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400" windowHeight="13420" tabRatio="444" activeTab="2"/>
  </bookViews>
  <sheets>
    <sheet name="Fitting" sheetId="4" r:id="rId1"/>
    <sheet name="Ceramic" sheetId="5" r:id="rId2"/>
    <sheet name="Arrived" sheetId="6" r:id="rId3"/>
    <sheet name="Arrived - Joint Mocha Container" sheetId="7" r:id="rId4"/>
    <sheet name="Arrived (Mocha) Joint BL" sheetId="8" r:id="rId5"/>
  </sheets>
  <externalReferences>
    <externalReference r:id="rId6"/>
  </externalReferences>
  <definedNames>
    <definedName name="_xlnm._FilterDatabase" localSheetId="2" hidden="1">Arrived!$A$1:$AY$747</definedName>
    <definedName name="_xlnm._FilterDatabase" localSheetId="3" hidden="1">Arrived!#REF!</definedName>
    <definedName name="_xlnm._FilterDatabase" localSheetId="1" hidden="1">Arrived!#REF!</definedName>
    <definedName name="_xlnm._FilterDatabase" localSheetId="0" hidden="1">Fitting!$A$2:$AR$2</definedName>
    <definedName name="_xlnm.Print_Area" localSheetId="2">Arrived!$A$1:$N$3</definedName>
    <definedName name="_xlnm.Print_Area" localSheetId="3">'Arrived - Joint Mocha Container'!$A$21:$N$22</definedName>
    <definedName name="_xlnm.Print_Area" localSheetId="1">Ceramic!$A$1:$X$2</definedName>
    <definedName name="_xlnm.Print_Area" localSheetId="0">Fitting!$A$1:$X$2</definedName>
    <definedName name="_xlnm.Print_Titles" localSheetId="3">'Arrived - Joint Mocha Container'!$22:$22</definedName>
    <definedName name="_xlnm.Print_Titles" localSheetId="1">Ceramic!$2:$2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t509</author>
  </authors>
  <commentList>
    <comment ref="AI12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**MUCHEN FOB - RMB 5145.00</t>
        </r>
      </text>
    </comment>
    <comment ref="AI13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**MUCHEN FOB - RMB 5145.00 </t>
        </r>
      </text>
    </comment>
    <comment ref="AI32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**Mocha Back Charge Sorentp - RMB 336.18 @ 0.6023 (CURRENCY RATE) - RM 202.48</t>
        </r>
      </text>
    </comment>
  </commentList>
</comments>
</file>

<file path=xl/comments2.xml><?xml version="1.0" encoding="utf-8"?>
<comments xmlns="http://schemas.openxmlformats.org/spreadsheetml/2006/main">
  <authors>
    <author>t407</author>
    <author>t509</author>
  </authors>
  <commentList>
    <comment ref="C3" authorId="0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SITSKKCG781780</t>
        </r>
      </text>
    </comment>
    <comment ref="T3" authorId="0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CID1312026000321</t>
        </r>
      </text>
    </comment>
    <comment ref="U3" authorId="0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09/07/2026 12:21:38 Approved by OGA</t>
        </r>
      </text>
    </comment>
    <comment ref="AK3" authorId="1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Z&amp;H amount is RMB 1399.30</t>
        </r>
      </text>
    </comment>
    <comment ref="T4" authorId="0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CID1412026005814</t>
        </r>
      </text>
    </comment>
    <comment ref="U4" authorId="0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10/07/2026 16:37:30 Approved by OGA</t>
        </r>
      </text>
    </comment>
    <comment ref="T5" authorId="0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CID1412026005814</t>
        </r>
      </text>
    </comment>
    <comment ref="U5" authorId="0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10/07/2026 16:37:30 Approved by OGA</t>
        </r>
      </text>
    </comment>
    <comment ref="T6" authorId="0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CID1412026005814</t>
        </r>
      </text>
    </comment>
    <comment ref="U6" authorId="0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10/07/2026 16:37:30 Approved by OGA</t>
        </r>
      </text>
    </comment>
    <comment ref="T7" authorId="0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CID1412026005814</t>
        </r>
      </text>
    </comment>
    <comment ref="U7" authorId="0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10/07/2026 16:37:30 Approved by OGA</t>
        </r>
      </text>
    </comment>
    <comment ref="T8" authorId="0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CID1412026005814</t>
        </r>
      </text>
    </comment>
    <comment ref="U8" authorId="0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10/07/2026 16:37:30 Approved by OGA</t>
        </r>
      </text>
    </comment>
    <comment ref="T9" authorId="0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CID1412026005814</t>
        </r>
      </text>
    </comment>
    <comment ref="U9" authorId="0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10/07/2026 16:37:30 Approved by OGA</t>
        </r>
      </text>
    </comment>
    <comment ref="T10" authorId="0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CID1412026005814</t>
        </r>
      </text>
    </comment>
    <comment ref="U10" authorId="0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10/07/2026 16:37:30 Approved by OGA</t>
        </r>
      </text>
    </comment>
    <comment ref="T11" authorId="0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CID1412026005802</t>
        </r>
      </text>
    </comment>
    <comment ref="U11" authorId="0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09/07/2026 21:18:41 Approved by OGA</t>
        </r>
      </text>
    </comment>
    <comment ref="I12" authorId="0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1218 NEED REWORK
</t>
        </r>
      </text>
    </comment>
    <comment ref="T12" authorId="0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CID1412026005802</t>
        </r>
      </text>
    </comment>
    <comment ref="U12" authorId="0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09/07/2026 21:18:41 Approved by OGA</t>
        </r>
      </text>
    </comment>
    <comment ref="T13" authorId="0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CID1412026005809</t>
        </r>
      </text>
    </comment>
    <comment ref="U13" authorId="0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09/07/2026 21:18:23 Approved by OGA</t>
        </r>
      </text>
    </comment>
    <comment ref="T14" authorId="0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CID1412026006659</t>
        </r>
      </text>
    </comment>
    <comment ref="T15" authorId="0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CID1412026006659</t>
        </r>
      </text>
    </comment>
    <comment ref="T16" authorId="0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CID1412026006659</t>
        </r>
      </text>
    </comment>
    <comment ref="U17" authorId="0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14/07/2026 15:27:20 Approved by OGA</t>
        </r>
      </text>
    </comment>
    <comment ref="U18" authorId="0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14/07/2026 15:27:20 Approved by OGA</t>
        </r>
      </text>
    </comment>
    <comment ref="T19" authorId="0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CID1412026006311</t>
        </r>
      </text>
    </comment>
    <comment ref="U19" authorId="0">
      <text>
        <r>
          <rPr>
            <b/>
            <sz val="9"/>
            <rFont val="Tahoma"/>
            <charset val="1"/>
          </rPr>
          <t>t407:</t>
        </r>
        <r>
          <rPr>
            <sz val="9"/>
            <rFont val="Tahoma"/>
            <charset val="1"/>
          </rPr>
          <t xml:space="preserve">
16/07/2026 14:47:05 Approved by OGA</t>
        </r>
      </text>
    </comment>
    <comment ref="T20" authorId="0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CID1412026006311</t>
        </r>
      </text>
    </comment>
    <comment ref="U20" authorId="0">
      <text>
        <r>
          <rPr>
            <b/>
            <sz val="9"/>
            <rFont val="Tahoma"/>
            <charset val="1"/>
          </rPr>
          <t>t407:</t>
        </r>
        <r>
          <rPr>
            <sz val="9"/>
            <rFont val="Tahoma"/>
            <charset val="1"/>
          </rPr>
          <t xml:space="preserve">
16/07/2026 14:47:05 Approved by OGA</t>
        </r>
      </text>
    </comment>
    <comment ref="T21" authorId="0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CID1412026006311</t>
        </r>
      </text>
    </comment>
    <comment ref="U21" authorId="0">
      <text>
        <r>
          <rPr>
            <b/>
            <sz val="9"/>
            <rFont val="Tahoma"/>
            <charset val="1"/>
          </rPr>
          <t>t407:</t>
        </r>
        <r>
          <rPr>
            <sz val="9"/>
            <rFont val="Tahoma"/>
            <charset val="1"/>
          </rPr>
          <t xml:space="preserve">
16/07/2026 14:47:05 Approved by OGA</t>
        </r>
      </text>
    </comment>
    <comment ref="C22" authorId="0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SITSKKCG789126</t>
        </r>
      </text>
    </comment>
    <comment ref="T22" authorId="0">
      <text>
        <r>
          <rPr>
            <b/>
            <sz val="9"/>
            <rFont val="Tahoma"/>
            <charset val="1"/>
          </rPr>
          <t>t407:</t>
        </r>
        <r>
          <rPr>
            <sz val="9"/>
            <rFont val="Tahoma"/>
            <charset val="1"/>
          </rPr>
          <t xml:space="preserve">
CID1312026000349</t>
        </r>
      </text>
    </comment>
    <comment ref="AK22" authorId="0">
      <text>
        <r>
          <rPr>
            <b/>
            <sz val="9"/>
            <rFont val="Tahoma"/>
            <charset val="134"/>
          </rPr>
          <t>t407:
中国报关
金百川：￥47010
唐磁：18676
大福源：6800</t>
        </r>
      </text>
    </comment>
    <comment ref="C23" authorId="0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SITSKKCG787509</t>
        </r>
      </text>
    </comment>
    <comment ref="T23" authorId="0">
      <text>
        <r>
          <rPr>
            <b/>
            <sz val="9"/>
            <rFont val="Tahoma"/>
            <charset val="1"/>
          </rPr>
          <t>t407:</t>
        </r>
        <r>
          <rPr>
            <sz val="9"/>
            <rFont val="Tahoma"/>
            <charset val="1"/>
          </rPr>
          <t xml:space="preserve">
CID1312026000350</t>
        </r>
      </text>
    </comment>
    <comment ref="T24" authorId="0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CID1412026006501</t>
        </r>
      </text>
    </comment>
    <comment ref="T25" authorId="0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CID1412026006501</t>
        </r>
      </text>
    </comment>
    <comment ref="C26" authorId="0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026G540702</t>
        </r>
      </text>
    </comment>
    <comment ref="C29" authorId="0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026G540168</t>
        </r>
      </text>
    </comment>
    <comment ref="T29" authorId="0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CID1412026006654</t>
        </r>
      </text>
    </comment>
    <comment ref="T30" authorId="0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CID1412026006654</t>
        </r>
      </text>
    </comment>
    <comment ref="C35" authorId="0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026G540174</t>
        </r>
      </text>
    </comment>
    <comment ref="T35" authorId="0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CID1412026006658</t>
        </r>
      </text>
    </comment>
    <comment ref="T36" authorId="0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CID1412026006658</t>
        </r>
      </text>
    </comment>
    <comment ref="T37" authorId="0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CID1412026006658</t>
        </r>
      </text>
    </comment>
    <comment ref="T38" authorId="0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CID1412026006658</t>
        </r>
      </text>
    </comment>
    <comment ref="T39" authorId="0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CID1412026006658</t>
        </r>
      </text>
    </comment>
    <comment ref="C49" authorId="0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SITSKKCG790103</t>
        </r>
      </text>
    </comment>
    <comment ref="C57" authorId="0">
      <text>
        <r>
          <rPr>
            <b/>
            <sz val="9"/>
            <rFont val="Tahoma"/>
            <charset val="1"/>
          </rPr>
          <t>t407:</t>
        </r>
        <r>
          <rPr>
            <sz val="9"/>
            <rFont val="Tahoma"/>
            <charset val="1"/>
          </rPr>
          <t xml:space="preserve">
SITSKKCG793330</t>
        </r>
      </text>
    </comment>
  </commentList>
</comments>
</file>

<file path=xl/comments3.xml><?xml version="1.0" encoding="utf-8"?>
<comments xmlns="http://schemas.openxmlformats.org/spreadsheetml/2006/main">
  <authors>
    <author>t509</author>
    <author>t407</author>
    <author>tc={7929844F-466A-446B-BF96-D89B9AEED755}</author>
    <author>tc={6609CCEB-6EC5-49B8-A843-6095A6D7E832}</author>
    <author>tc={41AC0A39-0DE5-4121-B1CB-F3B2F657EE00}</author>
    <author>tc={9E61A165-30EB-4938-A6F1-A575DB072C2E}</author>
    <author>tc={8C6D2889-BE70-4F94-A2AA-358C096E0B70}</author>
    <author>tc={84EBE28D-3887-4D36-A5CD-5A955849B510}</author>
    <author>tc={79EB2BEC-6261-4B02-80E4-7F8D34B95294}</author>
    <author>tc={2A83CC08-A573-47DD-B021-8C52B18E03FA}</author>
    <author>tc={5FF0FEE1-6B39-42CA-A0A4-A6610B0E2C84}</author>
    <author>tc={25DAE1AE-D9E4-49B8-B3D8-C414FBC978D1}</author>
    <author>tc={2A4B4C65-CE3C-42D4-9DFF-FC02187502E8}</author>
    <author>tc={6C4B07E9-3263-4007-BFC3-42D9EC6E5E7F}</author>
    <author>tc={3E31D395-71C6-4D8E-BA33-A82017587735}</author>
    <author>tc={C6E770E3-3D62-43BE-A068-626370B1E771}</author>
    <author>tc={7CED7B19-7AEA-4DC7-8E36-473D8D489D0E}</author>
    <author>tc={99DB7D94-6F74-421F-A7D5-181A9F00983D}</author>
    <author>tc={E03EC186-9495-45A5-ACAE-AD07B088A7D4}</author>
    <author>tc={5AD8F7B8-B600-4713-A190-D6A300C5C4BD}</author>
    <author>tc={B9E6574A-1CE8-44F8-99C7-61A94A118732}</author>
    <author>tc={C52BBF0D-9C91-45B8-8356-97711ABFF8ED}</author>
    <author>tc={A8DF30D9-73E0-4237-B6FF-80FA3BF6CCBA}</author>
    <author>tc={3418F1C2-1CB7-4F4E-995B-E5D09403F95A}</author>
    <author>tc={8730727C-9183-403F-BCC9-A9FECA3D18F6}</author>
    <author>tc={0E65137E-7BAA-4348-A08C-8C77211EA0EA}</author>
  </authors>
  <commentList>
    <comment ref="AN6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793.53 + RM 47.61 (6&amp;% SST) = RM 841.15</t>
        </r>
      </text>
    </comment>
    <comment ref="AP6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 : MYCIA428874 (20/01/2026 - 04/02/2026) - RM 640 - MPM late collect
**MPM C/N : CN-260401</t>
        </r>
      </text>
    </comment>
    <comment ref="AQ6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107.66</t>
        </r>
      </text>
    </comment>
    <comment ref="AU6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115.35 + RM 6.92 (6% SST) = RM 127.27</t>
        </r>
      </text>
    </comment>
    <comment ref="X7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Customs query</t>
        </r>
      </text>
    </comment>
    <comment ref="AR7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 : MYCIA428867 - 03/02/2026 - 05/02/2026</t>
        </r>
      </text>
    </comment>
    <comment ref="T8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CID1412026000518</t>
        </r>
      </text>
    </comment>
    <comment ref="U8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26/01/2026 21:47:49 Approved by OGA</t>
        </r>
      </text>
    </comment>
    <comment ref="AN8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2691.44 + RM 161.49 + RM 259.18 + RM 498.42 + RM 29.91 (6% SST) + RM 275.43  = RM 3915.87</t>
        </r>
      </text>
    </comment>
    <comment ref="AQ8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451.07</t>
        </r>
      </text>
    </comment>
    <comment ref="T9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CID1412026000518</t>
        </r>
      </text>
    </comment>
    <comment ref="U9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26/01/2026 21:47:49 Approved by OGA</t>
        </r>
      </text>
    </comment>
    <comment ref="AU9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141.82 + RM 8.51 (6% SST) = RM 150.33</t>
        </r>
      </text>
    </comment>
    <comment ref="T10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CID1412026000518</t>
        </r>
      </text>
    </comment>
    <comment ref="U10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26/01/2026 21:47:49 Approved by OGA</t>
        </r>
      </text>
    </comment>
    <comment ref="T11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CID1412026000518</t>
        </r>
      </text>
    </comment>
    <comment ref="U11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26/01/2026 21:47:49 Approved by OGA</t>
        </r>
      </text>
    </comment>
    <comment ref="T12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CID1412026000518</t>
        </r>
      </text>
    </comment>
    <comment ref="U12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26/01/2026 21:47:49 Approved by OGA</t>
        </r>
      </text>
    </comment>
    <comment ref="AN12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2700 + RM 260 + RM 500 + RM 192 = RM 3652</t>
        </r>
      </text>
    </comment>
    <comment ref="AQ12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491.30</t>
        </r>
      </text>
    </comment>
    <comment ref="T13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CID1412026000518</t>
        </r>
      </text>
    </comment>
    <comment ref="U13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26/01/2026 21:47:49 Approved by OGA</t>
        </r>
      </text>
    </comment>
    <comment ref="AP13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 : 72009650 ( 21/01/2026 - 04/02/2026 ) - Overdue 1 days</t>
        </r>
      </text>
    </comment>
    <comment ref="T14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CID1412026000518</t>
        </r>
      </text>
    </comment>
    <comment ref="U14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26/01/2026 21:47:49 Approved by OGA</t>
        </r>
      </text>
    </comment>
    <comment ref="AP14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 : 72009795 ( 22/01/2026 - 05/02/2026) - Overdue 1 days</t>
        </r>
      </text>
    </comment>
    <comment ref="T15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CID1412026000592</t>
        </r>
      </text>
    </comment>
    <comment ref="U15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26/01/2026 21:45:02 Approved by OGA</t>
        </r>
      </text>
    </comment>
    <comment ref="AN15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162.74 + RM 9.76 (6% SST ) = RM 172.51</t>
        </r>
      </text>
    </comment>
    <comment ref="AQ15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36.17</t>
        </r>
      </text>
    </comment>
    <comment ref="T16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CID1412026000592</t>
        </r>
      </text>
    </comment>
    <comment ref="U16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26/01/2026 21:45:02 Approved by OGA</t>
        </r>
      </text>
    </comment>
    <comment ref="AN16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1600.10 + RM 96.01 (6% SST) + RM 414.84 + RM296.31 + RM 17.78 (6% SST) + RM 581.67 + RM 26.78  = RM 3033.48</t>
        </r>
      </text>
    </comment>
    <comment ref="AO16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WB7620 没有Production Date</t>
        </r>
      </text>
    </comment>
    <comment ref="AP16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 : DNDI26002160 (21/01/2026 - 11/02/2026 ) - I days</t>
        </r>
      </text>
    </comment>
    <comment ref="AU16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235.97 + RM 14.16 (6% SST) = RM 250.13</t>
        </r>
      </text>
    </comment>
    <comment ref="T17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CID1412026000592</t>
        </r>
      </text>
    </comment>
    <comment ref="U17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26/01/2026 21:45:02 Approved by OGA</t>
        </r>
      </text>
    </comment>
    <comment ref="AN17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; RM 2700 + RM 162 (6% SST) = RM 2862</t>
        </r>
      </text>
    </comment>
    <comment ref="AP17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 : DNDI26002160 (21/01/2026 - 12/02/2026)</t>
        </r>
      </text>
    </comment>
    <comment ref="AQ17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745</t>
        </r>
      </text>
    </comment>
    <comment ref="T18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CID1412026000592</t>
        </r>
      </text>
    </comment>
    <comment ref="U18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26/01/2026 21:45:02 Approved by OGA</t>
        </r>
      </text>
    </comment>
    <comment ref="AN18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674.01 + RM 40.44 (6% SST) + RM 174.74 + RM 124.84 + RM 7.49 (6% SST) = RM 1021.50</t>
        </r>
      </text>
    </comment>
    <comment ref="AP18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 : DNDI26002160 (21/01/2026 - 19/02/2026)
**Back Charge Mocha : RM 1271.09 ( 4 cntr)</t>
        </r>
      </text>
    </comment>
    <comment ref="AQ18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209.47</t>
        </r>
      </text>
    </comment>
    <comment ref="T19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CID1412026000592</t>
        </r>
      </text>
    </comment>
    <comment ref="U19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26/01/2026 21:45:02 Approved by OGA</t>
        </r>
      </text>
    </comment>
    <comment ref="AN19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162.74 + RM 9.76 (6% SST) = RM 172.51</t>
        </r>
      </text>
    </comment>
    <comment ref="AP19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 : DNDI26002160 (21/01/2026 - 12/02/2026)</t>
        </r>
      </text>
    </comment>
    <comment ref="AQ19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50.58</t>
        </r>
      </text>
    </comment>
    <comment ref="T20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CID1412026000784</t>
        </r>
      </text>
    </comment>
    <comment ref="U20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28/01/2026 23:19:59 Approved by OGA</t>
        </r>
      </text>
    </comment>
    <comment ref="AN20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501.85 + RM 31.80 = RM 533.65</t>
        </r>
      </text>
    </comment>
    <comment ref="AR20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 : OOL12364123884169 - RM 63.60 - Back Charge MPM
**MPM C/N : CN-260401</t>
        </r>
      </text>
    </comment>
    <comment ref="AU20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159.98 + RM 9.60 (6% SST) = RM 169.58</t>
        </r>
      </text>
    </comment>
    <comment ref="T21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CID1412026000784</t>
        </r>
      </text>
    </comment>
    <comment ref="U21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28/01/2026 23:19:59 Approved by OGA</t>
        </r>
      </text>
    </comment>
    <comment ref="T22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CID1412026000784</t>
        </r>
      </text>
    </comment>
    <comment ref="U22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28/01/2026 23:19:59 Approved by OGA</t>
        </r>
      </text>
    </comment>
    <comment ref="AN22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2700 + RM 162 (6% SST) + RM 700 + RM 500 + RM 30 (6% SST) = RM 4092</t>
        </r>
      </text>
    </comment>
    <comment ref="AP22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 : 412 3880409 ( 25/01/2026 - 10/02/2026 ) 
**Back Charge Mocha : RM 465 + RM 27.90 (6% SST) = RM 492.90</t>
        </r>
      </text>
    </comment>
    <comment ref="AQ22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600</t>
        </r>
      </text>
    </comment>
    <comment ref="AR22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 : 412 3886931 ( 11/02/2026 - 20/02/2026) - Overdue 3 days
**Back Charge Mocha : RM 240 + RM 14.40 (6% SST) = RM 254.40</t>
        </r>
      </text>
    </comment>
    <comment ref="T23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CID1412026000784</t>
        </r>
      </text>
    </comment>
    <comment ref="U23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28/01/2026 23:19:59 Approved by OGA</t>
        </r>
      </text>
    </comment>
    <comment ref="AN23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2700 + RM 162 (6% SST) + RM 700 + RM 500 + RM 30 (6% SST) = RM 4092</t>
        </r>
      </text>
    </comment>
    <comment ref="AP23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 : 412 3880409 ( 25/01/2026 - 10/02/2026 )
**Back Charge Mocha : RM 310 + RM 18.60 (6% SST) = RM 328.60</t>
        </r>
      </text>
    </comment>
    <comment ref="AQ23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600</t>
        </r>
      </text>
    </comment>
    <comment ref="T24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CID1412026000634</t>
        </r>
      </text>
    </comment>
    <comment ref="U24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26/01/2026 21:43:44 Approved by OGA</t>
        </r>
      </text>
    </comment>
    <comment ref="AP24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 : DNDI26002254 ( 21/01/2026 - 12/02/2026)</t>
        </r>
      </text>
    </comment>
    <comment ref="AU24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71.06 + RM 4.26 (6% SST) = RM 75.32</t>
        </r>
      </text>
    </comment>
    <comment ref="T25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CID1412026000634</t>
        </r>
      </text>
    </comment>
    <comment ref="U25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26/01/2026 21:43:44 Approved by OGA</t>
        </r>
      </text>
    </comment>
    <comment ref="T26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CID1412026000634</t>
        </r>
      </text>
    </comment>
    <comment ref="U26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26/01/2026 21:43:44 Approved by OGA</t>
        </r>
      </text>
    </comment>
    <comment ref="AP26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 : DNDI26002254 (21/01/2026 - 11/02/2026)</t>
        </r>
      </text>
    </comment>
    <comment ref="T27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CID1412026000634</t>
        </r>
      </text>
    </comment>
    <comment ref="U27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26/01/2026 21:43:44 Approved by OGA</t>
        </r>
      </text>
    </comment>
    <comment ref="T28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CID1412026000634</t>
        </r>
      </text>
    </comment>
    <comment ref="U28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26/01/2026 21:43:44 Approved by OGA</t>
        </r>
      </text>
    </comment>
    <comment ref="AN28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122.60 + RM 31.80 = RM 154.40</t>
        </r>
      </text>
    </comment>
    <comment ref="T29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CID1412026000634</t>
        </r>
      </text>
    </comment>
    <comment ref="U29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26/01/2026 21:43:44 Approved by OGA</t>
        </r>
      </text>
    </comment>
    <comment ref="T30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CID1412026000634</t>
        </r>
      </text>
    </comment>
    <comment ref="U30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26/01/2026 21:43:44 Approved by OGA</t>
        </r>
      </text>
    </comment>
    <comment ref="AN30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2700 + RM 162 (6% SST) + RMM 700 + RM 500 + RM 30 (6S% SST) = RM 4092</t>
        </r>
      </text>
    </comment>
    <comment ref="AP30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 : DNDI26002254 (21/01/2026 - 20/02/2026)
**Back Charge Mocha : RM 2204.80</t>
        </r>
      </text>
    </comment>
    <comment ref="AQ30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839.10</t>
        </r>
      </text>
    </comment>
    <comment ref="T31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CID1412026000634</t>
        </r>
      </text>
    </comment>
    <comment ref="U31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26/01/2026 21:43:44 Approved by OGA</t>
        </r>
      </text>
    </comment>
    <comment ref="AP31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 : DNDI26002254 ( 21/01/2026 - 19/02/2026)</t>
        </r>
      </text>
    </comment>
    <comment ref="AN32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667.93 </t>
        </r>
      </text>
    </comment>
    <comment ref="AQ32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37.73</t>
        </r>
      </text>
    </comment>
    <comment ref="AR32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 : 412 3886689 ( 07/02/2026 - 20/02/2026 )
**Back Charge Mocha : RM 145.53</t>
        </r>
      </text>
    </comment>
    <comment ref="AU32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26.42 + RM 1.59 (6% SST) = RM 28.01</t>
        </r>
      </text>
    </comment>
    <comment ref="AN35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777.58 + RM 46.65 (6% SST) = RM 824.23</t>
        </r>
      </text>
    </comment>
    <comment ref="AQ35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130.32</t>
        </r>
      </text>
    </comment>
    <comment ref="AU35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23.93 + RM 1.44 (6% SST) = RM 25.37</t>
        </r>
      </text>
    </comment>
    <comment ref="T36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CID1412026000838</t>
        </r>
      </text>
    </comment>
    <comment ref="U36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05/02/2026 16:18:56 Approved by OGA</t>
        </r>
      </text>
    </comment>
    <comment ref="T37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CID1412026000838</t>
        </r>
      </text>
    </comment>
    <comment ref="U37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05/02/2026 16:18:56 Approved by OGA</t>
        </r>
      </text>
    </comment>
    <comment ref="T38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CID1412026000838</t>
        </r>
      </text>
    </comment>
    <comment ref="U38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05/02/2026 16:18:56 Approved by OGA</t>
        </r>
      </text>
    </comment>
    <comment ref="T39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CID1412026000838</t>
        </r>
      </text>
    </comment>
    <comment ref="U39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05/02/2026 16:18:56 Approved by OGA</t>
        </r>
      </text>
    </comment>
    <comment ref="T40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CID1412026000838</t>
        </r>
      </text>
    </comment>
    <comment ref="U40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05/02/2026 16:18:56 Approved by OGA</t>
        </r>
      </text>
    </comment>
    <comment ref="T41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CID1412026000838</t>
        </r>
      </text>
    </comment>
    <comment ref="U41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05/02/2026 16:18:56 Approved by OGA</t>
        </r>
      </text>
    </comment>
    <comment ref="AP41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 : TCLDl300133 ( 19/02/2026 - 20/02/2026 ) - Overdue 2 days</t>
        </r>
      </text>
    </comment>
    <comment ref="T42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CID1412026000838</t>
        </r>
      </text>
    </comment>
    <comment ref="U42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05/02/2026 16:18:56 Approved by OGA</t>
        </r>
      </text>
    </comment>
    <comment ref="AP42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 : TCLDl300133 ( 19/02/2026 - 20/02/2026 ) - Overdue 2 days</t>
        </r>
      </text>
    </comment>
    <comment ref="AN45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369.23 + RM 22.15 (6% SST) = RM 391.39</t>
        </r>
      </text>
    </comment>
    <comment ref="AQ45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28.55</t>
        </r>
      </text>
    </comment>
    <comment ref="AU45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26.82 + RM 1.61 (6% SST) = RM 28.42</t>
        </r>
      </text>
    </comment>
    <comment ref="AP47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 : DNDI26002323 ( 08/02/2026 - 23/02/2026)</t>
        </r>
      </text>
    </comment>
    <comment ref="AN48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258.09 + RM 15.49 (6% SST) = RM 273.57</t>
        </r>
      </text>
    </comment>
    <comment ref="AQ48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35.01</t>
        </r>
      </text>
    </comment>
    <comment ref="AU48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20.66 + RM 1.24 (6% SST) = RM 21.90</t>
        </r>
      </text>
    </comment>
    <comment ref="AC49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WH/BRW
DATE .24/02/2026
DRIVER NAME : DRIVER X215
LORRY NO. PLATE-207 (ATL001)
IN TIME:    11:25pm
OUT TIME. 11:46pm
BAY NO .03
FORM: EMPTY CONTAINER OUT SORENTO BUKIT RAJA</t>
        </r>
      </text>
    </comment>
    <comment ref="AP49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 : MYCIA433681 (25/03/2026)</t>
        </r>
      </text>
    </comment>
    <comment ref="AN50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625.21 + RM 37.51 (6% SST) = RM 662.72</t>
        </r>
      </text>
    </comment>
    <comment ref="AQ50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84.82</t>
        </r>
      </text>
    </comment>
    <comment ref="AU50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53.16 + RM 3.19 (6% SST) = RM 56.35</t>
        </r>
      </text>
    </comment>
    <comment ref="T54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CID1412026001042</t>
        </r>
      </text>
    </comment>
    <comment ref="U54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10/02/2026 20:53:30 Approved by OGA</t>
        </r>
      </text>
    </comment>
    <comment ref="AP54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 : 72011169 - 1 days
         : 72011957 - 6 days 
**05/02/2026 - 25/02/2026)</t>
        </r>
      </text>
    </comment>
    <comment ref="C55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BY PALLET</t>
        </r>
      </text>
    </comment>
    <comment ref="T55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CID1412026001042</t>
        </r>
      </text>
    </comment>
    <comment ref="U55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10/02/2026 20:53:30 Approved by OGA</t>
        </r>
      </text>
    </comment>
    <comment ref="AP55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 : 72011169 - 1 days (19/02/2026)
          : 72011318 - 1 days (20/02/2026)</t>
        </r>
      </text>
    </comment>
    <comment ref="T56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CID1412026001042</t>
        </r>
      </text>
    </comment>
    <comment ref="U56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10/02/2026 20:53:30 Approved by OGA</t>
        </r>
      </text>
    </comment>
    <comment ref="AP56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 : 72011169 - 1 days (19/02/2026)
          : 72011318 - 1 days (20/02/2026)</t>
        </r>
      </text>
    </comment>
    <comment ref="T57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CID1412026001042</t>
        </r>
      </text>
    </comment>
    <comment ref="U57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10/02/2026 20:53:30 Approved by OGA</t>
        </r>
      </text>
    </comment>
    <comment ref="AP57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Inv : 72011169 - 1 days (19/02/2026)
      : 72011642 - 4 days (05/02/2026 - 23/02/2026)</t>
        </r>
      </text>
    </comment>
    <comment ref="T58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CID1412026001042</t>
        </r>
      </text>
    </comment>
    <comment ref="U58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10/02/2026 20:53:30 Approved by OGA</t>
        </r>
      </text>
    </comment>
    <comment ref="AN58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3652</t>
        </r>
      </text>
    </comment>
    <comment ref="AP58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 : 72011169 - 1 days ( 19/02/2026)
         : 72011318 - 1 days (20/02/2026)
**Back Charge Mocha : RM 460</t>
        </r>
      </text>
    </comment>
    <comment ref="AQ58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565</t>
        </r>
      </text>
    </comment>
    <comment ref="T59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CID1412026001042</t>
        </r>
      </text>
    </comment>
    <comment ref="U59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10/02/2026 20:53:30 Approved by OGA</t>
        </r>
      </text>
    </comment>
    <comment ref="AN59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3652</t>
        </r>
      </text>
    </comment>
    <comment ref="AP59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 : 72011169 - 1 days
         : 72011318 - 1 days
**Back Charge Mocha : RM 460</t>
        </r>
      </text>
    </comment>
    <comment ref="AQ59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526.30</t>
        </r>
      </text>
    </comment>
    <comment ref="T60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CID1412026000801</t>
        </r>
      </text>
    </comment>
    <comment ref="U60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06/02/2026 19:57:37 Approved by OGA</t>
        </r>
      </text>
    </comment>
    <comment ref="AI60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**中国海关抽检</t>
        </r>
      </text>
    </comment>
    <comment ref="AR60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 : IAL12611850608 ( 23/02/2026) - 3 days</t>
        </r>
      </text>
    </comment>
    <comment ref="T61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CID1412026000801</t>
        </r>
      </text>
    </comment>
    <comment ref="U61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06/02/2026 19:57:37 Approved by OGA</t>
        </r>
      </text>
    </comment>
    <comment ref="AI61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**中国海关抽检</t>
        </r>
      </text>
    </comment>
    <comment ref="AR61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 : IAL12611848293 ( 21/02/2026 ) - 1 days</t>
        </r>
      </text>
    </comment>
    <comment ref="T62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CID1412026000801</t>
        </r>
      </text>
    </comment>
    <comment ref="U62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06/02/2026 19:57:37 Approved by OGA</t>
        </r>
      </text>
    </comment>
    <comment ref="AI62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**中国海关抽检</t>
        </r>
      </text>
    </comment>
    <comment ref="C63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中国查检</t>
        </r>
      </text>
    </comment>
    <comment ref="T63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CID1412026000801</t>
        </r>
      </text>
    </comment>
    <comment ref="U63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06/02/2026 19:57:37 Approved by OGA</t>
        </r>
      </text>
    </comment>
    <comment ref="AI63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**中国海关抽检</t>
        </r>
      </text>
    </comment>
    <comment ref="AR66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 : HEDDl300340 ( 23/02/2026 - 25/02/2026) - Overdue 3 dyas</t>
        </r>
      </text>
    </comment>
    <comment ref="AN67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1645.38 + RM 98.72 (6% SST) = RM 1744.10</t>
        </r>
      </text>
    </comment>
    <comment ref="AQ67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161.49</t>
        </r>
      </text>
    </comment>
    <comment ref="AU67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145.52 + RM 8.73 (6% SST) = RM 154.26</t>
        </r>
      </text>
    </comment>
    <comment ref="T69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CID1412026001382</t>
        </r>
      </text>
    </comment>
    <comment ref="U69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16/02/2026 14:08:50 Approved by OGA</t>
        </r>
      </text>
    </comment>
    <comment ref="X69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CNY</t>
        </r>
      </text>
    </comment>
    <comment ref="AN69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2700 + RM 162 + RM 700 + RM 500 + RM 30 (6% SST) = RM 4092</t>
        </r>
      </text>
    </comment>
    <comment ref="AO69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找不到WC7632海关样品</t>
        </r>
      </text>
    </comment>
    <comment ref="AP69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 : 412 3890596 (08/02/2026 - 03/03/2026 ) 
**C/N : 412 3892420 (03/03/2026 - 1 days ) 
**Back Charge Mocha : RM 1395 + RM 83.70 (6% SST) = RM 1478.70
**MPM C/N : CN-260402 (DOUBLE CHARGE)</t>
        </r>
      </text>
    </comment>
    <comment ref="AQ69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933.20</t>
        </r>
      </text>
    </comment>
    <comment ref="AU69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103.48 + RM 6.21 (6% SST) = RM 109.69</t>
        </r>
      </text>
    </comment>
    <comment ref="T70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CID1412026001382</t>
        </r>
      </text>
    </comment>
    <comment ref="U70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16/02/2026 14:08:50 Approved by OGA</t>
        </r>
      </text>
    </comment>
    <comment ref="X70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CNY</t>
        </r>
      </text>
    </comment>
    <comment ref="AN70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2076.69 + RM 124.60 (6% SST) + RM 538.40 + RM 384.57 + RM 23.07 (6% SST) + RM 769.14 + RM 56.26 = RM 4690.51</t>
        </r>
      </text>
    </comment>
    <comment ref="AP70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 : 412 3890596 ( 08/02/2026 - 03/03/2026) - Overdue 10 days
**Back Charge Mocha : RM 1192.20 + RM 71.53 (6% SST) = RM 1263.73
**MPM C/N : CN-260402 (double charge)</t>
        </r>
      </text>
    </comment>
    <comment ref="AN71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109.51 + RM 6.57 (65 SST) = RM 116.09</t>
        </r>
      </text>
    </comment>
    <comment ref="AQ71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RMM 10.75</t>
        </r>
      </text>
    </comment>
    <comment ref="AU71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3.32 + RM 0.20 (6% SST) = RM 3.52</t>
        </r>
      </text>
    </comment>
    <comment ref="AN72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259.75 + RM 15.59 (6% SST) = RM 275.34</t>
        </r>
      </text>
    </comment>
    <comment ref="AQ72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43.53</t>
        </r>
      </text>
    </comment>
    <comment ref="AU72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47.32 + RM 2.84 (6% SST) = RM 50.16</t>
        </r>
      </text>
    </comment>
    <comment ref="AN74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901.61 + RM 54.10 (6% SST) = RM 955.71
**Edit : RM 694.46 + RM 41.67 (6% SST) = RM 736.13 - 14 May 2026</t>
        </r>
      </text>
    </comment>
    <comment ref="AQ74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88.49
**Edit : RM 68.16 - 14 May 2026</t>
        </r>
      </text>
    </comment>
    <comment ref="AU74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128.63 + RM 7.72 (6% SST) = RM 136.34
**Edit : RM 47.06 + RM 2.82 (6% SST) = RM 49.88 - 14 May 2026</t>
        </r>
      </text>
    </comment>
    <comment ref="T75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CID1412026000854</t>
        </r>
      </text>
    </comment>
    <comment ref="U75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3/03/2026 14:02:23 Approved by OGA
8317-WEPLS</t>
        </r>
      </text>
    </comment>
    <comment ref="AP75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**HAI IAN BARE RM 5000 (C/N : CN26050003)</t>
        </r>
      </text>
    </comment>
    <comment ref="T76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CID1412026000854</t>
        </r>
      </text>
    </comment>
    <comment ref="U76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3/03/2026 14:02:23 Approved by OGA
8317-WEPLS</t>
        </r>
      </text>
    </comment>
    <comment ref="T77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CID1412026000854</t>
        </r>
      </text>
    </comment>
    <comment ref="U77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3/03/2026 14:02:23 Approved by OGA
8317-WEPLS</t>
        </r>
      </text>
    </comment>
    <comment ref="T78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CID1412026000854</t>
        </r>
      </text>
    </comment>
    <comment ref="U78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3/03/2026 14:02:23 Approved by OGA
8317-WEPLS</t>
        </r>
      </text>
    </comment>
    <comment ref="T79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CID1412026000854</t>
        </r>
      </text>
    </comment>
    <comment ref="U79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3/03/2026 14:02:23 Approved by OGA
8317-WEPLS</t>
        </r>
      </text>
    </comment>
    <comment ref="T80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CID1412026001142</t>
        </r>
      </text>
    </comment>
    <comment ref="U80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03/03/2026 14:02:02 Approved by OGA
WRONG MODEL
验货报告7603, actual 是7630</t>
        </r>
      </text>
    </comment>
    <comment ref="AP80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 : DNDI26002865 ( 03/02/2026 - 10/03/2026)
**Inv : DNDI26003402 - RM 220 
**Supplier Bare RMB 20,000 ( Demmurrage + Port Charges) 
**Back Charge Mocha : RM 2094.12</t>
        </r>
      </text>
    </comment>
    <comment ref="AU80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161.18 + RM 9.67 ( 6% SST) = RM 170.85</t>
        </r>
      </text>
    </comment>
    <comment ref="T81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CID1412026001142</t>
        </r>
      </text>
    </comment>
    <comment ref="U81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03/03/2026 14:02:02 Approved by OGA
WRONG MODEL
验货报告7603, actual 是7630</t>
        </r>
      </text>
    </comment>
    <comment ref="T82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CID1412026001142</t>
        </r>
      </text>
    </comment>
    <comment ref="U82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03/03/2026 14:02:02 Approved by OGA
WRONG MODEL
验货报告7603, actual 是7630</t>
        </r>
      </text>
    </comment>
    <comment ref="AN82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2700 + RM 162 ( 6% SST) + RM 700 + RM 500 + RM 30 (6% SST) +  RM 788.84 = RM 4880.84</t>
        </r>
      </text>
    </comment>
    <comment ref="AQ82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1780.10</t>
        </r>
      </text>
    </comment>
    <comment ref="T83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CID1412026001142</t>
        </r>
      </text>
    </comment>
    <comment ref="U83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03/03/2026 14:02:02 Approved by OGA
WRONG MODEL
验货报告7603, actual 是7630</t>
        </r>
      </text>
    </comment>
    <comment ref="T84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CID1412026001142</t>
        </r>
      </text>
    </comment>
    <comment ref="U84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03/03/2026 14:02:02 Approved by OGA
WRONG MODEL
验货报告7603, actual 是7630</t>
        </r>
      </text>
    </comment>
    <comment ref="AN84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2700 + RM 162 (6% SST) + RM 700 + RM 500 + RM 30 (6% SST) = RM 4092</t>
        </r>
      </text>
    </comment>
    <comment ref="AQ84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1780.10</t>
        </r>
      </text>
    </comment>
    <comment ref="AN85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1053.02 + RM 63.18 (6% SST) = RM 1116.20</t>
        </r>
      </text>
    </comment>
    <comment ref="AQ85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92.63</t>
        </r>
      </text>
    </comment>
    <comment ref="AU85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42.26 + RM 2.54 (6% SST) = RM 44.80</t>
        </r>
      </text>
    </comment>
    <comment ref="U87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25/02/2026 14:01:42 Approved by OGA</t>
        </r>
      </text>
    </comment>
    <comment ref="AP87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 : 4123901664 (19/02/2026 - 12/03/2026 ) - Overdue 7  days</t>
        </r>
      </text>
    </comment>
    <comment ref="U88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25/02/2026 14:01:42 Approved by OGA</t>
        </r>
      </text>
    </comment>
    <comment ref="AP88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 : 4123901664 (19/02/2026 - 11/03/2026 ) - Overdue 7  days</t>
        </r>
      </text>
    </comment>
    <comment ref="U89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25/02/2026 14:01:42 Approved by OGA</t>
        </r>
      </text>
    </comment>
    <comment ref="AP89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 : 4123901664 (19/02/2026 - 11/03/2026 ) - Overdue 7  days</t>
        </r>
      </text>
    </comment>
    <comment ref="U90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25/02/2026 14:01:42 Approved by OGA</t>
        </r>
      </text>
    </comment>
    <comment ref="AP90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 : 412 3902748 (19/02/2026 - 12/03/2026)</t>
        </r>
      </text>
    </comment>
    <comment ref="U91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25/02/2026 14:01:42 Approved by OGA</t>
        </r>
      </text>
    </comment>
    <comment ref="AP91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 : 412 3902748 (19/02/2026 - 12/03/2026)</t>
        </r>
      </text>
    </comment>
    <comment ref="U92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25/02/2026 14:01:42 Approved by OGA</t>
        </r>
      </text>
    </comment>
    <comment ref="AP92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 : 412 3903879 (19/02/2026 - 13/03/2026)</t>
        </r>
      </text>
    </comment>
    <comment ref="T93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CID1412026001879</t>
        </r>
      </text>
    </comment>
    <comment ref="U93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05/03/2026 15:39:51 Approved by OGA</t>
        </r>
      </text>
    </comment>
    <comment ref="AN93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1297.97 + RM 77.88 (6% SST) + RM 336.51 + RM 240.36 + RM 14.42 + RM 238.84 = RM 1205.99</t>
        </r>
      </text>
    </comment>
    <comment ref="AP93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 : 412 3904632 ( 27/02/2026 - 16/03/2026)
**MPM C/N : CN-260602 - RM 657.20</t>
        </r>
      </text>
    </comment>
    <comment ref="AQ93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305.89</t>
        </r>
      </text>
    </comment>
    <comment ref="AU93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41.53 + RM 2.49 = RM 44.03</t>
        </r>
      </text>
    </comment>
    <comment ref="T94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CID1412026001879</t>
        </r>
      </text>
    </comment>
    <comment ref="U94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05/03/2026 15:39:51 Approved by OGA</t>
        </r>
      </text>
    </comment>
    <comment ref="AP94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 : 412 3904632 ( 27/02/2026 - 16/03/2026)
**MPM C/N : CN-260602 - RM 657.20</t>
        </r>
      </text>
    </comment>
    <comment ref="AN97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428.05</t>
        </r>
      </text>
    </comment>
    <comment ref="AP97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 : MYPKGPD260002985 (24/02/2026 - 17/03/2026)
**Back Charge Mocha : RM 44.39</t>
        </r>
      </text>
    </comment>
    <comment ref="AQ97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100.88</t>
        </r>
      </text>
    </comment>
    <comment ref="AN98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737.73</t>
        </r>
      </text>
    </comment>
    <comment ref="AP98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 : MYPKGPD260002985 ( 24/02/2026 - 19/03/2026)
**Back Charge Mocha : RM 229.52</t>
        </r>
      </text>
    </comment>
    <comment ref="AQ98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173.86</t>
        </r>
      </text>
    </comment>
    <comment ref="AN99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934.79 + RM 56.09 (6% SST) = RM 990.88</t>
        </r>
      </text>
    </comment>
    <comment ref="AP99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 : MYCIA439092 ( 11/03/2026 - 17/03/2026)
**Back Charge Mocha : RM 803.23</t>
        </r>
      </text>
    </comment>
    <comment ref="AQ99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207.73</t>
        </r>
      </text>
    </comment>
    <comment ref="AU99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RM 88.49 + RM 5.31 (6% SST) = RM 93.80</t>
        </r>
      </text>
    </comment>
    <comment ref="C100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SITSKKCG738980</t>
        </r>
      </text>
    </comment>
    <comment ref="T100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CID1312026000076</t>
        </r>
      </text>
    </comment>
    <comment ref="U100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06/03/2026 11:32:00 Approved by OGA</t>
        </r>
      </text>
    </comment>
    <comment ref="AP100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 : ST-26-03-1934 ( 26/02/2026 - 13/03/2026)</t>
        </r>
      </text>
    </comment>
    <comment ref="T101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CID1412026001900</t>
        </r>
      </text>
    </comment>
    <comment ref="U101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12/03/2026 18:24:49 Approved by OGA</t>
        </r>
      </text>
    </comment>
    <comment ref="AP101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 : 412 3910142 (09/03/2026 - 24/03/2026)</t>
        </r>
      </text>
    </comment>
    <comment ref="T102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CID1412026001900</t>
        </r>
      </text>
    </comment>
    <comment ref="U102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12/03/2026 18:24:49 Approved by OGA</t>
        </r>
      </text>
    </comment>
    <comment ref="AP102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 : 412 3911091 ( 09/03/2026 - 25/03/2026 )</t>
        </r>
      </text>
    </comment>
    <comment ref="T103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CID1412026001882</t>
        </r>
      </text>
    </comment>
    <comment ref="U103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09/03/2026 22:16:28 Approved by OGA</t>
        </r>
      </text>
    </comment>
    <comment ref="AP103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 : 412 3908256 (27/02/206 - 31/03/2026)
**OOCL C/N : 412 3912013 - RM 775 + RM 46.50 = RM 821.50
**MPM C/N : CN-260602</t>
        </r>
      </text>
    </comment>
    <comment ref="AU103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10.87 + RM 0.65 (6% SST) = RM 11.53
</t>
        </r>
      </text>
    </comment>
    <comment ref="T104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CID1412026001882</t>
        </r>
      </text>
    </comment>
    <comment ref="U104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09/03/2026 22:16:28 Approved by OGA</t>
        </r>
      </text>
    </comment>
    <comment ref="AP104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 : 412 3908256 (27/02/2026 - 31/03/2026)
**OOCL C/N : 412 3912013 - RM 775 - RM 46.50 = RM 821.50
**MPM C/N : CN=260602</t>
        </r>
      </text>
    </comment>
    <comment ref="T105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CID1412026001882</t>
        </r>
      </text>
    </comment>
    <comment ref="U105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09/03/2026 22:16:28 Approved by OGA</t>
        </r>
      </text>
    </comment>
    <comment ref="AP105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 : 412 3908256 (27/02/2026 - 31/03/2026)
**OOCL C/N : 412 3912013 - RM 775 - RM 46.50 = RM 821.50
**MPM C/N : CN=260602</t>
        </r>
      </text>
    </comment>
    <comment ref="T106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CID1412026001882</t>
        </r>
      </text>
    </comment>
    <comment ref="U106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09/03/2026 22:16:28 Approved by OGA</t>
        </r>
      </text>
    </comment>
    <comment ref="AP106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 : 412 3908256 (27/02/2026 - 31/03/2026)
**OOCL C/N : 412 3912013 - RM 775 + RM 45.50 = RM 821.50
**MPM C/N : CN-260602</t>
        </r>
      </text>
    </comment>
    <comment ref="T107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CID1412026001882</t>
        </r>
      </text>
    </comment>
    <comment ref="U107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09/03/2026 22:16:28 Approved by OGA</t>
        </r>
      </text>
    </comment>
    <comment ref="AN107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274.59 + RM 16.48 (6% SST) + RM 71.19 + RM 50.85 + RM 3.05 (6S% SST) + RM 20.66 + RM 3.23 = RM 440.05</t>
        </r>
      </text>
    </comment>
    <comment ref="AP107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 : 412 3908256 ( 27/02/2026 - 31/03/2026)
**MPM C/N : 260602 - RM 3121.70</t>
        </r>
      </text>
    </comment>
    <comment ref="AQ107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152.33</t>
        </r>
      </text>
    </comment>
    <comment ref="T108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CID1412026001880</t>
        </r>
      </text>
    </comment>
    <comment ref="U108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05/03/2026 15:37:49 Approved by OGA</t>
        </r>
      </text>
    </comment>
    <comment ref="AI108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买单 - Total RMB 2500
6个柜平分</t>
        </r>
      </text>
    </comment>
    <comment ref="AP108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 : 412 3908255 ( 27/02/2026 - 31/03/2026)
**OOCL C/N : 412 3912009 - RM 2464.50
**MPM C/N : CN-260602 - RM 16265.70
</t>
        </r>
      </text>
    </comment>
    <comment ref="AU108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159.65 + RM 9.58 (6% SST) = RM 169.23</t>
        </r>
      </text>
    </comment>
    <comment ref="T109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CID1412026001880</t>
        </r>
      </text>
    </comment>
    <comment ref="U109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05/03/2026 15:37:49 Approved by OGA</t>
        </r>
      </text>
    </comment>
    <comment ref="AI109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买单 - Total RMB 2500
6个柜平分</t>
        </r>
      </text>
    </comment>
    <comment ref="T110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CID1412026001880</t>
        </r>
      </text>
    </comment>
    <comment ref="U110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05/03/2026 15:37:49 Approved by OGA</t>
        </r>
      </text>
    </comment>
    <comment ref="AI110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买单 - Total RMB 2500
6个柜平分</t>
        </r>
      </text>
    </comment>
    <comment ref="AN110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2700+RM 700+RM 500 + RM 192 (6% SST) = RM 4092</t>
        </r>
      </text>
    </comment>
    <comment ref="AQ110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1403.70</t>
        </r>
      </text>
    </comment>
    <comment ref="T111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CID1412026001880</t>
        </r>
      </text>
    </comment>
    <comment ref="U111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05/03/2026 15:37:49 Approved by OGA</t>
        </r>
      </text>
    </comment>
    <comment ref="AI111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买单 - Total RMB 2500
6个柜平分</t>
        </r>
      </text>
    </comment>
    <comment ref="AN111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331.18 + RM 63.60 = RM 394.78</t>
        </r>
      </text>
    </comment>
    <comment ref="T112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CID1412026001880</t>
        </r>
      </text>
    </comment>
    <comment ref="U112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05/03/2026 15:37:49 Approved by OGA</t>
        </r>
      </text>
    </comment>
    <comment ref="AI112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买单 - Total RMB 2500
6个柜平分</t>
        </r>
      </text>
    </comment>
    <comment ref="T113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CID1412026001880</t>
        </r>
      </text>
    </comment>
    <comment ref="U113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05/03/2026 15:37:49 Approved by OGA</t>
        </r>
      </text>
    </comment>
    <comment ref="AI113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买单 - Total RMB 2500
6个柜平分</t>
        </r>
      </text>
    </comment>
    <comment ref="AN113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2700+RM 700+RM 500 + RM 192 (6% SST) = RM 4092</t>
        </r>
      </text>
    </comment>
    <comment ref="AO113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Inspection CIDB 挖柜</t>
        </r>
      </text>
    </comment>
    <comment ref="AQ113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1497.80</t>
        </r>
      </text>
    </comment>
    <comment ref="T114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CID1412026002212</t>
        </r>
      </text>
    </comment>
    <comment ref="U114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16/03/2026 15:39:15 Approved by OGA</t>
        </r>
      </text>
    </comment>
    <comment ref="AO114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WB 890 sticker</t>
        </r>
      </text>
    </comment>
    <comment ref="AP114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 : 412 3911788 ( 09/03/2026 - 31/03/2026)
**C/N : 412 3913845 (09/03/2026 - 28/03/2026) - RM 465</t>
        </r>
      </text>
    </comment>
    <comment ref="AU114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**MPM Inv : DN-2604001
**Back Charge Mocha : RM 71.34 + RM 4.28 (6% SST) = RM 75.62</t>
        </r>
      </text>
    </comment>
    <comment ref="T115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CID1412026002212</t>
        </r>
      </text>
    </comment>
    <comment ref="U115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16/03/2026 15:39:15 Approved by OGA</t>
        </r>
      </text>
    </comment>
    <comment ref="AI115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2地装 - RMB200
买单 - RMB1000
</t>
        </r>
      </text>
    </comment>
    <comment ref="AP115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 : 412 3911788 ( 09/03/2026 - 31/03/2026)
**C/N : 412 3913845 (09/03/2026 - 28/03/2026) - RM 465</t>
        </r>
      </text>
    </comment>
    <comment ref="T116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CID1412026002212</t>
        </r>
      </text>
    </comment>
    <comment ref="U116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16/03/2026 15:39:15 Approved by OGA</t>
        </r>
      </text>
    </comment>
    <comment ref="AO116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门口拿到Sticker的</t>
        </r>
      </text>
    </comment>
    <comment ref="AP116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 : 412 391 1788 (09/03/2026 - 31/03/2026)
**C/N : 412 3913845 (31/3/2026) - RM 155 </t>
        </r>
      </text>
    </comment>
    <comment ref="T117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CID1412026002212</t>
        </r>
      </text>
    </comment>
    <comment ref="U117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16/03/2026 15:39:15 Approved by OGA</t>
        </r>
      </text>
    </comment>
    <comment ref="AN117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2085.58 + RM 125.13 (6% SST) + RM 540.71 + RM 386.22 + RM 23.17 (6% SST) + RM 187.70 = RM 3996.66</t>
        </r>
      </text>
    </comment>
    <comment ref="AP117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 : 412 391 1788 (09/03/2026 - 31/03/2026)
**C/N : 412 3913845 (31/3/2026) - RM 155 
**Back Charge Mocha : RM 1015.29</t>
        </r>
      </text>
    </comment>
    <comment ref="AQ117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648.15</t>
        </r>
      </text>
    </comment>
    <comment ref="T118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CID1412026002212</t>
        </r>
      </text>
    </comment>
    <comment ref="U118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16/03/2026 15:39:15 Approved by OGA</t>
        </r>
      </text>
    </comment>
    <comment ref="AN118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417.19 + RM 25.03 (6% SST) + RM 108.16 + RM 77.26 + RM 4.64 (6% SST) = RM 632.27</t>
        </r>
      </text>
    </comment>
    <comment ref="AP118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 : 412 391 1788 (09/03/2026 - 31/03/2026)
**C/N : 412 3913845 (31/3/2026) - RM 155 
**Back Charge Mocha : RM 203.10</t>
        </r>
      </text>
    </comment>
    <comment ref="AQ118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129.65</t>
        </r>
      </text>
    </comment>
    <comment ref="AN119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**Sorento Back Charge Mocha : RM 968.74 + RM 58.12 (6% SST) = RM 1026.86</t>
        </r>
      </text>
    </comment>
    <comment ref="AU119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89.62 + RM 5.38 (6% SST) = RM 94.99</t>
        </r>
      </text>
    </comment>
    <comment ref="T120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CID1412026002397</t>
        </r>
      </text>
    </comment>
    <comment ref="U120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07/04/2026 12:22:51 Approved by OGA</t>
        </r>
      </text>
    </comment>
    <comment ref="T121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CID1412026002397</t>
        </r>
      </text>
    </comment>
    <comment ref="U121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07/04/2026 12:22:51 Approved by OGA</t>
        </r>
      </text>
    </comment>
    <comment ref="AN123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220.17 + RM 13.21 (6% SST) = RM 233.38</t>
        </r>
      </text>
    </comment>
    <comment ref="AQ123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12.44</t>
        </r>
      </text>
    </comment>
    <comment ref="AU123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17.51 + RM 1.05 (6% SST) = RM 18.56</t>
        </r>
      </text>
    </comment>
    <comment ref="AB124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2nd inform- 22/04/2026</t>
        </r>
      </text>
    </comment>
    <comment ref="AN124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498.07</t>
        </r>
      </text>
    </comment>
    <comment ref="AU124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34.37 + RM 2.06 (6% SST) = RM 36.43</t>
        </r>
      </text>
    </comment>
    <comment ref="T125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CID1412026003200</t>
        </r>
      </text>
    </comment>
    <comment ref="U125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17/04/2026 11:22:48 Approved by OGA</t>
        </r>
      </text>
    </comment>
    <comment ref="AN125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1534.45 + RM 92.07 (6% SST) + RM 397.82 + RM 284.16 + RM 17.05 (6% SST) +  RM 74.73 = RM 2608.44</t>
        </r>
      </text>
    </comment>
    <comment ref="AQ125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523.24</t>
        </r>
      </text>
    </comment>
    <comment ref="AU125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118.61 + RM 7.12 (6% SST) = RM 125.73</t>
        </r>
      </text>
    </comment>
    <comment ref="T126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CID1412026003200</t>
        </r>
      </text>
    </comment>
    <comment ref="U126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17/04/2026 11:22:48 Approved by OGA</t>
        </r>
      </text>
    </comment>
    <comment ref="T127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CID1412026003200</t>
        </r>
      </text>
    </comment>
    <comment ref="U127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17/04/2026 11:22:48 Approved by OGA</t>
        </r>
      </text>
    </comment>
    <comment ref="AN127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2695.27 + RM 161.72 (6% SST) + RM 698.77 + RM 499.12 + RM 29.95 (6% SST) = RM 4536.54</t>
        </r>
      </text>
    </comment>
    <comment ref="AQ127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451.71</t>
        </r>
      </text>
    </comment>
    <comment ref="AN128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84.12 + RM 5.05 (6% SST) = RM 89.16</t>
        </r>
      </text>
    </comment>
    <comment ref="AU128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23.22 + RM 1.39 (6% SST) = RM 24.61</t>
        </r>
      </text>
    </comment>
    <comment ref="C129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SITSKKCG749959</t>
        </r>
      </text>
    </comment>
    <comment ref="T129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CID1312026000155</t>
        </r>
      </text>
    </comment>
    <comment ref="U129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14/04/2026 15:17:08 Approved by OGA</t>
        </r>
      </text>
    </comment>
    <comment ref="T130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CID1412026002847</t>
        </r>
      </text>
    </comment>
    <comment ref="U130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15/04/2026 20:31:58 Approved by OGA</t>
        </r>
      </text>
    </comment>
    <comment ref="X130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as advice by operation, sekarang custom paper quite slow, kita akan chase custom lagi</t>
        </r>
      </text>
    </comment>
    <comment ref="T131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CID1412026002847</t>
        </r>
      </text>
    </comment>
    <comment ref="U131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15/04/2026 20:31:58 Approved by OGA</t>
        </r>
      </text>
    </comment>
    <comment ref="X131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as advice by operation, sekarang custom paper quite slow, kita akan chase custom lagi</t>
        </r>
      </text>
    </comment>
    <comment ref="AN132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808.11 + RM 48.49 (6% SST) = RM 856.60</t>
        </r>
      </text>
    </comment>
    <comment ref="AQ132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45.64</t>
        </r>
      </text>
    </comment>
    <comment ref="AU132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90.01 + RM 5.40 (6% SST) = RM 95.41</t>
        </r>
      </text>
    </comment>
    <comment ref="AN133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948.35 + RM 56.90 (6% SST) = RM 1005.25</t>
        </r>
      </text>
    </comment>
    <comment ref="AQ133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63.68</t>
        </r>
      </text>
    </comment>
    <comment ref="AU133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55.78 + RM 3.35 (6% SST) = RM 59.13</t>
        </r>
      </text>
    </comment>
    <comment ref="C134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SITSKKCG753254</t>
        </r>
      </text>
    </comment>
    <comment ref="T135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CID1412026003334</t>
        </r>
      </text>
    </comment>
    <comment ref="U135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23/04/2026 16:00:27 Approved by OGA</t>
        </r>
      </text>
    </comment>
    <comment ref="AI135" authorId="1">
      <text>
        <r>
          <rPr>
            <b/>
            <sz val="9"/>
            <rFont val="Tahoma"/>
            <charset val="134"/>
          </rPr>
          <t xml:space="preserve">t407:
</t>
        </r>
        <r>
          <rPr>
            <sz val="9"/>
            <rFont val="Tahoma"/>
            <charset val="134"/>
          </rPr>
          <t xml:space="preserve">+1.4%
</t>
        </r>
      </text>
    </comment>
    <comment ref="AU135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38.07 + RM 2.28 (6% SST) = RM 40.35</t>
        </r>
      </text>
    </comment>
    <comment ref="T136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CID1412026003334</t>
        </r>
      </text>
    </comment>
    <comment ref="U136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23/04/2026 16:00:27 Approved by OGA</t>
        </r>
      </text>
    </comment>
    <comment ref="AI136" authorId="1">
      <text>
        <r>
          <rPr>
            <b/>
            <sz val="9"/>
            <rFont val="Tahoma"/>
            <charset val="134"/>
          </rPr>
          <t xml:space="preserve">t407:
</t>
        </r>
        <r>
          <rPr>
            <sz val="9"/>
            <rFont val="Tahoma"/>
            <charset val="134"/>
          </rPr>
          <t xml:space="preserve">+1.4%
</t>
        </r>
      </text>
    </comment>
    <comment ref="AN136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1060.81 + RM 63.65 (6% SST) + RM 102.15 + RM 192.58 + RM 11.55 (6% SST) + RM 192.58 = RM 1623.32</t>
        </r>
      </text>
    </comment>
    <comment ref="AQ136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177.78</t>
        </r>
      </text>
    </comment>
    <comment ref="T137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CID1412026003332</t>
        </r>
      </text>
    </comment>
    <comment ref="U137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23/04/2026 16:00:47 Approved by OGA</t>
        </r>
      </text>
    </comment>
    <comment ref="AI137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+1.4%
</t>
        </r>
      </text>
    </comment>
    <comment ref="T138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CID1412026003658</t>
        </r>
      </text>
    </comment>
    <comment ref="U138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30/04/2026 21:31:30 Approved by OGA</t>
        </r>
      </text>
    </comment>
    <comment ref="AI138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+1.4%
</t>
        </r>
      </text>
    </comment>
    <comment ref="AN138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2700 + RM 162 ( 6% SST) + RM 700 + RM 500 + RM 30 (6% SST) = RM 4092</t>
        </r>
      </text>
    </comment>
    <comment ref="AQ138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417.50</t>
        </r>
      </text>
    </comment>
    <comment ref="AU138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149.10 + RM 8.95 (6% SST) = RM 158.05</t>
        </r>
      </text>
    </comment>
    <comment ref="T139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CID1412026003658</t>
        </r>
      </text>
    </comment>
    <comment ref="U139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30/04/2026 21:31:30 Approved by OGA</t>
        </r>
      </text>
    </comment>
    <comment ref="AI139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+1.4%
</t>
        </r>
      </text>
    </comment>
    <comment ref="AN139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2700 + RM 162 (6% SST) = RM 2862</t>
        </r>
      </text>
    </comment>
    <comment ref="AQ139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417.50</t>
        </r>
      </text>
    </comment>
    <comment ref="C140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I228525583</t>
        </r>
      </text>
    </comment>
    <comment ref="T140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CID1412026003658</t>
        </r>
      </text>
    </comment>
    <comment ref="U140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30/04/2026 21:31:30 Approved by OGA</t>
        </r>
      </text>
    </comment>
    <comment ref="AI140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+1.4%
</t>
        </r>
      </text>
    </comment>
    <comment ref="T141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CID1412026003658</t>
        </r>
      </text>
    </comment>
    <comment ref="U141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30/04/2026 21:31:30 Approved by OGA</t>
        </r>
      </text>
    </comment>
    <comment ref="AI141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+1.4%
</t>
        </r>
      </text>
    </comment>
    <comment ref="T142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CID1412026003658</t>
        </r>
      </text>
    </comment>
    <comment ref="U142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30/04/2026 21:31:30 Approved by OGA</t>
        </r>
      </text>
    </comment>
    <comment ref="AI142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+1.4%
</t>
        </r>
      </text>
    </comment>
    <comment ref="AN142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281.98</t>
        </r>
      </text>
    </comment>
    <comment ref="T143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CID1412026003658</t>
        </r>
      </text>
    </comment>
    <comment ref="U143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30/04/2026 21:31:30 Approved by OGA</t>
        </r>
      </text>
    </comment>
    <comment ref="AI143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+1.4%
</t>
        </r>
      </text>
    </comment>
    <comment ref="T144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CID1412026003658</t>
        </r>
      </text>
    </comment>
    <comment ref="U144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30/04/2026 21:31:30 Approved by OGA</t>
        </r>
      </text>
    </comment>
    <comment ref="AI144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+1.4%
</t>
        </r>
      </text>
    </comment>
    <comment ref="AP144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**Invoice : IDMIPKG105097 ( 24/04/2026 - 08/05/2026) - Overdue 1 day</t>
        </r>
      </text>
    </comment>
    <comment ref="AN145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152.89 + RM 9.17 (6% SST) = RM 162.06</t>
        </r>
      </text>
    </comment>
    <comment ref="AQ145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8.64</t>
        </r>
      </text>
    </comment>
    <comment ref="AU145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34.72 + RM 2.08 (6% SST) = RM 36.81</t>
        </r>
      </text>
    </comment>
    <comment ref="C148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026G512616
拍9032的位置</t>
        </r>
      </text>
    </comment>
    <comment ref="T148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Fail, wrong cert for fitting MWC7601
CID1412026003655 - 27/04/2026</t>
        </r>
      </text>
    </comment>
    <comment ref="U148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28/04/2026 14:25:25 Approved by OGA
12/06/2026 15:09:37 Approved by OGA</t>
        </r>
      </text>
    </comment>
    <comment ref="AI148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RMB 7400 / CTN+
RMB 1000 / BL
</t>
        </r>
      </text>
    </comment>
    <comment ref="AO148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找不到9032的海关样品
</t>
        </r>
      </text>
    </comment>
    <comment ref="U149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28/04/2026 14:25:25 Approved by OGA
12/06/2026 15:09:37 Approved by OGA</t>
        </r>
      </text>
    </comment>
    <comment ref="AI149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RMB 7400 / CTN+
RMB 1000 / BL
</t>
        </r>
      </text>
    </comment>
    <comment ref="AN150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1008.01 + RM 60.48 (6% SST) = RM 1068.49</t>
        </r>
      </text>
    </comment>
    <comment ref="AQ150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98.93</t>
        </r>
      </text>
    </comment>
    <comment ref="AU150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107.12 + RM 6.43 (6% SST) = RM 113.55</t>
        </r>
      </text>
    </comment>
    <comment ref="T151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CID1412026003685</t>
        </r>
      </text>
    </comment>
    <comment ref="U151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04/05/2026 20:48:50 Approved by OGA</t>
        </r>
      </text>
    </comment>
    <comment ref="AI151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1.4%</t>
        </r>
      </text>
    </comment>
    <comment ref="AP151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 : 412 3952311 (28/04/2026 - 12/05/2023) - Overdue 1 days</t>
        </r>
      </text>
    </comment>
    <comment ref="T152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CID1412026003685</t>
        </r>
      </text>
    </comment>
    <comment ref="U152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04/05/2026 20:48:50 Approved by OGA</t>
        </r>
      </text>
    </comment>
    <comment ref="AI152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1.4%</t>
        </r>
      </text>
    </comment>
    <comment ref="AP152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 : 412 3952311 (28/04/2026 - 13/05/2026) - Overdue 2 days</t>
        </r>
      </text>
    </comment>
    <comment ref="T153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CID1412026003685</t>
        </r>
      </text>
    </comment>
    <comment ref="U153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04/05/2026 20:48:50 Approved by OGA</t>
        </r>
      </text>
    </comment>
    <comment ref="AI153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1.4%</t>
        </r>
      </text>
    </comment>
    <comment ref="AP153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 : 412 3952311 (28/04/2026 - 13/05/2026) - Overdue 2 days</t>
        </r>
      </text>
    </comment>
    <comment ref="T154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CID1412026003604</t>
        </r>
      </text>
    </comment>
    <comment ref="U154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05/05/2026 19:24:38 Approved by OGA</t>
        </r>
      </text>
    </comment>
    <comment ref="AI154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+1.4%</t>
        </r>
      </text>
    </comment>
    <comment ref="AP154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**Invoice : 72020026 ( 28/04/2026 - 13/5/2026) - Overdue 2 days</t>
        </r>
      </text>
    </comment>
    <comment ref="T155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CID1412026003604</t>
        </r>
      </text>
    </comment>
    <comment ref="U155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05/05/2026 19:24:38 Approved by OGA</t>
        </r>
      </text>
    </comment>
    <comment ref="AI155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+1.4%</t>
        </r>
      </text>
    </comment>
    <comment ref="AP155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**Invoice : 72020026 ( 28/04/2026 - 13/5/2026) - Overdue 2 days</t>
        </r>
      </text>
    </comment>
    <comment ref="C156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026G522593</t>
        </r>
      </text>
    </comment>
    <comment ref="T156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CID1412026003880</t>
        </r>
      </text>
    </comment>
    <comment ref="U156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08/05/2026 15:04:12 Approved by OGA</t>
        </r>
      </text>
    </comment>
    <comment ref="AI156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+1.4%
</t>
        </r>
      </text>
    </comment>
    <comment ref="AU156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9.82 + RM 0.59 (6% SST) = RM 10.41</t>
        </r>
      </text>
    </comment>
    <comment ref="T157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CID1412026003880</t>
        </r>
      </text>
    </comment>
    <comment ref="U157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08/05/2026 15:04:12 Approved by OGA</t>
        </r>
      </text>
    </comment>
    <comment ref="AI157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+1.4%
</t>
        </r>
      </text>
    </comment>
    <comment ref="AN157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297.50 + RM 17.85 (6% SST)  + RM 28.65 + RM 55.09 + RM 3.31 (6% SST) + RM 55.14 = RM 457.54</t>
        </r>
      </text>
    </comment>
    <comment ref="AQ157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49.86</t>
        </r>
      </text>
    </comment>
    <comment ref="C158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026G521646</t>
        </r>
      </text>
    </comment>
    <comment ref="T158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CID1412026003931</t>
        </r>
      </text>
    </comment>
    <comment ref="U158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08/05/2026 15:03:25 Approved by OGA</t>
        </r>
      </text>
    </comment>
    <comment ref="AI158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+1.4%
</t>
        </r>
      </text>
    </comment>
    <comment ref="AN158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47.94</t>
        </r>
      </text>
    </comment>
    <comment ref="AU158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13.39 + RM 0.80 (6% SST) = RM 14.20</t>
        </r>
      </text>
    </comment>
    <comment ref="T159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CID1412026003931</t>
        </r>
      </text>
    </comment>
    <comment ref="U159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08/05/2026 15:03:25 Approved by OGA</t>
        </r>
      </text>
    </comment>
    <comment ref="AI159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+1.4%
</t>
        </r>
      </text>
    </comment>
    <comment ref="T160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CID1412026003931</t>
        </r>
      </text>
    </comment>
    <comment ref="U160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08/05/2026 15:03:25 Approved by OGA</t>
        </r>
      </text>
    </comment>
    <comment ref="AI160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+1.4%
</t>
        </r>
      </text>
    </comment>
    <comment ref="AN160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392.90 + RM 23.57 (6% SST) + RM 37.84 + RM 72.76 + RM 4.37 (6% SST)  = RM 531.45</t>
        </r>
      </text>
    </comment>
    <comment ref="AQ160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65.85</t>
        </r>
      </text>
    </comment>
    <comment ref="T161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CID1412026004001</t>
        </r>
      </text>
    </comment>
    <comment ref="U161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12/05/2026 13:23:49 Approved by OGA</t>
        </r>
      </text>
    </comment>
    <comment ref="AP161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 : IDMIPKG105957 ( 04/05/2026 - 18/05/2026) - Overdue 1 days</t>
        </r>
      </text>
    </comment>
    <comment ref="AU162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8.91 + RM 0.53 (6% SST) = RM 9.45</t>
        </r>
      </text>
    </comment>
    <comment ref="AN163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135.25 </t>
        </r>
      </text>
    </comment>
    <comment ref="AQ163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10.46</t>
        </r>
      </text>
    </comment>
    <comment ref="T165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CID1412026003876</t>
        </r>
      </text>
    </comment>
    <comment ref="U165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14/05/2026 11:49:12 Approved by OGA</t>
        </r>
      </text>
    </comment>
    <comment ref="AI165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+1.4%</t>
        </r>
      </text>
    </comment>
    <comment ref="T166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CID1412026003876</t>
        </r>
      </text>
    </comment>
    <comment ref="U166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14/05/2026 11:49:12 Approved by OGA</t>
        </r>
      </text>
    </comment>
    <comment ref="AI166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+1.4%</t>
        </r>
      </text>
    </comment>
    <comment ref="T167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CID1412026003876</t>
        </r>
      </text>
    </comment>
    <comment ref="U167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14/05/2026 11:49:12 Approved by OGA</t>
        </r>
      </text>
    </comment>
    <comment ref="AI167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+1.4%</t>
        </r>
      </text>
    </comment>
    <comment ref="T168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CID1412026003876</t>
        </r>
      </text>
    </comment>
    <comment ref="U168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14/05/2026 11:49:12 Approved by OGA</t>
        </r>
      </text>
    </comment>
    <comment ref="AI168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+1.4%</t>
        </r>
      </text>
    </comment>
    <comment ref="C169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026G523582</t>
        </r>
      </text>
    </comment>
    <comment ref="T169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CID1412026003876</t>
        </r>
      </text>
    </comment>
    <comment ref="U169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14/05/2026 11:49:12 Approved by OGA</t>
        </r>
      </text>
    </comment>
    <comment ref="AI169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+1.4%</t>
        </r>
      </text>
    </comment>
    <comment ref="AN170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**Haulage Increase Price - RM 120 effective June 2026
**Back Charge Mocha : RM 719.33 + RM 43.16 (6% SST) = RM 762.49</t>
        </r>
      </text>
    </comment>
    <comment ref="AQ170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46.25</t>
        </r>
      </text>
    </comment>
    <comment ref="AU170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61.94 + RM 3.72 (6% SST) = RM 65.65</t>
        </r>
      </text>
    </comment>
    <comment ref="T171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CID1412026004136</t>
        </r>
      </text>
    </comment>
    <comment ref="U171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19/05/2026 15:51:08 Approved by OGA</t>
        </r>
      </text>
    </comment>
    <comment ref="AI171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+1.6%</t>
        </r>
      </text>
    </comment>
    <comment ref="AL171" authorId="2">
      <text>
        <r>
          <rPr>
            <sz val="11"/>
            <color rgb="FF000000"/>
            <rFont val="Calibri"/>
            <scheme val="minor"/>
            <charset val="0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5:06PM SEND TO ACCT XY</t>
        </r>
      </text>
    </comment>
    <comment ref="AN171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2820 + RM 169.20 (6% SST) + RM 700 + RM 500 + RM 30 (6% SST) = RM 4219.220</t>
        </r>
      </text>
    </comment>
    <comment ref="AQ171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293.80</t>
        </r>
      </text>
    </comment>
    <comment ref="AU171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71.81 + RM 4.31 (6% SST) = RM 76.12</t>
        </r>
      </text>
    </comment>
    <comment ref="AY171" authorId="3">
      <text>
        <r>
          <rPr>
            <sz val="11"/>
            <color rgb="FF000000"/>
            <rFont val="Calibri"/>
            <scheme val="minor"/>
            <charset val="0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XY 19/05/2026 6:16PM</t>
        </r>
      </text>
    </comment>
    <comment ref="T172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CID1412026004136</t>
        </r>
      </text>
    </comment>
    <comment ref="U172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19/05/2026 15:51:08 Approved by OGA</t>
        </r>
      </text>
    </comment>
    <comment ref="AI172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+1.6%</t>
        </r>
      </text>
    </comment>
    <comment ref="AL172" authorId="4">
      <text>
        <r>
          <rPr>
            <sz val="11"/>
            <color rgb="FF000000"/>
            <rFont val="Calibri"/>
            <scheme val="minor"/>
            <charset val="0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5:06PM SEND TO ACCT XY</t>
        </r>
      </text>
    </comment>
    <comment ref="AY172" authorId="5">
      <text>
        <r>
          <rPr>
            <sz val="11"/>
            <color rgb="FF000000"/>
            <rFont val="Calibri"/>
            <scheme val="minor"/>
            <charset val="0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XY 19/05/2026 6:16PM</t>
        </r>
      </text>
    </comment>
    <comment ref="C173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146600334665</t>
        </r>
      </text>
    </comment>
    <comment ref="T173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CID1412026004136</t>
        </r>
      </text>
    </comment>
    <comment ref="U173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19/05/2026 15:51:08 Approved by OGA</t>
        </r>
      </text>
    </comment>
    <comment ref="AI173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+1.6%</t>
        </r>
      </text>
    </comment>
    <comment ref="AL173" authorId="6">
      <text>
        <r>
          <rPr>
            <sz val="11"/>
            <color rgb="FF000000"/>
            <rFont val="Calibri"/>
            <scheme val="minor"/>
            <charset val="0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5:06PM SEND TO ACCT XY</t>
        </r>
      </text>
    </comment>
    <comment ref="AN173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253.17 + RM 47.70 = RM 300.87</t>
        </r>
      </text>
    </comment>
    <comment ref="AY173" authorId="7">
      <text>
        <r>
          <rPr>
            <sz val="11"/>
            <color rgb="FF000000"/>
            <rFont val="Calibri"/>
            <scheme val="minor"/>
            <charset val="0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XY 19/05/2026 6:16PM</t>
        </r>
      </text>
    </comment>
    <comment ref="T174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CID1412026004136</t>
        </r>
      </text>
    </comment>
    <comment ref="U174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19/05/2026 15:51:08 Approved by OGA</t>
        </r>
      </text>
    </comment>
    <comment ref="AI174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+1.6%</t>
        </r>
      </text>
    </comment>
    <comment ref="AL174" authorId="8">
      <text>
        <r>
          <rPr>
            <sz val="11"/>
            <color rgb="FF000000"/>
            <rFont val="Calibri"/>
            <scheme val="minor"/>
            <charset val="0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5:06PM SEND TO ACCT XY</t>
        </r>
      </text>
    </comment>
    <comment ref="AY174" authorId="9">
      <text>
        <r>
          <rPr>
            <sz val="11"/>
            <color rgb="FF000000"/>
            <rFont val="Calibri"/>
            <scheme val="minor"/>
            <charset val="0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XY 19/05/2026 6:16PM</t>
        </r>
      </text>
    </comment>
    <comment ref="T175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CID1412026004138</t>
        </r>
      </text>
    </comment>
    <comment ref="U175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19/05/2026 15:50:56 Approved by OGA</t>
        </r>
      </text>
    </comment>
    <comment ref="AI175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+1.4%</t>
        </r>
      </text>
    </comment>
    <comment ref="AL175" authorId="10">
      <text>
        <r>
          <rPr>
            <sz val="11"/>
            <color rgb="FF000000"/>
            <rFont val="Calibri"/>
            <scheme val="minor"/>
            <charset val="0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5:06pm pass to acct xy</t>
        </r>
      </text>
    </comment>
    <comment ref="AU175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71.19 + RM 4.27 (6% SST) = RM 75.46</t>
        </r>
      </text>
    </comment>
    <comment ref="AY175" authorId="11">
      <text>
        <r>
          <rPr>
            <sz val="11"/>
            <color rgb="FF000000"/>
            <rFont val="Calibri"/>
            <scheme val="minor"/>
            <charset val="0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XY 19/05/2026 6:16PM</t>
        </r>
      </text>
    </comment>
    <comment ref="T176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CID1412026004138</t>
        </r>
      </text>
    </comment>
    <comment ref="U176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19/05/2026 15:50:56 Approved by OGA</t>
        </r>
      </text>
    </comment>
    <comment ref="AI176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+1.4%</t>
        </r>
      </text>
    </comment>
    <comment ref="AL176" authorId="12">
      <text>
        <r>
          <rPr>
            <sz val="11"/>
            <color rgb="FF000000"/>
            <rFont val="Calibri"/>
            <scheme val="minor"/>
            <charset val="0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5:06pm pass to acct xy</t>
        </r>
      </text>
    </comment>
    <comment ref="AN176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2820 + RM 169.20 (6% SST) + RM 260 + RM 500 + RM 30 (6% SST ) + RM 126.94  = RM 3906.14</t>
        </r>
      </text>
    </comment>
    <comment ref="AQ176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417.50</t>
        </r>
      </text>
    </comment>
    <comment ref="AY176" authorId="13">
      <text>
        <r>
          <rPr>
            <sz val="11"/>
            <color rgb="FF000000"/>
            <rFont val="Calibri"/>
            <scheme val="minor"/>
            <charset val="0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XY 19/05/2026 6:16PM</t>
        </r>
      </text>
    </comment>
    <comment ref="T177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CID1412026004138</t>
        </r>
      </text>
    </comment>
    <comment ref="U177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19/05/2026 15:50:56 Approved by OGA</t>
        </r>
      </text>
    </comment>
    <comment ref="AI177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+1.4%</t>
        </r>
      </text>
    </comment>
    <comment ref="AL177" authorId="14">
      <text>
        <r>
          <rPr>
            <sz val="11"/>
            <color rgb="FF000000"/>
            <rFont val="Calibri"/>
            <scheme val="minor"/>
            <charset val="0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5:06pm pass to acct xy</t>
        </r>
      </text>
    </comment>
    <comment ref="AY177" authorId="15">
      <text>
        <r>
          <rPr>
            <sz val="11"/>
            <color rgb="FF000000"/>
            <rFont val="Calibri"/>
            <scheme val="minor"/>
            <charset val="0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XY 19/05/2026 6:16PM</t>
        </r>
      </text>
    </comment>
    <comment ref="T178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CID1412026004138</t>
        </r>
      </text>
    </comment>
    <comment ref="U178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19/05/2026 15:50:56 Approved by OGA</t>
        </r>
      </text>
    </comment>
    <comment ref="AI178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+1.4%</t>
        </r>
      </text>
    </comment>
    <comment ref="AL178" authorId="16">
      <text>
        <r>
          <rPr>
            <sz val="11"/>
            <color rgb="FF000000"/>
            <rFont val="Calibri"/>
            <scheme val="minor"/>
            <charset val="0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5:06pm pass to acct xy</t>
        </r>
      </text>
    </comment>
    <comment ref="AY178" authorId="17">
      <text>
        <r>
          <rPr>
            <sz val="11"/>
            <color rgb="FF000000"/>
            <rFont val="Calibri"/>
            <scheme val="minor"/>
            <charset val="0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XY 19/05/2026 6:16PM</t>
        </r>
      </text>
    </comment>
    <comment ref="T179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CID1412026004138</t>
        </r>
      </text>
    </comment>
    <comment ref="U179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19/05/2026 15:50:56 Approved by OGA</t>
        </r>
      </text>
    </comment>
    <comment ref="AI179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+1.4%</t>
        </r>
      </text>
    </comment>
    <comment ref="AL179" authorId="18">
      <text>
        <r>
          <rPr>
            <sz val="11"/>
            <color rgb="FF000000"/>
            <rFont val="Calibri"/>
            <scheme val="minor"/>
            <charset val="0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5:06pm pass to acct xy</t>
        </r>
      </text>
    </comment>
    <comment ref="AY179" authorId="19">
      <text>
        <r>
          <rPr>
            <sz val="11"/>
            <color rgb="FF000000"/>
            <rFont val="Calibri"/>
            <scheme val="minor"/>
            <charset val="0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XY 19/05/2026 6:16PM</t>
        </r>
      </text>
    </comment>
    <comment ref="T180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CID1412026004138</t>
        </r>
      </text>
    </comment>
    <comment ref="U180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19/05/2026 15:50:56 Approved by OGA</t>
        </r>
      </text>
    </comment>
    <comment ref="AI180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+1.4%</t>
        </r>
      </text>
    </comment>
    <comment ref="AL180" authorId="20">
      <text>
        <r>
          <rPr>
            <sz val="11"/>
            <color rgb="FF000000"/>
            <rFont val="Calibri"/>
            <scheme val="minor"/>
            <charset val="0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5:06pm pass to acct xy</t>
        </r>
      </text>
    </comment>
    <comment ref="AP180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 : 72021404 (12/05/2026 - 26/05/2026)</t>
        </r>
      </text>
    </comment>
    <comment ref="AY180" authorId="21">
      <text>
        <r>
          <rPr>
            <sz val="11"/>
            <color rgb="FF000000"/>
            <rFont val="Calibri"/>
            <scheme val="minor"/>
            <charset val="0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XY 19/05/2026 6:16PM</t>
        </r>
      </text>
    </comment>
    <comment ref="T181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CID1412026004138</t>
        </r>
      </text>
    </comment>
    <comment ref="U181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19/05/2026 15:50:56 Approved by OGA</t>
        </r>
      </text>
    </comment>
    <comment ref="AI181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+1.4%</t>
        </r>
      </text>
    </comment>
    <comment ref="AL181" authorId="22">
      <text>
        <r>
          <rPr>
            <sz val="11"/>
            <color rgb="FF000000"/>
            <rFont val="Calibri"/>
            <scheme val="minor"/>
            <charset val="0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5:06pm pass to acct xy</t>
        </r>
      </text>
    </comment>
    <comment ref="AP181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 : 72021404 (12/05/2026 - 26/05/2026)</t>
        </r>
      </text>
    </comment>
    <comment ref="AY181" authorId="23">
      <text>
        <r>
          <rPr>
            <sz val="11"/>
            <color rgb="FF000000"/>
            <rFont val="Calibri"/>
            <scheme val="minor"/>
            <charset val="0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XY 19/05/2026 6:16PM</t>
        </r>
      </text>
    </comment>
    <comment ref="T182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CID1412026004138</t>
        </r>
      </text>
    </comment>
    <comment ref="U182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19/05/2026 15:50:56 Approved by OGA</t>
        </r>
      </text>
    </comment>
    <comment ref="AI182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+1.4%</t>
        </r>
      </text>
    </comment>
    <comment ref="AL182" authorId="24">
      <text>
        <r>
          <rPr>
            <sz val="11"/>
            <color rgb="FF000000"/>
            <rFont val="Calibri"/>
            <scheme val="minor"/>
            <charset val="0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5:06pm pass to acct xy</t>
        </r>
      </text>
    </comment>
    <comment ref="AP182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 : 72021404 (12/05/2026 - 26/05/2026)</t>
        </r>
      </text>
    </comment>
    <comment ref="AY182" authorId="25">
      <text>
        <r>
          <rPr>
            <sz val="11"/>
            <color rgb="FF000000"/>
            <rFont val="Calibri"/>
            <scheme val="minor"/>
            <charset val="0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XY 19/05/2026 6:16PM</t>
        </r>
      </text>
    </comment>
    <comment ref="AN183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933.50 + RM 56.01 (6% SST) = RM 989.51</t>
        </r>
      </text>
    </comment>
    <comment ref="AQ183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60.02</t>
        </r>
      </text>
    </comment>
    <comment ref="AU183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105.76 + RM 6.35 (6% SST) = RM 112.11</t>
        </r>
      </text>
    </comment>
    <comment ref="T184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CID1412026004137</t>
        </r>
      </text>
    </comment>
    <comment ref="U184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20/05/2026 22:04:38 Approved by OGA</t>
        </r>
      </text>
    </comment>
    <comment ref="AI184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+1.4%
</t>
        </r>
      </text>
    </comment>
    <comment ref="AN184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2700 + RM 500 + RM 260 + RM 192 = RM 3652</t>
        </r>
      </text>
    </comment>
    <comment ref="AQ184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452.50</t>
        </r>
      </text>
    </comment>
    <comment ref="AU184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144.41 + RM 8.66 (6% SST) = RM 153.07</t>
        </r>
      </text>
    </comment>
    <comment ref="T185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CID1412026004137</t>
        </r>
      </text>
    </comment>
    <comment ref="U185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20/05/2026 22:04:38 Approved by OGA</t>
        </r>
      </text>
    </comment>
    <comment ref="AI185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+1.4%
</t>
        </r>
      </text>
    </comment>
    <comment ref="T186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CID1412026004137</t>
        </r>
      </text>
    </comment>
    <comment ref="U186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20/05/2026 22:04:38 Approved by OGA</t>
        </r>
      </text>
    </comment>
    <comment ref="AI186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+1.4%
</t>
        </r>
      </text>
    </comment>
    <comment ref="AN186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2700 + RM 500 + RM 260 + RM 1000 + RM 192 = RM 4652</t>
        </r>
      </text>
    </comment>
    <comment ref="AQ186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452.50</t>
        </r>
      </text>
    </comment>
    <comment ref="T187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CID1412026003875</t>
        </r>
      </text>
    </comment>
    <comment ref="U187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19/05/2026 15:52:55 Approved by OGA</t>
        </r>
      </text>
    </comment>
    <comment ref="AI187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+1.4%</t>
        </r>
      </text>
    </comment>
    <comment ref="AP187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 : 72021401 - Overdue 1 day (26/05/2026)
**Inv : 72021583 - Overdue 2 days ( 27/05/2026 &amp; 28/05/2026)</t>
        </r>
      </text>
    </comment>
    <comment ref="T188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CID1412026003875</t>
        </r>
      </text>
    </comment>
    <comment ref="U188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19/05/2026 15:52:55 Approved by OGA</t>
        </r>
      </text>
    </comment>
    <comment ref="AI188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+1.4%</t>
        </r>
      </text>
    </comment>
    <comment ref="AP188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 : 72021401 - Overdue 1 days (26/05/2026)
**Inv : 72021721 - Overdue 3 days (27/05/2026 &amp; 28/05/2026 &amp; 29/05/2026)</t>
        </r>
      </text>
    </comment>
    <comment ref="T189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CID1412026004141</t>
        </r>
      </text>
    </comment>
    <comment ref="U189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20/05/2026 22:03:59 Approved by OGA</t>
        </r>
      </text>
    </comment>
    <comment ref="AI189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1.4%
</t>
        </r>
      </text>
    </comment>
    <comment ref="AP189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 : 72021584 ( 28/05/2026)</t>
        </r>
      </text>
    </comment>
    <comment ref="T190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CID1412026004141</t>
        </r>
      </text>
    </comment>
    <comment ref="U190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20/05/2026 22:03:59 Approved by OGA</t>
        </r>
      </text>
    </comment>
    <comment ref="AI190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1.4%
</t>
        </r>
      </text>
    </comment>
    <comment ref="AP190" authorId="0">
      <text>
        <r>
          <rPr>
            <b/>
            <sz val="9"/>
            <rFont val="Tahoma"/>
            <charset val="134"/>
          </rPr>
          <t xml:space="preserve">t509:
</t>
        </r>
        <r>
          <rPr>
            <sz val="9"/>
            <rFont val="Tahoma"/>
            <charset val="134"/>
          </rPr>
          <t>**Inv : 72021500 (27/05/2026)
**Inv : 72021584 ( 28/05/2026)</t>
        </r>
      </text>
    </comment>
    <comment ref="T191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CID1412026004141</t>
        </r>
      </text>
    </comment>
    <comment ref="U191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20/05/2026 22:03:59 Approved by OGA</t>
        </r>
      </text>
    </comment>
    <comment ref="AI191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1.4%
</t>
        </r>
      </text>
    </comment>
    <comment ref="AP191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 : 72021722 (28/05/2026 &amp; 29/05/2026) - Overdue 2 days
**Inv : 72021500 (27/05/2026)</t>
        </r>
      </text>
    </comment>
    <comment ref="T192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CID1412026004141</t>
        </r>
      </text>
    </comment>
    <comment ref="U192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20/05/2026 22:03:59 Approved by OGA</t>
        </r>
      </text>
    </comment>
    <comment ref="AI192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1.4%
</t>
        </r>
      </text>
    </comment>
    <comment ref="AP192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 : 72021500 (27/05/2026)
**Inv : 72021722 (29/05/2026 &amp; 30/05/2026)
</t>
        </r>
      </text>
    </comment>
    <comment ref="T193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CID1412026004141</t>
        </r>
      </text>
    </comment>
    <comment ref="U193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20/05/2026 22:03:59 Approved by OGA</t>
        </r>
      </text>
    </comment>
    <comment ref="AI193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1.4%
</t>
        </r>
      </text>
    </comment>
    <comment ref="AP193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 : 72021500 (27/05/2026)
**Inv : 72021722 (29/05/2026 &amp; 30/05/2026)</t>
        </r>
      </text>
    </comment>
    <comment ref="C194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I228528431</t>
        </r>
      </text>
    </comment>
    <comment ref="AI194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MUCHEN FOB COST 
RMB 5145.00</t>
        </r>
      </text>
    </comment>
    <comment ref="AI195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柜子不满，再拉去Sannora填满
**Back Charge TECA : RMB 300 </t>
        </r>
      </text>
    </comment>
    <comment ref="AN195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238.67 + RM 14.32 (6% SST) = RM 252.99</t>
        </r>
      </text>
    </comment>
    <comment ref="AQ195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17.67</t>
        </r>
      </text>
    </comment>
    <comment ref="AU195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25.13 + RM 1.51 (6% SST) = RM 26.64</t>
        </r>
      </text>
    </comment>
    <comment ref="T197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CID1412026004142</t>
        </r>
      </text>
    </comment>
    <comment ref="U197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21/05/2026 20:40:49 Approved by OGA</t>
        </r>
      </text>
    </comment>
    <comment ref="AI197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+1.4%
</t>
        </r>
      </text>
    </comment>
    <comment ref="T198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CID1412026004142</t>
        </r>
      </text>
    </comment>
    <comment ref="U198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21/05/2026 20:40:49 Approved by OGA</t>
        </r>
      </text>
    </comment>
    <comment ref="AI198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+1.4%
</t>
        </r>
      </text>
    </comment>
    <comment ref="AR198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 : WHS12611967608 (05/06/2026) - 1 days</t>
        </r>
      </text>
    </comment>
    <comment ref="T199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CID1412026004457</t>
        </r>
      </text>
    </comment>
    <comment ref="U199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26/05/2026 16:36:17 Approved by OGA</t>
        </r>
      </text>
    </comment>
    <comment ref="AI199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+1.4%</t>
        </r>
      </text>
    </comment>
    <comment ref="AU199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231.38 + RM 13.88 (6% SST) = RM 245.26</t>
        </r>
      </text>
    </comment>
    <comment ref="T200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CID1412026004457</t>
        </r>
      </text>
    </comment>
    <comment ref="U200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26/05/2026 16:36:17 Approved by OGA</t>
        </r>
      </text>
    </comment>
    <comment ref="AI200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+1.4%</t>
        </r>
      </text>
    </comment>
    <comment ref="AN200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139.81 + RM 8.39 (6% SST) + RM 12.89 + RM 24.79 + RM 1.49 (6% SST) = RM 187.37</t>
        </r>
      </text>
    </comment>
    <comment ref="AP200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**Inv: 72022335 (21/05/2026 - 04/06/2026)
**Back Charge Mocha : RM 11.40</t>
        </r>
      </text>
    </comment>
    <comment ref="T201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CID1412026004457</t>
        </r>
      </text>
    </comment>
    <comment ref="U201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26/05/2026 16:36:17 Approved by OGA</t>
        </r>
      </text>
    </comment>
    <comment ref="AI201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+1.4%</t>
        </r>
      </text>
    </comment>
    <comment ref="AP201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**Inv: 72022335 (21/05/2026 - 04/06/2026)</t>
        </r>
      </text>
    </comment>
    <comment ref="T202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CID1412026004457</t>
        </r>
      </text>
    </comment>
    <comment ref="U202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26/05/2026 16:36:17 Approved by OGA</t>
        </r>
      </text>
    </comment>
    <comment ref="AI202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+1.4%</t>
        </r>
      </text>
    </comment>
    <comment ref="AN202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385.69</t>
        </r>
      </text>
    </comment>
    <comment ref="AP202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**Inv: 72022335 (21/05/2026 - 04/06/2026)</t>
        </r>
      </text>
    </comment>
    <comment ref="T203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CID1412026004457</t>
        </r>
      </text>
    </comment>
    <comment ref="U203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26/05/2026 16:36:17 Approved by OGA</t>
        </r>
      </text>
    </comment>
    <comment ref="AI203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+1.4%</t>
        </r>
      </text>
    </comment>
    <comment ref="AN203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2820 + RM 169.20 (6% SST) + RM 260 + RM 500 + RM 30 (6% SST) = RM 3779.20</t>
        </r>
      </text>
    </comment>
    <comment ref="AQ203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491.30</t>
        </r>
      </text>
    </comment>
    <comment ref="T204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CID1412026004457</t>
        </r>
      </text>
    </comment>
    <comment ref="U204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26/05/2026 16:36:17 Approved by OGA</t>
        </r>
      </text>
    </comment>
    <comment ref="AI204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+1.4%</t>
        </r>
      </text>
    </comment>
    <comment ref="AN204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2820 + RM 169.20 (6% SST) = RM 2989.20</t>
        </r>
      </text>
    </comment>
    <comment ref="AQ204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491.30</t>
        </r>
      </text>
    </comment>
    <comment ref="T205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CID1412026004457</t>
        </r>
      </text>
    </comment>
    <comment ref="U205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26/05/2026 16:36:17 Approved by OGA</t>
        </r>
      </text>
    </comment>
    <comment ref="AI205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+1.4%</t>
        </r>
      </text>
    </comment>
    <comment ref="T206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CID1412026004457</t>
        </r>
      </text>
    </comment>
    <comment ref="U206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26/05/2026 16:36:17 Approved by OGA</t>
        </r>
      </text>
    </comment>
    <comment ref="AI206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+1.4%</t>
        </r>
      </text>
    </comment>
    <comment ref="AN206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2820 + RM 169.20 (6% SST) + RM 260 + RM 500 + RM 30 (6% SST) = RM 3779.20</t>
        </r>
      </text>
    </comment>
    <comment ref="AQ206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491.30</t>
        </r>
      </text>
    </comment>
    <comment ref="T207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CID1412026003546</t>
        </r>
      </text>
    </comment>
    <comment ref="U207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26/05/2026 16:37:52 Approved by OGA</t>
        </r>
      </text>
    </comment>
    <comment ref="AI207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+1.4%</t>
        </r>
      </text>
    </comment>
    <comment ref="AP207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 : 728881105 (20/05/2026 - 04/06/2026) - Overdue 2 days</t>
        </r>
      </text>
    </comment>
    <comment ref="T208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CID1412026003546</t>
        </r>
      </text>
    </comment>
    <comment ref="U208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26/05/2026 16:37:52 Approved by OGA</t>
        </r>
      </text>
    </comment>
    <comment ref="AI208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+1.4%</t>
        </r>
      </text>
    </comment>
    <comment ref="AP208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 : 728881105 (20/05/2026 - 04/06/2026) - Overdue 2 days</t>
        </r>
      </text>
    </comment>
    <comment ref="T209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CID1412026003546</t>
        </r>
      </text>
    </comment>
    <comment ref="U209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26/05/2026 16:37:52 Approved by OGA</t>
        </r>
      </text>
    </comment>
    <comment ref="AI209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+1.4%</t>
        </r>
      </text>
    </comment>
    <comment ref="AP209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 : 728881105 (20/05/2026 - 04/06/2026) - Overdue 2 days</t>
        </r>
      </text>
    </comment>
    <comment ref="T210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CID1412026003546</t>
        </r>
      </text>
    </comment>
    <comment ref="U210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26/05/2026 16:37:52 Approved by OGA</t>
        </r>
      </text>
    </comment>
    <comment ref="AI210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+1.4%</t>
        </r>
      </text>
    </comment>
    <comment ref="AP210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 : 728881105 (20/05/2026 - 04/06/2026) - Overdue 2 days</t>
        </r>
      </text>
    </comment>
    <comment ref="T211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CID1412026003546</t>
        </r>
      </text>
    </comment>
    <comment ref="U211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26/05/2026 16:37:52 Approved by OGA</t>
        </r>
      </text>
    </comment>
    <comment ref="AI211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+1.4%</t>
        </r>
      </text>
    </comment>
    <comment ref="AP211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 : 728881105 (20/05/2026 - 06/06/2026 ) - Overdue 4 days</t>
        </r>
      </text>
    </comment>
    <comment ref="T212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CID1412026003546</t>
        </r>
      </text>
    </comment>
    <comment ref="U212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26/05/2026 16:37:52 Approved by OGA</t>
        </r>
      </text>
    </comment>
    <comment ref="AI212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+1.4%</t>
        </r>
      </text>
    </comment>
    <comment ref="AP212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 : 728881105 (20/05/2026 - 06/06/2026 ) - Overdue 4 days</t>
        </r>
      </text>
    </comment>
    <comment ref="C213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146600370408</t>
        </r>
      </text>
    </comment>
    <comment ref="T213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CID1412026003546</t>
        </r>
      </text>
    </comment>
    <comment ref="U213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26/05/2026 16:37:52 Approved by OGA</t>
        </r>
      </text>
    </comment>
    <comment ref="AI213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+1.4%</t>
        </r>
      </text>
    </comment>
    <comment ref="AP213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 : 728881105 (20/05/2026 - 06/06/2026 ) - Overdue 4 days</t>
        </r>
      </text>
    </comment>
    <comment ref="T214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CID1412026004232</t>
        </r>
      </text>
    </comment>
    <comment ref="U214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26/05/2026 16:38:39 Approved by OGA</t>
        </r>
      </text>
    </comment>
    <comment ref="AI214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1.4%
</t>
        </r>
      </text>
    </comment>
    <comment ref="AP214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 : 72022328 (04/06/2026) - Overdue 1 day</t>
        </r>
      </text>
    </comment>
    <comment ref="T215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CID1412026004232</t>
        </r>
      </text>
    </comment>
    <comment ref="U215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26/05/2026 16:38:39 Approved by OGA</t>
        </r>
      </text>
    </comment>
    <comment ref="AI215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1.4%
</t>
        </r>
      </text>
    </comment>
    <comment ref="AP215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 : 72022499 (05/06/2026)- Overdue 1 days</t>
        </r>
      </text>
    </comment>
    <comment ref="T216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CID1412026004232</t>
        </r>
      </text>
    </comment>
    <comment ref="U216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26/05/2026 16:38:39 Approved by OGA</t>
        </r>
      </text>
    </comment>
    <comment ref="AI216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1.4%
</t>
        </r>
      </text>
    </comment>
    <comment ref="AP216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 : 72022328 (04/06/2026) - Overdue 1 day
**Inv : 72022499 (05/06/2026) - Overdue 1 days</t>
        </r>
      </text>
    </comment>
    <comment ref="AN218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716.61 + RM 43 (6% SST) = RM 759.60</t>
        </r>
      </text>
    </comment>
    <comment ref="AQ218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74.66</t>
        </r>
      </text>
    </comment>
    <comment ref="AU218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99.51 + RM 5.97 (6% SST) = RMM 105.48</t>
        </r>
      </text>
    </comment>
    <comment ref="T219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CID1412026004454</t>
        </r>
      </text>
    </comment>
    <comment ref="U219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26/05/2026 16:36:32 Approved by OGA</t>
        </r>
      </text>
    </comment>
    <comment ref="AI219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1.4%</t>
        </r>
      </text>
    </comment>
    <comment ref="T220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CID1412026004454</t>
        </r>
      </text>
    </comment>
    <comment ref="U220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26/05/2026 16:36:32 Approved by OGA</t>
        </r>
      </text>
    </comment>
    <comment ref="AI220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1.4%</t>
        </r>
      </text>
    </comment>
    <comment ref="T221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CID1412026004454</t>
        </r>
      </text>
    </comment>
    <comment ref="U221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26/05/2026 16:36:32 Approved by OGA</t>
        </r>
      </text>
    </comment>
    <comment ref="AI221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1.4%</t>
        </r>
      </text>
    </comment>
    <comment ref="T222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CID1412026004454</t>
        </r>
      </text>
    </comment>
    <comment ref="U222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26/05/2026 16:36:32 Approved by OGA</t>
        </r>
      </text>
    </comment>
    <comment ref="AI222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1.4%</t>
        </r>
      </text>
    </comment>
    <comment ref="T223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07/05/2026
CID1412026003877
12/05/2026 -  GAGAL MENYEDIAKAN KONTENA YANG TELAH DITETAPKAN SEMASA VERIFIKASI DIJALANKAN
15/05/2026
CID1412026004140</t>
        </r>
      </text>
    </comment>
    <comment ref="U223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25/05/2026 17:02:42 Approved by OGA</t>
        </r>
      </text>
    </comment>
    <comment ref="AI223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+1.4%</t>
        </r>
      </text>
    </comment>
    <comment ref="T224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07/05/2026
CID1412026003877
12/05/2026 -  GAGAL MENYEDIAKAN KONTENA YANG TELAH DITETAPKAN SEMASA VERIFIKASI DIJALANKAN
21/05/2026
CID1412026004140</t>
        </r>
      </text>
    </comment>
    <comment ref="U224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25/05/2026 17:02:42 Approved by OGA</t>
        </r>
      </text>
    </comment>
    <comment ref="AI224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+1.4%</t>
        </r>
      </text>
    </comment>
    <comment ref="AU224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173.28 + RM 10.40 (6% SST) = RM 183.67</t>
        </r>
      </text>
    </comment>
    <comment ref="T225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07/05/2026
CID1412026003877
12/05/2026 -  GAGAL MENYEDIAKAN KONTENA YANG TELAH DITETAPKAN SEMASA VERIFIKASI DIJALANKAN
15/05/2026
CID1412026004140</t>
        </r>
      </text>
    </comment>
    <comment ref="U225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25/05/2026 17:02:42 Approved by OGA</t>
        </r>
      </text>
    </comment>
    <comment ref="AI225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+1.4%</t>
        </r>
      </text>
    </comment>
    <comment ref="T226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07/05/2026
CID1412026003877
12/05/2026 -  GAGAL MENYEDIAKAN KONTENA YANG TELAH DITETAPKAN SEMASA VERIFIKASI DIJALANKAN
15/05/2026
CID1412026004140</t>
        </r>
      </text>
    </comment>
    <comment ref="U226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25/05/2026 17:02:42 Approved by OGA</t>
        </r>
      </text>
    </comment>
    <comment ref="AI226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+1.4%</t>
        </r>
      </text>
    </comment>
    <comment ref="T227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07/05/2026
CID1412026003877
12/05/2026 -  GAGAL MENYEDIAKAN KONTENA YANG TELAH DITETAPKAN SEMASA VERIFIKASI DIJALANKAN
15/05/2026
CID1412026004140</t>
        </r>
      </text>
    </comment>
    <comment ref="U227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25/05/2026 17:02:42 Approved by OGA</t>
        </r>
      </text>
    </comment>
    <comment ref="AI227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+1.4%</t>
        </r>
      </text>
    </comment>
    <comment ref="T228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07/05/2026
CID1412026003877
12/05/2026 -  GAGAL MENYEDIAKAN KONTENA YANG TELAH DITETAPKAN SEMASA VERIFIKASI DIJALANKAN
15/05/2026
CID1412026004140</t>
        </r>
      </text>
    </comment>
    <comment ref="U228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25/05/2026 17:02:42 Approved by OGA</t>
        </r>
      </text>
    </comment>
    <comment ref="AI228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+1.4%</t>
        </r>
      </text>
    </comment>
    <comment ref="T229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07/05/2026
CID1412026003877
12/05/2026 -  GAGAL MENYEDIAKAN KONTENA YANG TELAH DITETAPKAN SEMASA VERIFIKASI DIJALANKAN
15/05/2026
CID1412026004140</t>
        </r>
      </text>
    </comment>
    <comment ref="U229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25/05/2026 17:02:42 Approved by OGA</t>
        </r>
      </text>
    </comment>
    <comment ref="AI229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+1.4%</t>
        </r>
      </text>
    </comment>
    <comment ref="T230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07/05/2026
CID1412026003877
12/05/2026 -  GAGAL MENYEDIAKAN KONTENA YANG TELAH DITETAPKAN SEMASA VERIFIKASI DIJALANKAN
15/05/2026
CID1412026004140</t>
        </r>
      </text>
    </comment>
    <comment ref="U230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25/05/2026 17:02:42 Approved by OGA</t>
        </r>
      </text>
    </comment>
    <comment ref="AI230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+1.4%</t>
        </r>
      </text>
    </comment>
    <comment ref="T231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CID1412026003917</t>
        </r>
      </text>
    </comment>
    <comment ref="U231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04/06/2026 21:46:47 Approved by OGA</t>
        </r>
      </text>
    </comment>
    <comment ref="AI231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+1.4%
+500 保柜</t>
        </r>
      </text>
    </comment>
    <comment ref="AN231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671.35 + RM 95.40 = RM 766.75</t>
        </r>
      </text>
    </comment>
    <comment ref="AU231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131.80 + RM 7.91 (6% SST) = RM 139.71</t>
        </r>
      </text>
    </comment>
    <comment ref="T232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CID1412026003917</t>
        </r>
      </text>
    </comment>
    <comment ref="U232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04/06/2026 21:46:47 Approved by OGA</t>
        </r>
      </text>
    </comment>
    <comment ref="AI232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+1.4%
+500 保柜</t>
        </r>
      </text>
    </comment>
    <comment ref="AN232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2820 + RM 169.20 (6% SST) = RM 2989.20</t>
        </r>
      </text>
    </comment>
    <comment ref="AQ232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452.50</t>
        </r>
      </text>
    </comment>
    <comment ref="C233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146600400676</t>
        </r>
      </text>
    </comment>
    <comment ref="T233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CID1412026003917</t>
        </r>
      </text>
    </comment>
    <comment ref="U233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04/06/2026 21:46:47 Approved by OGA</t>
        </r>
      </text>
    </comment>
    <comment ref="AI233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+1.4%
+500 保柜</t>
        </r>
      </text>
    </comment>
    <comment ref="AN233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2820 + RM 169.20 (6% SST) + RM 650 + RM 500 + RM 30 (6% SST) = 4169.20</t>
        </r>
      </text>
    </comment>
    <comment ref="AQ233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491.30</t>
        </r>
      </text>
    </comment>
    <comment ref="T234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CID1412026004398</t>
        </r>
      </text>
    </comment>
    <comment ref="U234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05/06/2026 21:53:54 Approved by OGA</t>
        </r>
      </text>
    </comment>
    <comment ref="AI234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+1.4%
</t>
        </r>
      </text>
    </comment>
    <comment ref="AN234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113.10 + RM 6.79 (6% SST) + RM 10.89 + RM 20.94 + RM 1.26 (6% SST) + RM 21.01 = RM 173.98</t>
        </r>
      </text>
    </comment>
    <comment ref="AQ234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17.49</t>
        </r>
      </text>
    </comment>
    <comment ref="AU234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6.97 + RM 0.42 (6% SST) = RM 7.38
</t>
        </r>
      </text>
    </comment>
    <comment ref="T235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CID1412026004398</t>
        </r>
      </text>
    </comment>
    <comment ref="U235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05/06/2026 21:53:54 Approved by OGA</t>
        </r>
      </text>
    </comment>
    <comment ref="AI235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+1.4%
</t>
        </r>
      </text>
    </comment>
    <comment ref="T236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CID1412026004522</t>
        </r>
      </text>
    </comment>
    <comment ref="U236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05/06/2026 21:53:17 Approved by OGA</t>
        </r>
      </text>
    </comment>
    <comment ref="T237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CID1412026004522</t>
        </r>
      </text>
    </comment>
    <comment ref="U237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05/06/2026 21:53:17 Approved by OGA</t>
        </r>
      </text>
    </comment>
    <comment ref="T238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CID1412026004522</t>
        </r>
      </text>
    </comment>
    <comment ref="U238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05/06/2026 21:53:17 Approved by OGA</t>
        </r>
      </text>
    </comment>
    <comment ref="T239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CID1412026004522</t>
        </r>
      </text>
    </comment>
    <comment ref="U239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05/06/2026 21:53:17 Approved by OGA</t>
        </r>
      </text>
    </comment>
    <comment ref="AN240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831.84 + RM 49.91 (6% SST) = RMM 881.75</t>
        </r>
      </text>
    </comment>
    <comment ref="AN241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831.84 + RM 49.91 (6% SST) = RMM 881.75</t>
        </r>
      </text>
    </comment>
    <comment ref="AQ241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61.59</t>
        </r>
      </text>
    </comment>
    <comment ref="AU241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**Back Charge Mocha : RM 80.31 + RM 4.82 (6% SST) = RM 85.13</t>
        </r>
      </text>
    </comment>
    <comment ref="T246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CID1412026005024</t>
        </r>
      </text>
    </comment>
    <comment ref="U246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11/06/2026 21:44:56 Approved by OGA</t>
        </r>
      </text>
    </comment>
    <comment ref="T247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CID1412026004823</t>
        </r>
      </text>
    </comment>
    <comment ref="U247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10/06/2026 14:20:02 Approved by OGA</t>
        </r>
      </text>
    </comment>
    <comment ref="AY247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15/06/2026 还回来，Date有问题
</t>
        </r>
      </text>
    </comment>
    <comment ref="T248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CID1412026004823</t>
        </r>
      </text>
    </comment>
    <comment ref="U248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10/06/2026 14:20:02 Approved by OGA</t>
        </r>
      </text>
    </comment>
    <comment ref="AY248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15/06/2026 还回来，Date有问题
</t>
        </r>
      </text>
    </comment>
    <comment ref="T249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CID1412026004823</t>
        </r>
      </text>
    </comment>
    <comment ref="U249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10/06/2026 14:20:02 Approved by OGA</t>
        </r>
      </text>
    </comment>
    <comment ref="AY249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15/06/2026 还回来，Date有问题
</t>
        </r>
      </text>
    </comment>
    <comment ref="T250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CID1412026004823</t>
        </r>
      </text>
    </comment>
    <comment ref="U250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10/06/2026 14:20:02 Approved by OGA</t>
        </r>
      </text>
    </comment>
    <comment ref="AY250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15/06/2026 还回来，Date有问题
</t>
        </r>
      </text>
    </comment>
    <comment ref="T251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CID1412026004853</t>
        </r>
      </text>
    </comment>
    <comment ref="U251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12/06/2026 21:28:54 Approved by OGA</t>
        </r>
      </text>
    </comment>
    <comment ref="C252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026G530913</t>
        </r>
      </text>
    </comment>
    <comment ref="T252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CID1412026004853</t>
        </r>
      </text>
    </comment>
    <comment ref="U252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12/06/2026 21:28:54 Approved by OGA</t>
        </r>
      </text>
    </comment>
    <comment ref="T253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CID1412026004853</t>
        </r>
      </text>
    </comment>
    <comment ref="U253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12/06/2026 21:28:54 Approved by OGA</t>
        </r>
      </text>
    </comment>
    <comment ref="C256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I228529551</t>
        </r>
      </text>
    </comment>
    <comment ref="AI256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**MUCHEN RMB 5145</t>
        </r>
      </text>
    </comment>
    <comment ref="T257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CID1412026005137</t>
        </r>
      </text>
    </comment>
    <comment ref="U257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16/06/2026 15:05:55 Approved by OGA</t>
        </r>
      </text>
    </comment>
    <comment ref="T258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CID1412026005137</t>
        </r>
      </text>
    </comment>
    <comment ref="U258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16/06/2026 15:05:55 Approved by OGA</t>
        </r>
      </text>
    </comment>
    <comment ref="C260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SITSKKCG773319</t>
        </r>
      </text>
    </comment>
    <comment ref="N260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04/06/2026 到港
10/06/2026 动地</t>
        </r>
      </text>
    </comment>
    <comment ref="T260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CID1312026000275</t>
        </r>
      </text>
    </comment>
    <comment ref="U260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16/06/2026 12:36:40 Approved by OGA</t>
        </r>
      </text>
    </comment>
    <comment ref="T261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CID1412026005193</t>
        </r>
      </text>
    </comment>
    <comment ref="U261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19/06/2026 15:07:49 Approved by OGA</t>
        </r>
      </text>
    </comment>
    <comment ref="AI261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+1.4%
</t>
        </r>
      </text>
    </comment>
    <comment ref="T262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CID1412026005193</t>
        </r>
      </text>
    </comment>
    <comment ref="U262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19/06/2026 15:07:49 Approved by OGA</t>
        </r>
      </text>
    </comment>
    <comment ref="AI262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+1.4%
</t>
        </r>
      </text>
    </comment>
    <comment ref="T263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CID1412026005193</t>
        </r>
      </text>
    </comment>
    <comment ref="U263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19/06/2026 15:07:49 Approved by OGA</t>
        </r>
      </text>
    </comment>
    <comment ref="AI263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+1.4%
</t>
        </r>
      </text>
    </comment>
    <comment ref="AP263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 : 412 3991010 (12/06/2026 - 30/06/2026) - Overdue 5 days</t>
        </r>
      </text>
    </comment>
    <comment ref="T264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CID1412026005193</t>
        </r>
      </text>
    </comment>
    <comment ref="U264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19/06/2026 15:07:49 Approved by OGA</t>
        </r>
      </text>
    </comment>
    <comment ref="AI264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+1.4%
</t>
        </r>
      </text>
    </comment>
    <comment ref="AP264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 : 412 3991010 (12/06/2026 - 30/06/2026) - Overdue 5 days</t>
        </r>
      </text>
    </comment>
    <comment ref="C265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SITSKKCG773318</t>
        </r>
      </text>
    </comment>
    <comment ref="N265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04/06/2026 到港
10/06/2026 动地</t>
        </r>
      </text>
    </comment>
    <comment ref="T265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CID1312026000276</t>
        </r>
      </text>
    </comment>
    <comment ref="U265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16/06/2026 12:37:13 Approved by OGA</t>
        </r>
      </text>
    </comment>
    <comment ref="T266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CID1412026005248</t>
        </r>
      </text>
    </comment>
    <comment ref="U266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24/06/2026 20:18:03 Approved by OGA</t>
        </r>
      </text>
    </comment>
    <comment ref="T267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CID1412026005248</t>
        </r>
      </text>
    </comment>
    <comment ref="U267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24/06/2026 20:18:03 Approved by OGA</t>
        </r>
      </text>
    </comment>
    <comment ref="Q268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一达通 ：
这个船东合约修改了
但是我报价是14天自由的
如果产生费用我们这边承担</t>
        </r>
      </text>
    </comment>
    <comment ref="T269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CID1412026005122</t>
        </r>
      </text>
    </comment>
    <comment ref="U269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23/06/2026 21:50:13 Approved by OGA</t>
        </r>
      </text>
    </comment>
    <comment ref="T270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CID1412026005122</t>
        </r>
      </text>
    </comment>
    <comment ref="U270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23/06/2026 21:50:13 Approved by OGA</t>
        </r>
      </text>
    </comment>
    <comment ref="T271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CID1412026005122</t>
        </r>
      </text>
    </comment>
    <comment ref="U271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23/06/2026 21:50:13 Approved by OGA</t>
        </r>
      </text>
    </comment>
    <comment ref="T272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CID1412026005122</t>
        </r>
      </text>
    </comment>
    <comment ref="U272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23/06/2026 21:50:13 Approved by OGA</t>
        </r>
      </text>
    </comment>
    <comment ref="T273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CID1412026005122</t>
        </r>
      </text>
    </comment>
    <comment ref="U273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23/06/2026 21:50:13 Approved by OGA</t>
        </r>
      </text>
    </comment>
    <comment ref="T274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CID1412026005193</t>
        </r>
      </text>
    </comment>
    <comment ref="U274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19/06/2026 15:07:49 Approved by OGA</t>
        </r>
      </text>
    </comment>
    <comment ref="X274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Kastam approve K1 slow</t>
        </r>
      </text>
    </comment>
    <comment ref="AI274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+1.4%
</t>
        </r>
      </text>
    </comment>
    <comment ref="AP274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 : 412 3993768 ( 12/06/2026 - 02/07/2026 ) - Overdue 7 days</t>
        </r>
      </text>
    </comment>
    <comment ref="T275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CID1412026005193</t>
        </r>
      </text>
    </comment>
    <comment ref="U275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19/06/2026 15:07:49 Approved by OGA</t>
        </r>
      </text>
    </comment>
    <comment ref="X275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Kastam approve K1 slow</t>
        </r>
      </text>
    </comment>
    <comment ref="AI275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+1.4%
</t>
        </r>
      </text>
    </comment>
    <comment ref="AO275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wrongly group model</t>
        </r>
      </text>
    </comment>
    <comment ref="AP275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 : 412 3993768 ( 12/06/2026 - 02/07/2026 ) - Overdue 7 days</t>
        </r>
      </text>
    </comment>
    <comment ref="T276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CID1412026005193</t>
        </r>
      </text>
    </comment>
    <comment ref="U276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19/06/2026 15:07:49 Approved by OGA</t>
        </r>
      </text>
    </comment>
    <comment ref="AI276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+1.4%
</t>
        </r>
      </text>
    </comment>
    <comment ref="AP276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 : 412 3993768 ( 12/06/2026 - 02/07/2026 ) - Overdue 7 days</t>
        </r>
      </text>
    </comment>
    <comment ref="T277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CID1412026005026</t>
        </r>
      </text>
    </comment>
    <comment ref="U277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23/06/2026 21:50:54 Approved by OGA</t>
        </r>
      </text>
    </comment>
    <comment ref="X277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Kastam approve K1 slow</t>
        </r>
      </text>
    </comment>
    <comment ref="T278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CID1412026005026</t>
        </r>
      </text>
    </comment>
    <comment ref="U278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23/06/2026 21:50:54 Approved by OGA</t>
        </r>
      </text>
    </comment>
    <comment ref="X278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Kastam approve K1 slow</t>
        </r>
      </text>
    </comment>
    <comment ref="T279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CID1412026005265</t>
        </r>
      </text>
    </comment>
    <comment ref="U279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24/06/2026 20:17:26 Approved by OGA</t>
        </r>
      </text>
    </comment>
    <comment ref="X279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KASTAM SLOW APPROVE K1</t>
        </r>
      </text>
    </comment>
    <comment ref="T280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CID1412026005265</t>
        </r>
      </text>
    </comment>
    <comment ref="U280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24/06/2026 20:17:26 Approved by OGA</t>
        </r>
      </text>
    </comment>
    <comment ref="X280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KASTAM SLOW APPROVE K1</t>
        </r>
      </text>
    </comment>
    <comment ref="T281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CID1412026005265</t>
        </r>
      </text>
    </comment>
    <comment ref="U281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24/06/2026 20:17:26 Approved by OGA</t>
        </r>
      </text>
    </comment>
    <comment ref="X281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KASTAM SLOW APPROVE K1</t>
        </r>
      </text>
    </comment>
    <comment ref="T282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CID1412026005265</t>
        </r>
      </text>
    </comment>
    <comment ref="U282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24/06/2026 20:17:26 Approved by OGA</t>
        </r>
      </text>
    </comment>
    <comment ref="X282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KASTAM SLOW APPROVE K1</t>
        </r>
      </text>
    </comment>
    <comment ref="T283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CID1412026005265</t>
        </r>
      </text>
    </comment>
    <comment ref="U283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24/06/2026 20:17:26 Approved by OGA</t>
        </r>
      </text>
    </comment>
    <comment ref="X283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KASTAM SLOW APPROVE K1</t>
        </r>
      </text>
    </comment>
    <comment ref="T284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CID1412026005265</t>
        </r>
      </text>
    </comment>
    <comment ref="U284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24/06/2026 20:17:26 Approved by OGA</t>
        </r>
      </text>
    </comment>
    <comment ref="X284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KASTAM SLOW APPROVE K1</t>
        </r>
      </text>
    </comment>
    <comment ref="T285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CID1412026005265</t>
        </r>
      </text>
    </comment>
    <comment ref="U285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24/06/2026 20:17:26 Approved by OGA</t>
        </r>
      </text>
    </comment>
    <comment ref="X285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KASTAM SLOW APPROVE K1</t>
        </r>
      </text>
    </comment>
    <comment ref="C286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SITSKKKG778492</t>
        </r>
      </text>
    </comment>
    <comment ref="T286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CID1212026000380</t>
        </r>
      </text>
    </comment>
    <comment ref="U286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24/06/2026 15:41:40 Approved by OGA</t>
        </r>
      </text>
    </comment>
    <comment ref="AC286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Receiver informed late on 04/07 &amp; liner depot closed on 05/07</t>
        </r>
      </text>
    </comment>
    <comment ref="C287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SITSKKKG778405</t>
        </r>
      </text>
    </comment>
    <comment ref="T287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CID1212026000374</t>
        </r>
      </text>
    </comment>
    <comment ref="U288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26/06/2026 22:10:22 Approved by OGA</t>
        </r>
      </text>
    </comment>
    <comment ref="X288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KASTAM SLOW APPROVE K1</t>
        </r>
      </text>
    </comment>
    <comment ref="AI288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+1.4%
</t>
        </r>
      </text>
    </comment>
    <comment ref="U289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26/06/2026 22:10:22 Approved by OGA</t>
        </r>
      </text>
    </comment>
    <comment ref="X289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KASTAM SLOW APPROVE K1</t>
        </r>
      </text>
    </comment>
    <comment ref="AI289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+1.4%
</t>
        </r>
      </text>
    </comment>
    <comment ref="U290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26/06/2026 22:10:22 Approved by OGA</t>
        </r>
      </text>
    </comment>
    <comment ref="X290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KASTAM SLOW APPROVE K1</t>
        </r>
      </text>
    </comment>
    <comment ref="AI290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+1.4%
</t>
        </r>
      </text>
    </comment>
    <comment ref="U291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26/06/2026 22:10:22 Approved by OGA</t>
        </r>
      </text>
    </comment>
    <comment ref="X291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KASTAM SLOW APPROVE K1</t>
        </r>
      </text>
    </comment>
    <comment ref="AI291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+1.4%
</t>
        </r>
      </text>
    </comment>
    <comment ref="T292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CID1412026005675</t>
        </r>
      </text>
    </comment>
    <comment ref="U292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02/07/2026 14:28:37 Approved by OGA</t>
        </r>
      </text>
    </comment>
    <comment ref="T293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CID1412026005675</t>
        </r>
      </text>
    </comment>
    <comment ref="U293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02/07/2026 14:28:37 Approved by OGA</t>
        </r>
      </text>
    </comment>
    <comment ref="T294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CID1412026005675</t>
        </r>
      </text>
    </comment>
    <comment ref="U294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02/07/2026 14:28:37 Approved by OGA</t>
        </r>
      </text>
    </comment>
    <comment ref="T295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CID1412026005675</t>
        </r>
      </text>
    </comment>
    <comment ref="U295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02/07/2026 14:28:37 Approved by OGA</t>
        </r>
      </text>
    </comment>
    <comment ref="T296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CID1412026005675</t>
        </r>
      </text>
    </comment>
    <comment ref="U296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02/07/2026 14:28:37 Approved by OGA</t>
        </r>
      </text>
    </comment>
    <comment ref="T297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CID1412026005675</t>
        </r>
      </text>
    </comment>
    <comment ref="U297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02/07/2026 14:28:37 Approved by OGA</t>
        </r>
      </text>
    </comment>
    <comment ref="T298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CID1412026005675</t>
        </r>
      </text>
    </comment>
    <comment ref="U298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02/07/2026 14:28:37 Approved by OGA</t>
        </r>
      </text>
    </comment>
    <comment ref="T299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CID1412026005675</t>
        </r>
      </text>
    </comment>
    <comment ref="U299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02/07/2026 14:28:37 Approved by OGA</t>
        </r>
      </text>
    </comment>
    <comment ref="C300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I228531901</t>
        </r>
      </text>
    </comment>
    <comment ref="AI300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**Muchen FOB Cost - RMB 5145</t>
        </r>
      </text>
    </comment>
    <comment ref="AI301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**MUCHEN FOB - RMB 5145 </t>
        </r>
      </text>
    </comment>
    <comment ref="AP303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**Inv: IDMIPKG106479 - (15/06/2026 - 30/06/2026) - Overdue 2 days
**Back Charge Mocha - RM 440</t>
        </r>
      </text>
    </comment>
    <comment ref="AP304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 : IDMIPKG106448 ( 15/06/2026 - 29/06/2026) - Overdue 1 days</t>
        </r>
      </text>
    </comment>
    <comment ref="T305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CID1412026005809</t>
        </r>
      </text>
    </comment>
    <comment ref="U305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09/07/2026 21:18:23 Approved by OGA</t>
        </r>
      </text>
    </comment>
    <comment ref="T310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CID1412026005814</t>
        </r>
      </text>
    </comment>
    <comment ref="U310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10/07/2026 16:37:30 Approved by OGA</t>
        </r>
      </text>
    </comment>
    <comment ref="T311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CID1412026005814</t>
        </r>
      </text>
    </comment>
    <comment ref="U311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10/07/2026 16:37:30 Approved by OGA</t>
        </r>
      </text>
    </comment>
    <comment ref="T312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CID1412026005814</t>
        </r>
      </text>
    </comment>
    <comment ref="U312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10/07/2026 16:37:30 Approved by OGA</t>
        </r>
      </text>
    </comment>
    <comment ref="T313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CID1412026005809</t>
        </r>
      </text>
    </comment>
    <comment ref="U313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09/07/2026 21:18:23 Approved by OGA</t>
        </r>
      </text>
    </comment>
    <comment ref="T314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CID1412026005809</t>
        </r>
      </text>
    </comment>
    <comment ref="U314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09/07/2026 21:18:23 Approved by OGA</t>
        </r>
      </text>
    </comment>
    <comment ref="T318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CID1412026005802</t>
        </r>
      </text>
    </comment>
    <comment ref="U318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09/07/2026 21:18:41 Approved by OGA</t>
        </r>
      </text>
    </comment>
    <comment ref="C319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026G538299</t>
        </r>
      </text>
    </comment>
    <comment ref="T319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CID1412026005950</t>
        </r>
      </text>
    </comment>
    <comment ref="U319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14/07/2026 15:27:20 Approved by OGA</t>
        </r>
      </text>
    </comment>
    <comment ref="U320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14/07/2026 15:27:20 Approved by OGA</t>
        </r>
      </text>
    </comment>
    <comment ref="AU663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Back Charge MOCHA : RM 16.80 + RM 1.01 = RM 17.81</t>
        </r>
      </text>
    </comment>
    <comment ref="AU671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Back Charge MOCHA : RM 92.02 + RM 5.52 ( 6% SST )</t>
        </r>
      </text>
    </comment>
  </commentList>
</comments>
</file>

<file path=xl/comments4.xml><?xml version="1.0" encoding="utf-8"?>
<comments xmlns="http://schemas.openxmlformats.org/spreadsheetml/2006/main">
  <authors>
    <author>t509</author>
    <author>t407</author>
  </authors>
  <commentList>
    <comment ref="AI3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**Mocha Back Charge Sorento ( Inv : MSB-20260202) : RMB 5462.98</t>
        </r>
      </text>
    </comment>
    <comment ref="AN3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**MPM C/N : CN-260307
**Mocha Back Charge Sorento : RM 1311.12 + RM 78.67 (6% SST) = RM 1389.78</t>
        </r>
      </text>
    </comment>
    <comment ref="AP3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**MPM C/N : CN-260307
**Mocha Back Charge Sorento : RM 885.34</t>
        </r>
      </text>
    </comment>
    <comment ref="AQ3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**MPM C/N : CN-260307
**Mocha Back Charge Sorento : RM 274.36</t>
        </r>
      </text>
    </comment>
    <comment ref="AU3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**MPM C/N : CN-260307
**Mocha Back Charge Sorento : RM 26.11 + RM 1.57 (6% SST) = RM 29.98 </t>
        </r>
      </text>
    </comment>
    <comment ref="AI4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**Mocha Back Charge Sorento ( Inv : MSB-20260403) : RMB 4371.13 </t>
        </r>
      </text>
    </comment>
    <comment ref="AP4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**Inv : MYCIA435611 (25/02/2026 - 02/03/2026)
**Mocha Back Charge Sorento : RM 822.80</t>
        </r>
      </text>
    </comment>
    <comment ref="AQ4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**Mocha Back Charge Sorento : RM 210.54</t>
        </r>
      </text>
    </comment>
    <comment ref="AU4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**Mocha Back Charge Sorento : RM 295.83 + RM 17.75 (6% SST) = RM 313.58</t>
        </r>
      </text>
    </comment>
    <comment ref="AI5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**Mocha Back Charge Sorento ( Inv : MSB-20260202) : RMB 3514.09</t>
        </r>
      </text>
    </comment>
    <comment ref="AN5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**Mocha Back Charge Sorento : RM 839.65 + RM 50.38 = RM 890.03</t>
        </r>
      </text>
    </comment>
    <comment ref="AQ5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**Mocha Back Charge Sorento : RM 129.83</t>
        </r>
      </text>
    </comment>
    <comment ref="AU5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**Mocha Back Charge Sorento : RM 33.90 + RM 2.03 = RM 35.93</t>
        </r>
      </text>
    </comment>
    <comment ref="AI6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**Mocha Back Charge Sorento (Inv : MSB-20260202) : RMB 2218.39</t>
        </r>
      </text>
    </comment>
    <comment ref="AN6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**Mocha Back Charge Sorento : RM 611.19</t>
        </r>
      </text>
    </comment>
    <comment ref="AQ6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**Mocha Back Charge Sorento : RM 66.51</t>
        </r>
      </text>
    </comment>
    <comment ref="AI7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**Mocha Back Charge Sorento ( Inv : MSB-20260403) : RMB 3278.14</t>
        </r>
      </text>
    </comment>
    <comment ref="AN7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**Mocha Back Charge Sorento : RM 863.54 + RM 51.81 = RM 915.35</t>
        </r>
      </text>
    </comment>
    <comment ref="AQ7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**Mocha Back Charge Sorento : RM 93.97</t>
        </r>
      </text>
    </comment>
    <comment ref="AU7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**Mocha Back Charge Sorento : RM 48.56 + RM 2.91 (6% SST) = RM 51.47 </t>
        </r>
      </text>
    </comment>
    <comment ref="AI8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**Mocha Back Charge Sorento ( Inv : MSB-20260403) : RMB 3571.84</t>
        </r>
      </text>
    </comment>
    <comment ref="AN8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**Mocha Back Charge Sorento - RM 1798.39 + RM 107.90 (6% SST) = RM 1906.29</t>
        </r>
      </text>
    </comment>
    <comment ref="AU8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**Mocha Back Charge Sorento - RM 391.62 + RM 23.50 (6% SST) = RM 415.12</t>
        </r>
      </text>
    </comment>
    <comment ref="C9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I228524689</t>
        </r>
      </text>
    </comment>
    <comment ref="AI9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**Mocha Back Charge Sorento : RMB 3931.98 @ 0.57584 = RM 2264.19</t>
        </r>
      </text>
    </comment>
    <comment ref="AN9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***Mocha Back Charge : RM 1101.08 + RM 60.66 (6% SST) = RM 1071.74</t>
        </r>
      </text>
    </comment>
    <comment ref="AU9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**Mocha Back Charge Sorento : RM 32.02 + RM 1.92 (6% SST) = RM 33.95</t>
        </r>
      </text>
    </comment>
    <comment ref="AI11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**Mocha Back Charge Sorento : RMB 896.58 @0.57584 = RM 516.29 </t>
        </r>
      </text>
    </comment>
    <comment ref="AN11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**Mocha Back Charge Sorento : RM 245.47 + RM 14.73 (6% SST) = RM 260.20</t>
        </r>
      </text>
    </comment>
    <comment ref="AQ11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**Mocha Back Charge Sorento</t>
        </r>
      </text>
    </comment>
    <comment ref="AU11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**Mocha Back Charge Sorento : RM 4.27 + RM 0.26 (6% SST) = RM 4.52</t>
        </r>
      </text>
    </comment>
    <comment ref="C12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ESLCHNXIM033984</t>
        </r>
      </text>
    </comment>
    <comment ref="AI12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**Mocha Back Charge Sorento - RMB 2756.16 @ 0.6013 (currency) = RM 1657.28</t>
        </r>
      </text>
    </comment>
    <comment ref="AI13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**Mocha Back Charge Sorento - RMB 3030.13 @ 0.6013 (currency) = RM 1822.02</t>
        </r>
      </text>
    </comment>
    <comment ref="AI14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**Mocha Back Charge Sorento - RMB 2111.17 @ 0.6013 (Currency) = RM 1269.45</t>
        </r>
      </text>
    </comment>
    <comment ref="C15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I228531902</t>
        </r>
      </text>
    </comment>
    <comment ref="AI15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**Mocha Back Charge Sorento - RMB 3457.37 @ 0.6023 (Currency Rate) - RM 2082.37</t>
        </r>
      </text>
    </comment>
    <comment ref="AI16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**Mocha Back Charge Sorento - RMB 1517.73 @ 0.6023 (Currency Rate) - RM 914.13</t>
        </r>
      </text>
    </comment>
    <comment ref="AI17" authorId="0">
      <text>
        <r>
          <rPr>
            <b/>
            <sz val="9"/>
            <rFont val="Tahoma"/>
            <charset val="134"/>
          </rPr>
          <t>t509:</t>
        </r>
        <r>
          <rPr>
            <sz val="9"/>
            <rFont val="Tahoma"/>
            <charset val="134"/>
          </rPr>
          <t xml:space="preserve">
**Mocha Back Charge Sorento - RMB 1574.72 @ 0.6023 (Currency Rate) - RM 948.45</t>
        </r>
      </text>
    </comment>
    <comment ref="U23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21/02/2025 22:57:43 Approved by OGA</t>
        </r>
      </text>
    </comment>
    <comment ref="U24" authorId="1">
      <text>
        <r>
          <rPr>
            <b/>
            <sz val="9"/>
            <rFont val="Tahoma"/>
            <charset val="134"/>
          </rPr>
          <t>t407:</t>
        </r>
        <r>
          <rPr>
            <sz val="9"/>
            <rFont val="Tahoma"/>
            <charset val="134"/>
          </rPr>
          <t xml:space="preserve">
21/02/2025 22:57:43 Approved by OGA</t>
        </r>
      </text>
    </comment>
  </commentList>
</comments>
</file>

<file path=xl/sharedStrings.xml><?xml version="1.0" encoding="utf-8"?>
<sst xmlns="http://schemas.openxmlformats.org/spreadsheetml/2006/main" count="4191" uniqueCount="897">
  <si>
    <t>FITTING CONTAINER 2026</t>
  </si>
  <si>
    <t>NO</t>
  </si>
  <si>
    <t>LOC</t>
  </si>
  <si>
    <t>CONTAINER</t>
  </si>
  <si>
    <t>LINER</t>
  </si>
  <si>
    <t>CHINA FORWARDER</t>
  </si>
  <si>
    <t>MALAYSIA FORWARDER</t>
  </si>
  <si>
    <t>CONSIGNEE</t>
  </si>
  <si>
    <t>FACTORY</t>
  </si>
  <si>
    <t>PRODUCT</t>
  </si>
  <si>
    <t>LOADING</t>
  </si>
  <si>
    <t>ETC</t>
  </si>
  <si>
    <t>ETD</t>
  </si>
  <si>
    <t>ETA</t>
  </si>
  <si>
    <t>ETA DELAY</t>
  </si>
  <si>
    <t>ATA</t>
  </si>
  <si>
    <t>STACKED</t>
  </si>
  <si>
    <t>FREE DAYS AVAILABLE</t>
  </si>
  <si>
    <t>INSPECTION</t>
  </si>
  <si>
    <t>APPROVAL</t>
  </si>
  <si>
    <t>ORI DOC RECEIVED DATE</t>
  </si>
  <si>
    <t>K1 SUBMISSION</t>
  </si>
  <si>
    <t>GATEPASS</t>
  </si>
  <si>
    <t>DELIVERY WAREHOUSE</t>
  </si>
  <si>
    <t>YARD ARRIVALS</t>
  </si>
  <si>
    <t>WAREHOUSE ARRIVALS</t>
  </si>
  <si>
    <t>INFORMED COLLECTION</t>
  </si>
  <si>
    <t>COLLECTION</t>
  </si>
  <si>
    <t>REMARKS 1</t>
  </si>
  <si>
    <t>REMARKS 2</t>
  </si>
  <si>
    <t>REMARKS 3</t>
  </si>
  <si>
    <t>2ND LABOUR CHARGE</t>
  </si>
  <si>
    <t>K1 RATE</t>
  </si>
  <si>
    <t>CHINA FORWARDING COST (RMB)</t>
  </si>
  <si>
    <t>PRODUCT VALUE (RMB)</t>
  </si>
  <si>
    <t>DATE RECEIVE K1</t>
  </si>
  <si>
    <t>SST AMOUNT</t>
  </si>
  <si>
    <t>LOCAL CLEARANCE CHARGES</t>
  </si>
  <si>
    <t>KOPI</t>
  </si>
  <si>
    <t>DEMURRAGE</t>
  </si>
  <si>
    <t>PORT CHARGES</t>
  </si>
  <si>
    <t>DETENTION</t>
  </si>
  <si>
    <t>TOTAL LOCAL CLEARANCE</t>
  </si>
  <si>
    <t>TOTAL FREIGHT</t>
  </si>
  <si>
    <t>CARGO INSURANCE</t>
  </si>
  <si>
    <t>SRT? MBS? BOTH?</t>
  </si>
  <si>
    <t>USD</t>
  </si>
  <si>
    <t>SST</t>
  </si>
  <si>
    <t>Demurrange</t>
  </si>
  <si>
    <t>Detention</t>
  </si>
  <si>
    <t>Rate</t>
  </si>
  <si>
    <t>System</t>
  </si>
  <si>
    <t>Actual</t>
  </si>
  <si>
    <t>Diff</t>
  </si>
  <si>
    <t>GXYU5106903</t>
  </si>
  <si>
    <t>CMA</t>
  </si>
  <si>
    <t>Onetouch</t>
  </si>
  <si>
    <t>MPM</t>
  </si>
  <si>
    <t>Sorento (Mocha)</t>
  </si>
  <si>
    <t>Honor</t>
  </si>
  <si>
    <t>+</t>
  </si>
  <si>
    <t>XY 06/07/2026 17:50PM</t>
  </si>
  <si>
    <t>MWH</t>
  </si>
  <si>
    <t>GXYU5115470</t>
  </si>
  <si>
    <t>Sataka</t>
  </si>
  <si>
    <t>Sorento</t>
  </si>
  <si>
    <t>Yanggang</t>
  </si>
  <si>
    <t>2406+7547-BL+7547+6047-BL+6047+8047-BL+6647-BL+2435+2435-BL</t>
  </si>
  <si>
    <t>XY 09/07/2026 9.27AM</t>
  </si>
  <si>
    <t>OOCU8630645</t>
  </si>
  <si>
    <t>OOCL</t>
  </si>
  <si>
    <t>Wenli+Nat Plumbing+Haihuang</t>
  </si>
  <si>
    <t>XY 02/07/2026 10.43AM</t>
  </si>
  <si>
    <t>SEGU4008631</t>
  </si>
  <si>
    <t>Hongxin</t>
  </si>
  <si>
    <t>Taiyang</t>
  </si>
  <si>
    <t>XY 09/07/2026 14.45AM</t>
  </si>
  <si>
    <t>GAOU7415150</t>
  </si>
  <si>
    <t>MSC</t>
  </si>
  <si>
    <t>XY 07/07/2026 03.44PM</t>
  </si>
  <si>
    <t>MSBU6815451</t>
  </si>
  <si>
    <t>DRYU9923315</t>
  </si>
  <si>
    <t>ESL</t>
  </si>
  <si>
    <t>XY 15/07/2026 15:29PM</t>
  </si>
  <si>
    <t>CICU1013499</t>
  </si>
  <si>
    <t>NSS</t>
  </si>
  <si>
    <t>Wenli+Haihuang</t>
  </si>
  <si>
    <t>XY 13/07/2026 08:19AM</t>
  </si>
  <si>
    <t>TGBU9807730</t>
  </si>
  <si>
    <t>Affanni+Kaixin+Kailu+Caizhou+Hanshun+IDC+Sannora+Teca+Honor</t>
  </si>
  <si>
    <t>TGCU5463218</t>
  </si>
  <si>
    <t>Muchen</t>
  </si>
  <si>
    <t>XY 16/07/2026 14:20PM</t>
  </si>
  <si>
    <t>TLLU5104257</t>
  </si>
  <si>
    <t>TCNU3108843</t>
  </si>
  <si>
    <t>XY 16/07/2026 16:00PM</t>
  </si>
  <si>
    <t>MSBU7310757</t>
  </si>
  <si>
    <t>Meisidi</t>
  </si>
  <si>
    <t>HASU4622420</t>
  </si>
  <si>
    <t>MAE</t>
  </si>
  <si>
    <t>Muchen (Min Liong Kuching)</t>
  </si>
  <si>
    <t>TCLU1848910</t>
  </si>
  <si>
    <t>Wenli</t>
  </si>
  <si>
    <t>TCNU5544173</t>
  </si>
  <si>
    <t>Lanyi+Nat Plumbing+Wenli+Haihuang</t>
  </si>
  <si>
    <t>BEAU4036375</t>
  </si>
  <si>
    <t>FITTING CONTAINER 2026 (JOINT MOCHA CONTAINER)</t>
  </si>
  <si>
    <t>10% SST</t>
  </si>
  <si>
    <t>GXYU5109142</t>
  </si>
  <si>
    <t>Mocha</t>
  </si>
  <si>
    <t>Teca</t>
  </si>
  <si>
    <t>GESU6719892</t>
  </si>
  <si>
    <t>Haihuang</t>
  </si>
  <si>
    <t>CERAMIC CONTAINER 2026</t>
  </si>
  <si>
    <t>RL</t>
  </si>
  <si>
    <t>Demurrage</t>
  </si>
  <si>
    <t>HPCU5036948</t>
  </si>
  <si>
    <t>SITC</t>
  </si>
  <si>
    <t>J&amp;H</t>
  </si>
  <si>
    <t>Jiexia+Lanyi+Dafuyuan+Jinbaichuan+Gaode</t>
  </si>
  <si>
    <t>XY 29/06/2026 13:25PM</t>
  </si>
  <si>
    <t>BRW</t>
  </si>
  <si>
    <t>FCIU7600305</t>
  </si>
  <si>
    <t>Haiian</t>
  </si>
  <si>
    <t>Jinbaichuan</t>
  </si>
  <si>
    <t>8354-SH-200+8354-SH+8354-SH-P+83154-SH-150</t>
  </si>
  <si>
    <t>XY 30/06/2026 05.05.PM</t>
  </si>
  <si>
    <t>DC1</t>
  </si>
  <si>
    <t>SEGU4326041</t>
  </si>
  <si>
    <t>8152-SH+8152-SH-300</t>
  </si>
  <si>
    <t>CAIU7321914</t>
  </si>
  <si>
    <t>CWC7606-SH-P+CWC7606-SH+CWC8154-RL</t>
  </si>
  <si>
    <t>CAIU9302087</t>
  </si>
  <si>
    <t>8354-SH+287-RL-P+287-RL+287A-RL+8154-RL+7606-SH+MWCSC8606+7405-RL</t>
  </si>
  <si>
    <t>SEKU5746315</t>
  </si>
  <si>
    <t>MWC7625-SH-S10+7601-RL+286-SH-NEW</t>
  </si>
  <si>
    <t>ECMU5211493</t>
  </si>
  <si>
    <t>243+605-RL+241</t>
  </si>
  <si>
    <t>TGBU6830910</t>
  </si>
  <si>
    <t>CWC242+242+247+CWB247+762+890+243+3412-GY+Laser Printing Machine</t>
  </si>
  <si>
    <t>APHU7194711</t>
  </si>
  <si>
    <t>Jiohol</t>
  </si>
  <si>
    <t>CWC7601-S-ECO</t>
  </si>
  <si>
    <t>XY 26/06/2026 09:07AM</t>
  </si>
  <si>
    <t>BEAU4050774</t>
  </si>
  <si>
    <t>Gaode</t>
  </si>
  <si>
    <t>IBWC78315-S10+IBWC7601-RL-S10+MWC7632-SH-UF-S10+CWC7601-S-RL+CWB1218-N+MAB7043</t>
  </si>
  <si>
    <t>CAAU5977454</t>
  </si>
  <si>
    <t>Sorento (Full Mocha)</t>
  </si>
  <si>
    <t>Lanyi</t>
  </si>
  <si>
    <t>MWC7630-SH-10+7630-SH-S6+7630-SH-S8+7022+700-MG+7024+7044-WH+7045-GY+7045-RG+7045+7046-BL+7046-WH+7049-WH+7050-WH+7626-BL+7626</t>
  </si>
  <si>
    <t>XY 26/06/2026 10.41AM</t>
  </si>
  <si>
    <t>EITU9262350</t>
  </si>
  <si>
    <t>EMC</t>
  </si>
  <si>
    <t>Kaidila</t>
  </si>
  <si>
    <t>Dafuyuan</t>
  </si>
  <si>
    <t>888-NEW+8613-RL+8608-RL+8317-RL-WEPLS</t>
  </si>
  <si>
    <t>XY 20/07/2026 2.29PM</t>
  </si>
  <si>
    <t>EGSU1771170</t>
  </si>
  <si>
    <t>8605-RL+8334+5300+5400+7049+7055+1515+7099+6201+8066-S150+8066-S200+8319-P-RL-UF+8318-RL-S200+S/P MUB6201</t>
  </si>
  <si>
    <t>EMCU1568857</t>
  </si>
  <si>
    <t>7604-S-RL-WEPLS+7604-RL-NEW+8605-RL</t>
  </si>
  <si>
    <t>BMOU6498042</t>
  </si>
  <si>
    <t>WHL</t>
  </si>
  <si>
    <t>7604-S-RL-WEPLS+8605-RL+8318-RL-S200-N+8318-RL-N</t>
  </si>
  <si>
    <t>XY 01/07/2026 1.47PM</t>
  </si>
  <si>
    <t>BMOU6495378</t>
  </si>
  <si>
    <t>604-S-RL-NEW+7604-RL-NEW</t>
  </si>
  <si>
    <t>ONEU5507139</t>
  </si>
  <si>
    <t>ONE</t>
  </si>
  <si>
    <t>Jiexia</t>
  </si>
  <si>
    <t>8826-S-RL+80858-S-UF-RL+MWC7623-SH-S6</t>
  </si>
  <si>
    <t>XY 1707/2026 04.31PM</t>
  </si>
  <si>
    <t>DFSU7655240</t>
  </si>
  <si>
    <t>8840-S-RL</t>
  </si>
  <si>
    <t>ONEU0978795</t>
  </si>
  <si>
    <t>HPCU2811466</t>
  </si>
  <si>
    <t>Jinbaichuan+Lanyi+Dafuyuan (MJC Kuching) - 20ft</t>
  </si>
  <si>
    <t>XY 09/07/2026 17:44PM</t>
  </si>
  <si>
    <t>HPCU4954553</t>
  </si>
  <si>
    <t>Jinbaichuan+Lanyi+Gaode (Kuching)</t>
  </si>
  <si>
    <t>YMLU5711160</t>
  </si>
  <si>
    <t>YML</t>
  </si>
  <si>
    <t>Bravat</t>
  </si>
  <si>
    <t>YMMU4005991</t>
  </si>
  <si>
    <t>WHLU5826980</t>
  </si>
  <si>
    <t>IBWC7601-ECO-S10+SAMPLE BASIN</t>
  </si>
  <si>
    <t>XY 20/07/2026 02.28PM</t>
  </si>
  <si>
    <t>WHSU5295488</t>
  </si>
  <si>
    <t>IBWC7601-ECO-S10+IBWC7632-SH-UF-S10</t>
  </si>
  <si>
    <t>CAIU7857234</t>
  </si>
  <si>
    <t>IBWC7601-RL-S10+CWC7601-S-RL+CWC8315-NEW</t>
  </si>
  <si>
    <t>GCXU6244964</t>
  </si>
  <si>
    <t>IBWC7601-EXO-S10</t>
  </si>
  <si>
    <t>XY 20/07/2026 2.32PM</t>
  </si>
  <si>
    <t>WHSU8449801</t>
  </si>
  <si>
    <t>WHLU5789206</t>
  </si>
  <si>
    <t xml:space="preserve"> Lanyi</t>
  </si>
  <si>
    <t>8503-RL+7603-SH-250+7603-SH-150+7603-SH-200+7603-SH-300+5202+206+1514+1516</t>
  </si>
  <si>
    <t>XY 20/07/2026 02.29PM</t>
  </si>
  <si>
    <t>WHSU6840437</t>
  </si>
  <si>
    <t xml:space="preserve"> Lanyi+Jinbaichuan+Jiohol</t>
  </si>
  <si>
    <t>8518-SH+8518-SH-200+8518-SH-P+1514+3430+3431+MSP231+286-SH-NEW+Sample Joihol</t>
  </si>
  <si>
    <t>WHSU8454921</t>
  </si>
  <si>
    <t>8518-SH+7614-RL+7614-RL-200</t>
  </si>
  <si>
    <t>WHSU6517147</t>
  </si>
  <si>
    <t>MWC7630-SH-S10+7630-SH-P+7630-SH-S12+7630-SH-S8</t>
  </si>
  <si>
    <t>WHSU6696253</t>
  </si>
  <si>
    <t>888-NEW+8608-RL+1515+7055+8318-RL-N</t>
  </si>
  <si>
    <t>XY 20/07/2026 2.31PM</t>
  </si>
  <si>
    <t>WHSU5264717</t>
  </si>
  <si>
    <t>188-S-250+7049+7099+8317-RL</t>
  </si>
  <si>
    <t>WHSU5485370</t>
  </si>
  <si>
    <t>604-S-RL-NEW</t>
  </si>
  <si>
    <t>CAIU4276283</t>
  </si>
  <si>
    <t>7604-P-RL-NEW+7604-S-RL-NEW+8605-RL+604-S-RL-NEW</t>
  </si>
  <si>
    <t>WHSU8779594</t>
  </si>
  <si>
    <t>8605-S-RL+7604-LID+905-BI-P+7651-NEW+7652-BL+6021-SH-MW+6021-SH-MG+BD501+RT-C230180+8317-RL-WEPLS+8317-RL</t>
  </si>
  <si>
    <t>CSNU7816634</t>
  </si>
  <si>
    <t>8152-SH-300</t>
  </si>
  <si>
    <t>OOCU9425476</t>
  </si>
  <si>
    <t>MWC7625-SH-S10</t>
  </si>
  <si>
    <t>TIIU4628622</t>
  </si>
  <si>
    <t>605-RL</t>
  </si>
  <si>
    <t>OOCU7494056</t>
  </si>
  <si>
    <t>7405-RL</t>
  </si>
  <si>
    <t>FCIU9531353</t>
  </si>
  <si>
    <t>MWC8606-RL</t>
  </si>
  <si>
    <t>FFAU3176932</t>
  </si>
  <si>
    <t>286-SH-P-NEW+286-SH-200-NEW+286-SH-150-NEW+286-SH-UF</t>
  </si>
  <si>
    <t>TCNU1196402</t>
  </si>
  <si>
    <t>MWB7630+242+248+7605-RL-200+7605-RL-P+SC8606+7625-SH-P</t>
  </si>
  <si>
    <t>CBHU9541707</t>
  </si>
  <si>
    <t>287A-RL+286-RL-200+287-RL-P+8152-SH+VLDWC8366-RL-UF</t>
  </si>
  <si>
    <t>CSNU6559439</t>
  </si>
  <si>
    <t>CWB247+247+248+890+287-RL-P+8152-RL-200+8366-RL+7405-SC+7601-SC+8152-SC+8354-SC+7625+SC+8366-SC+8152-RL COVER</t>
  </si>
  <si>
    <t>TIIU7930132</t>
  </si>
  <si>
    <t>Gaode+Dafuyuan+Lanyi+Jinbaichuan (Kuching)</t>
  </si>
  <si>
    <t>TGBU5296101</t>
  </si>
  <si>
    <t>888-NEW+8608-RL+8613-RL</t>
  </si>
  <si>
    <t>XY 15/07/2026 1.57PM</t>
  </si>
  <si>
    <t>TCNU5268898</t>
  </si>
  <si>
    <t>8605+604-S-RL+CB29G SPARE PART+7049+7055+7099+1515-FG+7292+8317-RL-WEPLS+8317-RL</t>
  </si>
  <si>
    <t>FFAU7657617</t>
  </si>
  <si>
    <t>TRHU4834227</t>
  </si>
  <si>
    <t>8840-S-SH+8840-S-RL+8088-S-UF-RL+8356-RL+Fitting</t>
  </si>
  <si>
    <t>TCLU6731274</t>
  </si>
  <si>
    <t>CMAU9786702</t>
  </si>
  <si>
    <t>TLLU4636743</t>
  </si>
  <si>
    <t>TRHU5786247</t>
  </si>
  <si>
    <t>Jinbaichuan+Dafuyuan+Gaode (Kuching)</t>
  </si>
  <si>
    <t>CERAMIC CONTAINER 2026 - MOCHA FULL CONTAINER (JOINT BL WITH SORENTO)</t>
  </si>
  <si>
    <t>CERAMIC CONTAINER 2026 - SORENTO JOINT MOCHA CONTAINER</t>
  </si>
  <si>
    <r>
      <rPr>
        <b/>
        <sz val="18"/>
        <color theme="1"/>
        <rFont val="Calibri"/>
        <charset val="134"/>
        <scheme val="minor"/>
      </rPr>
      <t>ARRIVED</t>
    </r>
    <r>
      <rPr>
        <sz val="18"/>
        <color theme="1"/>
        <rFont val="Calibri"/>
        <charset val="134"/>
        <scheme val="minor"/>
      </rPr>
      <t xml:space="preserve"> (Target 500 Containers)</t>
    </r>
  </si>
  <si>
    <t>2-4 DAYS BEFORE ETD</t>
  </si>
  <si>
    <t>7-8 DAYS</t>
  </si>
  <si>
    <t>TO WAIVE DEMURRAGE &amp; DETENTION</t>
  </si>
  <si>
    <t>2 DAYS AFTER CONT. REACHED APPLY INSP.</t>
  </si>
  <si>
    <t>3 DAYS (NOT INCL INSP.)</t>
  </si>
  <si>
    <t>CHINA AGENT (IF LATE CHARGE THEM)</t>
  </si>
  <si>
    <t>PAPER APPROVED 1-2 DAYS</t>
  </si>
  <si>
    <t>SAME DAY PAY DUTY &amp; APPLY E GATE PASS</t>
  </si>
  <si>
    <t>48HRS UPON GATE PASS RECEIVED</t>
  </si>
  <si>
    <t>48HRS UPON INFORMED</t>
  </si>
  <si>
    <t>WITHIN 6 DAYS UPON EXIT GATE</t>
  </si>
  <si>
    <t>1.4% - 1.6%</t>
  </si>
  <si>
    <t>CHARGES</t>
  </si>
  <si>
    <t>W/H ARRIVALS</t>
  </si>
  <si>
    <t>CHINA FREIGHT (RMB)</t>
  </si>
  <si>
    <t>MSDU7419719</t>
  </si>
  <si>
    <t>MSDU8634742</t>
  </si>
  <si>
    <t>MSNU9664232</t>
  </si>
  <si>
    <t>FCIU9273686</t>
  </si>
  <si>
    <t>TLLU8782540</t>
  </si>
  <si>
    <t>WHSU8787305</t>
  </si>
  <si>
    <t>7620+242+7621+7605-RL-P+7605-RL-200+7605-RL</t>
  </si>
  <si>
    <t>PSM</t>
  </si>
  <si>
    <t>WHSU8785323</t>
  </si>
  <si>
    <t>WHSU8785880</t>
  </si>
  <si>
    <t>8354-SH-150+8354-SH-P+8354-SH-200+8354-SH+8152-SH</t>
  </si>
  <si>
    <t>WHSU8783038</t>
  </si>
  <si>
    <t>Jinbaichuan+Teca+Yimeijia+Jiahao</t>
  </si>
  <si>
    <t>CWB247+762+245++286-SH+286-SH-200+286-SH-150+189-G2+6012+1408+1455+1456+1549+1542</t>
  </si>
  <si>
    <t>WHSU8784250</t>
  </si>
  <si>
    <t>7625-SH-S10+7625-SH-P</t>
  </si>
  <si>
    <t>WHSU8793191</t>
  </si>
  <si>
    <t>286-SH</t>
  </si>
  <si>
    <t>WHSU8783059</t>
  </si>
  <si>
    <t>287A-RL</t>
  </si>
  <si>
    <t>OOLU6989170</t>
  </si>
  <si>
    <t>COSCO</t>
  </si>
  <si>
    <t>CSNU6595776</t>
  </si>
  <si>
    <t>Weikaili+Gaode</t>
  </si>
  <si>
    <t>CSNU8281286</t>
  </si>
  <si>
    <t>Weikaili</t>
  </si>
  <si>
    <t>FCIU9602971</t>
  </si>
  <si>
    <t>Gaode+Jinbaichuan</t>
  </si>
  <si>
    <t>DFSU7049428</t>
  </si>
  <si>
    <t>OOCU6812825</t>
  </si>
  <si>
    <t>7630-SH+7630-SH-200+7630-SH-300+8503-RL+8517-SH+7624-RL-S10+1409-BL+1518+1086-CB+1215+1219+1409-CB+1411-CB+1421-CB+1515-CB+1086+1411+7237+7018</t>
  </si>
  <si>
    <t>CSNU6403493</t>
  </si>
  <si>
    <t>8518-SH+8518-SH-P+1514</t>
  </si>
  <si>
    <t>CCLU7720154</t>
  </si>
  <si>
    <t>7630-SH-S10+7630-SH-S8+7630-SH-P+7630-SH-S6</t>
  </si>
  <si>
    <t>OOCU5851386</t>
  </si>
  <si>
    <t>7614-RL-S10+7614-RL-S8+7624-RL-S10+7624-RL-P+7023+7024+7045-WH+7048-WH+7046+7755+7044-BL+7044-WH+7046-BL+7762-BL+SP231</t>
  </si>
  <si>
    <t>DFSU7577997</t>
  </si>
  <si>
    <t>CSNU7567911</t>
  </si>
  <si>
    <t>OOCU9005391</t>
  </si>
  <si>
    <t>9032+242+24+7518+890+241+SP124+7405-SC+BD325+1210</t>
  </si>
  <si>
    <t>CSNU8989824</t>
  </si>
  <si>
    <t>7606-SH</t>
  </si>
  <si>
    <t>OOLU9279402</t>
  </si>
  <si>
    <t>286-SH+286-SH-200</t>
  </si>
  <si>
    <t>CSNU8793256</t>
  </si>
  <si>
    <t>8152-SH-150+8152-SH</t>
  </si>
  <si>
    <t>FFAU2365382</t>
  </si>
  <si>
    <t>MWC7602-RL</t>
  </si>
  <si>
    <t>CCLU7917333</t>
  </si>
  <si>
    <t>OOCU5997088</t>
  </si>
  <si>
    <t>OOCU5935044</t>
  </si>
  <si>
    <t>OOCU5998021</t>
  </si>
  <si>
    <t>OOCU8952852</t>
  </si>
  <si>
    <t>FCIU7176270</t>
  </si>
  <si>
    <t>TCLC</t>
  </si>
  <si>
    <t>FSCU7207555</t>
  </si>
  <si>
    <t>CIMU0441229</t>
  </si>
  <si>
    <t>FCIU7355390</t>
  </si>
  <si>
    <t>TCNU4781669</t>
  </si>
  <si>
    <t>XHCU5580463</t>
  </si>
  <si>
    <t>8354-SH-150+8354-SH-200+286-SH-150+286-SH-200+287-RL</t>
  </si>
  <si>
    <t>UETU5143710</t>
  </si>
  <si>
    <t>248+CWC242+8051+246+245+890+762+286-SH-200+286-SH</t>
  </si>
  <si>
    <t>TEMU6971776</t>
  </si>
  <si>
    <t>UETU5190029</t>
  </si>
  <si>
    <t>OOCU8433688</t>
  </si>
  <si>
    <t>TEMU7963060</t>
  </si>
  <si>
    <t>11821+11641+11828+11702+11621+11622+11103+11104+WB101</t>
  </si>
  <si>
    <t>TCNU5307079</t>
  </si>
  <si>
    <t>Haihuang+Lanyi</t>
  </si>
  <si>
    <t>5163-NL+5164-NL+BD331-UF+SAMPLE CABINET MIRROR</t>
  </si>
  <si>
    <t>CLHU9036290</t>
  </si>
  <si>
    <t>Affanni+Kaixin+Kailu+Caizhou+Chaosheng+IDC+Yacore+Zhongxin+Honor+Hongjie+Sannora+Teca</t>
  </si>
  <si>
    <t>CMAU7980832</t>
  </si>
  <si>
    <t>MSDU6812700</t>
  </si>
  <si>
    <t>Wenli+Jinbaichuan</t>
  </si>
  <si>
    <t>TGBU7475338</t>
  </si>
  <si>
    <t>OOCU5951929</t>
  </si>
  <si>
    <t>Sannora+Teca+Flossy</t>
  </si>
  <si>
    <t>SEKU6707782</t>
  </si>
  <si>
    <t>Hongjie</t>
  </si>
  <si>
    <t>WHSU5329042</t>
  </si>
  <si>
    <t>604-RL+7604-RL+7405-RL</t>
  </si>
  <si>
    <t>WHSU8465546</t>
  </si>
  <si>
    <t>WHSU8280440</t>
  </si>
  <si>
    <t>604-RL</t>
  </si>
  <si>
    <t>WHSU5294666</t>
  </si>
  <si>
    <t>605-RL+243</t>
  </si>
  <si>
    <t>WHSU5801354</t>
  </si>
  <si>
    <t>7605-RL-180+7605-RL-250+7601-RL-250+7601-RL-200+7601-RL-P+7601-RL-300</t>
  </si>
  <si>
    <t>GCXU6239762</t>
  </si>
  <si>
    <t>7625-SH-P+7625-SH-S10</t>
  </si>
  <si>
    <t>WBPU7000218</t>
  </si>
  <si>
    <t>IAA</t>
  </si>
  <si>
    <t>8036-SH+8036-SH-P+MWC7623-SH-S8+MWC7623-SH-6+MWC7623-SH-P+8840-S-RL+8036-SC-UF</t>
  </si>
  <si>
    <t>IAAU1949320</t>
  </si>
  <si>
    <t>8036-SH+8036-H-150+8036-SH-200+8088-S-UF-RL+5541-RL+8804-S-RL</t>
  </si>
  <si>
    <t>IAAU1000550</t>
  </si>
  <si>
    <t>TLLU8132801</t>
  </si>
  <si>
    <t>XYLU8202494</t>
  </si>
  <si>
    <t>HEDE</t>
  </si>
  <si>
    <t>6045+6547-BL+6547+6545-BL+6047-BL-NEW+7547-BL-NEW+7547-NEW+7010+2405</t>
  </si>
  <si>
    <t>SEKU6599034</t>
  </si>
  <si>
    <t>821+7061+6547-BL+6547+901+6042-BL+6047-BL-NEW+6047-NEW+7547-BL-NEW+7547-NEW+7010+2406+BK102-NL+BK101-NL-BL+317-NG+5045-NG+2432</t>
  </si>
  <si>
    <t>SELU4251704</t>
  </si>
  <si>
    <t>8835-BL+8835+6245-BL+6091+7061+6547-BL+6547+901+6042-BL+6047-BL-NEW+7547-BL-NEW+757-NEW+7010+2406+303+304+315+2432+2432-BL+8047-BL-NEW+8047-NEW+2434-BL+2433-BL</t>
  </si>
  <si>
    <t>TEMU6973362</t>
  </si>
  <si>
    <t>CAIU9702709</t>
  </si>
  <si>
    <t>OOCU8563676</t>
  </si>
  <si>
    <t>CSNU8681359</t>
  </si>
  <si>
    <t>CSNU7052990</t>
  </si>
  <si>
    <t>11412+6083-BL+11413-MBL+11713+66636+MBF99002</t>
  </si>
  <si>
    <t>OOCU5961697</t>
  </si>
  <si>
    <t>Afanni+Kailu+Kaixin+Caizhou+Chaosheng+IDC+Simple+Zhongxin+Yacore+Bravat</t>
  </si>
  <si>
    <t>OOCU5956031</t>
  </si>
  <si>
    <t>ECMU4980549</t>
  </si>
  <si>
    <t>TRHU8828768</t>
  </si>
  <si>
    <t>6201+668+7099+7100+8066-S-MBL+8066-S150+8066-P-8066-S+8319-P-RL+7604-RL SAMPLE</t>
  </si>
  <si>
    <t>FDCU0289418</t>
  </si>
  <si>
    <t>8317-RL-WEPLS</t>
  </si>
  <si>
    <t>RXTU4576882</t>
  </si>
  <si>
    <t>7604-S-RL-WEPLS+7604-P-RL+8605-RL</t>
  </si>
  <si>
    <t>CIMU0453739</t>
  </si>
  <si>
    <t>7249+888-A+22589+7055+1515+1515+NH+7292+5400+318-RL-S200-N+8318-RL-N+8317-RL</t>
  </si>
  <si>
    <t>CIMU0913285</t>
  </si>
  <si>
    <t>5400+8608-RL</t>
  </si>
  <si>
    <t>TGBU8560579</t>
  </si>
  <si>
    <t>8517-SH-8517-SH-UF-200+8517-SH-UF-150+7624-RL-200</t>
  </si>
  <si>
    <t>FFAU3149639</t>
  </si>
  <si>
    <t>8518-SH+8518-SH-P+8518-SH-200+1514</t>
  </si>
  <si>
    <t>CSLU6293948</t>
  </si>
  <si>
    <t>7630-SH-S10+7630-SH-S12+7630-SH-S8+7023+7024+7045+7042-BL+7049-BL+7049-WH+7624+7627+7752-RG+7762-WH+8052+7022-MG+7022-MK+5202+206+6503+7042+MPW700-MK</t>
  </si>
  <si>
    <t>OOCU8052130</t>
  </si>
  <si>
    <t>7603-SH-200+7603-SH+8517-SH+8517-SH-UF-200+8517-SH-UF-150+1219+1409-CB+1411-CB+1086+7049-WH+7050-WH+1413-RW+1516-RG+8013+9012-MW+9014-MG+1086-GY+1411-BL+5202+5203+5213-BI+904-BI+206+145+8345+7646+1514</t>
  </si>
  <si>
    <t>TIIU5924001</t>
  </si>
  <si>
    <t>MWC7624-RL-S10+MWC7624-RL-S8</t>
  </si>
  <si>
    <t>MSCU5475129</t>
  </si>
  <si>
    <t>Lanyi+Wenli+Nat+Jiexia</t>
  </si>
  <si>
    <t>CSNU5782005</t>
  </si>
  <si>
    <t>SELU4254581</t>
  </si>
  <si>
    <t>7249+888+7292+1515-FG+1515-NH+7055+6201+6503-BI+6006-RL-UF+6031-SH-UF+5300+5400+8613-RL</t>
  </si>
  <si>
    <t>OOCU7230032</t>
  </si>
  <si>
    <t>8605-RL+7604-P-RL+7604-S-RL+604-S-RL+8613-RL</t>
  </si>
  <si>
    <t>UETU7456680</t>
  </si>
  <si>
    <t>8613-RL</t>
  </si>
  <si>
    <t>CAAU6128657</t>
  </si>
  <si>
    <t>8608-P-RL+8608-RL</t>
  </si>
  <si>
    <t>OOCU7500185</t>
  </si>
  <si>
    <t>7099+8066-S150+8066-P+8066-S-UF+8318-RL-N</t>
  </si>
  <si>
    <t>CAAU7291313</t>
  </si>
  <si>
    <t>FCIU9949791</t>
  </si>
  <si>
    <t>8840-S-RL+MWC7623-SH-S10+7623-SH-S8+7623-SH-S6+8036-SH+8088-S-UF-RL+8826-S+8840-P-RL</t>
  </si>
  <si>
    <t>CSNU6339917</t>
  </si>
  <si>
    <t>CAAU5026157</t>
  </si>
  <si>
    <t>5261-NL+5260-NL+66636</t>
  </si>
  <si>
    <t>TGBU9610210</t>
  </si>
  <si>
    <t>MSNU9256570</t>
  </si>
  <si>
    <t>MSMU7459425</t>
  </si>
  <si>
    <t>Yanggang+Kailu</t>
  </si>
  <si>
    <t>BMOU6449990</t>
  </si>
  <si>
    <t>KUC</t>
  </si>
  <si>
    <t>TRHU6984463</t>
  </si>
  <si>
    <t>Jinbaichuan+Lanyi+Gaode+Dafuyuan (Kuching)</t>
  </si>
  <si>
    <t>CSNU7520880</t>
  </si>
  <si>
    <t>8605-RL+8608-RL+8318-LID+6032-SH-UF+BD501+RT-CB230180+W07SP+6020-SH-UF+7055+1515+7099+8317-RL-WEPLS</t>
  </si>
  <si>
    <t>TGBU8819485</t>
  </si>
  <si>
    <t>604-S-RL+7604-S-RL-200-WEPLS+7604-P-RL+7604-RL+8605-RL</t>
  </si>
  <si>
    <t>TEMU6951682</t>
  </si>
  <si>
    <t>7604-S-RL-WEPLS+7604-P-RL+8613-RL</t>
  </si>
  <si>
    <t>FFAU5904894</t>
  </si>
  <si>
    <t>7604-S-EL-WEPLS+7604-P-RL+CWC604-S-RL</t>
  </si>
  <si>
    <t>MMF</t>
  </si>
  <si>
    <t>SEGU6912674</t>
  </si>
  <si>
    <t>8317-RL</t>
  </si>
  <si>
    <t>TEMU7359467</t>
  </si>
  <si>
    <t>604-S-RL+8605-RL</t>
  </si>
  <si>
    <t>TGBU8809471</t>
  </si>
  <si>
    <t>MWC-SC606-PP+7604-P-RL+SAMPLE WC+SAMPLE BASIN+7055+1515-NH+7099+8613-RL+8317-RL</t>
  </si>
  <si>
    <t>DFSU7330585</t>
  </si>
  <si>
    <t>8518-SH+7603-SH-150+7603-SH-300+1514</t>
  </si>
  <si>
    <t>TXGU4249746</t>
  </si>
  <si>
    <t>8518-SH+8518-SH-200</t>
  </si>
  <si>
    <t>TIIU4931109</t>
  </si>
  <si>
    <t>MWC7630-SH-S12+7630-SH-S10+7630-SH-S12+7630-SH-S6+7630-SH-P+7630-SH-S8</t>
  </si>
  <si>
    <t>CSNU6022795</t>
  </si>
  <si>
    <t>8514-SH+191-G2+7292-CB+1514+231+5202+1540+1544-BL+1411-BL+1421-BL+1518+1409-RG</t>
  </si>
  <si>
    <t>FFAU6292725</t>
  </si>
  <si>
    <t>7605-SH-150+7603-SH-P+1421-CB+6204+6205+6206+906-BI+6203+6203-BI+6503+9014-MW+WHBWP+1610+1514+8001</t>
  </si>
  <si>
    <t>FSCU8621390</t>
  </si>
  <si>
    <t>MWC7624-RL-S10+7624-RL-S8+MA0142+8051+8053+8054+7042+7627+7627-BL+7626+7626-BL+7024+7025+7026+7022-MG+7022-MK+700-MG+7762-GY+7624+5202+7023+7042-BL+7755-BL+7044-WH+7045-WH+7048-WH+7755-WH+8052</t>
  </si>
  <si>
    <t>OOLU9743730</t>
  </si>
  <si>
    <t>CCLU7825643</t>
  </si>
  <si>
    <t>Jinbaichuan+Jiahao</t>
  </si>
  <si>
    <t>CWB247+CWB242+WB890+SP124+9032+CWB248+MWB243+247+7518+Y7405+604-SC+7109+1454</t>
  </si>
  <si>
    <t>FSCU8746551</t>
  </si>
  <si>
    <t>7405-RL+604-RL</t>
  </si>
  <si>
    <t>OOCU8742964</t>
  </si>
  <si>
    <t>MWC7605-RL+MWC8154-RL</t>
  </si>
  <si>
    <t>OOCU9015342</t>
  </si>
  <si>
    <t>7616A+890+201+605-RL+7405-RL-P+MWC8154-RL+8355 LID+287A FITTING+8152 SEAT COVER SCREW</t>
  </si>
  <si>
    <t>TCLU9281648</t>
  </si>
  <si>
    <t>CMAU6015770</t>
  </si>
  <si>
    <t>8840-RL</t>
  </si>
  <si>
    <t>CMAU7209065</t>
  </si>
  <si>
    <t>8840-RL+SAMPLE CP WC</t>
  </si>
  <si>
    <t>BEAU4920998</t>
  </si>
  <si>
    <t>KMTC</t>
  </si>
  <si>
    <t>Haihuang+Wenli+Jiexia+Lanyi</t>
  </si>
  <si>
    <t>CSLU6318938</t>
  </si>
  <si>
    <t>Bravat+Honor</t>
  </si>
  <si>
    <t>MSNU5876819</t>
  </si>
  <si>
    <t>EGHU9558790</t>
  </si>
  <si>
    <t>MWC8606-RL+8354-SH</t>
  </si>
  <si>
    <t>EMCU8902776</t>
  </si>
  <si>
    <t>7606-SH-P+8152-SH-300+8354-SH</t>
  </si>
  <si>
    <t>EGSU1362891</t>
  </si>
  <si>
    <t>MWB248+IBWB248+MWC7605-RL+CWCY605-FT+SRTWC286-SC</t>
  </si>
  <si>
    <t>TGBU5279423</t>
  </si>
  <si>
    <t>FFAU1651416</t>
  </si>
  <si>
    <t>Jinbaichuan+Lanyi+Dafuyuan (Kuching)</t>
  </si>
  <si>
    <t>WHSU8798716</t>
  </si>
  <si>
    <t>286-SH+286-SH-200+287A-RL-P+7405-RL</t>
  </si>
  <si>
    <t>28/</t>
  </si>
  <si>
    <t>WHLU5685310</t>
  </si>
  <si>
    <t>SELU4051476</t>
  </si>
  <si>
    <t>WHSU8819336</t>
  </si>
  <si>
    <t>Wenli+Dafuyuan</t>
  </si>
  <si>
    <t>TRHU6146748</t>
  </si>
  <si>
    <t>Haihuang (Kuching)</t>
  </si>
  <si>
    <t>WHSU8819249</t>
  </si>
  <si>
    <t>8504-RL-UF+6203-BI+905-BI+SP233+1544-BL+1086-BL+1409-BL+1514-FG+1411+BD312</t>
  </si>
  <si>
    <t>WHSU8819228</t>
  </si>
  <si>
    <t>8517-SH+8517-SH-UF-150+8517-SH-UF-200+7603-SH-150+7603-SH-P+MAB7039+MAB7042+7043+7755-WH-7762+7025+7026+7023+MUB6504+MUB6212+MUB668+BD312+EMPTY COLOUR BOX SEAT COVER</t>
  </si>
  <si>
    <t>WHSU8819151</t>
  </si>
  <si>
    <t>6005-RL+6030-SH-BL+SAMPLE BRAVAT+7604-RL-NEW+7604-S-RL-WEPLS+7604-S-RL-NEW-200-WEPLS+8605-RL</t>
  </si>
  <si>
    <t>YMMU7200055</t>
  </si>
  <si>
    <t>MWC7605-RL+7625-SH-P+8154-RL+MWB242+SC8606</t>
  </si>
  <si>
    <t>TCNU4818691</t>
  </si>
  <si>
    <t>MWC7625-SH-S10+MWC7625-SH-P</t>
  </si>
  <si>
    <t>YMMU7101690</t>
  </si>
  <si>
    <t>FFAU1297112</t>
  </si>
  <si>
    <t>TGBU5173534</t>
  </si>
  <si>
    <t>Jinbaichuan+Jiexia</t>
  </si>
  <si>
    <t>286-SH-P+286-SH+8366-RL-300+242+247+248+245+CWB248+Jiexia Bravat</t>
  </si>
  <si>
    <t>TGBU5528866</t>
  </si>
  <si>
    <t>890+287A-RL-P+762+287A-RL-200+246</t>
  </si>
  <si>
    <t>MAGU5584133</t>
  </si>
  <si>
    <t>605-RL+032+8355-RL+287A-RL-200+BRAVAT SAMPLE+1PC WC SAMPLE</t>
  </si>
  <si>
    <t>SEKU6821291</t>
  </si>
  <si>
    <t>Affanni+Kaixin+Chaosheng+Hanshun+IDC+Kailu+Zhongxin+Honor+Teca+Hongjie</t>
  </si>
  <si>
    <t>XY 04/05/2026 09.14AM</t>
  </si>
  <si>
    <t>BEAU4776828</t>
  </si>
  <si>
    <t>MSNU7968724</t>
  </si>
  <si>
    <t>1050+6045+813+2434+2434-BL+7409-BL+6547-BL+7847-BL+8547-BL+8855-BL+6547+6042-BL+8053-BL+7061+7846-BL+7846</t>
  </si>
  <si>
    <t>XY 04/05/2026 05.17PM</t>
  </si>
  <si>
    <t>WHSU5452416</t>
  </si>
  <si>
    <t>MWC7601-RL+IBWC7601-ECO+CWC7601-RL+9032+SCREW</t>
  </si>
  <si>
    <t>WHSU5594658</t>
  </si>
  <si>
    <t>IBWC7601-ECO+CWC7601-RL</t>
  </si>
  <si>
    <t>BEAU5970247</t>
  </si>
  <si>
    <t>TCLU8804580</t>
  </si>
  <si>
    <t>XY 06/05/2026 3.30PM</t>
  </si>
  <si>
    <t>BEAU5088985</t>
  </si>
  <si>
    <t>7604-RL-NEW+8605-RL</t>
  </si>
  <si>
    <t>OOLU9373039</t>
  </si>
  <si>
    <t>7249+7055+1515+7099+BD501+RT-CB230180+6005-RL+6030-SH-BL+07SP+6503-BI+8318-RL-N</t>
  </si>
  <si>
    <t>IAAU1012850</t>
  </si>
  <si>
    <t>7249+7055+8317-RL-WEPLS+8605-RL+7604-RL-NEW+BRAVAT SAMPLE</t>
  </si>
  <si>
    <t>ZY 24/04/2026 10.00AM</t>
  </si>
  <si>
    <t>IAAU1070809</t>
  </si>
  <si>
    <t>1515+7099+8317-RL</t>
  </si>
  <si>
    <t>CAAU8514860</t>
  </si>
  <si>
    <t>ZY 29/04/2026 10.30AM</t>
  </si>
  <si>
    <t>WHSU5106183</t>
  </si>
  <si>
    <t>8840-S-RL+8840-P-RL+8088-S-UF-RL+5540-RL+8004+MWC7632-SH+SAMPLE</t>
  </si>
  <si>
    <t>WHSU5773289</t>
  </si>
  <si>
    <t>7614-RL-200+8504-RL+8504-RL-200</t>
  </si>
  <si>
    <t>WHSU5837378</t>
  </si>
  <si>
    <t>8518-SH+8518-SH-P+7603-SH-200+1515-CB+6145+7646+BD312+BD408+BD401+SP233+1411+1544-BL</t>
  </si>
  <si>
    <t>WHSU5887316</t>
  </si>
  <si>
    <t>8517-SH+8517-SH-200+8517-SH-150+7132+MWB8052+1413-RW+1514-GY+8003+MAB7043+MWC-SC76-PP+MAB7050-WH+MAB7013-GY</t>
  </si>
  <si>
    <t>YMMU6901322</t>
  </si>
  <si>
    <t>FDCU0013029</t>
  </si>
  <si>
    <t>XY 08/05/2026 9.47AM</t>
  </si>
  <si>
    <t>MAGU5576040</t>
  </si>
  <si>
    <t>TEMU8409855</t>
  </si>
  <si>
    <t>CAAU8021312</t>
  </si>
  <si>
    <t>8318-RL-N</t>
  </si>
  <si>
    <t>WHSU8053528</t>
  </si>
  <si>
    <t>188-S-250</t>
  </si>
  <si>
    <t>WHSU6789422</t>
  </si>
  <si>
    <t>5400+7249+1515+7099*+9145+7317-RL+CONNECTOR MUB6201+PUSH BUTTON 7604-RL</t>
  </si>
  <si>
    <t>WHSU6710979</t>
  </si>
  <si>
    <t>WHSU5355210</t>
  </si>
  <si>
    <t>8066-S-MBL+8066-S-BL+8066-S150-NEW+8066-S200-NEW+8066-S-NEW+8318-RL-N</t>
  </si>
  <si>
    <t>CMAU3780230</t>
  </si>
  <si>
    <t>Wenli+Nat</t>
  </si>
  <si>
    <t>XY 18/05/2026 6.14PM</t>
  </si>
  <si>
    <t>EMCU8680663</t>
  </si>
  <si>
    <t>IBWC7601-RL+MWC7632-SH-S10+MWC7632-SH-P+MWB7616-A</t>
  </si>
  <si>
    <t>XY 12/05/2026 5.06PM</t>
  </si>
  <si>
    <t>TGBU6625201</t>
  </si>
  <si>
    <t>8354-SH</t>
  </si>
  <si>
    <t>TRHU4628490</t>
  </si>
  <si>
    <t>CAAU6813481</t>
  </si>
  <si>
    <t>1430-MW+1430-BL+1431-MW+1431-BL+1432-MW+1433-MW+1434-MW+3420+3421+3422+3423+3424+3425+3426+3427+3401+SP124+890+247+248+242+8355-RL+605-RL</t>
  </si>
  <si>
    <t>WHSU8150235</t>
  </si>
  <si>
    <t>286-SH-NEW</t>
  </si>
  <si>
    <t>WHLU5699102</t>
  </si>
  <si>
    <t>WHSU5429714</t>
  </si>
  <si>
    <t>890+CWSP124+8354-SH+8354-SH-200+7405-SC</t>
  </si>
  <si>
    <t>WHSU6454178</t>
  </si>
  <si>
    <t>9032+762+8366-RL+8366-RL-300+8354-SH-P+8354-SH+CWC242</t>
  </si>
  <si>
    <t>WHSU6717084</t>
  </si>
  <si>
    <t>241+246+8152-SH-300+SP124</t>
  </si>
  <si>
    <t>WHSU6611507</t>
  </si>
  <si>
    <t>WHSU5428718</t>
  </si>
  <si>
    <t>WHLU5796313</t>
  </si>
  <si>
    <t>TCNU1177418</t>
  </si>
  <si>
    <t>XY 19/05/2026 1.34PM</t>
  </si>
  <si>
    <t>WHSU6001377</t>
  </si>
  <si>
    <t>MWC7632-SH-S10</t>
  </si>
  <si>
    <t>WHSU6666433</t>
  </si>
  <si>
    <t>CWC7601-S-RL</t>
  </si>
  <si>
    <t>WHSU5560426</t>
  </si>
  <si>
    <t>IBWC7605-S10</t>
  </si>
  <si>
    <t>WHSU6262719</t>
  </si>
  <si>
    <t>XY 07/05/2026 1.32PM</t>
  </si>
  <si>
    <t>WHSU6902360</t>
  </si>
  <si>
    <t>8518-SH+8518-SH-P+8517-SH+7603-SH-150+7603-SH-300+7603-SH+1514</t>
  </si>
  <si>
    <t>WHSU5876409</t>
  </si>
  <si>
    <t>5400++7099+8317-RL-WEPLS</t>
  </si>
  <si>
    <t>WHSU6083035</t>
  </si>
  <si>
    <t>540+888-A+8613-RL</t>
  </si>
  <si>
    <t>WHSU6348406</t>
  </si>
  <si>
    <t>7249+1515-FG+7099+8613-RL+AT125</t>
  </si>
  <si>
    <t>WHSU6987583</t>
  </si>
  <si>
    <t>7100+6020-SH-UF+6022-SH-UF+BD336-UF+BD339-UF+8066-S150+8066-S200+8066-S</t>
  </si>
  <si>
    <t>WHSU6349547</t>
  </si>
  <si>
    <t>7604-RL-200-WEPLS+604-S-RL+8605-RL</t>
  </si>
  <si>
    <t>MAGU5773013</t>
  </si>
  <si>
    <t>XY 25/05/2026 4.20 PM</t>
  </si>
  <si>
    <t>PIDU4535235</t>
  </si>
  <si>
    <t>PIL</t>
  </si>
  <si>
    <t>Affanni+Caizhou+Hanshun+Kailu+Teca+Flossy+Sannora+Hongjie</t>
  </si>
  <si>
    <t>MEDU4547703</t>
  </si>
  <si>
    <t>XY 26/05/2026 2.39PM</t>
  </si>
  <si>
    <t>WHSU5676550</t>
  </si>
  <si>
    <t>8826-S+8840-S-RL</t>
  </si>
  <si>
    <t>XY 13/05/2026 2.03PM</t>
  </si>
  <si>
    <t>WHSU5028959</t>
  </si>
  <si>
    <t>WHSU6263844</t>
  </si>
  <si>
    <t>XY 19/05/2026 6:16PM</t>
  </si>
  <si>
    <t>WHSU8820830</t>
  </si>
  <si>
    <t>242+243+9032+247+201+SC610+7069+7518+287A-RL-200+7625-SH-S10+286-SH-150+287A-RL-320+CWC242+245+246+SC8606+7601-SC</t>
  </si>
  <si>
    <t>WHSU5019540</t>
  </si>
  <si>
    <t>286-SH-180+286-SH+286-SH-200</t>
  </si>
  <si>
    <t>WHSU6198348</t>
  </si>
  <si>
    <t>MWC7605-RL+890+8354-SH-200+8354-SH+286-SH-200</t>
  </si>
  <si>
    <t>WHSU5197033</t>
  </si>
  <si>
    <t>7630+8154-RL+7601-RL+7605-RL+7601-RL-300+7616A</t>
  </si>
  <si>
    <t>WHSU8305229</t>
  </si>
  <si>
    <t>WHSU5355503</t>
  </si>
  <si>
    <t>WHSU8400020</t>
  </si>
  <si>
    <t>FFAU4867137</t>
  </si>
  <si>
    <t>XY 14/05/2026 11.16AM</t>
  </si>
  <si>
    <t>TIIU6323920</t>
  </si>
  <si>
    <t>7405-RL+7602-RL+MWB248+IBWB248+7605-RL-P+MSP224+MSP124</t>
  </si>
  <si>
    <t>EITU1850830</t>
  </si>
  <si>
    <t>Sorento       (Full Mocha)</t>
  </si>
  <si>
    <t>IBWC7601-RL+MWC7632-SH-S10</t>
  </si>
  <si>
    <t>EITU9436196</t>
  </si>
  <si>
    <t>TRHU8892324</t>
  </si>
  <si>
    <t>FSCU8117420</t>
  </si>
  <si>
    <t>MWC7625-SH-S10+242+MWB242+762+241</t>
  </si>
  <si>
    <t>EGHU8498546</t>
  </si>
  <si>
    <t>7606-SH-P+243+9032+8355-RL</t>
  </si>
  <si>
    <t>WHSU6301559</t>
  </si>
  <si>
    <t>Sample 8219+8259+8317-SH+8318-SH+8608-SH-P+8211-P+8220-S150+7249+1515+7099+8608-RL+6020-SH-UF+8318-RL-N-P</t>
  </si>
  <si>
    <t>XY 15/05/2026 1.50PM</t>
  </si>
  <si>
    <t>WHSU8193094</t>
  </si>
  <si>
    <t>WHSU5655753</t>
  </si>
  <si>
    <t>7604-S-RL-NEW-200-WEPLS+7604-P-RL-NEW+604-S-RL-NEW+8605-RL</t>
  </si>
  <si>
    <t>EITU1378046</t>
  </si>
  <si>
    <t>XY 26/05/2026 1.59PM</t>
  </si>
  <si>
    <t>NSSU7169579</t>
  </si>
  <si>
    <t>WHSU5530870</t>
  </si>
  <si>
    <t>SRTWC193+192+191-G2+MWC7630-SH-S12+7630-SH-S10+7630-SH10+7630-SH-S8+7630-SH-S6</t>
  </si>
  <si>
    <t>WHSU5489502</t>
  </si>
  <si>
    <t>MWC7630-SH-S6+8518-SH+8518-SH-P+8518-SH-200+7603-SH-200+7603-SH-150+7603-SH-300+7014+7018</t>
  </si>
  <si>
    <t>WHSU8475523</t>
  </si>
  <si>
    <t>8518-SH</t>
  </si>
  <si>
    <t>WHSU8655037</t>
  </si>
  <si>
    <t>8517-SH+8517-SH-UF-200+8517-SH-UF-150+8517-SH-UF-P+1544+1514+7132+8001+8003-BL+UB905-BI+SPAREPART WC191</t>
  </si>
  <si>
    <t>WHSU8488069</t>
  </si>
  <si>
    <t>286-SH-200+286-SH-UF+CWSP124+CWB248+MWB248+248+286-SH-NEW+7625-SH</t>
  </si>
  <si>
    <t>WHSU8831497</t>
  </si>
  <si>
    <t>8355-RL+8366-RL-300+8152-SH+247+CCWB247</t>
  </si>
  <si>
    <t>WHSU8831835</t>
  </si>
  <si>
    <t>8152-SH</t>
  </si>
  <si>
    <t>WHSU8364920</t>
  </si>
  <si>
    <t>WHSU8424640</t>
  </si>
  <si>
    <t>MWC7605-RL+CWC605+890+245+1032+287-RL-P+BRAVAT SAMPLE+286-SH-NEW</t>
  </si>
  <si>
    <t>WHSU8626635</t>
  </si>
  <si>
    <t>MWC8154-RL+7625-SH-P+7601-RL-300+7601-RL-P+7601-RL</t>
  </si>
  <si>
    <t>WHSU8822279</t>
  </si>
  <si>
    <t>MWC7625-SH</t>
  </si>
  <si>
    <t>CAAU8515700</t>
  </si>
  <si>
    <t>286-SH-NEW+8152-RL-200+8152-RL+MWB242+MWC7602-RL</t>
  </si>
  <si>
    <t>EGSU6010358</t>
  </si>
  <si>
    <t>CWC7601-S-RL+SAMPLE</t>
  </si>
  <si>
    <t>XY 29/05/2026 2.52PM</t>
  </si>
  <si>
    <t xml:space="preserve"> EITU9092995</t>
  </si>
  <si>
    <t>IBWC7601-RL-S10 (Send To Dilooma)</t>
  </si>
  <si>
    <t>EGSU9465833</t>
  </si>
  <si>
    <t>IBWC7601-RL-S10+IBWC7601-RL-P+MWC7632-SH-S10</t>
  </si>
  <si>
    <t>WHSU8772049</t>
  </si>
  <si>
    <t>8036-SH-250+8036-SH-150+8036-SH-200+MWC7623-SH-MBL-S10+8840-S-RL</t>
  </si>
  <si>
    <t>ELLY 29/05/2026 11.52AM</t>
  </si>
  <si>
    <t>WHSU6441993</t>
  </si>
  <si>
    <t>8036-SH-250</t>
  </si>
  <si>
    <t>TIIU6274169</t>
  </si>
  <si>
    <t>8605-RL+7604-RL-NEW+8317-RL</t>
  </si>
  <si>
    <t>WHSU8808990</t>
  </si>
  <si>
    <t>WHLU5831409</t>
  </si>
  <si>
    <t>WHSU6620453</t>
  </si>
  <si>
    <t>7249+1515+7099+6031-SH-UF+6021-SH-UF+8066-S150++8066-S200+8066-P+8318-RL+ACC-SRT1023</t>
  </si>
  <si>
    <t>CAAU6342041</t>
  </si>
  <si>
    <t>XY 08/06/2026 12.05PM</t>
  </si>
  <si>
    <t>GLDU7360490</t>
  </si>
  <si>
    <t>XY 08/06/2026  3.34PM</t>
  </si>
  <si>
    <t>ECMU7605897</t>
  </si>
  <si>
    <t>Wenli+Bohseng</t>
  </si>
  <si>
    <t>XY 09/06/2026 11.24AM</t>
  </si>
  <si>
    <t>ECMU5054141</t>
  </si>
  <si>
    <t>XY 12/06/2026 10.19AM</t>
  </si>
  <si>
    <t>CMAU9730093</t>
  </si>
  <si>
    <t>SEKU5519939</t>
  </si>
  <si>
    <t>YMLU8852080</t>
  </si>
  <si>
    <t>XY 12/06/2026 4.21PM</t>
  </si>
  <si>
    <t>WHSU8832343</t>
  </si>
  <si>
    <t>8518-SH+8518-SH-200+8518-SH-P+7603-SH-200+7603-SH-300+7603-SH-150+BS1001-NL+8003-BL+8003+8001</t>
  </si>
  <si>
    <t>XY 11/06/2026 4.36PM</t>
  </si>
  <si>
    <t>WHSU8832873</t>
  </si>
  <si>
    <r>
      <rPr>
        <sz val="10"/>
        <color theme="1"/>
        <rFont val="Calibri"/>
        <charset val="134"/>
        <scheme val="minor"/>
      </rPr>
      <t xml:space="preserve">8518-SH </t>
    </r>
    <r>
      <rPr>
        <strike/>
        <sz val="10"/>
        <color theme="1"/>
        <rFont val="Calibri"/>
        <charset val="134"/>
        <scheme val="minor"/>
      </rPr>
      <t>(CONTAINER DIRECT SEND TO BMS)</t>
    </r>
  </si>
  <si>
    <t>WHSU6941453</t>
  </si>
  <si>
    <t>8517-SH+8517-SH-UF-200+8517-SH-UF-150+8517-SH-UF-P+1515-CB+1215+905-BI+SAMPLE WC 8009</t>
  </si>
  <si>
    <t>WHSU6887521</t>
  </si>
  <si>
    <t>f</t>
  </si>
  <si>
    <t>MWC7630-SG-S8+7630-SH-S10+7630-SH-S12+7630-SH-S6+7630-SH-S8+1195+7024+7026+7050-WH+7013-WH+7013-GY+7044-RG+7049-WH+054</t>
  </si>
  <si>
    <t>WHSU8107619</t>
  </si>
  <si>
    <t>7604-P-RL+7604-S-RL+6031-SH-UF+668+7249+7099+8318-RL-N</t>
  </si>
  <si>
    <t>XY 15/06/2026 9.54AM</t>
  </si>
  <si>
    <t>WHSU5098529</t>
  </si>
  <si>
    <t>1515+888+7055+7608-RL+8613-RL+8317-RL</t>
  </si>
  <si>
    <t>WHSU5244979</t>
  </si>
  <si>
    <t>7604-WEPLS+8605-S-RL+7604-S-RL</t>
  </si>
  <si>
    <t>TGBU5215012</t>
  </si>
  <si>
    <t>TCKU6332940</t>
  </si>
  <si>
    <t>Affanni+Kaixin+Kailu+Chaosheng+Sannora+Flossy+Yuanhang+Teca+Hongjie</t>
  </si>
  <si>
    <t>XY 16/06/2026 04.53PM</t>
  </si>
  <si>
    <t>YMMU6308003</t>
  </si>
  <si>
    <t>XY 11/06/2026 11.15AM</t>
  </si>
  <si>
    <t>WHSU5697867</t>
  </si>
  <si>
    <t>XY 18/06/2026 2:08PM</t>
  </si>
  <si>
    <t>TIIU6789729</t>
  </si>
  <si>
    <t>CMAU7274498</t>
  </si>
  <si>
    <t>Meisidi+Kailu</t>
  </si>
  <si>
    <t>XY 15/06/2026 11.02AM</t>
  </si>
  <si>
    <t>FFAU7069465</t>
  </si>
  <si>
    <t>Jinbaichuan (Kuching)</t>
  </si>
  <si>
    <t>FSCU8958632</t>
  </si>
  <si>
    <t>8383-RL-PP</t>
  </si>
  <si>
    <t>XY 22/06/2026 1.44PM</t>
  </si>
  <si>
    <t>TCKU6690692</t>
  </si>
  <si>
    <t>7604-RL-NEW-WEPLS</t>
  </si>
  <si>
    <t>OOCU8256258</t>
  </si>
  <si>
    <t>CWB242+241+762+9032+247+890+7605-RL+287A-RL</t>
  </si>
  <si>
    <t>FFAU3161439</t>
  </si>
  <si>
    <t>7405-SC+7604-SC+7604-RL-NEW-WEPLS+8366-RL+286-H+8366-RL-200+7405-RL+BRAVAT 8861+MWB7616A+MWC7605-RL-P+MWC7605+MWB248+MWCSC8606</t>
  </si>
  <si>
    <t>HPCU5040948</t>
  </si>
  <si>
    <t>Dafuyuan+Gaode (Kuching)</t>
  </si>
  <si>
    <t>WHSU5923352</t>
  </si>
  <si>
    <t>XY 10/06/2026 8.53AM</t>
  </si>
  <si>
    <t>WHSU5159476</t>
  </si>
  <si>
    <t>MWC7623-SH-P+7623-SH-S6+7623-SH-S8+7623-SH-S10</t>
  </si>
  <si>
    <t>MSDU6338628</t>
  </si>
  <si>
    <t>Teca+Honor</t>
  </si>
  <si>
    <t>XY 24/06/2026 13:30PM</t>
  </si>
  <si>
    <t>DFSU7715680</t>
  </si>
  <si>
    <t>7604-P-RL-NEW+604-S-RL-NEW+8605-RL</t>
  </si>
  <si>
    <t>CIMU0912397</t>
  </si>
  <si>
    <t>6020-SH-UF+6021-SH-UF+6030-SH-UF+7055+1515+7099+2020-BI+6201+6503-BI+07SP+8318-RL+8317-RL-WEPLS</t>
  </si>
  <si>
    <t>FCIU7410054</t>
  </si>
  <si>
    <t>888-NEW+8613-RL+8318-RL-P+8318-RL</t>
  </si>
  <si>
    <t>FSCU7205589</t>
  </si>
  <si>
    <t>8317-RL+8317-RL-WEPLS+188-S</t>
  </si>
  <si>
    <t>TRHU8828351</t>
  </si>
  <si>
    <t>7604-S-RL-WEPLS+604-S-RL-NEW+8605-RL</t>
  </si>
  <si>
    <t>CBHU9443526</t>
  </si>
  <si>
    <t>OOCU7774397</t>
  </si>
  <si>
    <t>243+7405-RL</t>
  </si>
  <si>
    <t>FFAU3360657</t>
  </si>
  <si>
    <t>FCIU7409264</t>
  </si>
  <si>
    <t>8518-SH+8518-SH-200+8518-SH-P</t>
  </si>
  <si>
    <t>XY 08/06/2026 9.04AM</t>
  </si>
  <si>
    <t>FDCU0287734</t>
  </si>
  <si>
    <t>8517-SH+8517-SH-UF-150+7603-SH-200+7603-150+UB206+1514+1411+1409-CB+1086+1409</t>
  </si>
  <si>
    <t>WHLU5824307</t>
  </si>
  <si>
    <t>MWC8154-RL+MWC8154-RL-P</t>
  </si>
  <si>
    <t>XY 24/06/2026 17.19PM</t>
  </si>
  <si>
    <t>WHSU5063306</t>
  </si>
  <si>
    <t>WHSU8832195</t>
  </si>
  <si>
    <t>7405-RL+605-RL</t>
  </si>
  <si>
    <t>WHSU8805646</t>
  </si>
  <si>
    <t>WHSU8805369</t>
  </si>
  <si>
    <t>CWB242+241+245+9032+247+CWB247+CWB248+8152-SH+286-SH+1454</t>
  </si>
  <si>
    <t>CAAU8543364</t>
  </si>
  <si>
    <t>246+243+248+131+890+7405-SC+286-SH-P+286-SH+8152-SC+8354-SC+286-NEW-SC</t>
  </si>
  <si>
    <t>WHSU8805100</t>
  </si>
  <si>
    <t>KK</t>
  </si>
  <si>
    <t>TIIU6735363</t>
  </si>
  <si>
    <t>Jinbaichuan+Jiahao+Dafuyuan+Lanyi (KK Vintage)</t>
  </si>
  <si>
    <t>XY 15/06/2026 11.58AM</t>
  </si>
  <si>
    <t>TRHU5285230</t>
  </si>
  <si>
    <t>Jinbaichuan+Lanyi+Gaode (KK Vecera)</t>
  </si>
  <si>
    <t>FSCU8793830</t>
  </si>
  <si>
    <t>IBWC7601-RL-S10+7601-RL-P+CGB9032B-NEW</t>
  </si>
  <si>
    <t>XY 26/06/2026 2.34PM</t>
  </si>
  <si>
    <t>OOLU9101494</t>
  </si>
  <si>
    <t>MWC7632-SH-S10+MWC7632-SH-UF-S10+MWC7632-SH-UF-S10+IBWC8315-S10</t>
  </si>
  <si>
    <t>FFAU3046306</t>
  </si>
  <si>
    <t>CWC7601-S-RL+SAMPLE CLOSED COUPLE</t>
  </si>
  <si>
    <t>CSNU7225230</t>
  </si>
  <si>
    <t>BEAU4654178</t>
  </si>
  <si>
    <t>287-RL-P+241+248+CGB247+CWB242+9032+762+287A-RL</t>
  </si>
  <si>
    <t>XY 22/06/2026 9.31AM</t>
  </si>
  <si>
    <t>CMAU3879120</t>
  </si>
  <si>
    <t>286-SH-150+286-SH-P-NEW+286-SH-200+286-SH</t>
  </si>
  <si>
    <t>ECMU5135114</t>
  </si>
  <si>
    <t>MWC8606--RL</t>
  </si>
  <si>
    <t>CMAU4263946</t>
  </si>
  <si>
    <t>MWC7625-SH-S10 (153 Set for porject)</t>
  </si>
  <si>
    <t>TCNU2274916</t>
  </si>
  <si>
    <t>UETU7231723</t>
  </si>
  <si>
    <t>7405-RL+CWC8315+MWB248+MWCSC8606+286-SH-NEW+890+7405-SC+8152-SC</t>
  </si>
  <si>
    <t>CAIU9125021</t>
  </si>
  <si>
    <t>CMAU9495604</t>
  </si>
  <si>
    <t>TLLU5853527</t>
  </si>
  <si>
    <t>XY 24/06/2026 15:45PM</t>
  </si>
  <si>
    <t>YMLU8840897</t>
  </si>
  <si>
    <t>ECMU4726771</t>
  </si>
  <si>
    <t>XY 01/07/2026 1.46PM</t>
  </si>
  <si>
    <t>TIIU7310912</t>
  </si>
  <si>
    <t>KAIDILA</t>
  </si>
  <si>
    <t>SORENTO (MOCHA)</t>
  </si>
  <si>
    <t>GAODE</t>
  </si>
  <si>
    <t>IBWC7601-RL-S10</t>
  </si>
  <si>
    <t xml:space="preserve"> YMMU6057530 </t>
  </si>
  <si>
    <t xml:space="preserve"> YML </t>
  </si>
  <si>
    <t xml:space="preserve"> KAIDILA </t>
  </si>
  <si>
    <t xml:space="preserve"> MPM </t>
  </si>
  <si>
    <t xml:space="preserve"> SORENTO (MOCHA) </t>
  </si>
  <si>
    <t xml:space="preserve"> GAODE </t>
  </si>
  <si>
    <t xml:space="preserve"> IBWC7601-RL-S10 </t>
  </si>
  <si>
    <t>TIIU6062534</t>
  </si>
  <si>
    <t>8518-SH+8517-SH-UF-200+1409-BL+1419-BL+1421-BL+1514-BL+1516-BL+7109-BL+6503-NEW+6213+5202+8014+8015+1543+8001</t>
  </si>
  <si>
    <t>GXYU5060994</t>
  </si>
  <si>
    <t>XY 01/04/2026 1.46PM</t>
  </si>
  <si>
    <t>UETU5327003</t>
  </si>
  <si>
    <t>Flossy+Sannora+Hongjie</t>
  </si>
  <si>
    <t>XY 08/07/2026 10.59AM</t>
  </si>
  <si>
    <t>GXYU5115802</t>
  </si>
  <si>
    <t>1050+2406+2433+8547-BL+7547-BL+8047+8047-BL+KS6045-BL-NL+6247-BL+006A</t>
  </si>
  <si>
    <t>TIIU7418532</t>
  </si>
  <si>
    <t>317+806+8050+2433-BL+7547-BL+7547+6047+6647-BL+7090+2435+2435-BL+7005+333BK+ACC-7001-YG</t>
  </si>
  <si>
    <t>CMAU3604210</t>
  </si>
  <si>
    <t>CMAU9614391</t>
  </si>
  <si>
    <t>TEMU8377613</t>
  </si>
  <si>
    <t>286-SH-NEW+286-SH-150-NEW+286-SH-P-NEW</t>
  </si>
  <si>
    <t>CMAU6589546</t>
  </si>
  <si>
    <t>8518-SH+7014+MWB7014+7018+3415-BW+7050+UB206+192-300+SAMPLE BASIN</t>
  </si>
  <si>
    <t>CAIU9433045</t>
  </si>
  <si>
    <t>8504-RL-UF+8504-RL-UF-200+5202+1610+1620+1633+7065</t>
  </si>
  <si>
    <t>MSMU4998824</t>
  </si>
  <si>
    <t>GXYU5115422</t>
  </si>
  <si>
    <t>Meisidi+Hongjie+Teca</t>
  </si>
  <si>
    <t>TRHU5311703</t>
  </si>
  <si>
    <t>Affanni+Kailu+Kaixin+Caizhou+Chaosheng+Hanshun+Yacore+Honor</t>
  </si>
  <si>
    <t>XY 07/07/2026 15.08PM</t>
  </si>
  <si>
    <t>CAIU9713637</t>
  </si>
  <si>
    <t>7601-S-ECO</t>
  </si>
  <si>
    <t>BEAU4354904</t>
  </si>
  <si>
    <t>888-NEW+8608-RL+8317-RL</t>
  </si>
  <si>
    <t>BMOU6501378</t>
  </si>
  <si>
    <t>Bravat 8259+8318-Lid+6032-SH-UF+6031-SH-UF+BD702+8249+5400+7049+7055+1515+7099+8066-P-NEW+8318-RL-N</t>
  </si>
  <si>
    <t>FITTING CONTAINER 2026- JOINT MOCHA CONTAINER</t>
  </si>
  <si>
    <t>BEAU6237189</t>
  </si>
  <si>
    <t>HaiHuang</t>
  </si>
  <si>
    <t>CMAU9237528</t>
  </si>
  <si>
    <t>CSNU7027750</t>
  </si>
  <si>
    <t>OOCU7104944</t>
  </si>
  <si>
    <t>MSMU5635870</t>
  </si>
  <si>
    <t>Haihuang+Nat Plumbing+Jinbaichuan+Wenli+Kellyware</t>
  </si>
  <si>
    <t>MSDU5887789</t>
  </si>
  <si>
    <t>Mocha (Sorento)</t>
  </si>
  <si>
    <t>Affanni+Kaixin+Caizhou+Chaosheng+IDC+Kailu+Hongjie</t>
  </si>
  <si>
    <t>BMOU5697857</t>
  </si>
  <si>
    <t>Haihuang+Dafuyuan+Muchen</t>
  </si>
  <si>
    <t>SAMPLE CABINET FOR MR LOO</t>
  </si>
  <si>
    <t>CAIU4614360</t>
  </si>
  <si>
    <t>EMPTY CARTON FOR KS7544-BL-NL</t>
  </si>
  <si>
    <t>TRHU7714436</t>
  </si>
  <si>
    <t>LNL</t>
  </si>
  <si>
    <t>Haihuang+Lanyi+Nat</t>
  </si>
  <si>
    <t>ESDU4094566</t>
  </si>
  <si>
    <t>Haihuang+Lanyi+Wenli</t>
  </si>
  <si>
    <t>PCIU9636668</t>
  </si>
  <si>
    <t>Honor+Kailu+IDC+Aosgorhe</t>
  </si>
  <si>
    <t>CMAU9810100</t>
  </si>
  <si>
    <t>TCNU3652081</t>
  </si>
  <si>
    <t>Haihuang+Lanyi+Jinbaichuan</t>
  </si>
  <si>
    <t>CSNU7568570</t>
  </si>
  <si>
    <t>Yangggang</t>
  </si>
  <si>
    <t>TCLU8923553</t>
  </si>
  <si>
    <t>CERAMIC CONTAINER 2026 - JOINT MOCHA CONTAINER</t>
  </si>
  <si>
    <t>ARRIVED - MOCHA（JOINT BL）FULL CONTAINER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</si>
</sst>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176" formatCode="_([$USD]\ * #,##0.00_);_([$USD]\ * \(#,##0.00\);_([$USD]\ * &quot;-&quot;??_);_(@_)"/>
    <numFmt numFmtId="177" formatCode="_-&quot;RM&quot;* #,##0.00_-;\-&quot;RM&quot;* #,##0.00_-;_-&quot;RM&quot;* &quot;-&quot;??_-;_-@_-"/>
    <numFmt numFmtId="178" formatCode="dd\/mm\/yyyy"/>
    <numFmt numFmtId="179" formatCode="_(* #,##0.0000_);_(* \(#,##0.0000\);_(* &quot;-&quot;????_);_(@_)"/>
    <numFmt numFmtId="180" formatCode="_(* #,##0.00_);_(* \(#,##0.00\);_(* &quot;-&quot;??_);_(@_)"/>
    <numFmt numFmtId="181" formatCode="#,##0.0000"/>
    <numFmt numFmtId="182" formatCode="0.0000;[Red]0.0000"/>
  </numFmts>
  <fonts count="55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rgb="FFFF0000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0"/>
      <color rgb="FFCC00CC"/>
      <name val="Calibri"/>
      <charset val="134"/>
      <scheme val="minor"/>
    </font>
    <font>
      <b/>
      <sz val="10"/>
      <color theme="7" tint="-0.499984740745262"/>
      <name val="Calibri"/>
      <charset val="134"/>
      <scheme val="minor"/>
    </font>
    <font>
      <sz val="10"/>
      <color theme="7" tint="-0.499984740745262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b/>
      <i/>
      <sz val="10"/>
      <color theme="1"/>
      <name val="Calibri"/>
      <charset val="134"/>
      <scheme val="minor"/>
    </font>
    <font>
      <b/>
      <i/>
      <sz val="10"/>
      <color theme="0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sz val="10"/>
      <name val="Calibri"/>
      <charset val="134"/>
      <scheme val="minor"/>
    </font>
    <font>
      <b/>
      <sz val="10"/>
      <color rgb="FFCC00CC"/>
      <name val="Calibri"/>
      <charset val="134"/>
      <scheme val="minor"/>
    </font>
    <font>
      <b/>
      <sz val="10"/>
      <color theme="0" tint="-0.0499893185216834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sz val="10"/>
      <color theme="9" tint="-0.499984740745262"/>
      <name val="Calibri"/>
      <charset val="134"/>
      <scheme val="minor"/>
    </font>
    <font>
      <b/>
      <i/>
      <sz val="10"/>
      <name val="Calibri"/>
      <charset val="134"/>
      <scheme val="minor"/>
    </font>
    <font>
      <i/>
      <sz val="10"/>
      <color theme="1"/>
      <name val="Calibri"/>
      <charset val="134"/>
      <scheme val="minor"/>
    </font>
    <font>
      <i/>
      <sz val="10"/>
      <name val="Calibri"/>
      <charset val="134"/>
      <scheme val="minor"/>
    </font>
    <font>
      <sz val="9"/>
      <color theme="1"/>
      <name val="Calibri"/>
      <charset val="134"/>
    </font>
    <font>
      <sz val="9"/>
      <name val="Calibri"/>
      <charset val="134"/>
    </font>
    <font>
      <sz val="10"/>
      <color rgb="FF0070C0"/>
      <name val="Calibri"/>
      <charset val="134"/>
      <scheme val="minor"/>
    </font>
    <font>
      <b/>
      <sz val="16"/>
      <name val="Calibri"/>
      <charset val="134"/>
      <scheme val="minor"/>
    </font>
    <font>
      <b/>
      <sz val="10"/>
      <color rgb="FF0070C0"/>
      <name val="Calibri"/>
      <charset val="134"/>
      <scheme val="minor"/>
    </font>
    <font>
      <u/>
      <sz val="10"/>
      <color theme="1"/>
      <name val="Calibri"/>
      <charset val="134"/>
      <scheme val="minor"/>
    </font>
    <font>
      <u/>
      <sz val="1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8"/>
      <color theme="1"/>
      <name val="Calibri"/>
      <charset val="134"/>
      <scheme val="minor"/>
    </font>
    <font>
      <strike/>
      <sz val="10"/>
      <color theme="1"/>
      <name val="Calibri"/>
      <charset val="134"/>
      <scheme val="minor"/>
    </font>
    <font>
      <b/>
      <sz val="9"/>
      <name val="Tahoma"/>
      <charset val="1"/>
    </font>
    <font>
      <sz val="11"/>
      <color rgb="FF000000"/>
      <name val="Calibri"/>
      <charset val="0"/>
      <scheme val="minor"/>
    </font>
    <font>
      <sz val="9"/>
      <name val="Tahoma"/>
      <charset val="1"/>
    </font>
    <font>
      <sz val="9"/>
      <name val="Tahoma"/>
      <charset val="134"/>
    </font>
    <font>
      <b/>
      <sz val="9"/>
      <name val="Tahoma"/>
      <charset val="134"/>
    </font>
  </fonts>
  <fills count="8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C00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EAF4E4"/>
        <bgColor indexed="64"/>
      </patternFill>
    </fill>
    <fill>
      <patternFill patternType="solid">
        <fgColor rgb="FFDDF6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D797FF"/>
        <bgColor indexed="64"/>
      </patternFill>
    </fill>
    <fill>
      <patternFill patternType="solid">
        <fgColor rgb="FFABFFE3"/>
        <bgColor indexed="64"/>
      </patternFill>
    </fill>
    <fill>
      <patternFill patternType="solid">
        <fgColor rgb="FFFEC6F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3FFFF"/>
        <bgColor indexed="64"/>
      </patternFill>
    </fill>
    <fill>
      <patternFill patternType="solid">
        <fgColor rgb="FF75B3FF"/>
        <bgColor indexed="64"/>
      </patternFill>
    </fill>
    <fill>
      <patternFill patternType="solid">
        <fgColor rgb="FFF3F3FF"/>
        <bgColor indexed="64"/>
      </patternFill>
    </fill>
    <fill>
      <patternFill patternType="solid">
        <fgColor rgb="FFE6BDFF"/>
        <bgColor indexed="64"/>
      </patternFill>
    </fill>
    <fill>
      <patternFill patternType="solid">
        <fgColor rgb="FFB0D498"/>
        <bgColor indexed="64"/>
      </patternFill>
    </fill>
    <fill>
      <patternFill patternType="solid">
        <fgColor rgb="FFB9EDFF"/>
        <bgColor indexed="64"/>
      </patternFill>
    </fill>
    <fill>
      <patternFill patternType="solid">
        <fgColor rgb="FFD8EEC0"/>
        <bgColor indexed="64"/>
      </patternFill>
    </fill>
    <fill>
      <patternFill patternType="solid">
        <fgColor rgb="FFC9A4E4"/>
        <bgColor indexed="64"/>
      </patternFill>
    </fill>
    <fill>
      <patternFill patternType="solid">
        <fgColor rgb="FFFED6F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D9F8FF"/>
        <bgColor indexed="64"/>
      </patternFill>
    </fill>
    <fill>
      <patternFill patternType="solid">
        <fgColor rgb="FFE4D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E98FE"/>
        <bgColor indexed="64"/>
      </patternFill>
    </fill>
    <fill>
      <patternFill patternType="solid">
        <fgColor rgb="FFB9F2FF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DFFECA"/>
        <bgColor indexed="64"/>
      </patternFill>
    </fill>
    <fill>
      <patternFill patternType="solid">
        <fgColor rgb="FFB1FDBA"/>
        <bgColor indexed="64"/>
      </patternFill>
    </fill>
    <fill>
      <patternFill patternType="solid">
        <fgColor rgb="FFFCEEBC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BDBDFF"/>
        <bgColor indexed="64"/>
      </patternFill>
    </fill>
    <fill>
      <patternFill patternType="solid">
        <fgColor rgb="FFE5FFFF"/>
        <bgColor indexed="64"/>
      </patternFill>
    </fill>
    <fill>
      <patternFill patternType="solid">
        <fgColor rgb="FFFFF2E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176" fontId="0" fillId="0" borderId="0"/>
    <xf numFmtId="43" fontId="28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9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2" fontId="28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8" fillId="56" borderId="13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6" fillId="0" borderId="15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57" borderId="16" applyNumberFormat="0" applyAlignment="0" applyProtection="0">
      <alignment vertical="center"/>
    </xf>
    <xf numFmtId="0" fontId="38" fillId="58" borderId="17" applyNumberFormat="0" applyAlignment="0" applyProtection="0">
      <alignment vertical="center"/>
    </xf>
    <xf numFmtId="0" fontId="39" fillId="58" borderId="16" applyNumberFormat="0" applyAlignment="0" applyProtection="0">
      <alignment vertical="center"/>
    </xf>
    <xf numFmtId="0" fontId="40" fillId="59" borderId="18" applyNumberFormat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2" fillId="0" borderId="20" applyNumberFormat="0" applyFill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5" fillId="62" borderId="0" applyNumberFormat="0" applyBorder="0" applyAlignment="0" applyProtection="0">
      <alignment vertical="center"/>
    </xf>
    <xf numFmtId="0" fontId="46" fillId="63" borderId="0" applyNumberFormat="0" applyBorder="0" applyAlignment="0" applyProtection="0">
      <alignment vertical="center"/>
    </xf>
    <xf numFmtId="0" fontId="47" fillId="64" borderId="0" applyNumberFormat="0" applyBorder="0" applyAlignment="0" applyProtection="0">
      <alignment vertical="center"/>
    </xf>
    <xf numFmtId="0" fontId="47" fillId="65" borderId="0" applyNumberFormat="0" applyBorder="0" applyAlignment="0" applyProtection="0">
      <alignment vertical="center"/>
    </xf>
    <xf numFmtId="0" fontId="46" fillId="66" borderId="0" applyNumberFormat="0" applyBorder="0" applyAlignment="0" applyProtection="0">
      <alignment vertical="center"/>
    </xf>
    <xf numFmtId="0" fontId="46" fillId="67" borderId="0" applyNumberFormat="0" applyBorder="0" applyAlignment="0" applyProtection="0">
      <alignment vertical="center"/>
    </xf>
    <xf numFmtId="0" fontId="47" fillId="68" borderId="0" applyNumberFormat="0" applyBorder="0" applyAlignment="0" applyProtection="0">
      <alignment vertical="center"/>
    </xf>
    <xf numFmtId="0" fontId="47" fillId="69" borderId="0" applyNumberFormat="0" applyBorder="0" applyAlignment="0" applyProtection="0">
      <alignment vertical="center"/>
    </xf>
    <xf numFmtId="0" fontId="46" fillId="70" borderId="0" applyNumberFormat="0" applyBorder="0" applyAlignment="0" applyProtection="0">
      <alignment vertical="center"/>
    </xf>
    <xf numFmtId="0" fontId="46" fillId="71" borderId="0" applyNumberFormat="0" applyBorder="0" applyAlignment="0" applyProtection="0">
      <alignment vertical="center"/>
    </xf>
    <xf numFmtId="0" fontId="47" fillId="72" borderId="0" applyNumberFormat="0" applyBorder="0" applyAlignment="0" applyProtection="0">
      <alignment vertical="center"/>
    </xf>
    <xf numFmtId="0" fontId="47" fillId="73" borderId="0" applyNumberFormat="0" applyBorder="0" applyAlignment="0" applyProtection="0">
      <alignment vertical="center"/>
    </xf>
    <xf numFmtId="0" fontId="46" fillId="74" borderId="0" applyNumberFormat="0" applyBorder="0" applyAlignment="0" applyProtection="0">
      <alignment vertical="center"/>
    </xf>
    <xf numFmtId="0" fontId="46" fillId="75" borderId="0" applyNumberFormat="0" applyBorder="0" applyAlignment="0" applyProtection="0">
      <alignment vertical="center"/>
    </xf>
    <xf numFmtId="0" fontId="47" fillId="76" borderId="0" applyNumberFormat="0" applyBorder="0" applyAlignment="0" applyProtection="0">
      <alignment vertical="center"/>
    </xf>
    <xf numFmtId="0" fontId="47" fillId="77" borderId="0" applyNumberFormat="0" applyBorder="0" applyAlignment="0" applyProtection="0">
      <alignment vertical="center"/>
    </xf>
    <xf numFmtId="0" fontId="46" fillId="78" borderId="0" applyNumberFormat="0" applyBorder="0" applyAlignment="0" applyProtection="0">
      <alignment vertical="center"/>
    </xf>
    <xf numFmtId="0" fontId="46" fillId="79" borderId="0" applyNumberFormat="0" applyBorder="0" applyAlignment="0" applyProtection="0">
      <alignment vertical="center"/>
    </xf>
    <xf numFmtId="0" fontId="47" fillId="80" borderId="0" applyNumberFormat="0" applyBorder="0" applyAlignment="0" applyProtection="0">
      <alignment vertical="center"/>
    </xf>
    <xf numFmtId="0" fontId="47" fillId="81" borderId="0" applyNumberFormat="0" applyBorder="0" applyAlignment="0" applyProtection="0">
      <alignment vertical="center"/>
    </xf>
    <xf numFmtId="0" fontId="46" fillId="82" borderId="0" applyNumberFormat="0" applyBorder="0" applyAlignment="0" applyProtection="0">
      <alignment vertical="center"/>
    </xf>
    <xf numFmtId="0" fontId="46" fillId="83" borderId="0" applyNumberFormat="0" applyBorder="0" applyAlignment="0" applyProtection="0">
      <alignment vertical="center"/>
    </xf>
    <xf numFmtId="0" fontId="47" fillId="84" borderId="0" applyNumberFormat="0" applyBorder="0" applyAlignment="0" applyProtection="0">
      <alignment vertical="center"/>
    </xf>
    <xf numFmtId="0" fontId="47" fillId="85" borderId="0" applyNumberFormat="0" applyBorder="0" applyAlignment="0" applyProtection="0">
      <alignment vertical="center"/>
    </xf>
    <xf numFmtId="0" fontId="46" fillId="86" borderId="0" applyNumberFormat="0" applyBorder="0" applyAlignment="0" applyProtection="0">
      <alignment vertical="center"/>
    </xf>
  </cellStyleXfs>
  <cellXfs count="1761">
    <xf numFmtId="176" fontId="0" fillId="0" borderId="0" xfId="0"/>
    <xf numFmtId="176" fontId="1" fillId="0" borderId="0" xfId="0" applyFont="1" applyAlignment="1">
      <alignment vertical="center"/>
    </xf>
    <xf numFmtId="176" fontId="2" fillId="0" borderId="0" xfId="0" applyFont="1" applyAlignment="1">
      <alignment horizontal="center" vertical="center"/>
    </xf>
    <xf numFmtId="176" fontId="3" fillId="0" borderId="0" xfId="0" applyFont="1" applyAlignment="1">
      <alignment vertical="center"/>
    </xf>
    <xf numFmtId="58" fontId="0" fillId="0" borderId="0" xfId="0" applyNumberFormat="1" applyAlignment="1">
      <alignment horizontal="center" vertical="center"/>
    </xf>
    <xf numFmtId="176" fontId="0" fillId="0" borderId="0" xfId="0" applyAlignment="1">
      <alignment horizontal="center" vertical="center"/>
    </xf>
    <xf numFmtId="176" fontId="4" fillId="0" borderId="1" xfId="0" applyFont="1" applyBorder="1" applyAlignment="1">
      <alignment vertical="center"/>
    </xf>
    <xf numFmtId="176" fontId="1" fillId="0" borderId="0" xfId="0" applyFont="1" applyAlignment="1">
      <alignment horizontal="center" vertical="center"/>
    </xf>
    <xf numFmtId="176" fontId="1" fillId="0" borderId="0" xfId="0" applyFont="1" applyAlignment="1">
      <alignment horizontal="left" vertical="center"/>
    </xf>
    <xf numFmtId="178" fontId="1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58" fontId="1" fillId="0" borderId="0" xfId="0" applyNumberFormat="1" applyFont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176" fontId="6" fillId="0" borderId="0" xfId="0" applyFont="1" applyAlignment="1">
      <alignment vertical="center"/>
    </xf>
    <xf numFmtId="58" fontId="7" fillId="0" borderId="0" xfId="0" applyNumberFormat="1" applyFont="1" applyAlignment="1">
      <alignment horizontal="center" vertical="center"/>
    </xf>
    <xf numFmtId="176" fontId="7" fillId="0" borderId="0" xfId="0" applyFont="1" applyAlignment="1">
      <alignment horizontal="center" vertical="center"/>
    </xf>
    <xf numFmtId="4" fontId="1" fillId="0" borderId="0" xfId="0" applyNumberFormat="1" applyFont="1" applyAlignment="1">
      <alignment vertical="center"/>
    </xf>
    <xf numFmtId="4" fontId="1" fillId="0" borderId="0" xfId="0" applyNumberFormat="1" applyFont="1" applyAlignment="1">
      <alignment horizontal="center" vertical="center"/>
    </xf>
    <xf numFmtId="177" fontId="1" fillId="0" borderId="0" xfId="2" applyFont="1" applyAlignment="1" applyProtection="1">
      <alignment vertical="center"/>
    </xf>
    <xf numFmtId="176" fontId="8" fillId="2" borderId="2" xfId="0" applyFont="1" applyFill="1" applyBorder="1" applyAlignment="1">
      <alignment horizontal="center" vertical="center"/>
    </xf>
    <xf numFmtId="176" fontId="8" fillId="2" borderId="2" xfId="0" applyFont="1" applyFill="1" applyBorder="1" applyAlignment="1">
      <alignment horizontal="center" vertical="center" wrapText="1"/>
    </xf>
    <xf numFmtId="176" fontId="8" fillId="2" borderId="2" xfId="0" applyFont="1" applyFill="1" applyBorder="1" applyAlignment="1">
      <alignment horizontal="left" vertical="center"/>
    </xf>
    <xf numFmtId="178" fontId="8" fillId="2" borderId="2" xfId="0" applyNumberFormat="1" applyFont="1" applyFill="1" applyBorder="1" applyAlignment="1">
      <alignment horizontal="center" vertical="center"/>
    </xf>
    <xf numFmtId="0" fontId="8" fillId="2" borderId="3" xfId="0" applyNumberFormat="1" applyFont="1" applyFill="1" applyBorder="1" applyAlignment="1">
      <alignment horizontal="center" vertical="center" wrapText="1"/>
    </xf>
    <xf numFmtId="0" fontId="8" fillId="2" borderId="4" xfId="0" applyNumberFormat="1" applyFont="1" applyFill="1" applyBorder="1" applyAlignment="1">
      <alignment horizontal="center" vertical="center" wrapText="1"/>
    </xf>
    <xf numFmtId="0" fontId="8" fillId="2" borderId="5" xfId="0" applyNumberFormat="1" applyFont="1" applyFill="1" applyBorder="1" applyAlignment="1">
      <alignment horizontal="center" vertical="center" wrapText="1"/>
    </xf>
    <xf numFmtId="178" fontId="8" fillId="2" borderId="2" xfId="0" applyNumberFormat="1" applyFont="1" applyFill="1" applyBorder="1" applyAlignment="1">
      <alignment horizontal="center" vertical="center" wrapText="1"/>
    </xf>
    <xf numFmtId="58" fontId="8" fillId="2" borderId="2" xfId="0" applyNumberFormat="1" applyFont="1" applyFill="1" applyBorder="1" applyAlignment="1">
      <alignment vertical="center"/>
    </xf>
    <xf numFmtId="4" fontId="8" fillId="3" borderId="2" xfId="0" applyNumberFormat="1" applyFont="1" applyFill="1" applyBorder="1" applyAlignment="1">
      <alignment horizontal="center" vertical="center" wrapText="1"/>
    </xf>
    <xf numFmtId="179" fontId="9" fillId="4" borderId="2" xfId="0" applyNumberFormat="1" applyFont="1" applyFill="1" applyBorder="1" applyAlignment="1">
      <alignment horizontal="center" vertical="center"/>
    </xf>
    <xf numFmtId="176" fontId="9" fillId="4" borderId="2" xfId="0" applyFont="1" applyFill="1" applyBorder="1" applyAlignment="1">
      <alignment horizontal="center" vertical="center" wrapText="1"/>
    </xf>
    <xf numFmtId="10" fontId="10" fillId="4" borderId="2" xfId="0" applyNumberFormat="1" applyFont="1" applyFill="1" applyBorder="1" applyAlignment="1">
      <alignment horizontal="center" vertical="center" wrapText="1"/>
    </xf>
    <xf numFmtId="58" fontId="8" fillId="5" borderId="2" xfId="0" applyNumberFormat="1" applyFont="1" applyFill="1" applyBorder="1" applyAlignment="1">
      <alignment horizontal="center" vertical="center" wrapText="1"/>
    </xf>
    <xf numFmtId="180" fontId="8" fillId="5" borderId="2" xfId="0" applyNumberFormat="1" applyFont="1" applyFill="1" applyBorder="1" applyAlignment="1">
      <alignment horizontal="center" vertical="center" wrapText="1"/>
    </xf>
    <xf numFmtId="4" fontId="8" fillId="6" borderId="2" xfId="0" applyNumberFormat="1" applyFont="1" applyFill="1" applyBorder="1" applyAlignment="1">
      <alignment horizontal="center" vertical="center" wrapText="1"/>
    </xf>
    <xf numFmtId="4" fontId="8" fillId="6" borderId="2" xfId="0" applyNumberFormat="1" applyFont="1" applyFill="1" applyBorder="1" applyAlignment="1">
      <alignment horizontal="center" vertical="center"/>
    </xf>
    <xf numFmtId="4" fontId="11" fillId="6" borderId="2" xfId="0" applyNumberFormat="1" applyFont="1" applyFill="1" applyBorder="1" applyAlignment="1">
      <alignment horizontal="center" vertical="center" wrapText="1"/>
    </xf>
    <xf numFmtId="180" fontId="11" fillId="6" borderId="2" xfId="0" applyNumberFormat="1" applyFont="1" applyFill="1" applyBorder="1" applyAlignment="1">
      <alignment horizontal="center" vertical="center" wrapText="1"/>
    </xf>
    <xf numFmtId="176" fontId="11" fillId="7" borderId="2" xfId="0" applyFont="1" applyFill="1" applyBorder="1" applyAlignment="1">
      <alignment horizontal="center" vertical="center" wrapText="1"/>
    </xf>
    <xf numFmtId="177" fontId="11" fillId="8" borderId="2" xfId="2" applyFont="1" applyFill="1" applyBorder="1" applyAlignment="1" applyProtection="1">
      <alignment horizontal="center" vertical="center" wrapText="1"/>
    </xf>
    <xf numFmtId="176" fontId="2" fillId="8" borderId="2" xfId="0" applyFont="1" applyFill="1" applyBorder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58" fontId="2" fillId="0" borderId="0" xfId="0" applyNumberFormat="1" applyFont="1" applyAlignment="1">
      <alignment horizontal="center" vertical="center"/>
    </xf>
    <xf numFmtId="176" fontId="2" fillId="0" borderId="0" xfId="0" applyFont="1" applyAlignment="1">
      <alignment horizontal="center" vertical="center" wrapText="1"/>
    </xf>
    <xf numFmtId="3" fontId="1" fillId="0" borderId="2" xfId="0" applyNumberFormat="1" applyFont="1" applyBorder="1" applyAlignment="1">
      <alignment horizontal="center" vertical="center"/>
    </xf>
    <xf numFmtId="176" fontId="1" fillId="0" borderId="2" xfId="0" applyFont="1" applyBorder="1" applyAlignment="1">
      <alignment horizontal="center" vertical="center"/>
    </xf>
    <xf numFmtId="176" fontId="1" fillId="0" borderId="2" xfId="0" applyFont="1" applyBorder="1" applyAlignment="1">
      <alignment horizontal="center" vertical="center" wrapText="1"/>
    </xf>
    <xf numFmtId="176" fontId="1" fillId="0" borderId="2" xfId="0" applyFont="1" applyBorder="1" applyAlignment="1">
      <alignment horizontal="left" vertical="center"/>
    </xf>
    <xf numFmtId="0" fontId="1" fillId="0" borderId="2" xfId="0" applyNumberFormat="1" applyFont="1" applyBorder="1" applyAlignment="1">
      <alignment horizontal="left" vertical="center" wrapText="1"/>
    </xf>
    <xf numFmtId="178" fontId="1" fillId="0" borderId="2" xfId="0" applyNumberFormat="1" applyFont="1" applyBorder="1" applyAlignment="1">
      <alignment horizontal="center" vertical="center"/>
    </xf>
    <xf numFmtId="0" fontId="1" fillId="0" borderId="3" xfId="0" applyNumberFormat="1" applyFont="1" applyBorder="1" applyAlignment="1">
      <alignment horizontal="center" vertical="center"/>
    </xf>
    <xf numFmtId="58" fontId="1" fillId="0" borderId="4" xfId="0" applyNumberFormat="1" applyFont="1" applyBorder="1" applyAlignment="1">
      <alignment horizontal="center" vertical="center"/>
    </xf>
    <xf numFmtId="0" fontId="1" fillId="0" borderId="5" xfId="0" applyNumberFormat="1" applyFont="1" applyBorder="1" applyAlignment="1">
      <alignment horizontal="center" vertical="center"/>
    </xf>
    <xf numFmtId="176" fontId="1" fillId="0" borderId="2" xfId="0" applyFont="1" applyBorder="1" applyAlignment="1">
      <alignment vertical="center"/>
    </xf>
    <xf numFmtId="4" fontId="1" fillId="0" borderId="2" xfId="0" applyNumberFormat="1" applyFont="1" applyBorder="1" applyAlignment="1">
      <alignment horizontal="center" vertical="center"/>
    </xf>
    <xf numFmtId="4" fontId="2" fillId="0" borderId="2" xfId="0" applyNumberFormat="1" applyFont="1" applyBorder="1" applyAlignment="1">
      <alignment vertical="center"/>
    </xf>
    <xf numFmtId="58" fontId="1" fillId="0" borderId="2" xfId="0" applyNumberFormat="1" applyFont="1" applyBorder="1" applyAlignment="1">
      <alignment horizontal="center" vertical="center"/>
    </xf>
    <xf numFmtId="4" fontId="1" fillId="0" borderId="2" xfId="0" applyNumberFormat="1" applyFont="1" applyBorder="1" applyAlignment="1">
      <alignment vertical="center"/>
    </xf>
    <xf numFmtId="180" fontId="2" fillId="0" borderId="2" xfId="0" applyNumberFormat="1" applyFont="1" applyBorder="1" applyAlignment="1">
      <alignment horizontal="center" vertical="center"/>
    </xf>
    <xf numFmtId="177" fontId="1" fillId="0" borderId="2" xfId="2" applyFont="1" applyFill="1" applyBorder="1" applyAlignment="1" applyProtection="1">
      <alignment vertical="center"/>
    </xf>
    <xf numFmtId="3" fontId="3" fillId="0" borderId="2" xfId="0" applyNumberFormat="1" applyFont="1" applyBorder="1" applyAlignment="1">
      <alignment horizontal="center" vertical="center"/>
    </xf>
    <xf numFmtId="176" fontId="3" fillId="0" borderId="2" xfId="0" applyFont="1" applyBorder="1" applyAlignment="1">
      <alignment horizontal="center" vertical="center"/>
    </xf>
    <xf numFmtId="176" fontId="3" fillId="0" borderId="2" xfId="0" applyFont="1" applyBorder="1" applyAlignment="1">
      <alignment horizontal="center" vertical="center" wrapText="1"/>
    </xf>
    <xf numFmtId="176" fontId="3" fillId="0" borderId="2" xfId="0" applyFont="1" applyBorder="1" applyAlignment="1">
      <alignment horizontal="left" vertical="center"/>
    </xf>
    <xf numFmtId="0" fontId="3" fillId="0" borderId="2" xfId="0" applyNumberFormat="1" applyFont="1" applyBorder="1" applyAlignment="1">
      <alignment horizontal="left" vertical="center" wrapText="1"/>
    </xf>
    <xf numFmtId="178" fontId="3" fillId="0" borderId="2" xfId="0" applyNumberFormat="1" applyFont="1" applyBorder="1" applyAlignment="1">
      <alignment horizontal="center" vertical="center"/>
    </xf>
    <xf numFmtId="0" fontId="3" fillId="0" borderId="3" xfId="0" applyNumberFormat="1" applyFont="1" applyBorder="1" applyAlignment="1">
      <alignment horizontal="center" vertical="center"/>
    </xf>
    <xf numFmtId="58" fontId="3" fillId="0" borderId="4" xfId="0" applyNumberFormat="1" applyFont="1" applyBorder="1" applyAlignment="1">
      <alignment horizontal="center" vertical="center"/>
    </xf>
    <xf numFmtId="0" fontId="3" fillId="0" borderId="5" xfId="0" applyNumberFormat="1" applyFont="1" applyBorder="1" applyAlignment="1">
      <alignment horizontal="center" vertical="center"/>
    </xf>
    <xf numFmtId="176" fontId="3" fillId="0" borderId="2" xfId="0" applyFont="1" applyBorder="1" applyAlignment="1">
      <alignment vertical="center"/>
    </xf>
    <xf numFmtId="4" fontId="3" fillId="0" borderId="2" xfId="0" applyNumberFormat="1" applyFont="1" applyBorder="1" applyAlignment="1">
      <alignment horizontal="center" vertical="center"/>
    </xf>
    <xf numFmtId="4" fontId="12" fillId="0" borderId="2" xfId="0" applyNumberFormat="1" applyFont="1" applyBorder="1" applyAlignment="1">
      <alignment vertical="center"/>
    </xf>
    <xf numFmtId="58" fontId="3" fillId="0" borderId="2" xfId="0" applyNumberFormat="1" applyFont="1" applyBorder="1" applyAlignment="1">
      <alignment horizontal="center" vertical="center"/>
    </xf>
    <xf numFmtId="4" fontId="3" fillId="0" borderId="2" xfId="0" applyNumberFormat="1" applyFont="1" applyBorder="1" applyAlignment="1">
      <alignment vertical="center"/>
    </xf>
    <xf numFmtId="180" fontId="12" fillId="0" borderId="2" xfId="0" applyNumberFormat="1" applyFont="1" applyBorder="1" applyAlignment="1">
      <alignment horizontal="center" vertical="center"/>
    </xf>
    <xf numFmtId="177" fontId="3" fillId="0" borderId="2" xfId="2" applyFont="1" applyFill="1" applyBorder="1" applyAlignment="1" applyProtection="1">
      <alignment vertical="center"/>
    </xf>
    <xf numFmtId="0" fontId="3" fillId="0" borderId="0" xfId="0" applyNumberFormat="1" applyFont="1" applyAlignment="1">
      <alignment horizontal="center" vertical="center"/>
    </xf>
    <xf numFmtId="58" fontId="3" fillId="0" borderId="0" xfId="0" applyNumberFormat="1" applyFont="1" applyAlignment="1">
      <alignment horizontal="center" vertical="center"/>
    </xf>
    <xf numFmtId="176" fontId="1" fillId="9" borderId="0" xfId="0" applyFont="1" applyFill="1" applyAlignment="1">
      <alignment horizontal="center" vertical="center"/>
    </xf>
    <xf numFmtId="176" fontId="13" fillId="0" borderId="0" xfId="0" applyFont="1" applyAlignment="1">
      <alignment horizontal="center" vertical="center"/>
    </xf>
    <xf numFmtId="176" fontId="3" fillId="0" borderId="0" xfId="0" applyFont="1" applyAlignment="1">
      <alignment horizontal="center" vertical="center"/>
    </xf>
    <xf numFmtId="176" fontId="4" fillId="0" borderId="1" xfId="0" applyFont="1" applyBorder="1" applyAlignment="1">
      <alignment horizontal="center" vertical="center"/>
    </xf>
    <xf numFmtId="0" fontId="4" fillId="0" borderId="1" xfId="0" applyNumberFormat="1" applyFont="1" applyBorder="1" applyAlignment="1">
      <alignment vertical="center"/>
    </xf>
    <xf numFmtId="178" fontId="4" fillId="0" borderId="1" xfId="0" applyNumberFormat="1" applyFont="1" applyBorder="1" applyAlignment="1">
      <alignment vertical="center"/>
    </xf>
    <xf numFmtId="58" fontId="1" fillId="0" borderId="0" xfId="0" applyNumberFormat="1" applyFont="1" applyAlignment="1">
      <alignment horizontal="left" vertical="center"/>
    </xf>
    <xf numFmtId="180" fontId="6" fillId="0" borderId="0" xfId="0" applyNumberFormat="1" applyFont="1" applyAlignment="1">
      <alignment horizontal="center" vertical="center"/>
    </xf>
    <xf numFmtId="180" fontId="7" fillId="0" borderId="0" xfId="0" applyNumberFormat="1" applyFont="1" applyAlignment="1">
      <alignment horizontal="center" vertical="center"/>
    </xf>
    <xf numFmtId="180" fontId="5" fillId="0" borderId="0" xfId="0" applyNumberFormat="1" applyFont="1" applyAlignment="1">
      <alignment vertical="center"/>
    </xf>
    <xf numFmtId="180" fontId="14" fillId="0" borderId="0" xfId="0" applyNumberFormat="1" applyFont="1" applyAlignment="1">
      <alignment vertical="center"/>
    </xf>
    <xf numFmtId="180" fontId="5" fillId="0" borderId="0" xfId="0" applyNumberFormat="1" applyFont="1" applyAlignment="1">
      <alignment horizontal="center" vertical="center"/>
    </xf>
    <xf numFmtId="177" fontId="1" fillId="0" borderId="0" xfId="2" applyFont="1" applyAlignment="1">
      <alignment horizontal="center" vertical="center"/>
    </xf>
    <xf numFmtId="176" fontId="8" fillId="10" borderId="2" xfId="0" applyFont="1" applyFill="1" applyBorder="1" applyAlignment="1">
      <alignment horizontal="center" vertical="center"/>
    </xf>
    <xf numFmtId="176" fontId="15" fillId="10" borderId="2" xfId="0" applyFont="1" applyFill="1" applyBorder="1" applyAlignment="1">
      <alignment horizontal="center" vertical="center"/>
    </xf>
    <xf numFmtId="176" fontId="8" fillId="10" borderId="2" xfId="0" applyFont="1" applyFill="1" applyBorder="1" applyAlignment="1">
      <alignment horizontal="center" vertical="center" wrapText="1"/>
    </xf>
    <xf numFmtId="0" fontId="8" fillId="10" borderId="2" xfId="0" applyNumberFormat="1" applyFont="1" applyFill="1" applyBorder="1" applyAlignment="1">
      <alignment horizontal="left" vertical="center"/>
    </xf>
    <xf numFmtId="0" fontId="8" fillId="10" borderId="2" xfId="0" applyNumberFormat="1" applyFont="1" applyFill="1" applyBorder="1" applyAlignment="1">
      <alignment horizontal="center" vertical="center"/>
    </xf>
    <xf numFmtId="178" fontId="8" fillId="10" borderId="2" xfId="0" applyNumberFormat="1" applyFont="1" applyFill="1" applyBorder="1" applyAlignment="1">
      <alignment horizontal="center" vertical="center"/>
    </xf>
    <xf numFmtId="58" fontId="8" fillId="10" borderId="3" xfId="0" applyNumberFormat="1" applyFont="1" applyFill="1" applyBorder="1" applyAlignment="1">
      <alignment horizontal="center" vertical="center" wrapText="1"/>
    </xf>
    <xf numFmtId="58" fontId="8" fillId="10" borderId="4" xfId="0" applyNumberFormat="1" applyFont="1" applyFill="1" applyBorder="1" applyAlignment="1">
      <alignment horizontal="center" vertical="center" wrapText="1"/>
    </xf>
    <xf numFmtId="58" fontId="8" fillId="10" borderId="5" xfId="0" applyNumberFormat="1" applyFont="1" applyFill="1" applyBorder="1" applyAlignment="1">
      <alignment horizontal="center" vertical="center" wrapText="1"/>
    </xf>
    <xf numFmtId="178" fontId="8" fillId="10" borderId="2" xfId="0" applyNumberFormat="1" applyFont="1" applyFill="1" applyBorder="1" applyAlignment="1">
      <alignment horizontal="center" vertical="center" wrapText="1"/>
    </xf>
    <xf numFmtId="58" fontId="8" fillId="10" borderId="2" xfId="0" applyNumberFormat="1" applyFont="1" applyFill="1" applyBorder="1" applyAlignment="1">
      <alignment horizontal="left" vertical="center"/>
    </xf>
    <xf numFmtId="58" fontId="8" fillId="10" borderId="2" xfId="0" applyNumberFormat="1" applyFont="1" applyFill="1" applyBorder="1" applyAlignment="1">
      <alignment vertical="center"/>
    </xf>
    <xf numFmtId="58" fontId="8" fillId="3" borderId="2" xfId="0" applyNumberFormat="1" applyFont="1" applyFill="1" applyBorder="1" applyAlignment="1">
      <alignment horizontal="center" vertical="center" wrapText="1"/>
    </xf>
    <xf numFmtId="180" fontId="9" fillId="4" borderId="2" xfId="0" applyNumberFormat="1" applyFont="1" applyFill="1" applyBorder="1" applyAlignment="1">
      <alignment horizontal="center" vertical="center" wrapText="1"/>
    </xf>
    <xf numFmtId="180" fontId="8" fillId="6" borderId="2" xfId="0" applyNumberFormat="1" applyFont="1" applyFill="1" applyBorder="1" applyAlignment="1">
      <alignment horizontal="center" vertical="center" wrapText="1"/>
    </xf>
    <xf numFmtId="180" fontId="8" fillId="6" borderId="2" xfId="0" applyNumberFormat="1" applyFont="1" applyFill="1" applyBorder="1" applyAlignment="1">
      <alignment horizontal="center" vertical="center"/>
    </xf>
    <xf numFmtId="177" fontId="11" fillId="8" borderId="2" xfId="2" applyFont="1" applyFill="1" applyBorder="1" applyAlignment="1">
      <alignment horizontal="center" vertical="center" wrapText="1"/>
    </xf>
    <xf numFmtId="178" fontId="2" fillId="0" borderId="0" xfId="0" applyNumberFormat="1" applyFont="1" applyAlignment="1">
      <alignment horizontal="center" vertical="center"/>
    </xf>
    <xf numFmtId="0" fontId="1" fillId="0" borderId="2" xfId="0" applyNumberFormat="1" applyFont="1" applyBorder="1" applyAlignment="1">
      <alignment horizontal="left" vertical="center"/>
    </xf>
    <xf numFmtId="58" fontId="1" fillId="0" borderId="2" xfId="0" applyNumberFormat="1" applyFont="1" applyBorder="1" applyAlignment="1">
      <alignment horizontal="left" vertical="center"/>
    </xf>
    <xf numFmtId="180" fontId="2" fillId="9" borderId="2" xfId="0" applyNumberFormat="1" applyFont="1" applyFill="1" applyBorder="1" applyAlignment="1">
      <alignment horizontal="center" vertical="center"/>
    </xf>
    <xf numFmtId="177" fontId="1" fillId="0" borderId="2" xfId="2" applyFont="1" applyFill="1" applyBorder="1" applyAlignment="1">
      <alignment horizontal="center" vertical="center"/>
    </xf>
    <xf numFmtId="176" fontId="1" fillId="0" borderId="6" xfId="0" applyFont="1" applyBorder="1" applyAlignment="1">
      <alignment horizontal="center" vertical="center"/>
    </xf>
    <xf numFmtId="181" fontId="1" fillId="0" borderId="0" xfId="0" applyNumberFormat="1" applyFont="1" applyAlignment="1">
      <alignment horizontal="center" vertical="center"/>
    </xf>
    <xf numFmtId="3" fontId="1" fillId="9" borderId="2" xfId="0" applyNumberFormat="1" applyFont="1" applyFill="1" applyBorder="1" applyAlignment="1">
      <alignment horizontal="center" vertical="center"/>
    </xf>
    <xf numFmtId="176" fontId="1" fillId="9" borderId="2" xfId="0" applyFont="1" applyFill="1" applyBorder="1" applyAlignment="1">
      <alignment horizontal="center" vertical="center"/>
    </xf>
    <xf numFmtId="176" fontId="1" fillId="9" borderId="2" xfId="0" applyFont="1" applyFill="1" applyBorder="1" applyAlignment="1">
      <alignment horizontal="center" vertical="center" wrapText="1"/>
    </xf>
    <xf numFmtId="0" fontId="1" fillId="9" borderId="2" xfId="0" applyNumberFormat="1" applyFont="1" applyFill="1" applyBorder="1" applyAlignment="1">
      <alignment horizontal="left" vertical="center"/>
    </xf>
    <xf numFmtId="0" fontId="1" fillId="9" borderId="2" xfId="0" applyNumberFormat="1" applyFont="1" applyFill="1" applyBorder="1" applyAlignment="1">
      <alignment horizontal="left" vertical="center" wrapText="1"/>
    </xf>
    <xf numFmtId="178" fontId="1" fillId="9" borderId="2" xfId="0" applyNumberFormat="1" applyFont="1" applyFill="1" applyBorder="1" applyAlignment="1">
      <alignment horizontal="center" vertical="center"/>
    </xf>
    <xf numFmtId="0" fontId="1" fillId="9" borderId="3" xfId="0" applyNumberFormat="1" applyFont="1" applyFill="1" applyBorder="1" applyAlignment="1">
      <alignment horizontal="center" vertical="center"/>
    </xf>
    <xf numFmtId="58" fontId="1" fillId="9" borderId="4" xfId="0" applyNumberFormat="1" applyFont="1" applyFill="1" applyBorder="1" applyAlignment="1">
      <alignment horizontal="center" vertical="center"/>
    </xf>
    <xf numFmtId="0" fontId="1" fillId="9" borderId="5" xfId="0" applyNumberFormat="1" applyFont="1" applyFill="1" applyBorder="1" applyAlignment="1">
      <alignment horizontal="center" vertical="center"/>
    </xf>
    <xf numFmtId="176" fontId="1" fillId="9" borderId="2" xfId="0" applyFont="1" applyFill="1" applyBorder="1" applyAlignment="1">
      <alignment horizontal="left" vertical="center"/>
    </xf>
    <xf numFmtId="58" fontId="1" fillId="9" borderId="2" xfId="0" applyNumberFormat="1" applyFont="1" applyFill="1" applyBorder="1" applyAlignment="1">
      <alignment horizontal="left" vertical="center"/>
    </xf>
    <xf numFmtId="58" fontId="1" fillId="9" borderId="2" xfId="0" applyNumberFormat="1" applyFont="1" applyFill="1" applyBorder="1" applyAlignment="1">
      <alignment horizontal="center" vertical="center"/>
    </xf>
    <xf numFmtId="4" fontId="1" fillId="9" borderId="2" xfId="0" applyNumberFormat="1" applyFont="1" applyFill="1" applyBorder="1" applyAlignment="1">
      <alignment horizontal="center" vertical="center"/>
    </xf>
    <xf numFmtId="177" fontId="1" fillId="9" borderId="2" xfId="2" applyFont="1" applyFill="1" applyBorder="1" applyAlignment="1">
      <alignment horizontal="center" vertical="center"/>
    </xf>
    <xf numFmtId="0" fontId="1" fillId="9" borderId="0" xfId="0" applyNumberFormat="1" applyFont="1" applyFill="1" applyAlignment="1">
      <alignment horizontal="center" vertical="center"/>
    </xf>
    <xf numFmtId="58" fontId="1" fillId="9" borderId="0" xfId="0" applyNumberFormat="1" applyFont="1" applyFill="1" applyAlignment="1">
      <alignment horizontal="center" vertical="center"/>
    </xf>
    <xf numFmtId="178" fontId="1" fillId="9" borderId="0" xfId="0" applyNumberFormat="1" applyFont="1" applyFill="1" applyAlignment="1">
      <alignment horizontal="center" vertical="center"/>
    </xf>
    <xf numFmtId="181" fontId="1" fillId="9" borderId="0" xfId="0" applyNumberFormat="1" applyFont="1" applyFill="1" applyAlignment="1">
      <alignment horizontal="center" vertical="center"/>
    </xf>
    <xf numFmtId="4" fontId="1" fillId="9" borderId="0" xfId="0" applyNumberFormat="1" applyFont="1" applyFill="1" applyAlignment="1">
      <alignment horizontal="center" vertical="center"/>
    </xf>
    <xf numFmtId="3" fontId="13" fillId="0" borderId="2" xfId="0" applyNumberFormat="1" applyFont="1" applyBorder="1" applyAlignment="1">
      <alignment horizontal="center" vertical="center"/>
    </xf>
    <xf numFmtId="176" fontId="13" fillId="0" borderId="2" xfId="0" applyFont="1" applyBorder="1" applyAlignment="1">
      <alignment horizontal="center" vertical="center"/>
    </xf>
    <xf numFmtId="176" fontId="13" fillId="0" borderId="2" xfId="0" applyFont="1" applyBorder="1" applyAlignment="1">
      <alignment horizontal="center" vertical="center" wrapText="1"/>
    </xf>
    <xf numFmtId="0" fontId="13" fillId="0" borderId="2" xfId="0" applyNumberFormat="1" applyFont="1" applyBorder="1" applyAlignment="1">
      <alignment horizontal="left" vertical="center"/>
    </xf>
    <xf numFmtId="0" fontId="13" fillId="0" borderId="2" xfId="0" applyNumberFormat="1" applyFont="1" applyBorder="1" applyAlignment="1">
      <alignment horizontal="left" vertical="center" wrapText="1"/>
    </xf>
    <xf numFmtId="178" fontId="13" fillId="0" borderId="2" xfId="0" applyNumberFormat="1" applyFont="1" applyBorder="1" applyAlignment="1">
      <alignment horizontal="center" vertical="center"/>
    </xf>
    <xf numFmtId="0" fontId="13" fillId="0" borderId="3" xfId="0" applyNumberFormat="1" applyFont="1" applyBorder="1" applyAlignment="1">
      <alignment horizontal="center" vertical="center"/>
    </xf>
    <xf numFmtId="58" fontId="13" fillId="0" borderId="4" xfId="0" applyNumberFormat="1" applyFont="1" applyBorder="1" applyAlignment="1">
      <alignment horizontal="center" vertical="center"/>
    </xf>
    <xf numFmtId="0" fontId="13" fillId="0" borderId="5" xfId="0" applyNumberFormat="1" applyFont="1" applyBorder="1" applyAlignment="1">
      <alignment horizontal="center" vertical="center"/>
    </xf>
    <xf numFmtId="176" fontId="13" fillId="0" borderId="2" xfId="0" applyFont="1" applyBorder="1" applyAlignment="1">
      <alignment horizontal="left" vertical="center"/>
    </xf>
    <xf numFmtId="58" fontId="13" fillId="0" borderId="2" xfId="0" applyNumberFormat="1" applyFont="1" applyBorder="1" applyAlignment="1">
      <alignment horizontal="left" vertical="center"/>
    </xf>
    <xf numFmtId="180" fontId="9" fillId="0" borderId="2" xfId="0" applyNumberFormat="1" applyFont="1" applyBorder="1" applyAlignment="1">
      <alignment horizontal="center" vertical="center"/>
    </xf>
    <xf numFmtId="58" fontId="13" fillId="0" borderId="2" xfId="0" applyNumberFormat="1" applyFont="1" applyBorder="1" applyAlignment="1">
      <alignment horizontal="center" vertical="center"/>
    </xf>
    <xf numFmtId="4" fontId="13" fillId="0" borderId="2" xfId="0" applyNumberFormat="1" applyFont="1" applyBorder="1" applyAlignment="1">
      <alignment horizontal="center" vertical="center"/>
    </xf>
    <xf numFmtId="180" fontId="9" fillId="9" borderId="2" xfId="0" applyNumberFormat="1" applyFont="1" applyFill="1" applyBorder="1" applyAlignment="1">
      <alignment horizontal="center" vertical="center"/>
    </xf>
    <xf numFmtId="177" fontId="13" fillId="0" borderId="2" xfId="2" applyFont="1" applyFill="1" applyBorder="1" applyAlignment="1">
      <alignment horizontal="center" vertical="center"/>
    </xf>
    <xf numFmtId="0" fontId="13" fillId="0" borderId="0" xfId="0" applyNumberFormat="1" applyFont="1" applyAlignment="1">
      <alignment horizontal="center" vertical="center"/>
    </xf>
    <xf numFmtId="58" fontId="13" fillId="0" borderId="0" xfId="0" applyNumberFormat="1" applyFont="1" applyAlignment="1">
      <alignment horizontal="center" vertical="center"/>
    </xf>
    <xf numFmtId="178" fontId="13" fillId="0" borderId="0" xfId="0" applyNumberFormat="1" applyFont="1" applyAlignment="1">
      <alignment horizontal="center" vertical="center"/>
    </xf>
    <xf numFmtId="181" fontId="13" fillId="0" borderId="0" xfId="0" applyNumberFormat="1" applyFont="1" applyAlignment="1">
      <alignment horizontal="center" vertical="center"/>
    </xf>
    <xf numFmtId="4" fontId="13" fillId="0" borderId="0" xfId="0" applyNumberFormat="1" applyFont="1" applyAlignment="1">
      <alignment horizontal="center" vertical="center"/>
    </xf>
    <xf numFmtId="0" fontId="3" fillId="0" borderId="2" xfId="0" applyNumberFormat="1" applyFont="1" applyBorder="1" applyAlignment="1">
      <alignment horizontal="left" vertical="center"/>
    </xf>
    <xf numFmtId="58" fontId="3" fillId="0" borderId="2" xfId="0" applyNumberFormat="1" applyFont="1" applyBorder="1" applyAlignment="1">
      <alignment horizontal="left" vertical="center"/>
    </xf>
    <xf numFmtId="180" fontId="12" fillId="9" borderId="2" xfId="0" applyNumberFormat="1" applyFont="1" applyFill="1" applyBorder="1" applyAlignment="1">
      <alignment horizontal="center" vertical="center"/>
    </xf>
    <xf numFmtId="177" fontId="3" fillId="0" borderId="2" xfId="2" applyFont="1" applyFill="1" applyBorder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181" fontId="3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180" fontId="13" fillId="0" borderId="2" xfId="0" applyNumberFormat="1" applyFont="1" applyBorder="1" applyAlignment="1">
      <alignment horizontal="center" vertical="center"/>
    </xf>
    <xf numFmtId="178" fontId="1" fillId="0" borderId="0" xfId="0" applyNumberFormat="1" applyFont="1" applyAlignment="1">
      <alignment horizontal="center" vertical="center" wrapText="1"/>
    </xf>
    <xf numFmtId="4" fontId="5" fillId="0" borderId="0" xfId="0" applyNumberFormat="1" applyFont="1" applyAlignment="1">
      <alignment vertical="center"/>
    </xf>
    <xf numFmtId="4" fontId="14" fillId="0" borderId="0" xfId="0" applyNumberFormat="1" applyFont="1" applyAlignment="1">
      <alignment horizontal="center" vertical="center"/>
    </xf>
    <xf numFmtId="177" fontId="1" fillId="0" borderId="0" xfId="2" applyFont="1" applyAlignment="1" applyProtection="1">
      <alignment horizontal="center" vertical="center"/>
    </xf>
    <xf numFmtId="176" fontId="10" fillId="0" borderId="0" xfId="0" applyFont="1" applyAlignment="1">
      <alignment horizontal="center" vertical="center"/>
    </xf>
    <xf numFmtId="176" fontId="13" fillId="0" borderId="0" xfId="0" applyFont="1" applyAlignment="1">
      <alignment vertical="center"/>
    </xf>
    <xf numFmtId="176" fontId="1" fillId="11" borderId="0" xfId="0" applyFont="1" applyFill="1" applyAlignment="1">
      <alignment vertical="center"/>
    </xf>
    <xf numFmtId="176" fontId="1" fillId="12" borderId="0" xfId="0" applyFont="1" applyFill="1" applyAlignment="1">
      <alignment vertical="center"/>
    </xf>
    <xf numFmtId="176" fontId="1" fillId="13" borderId="0" xfId="0" applyFont="1" applyFill="1" applyAlignment="1">
      <alignment vertical="center"/>
    </xf>
    <xf numFmtId="176" fontId="1" fillId="14" borderId="0" xfId="0" applyFont="1" applyFill="1" applyAlignment="1">
      <alignment vertical="center"/>
    </xf>
    <xf numFmtId="176" fontId="13" fillId="15" borderId="0" xfId="0" applyFont="1" applyFill="1" applyAlignment="1">
      <alignment vertical="center"/>
    </xf>
    <xf numFmtId="176" fontId="1" fillId="15" borderId="0" xfId="0" applyFont="1" applyFill="1" applyAlignment="1">
      <alignment vertical="center"/>
    </xf>
    <xf numFmtId="176" fontId="1" fillId="16" borderId="0" xfId="0" applyFont="1" applyFill="1" applyAlignment="1">
      <alignment vertical="center"/>
    </xf>
    <xf numFmtId="176" fontId="1" fillId="17" borderId="0" xfId="0" applyFont="1" applyFill="1" applyAlignment="1">
      <alignment vertical="center"/>
    </xf>
    <xf numFmtId="176" fontId="1" fillId="18" borderId="0" xfId="0" applyFont="1" applyFill="1" applyAlignment="1">
      <alignment vertical="center"/>
    </xf>
    <xf numFmtId="176" fontId="13" fillId="14" borderId="0" xfId="0" applyFont="1" applyFill="1" applyAlignment="1">
      <alignment vertical="center"/>
    </xf>
    <xf numFmtId="176" fontId="1" fillId="19" borderId="0" xfId="0" applyFont="1" applyFill="1" applyAlignment="1">
      <alignment vertical="center"/>
    </xf>
    <xf numFmtId="176" fontId="1" fillId="20" borderId="0" xfId="0" applyFont="1" applyFill="1" applyAlignment="1">
      <alignment vertical="center"/>
    </xf>
    <xf numFmtId="176" fontId="1" fillId="21" borderId="0" xfId="0" applyFont="1" applyFill="1" applyAlignment="1">
      <alignment vertical="center"/>
    </xf>
    <xf numFmtId="176" fontId="1" fillId="22" borderId="0" xfId="0" applyFont="1" applyFill="1" applyAlignment="1">
      <alignment vertical="center"/>
    </xf>
    <xf numFmtId="176" fontId="1" fillId="23" borderId="0" xfId="0" applyFont="1" applyFill="1" applyAlignment="1">
      <alignment vertical="center"/>
    </xf>
    <xf numFmtId="176" fontId="3" fillId="24" borderId="0" xfId="0" applyFont="1" applyFill="1" applyAlignment="1">
      <alignment vertical="center"/>
    </xf>
    <xf numFmtId="176" fontId="13" fillId="12" borderId="0" xfId="0" applyFont="1" applyFill="1" applyAlignment="1">
      <alignment vertical="center"/>
    </xf>
    <xf numFmtId="176" fontId="13" fillId="16" borderId="0" xfId="0" applyFont="1" applyFill="1" applyAlignment="1">
      <alignment vertical="center"/>
    </xf>
    <xf numFmtId="176" fontId="13" fillId="25" borderId="0" xfId="0" applyFont="1" applyFill="1" applyAlignment="1">
      <alignment vertical="center"/>
    </xf>
    <xf numFmtId="176" fontId="1" fillId="25" borderId="0" xfId="0" applyFont="1" applyFill="1" applyAlignment="1">
      <alignment vertical="center"/>
    </xf>
    <xf numFmtId="176" fontId="1" fillId="26" borderId="0" xfId="0" applyFont="1" applyFill="1" applyAlignment="1">
      <alignment vertical="center"/>
    </xf>
    <xf numFmtId="176" fontId="1" fillId="27" borderId="0" xfId="0" applyFont="1" applyFill="1" applyAlignment="1">
      <alignment vertical="center"/>
    </xf>
    <xf numFmtId="176" fontId="1" fillId="28" borderId="0" xfId="0" applyFont="1" applyFill="1" applyAlignment="1">
      <alignment vertical="center"/>
    </xf>
    <xf numFmtId="176" fontId="13" fillId="29" borderId="0" xfId="0" applyFont="1" applyFill="1" applyAlignment="1">
      <alignment vertical="center"/>
    </xf>
    <xf numFmtId="176" fontId="1" fillId="29" borderId="0" xfId="0" applyFont="1" applyFill="1" applyAlignment="1">
      <alignment vertical="center"/>
    </xf>
    <xf numFmtId="176" fontId="1" fillId="30" borderId="0" xfId="0" applyFont="1" applyFill="1" applyAlignment="1">
      <alignment vertical="center"/>
    </xf>
    <xf numFmtId="176" fontId="1" fillId="31" borderId="0" xfId="0" applyFont="1" applyFill="1" applyAlignment="1">
      <alignment vertical="center"/>
    </xf>
    <xf numFmtId="176" fontId="13" fillId="18" borderId="0" xfId="0" applyFont="1" applyFill="1" applyAlignment="1">
      <alignment vertical="center"/>
    </xf>
    <xf numFmtId="176" fontId="1" fillId="32" borderId="0" xfId="0" applyFont="1" applyFill="1" applyAlignment="1">
      <alignment vertical="center"/>
    </xf>
    <xf numFmtId="176" fontId="1" fillId="33" borderId="0" xfId="0" applyFont="1" applyFill="1" applyAlignment="1">
      <alignment vertical="center"/>
    </xf>
    <xf numFmtId="176" fontId="13" fillId="33" borderId="0" xfId="0" applyFont="1" applyFill="1" applyAlignment="1">
      <alignment vertical="center"/>
    </xf>
    <xf numFmtId="176" fontId="1" fillId="34" borderId="0" xfId="0" applyFont="1" applyFill="1" applyAlignment="1">
      <alignment vertical="center"/>
    </xf>
    <xf numFmtId="176" fontId="13" fillId="34" borderId="0" xfId="0" applyFont="1" applyFill="1" applyAlignment="1">
      <alignment vertical="center"/>
    </xf>
    <xf numFmtId="176" fontId="1" fillId="35" borderId="0" xfId="0" applyFont="1" applyFill="1" applyAlignment="1">
      <alignment vertical="center"/>
    </xf>
    <xf numFmtId="176" fontId="13" fillId="35" borderId="0" xfId="0" applyFont="1" applyFill="1" applyAlignment="1">
      <alignment vertical="center"/>
    </xf>
    <xf numFmtId="176" fontId="1" fillId="36" borderId="0" xfId="0" applyFont="1" applyFill="1" applyAlignment="1">
      <alignment vertical="center"/>
    </xf>
    <xf numFmtId="176" fontId="13" fillId="9" borderId="0" xfId="0" applyFont="1" applyFill="1" applyAlignment="1">
      <alignment horizontal="center" vertical="center"/>
    </xf>
    <xf numFmtId="176" fontId="13" fillId="37" borderId="0" xfId="0" applyFont="1" applyFill="1" applyAlignment="1">
      <alignment vertical="center"/>
    </xf>
    <xf numFmtId="176" fontId="1" fillId="37" borderId="0" xfId="0" applyFont="1" applyFill="1" applyAlignment="1">
      <alignment vertical="center"/>
    </xf>
    <xf numFmtId="176" fontId="1" fillId="38" borderId="0" xfId="0" applyFont="1" applyFill="1" applyAlignment="1">
      <alignment vertical="center"/>
    </xf>
    <xf numFmtId="176" fontId="1" fillId="39" borderId="0" xfId="0" applyFont="1" applyFill="1" applyAlignment="1">
      <alignment vertical="center"/>
    </xf>
    <xf numFmtId="176" fontId="1" fillId="40" borderId="0" xfId="0" applyFont="1" applyFill="1" applyAlignment="1">
      <alignment vertical="center"/>
    </xf>
    <xf numFmtId="176" fontId="1" fillId="41" borderId="0" xfId="0" applyFont="1" applyFill="1" applyAlignment="1">
      <alignment vertical="center"/>
    </xf>
    <xf numFmtId="176" fontId="1" fillId="42" borderId="0" xfId="0" applyFont="1" applyFill="1" applyAlignment="1">
      <alignment vertical="center"/>
    </xf>
    <xf numFmtId="176" fontId="13" fillId="42" borderId="0" xfId="0" applyFont="1" applyFill="1" applyAlignment="1">
      <alignment vertical="center"/>
    </xf>
    <xf numFmtId="176" fontId="1" fillId="4" borderId="0" xfId="0" applyFont="1" applyFill="1" applyAlignment="1">
      <alignment vertical="center"/>
    </xf>
    <xf numFmtId="176" fontId="3" fillId="9" borderId="0" xfId="0" applyFont="1" applyFill="1" applyAlignment="1">
      <alignment horizontal="center" vertical="center"/>
    </xf>
    <xf numFmtId="176" fontId="3" fillId="25" borderId="0" xfId="0" applyFont="1" applyFill="1" applyAlignment="1">
      <alignment vertical="center"/>
    </xf>
    <xf numFmtId="176" fontId="3" fillId="37" borderId="0" xfId="0" applyFont="1" applyFill="1" applyAlignment="1">
      <alignment vertical="center"/>
    </xf>
    <xf numFmtId="176" fontId="3" fillId="43" borderId="0" xfId="0" applyFont="1" applyFill="1" applyAlignment="1">
      <alignment vertical="center"/>
    </xf>
    <xf numFmtId="176" fontId="3" fillId="44" borderId="0" xfId="0" applyFont="1" applyFill="1" applyAlignment="1">
      <alignment vertical="center"/>
    </xf>
    <xf numFmtId="176" fontId="1" fillId="0" borderId="0" xfId="0" applyFont="1" applyAlignment="1">
      <alignment vertical="center" wrapText="1"/>
    </xf>
    <xf numFmtId="178" fontId="1" fillId="0" borderId="0" xfId="0" applyNumberFormat="1" applyFont="1" applyAlignment="1">
      <alignment vertical="center"/>
    </xf>
    <xf numFmtId="0" fontId="1" fillId="0" borderId="0" xfId="0" applyNumberFormat="1" applyFont="1" applyAlignment="1">
      <alignment vertical="center"/>
    </xf>
    <xf numFmtId="176" fontId="5" fillId="0" borderId="0" xfId="0" applyFont="1" applyAlignment="1">
      <alignment horizontal="center" vertical="center"/>
    </xf>
    <xf numFmtId="179" fontId="13" fillId="0" borderId="0" xfId="0" applyNumberFormat="1" applyFont="1" applyAlignment="1">
      <alignment horizontal="right" vertical="center"/>
    </xf>
    <xf numFmtId="180" fontId="6" fillId="0" borderId="0" xfId="0" applyNumberFormat="1" applyFont="1" applyAlignment="1">
      <alignment vertical="center"/>
    </xf>
    <xf numFmtId="180" fontId="6" fillId="0" borderId="0" xfId="0" applyNumberFormat="1" applyFont="1" applyAlignment="1">
      <alignment horizontal="right" vertical="center"/>
    </xf>
    <xf numFmtId="58" fontId="7" fillId="0" borderId="0" xfId="0" applyNumberFormat="1" applyFont="1" applyAlignment="1">
      <alignment vertical="center"/>
    </xf>
    <xf numFmtId="180" fontId="7" fillId="0" borderId="0" xfId="0" applyNumberFormat="1" applyFont="1" applyAlignment="1">
      <alignment vertical="center"/>
    </xf>
    <xf numFmtId="180" fontId="2" fillId="0" borderId="0" xfId="0" applyNumberFormat="1" applyFont="1" applyAlignment="1">
      <alignment vertical="center"/>
    </xf>
    <xf numFmtId="176" fontId="16" fillId="0" borderId="0" xfId="0" applyFont="1" applyAlignment="1">
      <alignment vertical="center"/>
    </xf>
    <xf numFmtId="178" fontId="17" fillId="0" borderId="0" xfId="0" applyNumberFormat="1" applyFont="1" applyAlignment="1">
      <alignment horizontal="center" vertical="center" wrapText="1"/>
    </xf>
    <xf numFmtId="178" fontId="17" fillId="0" borderId="1" xfId="0" applyNumberFormat="1" applyFont="1" applyBorder="1" applyAlignment="1">
      <alignment horizontal="center" vertical="center"/>
    </xf>
    <xf numFmtId="0" fontId="17" fillId="0" borderId="1" xfId="0" applyNumberFormat="1" applyFont="1" applyBorder="1" applyAlignment="1">
      <alignment horizontal="center" vertical="center" wrapText="1"/>
    </xf>
    <xf numFmtId="178" fontId="17" fillId="0" borderId="1" xfId="0" applyNumberFormat="1" applyFont="1" applyBorder="1" applyAlignment="1">
      <alignment horizontal="center" vertical="center" wrapText="1"/>
    </xf>
    <xf numFmtId="180" fontId="1" fillId="0" borderId="0" xfId="0" applyNumberFormat="1" applyFont="1" applyAlignment="1">
      <alignment vertical="center"/>
    </xf>
    <xf numFmtId="176" fontId="11" fillId="8" borderId="2" xfId="0" applyFont="1" applyFill="1" applyBorder="1" applyAlignment="1">
      <alignment horizontal="center" vertical="center"/>
    </xf>
    <xf numFmtId="176" fontId="11" fillId="8" borderId="2" xfId="0" applyFont="1" applyFill="1" applyBorder="1" applyAlignment="1">
      <alignment horizontal="center" vertical="center" wrapText="1"/>
    </xf>
    <xf numFmtId="178" fontId="11" fillId="8" borderId="2" xfId="0" applyNumberFormat="1" applyFont="1" applyFill="1" applyBorder="1" applyAlignment="1">
      <alignment horizontal="center" vertical="center"/>
    </xf>
    <xf numFmtId="58" fontId="11" fillId="8" borderId="3" xfId="0" applyNumberFormat="1" applyFont="1" applyFill="1" applyBorder="1" applyAlignment="1">
      <alignment horizontal="center" vertical="center" wrapText="1"/>
    </xf>
    <xf numFmtId="58" fontId="11" fillId="8" borderId="4" xfId="0" applyNumberFormat="1" applyFont="1" applyFill="1" applyBorder="1" applyAlignment="1">
      <alignment horizontal="center" vertical="center" wrapText="1"/>
    </xf>
    <xf numFmtId="58" fontId="11" fillId="8" borderId="5" xfId="0" applyNumberFormat="1" applyFont="1" applyFill="1" applyBorder="1" applyAlignment="1">
      <alignment horizontal="center" vertical="center" wrapText="1"/>
    </xf>
    <xf numFmtId="178" fontId="11" fillId="8" borderId="2" xfId="0" applyNumberFormat="1" applyFont="1" applyFill="1" applyBorder="1" applyAlignment="1">
      <alignment horizontal="center" vertical="center" wrapText="1"/>
    </xf>
    <xf numFmtId="58" fontId="11" fillId="8" borderId="2" xfId="0" applyNumberFormat="1" applyFont="1" applyFill="1" applyBorder="1" applyAlignment="1">
      <alignment horizontal="center" vertical="center"/>
    </xf>
    <xf numFmtId="176" fontId="11" fillId="8" borderId="3" xfId="0" applyFont="1" applyFill="1" applyBorder="1" applyAlignment="1">
      <alignment horizontal="left" vertical="center"/>
    </xf>
    <xf numFmtId="58" fontId="11" fillId="8" borderId="2" xfId="0" applyNumberFormat="1" applyFont="1" applyFill="1" applyBorder="1" applyAlignment="1">
      <alignment horizontal="left" vertical="center"/>
    </xf>
    <xf numFmtId="58" fontId="11" fillId="3" borderId="2" xfId="0" applyNumberFormat="1" applyFont="1" applyFill="1" applyBorder="1" applyAlignment="1">
      <alignment horizontal="center" vertical="center" wrapText="1"/>
    </xf>
    <xf numFmtId="179" fontId="18" fillId="4" borderId="2" xfId="0" applyNumberFormat="1" applyFont="1" applyFill="1" applyBorder="1" applyAlignment="1">
      <alignment horizontal="center" vertical="center"/>
    </xf>
    <xf numFmtId="180" fontId="10" fillId="4" borderId="2" xfId="0" applyNumberFormat="1" applyFont="1" applyFill="1" applyBorder="1" applyAlignment="1">
      <alignment horizontal="center" vertical="center" wrapText="1"/>
    </xf>
    <xf numFmtId="180" fontId="11" fillId="6" borderId="2" xfId="0" applyNumberFormat="1" applyFont="1" applyFill="1" applyBorder="1" applyAlignment="1">
      <alignment horizontal="center" vertical="center"/>
    </xf>
    <xf numFmtId="180" fontId="11" fillId="6" borderId="3" xfId="0" applyNumberFormat="1" applyFont="1" applyFill="1" applyBorder="1" applyAlignment="1">
      <alignment horizontal="center" vertical="center"/>
    </xf>
    <xf numFmtId="178" fontId="1" fillId="9" borderId="3" xfId="0" applyNumberFormat="1" applyFont="1" applyFill="1" applyBorder="1" applyAlignment="1">
      <alignment horizontal="center" vertical="center"/>
    </xf>
    <xf numFmtId="178" fontId="1" fillId="9" borderId="5" xfId="0" applyNumberFormat="1" applyFont="1" applyFill="1" applyBorder="1" applyAlignment="1">
      <alignment horizontal="center" vertical="center"/>
    </xf>
    <xf numFmtId="180" fontId="2" fillId="9" borderId="2" xfId="0" applyNumberFormat="1" applyFont="1" applyFill="1" applyBorder="1" applyAlignment="1">
      <alignment horizontal="right" vertical="center"/>
    </xf>
    <xf numFmtId="180" fontId="1" fillId="9" borderId="2" xfId="0" applyNumberFormat="1" applyFont="1" applyFill="1" applyBorder="1" applyAlignment="1">
      <alignment horizontal="center" vertical="center"/>
    </xf>
    <xf numFmtId="178" fontId="1" fillId="0" borderId="3" xfId="0" applyNumberFormat="1" applyFont="1" applyBorder="1" applyAlignment="1">
      <alignment horizontal="center" vertical="center"/>
    </xf>
    <xf numFmtId="178" fontId="1" fillId="0" borderId="5" xfId="0" applyNumberFormat="1" applyFont="1" applyBorder="1" applyAlignment="1">
      <alignment horizontal="center" vertical="center"/>
    </xf>
    <xf numFmtId="180" fontId="2" fillId="0" borderId="2" xfId="0" applyNumberFormat="1" applyFont="1" applyBorder="1" applyAlignment="1">
      <alignment horizontal="right" vertical="center"/>
    </xf>
    <xf numFmtId="180" fontId="1" fillId="0" borderId="2" xfId="0" applyNumberFormat="1" applyFont="1" applyBorder="1" applyAlignment="1">
      <alignment horizontal="center" vertical="center"/>
    </xf>
    <xf numFmtId="176" fontId="19" fillId="0" borderId="2" xfId="0" applyFont="1" applyBorder="1" applyAlignment="1">
      <alignment horizontal="center" vertical="center"/>
    </xf>
    <xf numFmtId="176" fontId="1" fillId="0" borderId="7" xfId="0" applyFont="1" applyBorder="1" applyAlignment="1">
      <alignment horizontal="center" vertical="center"/>
    </xf>
    <xf numFmtId="4" fontId="2" fillId="0" borderId="2" xfId="0" applyNumberFormat="1" applyFont="1" applyBorder="1" applyAlignment="1">
      <alignment horizontal="right" vertical="center"/>
    </xf>
    <xf numFmtId="58" fontId="1" fillId="0" borderId="2" xfId="0" applyNumberFormat="1" applyFont="1" applyBorder="1" applyAlignment="1">
      <alignment vertical="center"/>
    </xf>
    <xf numFmtId="176" fontId="20" fillId="0" borderId="2" xfId="0" applyFont="1" applyBorder="1" applyAlignment="1">
      <alignment horizontal="center" vertical="center"/>
    </xf>
    <xf numFmtId="176" fontId="13" fillId="0" borderId="2" xfId="0" applyFont="1" applyBorder="1" applyAlignment="1">
      <alignment vertical="center"/>
    </xf>
    <xf numFmtId="176" fontId="1" fillId="0" borderId="8" xfId="0" applyFont="1" applyBorder="1" applyAlignment="1">
      <alignment horizontal="center" vertical="center"/>
    </xf>
    <xf numFmtId="4" fontId="9" fillId="0" borderId="2" xfId="0" applyNumberFormat="1" applyFont="1" applyBorder="1" applyAlignment="1">
      <alignment vertical="center"/>
    </xf>
    <xf numFmtId="4" fontId="9" fillId="0" borderId="2" xfId="0" applyNumberFormat="1" applyFont="1" applyBorder="1" applyAlignment="1">
      <alignment horizontal="right" vertical="center"/>
    </xf>
    <xf numFmtId="58" fontId="13" fillId="0" borderId="2" xfId="0" applyNumberFormat="1" applyFont="1" applyBorder="1" applyAlignment="1">
      <alignment vertical="center"/>
    </xf>
    <xf numFmtId="4" fontId="13" fillId="0" borderId="2" xfId="0" applyNumberFormat="1" applyFont="1" applyBorder="1" applyAlignment="1">
      <alignment vertical="center"/>
    </xf>
    <xf numFmtId="4" fontId="13" fillId="0" borderId="7" xfId="0" applyNumberFormat="1" applyFont="1" applyBorder="1" applyAlignment="1">
      <alignment horizontal="center" vertical="center"/>
    </xf>
    <xf numFmtId="177" fontId="13" fillId="0" borderId="2" xfId="2" applyFont="1" applyFill="1" applyBorder="1" applyAlignment="1" applyProtection="1">
      <alignment vertical="center"/>
    </xf>
    <xf numFmtId="4" fontId="13" fillId="0" borderId="8" xfId="0" applyNumberFormat="1" applyFont="1" applyBorder="1" applyAlignment="1">
      <alignment horizontal="center" vertical="center"/>
    </xf>
    <xf numFmtId="176" fontId="1" fillId="0" borderId="9" xfId="0" applyFont="1" applyBorder="1" applyAlignment="1">
      <alignment horizontal="center" vertical="center"/>
    </xf>
    <xf numFmtId="4" fontId="13" fillId="0" borderId="9" xfId="0" applyNumberFormat="1" applyFont="1" applyBorder="1" applyAlignment="1">
      <alignment horizontal="center" vertical="center"/>
    </xf>
    <xf numFmtId="4" fontId="1" fillId="0" borderId="7" xfId="0" applyNumberFormat="1" applyFont="1" applyBorder="1" applyAlignment="1">
      <alignment horizontal="center" vertical="center"/>
    </xf>
    <xf numFmtId="4" fontId="1" fillId="0" borderId="8" xfId="0" applyNumberFormat="1" applyFont="1" applyBorder="1" applyAlignment="1">
      <alignment horizontal="center" vertical="center"/>
    </xf>
    <xf numFmtId="4" fontId="1" fillId="0" borderId="9" xfId="0" applyNumberFormat="1" applyFont="1" applyBorder="1" applyAlignment="1">
      <alignment horizontal="center" vertical="center"/>
    </xf>
    <xf numFmtId="176" fontId="3" fillId="0" borderId="7" xfId="0" applyFont="1" applyBorder="1" applyAlignment="1">
      <alignment horizontal="center" vertical="center"/>
    </xf>
    <xf numFmtId="176" fontId="3" fillId="0" borderId="8" xfId="0" applyFont="1" applyBorder="1" applyAlignment="1">
      <alignment horizontal="center" vertical="center"/>
    </xf>
    <xf numFmtId="176" fontId="3" fillId="0" borderId="9" xfId="0" applyFont="1" applyBorder="1" applyAlignment="1">
      <alignment horizontal="center" vertical="center"/>
    </xf>
    <xf numFmtId="176" fontId="1" fillId="0" borderId="7" xfId="0" applyFont="1" applyBorder="1" applyAlignment="1">
      <alignment vertical="center"/>
    </xf>
    <xf numFmtId="178" fontId="13" fillId="0" borderId="3" xfId="0" applyNumberFormat="1" applyFont="1" applyBorder="1" applyAlignment="1">
      <alignment horizontal="center" vertical="center"/>
    </xf>
    <xf numFmtId="178" fontId="13" fillId="0" borderId="5" xfId="0" applyNumberFormat="1" applyFont="1" applyBorder="1" applyAlignment="1">
      <alignment horizontal="center" vertical="center"/>
    </xf>
    <xf numFmtId="176" fontId="1" fillId="0" borderId="8" xfId="0" applyFont="1" applyBorder="1" applyAlignment="1">
      <alignment vertical="center"/>
    </xf>
    <xf numFmtId="176" fontId="1" fillId="0" borderId="9" xfId="0" applyFont="1" applyBorder="1" applyAlignment="1">
      <alignment vertical="center"/>
    </xf>
    <xf numFmtId="176" fontId="19" fillId="9" borderId="2" xfId="0" applyFont="1" applyFill="1" applyBorder="1" applyAlignment="1">
      <alignment horizontal="center" vertical="center"/>
    </xf>
    <xf numFmtId="4" fontId="1" fillId="9" borderId="7" xfId="0" applyNumberFormat="1" applyFont="1" applyFill="1" applyBorder="1" applyAlignment="1">
      <alignment horizontal="center" vertical="center"/>
    </xf>
    <xf numFmtId="4" fontId="1" fillId="9" borderId="8" xfId="0" applyNumberFormat="1" applyFont="1" applyFill="1" applyBorder="1" applyAlignment="1">
      <alignment horizontal="center" vertical="center"/>
    </xf>
    <xf numFmtId="4" fontId="1" fillId="9" borderId="9" xfId="0" applyNumberFormat="1" applyFont="1" applyFill="1" applyBorder="1" applyAlignment="1">
      <alignment horizontal="center" vertical="center"/>
    </xf>
    <xf numFmtId="3" fontId="1" fillId="11" borderId="2" xfId="0" applyNumberFormat="1" applyFont="1" applyFill="1" applyBorder="1" applyAlignment="1">
      <alignment horizontal="center" vertical="center"/>
    </xf>
    <xf numFmtId="176" fontId="1" fillId="11" borderId="2" xfId="0" applyFont="1" applyFill="1" applyBorder="1" applyAlignment="1">
      <alignment horizontal="center" vertical="center"/>
    </xf>
    <xf numFmtId="176" fontId="19" fillId="11" borderId="2" xfId="0" applyFont="1" applyFill="1" applyBorder="1" applyAlignment="1">
      <alignment horizontal="center" vertical="center"/>
    </xf>
    <xf numFmtId="176" fontId="1" fillId="11" borderId="2" xfId="0" applyFont="1" applyFill="1" applyBorder="1" applyAlignment="1">
      <alignment horizontal="center" vertical="center" wrapText="1"/>
    </xf>
    <xf numFmtId="0" fontId="1" fillId="11" borderId="2" xfId="0" applyNumberFormat="1" applyFont="1" applyFill="1" applyBorder="1" applyAlignment="1">
      <alignment horizontal="left" vertical="center"/>
    </xf>
    <xf numFmtId="0" fontId="1" fillId="11" borderId="2" xfId="0" applyNumberFormat="1" applyFont="1" applyFill="1" applyBorder="1" applyAlignment="1">
      <alignment horizontal="left" vertical="center" wrapText="1"/>
    </xf>
    <xf numFmtId="178" fontId="1" fillId="11" borderId="2" xfId="0" applyNumberFormat="1" applyFont="1" applyFill="1" applyBorder="1" applyAlignment="1">
      <alignment horizontal="center" vertical="center"/>
    </xf>
    <xf numFmtId="0" fontId="1" fillId="11" borderId="3" xfId="0" applyNumberFormat="1" applyFont="1" applyFill="1" applyBorder="1" applyAlignment="1">
      <alignment horizontal="center" vertical="center"/>
    </xf>
    <xf numFmtId="58" fontId="1" fillId="11" borderId="4" xfId="0" applyNumberFormat="1" applyFont="1" applyFill="1" applyBorder="1" applyAlignment="1">
      <alignment horizontal="center" vertical="center"/>
    </xf>
    <xf numFmtId="0" fontId="1" fillId="11" borderId="5" xfId="0" applyNumberFormat="1" applyFont="1" applyFill="1" applyBorder="1" applyAlignment="1">
      <alignment horizontal="center" vertical="center"/>
    </xf>
    <xf numFmtId="176" fontId="1" fillId="11" borderId="2" xfId="0" applyFont="1" applyFill="1" applyBorder="1" applyAlignment="1">
      <alignment vertical="center"/>
    </xf>
    <xf numFmtId="4" fontId="1" fillId="11" borderId="2" xfId="0" applyNumberFormat="1" applyFont="1" applyFill="1" applyBorder="1" applyAlignment="1">
      <alignment horizontal="center" vertical="center"/>
    </xf>
    <xf numFmtId="4" fontId="2" fillId="11" borderId="2" xfId="0" applyNumberFormat="1" applyFont="1" applyFill="1" applyBorder="1" applyAlignment="1">
      <alignment vertical="center"/>
    </xf>
    <xf numFmtId="4" fontId="2" fillId="11" borderId="2" xfId="0" applyNumberFormat="1" applyFont="1" applyFill="1" applyBorder="1" applyAlignment="1">
      <alignment horizontal="right" vertical="center"/>
    </xf>
    <xf numFmtId="58" fontId="1" fillId="11" borderId="2" xfId="0" applyNumberFormat="1" applyFont="1" applyFill="1" applyBorder="1" applyAlignment="1">
      <alignment horizontal="center" vertical="center"/>
    </xf>
    <xf numFmtId="4" fontId="1" fillId="11" borderId="2" xfId="0" applyNumberFormat="1" applyFont="1" applyFill="1" applyBorder="1" applyAlignment="1">
      <alignment vertical="center"/>
    </xf>
    <xf numFmtId="180" fontId="2" fillId="11" borderId="2" xfId="0" applyNumberFormat="1" applyFont="1" applyFill="1" applyBorder="1" applyAlignment="1">
      <alignment horizontal="center" vertical="center"/>
    </xf>
    <xf numFmtId="4" fontId="1" fillId="11" borderId="7" xfId="0" applyNumberFormat="1" applyFont="1" applyFill="1" applyBorder="1" applyAlignment="1">
      <alignment horizontal="center" vertical="center"/>
    </xf>
    <xf numFmtId="177" fontId="1" fillId="11" borderId="2" xfId="2" applyFont="1" applyFill="1" applyBorder="1" applyAlignment="1" applyProtection="1">
      <alignment vertical="center"/>
    </xf>
    <xf numFmtId="0" fontId="1" fillId="11" borderId="0" xfId="0" applyNumberFormat="1" applyFont="1" applyFill="1" applyAlignment="1">
      <alignment horizontal="center" vertical="center"/>
    </xf>
    <xf numFmtId="58" fontId="1" fillId="11" borderId="0" xfId="0" applyNumberFormat="1" applyFont="1" applyFill="1" applyAlignment="1">
      <alignment horizontal="center" vertical="center"/>
    </xf>
    <xf numFmtId="181" fontId="1" fillId="11" borderId="0" xfId="0" applyNumberFormat="1" applyFont="1" applyFill="1" applyAlignment="1">
      <alignment horizontal="center" vertical="center"/>
    </xf>
    <xf numFmtId="4" fontId="1" fillId="11" borderId="0" xfId="0" applyNumberFormat="1" applyFont="1" applyFill="1" applyAlignment="1">
      <alignment horizontal="center" vertical="center"/>
    </xf>
    <xf numFmtId="4" fontId="1" fillId="11" borderId="8" xfId="0" applyNumberFormat="1" applyFont="1" applyFill="1" applyBorder="1" applyAlignment="1">
      <alignment horizontal="center" vertical="center"/>
    </xf>
    <xf numFmtId="4" fontId="1" fillId="11" borderId="9" xfId="0" applyNumberFormat="1" applyFont="1" applyFill="1" applyBorder="1" applyAlignment="1">
      <alignment horizontal="center" vertical="center"/>
    </xf>
    <xf numFmtId="3" fontId="1" fillId="12" borderId="2" xfId="0" applyNumberFormat="1" applyFont="1" applyFill="1" applyBorder="1" applyAlignment="1">
      <alignment horizontal="center" vertical="center"/>
    </xf>
    <xf numFmtId="176" fontId="1" fillId="12" borderId="2" xfId="0" applyFont="1" applyFill="1" applyBorder="1" applyAlignment="1">
      <alignment horizontal="center" vertical="center"/>
    </xf>
    <xf numFmtId="176" fontId="1" fillId="12" borderId="2" xfId="0" applyFont="1" applyFill="1" applyBorder="1" applyAlignment="1">
      <alignment horizontal="center" vertical="center" wrapText="1"/>
    </xf>
    <xf numFmtId="0" fontId="1" fillId="12" borderId="2" xfId="0" applyNumberFormat="1" applyFont="1" applyFill="1" applyBorder="1" applyAlignment="1">
      <alignment horizontal="left" vertical="center"/>
    </xf>
    <xf numFmtId="0" fontId="1" fillId="12" borderId="2" xfId="0" applyNumberFormat="1" applyFont="1" applyFill="1" applyBorder="1" applyAlignment="1">
      <alignment horizontal="left" vertical="center" wrapText="1"/>
    </xf>
    <xf numFmtId="178" fontId="1" fillId="12" borderId="2" xfId="0" applyNumberFormat="1" applyFont="1" applyFill="1" applyBorder="1" applyAlignment="1">
      <alignment horizontal="center" vertical="center"/>
    </xf>
    <xf numFmtId="0" fontId="1" fillId="12" borderId="3" xfId="0" applyNumberFormat="1" applyFont="1" applyFill="1" applyBorder="1" applyAlignment="1">
      <alignment horizontal="center" vertical="center"/>
    </xf>
    <xf numFmtId="58" fontId="1" fillId="12" borderId="4" xfId="0" applyNumberFormat="1" applyFont="1" applyFill="1" applyBorder="1" applyAlignment="1">
      <alignment horizontal="center" vertical="center"/>
    </xf>
    <xf numFmtId="0" fontId="1" fillId="12" borderId="5" xfId="0" applyNumberFormat="1" applyFont="1" applyFill="1" applyBorder="1" applyAlignment="1">
      <alignment horizontal="center" vertical="center"/>
    </xf>
    <xf numFmtId="176" fontId="1" fillId="12" borderId="2" xfId="0" applyFont="1" applyFill="1" applyBorder="1" applyAlignment="1">
      <alignment vertical="center"/>
    </xf>
    <xf numFmtId="4" fontId="1" fillId="12" borderId="2" xfId="0" applyNumberFormat="1" applyFont="1" applyFill="1" applyBorder="1" applyAlignment="1">
      <alignment horizontal="center" vertical="center"/>
    </xf>
    <xf numFmtId="4" fontId="2" fillId="12" borderId="2" xfId="0" applyNumberFormat="1" applyFont="1" applyFill="1" applyBorder="1" applyAlignment="1">
      <alignment vertical="center"/>
    </xf>
    <xf numFmtId="4" fontId="2" fillId="12" borderId="2" xfId="0" applyNumberFormat="1" applyFont="1" applyFill="1" applyBorder="1" applyAlignment="1">
      <alignment horizontal="right" vertical="center"/>
    </xf>
    <xf numFmtId="58" fontId="1" fillId="12" borderId="2" xfId="0" applyNumberFormat="1" applyFont="1" applyFill="1" applyBorder="1" applyAlignment="1">
      <alignment horizontal="center" vertical="center"/>
    </xf>
    <xf numFmtId="4" fontId="1" fillId="12" borderId="2" xfId="0" applyNumberFormat="1" applyFont="1" applyFill="1" applyBorder="1" applyAlignment="1">
      <alignment vertical="center"/>
    </xf>
    <xf numFmtId="180" fontId="2" fillId="12" borderId="2" xfId="0" applyNumberFormat="1" applyFont="1" applyFill="1" applyBorder="1" applyAlignment="1">
      <alignment horizontal="center" vertical="center"/>
    </xf>
    <xf numFmtId="177" fontId="1" fillId="12" borderId="2" xfId="2" applyFont="1" applyFill="1" applyBorder="1" applyAlignment="1" applyProtection="1">
      <alignment vertical="center"/>
    </xf>
    <xf numFmtId="0" fontId="1" fillId="12" borderId="0" xfId="0" applyNumberFormat="1" applyFont="1" applyFill="1" applyAlignment="1">
      <alignment horizontal="center" vertical="center"/>
    </xf>
    <xf numFmtId="58" fontId="1" fillId="12" borderId="0" xfId="0" applyNumberFormat="1" applyFont="1" applyFill="1" applyAlignment="1">
      <alignment horizontal="center" vertical="center"/>
    </xf>
    <xf numFmtId="181" fontId="1" fillId="12" borderId="0" xfId="0" applyNumberFormat="1" applyFont="1" applyFill="1" applyAlignment="1">
      <alignment horizontal="center" vertical="center"/>
    </xf>
    <xf numFmtId="4" fontId="1" fillId="12" borderId="0" xfId="0" applyNumberFormat="1" applyFont="1" applyFill="1" applyAlignment="1">
      <alignment horizontal="center" vertical="center"/>
    </xf>
    <xf numFmtId="3" fontId="1" fillId="13" borderId="2" xfId="0" applyNumberFormat="1" applyFont="1" applyFill="1" applyBorder="1" applyAlignment="1">
      <alignment horizontal="center" vertical="center"/>
    </xf>
    <xf numFmtId="176" fontId="1" fillId="13" borderId="2" xfId="0" applyFont="1" applyFill="1" applyBorder="1" applyAlignment="1">
      <alignment horizontal="center" vertical="center"/>
    </xf>
    <xf numFmtId="176" fontId="19" fillId="13" borderId="2" xfId="0" applyFont="1" applyFill="1" applyBorder="1" applyAlignment="1">
      <alignment horizontal="center" vertical="center"/>
    </xf>
    <xf numFmtId="176" fontId="1" fillId="13" borderId="2" xfId="0" applyFont="1" applyFill="1" applyBorder="1" applyAlignment="1">
      <alignment horizontal="center" vertical="center" wrapText="1"/>
    </xf>
    <xf numFmtId="0" fontId="1" fillId="13" borderId="2" xfId="0" applyNumberFormat="1" applyFont="1" applyFill="1" applyBorder="1" applyAlignment="1">
      <alignment horizontal="left" vertical="center"/>
    </xf>
    <xf numFmtId="0" fontId="1" fillId="13" borderId="2" xfId="0" applyNumberFormat="1" applyFont="1" applyFill="1" applyBorder="1" applyAlignment="1">
      <alignment horizontal="left" vertical="center" wrapText="1"/>
    </xf>
    <xf numFmtId="178" fontId="1" fillId="13" borderId="2" xfId="0" applyNumberFormat="1" applyFont="1" applyFill="1" applyBorder="1" applyAlignment="1">
      <alignment horizontal="center" vertical="center"/>
    </xf>
    <xf numFmtId="0" fontId="1" fillId="13" borderId="3" xfId="0" applyNumberFormat="1" applyFont="1" applyFill="1" applyBorder="1" applyAlignment="1">
      <alignment horizontal="center" vertical="center"/>
    </xf>
    <xf numFmtId="58" fontId="1" fillId="13" borderId="4" xfId="0" applyNumberFormat="1" applyFont="1" applyFill="1" applyBorder="1" applyAlignment="1">
      <alignment horizontal="center" vertical="center"/>
    </xf>
    <xf numFmtId="0" fontId="1" fillId="13" borderId="5" xfId="0" applyNumberFormat="1" applyFont="1" applyFill="1" applyBorder="1" applyAlignment="1">
      <alignment horizontal="center" vertical="center"/>
    </xf>
    <xf numFmtId="176" fontId="1" fillId="13" borderId="2" xfId="0" applyFont="1" applyFill="1" applyBorder="1" applyAlignment="1">
      <alignment vertical="center"/>
    </xf>
    <xf numFmtId="4" fontId="1" fillId="13" borderId="2" xfId="0" applyNumberFormat="1" applyFont="1" applyFill="1" applyBorder="1" applyAlignment="1">
      <alignment horizontal="center" vertical="center"/>
    </xf>
    <xf numFmtId="4" fontId="2" fillId="13" borderId="2" xfId="0" applyNumberFormat="1" applyFont="1" applyFill="1" applyBorder="1" applyAlignment="1">
      <alignment vertical="center"/>
    </xf>
    <xf numFmtId="4" fontId="2" fillId="13" borderId="2" xfId="0" applyNumberFormat="1" applyFont="1" applyFill="1" applyBorder="1" applyAlignment="1">
      <alignment horizontal="right" vertical="center"/>
    </xf>
    <xf numFmtId="58" fontId="1" fillId="13" borderId="2" xfId="0" applyNumberFormat="1" applyFont="1" applyFill="1" applyBorder="1" applyAlignment="1">
      <alignment horizontal="center" vertical="center"/>
    </xf>
    <xf numFmtId="4" fontId="1" fillId="13" borderId="2" xfId="0" applyNumberFormat="1" applyFont="1" applyFill="1" applyBorder="1" applyAlignment="1">
      <alignment vertical="center"/>
    </xf>
    <xf numFmtId="180" fontId="2" fillId="13" borderId="2" xfId="0" applyNumberFormat="1" applyFont="1" applyFill="1" applyBorder="1" applyAlignment="1">
      <alignment horizontal="center" vertical="center"/>
    </xf>
    <xf numFmtId="4" fontId="1" fillId="13" borderId="7" xfId="0" applyNumberFormat="1" applyFont="1" applyFill="1" applyBorder="1" applyAlignment="1">
      <alignment horizontal="center" vertical="center"/>
    </xf>
    <xf numFmtId="177" fontId="1" fillId="13" borderId="2" xfId="2" applyFont="1" applyFill="1" applyBorder="1" applyAlignment="1" applyProtection="1">
      <alignment vertical="center"/>
    </xf>
    <xf numFmtId="0" fontId="1" fillId="13" borderId="0" xfId="0" applyNumberFormat="1" applyFont="1" applyFill="1" applyAlignment="1">
      <alignment horizontal="center" vertical="center"/>
    </xf>
    <xf numFmtId="58" fontId="1" fillId="13" borderId="0" xfId="0" applyNumberFormat="1" applyFont="1" applyFill="1" applyAlignment="1">
      <alignment horizontal="center" vertical="center"/>
    </xf>
    <xf numFmtId="181" fontId="1" fillId="13" borderId="0" xfId="0" applyNumberFormat="1" applyFont="1" applyFill="1" applyAlignment="1">
      <alignment horizontal="center" vertical="center"/>
    </xf>
    <xf numFmtId="4" fontId="1" fillId="13" borderId="0" xfId="0" applyNumberFormat="1" applyFont="1" applyFill="1" applyAlignment="1">
      <alignment horizontal="center" vertical="center"/>
    </xf>
    <xf numFmtId="4" fontId="1" fillId="13" borderId="8" xfId="0" applyNumberFormat="1" applyFont="1" applyFill="1" applyBorder="1" applyAlignment="1">
      <alignment horizontal="center" vertical="center"/>
    </xf>
    <xf numFmtId="4" fontId="1" fillId="13" borderId="9" xfId="0" applyNumberFormat="1" applyFont="1" applyFill="1" applyBorder="1" applyAlignment="1">
      <alignment horizontal="center" vertical="center"/>
    </xf>
    <xf numFmtId="3" fontId="1" fillId="14" borderId="2" xfId="0" applyNumberFormat="1" applyFont="1" applyFill="1" applyBorder="1" applyAlignment="1">
      <alignment horizontal="center" vertical="center"/>
    </xf>
    <xf numFmtId="176" fontId="1" fillId="14" borderId="2" xfId="0" applyFont="1" applyFill="1" applyBorder="1" applyAlignment="1">
      <alignment horizontal="center" vertical="center"/>
    </xf>
    <xf numFmtId="176" fontId="1" fillId="14" borderId="2" xfId="0" applyFont="1" applyFill="1" applyBorder="1" applyAlignment="1">
      <alignment horizontal="center" vertical="center" wrapText="1"/>
    </xf>
    <xf numFmtId="0" fontId="1" fillId="14" borderId="2" xfId="0" applyNumberFormat="1" applyFont="1" applyFill="1" applyBorder="1" applyAlignment="1">
      <alignment horizontal="left" vertical="center"/>
    </xf>
    <xf numFmtId="0" fontId="1" fillId="14" borderId="2" xfId="0" applyNumberFormat="1" applyFont="1" applyFill="1" applyBorder="1" applyAlignment="1">
      <alignment horizontal="left" vertical="center" wrapText="1"/>
    </xf>
    <xf numFmtId="178" fontId="1" fillId="14" borderId="2" xfId="0" applyNumberFormat="1" applyFont="1" applyFill="1" applyBorder="1" applyAlignment="1">
      <alignment horizontal="center" vertical="center"/>
    </xf>
    <xf numFmtId="0" fontId="1" fillId="14" borderId="3" xfId="0" applyNumberFormat="1" applyFont="1" applyFill="1" applyBorder="1" applyAlignment="1">
      <alignment horizontal="center" vertical="center"/>
    </xf>
    <xf numFmtId="58" fontId="1" fillId="14" borderId="4" xfId="0" applyNumberFormat="1" applyFont="1" applyFill="1" applyBorder="1" applyAlignment="1">
      <alignment horizontal="center" vertical="center"/>
    </xf>
    <xf numFmtId="0" fontId="1" fillId="14" borderId="5" xfId="0" applyNumberFormat="1" applyFont="1" applyFill="1" applyBorder="1" applyAlignment="1">
      <alignment horizontal="center" vertical="center"/>
    </xf>
    <xf numFmtId="176" fontId="1" fillId="14" borderId="2" xfId="0" applyFont="1" applyFill="1" applyBorder="1" applyAlignment="1">
      <alignment vertical="center"/>
    </xf>
    <xf numFmtId="4" fontId="1" fillId="14" borderId="2" xfId="0" applyNumberFormat="1" applyFont="1" applyFill="1" applyBorder="1" applyAlignment="1">
      <alignment horizontal="center" vertical="center"/>
    </xf>
    <xf numFmtId="4" fontId="2" fillId="14" borderId="2" xfId="0" applyNumberFormat="1" applyFont="1" applyFill="1" applyBorder="1" applyAlignment="1">
      <alignment vertical="center"/>
    </xf>
    <xf numFmtId="4" fontId="2" fillId="14" borderId="9" xfId="0" applyNumberFormat="1" applyFont="1" applyFill="1" applyBorder="1" applyAlignment="1">
      <alignment horizontal="right" vertical="center"/>
    </xf>
    <xf numFmtId="58" fontId="1" fillId="14" borderId="9" xfId="0" applyNumberFormat="1" applyFont="1" applyFill="1" applyBorder="1" applyAlignment="1">
      <alignment horizontal="center" vertical="center"/>
    </xf>
    <xf numFmtId="4" fontId="1" fillId="14" borderId="9" xfId="0" applyNumberFormat="1" applyFont="1" applyFill="1" applyBorder="1" applyAlignment="1">
      <alignment horizontal="center" vertical="center"/>
    </xf>
    <xf numFmtId="4" fontId="1" fillId="14" borderId="7" xfId="0" applyNumberFormat="1" applyFont="1" applyFill="1" applyBorder="1" applyAlignment="1">
      <alignment horizontal="center" vertical="center"/>
    </xf>
    <xf numFmtId="4" fontId="1" fillId="14" borderId="2" xfId="0" applyNumberFormat="1" applyFont="1" applyFill="1" applyBorder="1" applyAlignment="1">
      <alignment vertical="center"/>
    </xf>
    <xf numFmtId="180" fontId="2" fillId="14" borderId="2" xfId="0" applyNumberFormat="1" applyFont="1" applyFill="1" applyBorder="1" applyAlignment="1">
      <alignment horizontal="center" vertical="center"/>
    </xf>
    <xf numFmtId="177" fontId="1" fillId="14" borderId="2" xfId="2" applyFont="1" applyFill="1" applyBorder="1" applyAlignment="1" applyProtection="1">
      <alignment vertical="center"/>
    </xf>
    <xf numFmtId="0" fontId="1" fillId="14" borderId="0" xfId="0" applyNumberFormat="1" applyFont="1" applyFill="1" applyAlignment="1">
      <alignment horizontal="center" vertical="center"/>
    </xf>
    <xf numFmtId="58" fontId="1" fillId="14" borderId="0" xfId="0" applyNumberFormat="1" applyFont="1" applyFill="1" applyAlignment="1">
      <alignment horizontal="center" vertical="center"/>
    </xf>
    <xf numFmtId="181" fontId="1" fillId="14" borderId="0" xfId="0" applyNumberFormat="1" applyFont="1" applyFill="1" applyAlignment="1">
      <alignment horizontal="center" vertical="center"/>
    </xf>
    <xf numFmtId="4" fontId="1" fillId="14" borderId="0" xfId="0" applyNumberFormat="1" applyFont="1" applyFill="1" applyAlignment="1">
      <alignment horizontal="center" vertical="center"/>
    </xf>
    <xf numFmtId="4" fontId="2" fillId="14" borderId="7" xfId="0" applyNumberFormat="1" applyFont="1" applyFill="1" applyBorder="1" applyAlignment="1">
      <alignment horizontal="right" vertical="center"/>
    </xf>
    <xf numFmtId="58" fontId="1" fillId="14" borderId="7" xfId="0" applyNumberFormat="1" applyFont="1" applyFill="1" applyBorder="1" applyAlignment="1">
      <alignment horizontal="center" vertical="center"/>
    </xf>
    <xf numFmtId="180" fontId="9" fillId="0" borderId="2" xfId="0" applyNumberFormat="1" applyFont="1" applyBorder="1" applyAlignment="1">
      <alignment horizontal="right" vertical="center"/>
    </xf>
    <xf numFmtId="3" fontId="13" fillId="15" borderId="2" xfId="0" applyNumberFormat="1" applyFont="1" applyFill="1" applyBorder="1" applyAlignment="1">
      <alignment horizontal="center" vertical="center"/>
    </xf>
    <xf numFmtId="176" fontId="13" fillId="15" borderId="2" xfId="0" applyFont="1" applyFill="1" applyBorder="1" applyAlignment="1">
      <alignment horizontal="center" vertical="center"/>
    </xf>
    <xf numFmtId="176" fontId="13" fillId="15" borderId="2" xfId="0" applyFont="1" applyFill="1" applyBorder="1" applyAlignment="1">
      <alignment horizontal="center" vertical="center" wrapText="1"/>
    </xf>
    <xf numFmtId="0" fontId="13" fillId="15" borderId="2" xfId="0" applyNumberFormat="1" applyFont="1" applyFill="1" applyBorder="1" applyAlignment="1">
      <alignment horizontal="left" vertical="center"/>
    </xf>
    <xf numFmtId="0" fontId="13" fillId="15" borderId="2" xfId="0" applyNumberFormat="1" applyFont="1" applyFill="1" applyBorder="1" applyAlignment="1">
      <alignment horizontal="left" vertical="center" wrapText="1"/>
    </xf>
    <xf numFmtId="178" fontId="13" fillId="15" borderId="2" xfId="0" applyNumberFormat="1" applyFont="1" applyFill="1" applyBorder="1" applyAlignment="1">
      <alignment horizontal="center" vertical="center"/>
    </xf>
    <xf numFmtId="0" fontId="13" fillId="15" borderId="3" xfId="0" applyNumberFormat="1" applyFont="1" applyFill="1" applyBorder="1" applyAlignment="1">
      <alignment horizontal="center" vertical="center"/>
    </xf>
    <xf numFmtId="58" fontId="13" fillId="15" borderId="4" xfId="0" applyNumberFormat="1" applyFont="1" applyFill="1" applyBorder="1" applyAlignment="1">
      <alignment horizontal="center" vertical="center"/>
    </xf>
    <xf numFmtId="0" fontId="13" fillId="15" borderId="5" xfId="0" applyNumberFormat="1" applyFont="1" applyFill="1" applyBorder="1" applyAlignment="1">
      <alignment horizontal="center" vertical="center"/>
    </xf>
    <xf numFmtId="176" fontId="13" fillId="15" borderId="2" xfId="0" applyFont="1" applyFill="1" applyBorder="1" applyAlignment="1">
      <alignment vertical="center"/>
    </xf>
    <xf numFmtId="4" fontId="13" fillId="15" borderId="2" xfId="0" applyNumberFormat="1" applyFont="1" applyFill="1" applyBorder="1" applyAlignment="1">
      <alignment horizontal="center" vertical="center"/>
    </xf>
    <xf numFmtId="4" fontId="9" fillId="15" borderId="2" xfId="0" applyNumberFormat="1" applyFont="1" applyFill="1" applyBorder="1" applyAlignment="1">
      <alignment vertical="center"/>
    </xf>
    <xf numFmtId="4" fontId="9" fillId="15" borderId="2" xfId="0" applyNumberFormat="1" applyFont="1" applyFill="1" applyBorder="1" applyAlignment="1">
      <alignment horizontal="right" vertical="center"/>
    </xf>
    <xf numFmtId="58" fontId="13" fillId="15" borderId="2" xfId="0" applyNumberFormat="1" applyFont="1" applyFill="1" applyBorder="1" applyAlignment="1">
      <alignment horizontal="center" vertical="center"/>
    </xf>
    <xf numFmtId="4" fontId="13" fillId="15" borderId="2" xfId="0" applyNumberFormat="1" applyFont="1" applyFill="1" applyBorder="1" applyAlignment="1">
      <alignment vertical="center"/>
    </xf>
    <xf numFmtId="180" fontId="9" fillId="15" borderId="2" xfId="0" applyNumberFormat="1" applyFont="1" applyFill="1" applyBorder="1" applyAlignment="1">
      <alignment horizontal="center" vertical="center"/>
    </xf>
    <xf numFmtId="177" fontId="13" fillId="15" borderId="2" xfId="2" applyFont="1" applyFill="1" applyBorder="1" applyAlignment="1" applyProtection="1">
      <alignment vertical="center"/>
    </xf>
    <xf numFmtId="0" fontId="13" fillId="15" borderId="0" xfId="0" applyNumberFormat="1" applyFont="1" applyFill="1" applyAlignment="1">
      <alignment horizontal="center" vertical="center"/>
    </xf>
    <xf numFmtId="58" fontId="13" fillId="15" borderId="0" xfId="0" applyNumberFormat="1" applyFont="1" applyFill="1" applyAlignment="1">
      <alignment horizontal="center" vertical="center"/>
    </xf>
    <xf numFmtId="181" fontId="13" fillId="15" borderId="0" xfId="0" applyNumberFormat="1" applyFont="1" applyFill="1" applyAlignment="1">
      <alignment horizontal="center" vertical="center"/>
    </xf>
    <xf numFmtId="4" fontId="13" fillId="15" borderId="0" xfId="0" applyNumberFormat="1" applyFont="1" applyFill="1" applyAlignment="1">
      <alignment horizontal="center" vertical="center"/>
    </xf>
    <xf numFmtId="3" fontId="1" fillId="15" borderId="2" xfId="0" applyNumberFormat="1" applyFont="1" applyFill="1" applyBorder="1" applyAlignment="1">
      <alignment horizontal="center" vertical="center"/>
    </xf>
    <xf numFmtId="176" fontId="1" fillId="15" borderId="2" xfId="0" applyFont="1" applyFill="1" applyBorder="1" applyAlignment="1">
      <alignment horizontal="center" vertical="center"/>
    </xf>
    <xf numFmtId="176" fontId="1" fillId="15" borderId="2" xfId="0" applyFont="1" applyFill="1" applyBorder="1" applyAlignment="1">
      <alignment horizontal="center" vertical="center" wrapText="1"/>
    </xf>
    <xf numFmtId="0" fontId="1" fillId="15" borderId="2" xfId="0" applyNumberFormat="1" applyFont="1" applyFill="1" applyBorder="1" applyAlignment="1">
      <alignment horizontal="left" vertical="center"/>
    </xf>
    <xf numFmtId="0" fontId="1" fillId="15" borderId="2" xfId="0" applyNumberFormat="1" applyFont="1" applyFill="1" applyBorder="1" applyAlignment="1">
      <alignment horizontal="left" vertical="center" wrapText="1"/>
    </xf>
    <xf numFmtId="178" fontId="1" fillId="15" borderId="2" xfId="0" applyNumberFormat="1" applyFont="1" applyFill="1" applyBorder="1" applyAlignment="1">
      <alignment horizontal="center" vertical="center"/>
    </xf>
    <xf numFmtId="0" fontId="1" fillId="15" borderId="3" xfId="0" applyNumberFormat="1" applyFont="1" applyFill="1" applyBorder="1" applyAlignment="1">
      <alignment horizontal="center" vertical="center"/>
    </xf>
    <xf numFmtId="58" fontId="1" fillId="15" borderId="4" xfId="0" applyNumberFormat="1" applyFont="1" applyFill="1" applyBorder="1" applyAlignment="1">
      <alignment horizontal="center" vertical="center"/>
    </xf>
    <xf numFmtId="0" fontId="1" fillId="15" borderId="5" xfId="0" applyNumberFormat="1" applyFont="1" applyFill="1" applyBorder="1" applyAlignment="1">
      <alignment horizontal="center" vertical="center"/>
    </xf>
    <xf numFmtId="176" fontId="1" fillId="15" borderId="2" xfId="0" applyFont="1" applyFill="1" applyBorder="1" applyAlignment="1">
      <alignment vertical="center"/>
    </xf>
    <xf numFmtId="4" fontId="1" fillId="15" borderId="2" xfId="0" applyNumberFormat="1" applyFont="1" applyFill="1" applyBorder="1" applyAlignment="1">
      <alignment horizontal="center" vertical="center"/>
    </xf>
    <xf numFmtId="4" fontId="2" fillId="15" borderId="2" xfId="0" applyNumberFormat="1" applyFont="1" applyFill="1" applyBorder="1" applyAlignment="1">
      <alignment vertical="center"/>
    </xf>
    <xf numFmtId="4" fontId="2" fillId="15" borderId="2" xfId="0" applyNumberFormat="1" applyFont="1" applyFill="1" applyBorder="1" applyAlignment="1">
      <alignment horizontal="right" vertical="center"/>
    </xf>
    <xf numFmtId="58" fontId="1" fillId="15" borderId="2" xfId="0" applyNumberFormat="1" applyFont="1" applyFill="1" applyBorder="1" applyAlignment="1">
      <alignment horizontal="center" vertical="center"/>
    </xf>
    <xf numFmtId="4" fontId="1" fillId="15" borderId="2" xfId="0" applyNumberFormat="1" applyFont="1" applyFill="1" applyBorder="1" applyAlignment="1">
      <alignment vertical="center"/>
    </xf>
    <xf numFmtId="180" fontId="2" fillId="15" borderId="2" xfId="0" applyNumberFormat="1" applyFont="1" applyFill="1" applyBorder="1" applyAlignment="1">
      <alignment horizontal="center" vertical="center"/>
    </xf>
    <xf numFmtId="177" fontId="1" fillId="15" borderId="2" xfId="2" applyFont="1" applyFill="1" applyBorder="1" applyAlignment="1" applyProtection="1">
      <alignment vertical="center"/>
    </xf>
    <xf numFmtId="0" fontId="1" fillId="15" borderId="0" xfId="0" applyNumberFormat="1" applyFont="1" applyFill="1" applyAlignment="1">
      <alignment horizontal="center" vertical="center"/>
    </xf>
    <xf numFmtId="58" fontId="1" fillId="15" borderId="0" xfId="0" applyNumberFormat="1" applyFont="1" applyFill="1" applyAlignment="1">
      <alignment horizontal="center" vertical="center"/>
    </xf>
    <xf numFmtId="181" fontId="1" fillId="15" borderId="0" xfId="0" applyNumberFormat="1" applyFont="1" applyFill="1" applyAlignment="1">
      <alignment horizontal="center" vertical="center"/>
    </xf>
    <xf numFmtId="4" fontId="1" fillId="15" borderId="0" xfId="0" applyNumberFormat="1" applyFont="1" applyFill="1" applyAlignment="1">
      <alignment horizontal="center" vertical="center"/>
    </xf>
    <xf numFmtId="4" fontId="1" fillId="15" borderId="7" xfId="0" applyNumberFormat="1" applyFont="1" applyFill="1" applyBorder="1" applyAlignment="1">
      <alignment horizontal="center" vertical="center"/>
    </xf>
    <xf numFmtId="4" fontId="1" fillId="15" borderId="9" xfId="0" applyNumberFormat="1" applyFont="1" applyFill="1" applyBorder="1" applyAlignment="1">
      <alignment horizontal="center" vertical="center"/>
    </xf>
    <xf numFmtId="3" fontId="1" fillId="16" borderId="2" xfId="0" applyNumberFormat="1" applyFont="1" applyFill="1" applyBorder="1" applyAlignment="1">
      <alignment horizontal="center" vertical="center"/>
    </xf>
    <xf numFmtId="176" fontId="1" fillId="16" borderId="2" xfId="0" applyFont="1" applyFill="1" applyBorder="1" applyAlignment="1">
      <alignment horizontal="center" vertical="center"/>
    </xf>
    <xf numFmtId="176" fontId="1" fillId="16" borderId="2" xfId="0" applyFont="1" applyFill="1" applyBorder="1" applyAlignment="1">
      <alignment horizontal="center" vertical="center" wrapText="1"/>
    </xf>
    <xf numFmtId="0" fontId="1" fillId="16" borderId="2" xfId="0" applyNumberFormat="1" applyFont="1" applyFill="1" applyBorder="1" applyAlignment="1">
      <alignment horizontal="left" vertical="center"/>
    </xf>
    <xf numFmtId="0" fontId="1" fillId="16" borderId="2" xfId="0" applyNumberFormat="1" applyFont="1" applyFill="1" applyBorder="1" applyAlignment="1">
      <alignment horizontal="left" vertical="center" wrapText="1"/>
    </xf>
    <xf numFmtId="178" fontId="1" fillId="16" borderId="2" xfId="0" applyNumberFormat="1" applyFont="1" applyFill="1" applyBorder="1" applyAlignment="1">
      <alignment horizontal="center" vertical="center"/>
    </xf>
    <xf numFmtId="0" fontId="1" fillId="16" borderId="3" xfId="0" applyNumberFormat="1" applyFont="1" applyFill="1" applyBorder="1" applyAlignment="1">
      <alignment horizontal="center" vertical="center"/>
    </xf>
    <xf numFmtId="58" fontId="1" fillId="16" borderId="4" xfId="0" applyNumberFormat="1" applyFont="1" applyFill="1" applyBorder="1" applyAlignment="1">
      <alignment horizontal="center" vertical="center"/>
    </xf>
    <xf numFmtId="0" fontId="1" fillId="16" borderId="5" xfId="0" applyNumberFormat="1" applyFont="1" applyFill="1" applyBorder="1" applyAlignment="1">
      <alignment horizontal="center" vertical="center"/>
    </xf>
    <xf numFmtId="176" fontId="1" fillId="16" borderId="2" xfId="0" applyFont="1" applyFill="1" applyBorder="1" applyAlignment="1">
      <alignment vertical="center"/>
    </xf>
    <xf numFmtId="4" fontId="1" fillId="16" borderId="2" xfId="0" applyNumberFormat="1" applyFont="1" applyFill="1" applyBorder="1" applyAlignment="1">
      <alignment horizontal="center" vertical="center"/>
    </xf>
    <xf numFmtId="4" fontId="2" fillId="16" borderId="2" xfId="0" applyNumberFormat="1" applyFont="1" applyFill="1" applyBorder="1" applyAlignment="1">
      <alignment vertical="center"/>
    </xf>
    <xf numFmtId="4" fontId="2" fillId="16" borderId="2" xfId="0" applyNumberFormat="1" applyFont="1" applyFill="1" applyBorder="1" applyAlignment="1">
      <alignment horizontal="right" vertical="center"/>
    </xf>
    <xf numFmtId="58" fontId="1" fillId="16" borderId="2" xfId="0" applyNumberFormat="1" applyFont="1" applyFill="1" applyBorder="1" applyAlignment="1">
      <alignment horizontal="center" vertical="center"/>
    </xf>
    <xf numFmtId="4" fontId="1" fillId="16" borderId="2" xfId="0" applyNumberFormat="1" applyFont="1" applyFill="1" applyBorder="1" applyAlignment="1">
      <alignment vertical="center"/>
    </xf>
    <xf numFmtId="180" fontId="2" fillId="16" borderId="2" xfId="0" applyNumberFormat="1" applyFont="1" applyFill="1" applyBorder="1" applyAlignment="1">
      <alignment horizontal="center" vertical="center"/>
    </xf>
    <xf numFmtId="4" fontId="1" fillId="16" borderId="7" xfId="0" applyNumberFormat="1" applyFont="1" applyFill="1" applyBorder="1" applyAlignment="1">
      <alignment horizontal="center" vertical="center"/>
    </xf>
    <xf numFmtId="177" fontId="1" fillId="16" borderId="2" xfId="2" applyFont="1" applyFill="1" applyBorder="1" applyAlignment="1" applyProtection="1">
      <alignment vertical="center"/>
    </xf>
    <xf numFmtId="0" fontId="1" fillId="16" borderId="0" xfId="0" applyNumberFormat="1" applyFont="1" applyFill="1" applyAlignment="1">
      <alignment horizontal="center" vertical="center"/>
    </xf>
    <xf numFmtId="58" fontId="1" fillId="16" borderId="0" xfId="0" applyNumberFormat="1" applyFont="1" applyFill="1" applyAlignment="1">
      <alignment horizontal="center" vertical="center"/>
    </xf>
    <xf numFmtId="181" fontId="1" fillId="16" borderId="0" xfId="0" applyNumberFormat="1" applyFont="1" applyFill="1" applyAlignment="1">
      <alignment horizontal="center" vertical="center"/>
    </xf>
    <xf numFmtId="4" fontId="1" fillId="16" borderId="0" xfId="0" applyNumberFormat="1" applyFont="1" applyFill="1" applyAlignment="1">
      <alignment horizontal="center" vertical="center"/>
    </xf>
    <xf numFmtId="4" fontId="1" fillId="16" borderId="9" xfId="0" applyNumberFormat="1" applyFont="1" applyFill="1" applyBorder="1" applyAlignment="1">
      <alignment horizontal="center" vertical="center"/>
    </xf>
    <xf numFmtId="3" fontId="1" fillId="17" borderId="2" xfId="0" applyNumberFormat="1" applyFont="1" applyFill="1" applyBorder="1" applyAlignment="1">
      <alignment horizontal="center" vertical="center"/>
    </xf>
    <xf numFmtId="176" fontId="1" fillId="17" borderId="2" xfId="0" applyFont="1" applyFill="1" applyBorder="1" applyAlignment="1">
      <alignment horizontal="center" vertical="center"/>
    </xf>
    <xf numFmtId="176" fontId="1" fillId="17" borderId="2" xfId="0" applyFont="1" applyFill="1" applyBorder="1" applyAlignment="1">
      <alignment horizontal="center" vertical="center" wrapText="1"/>
    </xf>
    <xf numFmtId="0" fontId="1" fillId="17" borderId="2" xfId="0" applyNumberFormat="1" applyFont="1" applyFill="1" applyBorder="1" applyAlignment="1">
      <alignment horizontal="left" vertical="center"/>
    </xf>
    <xf numFmtId="0" fontId="1" fillId="17" borderId="2" xfId="0" applyNumberFormat="1" applyFont="1" applyFill="1" applyBorder="1" applyAlignment="1">
      <alignment horizontal="left" vertical="center" wrapText="1"/>
    </xf>
    <xf numFmtId="178" fontId="1" fillId="17" borderId="2" xfId="0" applyNumberFormat="1" applyFont="1" applyFill="1" applyBorder="1" applyAlignment="1">
      <alignment horizontal="center" vertical="center"/>
    </xf>
    <xf numFmtId="0" fontId="1" fillId="17" borderId="3" xfId="0" applyNumberFormat="1" applyFont="1" applyFill="1" applyBorder="1" applyAlignment="1">
      <alignment horizontal="center" vertical="center"/>
    </xf>
    <xf numFmtId="58" fontId="1" fillId="17" borderId="4" xfId="0" applyNumberFormat="1" applyFont="1" applyFill="1" applyBorder="1" applyAlignment="1">
      <alignment horizontal="center" vertical="center"/>
    </xf>
    <xf numFmtId="0" fontId="1" fillId="17" borderId="5" xfId="0" applyNumberFormat="1" applyFont="1" applyFill="1" applyBorder="1" applyAlignment="1">
      <alignment horizontal="center" vertical="center"/>
    </xf>
    <xf numFmtId="176" fontId="1" fillId="17" borderId="2" xfId="0" applyFont="1" applyFill="1" applyBorder="1" applyAlignment="1">
      <alignment vertical="center"/>
    </xf>
    <xf numFmtId="4" fontId="1" fillId="17" borderId="2" xfId="0" applyNumberFormat="1" applyFont="1" applyFill="1" applyBorder="1" applyAlignment="1">
      <alignment horizontal="center" vertical="center"/>
    </xf>
    <xf numFmtId="4" fontId="2" fillId="17" borderId="2" xfId="0" applyNumberFormat="1" applyFont="1" applyFill="1" applyBorder="1" applyAlignment="1">
      <alignment vertical="center"/>
    </xf>
    <xf numFmtId="4" fontId="2" fillId="17" borderId="2" xfId="0" applyNumberFormat="1" applyFont="1" applyFill="1" applyBorder="1" applyAlignment="1">
      <alignment horizontal="right" vertical="center"/>
    </xf>
    <xf numFmtId="58" fontId="1" fillId="17" borderId="2" xfId="0" applyNumberFormat="1" applyFont="1" applyFill="1" applyBorder="1" applyAlignment="1">
      <alignment horizontal="center" vertical="center"/>
    </xf>
    <xf numFmtId="4" fontId="1" fillId="17" borderId="2" xfId="0" applyNumberFormat="1" applyFont="1" applyFill="1" applyBorder="1" applyAlignment="1">
      <alignment vertical="center"/>
    </xf>
    <xf numFmtId="180" fontId="2" fillId="17" borderId="2" xfId="0" applyNumberFormat="1" applyFont="1" applyFill="1" applyBorder="1" applyAlignment="1">
      <alignment horizontal="center" vertical="center"/>
    </xf>
    <xf numFmtId="4" fontId="1" fillId="17" borderId="7" xfId="0" applyNumberFormat="1" applyFont="1" applyFill="1" applyBorder="1" applyAlignment="1">
      <alignment horizontal="center" vertical="center"/>
    </xf>
    <xf numFmtId="177" fontId="1" fillId="17" borderId="2" xfId="2" applyFont="1" applyFill="1" applyBorder="1" applyAlignment="1" applyProtection="1">
      <alignment vertical="center"/>
    </xf>
    <xf numFmtId="0" fontId="1" fillId="17" borderId="0" xfId="0" applyNumberFormat="1" applyFont="1" applyFill="1" applyAlignment="1">
      <alignment horizontal="center" vertical="center"/>
    </xf>
    <xf numFmtId="58" fontId="1" fillId="17" borderId="0" xfId="0" applyNumberFormat="1" applyFont="1" applyFill="1" applyAlignment="1">
      <alignment horizontal="center" vertical="center"/>
    </xf>
    <xf numFmtId="181" fontId="1" fillId="17" borderId="0" xfId="0" applyNumberFormat="1" applyFont="1" applyFill="1" applyAlignment="1">
      <alignment horizontal="center" vertical="center"/>
    </xf>
    <xf numFmtId="4" fontId="1" fillId="17" borderId="0" xfId="0" applyNumberFormat="1" applyFont="1" applyFill="1" applyAlignment="1">
      <alignment horizontal="center" vertical="center"/>
    </xf>
    <xf numFmtId="4" fontId="1" fillId="17" borderId="8" xfId="0" applyNumberFormat="1" applyFont="1" applyFill="1" applyBorder="1" applyAlignment="1">
      <alignment horizontal="center" vertical="center"/>
    </xf>
    <xf numFmtId="4" fontId="1" fillId="17" borderId="9" xfId="0" applyNumberFormat="1" applyFont="1" applyFill="1" applyBorder="1" applyAlignment="1">
      <alignment horizontal="center" vertical="center"/>
    </xf>
    <xf numFmtId="3" fontId="1" fillId="18" borderId="2" xfId="0" applyNumberFormat="1" applyFont="1" applyFill="1" applyBorder="1" applyAlignment="1">
      <alignment horizontal="center" vertical="center"/>
    </xf>
    <xf numFmtId="176" fontId="1" fillId="18" borderId="2" xfId="0" applyFont="1" applyFill="1" applyBorder="1" applyAlignment="1">
      <alignment horizontal="center" vertical="center"/>
    </xf>
    <xf numFmtId="176" fontId="1" fillId="18" borderId="2" xfId="0" applyFont="1" applyFill="1" applyBorder="1" applyAlignment="1">
      <alignment horizontal="center" vertical="center" wrapText="1"/>
    </xf>
    <xf numFmtId="0" fontId="1" fillId="18" borderId="2" xfId="0" applyNumberFormat="1" applyFont="1" applyFill="1" applyBorder="1" applyAlignment="1">
      <alignment horizontal="left" vertical="center"/>
    </xf>
    <xf numFmtId="0" fontId="1" fillId="18" borderId="2" xfId="0" applyNumberFormat="1" applyFont="1" applyFill="1" applyBorder="1" applyAlignment="1">
      <alignment horizontal="left" vertical="center" wrapText="1"/>
    </xf>
    <xf numFmtId="178" fontId="1" fillId="18" borderId="2" xfId="0" applyNumberFormat="1" applyFont="1" applyFill="1" applyBorder="1" applyAlignment="1">
      <alignment horizontal="center" vertical="center"/>
    </xf>
    <xf numFmtId="0" fontId="1" fillId="18" borderId="3" xfId="0" applyNumberFormat="1" applyFont="1" applyFill="1" applyBorder="1" applyAlignment="1">
      <alignment horizontal="center" vertical="center"/>
    </xf>
    <xf numFmtId="58" fontId="1" fillId="18" borderId="4" xfId="0" applyNumberFormat="1" applyFont="1" applyFill="1" applyBorder="1" applyAlignment="1">
      <alignment horizontal="center" vertical="center"/>
    </xf>
    <xf numFmtId="0" fontId="1" fillId="18" borderId="5" xfId="0" applyNumberFormat="1" applyFont="1" applyFill="1" applyBorder="1" applyAlignment="1">
      <alignment horizontal="center" vertical="center"/>
    </xf>
    <xf numFmtId="176" fontId="1" fillId="18" borderId="2" xfId="0" applyFont="1" applyFill="1" applyBorder="1" applyAlignment="1">
      <alignment vertical="center"/>
    </xf>
    <xf numFmtId="4" fontId="1" fillId="18" borderId="2" xfId="0" applyNumberFormat="1" applyFont="1" applyFill="1" applyBorder="1" applyAlignment="1">
      <alignment horizontal="center" vertical="center"/>
    </xf>
    <xf numFmtId="4" fontId="2" fillId="18" borderId="2" xfId="0" applyNumberFormat="1" applyFont="1" applyFill="1" applyBorder="1" applyAlignment="1">
      <alignment vertical="center"/>
    </xf>
    <xf numFmtId="4" fontId="2" fillId="18" borderId="2" xfId="0" applyNumberFormat="1" applyFont="1" applyFill="1" applyBorder="1" applyAlignment="1">
      <alignment horizontal="right" vertical="center"/>
    </xf>
    <xf numFmtId="58" fontId="1" fillId="18" borderId="2" xfId="0" applyNumberFormat="1" applyFont="1" applyFill="1" applyBorder="1" applyAlignment="1">
      <alignment horizontal="center" vertical="center"/>
    </xf>
    <xf numFmtId="4" fontId="1" fillId="18" borderId="7" xfId="0" applyNumberFormat="1" applyFont="1" applyFill="1" applyBorder="1" applyAlignment="1">
      <alignment horizontal="center" vertical="center"/>
    </xf>
    <xf numFmtId="4" fontId="1" fillId="18" borderId="2" xfId="0" applyNumberFormat="1" applyFont="1" applyFill="1" applyBorder="1" applyAlignment="1">
      <alignment vertical="center"/>
    </xf>
    <xf numFmtId="180" fontId="2" fillId="18" borderId="2" xfId="0" applyNumberFormat="1" applyFont="1" applyFill="1" applyBorder="1" applyAlignment="1">
      <alignment horizontal="center" vertical="center"/>
    </xf>
    <xf numFmtId="177" fontId="1" fillId="18" borderId="2" xfId="2" applyFont="1" applyFill="1" applyBorder="1" applyAlignment="1" applyProtection="1">
      <alignment vertical="center"/>
    </xf>
    <xf numFmtId="0" fontId="1" fillId="18" borderId="0" xfId="0" applyNumberFormat="1" applyFont="1" applyFill="1" applyAlignment="1">
      <alignment horizontal="center" vertical="center"/>
    </xf>
    <xf numFmtId="58" fontId="1" fillId="18" borderId="0" xfId="0" applyNumberFormat="1" applyFont="1" applyFill="1" applyAlignment="1">
      <alignment horizontal="center" vertical="center"/>
    </xf>
    <xf numFmtId="181" fontId="1" fillId="18" borderId="0" xfId="0" applyNumberFormat="1" applyFont="1" applyFill="1" applyAlignment="1">
      <alignment horizontal="center" vertical="center"/>
    </xf>
    <xf numFmtId="4" fontId="1" fillId="18" borderId="0" xfId="0" applyNumberFormat="1" applyFont="1" applyFill="1" applyAlignment="1">
      <alignment horizontal="center" vertical="center"/>
    </xf>
    <xf numFmtId="4" fontId="1" fillId="18" borderId="8" xfId="0" applyNumberFormat="1" applyFont="1" applyFill="1" applyBorder="1" applyAlignment="1">
      <alignment horizontal="center" vertical="center"/>
    </xf>
    <xf numFmtId="4" fontId="1" fillId="18" borderId="9" xfId="0" applyNumberFormat="1" applyFont="1" applyFill="1" applyBorder="1" applyAlignment="1">
      <alignment horizontal="center" vertical="center"/>
    </xf>
    <xf numFmtId="4" fontId="2" fillId="14" borderId="2" xfId="0" applyNumberFormat="1" applyFont="1" applyFill="1" applyBorder="1" applyAlignment="1">
      <alignment horizontal="right" vertical="center"/>
    </xf>
    <xf numFmtId="58" fontId="1" fillId="14" borderId="2" xfId="0" applyNumberFormat="1" applyFont="1" applyFill="1" applyBorder="1" applyAlignment="1">
      <alignment horizontal="center" vertical="center"/>
    </xf>
    <xf numFmtId="4" fontId="1" fillId="14" borderId="8" xfId="0" applyNumberFormat="1" applyFont="1" applyFill="1" applyBorder="1" applyAlignment="1">
      <alignment horizontal="center" vertical="center"/>
    </xf>
    <xf numFmtId="3" fontId="13" fillId="14" borderId="2" xfId="0" applyNumberFormat="1" applyFont="1" applyFill="1" applyBorder="1" applyAlignment="1">
      <alignment horizontal="center" vertical="center"/>
    </xf>
    <xf numFmtId="176" fontId="13" fillId="14" borderId="2" xfId="0" applyFont="1" applyFill="1" applyBorder="1" applyAlignment="1">
      <alignment horizontal="center" vertical="center"/>
    </xf>
    <xf numFmtId="176" fontId="13" fillId="14" borderId="2" xfId="0" applyFont="1" applyFill="1" applyBorder="1" applyAlignment="1">
      <alignment horizontal="center" vertical="center" wrapText="1"/>
    </xf>
    <xf numFmtId="0" fontId="13" fillId="14" borderId="2" xfId="0" applyNumberFormat="1" applyFont="1" applyFill="1" applyBorder="1" applyAlignment="1">
      <alignment horizontal="left" vertical="center"/>
    </xf>
    <xf numFmtId="0" fontId="13" fillId="14" borderId="2" xfId="0" applyNumberFormat="1" applyFont="1" applyFill="1" applyBorder="1" applyAlignment="1">
      <alignment horizontal="left" vertical="center" wrapText="1"/>
    </xf>
    <xf numFmtId="178" fontId="13" fillId="14" borderId="2" xfId="0" applyNumberFormat="1" applyFont="1" applyFill="1" applyBorder="1" applyAlignment="1">
      <alignment horizontal="center" vertical="center"/>
    </xf>
    <xf numFmtId="0" fontId="13" fillId="14" borderId="3" xfId="0" applyNumberFormat="1" applyFont="1" applyFill="1" applyBorder="1" applyAlignment="1">
      <alignment horizontal="center" vertical="center"/>
    </xf>
    <xf numFmtId="58" fontId="13" fillId="14" borderId="4" xfId="0" applyNumberFormat="1" applyFont="1" applyFill="1" applyBorder="1" applyAlignment="1">
      <alignment horizontal="center" vertical="center"/>
    </xf>
    <xf numFmtId="0" fontId="13" fillId="14" borderId="5" xfId="0" applyNumberFormat="1" applyFont="1" applyFill="1" applyBorder="1" applyAlignment="1">
      <alignment horizontal="center" vertical="center"/>
    </xf>
    <xf numFmtId="176" fontId="13" fillId="14" borderId="2" xfId="0" applyFont="1" applyFill="1" applyBorder="1" applyAlignment="1">
      <alignment vertical="center"/>
    </xf>
    <xf numFmtId="4" fontId="13" fillId="14" borderId="2" xfId="0" applyNumberFormat="1" applyFont="1" applyFill="1" applyBorder="1" applyAlignment="1">
      <alignment horizontal="center" vertical="center"/>
    </xf>
    <xf numFmtId="4" fontId="9" fillId="14" borderId="2" xfId="0" applyNumberFormat="1" applyFont="1" applyFill="1" applyBorder="1" applyAlignment="1">
      <alignment vertical="center"/>
    </xf>
    <xf numFmtId="4" fontId="9" fillId="14" borderId="2" xfId="0" applyNumberFormat="1" applyFont="1" applyFill="1" applyBorder="1" applyAlignment="1">
      <alignment horizontal="right" vertical="center"/>
    </xf>
    <xf numFmtId="58" fontId="13" fillId="14" borderId="2" xfId="0" applyNumberFormat="1" applyFont="1" applyFill="1" applyBorder="1" applyAlignment="1">
      <alignment horizontal="center" vertical="center"/>
    </xf>
    <xf numFmtId="4" fontId="13" fillId="14" borderId="7" xfId="0" applyNumberFormat="1" applyFont="1" applyFill="1" applyBorder="1" applyAlignment="1">
      <alignment vertical="center"/>
    </xf>
    <xf numFmtId="4" fontId="13" fillId="14" borderId="2" xfId="0" applyNumberFormat="1" applyFont="1" applyFill="1" applyBorder="1" applyAlignment="1">
      <alignment vertical="center"/>
    </xf>
    <xf numFmtId="180" fontId="9" fillId="14" borderId="2" xfId="0" applyNumberFormat="1" applyFont="1" applyFill="1" applyBorder="1" applyAlignment="1">
      <alignment horizontal="center" vertical="center"/>
    </xf>
    <xf numFmtId="177" fontId="13" fillId="14" borderId="2" xfId="2" applyFont="1" applyFill="1" applyBorder="1" applyAlignment="1" applyProtection="1">
      <alignment vertical="center"/>
    </xf>
    <xf numFmtId="0" fontId="13" fillId="14" borderId="0" xfId="0" applyNumberFormat="1" applyFont="1" applyFill="1" applyAlignment="1">
      <alignment horizontal="center" vertical="center"/>
    </xf>
    <xf numFmtId="58" fontId="13" fillId="14" borderId="0" xfId="0" applyNumberFormat="1" applyFont="1" applyFill="1" applyAlignment="1">
      <alignment horizontal="center" vertical="center"/>
    </xf>
    <xf numFmtId="181" fontId="13" fillId="14" borderId="0" xfId="0" applyNumberFormat="1" applyFont="1" applyFill="1" applyAlignment="1">
      <alignment horizontal="center" vertical="center"/>
    </xf>
    <xf numFmtId="4" fontId="13" fillId="14" borderId="0" xfId="0" applyNumberFormat="1" applyFont="1" applyFill="1" applyAlignment="1">
      <alignment horizontal="center" vertical="center"/>
    </xf>
    <xf numFmtId="4" fontId="1" fillId="14" borderId="8" xfId="0" applyNumberFormat="1" applyFont="1" applyFill="1" applyBorder="1" applyAlignment="1">
      <alignment vertical="center"/>
    </xf>
    <xf numFmtId="4" fontId="13" fillId="14" borderId="9" xfId="0" applyNumberFormat="1" applyFont="1" applyFill="1" applyBorder="1" applyAlignment="1">
      <alignment vertical="center"/>
    </xf>
    <xf numFmtId="3" fontId="1" fillId="19" borderId="2" xfId="0" applyNumberFormat="1" applyFont="1" applyFill="1" applyBorder="1" applyAlignment="1">
      <alignment horizontal="center" vertical="center"/>
    </xf>
    <xf numFmtId="176" fontId="1" fillId="19" borderId="2" xfId="0" applyFont="1" applyFill="1" applyBorder="1" applyAlignment="1">
      <alignment horizontal="center" vertical="center"/>
    </xf>
    <xf numFmtId="176" fontId="19" fillId="19" borderId="2" xfId="0" applyFont="1" applyFill="1" applyBorder="1" applyAlignment="1">
      <alignment horizontal="center" vertical="center"/>
    </xf>
    <xf numFmtId="176" fontId="1" fillId="19" borderId="2" xfId="0" applyFont="1" applyFill="1" applyBorder="1" applyAlignment="1">
      <alignment horizontal="center" vertical="center" wrapText="1"/>
    </xf>
    <xf numFmtId="0" fontId="1" fillId="19" borderId="2" xfId="0" applyNumberFormat="1" applyFont="1" applyFill="1" applyBorder="1" applyAlignment="1">
      <alignment horizontal="left" vertical="center"/>
    </xf>
    <xf numFmtId="0" fontId="1" fillId="19" borderId="2" xfId="0" applyNumberFormat="1" applyFont="1" applyFill="1" applyBorder="1" applyAlignment="1">
      <alignment horizontal="left" vertical="center" wrapText="1"/>
    </xf>
    <xf numFmtId="178" fontId="1" fillId="19" borderId="2" xfId="0" applyNumberFormat="1" applyFont="1" applyFill="1" applyBorder="1" applyAlignment="1">
      <alignment horizontal="center" vertical="center"/>
    </xf>
    <xf numFmtId="0" fontId="1" fillId="19" borderId="3" xfId="0" applyNumberFormat="1" applyFont="1" applyFill="1" applyBorder="1" applyAlignment="1">
      <alignment horizontal="center" vertical="center"/>
    </xf>
    <xf numFmtId="58" fontId="1" fillId="19" borderId="4" xfId="0" applyNumberFormat="1" applyFont="1" applyFill="1" applyBorder="1" applyAlignment="1">
      <alignment horizontal="center" vertical="center"/>
    </xf>
    <xf numFmtId="0" fontId="1" fillId="19" borderId="5" xfId="0" applyNumberFormat="1" applyFont="1" applyFill="1" applyBorder="1" applyAlignment="1">
      <alignment horizontal="center" vertical="center"/>
    </xf>
    <xf numFmtId="176" fontId="1" fillId="19" borderId="2" xfId="0" applyFont="1" applyFill="1" applyBorder="1" applyAlignment="1">
      <alignment vertical="center"/>
    </xf>
    <xf numFmtId="4" fontId="1" fillId="19" borderId="2" xfId="0" applyNumberFormat="1" applyFont="1" applyFill="1" applyBorder="1" applyAlignment="1">
      <alignment horizontal="center" vertical="center"/>
    </xf>
    <xf numFmtId="4" fontId="2" fillId="19" borderId="2" xfId="0" applyNumberFormat="1" applyFont="1" applyFill="1" applyBorder="1" applyAlignment="1">
      <alignment vertical="center"/>
    </xf>
    <xf numFmtId="4" fontId="2" fillId="19" borderId="2" xfId="0" applyNumberFormat="1" applyFont="1" applyFill="1" applyBorder="1" applyAlignment="1">
      <alignment horizontal="right" vertical="center"/>
    </xf>
    <xf numFmtId="58" fontId="1" fillId="19" borderId="2" xfId="0" applyNumberFormat="1" applyFont="1" applyFill="1" applyBorder="1" applyAlignment="1">
      <alignment horizontal="center" vertical="center"/>
    </xf>
    <xf numFmtId="4" fontId="1" fillId="19" borderId="2" xfId="0" applyNumberFormat="1" applyFont="1" applyFill="1" applyBorder="1" applyAlignment="1">
      <alignment vertical="center"/>
    </xf>
    <xf numFmtId="180" fontId="2" fillId="19" borderId="2" xfId="0" applyNumberFormat="1" applyFont="1" applyFill="1" applyBorder="1" applyAlignment="1">
      <alignment horizontal="center" vertical="center"/>
    </xf>
    <xf numFmtId="4" fontId="1" fillId="19" borderId="7" xfId="0" applyNumberFormat="1" applyFont="1" applyFill="1" applyBorder="1" applyAlignment="1">
      <alignment horizontal="center" vertical="center"/>
    </xf>
    <xf numFmtId="177" fontId="1" fillId="19" borderId="2" xfId="2" applyFont="1" applyFill="1" applyBorder="1" applyAlignment="1" applyProtection="1">
      <alignment vertical="center"/>
    </xf>
    <xf numFmtId="0" fontId="1" fillId="19" borderId="0" xfId="0" applyNumberFormat="1" applyFont="1" applyFill="1" applyAlignment="1">
      <alignment horizontal="center" vertical="center"/>
    </xf>
    <xf numFmtId="58" fontId="1" fillId="19" borderId="0" xfId="0" applyNumberFormat="1" applyFont="1" applyFill="1" applyAlignment="1">
      <alignment horizontal="center" vertical="center"/>
    </xf>
    <xf numFmtId="181" fontId="1" fillId="19" borderId="0" xfId="0" applyNumberFormat="1" applyFont="1" applyFill="1" applyAlignment="1">
      <alignment horizontal="center" vertical="center"/>
    </xf>
    <xf numFmtId="4" fontId="1" fillId="19" borderId="0" xfId="0" applyNumberFormat="1" applyFont="1" applyFill="1" applyAlignment="1">
      <alignment horizontal="center" vertical="center"/>
    </xf>
    <xf numFmtId="4" fontId="1" fillId="19" borderId="9" xfId="0" applyNumberFormat="1" applyFont="1" applyFill="1" applyBorder="1" applyAlignment="1">
      <alignment horizontal="center" vertical="center"/>
    </xf>
    <xf numFmtId="3" fontId="1" fillId="20" borderId="2" xfId="0" applyNumberFormat="1" applyFont="1" applyFill="1" applyBorder="1" applyAlignment="1">
      <alignment horizontal="center" vertical="center"/>
    </xf>
    <xf numFmtId="176" fontId="1" fillId="20" borderId="2" xfId="0" applyFont="1" applyFill="1" applyBorder="1" applyAlignment="1">
      <alignment horizontal="center" vertical="center"/>
    </xf>
    <xf numFmtId="176" fontId="1" fillId="20" borderId="2" xfId="0" applyFont="1" applyFill="1" applyBorder="1" applyAlignment="1">
      <alignment horizontal="center" vertical="center" wrapText="1"/>
    </xf>
    <xf numFmtId="0" fontId="1" fillId="20" borderId="2" xfId="0" applyNumberFormat="1" applyFont="1" applyFill="1" applyBorder="1" applyAlignment="1">
      <alignment horizontal="left" vertical="center"/>
    </xf>
    <xf numFmtId="0" fontId="1" fillId="20" borderId="2" xfId="0" applyNumberFormat="1" applyFont="1" applyFill="1" applyBorder="1" applyAlignment="1">
      <alignment horizontal="left" vertical="center" wrapText="1"/>
    </xf>
    <xf numFmtId="178" fontId="1" fillId="20" borderId="2" xfId="0" applyNumberFormat="1" applyFont="1" applyFill="1" applyBorder="1" applyAlignment="1">
      <alignment horizontal="center" vertical="center"/>
    </xf>
    <xf numFmtId="0" fontId="1" fillId="20" borderId="3" xfId="0" applyNumberFormat="1" applyFont="1" applyFill="1" applyBorder="1" applyAlignment="1">
      <alignment horizontal="center" vertical="center"/>
    </xf>
    <xf numFmtId="58" fontId="1" fillId="20" borderId="4" xfId="0" applyNumberFormat="1" applyFont="1" applyFill="1" applyBorder="1" applyAlignment="1">
      <alignment horizontal="center" vertical="center"/>
    </xf>
    <xf numFmtId="0" fontId="1" fillId="20" borderId="5" xfId="0" applyNumberFormat="1" applyFont="1" applyFill="1" applyBorder="1" applyAlignment="1">
      <alignment horizontal="center" vertical="center"/>
    </xf>
    <xf numFmtId="176" fontId="1" fillId="20" borderId="2" xfId="0" applyFont="1" applyFill="1" applyBorder="1" applyAlignment="1">
      <alignment vertical="center"/>
    </xf>
    <xf numFmtId="4" fontId="1" fillId="20" borderId="2" xfId="0" applyNumberFormat="1" applyFont="1" applyFill="1" applyBorder="1" applyAlignment="1">
      <alignment horizontal="center" vertical="center"/>
    </xf>
    <xf numFmtId="4" fontId="2" fillId="20" borderId="2" xfId="0" applyNumberFormat="1" applyFont="1" applyFill="1" applyBorder="1" applyAlignment="1">
      <alignment vertical="center"/>
    </xf>
    <xf numFmtId="4" fontId="2" fillId="20" borderId="2" xfId="0" applyNumberFormat="1" applyFont="1" applyFill="1" applyBorder="1" applyAlignment="1">
      <alignment horizontal="right" vertical="center"/>
    </xf>
    <xf numFmtId="58" fontId="1" fillId="20" borderId="2" xfId="0" applyNumberFormat="1" applyFont="1" applyFill="1" applyBorder="1" applyAlignment="1">
      <alignment horizontal="center" vertical="center"/>
    </xf>
    <xf numFmtId="4" fontId="1" fillId="20" borderId="2" xfId="0" applyNumberFormat="1" applyFont="1" applyFill="1" applyBorder="1" applyAlignment="1">
      <alignment vertical="center"/>
    </xf>
    <xf numFmtId="180" fontId="2" fillId="20" borderId="2" xfId="0" applyNumberFormat="1" applyFont="1" applyFill="1" applyBorder="1" applyAlignment="1">
      <alignment horizontal="center" vertical="center"/>
    </xf>
    <xf numFmtId="4" fontId="1" fillId="20" borderId="7" xfId="0" applyNumberFormat="1" applyFont="1" applyFill="1" applyBorder="1" applyAlignment="1">
      <alignment horizontal="center" vertical="center"/>
    </xf>
    <xf numFmtId="177" fontId="1" fillId="20" borderId="2" xfId="2" applyFont="1" applyFill="1" applyBorder="1" applyAlignment="1" applyProtection="1">
      <alignment vertical="center"/>
    </xf>
    <xf numFmtId="0" fontId="1" fillId="20" borderId="0" xfId="0" applyNumberFormat="1" applyFont="1" applyFill="1" applyAlignment="1">
      <alignment horizontal="center" vertical="center"/>
    </xf>
    <xf numFmtId="58" fontId="1" fillId="20" borderId="0" xfId="0" applyNumberFormat="1" applyFont="1" applyFill="1" applyAlignment="1">
      <alignment horizontal="center" vertical="center"/>
    </xf>
    <xf numFmtId="181" fontId="1" fillId="20" borderId="0" xfId="0" applyNumberFormat="1" applyFont="1" applyFill="1" applyAlignment="1">
      <alignment horizontal="center" vertical="center"/>
    </xf>
    <xf numFmtId="4" fontId="1" fillId="20" borderId="0" xfId="0" applyNumberFormat="1" applyFont="1" applyFill="1" applyAlignment="1">
      <alignment horizontal="center" vertical="center"/>
    </xf>
    <xf numFmtId="4" fontId="1" fillId="20" borderId="8" xfId="0" applyNumberFormat="1" applyFont="1" applyFill="1" applyBorder="1" applyAlignment="1">
      <alignment horizontal="center" vertical="center"/>
    </xf>
    <xf numFmtId="4" fontId="1" fillId="20" borderId="9" xfId="0" applyNumberFormat="1" applyFont="1" applyFill="1" applyBorder="1" applyAlignment="1">
      <alignment horizontal="center" vertical="center"/>
    </xf>
    <xf numFmtId="3" fontId="1" fillId="21" borderId="2" xfId="0" applyNumberFormat="1" applyFont="1" applyFill="1" applyBorder="1" applyAlignment="1">
      <alignment horizontal="center" vertical="center"/>
    </xf>
    <xf numFmtId="176" fontId="1" fillId="21" borderId="2" xfId="0" applyFont="1" applyFill="1" applyBorder="1" applyAlignment="1">
      <alignment horizontal="center" vertical="center"/>
    </xf>
    <xf numFmtId="176" fontId="19" fillId="21" borderId="2" xfId="0" applyFont="1" applyFill="1" applyBorder="1" applyAlignment="1">
      <alignment horizontal="center" vertical="center"/>
    </xf>
    <xf numFmtId="176" fontId="1" fillId="21" borderId="2" xfId="0" applyFont="1" applyFill="1" applyBorder="1" applyAlignment="1">
      <alignment horizontal="center" vertical="center" wrapText="1"/>
    </xf>
    <xf numFmtId="0" fontId="1" fillId="21" borderId="2" xfId="0" applyNumberFormat="1" applyFont="1" applyFill="1" applyBorder="1" applyAlignment="1">
      <alignment horizontal="left" vertical="center"/>
    </xf>
    <xf numFmtId="0" fontId="1" fillId="21" borderId="2" xfId="0" applyNumberFormat="1" applyFont="1" applyFill="1" applyBorder="1" applyAlignment="1">
      <alignment horizontal="left" vertical="center" wrapText="1"/>
    </xf>
    <xf numFmtId="178" fontId="1" fillId="21" borderId="2" xfId="0" applyNumberFormat="1" applyFont="1" applyFill="1" applyBorder="1" applyAlignment="1">
      <alignment horizontal="center" vertical="center"/>
    </xf>
    <xf numFmtId="0" fontId="1" fillId="21" borderId="3" xfId="0" applyNumberFormat="1" applyFont="1" applyFill="1" applyBorder="1" applyAlignment="1">
      <alignment horizontal="center" vertical="center"/>
    </xf>
    <xf numFmtId="58" fontId="1" fillId="21" borderId="4" xfId="0" applyNumberFormat="1" applyFont="1" applyFill="1" applyBorder="1" applyAlignment="1">
      <alignment horizontal="center" vertical="center"/>
    </xf>
    <xf numFmtId="0" fontId="1" fillId="21" borderId="5" xfId="0" applyNumberFormat="1" applyFont="1" applyFill="1" applyBorder="1" applyAlignment="1">
      <alignment horizontal="center" vertical="center"/>
    </xf>
    <xf numFmtId="176" fontId="1" fillId="21" borderId="2" xfId="0" applyFont="1" applyFill="1" applyBorder="1" applyAlignment="1">
      <alignment vertical="center"/>
    </xf>
    <xf numFmtId="4" fontId="1" fillId="21" borderId="2" xfId="0" applyNumberFormat="1" applyFont="1" applyFill="1" applyBorder="1" applyAlignment="1">
      <alignment horizontal="center" vertical="center"/>
    </xf>
    <xf numFmtId="4" fontId="2" fillId="21" borderId="2" xfId="0" applyNumberFormat="1" applyFont="1" applyFill="1" applyBorder="1" applyAlignment="1">
      <alignment vertical="center"/>
    </xf>
    <xf numFmtId="4" fontId="2" fillId="21" borderId="2" xfId="0" applyNumberFormat="1" applyFont="1" applyFill="1" applyBorder="1" applyAlignment="1">
      <alignment horizontal="right" vertical="center"/>
    </xf>
    <xf numFmtId="58" fontId="1" fillId="21" borderId="2" xfId="0" applyNumberFormat="1" applyFont="1" applyFill="1" applyBorder="1" applyAlignment="1">
      <alignment horizontal="center" vertical="center"/>
    </xf>
    <xf numFmtId="4" fontId="1" fillId="21" borderId="2" xfId="0" applyNumberFormat="1" applyFont="1" applyFill="1" applyBorder="1" applyAlignment="1">
      <alignment vertical="center"/>
    </xf>
    <xf numFmtId="180" fontId="2" fillId="21" borderId="2" xfId="0" applyNumberFormat="1" applyFont="1" applyFill="1" applyBorder="1" applyAlignment="1">
      <alignment horizontal="center" vertical="center"/>
    </xf>
    <xf numFmtId="4" fontId="1" fillId="21" borderId="7" xfId="0" applyNumberFormat="1" applyFont="1" applyFill="1" applyBorder="1" applyAlignment="1">
      <alignment horizontal="center" vertical="center"/>
    </xf>
    <xf numFmtId="177" fontId="1" fillId="21" borderId="2" xfId="2" applyFont="1" applyFill="1" applyBorder="1" applyAlignment="1" applyProtection="1">
      <alignment vertical="center"/>
    </xf>
    <xf numFmtId="0" fontId="1" fillId="21" borderId="0" xfId="0" applyNumberFormat="1" applyFont="1" applyFill="1" applyAlignment="1">
      <alignment horizontal="center" vertical="center"/>
    </xf>
    <xf numFmtId="58" fontId="1" fillId="21" borderId="0" xfId="0" applyNumberFormat="1" applyFont="1" applyFill="1" applyAlignment="1">
      <alignment horizontal="center" vertical="center"/>
    </xf>
    <xf numFmtId="181" fontId="1" fillId="21" borderId="0" xfId="0" applyNumberFormat="1" applyFont="1" applyFill="1" applyAlignment="1">
      <alignment horizontal="center" vertical="center"/>
    </xf>
    <xf numFmtId="4" fontId="1" fillId="21" borderId="0" xfId="0" applyNumberFormat="1" applyFont="1" applyFill="1" applyAlignment="1">
      <alignment horizontal="center" vertical="center"/>
    </xf>
    <xf numFmtId="4" fontId="1" fillId="21" borderId="9" xfId="0" applyNumberFormat="1" applyFont="1" applyFill="1" applyBorder="1" applyAlignment="1">
      <alignment horizontal="center" vertical="center"/>
    </xf>
    <xf numFmtId="3" fontId="1" fillId="22" borderId="2" xfId="0" applyNumberFormat="1" applyFont="1" applyFill="1" applyBorder="1" applyAlignment="1">
      <alignment horizontal="center" vertical="center"/>
    </xf>
    <xf numFmtId="176" fontId="1" fillId="22" borderId="2" xfId="0" applyFont="1" applyFill="1" applyBorder="1" applyAlignment="1">
      <alignment horizontal="center" vertical="center"/>
    </xf>
    <xf numFmtId="176" fontId="19" fillId="22" borderId="2" xfId="0" applyFont="1" applyFill="1" applyBorder="1" applyAlignment="1">
      <alignment horizontal="center" vertical="center"/>
    </xf>
    <xf numFmtId="176" fontId="1" fillId="22" borderId="2" xfId="0" applyFont="1" applyFill="1" applyBorder="1" applyAlignment="1">
      <alignment horizontal="center" vertical="center" wrapText="1"/>
    </xf>
    <xf numFmtId="0" fontId="1" fillId="22" borderId="2" xfId="0" applyNumberFormat="1" applyFont="1" applyFill="1" applyBorder="1" applyAlignment="1">
      <alignment horizontal="left" vertical="center"/>
    </xf>
    <xf numFmtId="0" fontId="1" fillId="22" borderId="2" xfId="0" applyNumberFormat="1" applyFont="1" applyFill="1" applyBorder="1" applyAlignment="1">
      <alignment horizontal="left" vertical="center" wrapText="1"/>
    </xf>
    <xf numFmtId="178" fontId="1" fillId="22" borderId="2" xfId="0" applyNumberFormat="1" applyFont="1" applyFill="1" applyBorder="1" applyAlignment="1">
      <alignment horizontal="center" vertical="center"/>
    </xf>
    <xf numFmtId="0" fontId="1" fillId="22" borderId="3" xfId="0" applyNumberFormat="1" applyFont="1" applyFill="1" applyBorder="1" applyAlignment="1">
      <alignment horizontal="center" vertical="center"/>
    </xf>
    <xf numFmtId="58" fontId="1" fillId="22" borderId="4" xfId="0" applyNumberFormat="1" applyFont="1" applyFill="1" applyBorder="1" applyAlignment="1">
      <alignment horizontal="center" vertical="center"/>
    </xf>
    <xf numFmtId="0" fontId="1" fillId="22" borderId="5" xfId="0" applyNumberFormat="1" applyFont="1" applyFill="1" applyBorder="1" applyAlignment="1">
      <alignment horizontal="center" vertical="center"/>
    </xf>
    <xf numFmtId="176" fontId="1" fillId="22" borderId="2" xfId="0" applyFont="1" applyFill="1" applyBorder="1" applyAlignment="1">
      <alignment vertical="center"/>
    </xf>
    <xf numFmtId="4" fontId="1" fillId="22" borderId="2" xfId="0" applyNumberFormat="1" applyFont="1" applyFill="1" applyBorder="1" applyAlignment="1">
      <alignment horizontal="center" vertical="center"/>
    </xf>
    <xf numFmtId="4" fontId="2" fillId="22" borderId="2" xfId="0" applyNumberFormat="1" applyFont="1" applyFill="1" applyBorder="1" applyAlignment="1">
      <alignment vertical="center"/>
    </xf>
    <xf numFmtId="4" fontId="2" fillId="22" borderId="2" xfId="0" applyNumberFormat="1" applyFont="1" applyFill="1" applyBorder="1" applyAlignment="1">
      <alignment horizontal="right" vertical="center"/>
    </xf>
    <xf numFmtId="58" fontId="1" fillId="22" borderId="2" xfId="0" applyNumberFormat="1" applyFont="1" applyFill="1" applyBorder="1" applyAlignment="1">
      <alignment horizontal="center" vertical="center"/>
    </xf>
    <xf numFmtId="4" fontId="1" fillId="22" borderId="2" xfId="0" applyNumberFormat="1" applyFont="1" applyFill="1" applyBorder="1" applyAlignment="1">
      <alignment vertical="center"/>
    </xf>
    <xf numFmtId="180" fontId="2" fillId="22" borderId="2" xfId="0" applyNumberFormat="1" applyFont="1" applyFill="1" applyBorder="1" applyAlignment="1">
      <alignment horizontal="center" vertical="center"/>
    </xf>
    <xf numFmtId="4" fontId="1" fillId="22" borderId="7" xfId="0" applyNumberFormat="1" applyFont="1" applyFill="1" applyBorder="1" applyAlignment="1">
      <alignment horizontal="center" vertical="center"/>
    </xf>
    <xf numFmtId="177" fontId="1" fillId="22" borderId="2" xfId="2" applyFont="1" applyFill="1" applyBorder="1" applyAlignment="1" applyProtection="1">
      <alignment vertical="center"/>
    </xf>
    <xf numFmtId="0" fontId="1" fillId="22" borderId="0" xfId="0" applyNumberFormat="1" applyFont="1" applyFill="1" applyAlignment="1">
      <alignment horizontal="center" vertical="center"/>
    </xf>
    <xf numFmtId="58" fontId="1" fillId="22" borderId="0" xfId="0" applyNumberFormat="1" applyFont="1" applyFill="1" applyAlignment="1">
      <alignment horizontal="center" vertical="center"/>
    </xf>
    <xf numFmtId="181" fontId="1" fillId="22" borderId="0" xfId="0" applyNumberFormat="1" applyFont="1" applyFill="1" applyAlignment="1">
      <alignment horizontal="center" vertical="center"/>
    </xf>
    <xf numFmtId="4" fontId="1" fillId="22" borderId="0" xfId="0" applyNumberFormat="1" applyFont="1" applyFill="1" applyAlignment="1">
      <alignment horizontal="center" vertical="center"/>
    </xf>
    <xf numFmtId="4" fontId="1" fillId="22" borderId="9" xfId="0" applyNumberFormat="1" applyFont="1" applyFill="1" applyBorder="1" applyAlignment="1">
      <alignment horizontal="center" vertical="center"/>
    </xf>
    <xf numFmtId="3" fontId="1" fillId="23" borderId="2" xfId="0" applyNumberFormat="1" applyFont="1" applyFill="1" applyBorder="1" applyAlignment="1">
      <alignment horizontal="center" vertical="center"/>
    </xf>
    <xf numFmtId="176" fontId="1" fillId="23" borderId="2" xfId="0" applyFont="1" applyFill="1" applyBorder="1" applyAlignment="1">
      <alignment horizontal="center" vertical="center"/>
    </xf>
    <xf numFmtId="176" fontId="19" fillId="23" borderId="2" xfId="0" applyFont="1" applyFill="1" applyBorder="1" applyAlignment="1">
      <alignment horizontal="center" vertical="center"/>
    </xf>
    <xf numFmtId="176" fontId="1" fillId="23" borderId="2" xfId="0" applyFont="1" applyFill="1" applyBorder="1" applyAlignment="1">
      <alignment horizontal="center" vertical="center" wrapText="1"/>
    </xf>
    <xf numFmtId="0" fontId="1" fillId="23" borderId="2" xfId="0" applyNumberFormat="1" applyFont="1" applyFill="1" applyBorder="1" applyAlignment="1">
      <alignment horizontal="left" vertical="center"/>
    </xf>
    <xf numFmtId="0" fontId="1" fillId="23" borderId="2" xfId="0" applyNumberFormat="1" applyFont="1" applyFill="1" applyBorder="1" applyAlignment="1">
      <alignment horizontal="left" vertical="center" wrapText="1"/>
    </xf>
    <xf numFmtId="178" fontId="1" fillId="23" borderId="2" xfId="0" applyNumberFormat="1" applyFont="1" applyFill="1" applyBorder="1" applyAlignment="1">
      <alignment horizontal="center" vertical="center"/>
    </xf>
    <xf numFmtId="0" fontId="1" fillId="23" borderId="3" xfId="0" applyNumberFormat="1" applyFont="1" applyFill="1" applyBorder="1" applyAlignment="1">
      <alignment horizontal="center" vertical="center"/>
    </xf>
    <xf numFmtId="58" fontId="1" fillId="23" borderId="4" xfId="0" applyNumberFormat="1" applyFont="1" applyFill="1" applyBorder="1" applyAlignment="1">
      <alignment horizontal="center" vertical="center"/>
    </xf>
    <xf numFmtId="0" fontId="1" fillId="23" borderId="5" xfId="0" applyNumberFormat="1" applyFont="1" applyFill="1" applyBorder="1" applyAlignment="1">
      <alignment horizontal="center" vertical="center"/>
    </xf>
    <xf numFmtId="176" fontId="1" fillId="23" borderId="2" xfId="0" applyFont="1" applyFill="1" applyBorder="1" applyAlignment="1">
      <alignment vertical="center"/>
    </xf>
    <xf numFmtId="4" fontId="1" fillId="23" borderId="2" xfId="0" applyNumberFormat="1" applyFont="1" applyFill="1" applyBorder="1" applyAlignment="1">
      <alignment horizontal="center" vertical="center"/>
    </xf>
    <xf numFmtId="4" fontId="2" fillId="23" borderId="2" xfId="0" applyNumberFormat="1" applyFont="1" applyFill="1" applyBorder="1" applyAlignment="1">
      <alignment vertical="center"/>
    </xf>
    <xf numFmtId="4" fontId="2" fillId="23" borderId="2" xfId="0" applyNumberFormat="1" applyFont="1" applyFill="1" applyBorder="1" applyAlignment="1">
      <alignment horizontal="right" vertical="center"/>
    </xf>
    <xf numFmtId="58" fontId="1" fillId="23" borderId="2" xfId="0" applyNumberFormat="1" applyFont="1" applyFill="1" applyBorder="1" applyAlignment="1">
      <alignment horizontal="center" vertical="center"/>
    </xf>
    <xf numFmtId="4" fontId="1" fillId="23" borderId="2" xfId="0" applyNumberFormat="1" applyFont="1" applyFill="1" applyBorder="1" applyAlignment="1">
      <alignment vertical="center"/>
    </xf>
    <xf numFmtId="180" fontId="2" fillId="23" borderId="2" xfId="0" applyNumberFormat="1" applyFont="1" applyFill="1" applyBorder="1" applyAlignment="1">
      <alignment horizontal="center" vertical="center"/>
    </xf>
    <xf numFmtId="177" fontId="1" fillId="23" borderId="2" xfId="2" applyFont="1" applyFill="1" applyBorder="1" applyAlignment="1" applyProtection="1">
      <alignment vertical="center"/>
    </xf>
    <xf numFmtId="0" fontId="1" fillId="23" borderId="0" xfId="0" applyNumberFormat="1" applyFont="1" applyFill="1" applyAlignment="1">
      <alignment horizontal="center" vertical="center"/>
    </xf>
    <xf numFmtId="58" fontId="1" fillId="23" borderId="0" xfId="0" applyNumberFormat="1" applyFont="1" applyFill="1" applyAlignment="1">
      <alignment horizontal="center" vertical="center"/>
    </xf>
    <xf numFmtId="181" fontId="1" fillId="23" borderId="0" xfId="0" applyNumberFormat="1" applyFont="1" applyFill="1" applyAlignment="1">
      <alignment horizontal="center" vertical="center"/>
    </xf>
    <xf numFmtId="4" fontId="1" fillId="23" borderId="0" xfId="0" applyNumberFormat="1" applyFont="1" applyFill="1" applyAlignment="1">
      <alignment horizontal="center" vertical="center"/>
    </xf>
    <xf numFmtId="176" fontId="19" fillId="14" borderId="2" xfId="0" applyFont="1" applyFill="1" applyBorder="1" applyAlignment="1">
      <alignment horizontal="center" vertical="center"/>
    </xf>
    <xf numFmtId="176" fontId="20" fillId="14" borderId="2" xfId="0" applyFont="1" applyFill="1" applyBorder="1" applyAlignment="1">
      <alignment horizontal="center" vertical="center"/>
    </xf>
    <xf numFmtId="3" fontId="3" fillId="24" borderId="2" xfId="0" applyNumberFormat="1" applyFont="1" applyFill="1" applyBorder="1" applyAlignment="1">
      <alignment horizontal="center" vertical="center"/>
    </xf>
    <xf numFmtId="176" fontId="3" fillId="24" borderId="2" xfId="0" applyFont="1" applyFill="1" applyBorder="1" applyAlignment="1">
      <alignment horizontal="center" vertical="center"/>
    </xf>
    <xf numFmtId="176" fontId="3" fillId="24" borderId="2" xfId="0" applyFont="1" applyFill="1" applyBorder="1" applyAlignment="1">
      <alignment horizontal="center" vertical="center" wrapText="1"/>
    </xf>
    <xf numFmtId="0" fontId="3" fillId="24" borderId="2" xfId="0" applyNumberFormat="1" applyFont="1" applyFill="1" applyBorder="1" applyAlignment="1">
      <alignment horizontal="left" vertical="center"/>
    </xf>
    <xf numFmtId="0" fontId="3" fillId="24" borderId="2" xfId="0" applyNumberFormat="1" applyFont="1" applyFill="1" applyBorder="1" applyAlignment="1">
      <alignment horizontal="left" vertical="center" wrapText="1"/>
    </xf>
    <xf numFmtId="178" fontId="3" fillId="24" borderId="2" xfId="0" applyNumberFormat="1" applyFont="1" applyFill="1" applyBorder="1" applyAlignment="1">
      <alignment horizontal="center" vertical="center"/>
    </xf>
    <xf numFmtId="0" fontId="3" fillId="24" borderId="3" xfId="0" applyNumberFormat="1" applyFont="1" applyFill="1" applyBorder="1" applyAlignment="1">
      <alignment horizontal="center" vertical="center"/>
    </xf>
    <xf numFmtId="58" fontId="3" fillId="24" borderId="4" xfId="0" applyNumberFormat="1" applyFont="1" applyFill="1" applyBorder="1" applyAlignment="1">
      <alignment horizontal="center" vertical="center"/>
    </xf>
    <xf numFmtId="0" fontId="3" fillId="24" borderId="5" xfId="0" applyNumberFormat="1" applyFont="1" applyFill="1" applyBorder="1" applyAlignment="1">
      <alignment horizontal="center" vertical="center"/>
    </xf>
    <xf numFmtId="176" fontId="3" fillId="24" borderId="2" xfId="0" applyFont="1" applyFill="1" applyBorder="1" applyAlignment="1">
      <alignment vertical="center"/>
    </xf>
    <xf numFmtId="4" fontId="3" fillId="24" borderId="2" xfId="0" applyNumberFormat="1" applyFont="1" applyFill="1" applyBorder="1" applyAlignment="1">
      <alignment horizontal="center" vertical="center"/>
    </xf>
    <xf numFmtId="4" fontId="12" fillId="24" borderId="2" xfId="0" applyNumberFormat="1" applyFont="1" applyFill="1" applyBorder="1" applyAlignment="1">
      <alignment vertical="center"/>
    </xf>
    <xf numFmtId="58" fontId="3" fillId="24" borderId="2" xfId="0" applyNumberFormat="1" applyFont="1" applyFill="1" applyBorder="1" applyAlignment="1">
      <alignment horizontal="center" vertical="center"/>
    </xf>
    <xf numFmtId="4" fontId="3" fillId="24" borderId="2" xfId="0" applyNumberFormat="1" applyFont="1" applyFill="1" applyBorder="1" applyAlignment="1">
      <alignment vertical="center"/>
    </xf>
    <xf numFmtId="180" fontId="12" fillId="24" borderId="2" xfId="0" applyNumberFormat="1" applyFont="1" applyFill="1" applyBorder="1" applyAlignment="1">
      <alignment horizontal="center" vertical="center"/>
    </xf>
    <xf numFmtId="177" fontId="3" fillId="24" borderId="2" xfId="2" applyFont="1" applyFill="1" applyBorder="1" applyAlignment="1" applyProtection="1">
      <alignment vertical="center"/>
    </xf>
    <xf numFmtId="0" fontId="3" fillId="24" borderId="0" xfId="0" applyNumberFormat="1" applyFont="1" applyFill="1" applyAlignment="1">
      <alignment horizontal="center" vertical="center"/>
    </xf>
    <xf numFmtId="58" fontId="3" fillId="24" borderId="0" xfId="0" applyNumberFormat="1" applyFont="1" applyFill="1" applyAlignment="1">
      <alignment horizontal="center" vertical="center"/>
    </xf>
    <xf numFmtId="181" fontId="3" fillId="24" borderId="0" xfId="0" applyNumberFormat="1" applyFont="1" applyFill="1" applyAlignment="1">
      <alignment horizontal="center" vertical="center"/>
    </xf>
    <xf numFmtId="4" fontId="3" fillId="24" borderId="0" xfId="0" applyNumberFormat="1" applyFont="1" applyFill="1" applyAlignment="1">
      <alignment horizontal="center" vertical="center"/>
    </xf>
    <xf numFmtId="4" fontId="1" fillId="12" borderId="7" xfId="0" applyNumberFormat="1" applyFont="1" applyFill="1" applyBorder="1" applyAlignment="1">
      <alignment horizontal="center" vertical="center"/>
    </xf>
    <xf numFmtId="3" fontId="13" fillId="12" borderId="2" xfId="0" applyNumberFormat="1" applyFont="1" applyFill="1" applyBorder="1" applyAlignment="1">
      <alignment horizontal="center" vertical="center"/>
    </xf>
    <xf numFmtId="176" fontId="13" fillId="12" borderId="2" xfId="0" applyFont="1" applyFill="1" applyBorder="1" applyAlignment="1">
      <alignment horizontal="center" vertical="center"/>
    </xf>
    <xf numFmtId="176" fontId="13" fillId="12" borderId="2" xfId="0" applyFont="1" applyFill="1" applyBorder="1" applyAlignment="1">
      <alignment horizontal="center" vertical="center" wrapText="1"/>
    </xf>
    <xf numFmtId="0" fontId="13" fillId="12" borderId="2" xfId="0" applyNumberFormat="1" applyFont="1" applyFill="1" applyBorder="1" applyAlignment="1">
      <alignment horizontal="left" vertical="center"/>
    </xf>
    <xf numFmtId="0" fontId="13" fillId="12" borderId="2" xfId="0" applyNumberFormat="1" applyFont="1" applyFill="1" applyBorder="1" applyAlignment="1">
      <alignment horizontal="left" vertical="center" wrapText="1"/>
    </xf>
    <xf numFmtId="178" fontId="13" fillId="12" borderId="2" xfId="0" applyNumberFormat="1" applyFont="1" applyFill="1" applyBorder="1" applyAlignment="1">
      <alignment horizontal="center" vertical="center"/>
    </xf>
    <xf numFmtId="0" fontId="13" fillId="12" borderId="3" xfId="0" applyNumberFormat="1" applyFont="1" applyFill="1" applyBorder="1" applyAlignment="1">
      <alignment horizontal="center" vertical="center"/>
    </xf>
    <xf numFmtId="58" fontId="13" fillId="12" borderId="4" xfId="0" applyNumberFormat="1" applyFont="1" applyFill="1" applyBorder="1" applyAlignment="1">
      <alignment horizontal="center" vertical="center"/>
    </xf>
    <xf numFmtId="0" fontId="13" fillId="12" borderId="5" xfId="0" applyNumberFormat="1" applyFont="1" applyFill="1" applyBorder="1" applyAlignment="1">
      <alignment horizontal="center" vertical="center"/>
    </xf>
    <xf numFmtId="176" fontId="13" fillId="12" borderId="2" xfId="0" applyFont="1" applyFill="1" applyBorder="1" applyAlignment="1">
      <alignment vertical="center"/>
    </xf>
    <xf numFmtId="4" fontId="13" fillId="12" borderId="2" xfId="0" applyNumberFormat="1" applyFont="1" applyFill="1" applyBorder="1" applyAlignment="1">
      <alignment horizontal="center" vertical="center"/>
    </xf>
    <xf numFmtId="4" fontId="9" fillId="12" borderId="2" xfId="0" applyNumberFormat="1" applyFont="1" applyFill="1" applyBorder="1" applyAlignment="1">
      <alignment vertical="center"/>
    </xf>
    <xf numFmtId="58" fontId="13" fillId="12" borderId="2" xfId="0" applyNumberFormat="1" applyFont="1" applyFill="1" applyBorder="1" applyAlignment="1">
      <alignment horizontal="center" vertical="center"/>
    </xf>
    <xf numFmtId="4" fontId="13" fillId="12" borderId="2" xfId="0" applyNumberFormat="1" applyFont="1" applyFill="1" applyBorder="1" applyAlignment="1">
      <alignment vertical="center"/>
    </xf>
    <xf numFmtId="180" fontId="9" fillId="12" borderId="2" xfId="0" applyNumberFormat="1" applyFont="1" applyFill="1" applyBorder="1" applyAlignment="1">
      <alignment horizontal="center" vertical="center"/>
    </xf>
    <xf numFmtId="4" fontId="1" fillId="12" borderId="8" xfId="0" applyNumberFormat="1" applyFont="1" applyFill="1" applyBorder="1" applyAlignment="1">
      <alignment horizontal="center" vertical="center"/>
    </xf>
    <xf numFmtId="177" fontId="13" fillId="12" borderId="2" xfId="2" applyFont="1" applyFill="1" applyBorder="1" applyAlignment="1" applyProtection="1">
      <alignment vertical="center"/>
    </xf>
    <xf numFmtId="0" fontId="13" fillId="12" borderId="0" xfId="0" applyNumberFormat="1" applyFont="1" applyFill="1" applyAlignment="1">
      <alignment horizontal="center" vertical="center"/>
    </xf>
    <xf numFmtId="58" fontId="13" fillId="12" borderId="0" xfId="0" applyNumberFormat="1" applyFont="1" applyFill="1" applyAlignment="1">
      <alignment horizontal="center" vertical="center"/>
    </xf>
    <xf numFmtId="181" fontId="13" fillId="12" borderId="0" xfId="0" applyNumberFormat="1" applyFont="1" applyFill="1" applyAlignment="1">
      <alignment horizontal="center" vertical="center"/>
    </xf>
    <xf numFmtId="4" fontId="13" fillId="12" borderId="0" xfId="0" applyNumberFormat="1" applyFont="1" applyFill="1" applyAlignment="1">
      <alignment horizontal="center" vertical="center"/>
    </xf>
    <xf numFmtId="4" fontId="1" fillId="12" borderId="9" xfId="0" applyNumberFormat="1" applyFont="1" applyFill="1" applyBorder="1" applyAlignment="1">
      <alignment horizontal="center" vertical="center"/>
    </xf>
    <xf numFmtId="3" fontId="13" fillId="16" borderId="2" xfId="0" applyNumberFormat="1" applyFont="1" applyFill="1" applyBorder="1" applyAlignment="1">
      <alignment horizontal="center" vertical="center"/>
    </xf>
    <xf numFmtId="176" fontId="13" fillId="16" borderId="2" xfId="0" applyFont="1" applyFill="1" applyBorder="1" applyAlignment="1">
      <alignment horizontal="center" vertical="center"/>
    </xf>
    <xf numFmtId="176" fontId="20" fillId="16" borderId="2" xfId="0" applyFont="1" applyFill="1" applyBorder="1" applyAlignment="1">
      <alignment horizontal="center" vertical="center"/>
    </xf>
    <xf numFmtId="176" fontId="13" fillId="16" borderId="2" xfId="0" applyFont="1" applyFill="1" applyBorder="1" applyAlignment="1">
      <alignment horizontal="center" vertical="center" wrapText="1"/>
    </xf>
    <xf numFmtId="0" fontId="13" fillId="16" borderId="2" xfId="0" applyNumberFormat="1" applyFont="1" applyFill="1" applyBorder="1" applyAlignment="1">
      <alignment horizontal="left" vertical="center"/>
    </xf>
    <xf numFmtId="0" fontId="13" fillId="16" borderId="2" xfId="0" applyNumberFormat="1" applyFont="1" applyFill="1" applyBorder="1" applyAlignment="1">
      <alignment horizontal="left" vertical="center" wrapText="1"/>
    </xf>
    <xf numFmtId="178" fontId="13" fillId="16" borderId="2" xfId="0" applyNumberFormat="1" applyFont="1" applyFill="1" applyBorder="1" applyAlignment="1">
      <alignment horizontal="center" vertical="center"/>
    </xf>
    <xf numFmtId="0" fontId="13" fillId="16" borderId="3" xfId="0" applyNumberFormat="1" applyFont="1" applyFill="1" applyBorder="1" applyAlignment="1">
      <alignment horizontal="center" vertical="center"/>
    </xf>
    <xf numFmtId="58" fontId="13" fillId="16" borderId="4" xfId="0" applyNumberFormat="1" applyFont="1" applyFill="1" applyBorder="1" applyAlignment="1">
      <alignment horizontal="center" vertical="center"/>
    </xf>
    <xf numFmtId="0" fontId="13" fillId="16" borderId="5" xfId="0" applyNumberFormat="1" applyFont="1" applyFill="1" applyBorder="1" applyAlignment="1">
      <alignment horizontal="center" vertical="center"/>
    </xf>
    <xf numFmtId="176" fontId="13" fillId="16" borderId="2" xfId="0" applyFont="1" applyFill="1" applyBorder="1" applyAlignment="1">
      <alignment vertical="center"/>
    </xf>
    <xf numFmtId="4" fontId="13" fillId="16" borderId="2" xfId="0" applyNumberFormat="1" applyFont="1" applyFill="1" applyBorder="1" applyAlignment="1">
      <alignment horizontal="center" vertical="center"/>
    </xf>
    <xf numFmtId="4" fontId="9" fillId="16" borderId="2" xfId="0" applyNumberFormat="1" applyFont="1" applyFill="1" applyBorder="1" applyAlignment="1">
      <alignment vertical="center"/>
    </xf>
    <xf numFmtId="58" fontId="13" fillId="16" borderId="2" xfId="0" applyNumberFormat="1" applyFont="1" applyFill="1" applyBorder="1" applyAlignment="1">
      <alignment horizontal="center" vertical="center"/>
    </xf>
    <xf numFmtId="4" fontId="13" fillId="16" borderId="2" xfId="0" applyNumberFormat="1" applyFont="1" applyFill="1" applyBorder="1" applyAlignment="1">
      <alignment vertical="center"/>
    </xf>
    <xf numFmtId="180" fontId="9" fillId="16" borderId="2" xfId="0" applyNumberFormat="1" applyFont="1" applyFill="1" applyBorder="1" applyAlignment="1">
      <alignment horizontal="center" vertical="center"/>
    </xf>
    <xf numFmtId="4" fontId="13" fillId="16" borderId="7" xfId="0" applyNumberFormat="1" applyFont="1" applyFill="1" applyBorder="1" applyAlignment="1">
      <alignment horizontal="center" vertical="center"/>
    </xf>
    <xf numFmtId="177" fontId="13" fillId="16" borderId="2" xfId="2" applyFont="1" applyFill="1" applyBorder="1" applyAlignment="1" applyProtection="1">
      <alignment vertical="center"/>
    </xf>
    <xf numFmtId="0" fontId="13" fillId="16" borderId="0" xfId="0" applyNumberFormat="1" applyFont="1" applyFill="1" applyAlignment="1">
      <alignment horizontal="center" vertical="center"/>
    </xf>
    <xf numFmtId="58" fontId="13" fillId="16" borderId="0" xfId="0" applyNumberFormat="1" applyFont="1" applyFill="1" applyAlignment="1">
      <alignment horizontal="center" vertical="center"/>
    </xf>
    <xf numFmtId="181" fontId="13" fillId="16" borderId="0" xfId="0" applyNumberFormat="1" applyFont="1" applyFill="1" applyAlignment="1">
      <alignment horizontal="center" vertical="center"/>
    </xf>
    <xf numFmtId="4" fontId="13" fillId="16" borderId="0" xfId="0" applyNumberFormat="1" applyFont="1" applyFill="1" applyAlignment="1">
      <alignment horizontal="center" vertical="center"/>
    </xf>
    <xf numFmtId="4" fontId="13" fillId="16" borderId="9" xfId="0" applyNumberFormat="1" applyFont="1" applyFill="1" applyBorder="1" applyAlignment="1">
      <alignment horizontal="center" vertical="center"/>
    </xf>
    <xf numFmtId="3" fontId="13" fillId="25" borderId="2" xfId="0" applyNumberFormat="1" applyFont="1" applyFill="1" applyBorder="1" applyAlignment="1">
      <alignment horizontal="center" vertical="center"/>
    </xf>
    <xf numFmtId="176" fontId="13" fillId="25" borderId="2" xfId="0" applyFont="1" applyFill="1" applyBorder="1" applyAlignment="1">
      <alignment horizontal="center" vertical="center"/>
    </xf>
    <xf numFmtId="176" fontId="20" fillId="25" borderId="2" xfId="0" applyFont="1" applyFill="1" applyBorder="1" applyAlignment="1">
      <alignment horizontal="center" vertical="center"/>
    </xf>
    <xf numFmtId="176" fontId="13" fillId="25" borderId="2" xfId="0" applyFont="1" applyFill="1" applyBorder="1" applyAlignment="1">
      <alignment horizontal="center" vertical="center" wrapText="1"/>
    </xf>
    <xf numFmtId="0" fontId="13" fillId="25" borderId="2" xfId="0" applyNumberFormat="1" applyFont="1" applyFill="1" applyBorder="1" applyAlignment="1">
      <alignment horizontal="left" vertical="center"/>
    </xf>
    <xf numFmtId="0" fontId="13" fillId="25" borderId="2" xfId="0" applyNumberFormat="1" applyFont="1" applyFill="1" applyBorder="1" applyAlignment="1">
      <alignment horizontal="left" vertical="center" wrapText="1"/>
    </xf>
    <xf numFmtId="178" fontId="13" fillId="25" borderId="2" xfId="0" applyNumberFormat="1" applyFont="1" applyFill="1" applyBorder="1" applyAlignment="1">
      <alignment horizontal="center" vertical="center"/>
    </xf>
    <xf numFmtId="0" fontId="13" fillId="25" borderId="3" xfId="0" applyNumberFormat="1" applyFont="1" applyFill="1" applyBorder="1" applyAlignment="1">
      <alignment horizontal="center" vertical="center"/>
    </xf>
    <xf numFmtId="58" fontId="13" fillId="25" borderId="4" xfId="0" applyNumberFormat="1" applyFont="1" applyFill="1" applyBorder="1" applyAlignment="1">
      <alignment horizontal="center" vertical="center"/>
    </xf>
    <xf numFmtId="0" fontId="13" fillId="25" borderId="5" xfId="0" applyNumberFormat="1" applyFont="1" applyFill="1" applyBorder="1" applyAlignment="1">
      <alignment horizontal="center" vertical="center"/>
    </xf>
    <xf numFmtId="176" fontId="13" fillId="25" borderId="2" xfId="0" applyFont="1" applyFill="1" applyBorder="1" applyAlignment="1">
      <alignment vertical="center"/>
    </xf>
    <xf numFmtId="4" fontId="13" fillId="25" borderId="2" xfId="0" applyNumberFormat="1" applyFont="1" applyFill="1" applyBorder="1" applyAlignment="1">
      <alignment horizontal="center" vertical="center"/>
    </xf>
    <xf numFmtId="4" fontId="9" fillId="25" borderId="2" xfId="0" applyNumberFormat="1" applyFont="1" applyFill="1" applyBorder="1" applyAlignment="1">
      <alignment vertical="center"/>
    </xf>
    <xf numFmtId="58" fontId="13" fillId="25" borderId="2" xfId="0" applyNumberFormat="1" applyFont="1" applyFill="1" applyBorder="1" applyAlignment="1">
      <alignment horizontal="center" vertical="center"/>
    </xf>
    <xf numFmtId="4" fontId="13" fillId="25" borderId="2" xfId="0" applyNumberFormat="1" applyFont="1" applyFill="1" applyBorder="1" applyAlignment="1">
      <alignment vertical="center"/>
    </xf>
    <xf numFmtId="180" fontId="9" fillId="25" borderId="2" xfId="0" applyNumberFormat="1" applyFont="1" applyFill="1" applyBorder="1" applyAlignment="1">
      <alignment horizontal="center" vertical="center"/>
    </xf>
    <xf numFmtId="4" fontId="13" fillId="25" borderId="7" xfId="0" applyNumberFormat="1" applyFont="1" applyFill="1" applyBorder="1" applyAlignment="1">
      <alignment horizontal="center" vertical="center"/>
    </xf>
    <xf numFmtId="177" fontId="13" fillId="25" borderId="2" xfId="2" applyFont="1" applyFill="1" applyBorder="1" applyAlignment="1" applyProtection="1">
      <alignment vertical="center"/>
    </xf>
    <xf numFmtId="0" fontId="13" fillId="25" borderId="0" xfId="0" applyNumberFormat="1" applyFont="1" applyFill="1" applyAlignment="1">
      <alignment horizontal="center" vertical="center"/>
    </xf>
    <xf numFmtId="58" fontId="13" fillId="25" borderId="0" xfId="0" applyNumberFormat="1" applyFont="1" applyFill="1" applyAlignment="1">
      <alignment horizontal="center" vertical="center"/>
    </xf>
    <xf numFmtId="181" fontId="13" fillId="25" borderId="0" xfId="0" applyNumberFormat="1" applyFont="1" applyFill="1" applyAlignment="1">
      <alignment horizontal="center" vertical="center"/>
    </xf>
    <xf numFmtId="4" fontId="13" fillId="25" borderId="0" xfId="0" applyNumberFormat="1" applyFont="1" applyFill="1" applyAlignment="1">
      <alignment horizontal="center" vertical="center"/>
    </xf>
    <xf numFmtId="3" fontId="1" fillId="25" borderId="2" xfId="0" applyNumberFormat="1" applyFont="1" applyFill="1" applyBorder="1" applyAlignment="1">
      <alignment horizontal="center" vertical="center"/>
    </xf>
    <xf numFmtId="176" fontId="1" fillId="25" borderId="2" xfId="0" applyFont="1" applyFill="1" applyBorder="1" applyAlignment="1">
      <alignment horizontal="center" vertical="center"/>
    </xf>
    <xf numFmtId="176" fontId="19" fillId="25" borderId="2" xfId="0" applyFont="1" applyFill="1" applyBorder="1" applyAlignment="1">
      <alignment horizontal="center" vertical="center"/>
    </xf>
    <xf numFmtId="176" fontId="1" fillId="25" borderId="2" xfId="0" applyFont="1" applyFill="1" applyBorder="1" applyAlignment="1">
      <alignment horizontal="center" vertical="center" wrapText="1"/>
    </xf>
    <xf numFmtId="0" fontId="1" fillId="25" borderId="2" xfId="0" applyNumberFormat="1" applyFont="1" applyFill="1" applyBorder="1" applyAlignment="1">
      <alignment horizontal="left" vertical="center"/>
    </xf>
    <xf numFmtId="0" fontId="1" fillId="25" borderId="2" xfId="0" applyNumberFormat="1" applyFont="1" applyFill="1" applyBorder="1" applyAlignment="1">
      <alignment horizontal="left" vertical="center" wrapText="1"/>
    </xf>
    <xf numFmtId="178" fontId="1" fillId="25" borderId="2" xfId="0" applyNumberFormat="1" applyFont="1" applyFill="1" applyBorder="1" applyAlignment="1">
      <alignment horizontal="center" vertical="center"/>
    </xf>
    <xf numFmtId="0" fontId="1" fillId="25" borderId="3" xfId="0" applyNumberFormat="1" applyFont="1" applyFill="1" applyBorder="1" applyAlignment="1">
      <alignment horizontal="center" vertical="center"/>
    </xf>
    <xf numFmtId="58" fontId="1" fillId="25" borderId="4" xfId="0" applyNumberFormat="1" applyFont="1" applyFill="1" applyBorder="1" applyAlignment="1">
      <alignment horizontal="center" vertical="center"/>
    </xf>
    <xf numFmtId="0" fontId="1" fillId="25" borderId="5" xfId="0" applyNumberFormat="1" applyFont="1" applyFill="1" applyBorder="1" applyAlignment="1">
      <alignment horizontal="center" vertical="center"/>
    </xf>
    <xf numFmtId="176" fontId="1" fillId="25" borderId="2" xfId="0" applyFont="1" applyFill="1" applyBorder="1" applyAlignment="1">
      <alignment vertical="center"/>
    </xf>
    <xf numFmtId="4" fontId="1" fillId="25" borderId="2" xfId="0" applyNumberFormat="1" applyFont="1" applyFill="1" applyBorder="1" applyAlignment="1">
      <alignment horizontal="center" vertical="center"/>
    </xf>
    <xf numFmtId="4" fontId="2" fillId="25" borderId="2" xfId="0" applyNumberFormat="1" applyFont="1" applyFill="1" applyBorder="1" applyAlignment="1">
      <alignment vertical="center"/>
    </xf>
    <xf numFmtId="58" fontId="1" fillId="25" borderId="2" xfId="0" applyNumberFormat="1" applyFont="1" applyFill="1" applyBorder="1" applyAlignment="1">
      <alignment horizontal="center" vertical="center"/>
    </xf>
    <xf numFmtId="4" fontId="1" fillId="25" borderId="2" xfId="0" applyNumberFormat="1" applyFont="1" applyFill="1" applyBorder="1" applyAlignment="1">
      <alignment vertical="center"/>
    </xf>
    <xf numFmtId="180" fontId="2" fillId="25" borderId="2" xfId="0" applyNumberFormat="1" applyFont="1" applyFill="1" applyBorder="1" applyAlignment="1">
      <alignment horizontal="center" vertical="center"/>
    </xf>
    <xf numFmtId="4" fontId="13" fillId="25" borderId="9" xfId="0" applyNumberFormat="1" applyFont="1" applyFill="1" applyBorder="1" applyAlignment="1">
      <alignment horizontal="center" vertical="center"/>
    </xf>
    <xf numFmtId="177" fontId="1" fillId="25" borderId="2" xfId="2" applyFont="1" applyFill="1" applyBorder="1" applyAlignment="1" applyProtection="1">
      <alignment vertical="center"/>
    </xf>
    <xf numFmtId="0" fontId="1" fillId="25" borderId="0" xfId="0" applyNumberFormat="1" applyFont="1" applyFill="1" applyAlignment="1">
      <alignment horizontal="center" vertical="center"/>
    </xf>
    <xf numFmtId="58" fontId="1" fillId="25" borderId="0" xfId="0" applyNumberFormat="1" applyFont="1" applyFill="1" applyAlignment="1">
      <alignment horizontal="center" vertical="center"/>
    </xf>
    <xf numFmtId="181" fontId="1" fillId="25" borderId="0" xfId="0" applyNumberFormat="1" applyFont="1" applyFill="1" applyAlignment="1">
      <alignment horizontal="center" vertical="center"/>
    </xf>
    <xf numFmtId="4" fontId="1" fillId="25" borderId="0" xfId="0" applyNumberFormat="1" applyFont="1" applyFill="1" applyAlignment="1">
      <alignment horizontal="center" vertical="center"/>
    </xf>
    <xf numFmtId="176" fontId="19" fillId="15" borderId="2" xfId="0" applyFont="1" applyFill="1" applyBorder="1" applyAlignment="1">
      <alignment horizontal="center" vertical="center"/>
    </xf>
    <xf numFmtId="4" fontId="1" fillId="15" borderId="8" xfId="0" applyNumberFormat="1" applyFont="1" applyFill="1" applyBorder="1" applyAlignment="1">
      <alignment horizontal="center" vertical="center"/>
    </xf>
    <xf numFmtId="176" fontId="19" fillId="12" borderId="2" xfId="0" applyFont="1" applyFill="1" applyBorder="1" applyAlignment="1">
      <alignment horizontal="center" vertical="center"/>
    </xf>
    <xf numFmtId="182" fontId="1" fillId="12" borderId="2" xfId="0" applyNumberFormat="1" applyFont="1" applyFill="1" applyBorder="1" applyAlignment="1">
      <alignment vertical="center"/>
    </xf>
    <xf numFmtId="182" fontId="1" fillId="25" borderId="2" xfId="0" applyNumberFormat="1" applyFont="1" applyFill="1" applyBorder="1" applyAlignment="1">
      <alignment vertical="center"/>
    </xf>
    <xf numFmtId="4" fontId="1" fillId="25" borderId="7" xfId="0" applyNumberFormat="1" applyFont="1" applyFill="1" applyBorder="1" applyAlignment="1">
      <alignment horizontal="center" vertical="center"/>
    </xf>
    <xf numFmtId="4" fontId="1" fillId="25" borderId="8" xfId="0" applyNumberFormat="1" applyFont="1" applyFill="1" applyBorder="1" applyAlignment="1">
      <alignment horizontal="center" vertical="center"/>
    </xf>
    <xf numFmtId="4" fontId="1" fillId="25" borderId="9" xfId="0" applyNumberFormat="1" applyFont="1" applyFill="1" applyBorder="1" applyAlignment="1">
      <alignment horizontal="center" vertical="center"/>
    </xf>
    <xf numFmtId="3" fontId="1" fillId="26" borderId="2" xfId="0" applyNumberFormat="1" applyFont="1" applyFill="1" applyBorder="1" applyAlignment="1">
      <alignment horizontal="center" vertical="center"/>
    </xf>
    <xf numFmtId="176" fontId="1" fillId="26" borderId="2" xfId="0" applyFont="1" applyFill="1" applyBorder="1" applyAlignment="1">
      <alignment horizontal="center" vertical="center"/>
    </xf>
    <xf numFmtId="176" fontId="1" fillId="26" borderId="2" xfId="0" applyFont="1" applyFill="1" applyBorder="1" applyAlignment="1">
      <alignment horizontal="center" vertical="center" wrapText="1"/>
    </xf>
    <xf numFmtId="0" fontId="1" fillId="26" borderId="2" xfId="0" applyNumberFormat="1" applyFont="1" applyFill="1" applyBorder="1" applyAlignment="1">
      <alignment horizontal="left" vertical="center"/>
    </xf>
    <xf numFmtId="0" fontId="1" fillId="26" borderId="2" xfId="0" applyNumberFormat="1" applyFont="1" applyFill="1" applyBorder="1" applyAlignment="1">
      <alignment horizontal="left" vertical="center" wrapText="1"/>
    </xf>
    <xf numFmtId="178" fontId="1" fillId="26" borderId="2" xfId="0" applyNumberFormat="1" applyFont="1" applyFill="1" applyBorder="1" applyAlignment="1">
      <alignment horizontal="center" vertical="center"/>
    </xf>
    <xf numFmtId="0" fontId="1" fillId="26" borderId="3" xfId="0" applyNumberFormat="1" applyFont="1" applyFill="1" applyBorder="1" applyAlignment="1">
      <alignment horizontal="center" vertical="center"/>
    </xf>
    <xf numFmtId="58" fontId="1" fillId="26" borderId="4" xfId="0" applyNumberFormat="1" applyFont="1" applyFill="1" applyBorder="1" applyAlignment="1">
      <alignment horizontal="center" vertical="center"/>
    </xf>
    <xf numFmtId="0" fontId="1" fillId="26" borderId="5" xfId="0" applyNumberFormat="1" applyFont="1" applyFill="1" applyBorder="1" applyAlignment="1">
      <alignment horizontal="center" vertical="center"/>
    </xf>
    <xf numFmtId="176" fontId="1" fillId="26" borderId="2" xfId="0" applyFont="1" applyFill="1" applyBorder="1" applyAlignment="1">
      <alignment vertical="center"/>
    </xf>
    <xf numFmtId="4" fontId="1" fillId="26" borderId="2" xfId="0" applyNumberFormat="1" applyFont="1" applyFill="1" applyBorder="1" applyAlignment="1">
      <alignment horizontal="center" vertical="center"/>
    </xf>
    <xf numFmtId="182" fontId="1" fillId="26" borderId="2" xfId="0" applyNumberFormat="1" applyFont="1" applyFill="1" applyBorder="1" applyAlignment="1">
      <alignment vertical="center"/>
    </xf>
    <xf numFmtId="4" fontId="2" fillId="26" borderId="2" xfId="0" applyNumberFormat="1" applyFont="1" applyFill="1" applyBorder="1" applyAlignment="1">
      <alignment vertical="center"/>
    </xf>
    <xf numFmtId="58" fontId="1" fillId="26" borderId="2" xfId="0" applyNumberFormat="1" applyFont="1" applyFill="1" applyBorder="1" applyAlignment="1">
      <alignment horizontal="center" vertical="center"/>
    </xf>
    <xf numFmtId="4" fontId="1" fillId="26" borderId="2" xfId="0" applyNumberFormat="1" applyFont="1" applyFill="1" applyBorder="1" applyAlignment="1">
      <alignment vertical="center"/>
    </xf>
    <xf numFmtId="180" fontId="2" fillId="26" borderId="2" xfId="0" applyNumberFormat="1" applyFont="1" applyFill="1" applyBorder="1" applyAlignment="1">
      <alignment horizontal="center" vertical="center"/>
    </xf>
    <xf numFmtId="4" fontId="1" fillId="26" borderId="7" xfId="0" applyNumberFormat="1" applyFont="1" applyFill="1" applyBorder="1" applyAlignment="1">
      <alignment horizontal="center" vertical="center"/>
    </xf>
    <xf numFmtId="177" fontId="1" fillId="26" borderId="2" xfId="2" applyFont="1" applyFill="1" applyBorder="1" applyAlignment="1" applyProtection="1">
      <alignment vertical="center"/>
    </xf>
    <xf numFmtId="0" fontId="1" fillId="26" borderId="0" xfId="0" applyNumberFormat="1" applyFont="1" applyFill="1" applyAlignment="1">
      <alignment horizontal="center" vertical="center"/>
    </xf>
    <xf numFmtId="58" fontId="1" fillId="26" borderId="0" xfId="0" applyNumberFormat="1" applyFont="1" applyFill="1" applyAlignment="1">
      <alignment horizontal="center" vertical="center"/>
    </xf>
    <xf numFmtId="181" fontId="1" fillId="26" borderId="0" xfId="0" applyNumberFormat="1" applyFont="1" applyFill="1" applyAlignment="1">
      <alignment horizontal="center" vertical="center"/>
    </xf>
    <xf numFmtId="4" fontId="1" fillId="26" borderId="0" xfId="0" applyNumberFormat="1" applyFont="1" applyFill="1" applyAlignment="1">
      <alignment horizontal="center" vertical="center"/>
    </xf>
    <xf numFmtId="4" fontId="1" fillId="26" borderId="8" xfId="0" applyNumberFormat="1" applyFont="1" applyFill="1" applyBorder="1" applyAlignment="1">
      <alignment horizontal="center" vertical="center"/>
    </xf>
    <xf numFmtId="4" fontId="1" fillId="26" borderId="9" xfId="0" applyNumberFormat="1" applyFont="1" applyFill="1" applyBorder="1" applyAlignment="1">
      <alignment horizontal="center" vertical="center"/>
    </xf>
    <xf numFmtId="3" fontId="1" fillId="27" borderId="2" xfId="0" applyNumberFormat="1" applyFont="1" applyFill="1" applyBorder="1" applyAlignment="1">
      <alignment horizontal="center" vertical="center"/>
    </xf>
    <xf numFmtId="176" fontId="1" fillId="27" borderId="2" xfId="0" applyFont="1" applyFill="1" applyBorder="1" applyAlignment="1">
      <alignment horizontal="center" vertical="center"/>
    </xf>
    <xf numFmtId="176" fontId="1" fillId="27" borderId="2" xfId="0" applyFont="1" applyFill="1" applyBorder="1" applyAlignment="1">
      <alignment horizontal="center" vertical="center" wrapText="1"/>
    </xf>
    <xf numFmtId="0" fontId="1" fillId="27" borderId="2" xfId="0" applyNumberFormat="1" applyFont="1" applyFill="1" applyBorder="1" applyAlignment="1">
      <alignment horizontal="left" vertical="center"/>
    </xf>
    <xf numFmtId="0" fontId="1" fillId="27" borderId="2" xfId="0" applyNumberFormat="1" applyFont="1" applyFill="1" applyBorder="1" applyAlignment="1">
      <alignment horizontal="left" vertical="center" wrapText="1"/>
    </xf>
    <xf numFmtId="178" fontId="1" fillId="27" borderId="2" xfId="0" applyNumberFormat="1" applyFont="1" applyFill="1" applyBorder="1" applyAlignment="1">
      <alignment horizontal="center" vertical="center"/>
    </xf>
    <xf numFmtId="0" fontId="1" fillId="27" borderId="3" xfId="0" applyNumberFormat="1" applyFont="1" applyFill="1" applyBorder="1" applyAlignment="1">
      <alignment horizontal="center" vertical="center"/>
    </xf>
    <xf numFmtId="58" fontId="1" fillId="27" borderId="4" xfId="0" applyNumberFormat="1" applyFont="1" applyFill="1" applyBorder="1" applyAlignment="1">
      <alignment horizontal="center" vertical="center"/>
    </xf>
    <xf numFmtId="0" fontId="1" fillId="27" borderId="5" xfId="0" applyNumberFormat="1" applyFont="1" applyFill="1" applyBorder="1" applyAlignment="1">
      <alignment horizontal="center" vertical="center"/>
    </xf>
    <xf numFmtId="176" fontId="1" fillId="27" borderId="2" xfId="0" applyFont="1" applyFill="1" applyBorder="1" applyAlignment="1">
      <alignment vertical="center"/>
    </xf>
    <xf numFmtId="4" fontId="1" fillId="27" borderId="2" xfId="0" applyNumberFormat="1" applyFont="1" applyFill="1" applyBorder="1" applyAlignment="1">
      <alignment horizontal="center" vertical="center"/>
    </xf>
    <xf numFmtId="182" fontId="1" fillId="27" borderId="2" xfId="0" applyNumberFormat="1" applyFont="1" applyFill="1" applyBorder="1" applyAlignment="1">
      <alignment vertical="center"/>
    </xf>
    <xf numFmtId="4" fontId="2" fillId="27" borderId="2" xfId="0" applyNumberFormat="1" applyFont="1" applyFill="1" applyBorder="1" applyAlignment="1">
      <alignment vertical="center"/>
    </xf>
    <xf numFmtId="58" fontId="1" fillId="27" borderId="2" xfId="0" applyNumberFormat="1" applyFont="1" applyFill="1" applyBorder="1" applyAlignment="1">
      <alignment horizontal="center" vertical="center"/>
    </xf>
    <xf numFmtId="4" fontId="1" fillId="27" borderId="2" xfId="0" applyNumberFormat="1" applyFont="1" applyFill="1" applyBorder="1" applyAlignment="1">
      <alignment vertical="center"/>
    </xf>
    <xf numFmtId="180" fontId="2" fillId="27" borderId="2" xfId="0" applyNumberFormat="1" applyFont="1" applyFill="1" applyBorder="1" applyAlignment="1">
      <alignment horizontal="center" vertical="center"/>
    </xf>
    <xf numFmtId="4" fontId="1" fillId="27" borderId="7" xfId="0" applyNumberFormat="1" applyFont="1" applyFill="1" applyBorder="1" applyAlignment="1">
      <alignment horizontal="center" vertical="center"/>
    </xf>
    <xf numFmtId="177" fontId="1" fillId="27" borderId="2" xfId="2" applyFont="1" applyFill="1" applyBorder="1" applyAlignment="1" applyProtection="1">
      <alignment vertical="center"/>
    </xf>
    <xf numFmtId="0" fontId="1" fillId="27" borderId="0" xfId="0" applyNumberFormat="1" applyFont="1" applyFill="1" applyAlignment="1">
      <alignment horizontal="center" vertical="center"/>
    </xf>
    <xf numFmtId="58" fontId="1" fillId="27" borderId="0" xfId="0" applyNumberFormat="1" applyFont="1" applyFill="1" applyAlignment="1">
      <alignment horizontal="center" vertical="center"/>
    </xf>
    <xf numFmtId="181" fontId="1" fillId="27" borderId="0" xfId="0" applyNumberFormat="1" applyFont="1" applyFill="1" applyAlignment="1">
      <alignment horizontal="center" vertical="center"/>
    </xf>
    <xf numFmtId="4" fontId="1" fillId="27" borderId="0" xfId="0" applyNumberFormat="1" applyFont="1" applyFill="1" applyAlignment="1">
      <alignment horizontal="center" vertical="center"/>
    </xf>
    <xf numFmtId="4" fontId="1" fillId="27" borderId="8" xfId="0" applyNumberFormat="1" applyFont="1" applyFill="1" applyBorder="1" applyAlignment="1">
      <alignment horizontal="center" vertical="center"/>
    </xf>
    <xf numFmtId="4" fontId="1" fillId="27" borderId="9" xfId="0" applyNumberFormat="1" applyFont="1" applyFill="1" applyBorder="1" applyAlignment="1">
      <alignment horizontal="center" vertical="center"/>
    </xf>
    <xf numFmtId="3" fontId="1" fillId="28" borderId="2" xfId="0" applyNumberFormat="1" applyFont="1" applyFill="1" applyBorder="1" applyAlignment="1">
      <alignment horizontal="center" vertical="center"/>
    </xf>
    <xf numFmtId="176" fontId="1" fillId="28" borderId="2" xfId="0" applyFont="1" applyFill="1" applyBorder="1" applyAlignment="1">
      <alignment horizontal="center" vertical="center"/>
    </xf>
    <xf numFmtId="176" fontId="19" fillId="28" borderId="2" xfId="0" applyFont="1" applyFill="1" applyBorder="1" applyAlignment="1">
      <alignment horizontal="center" vertical="center"/>
    </xf>
    <xf numFmtId="176" fontId="1" fillId="28" borderId="2" xfId="0" applyFont="1" applyFill="1" applyBorder="1" applyAlignment="1">
      <alignment horizontal="center" vertical="center" wrapText="1"/>
    </xf>
    <xf numFmtId="0" fontId="1" fillId="28" borderId="2" xfId="0" applyNumberFormat="1" applyFont="1" applyFill="1" applyBorder="1" applyAlignment="1">
      <alignment horizontal="left" vertical="center"/>
    </xf>
    <xf numFmtId="0" fontId="1" fillId="28" borderId="2" xfId="0" applyNumberFormat="1" applyFont="1" applyFill="1" applyBorder="1" applyAlignment="1">
      <alignment horizontal="left" vertical="center" wrapText="1"/>
    </xf>
    <xf numFmtId="178" fontId="1" fillId="28" borderId="2" xfId="0" applyNumberFormat="1" applyFont="1" applyFill="1" applyBorder="1" applyAlignment="1">
      <alignment horizontal="center" vertical="center"/>
    </xf>
    <xf numFmtId="0" fontId="1" fillId="28" borderId="3" xfId="0" applyNumberFormat="1" applyFont="1" applyFill="1" applyBorder="1" applyAlignment="1">
      <alignment horizontal="center" vertical="center"/>
    </xf>
    <xf numFmtId="58" fontId="1" fillId="28" borderId="4" xfId="0" applyNumberFormat="1" applyFont="1" applyFill="1" applyBorder="1" applyAlignment="1">
      <alignment horizontal="center" vertical="center"/>
    </xf>
    <xf numFmtId="0" fontId="1" fillId="28" borderId="5" xfId="0" applyNumberFormat="1" applyFont="1" applyFill="1" applyBorder="1" applyAlignment="1">
      <alignment horizontal="center" vertical="center"/>
    </xf>
    <xf numFmtId="176" fontId="1" fillId="28" borderId="2" xfId="0" applyFont="1" applyFill="1" applyBorder="1" applyAlignment="1">
      <alignment vertical="center"/>
    </xf>
    <xf numFmtId="4" fontId="1" fillId="28" borderId="2" xfId="0" applyNumberFormat="1" applyFont="1" applyFill="1" applyBorder="1" applyAlignment="1">
      <alignment horizontal="center" vertical="center"/>
    </xf>
    <xf numFmtId="182" fontId="1" fillId="28" borderId="2" xfId="0" applyNumberFormat="1" applyFont="1" applyFill="1" applyBorder="1" applyAlignment="1">
      <alignment vertical="center"/>
    </xf>
    <xf numFmtId="4" fontId="2" fillId="28" borderId="2" xfId="0" applyNumberFormat="1" applyFont="1" applyFill="1" applyBorder="1" applyAlignment="1">
      <alignment vertical="center"/>
    </xf>
    <xf numFmtId="58" fontId="1" fillId="28" borderId="2" xfId="0" applyNumberFormat="1" applyFont="1" applyFill="1" applyBorder="1" applyAlignment="1">
      <alignment horizontal="center" vertical="center"/>
    </xf>
    <xf numFmtId="4" fontId="1" fillId="28" borderId="2" xfId="0" applyNumberFormat="1" applyFont="1" applyFill="1" applyBorder="1" applyAlignment="1">
      <alignment vertical="center"/>
    </xf>
    <xf numFmtId="180" fontId="2" fillId="28" borderId="2" xfId="0" applyNumberFormat="1" applyFont="1" applyFill="1" applyBorder="1" applyAlignment="1">
      <alignment horizontal="center" vertical="center"/>
    </xf>
    <xf numFmtId="4" fontId="1" fillId="28" borderId="7" xfId="0" applyNumberFormat="1" applyFont="1" applyFill="1" applyBorder="1" applyAlignment="1">
      <alignment horizontal="center" vertical="center"/>
    </xf>
    <xf numFmtId="177" fontId="1" fillId="28" borderId="2" xfId="2" applyFont="1" applyFill="1" applyBorder="1" applyAlignment="1" applyProtection="1">
      <alignment vertical="center"/>
    </xf>
    <xf numFmtId="0" fontId="1" fillId="28" borderId="0" xfId="0" applyNumberFormat="1" applyFont="1" applyFill="1" applyAlignment="1">
      <alignment horizontal="center" vertical="center"/>
    </xf>
    <xf numFmtId="58" fontId="1" fillId="28" borderId="0" xfId="0" applyNumberFormat="1" applyFont="1" applyFill="1" applyAlignment="1">
      <alignment horizontal="center" vertical="center"/>
    </xf>
    <xf numFmtId="181" fontId="1" fillId="28" borderId="0" xfId="0" applyNumberFormat="1" applyFont="1" applyFill="1" applyAlignment="1">
      <alignment horizontal="center" vertical="center"/>
    </xf>
    <xf numFmtId="4" fontId="1" fillId="28" borderId="0" xfId="0" applyNumberFormat="1" applyFont="1" applyFill="1" applyAlignment="1">
      <alignment horizontal="center" vertical="center"/>
    </xf>
    <xf numFmtId="4" fontId="1" fillId="28" borderId="9" xfId="0" applyNumberFormat="1" applyFont="1" applyFill="1" applyBorder="1" applyAlignment="1">
      <alignment horizontal="center" vertical="center"/>
    </xf>
    <xf numFmtId="3" fontId="13" fillId="29" borderId="2" xfId="0" applyNumberFormat="1" applyFont="1" applyFill="1" applyBorder="1" applyAlignment="1">
      <alignment horizontal="center" vertical="center"/>
    </xf>
    <xf numFmtId="176" fontId="13" fillId="29" borderId="2" xfId="0" applyFont="1" applyFill="1" applyBorder="1" applyAlignment="1">
      <alignment horizontal="center" vertical="center"/>
    </xf>
    <xf numFmtId="176" fontId="13" fillId="29" borderId="2" xfId="0" applyFont="1" applyFill="1" applyBorder="1" applyAlignment="1">
      <alignment horizontal="center" vertical="center" wrapText="1"/>
    </xf>
    <xf numFmtId="0" fontId="13" fillId="29" borderId="2" xfId="0" applyNumberFormat="1" applyFont="1" applyFill="1" applyBorder="1" applyAlignment="1">
      <alignment horizontal="left" vertical="center"/>
    </xf>
    <xf numFmtId="0" fontId="13" fillId="29" borderId="2" xfId="0" applyNumberFormat="1" applyFont="1" applyFill="1" applyBorder="1" applyAlignment="1">
      <alignment horizontal="left" vertical="center" wrapText="1"/>
    </xf>
    <xf numFmtId="178" fontId="13" fillId="29" borderId="2" xfId="0" applyNumberFormat="1" applyFont="1" applyFill="1" applyBorder="1" applyAlignment="1">
      <alignment horizontal="center" vertical="center"/>
    </xf>
    <xf numFmtId="0" fontId="13" fillId="29" borderId="3" xfId="0" applyNumberFormat="1" applyFont="1" applyFill="1" applyBorder="1" applyAlignment="1">
      <alignment horizontal="center" vertical="center"/>
    </xf>
    <xf numFmtId="58" fontId="13" fillId="29" borderId="4" xfId="0" applyNumberFormat="1" applyFont="1" applyFill="1" applyBorder="1" applyAlignment="1">
      <alignment horizontal="center" vertical="center"/>
    </xf>
    <xf numFmtId="0" fontId="13" fillId="29" borderId="5" xfId="0" applyNumberFormat="1" applyFont="1" applyFill="1" applyBorder="1" applyAlignment="1">
      <alignment horizontal="center" vertical="center"/>
    </xf>
    <xf numFmtId="176" fontId="13" fillId="29" borderId="2" xfId="0" applyFont="1" applyFill="1" applyBorder="1" applyAlignment="1">
      <alignment vertical="center"/>
    </xf>
    <xf numFmtId="4" fontId="13" fillId="29" borderId="2" xfId="0" applyNumberFormat="1" applyFont="1" applyFill="1" applyBorder="1" applyAlignment="1">
      <alignment horizontal="center" vertical="center"/>
    </xf>
    <xf numFmtId="182" fontId="13" fillId="29" borderId="2" xfId="0" applyNumberFormat="1" applyFont="1" applyFill="1" applyBorder="1" applyAlignment="1">
      <alignment vertical="center"/>
    </xf>
    <xf numFmtId="4" fontId="9" fillId="29" borderId="2" xfId="0" applyNumberFormat="1" applyFont="1" applyFill="1" applyBorder="1" applyAlignment="1">
      <alignment vertical="center"/>
    </xf>
    <xf numFmtId="58" fontId="13" fillId="29" borderId="2" xfId="0" applyNumberFormat="1" applyFont="1" applyFill="1" applyBorder="1" applyAlignment="1">
      <alignment horizontal="center" vertical="center"/>
    </xf>
    <xf numFmtId="4" fontId="13" fillId="29" borderId="2" xfId="0" applyNumberFormat="1" applyFont="1" applyFill="1" applyBorder="1" applyAlignment="1">
      <alignment vertical="center"/>
    </xf>
    <xf numFmtId="180" fontId="9" fillId="29" borderId="2" xfId="0" applyNumberFormat="1" applyFont="1" applyFill="1" applyBorder="1" applyAlignment="1">
      <alignment horizontal="center" vertical="center"/>
    </xf>
    <xf numFmtId="4" fontId="13" fillId="29" borderId="7" xfId="0" applyNumberFormat="1" applyFont="1" applyFill="1" applyBorder="1" applyAlignment="1">
      <alignment horizontal="center" vertical="center"/>
    </xf>
    <xf numFmtId="177" fontId="13" fillId="29" borderId="2" xfId="2" applyFont="1" applyFill="1" applyBorder="1" applyAlignment="1" applyProtection="1">
      <alignment vertical="center"/>
    </xf>
    <xf numFmtId="0" fontId="13" fillId="29" borderId="0" xfId="0" applyNumberFormat="1" applyFont="1" applyFill="1" applyAlignment="1">
      <alignment horizontal="center" vertical="center"/>
    </xf>
    <xf numFmtId="58" fontId="13" fillId="29" borderId="0" xfId="0" applyNumberFormat="1" applyFont="1" applyFill="1" applyAlignment="1">
      <alignment horizontal="center" vertical="center"/>
    </xf>
    <xf numFmtId="181" fontId="13" fillId="29" borderId="0" xfId="0" applyNumberFormat="1" applyFont="1" applyFill="1" applyAlignment="1">
      <alignment horizontal="center" vertical="center"/>
    </xf>
    <xf numFmtId="4" fontId="13" fillId="29" borderId="0" xfId="0" applyNumberFormat="1" applyFont="1" applyFill="1" applyAlignment="1">
      <alignment horizontal="center" vertical="center"/>
    </xf>
    <xf numFmtId="3" fontId="1" fillId="29" borderId="2" xfId="0" applyNumberFormat="1" applyFont="1" applyFill="1" applyBorder="1" applyAlignment="1">
      <alignment horizontal="center" vertical="center"/>
    </xf>
    <xf numFmtId="176" fontId="1" fillId="29" borderId="2" xfId="0" applyFont="1" applyFill="1" applyBorder="1" applyAlignment="1">
      <alignment horizontal="center" vertical="center"/>
    </xf>
    <xf numFmtId="176" fontId="1" fillId="29" borderId="2" xfId="0" applyFont="1" applyFill="1" applyBorder="1" applyAlignment="1">
      <alignment horizontal="center" vertical="center" wrapText="1"/>
    </xf>
    <xf numFmtId="0" fontId="1" fillId="29" borderId="2" xfId="0" applyNumberFormat="1" applyFont="1" applyFill="1" applyBorder="1" applyAlignment="1">
      <alignment horizontal="left" vertical="center"/>
    </xf>
    <xf numFmtId="0" fontId="1" fillId="29" borderId="2" xfId="0" applyNumberFormat="1" applyFont="1" applyFill="1" applyBorder="1" applyAlignment="1">
      <alignment horizontal="left" vertical="center" wrapText="1"/>
    </xf>
    <xf numFmtId="178" fontId="1" fillId="29" borderId="2" xfId="0" applyNumberFormat="1" applyFont="1" applyFill="1" applyBorder="1" applyAlignment="1">
      <alignment horizontal="center" vertical="center"/>
    </xf>
    <xf numFmtId="0" fontId="1" fillId="29" borderId="3" xfId="0" applyNumberFormat="1" applyFont="1" applyFill="1" applyBorder="1" applyAlignment="1">
      <alignment horizontal="center" vertical="center"/>
    </xf>
    <xf numFmtId="58" fontId="1" fillId="29" borderId="4" xfId="0" applyNumberFormat="1" applyFont="1" applyFill="1" applyBorder="1" applyAlignment="1">
      <alignment horizontal="center" vertical="center"/>
    </xf>
    <xf numFmtId="0" fontId="1" fillId="29" borderId="5" xfId="0" applyNumberFormat="1" applyFont="1" applyFill="1" applyBorder="1" applyAlignment="1">
      <alignment horizontal="center" vertical="center"/>
    </xf>
    <xf numFmtId="176" fontId="1" fillId="29" borderId="2" xfId="0" applyFont="1" applyFill="1" applyBorder="1" applyAlignment="1">
      <alignment vertical="center"/>
    </xf>
    <xf numFmtId="4" fontId="1" fillId="29" borderId="2" xfId="0" applyNumberFormat="1" applyFont="1" applyFill="1" applyBorder="1" applyAlignment="1">
      <alignment horizontal="center" vertical="center"/>
    </xf>
    <xf numFmtId="182" fontId="1" fillId="29" borderId="2" xfId="0" applyNumberFormat="1" applyFont="1" applyFill="1" applyBorder="1" applyAlignment="1">
      <alignment vertical="center"/>
    </xf>
    <xf numFmtId="4" fontId="2" fillId="29" borderId="2" xfId="0" applyNumberFormat="1" applyFont="1" applyFill="1" applyBorder="1" applyAlignment="1">
      <alignment vertical="center"/>
    </xf>
    <xf numFmtId="58" fontId="1" fillId="29" borderId="2" xfId="0" applyNumberFormat="1" applyFont="1" applyFill="1" applyBorder="1" applyAlignment="1">
      <alignment horizontal="center" vertical="center"/>
    </xf>
    <xf numFmtId="4" fontId="1" fillId="29" borderId="2" xfId="0" applyNumberFormat="1" applyFont="1" applyFill="1" applyBorder="1" applyAlignment="1">
      <alignment vertical="center"/>
    </xf>
    <xf numFmtId="180" fontId="2" fillId="29" borderId="2" xfId="0" applyNumberFormat="1" applyFont="1" applyFill="1" applyBorder="1" applyAlignment="1">
      <alignment horizontal="center" vertical="center"/>
    </xf>
    <xf numFmtId="4" fontId="13" fillId="29" borderId="8" xfId="0" applyNumberFormat="1" applyFont="1" applyFill="1" applyBorder="1" applyAlignment="1">
      <alignment horizontal="center" vertical="center"/>
    </xf>
    <xf numFmtId="177" fontId="1" fillId="29" borderId="2" xfId="2" applyFont="1" applyFill="1" applyBorder="1" applyAlignment="1" applyProtection="1">
      <alignment vertical="center"/>
    </xf>
    <xf numFmtId="0" fontId="1" fillId="29" borderId="0" xfId="0" applyNumberFormat="1" applyFont="1" applyFill="1" applyAlignment="1">
      <alignment horizontal="center" vertical="center"/>
    </xf>
    <xf numFmtId="58" fontId="1" fillId="29" borderId="0" xfId="0" applyNumberFormat="1" applyFont="1" applyFill="1" applyAlignment="1">
      <alignment horizontal="center" vertical="center"/>
    </xf>
    <xf numFmtId="181" fontId="1" fillId="29" borderId="0" xfId="0" applyNumberFormat="1" applyFont="1" applyFill="1" applyAlignment="1">
      <alignment horizontal="center" vertical="center"/>
    </xf>
    <xf numFmtId="4" fontId="1" fillId="29" borderId="0" xfId="0" applyNumberFormat="1" applyFont="1" applyFill="1" applyAlignment="1">
      <alignment horizontal="center" vertical="center"/>
    </xf>
    <xf numFmtId="4" fontId="13" fillId="29" borderId="9" xfId="0" applyNumberFormat="1" applyFont="1" applyFill="1" applyBorder="1" applyAlignment="1">
      <alignment horizontal="center" vertical="center"/>
    </xf>
    <xf numFmtId="3" fontId="1" fillId="30" borderId="2" xfId="0" applyNumberFormat="1" applyFont="1" applyFill="1" applyBorder="1" applyAlignment="1">
      <alignment horizontal="center" vertical="center"/>
    </xf>
    <xf numFmtId="176" fontId="1" fillId="30" borderId="2" xfId="0" applyFont="1" applyFill="1" applyBorder="1" applyAlignment="1">
      <alignment horizontal="center" vertical="center"/>
    </xf>
    <xf numFmtId="176" fontId="1" fillId="30" borderId="2" xfId="0" applyFont="1" applyFill="1" applyBorder="1" applyAlignment="1">
      <alignment horizontal="center" vertical="center" wrapText="1"/>
    </xf>
    <xf numFmtId="0" fontId="1" fillId="30" borderId="2" xfId="0" applyNumberFormat="1" applyFont="1" applyFill="1" applyBorder="1" applyAlignment="1">
      <alignment horizontal="left" vertical="center"/>
    </xf>
    <xf numFmtId="0" fontId="1" fillId="30" borderId="2" xfId="0" applyNumberFormat="1" applyFont="1" applyFill="1" applyBorder="1" applyAlignment="1">
      <alignment horizontal="left" vertical="center" wrapText="1"/>
    </xf>
    <xf numFmtId="178" fontId="1" fillId="30" borderId="2" xfId="0" applyNumberFormat="1" applyFont="1" applyFill="1" applyBorder="1" applyAlignment="1">
      <alignment horizontal="center" vertical="center"/>
    </xf>
    <xf numFmtId="0" fontId="1" fillId="30" borderId="3" xfId="0" applyNumberFormat="1" applyFont="1" applyFill="1" applyBorder="1" applyAlignment="1">
      <alignment horizontal="center" vertical="center"/>
    </xf>
    <xf numFmtId="58" fontId="1" fillId="30" borderId="4" xfId="0" applyNumberFormat="1" applyFont="1" applyFill="1" applyBorder="1" applyAlignment="1">
      <alignment horizontal="center" vertical="center"/>
    </xf>
    <xf numFmtId="0" fontId="1" fillId="30" borderId="5" xfId="0" applyNumberFormat="1" applyFont="1" applyFill="1" applyBorder="1" applyAlignment="1">
      <alignment horizontal="center" vertical="center"/>
    </xf>
    <xf numFmtId="176" fontId="1" fillId="30" borderId="2" xfId="0" applyFont="1" applyFill="1" applyBorder="1" applyAlignment="1">
      <alignment vertical="center"/>
    </xf>
    <xf numFmtId="4" fontId="1" fillId="30" borderId="2" xfId="0" applyNumberFormat="1" applyFont="1" applyFill="1" applyBorder="1" applyAlignment="1">
      <alignment horizontal="center" vertical="center"/>
    </xf>
    <xf numFmtId="182" fontId="1" fillId="30" borderId="2" xfId="0" applyNumberFormat="1" applyFont="1" applyFill="1" applyBorder="1" applyAlignment="1">
      <alignment vertical="center"/>
    </xf>
    <xf numFmtId="4" fontId="2" fillId="30" borderId="2" xfId="0" applyNumberFormat="1" applyFont="1" applyFill="1" applyBorder="1" applyAlignment="1">
      <alignment vertical="center"/>
    </xf>
    <xf numFmtId="58" fontId="1" fillId="30" borderId="2" xfId="0" applyNumberFormat="1" applyFont="1" applyFill="1" applyBorder="1" applyAlignment="1">
      <alignment horizontal="center" vertical="center"/>
    </xf>
    <xf numFmtId="4" fontId="1" fillId="30" borderId="2" xfId="0" applyNumberFormat="1" applyFont="1" applyFill="1" applyBorder="1" applyAlignment="1">
      <alignment vertical="center"/>
    </xf>
    <xf numFmtId="180" fontId="2" fillId="30" borderId="2" xfId="0" applyNumberFormat="1" applyFont="1" applyFill="1" applyBorder="1" applyAlignment="1">
      <alignment horizontal="center" vertical="center"/>
    </xf>
    <xf numFmtId="4" fontId="1" fillId="30" borderId="7" xfId="0" applyNumberFormat="1" applyFont="1" applyFill="1" applyBorder="1" applyAlignment="1">
      <alignment horizontal="center" vertical="center"/>
    </xf>
    <xf numFmtId="177" fontId="1" fillId="30" borderId="2" xfId="2" applyFont="1" applyFill="1" applyBorder="1" applyAlignment="1" applyProtection="1">
      <alignment vertical="center"/>
    </xf>
    <xf numFmtId="0" fontId="1" fillId="30" borderId="0" xfId="0" applyNumberFormat="1" applyFont="1" applyFill="1" applyAlignment="1">
      <alignment horizontal="center" vertical="center"/>
    </xf>
    <xf numFmtId="58" fontId="1" fillId="30" borderId="0" xfId="0" applyNumberFormat="1" applyFont="1" applyFill="1" applyAlignment="1">
      <alignment horizontal="center" vertical="center"/>
    </xf>
    <xf numFmtId="181" fontId="1" fillId="30" borderId="0" xfId="0" applyNumberFormat="1" applyFont="1" applyFill="1" applyAlignment="1">
      <alignment horizontal="center" vertical="center"/>
    </xf>
    <xf numFmtId="4" fontId="1" fillId="30" borderId="0" xfId="0" applyNumberFormat="1" applyFont="1" applyFill="1" applyAlignment="1">
      <alignment horizontal="center" vertical="center"/>
    </xf>
    <xf numFmtId="4" fontId="1" fillId="30" borderId="9" xfId="0" applyNumberFormat="1" applyFont="1" applyFill="1" applyBorder="1" applyAlignment="1">
      <alignment horizontal="center" vertical="center"/>
    </xf>
    <xf numFmtId="3" fontId="1" fillId="31" borderId="2" xfId="0" applyNumberFormat="1" applyFont="1" applyFill="1" applyBorder="1" applyAlignment="1">
      <alignment horizontal="center" vertical="center"/>
    </xf>
    <xf numFmtId="176" fontId="1" fillId="31" borderId="2" xfId="0" applyFont="1" applyFill="1" applyBorder="1" applyAlignment="1">
      <alignment horizontal="center" vertical="center"/>
    </xf>
    <xf numFmtId="176" fontId="1" fillId="31" borderId="2" xfId="0" applyFont="1" applyFill="1" applyBorder="1" applyAlignment="1">
      <alignment horizontal="center" vertical="center" wrapText="1"/>
    </xf>
    <xf numFmtId="0" fontId="1" fillId="31" borderId="2" xfId="0" applyNumberFormat="1" applyFont="1" applyFill="1" applyBorder="1" applyAlignment="1">
      <alignment horizontal="left" vertical="center"/>
    </xf>
    <xf numFmtId="0" fontId="1" fillId="31" borderId="2" xfId="0" applyNumberFormat="1" applyFont="1" applyFill="1" applyBorder="1" applyAlignment="1">
      <alignment horizontal="left" vertical="center" wrapText="1"/>
    </xf>
    <xf numFmtId="178" fontId="1" fillId="31" borderId="2" xfId="0" applyNumberFormat="1" applyFont="1" applyFill="1" applyBorder="1" applyAlignment="1">
      <alignment horizontal="center" vertical="center"/>
    </xf>
    <xf numFmtId="0" fontId="1" fillId="31" borderId="3" xfId="0" applyNumberFormat="1" applyFont="1" applyFill="1" applyBorder="1" applyAlignment="1">
      <alignment horizontal="center" vertical="center"/>
    </xf>
    <xf numFmtId="58" fontId="1" fillId="31" borderId="4" xfId="0" applyNumberFormat="1" applyFont="1" applyFill="1" applyBorder="1" applyAlignment="1">
      <alignment horizontal="center" vertical="center"/>
    </xf>
    <xf numFmtId="0" fontId="1" fillId="31" borderId="5" xfId="0" applyNumberFormat="1" applyFont="1" applyFill="1" applyBorder="1" applyAlignment="1">
      <alignment horizontal="center" vertical="center"/>
    </xf>
    <xf numFmtId="176" fontId="1" fillId="31" borderId="2" xfId="0" applyFont="1" applyFill="1" applyBorder="1" applyAlignment="1">
      <alignment vertical="center"/>
    </xf>
    <xf numFmtId="4" fontId="1" fillId="31" borderId="2" xfId="0" applyNumberFormat="1" applyFont="1" applyFill="1" applyBorder="1" applyAlignment="1">
      <alignment horizontal="center" vertical="center"/>
    </xf>
    <xf numFmtId="182" fontId="1" fillId="31" borderId="2" xfId="0" applyNumberFormat="1" applyFont="1" applyFill="1" applyBorder="1" applyAlignment="1">
      <alignment vertical="center"/>
    </xf>
    <xf numFmtId="4" fontId="2" fillId="31" borderId="2" xfId="0" applyNumberFormat="1" applyFont="1" applyFill="1" applyBorder="1" applyAlignment="1">
      <alignment vertical="center"/>
    </xf>
    <xf numFmtId="58" fontId="1" fillId="31" borderId="2" xfId="0" applyNumberFormat="1" applyFont="1" applyFill="1" applyBorder="1" applyAlignment="1">
      <alignment horizontal="center" vertical="center"/>
    </xf>
    <xf numFmtId="4" fontId="1" fillId="31" borderId="2" xfId="0" applyNumberFormat="1" applyFont="1" applyFill="1" applyBorder="1" applyAlignment="1">
      <alignment vertical="center"/>
    </xf>
    <xf numFmtId="180" fontId="2" fillId="31" borderId="2" xfId="0" applyNumberFormat="1" applyFont="1" applyFill="1" applyBorder="1" applyAlignment="1">
      <alignment horizontal="center" vertical="center"/>
    </xf>
    <xf numFmtId="4" fontId="1" fillId="31" borderId="7" xfId="0" applyNumberFormat="1" applyFont="1" applyFill="1" applyBorder="1" applyAlignment="1">
      <alignment horizontal="center" vertical="center"/>
    </xf>
    <xf numFmtId="177" fontId="1" fillId="31" borderId="2" xfId="2" applyFont="1" applyFill="1" applyBorder="1" applyAlignment="1" applyProtection="1">
      <alignment vertical="center"/>
    </xf>
    <xf numFmtId="0" fontId="1" fillId="31" borderId="0" xfId="0" applyNumberFormat="1" applyFont="1" applyFill="1" applyAlignment="1">
      <alignment horizontal="center" vertical="center"/>
    </xf>
    <xf numFmtId="58" fontId="1" fillId="31" borderId="0" xfId="0" applyNumberFormat="1" applyFont="1" applyFill="1" applyAlignment="1">
      <alignment horizontal="center" vertical="center"/>
    </xf>
    <xf numFmtId="181" fontId="1" fillId="31" borderId="0" xfId="0" applyNumberFormat="1" applyFont="1" applyFill="1" applyAlignment="1">
      <alignment horizontal="center" vertical="center"/>
    </xf>
    <xf numFmtId="4" fontId="1" fillId="31" borderId="0" xfId="0" applyNumberFormat="1" applyFont="1" applyFill="1" applyAlignment="1">
      <alignment horizontal="center" vertical="center"/>
    </xf>
    <xf numFmtId="4" fontId="1" fillId="31" borderId="8" xfId="0" applyNumberFormat="1" applyFont="1" applyFill="1" applyBorder="1" applyAlignment="1">
      <alignment horizontal="center" vertical="center"/>
    </xf>
    <xf numFmtId="4" fontId="1" fillId="31" borderId="9" xfId="0" applyNumberFormat="1" applyFont="1" applyFill="1" applyBorder="1" applyAlignment="1">
      <alignment horizontal="center" vertical="center"/>
    </xf>
    <xf numFmtId="182" fontId="1" fillId="18" borderId="2" xfId="0" applyNumberFormat="1" applyFont="1" applyFill="1" applyBorder="1" applyAlignment="1">
      <alignment vertical="center"/>
    </xf>
    <xf numFmtId="3" fontId="13" fillId="18" borderId="2" xfId="0" applyNumberFormat="1" applyFont="1" applyFill="1" applyBorder="1" applyAlignment="1">
      <alignment horizontal="center" vertical="center"/>
    </xf>
    <xf numFmtId="176" fontId="13" fillId="18" borderId="2" xfId="0" applyFont="1" applyFill="1" applyBorder="1" applyAlignment="1">
      <alignment horizontal="center" vertical="center"/>
    </xf>
    <xf numFmtId="176" fontId="13" fillId="18" borderId="2" xfId="0" applyFont="1" applyFill="1" applyBorder="1" applyAlignment="1">
      <alignment horizontal="center" vertical="center" wrapText="1"/>
    </xf>
    <xf numFmtId="0" fontId="13" fillId="18" borderId="2" xfId="0" applyNumberFormat="1" applyFont="1" applyFill="1" applyBorder="1" applyAlignment="1">
      <alignment horizontal="left" vertical="center"/>
    </xf>
    <xf numFmtId="0" fontId="13" fillId="18" borderId="2" xfId="0" applyNumberFormat="1" applyFont="1" applyFill="1" applyBorder="1" applyAlignment="1">
      <alignment horizontal="left" vertical="center" wrapText="1"/>
    </xf>
    <xf numFmtId="178" fontId="13" fillId="18" borderId="2" xfId="0" applyNumberFormat="1" applyFont="1" applyFill="1" applyBorder="1" applyAlignment="1">
      <alignment horizontal="center" vertical="center"/>
    </xf>
    <xf numFmtId="0" fontId="13" fillId="18" borderId="3" xfId="0" applyNumberFormat="1" applyFont="1" applyFill="1" applyBorder="1" applyAlignment="1">
      <alignment horizontal="center" vertical="center"/>
    </xf>
    <xf numFmtId="58" fontId="13" fillId="18" borderId="4" xfId="0" applyNumberFormat="1" applyFont="1" applyFill="1" applyBorder="1" applyAlignment="1">
      <alignment horizontal="center" vertical="center"/>
    </xf>
    <xf numFmtId="0" fontId="13" fillId="18" borderId="5" xfId="0" applyNumberFormat="1" applyFont="1" applyFill="1" applyBorder="1" applyAlignment="1">
      <alignment horizontal="center" vertical="center"/>
    </xf>
    <xf numFmtId="176" fontId="13" fillId="18" borderId="2" xfId="0" applyFont="1" applyFill="1" applyBorder="1" applyAlignment="1">
      <alignment vertical="center"/>
    </xf>
    <xf numFmtId="4" fontId="13" fillId="18" borderId="2" xfId="0" applyNumberFormat="1" applyFont="1" applyFill="1" applyBorder="1" applyAlignment="1">
      <alignment horizontal="center" vertical="center"/>
    </xf>
    <xf numFmtId="182" fontId="13" fillId="18" borderId="2" xfId="0" applyNumberFormat="1" applyFont="1" applyFill="1" applyBorder="1" applyAlignment="1">
      <alignment vertical="center"/>
    </xf>
    <xf numFmtId="4" fontId="9" fillId="18" borderId="2" xfId="0" applyNumberFormat="1" applyFont="1" applyFill="1" applyBorder="1" applyAlignment="1">
      <alignment vertical="center"/>
    </xf>
    <xf numFmtId="58" fontId="13" fillId="18" borderId="2" xfId="0" applyNumberFormat="1" applyFont="1" applyFill="1" applyBorder="1" applyAlignment="1">
      <alignment horizontal="center" vertical="center"/>
    </xf>
    <xf numFmtId="4" fontId="13" fillId="18" borderId="2" xfId="0" applyNumberFormat="1" applyFont="1" applyFill="1" applyBorder="1" applyAlignment="1">
      <alignment vertical="center"/>
    </xf>
    <xf numFmtId="180" fontId="9" fillId="18" borderId="2" xfId="0" applyNumberFormat="1" applyFont="1" applyFill="1" applyBorder="1" applyAlignment="1">
      <alignment horizontal="center" vertical="center"/>
    </xf>
    <xf numFmtId="177" fontId="13" fillId="18" borderId="2" xfId="2" applyFont="1" applyFill="1" applyBorder="1" applyAlignment="1" applyProtection="1">
      <alignment vertical="center"/>
    </xf>
    <xf numFmtId="0" fontId="13" fillId="18" borderId="0" xfId="0" applyNumberFormat="1" applyFont="1" applyFill="1" applyAlignment="1">
      <alignment horizontal="center" vertical="center"/>
    </xf>
    <xf numFmtId="58" fontId="13" fillId="18" borderId="0" xfId="0" applyNumberFormat="1" applyFont="1" applyFill="1" applyAlignment="1">
      <alignment horizontal="center" vertical="center"/>
    </xf>
    <xf numFmtId="181" fontId="13" fillId="18" borderId="0" xfId="0" applyNumberFormat="1" applyFont="1" applyFill="1" applyAlignment="1">
      <alignment horizontal="center" vertical="center"/>
    </xf>
    <xf numFmtId="4" fontId="13" fillId="18" borderId="0" xfId="0" applyNumberFormat="1" applyFont="1" applyFill="1" applyAlignment="1">
      <alignment horizontal="center" vertical="center"/>
    </xf>
    <xf numFmtId="3" fontId="1" fillId="32" borderId="2" xfId="0" applyNumberFormat="1" applyFont="1" applyFill="1" applyBorder="1" applyAlignment="1">
      <alignment horizontal="center" vertical="center"/>
    </xf>
    <xf numFmtId="176" fontId="1" fillId="32" borderId="2" xfId="0" applyFont="1" applyFill="1" applyBorder="1" applyAlignment="1">
      <alignment horizontal="center" vertical="center"/>
    </xf>
    <xf numFmtId="176" fontId="19" fillId="32" borderId="2" xfId="0" applyFont="1" applyFill="1" applyBorder="1" applyAlignment="1">
      <alignment horizontal="center" vertical="center"/>
    </xf>
    <xf numFmtId="176" fontId="1" fillId="32" borderId="2" xfId="0" applyFont="1" applyFill="1" applyBorder="1" applyAlignment="1">
      <alignment horizontal="center" vertical="center" wrapText="1"/>
    </xf>
    <xf numFmtId="0" fontId="1" fillId="32" borderId="2" xfId="0" applyNumberFormat="1" applyFont="1" applyFill="1" applyBorder="1" applyAlignment="1">
      <alignment horizontal="left" vertical="center"/>
    </xf>
    <xf numFmtId="0" fontId="1" fillId="32" borderId="2" xfId="0" applyNumberFormat="1" applyFont="1" applyFill="1" applyBorder="1" applyAlignment="1">
      <alignment horizontal="left" vertical="center" wrapText="1"/>
    </xf>
    <xf numFmtId="178" fontId="1" fillId="32" borderId="2" xfId="0" applyNumberFormat="1" applyFont="1" applyFill="1" applyBorder="1" applyAlignment="1">
      <alignment horizontal="center" vertical="center"/>
    </xf>
    <xf numFmtId="0" fontId="1" fillId="32" borderId="3" xfId="0" applyNumberFormat="1" applyFont="1" applyFill="1" applyBorder="1" applyAlignment="1">
      <alignment horizontal="center" vertical="center"/>
    </xf>
    <xf numFmtId="58" fontId="1" fillId="32" borderId="4" xfId="0" applyNumberFormat="1" applyFont="1" applyFill="1" applyBorder="1" applyAlignment="1">
      <alignment horizontal="center" vertical="center"/>
    </xf>
    <xf numFmtId="0" fontId="1" fillId="32" borderId="5" xfId="0" applyNumberFormat="1" applyFont="1" applyFill="1" applyBorder="1" applyAlignment="1">
      <alignment horizontal="center" vertical="center"/>
    </xf>
    <xf numFmtId="176" fontId="1" fillId="32" borderId="2" xfId="0" applyFont="1" applyFill="1" applyBorder="1" applyAlignment="1">
      <alignment vertical="center"/>
    </xf>
    <xf numFmtId="4" fontId="1" fillId="32" borderId="2" xfId="0" applyNumberFormat="1" applyFont="1" applyFill="1" applyBorder="1" applyAlignment="1">
      <alignment horizontal="center" vertical="center"/>
    </xf>
    <xf numFmtId="182" fontId="1" fillId="32" borderId="2" xfId="0" applyNumberFormat="1" applyFont="1" applyFill="1" applyBorder="1" applyAlignment="1">
      <alignment vertical="center"/>
    </xf>
    <xf numFmtId="4" fontId="2" fillId="32" borderId="2" xfId="0" applyNumberFormat="1" applyFont="1" applyFill="1" applyBorder="1" applyAlignment="1">
      <alignment vertical="center"/>
    </xf>
    <xf numFmtId="58" fontId="1" fillId="32" borderId="2" xfId="0" applyNumberFormat="1" applyFont="1" applyFill="1" applyBorder="1" applyAlignment="1">
      <alignment horizontal="center" vertical="center"/>
    </xf>
    <xf numFmtId="4" fontId="1" fillId="32" borderId="2" xfId="0" applyNumberFormat="1" applyFont="1" applyFill="1" applyBorder="1" applyAlignment="1">
      <alignment vertical="center"/>
    </xf>
    <xf numFmtId="180" fontId="2" fillId="32" borderId="2" xfId="0" applyNumberFormat="1" applyFont="1" applyFill="1" applyBorder="1" applyAlignment="1">
      <alignment horizontal="center" vertical="center"/>
    </xf>
    <xf numFmtId="4" fontId="1" fillId="32" borderId="7" xfId="0" applyNumberFormat="1" applyFont="1" applyFill="1" applyBorder="1" applyAlignment="1">
      <alignment horizontal="center" vertical="center"/>
    </xf>
    <xf numFmtId="177" fontId="1" fillId="32" borderId="2" xfId="2" applyFont="1" applyFill="1" applyBorder="1" applyAlignment="1" applyProtection="1">
      <alignment vertical="center"/>
    </xf>
    <xf numFmtId="0" fontId="1" fillId="32" borderId="0" xfId="0" applyNumberFormat="1" applyFont="1" applyFill="1" applyAlignment="1">
      <alignment horizontal="center" vertical="center"/>
    </xf>
    <xf numFmtId="58" fontId="1" fillId="32" borderId="0" xfId="0" applyNumberFormat="1" applyFont="1" applyFill="1" applyAlignment="1">
      <alignment horizontal="center" vertical="center"/>
    </xf>
    <xf numFmtId="181" fontId="1" fillId="32" borderId="0" xfId="0" applyNumberFormat="1" applyFont="1" applyFill="1" applyAlignment="1">
      <alignment horizontal="center" vertical="center"/>
    </xf>
    <xf numFmtId="4" fontId="1" fillId="32" borderId="0" xfId="0" applyNumberFormat="1" applyFont="1" applyFill="1" applyAlignment="1">
      <alignment horizontal="center" vertical="center"/>
    </xf>
    <xf numFmtId="4" fontId="1" fillId="32" borderId="8" xfId="0" applyNumberFormat="1" applyFont="1" applyFill="1" applyBorder="1" applyAlignment="1">
      <alignment horizontal="center" vertical="center"/>
    </xf>
    <xf numFmtId="4" fontId="1" fillId="32" borderId="9" xfId="0" applyNumberFormat="1" applyFont="1" applyFill="1" applyBorder="1" applyAlignment="1">
      <alignment horizontal="center" vertical="center"/>
    </xf>
    <xf numFmtId="3" fontId="1" fillId="33" borderId="2" xfId="0" applyNumberFormat="1" applyFont="1" applyFill="1" applyBorder="1" applyAlignment="1">
      <alignment horizontal="center" vertical="center"/>
    </xf>
    <xf numFmtId="176" fontId="1" fillId="33" borderId="2" xfId="0" applyFont="1" applyFill="1" applyBorder="1" applyAlignment="1">
      <alignment horizontal="center" vertical="center"/>
    </xf>
    <xf numFmtId="176" fontId="1" fillId="33" borderId="2" xfId="0" applyFont="1" applyFill="1" applyBorder="1" applyAlignment="1">
      <alignment horizontal="center" vertical="center" wrapText="1"/>
    </xf>
    <xf numFmtId="0" fontId="1" fillId="33" borderId="2" xfId="0" applyNumberFormat="1" applyFont="1" applyFill="1" applyBorder="1" applyAlignment="1">
      <alignment horizontal="left" vertical="center"/>
    </xf>
    <xf numFmtId="0" fontId="1" fillId="33" borderId="2" xfId="0" applyNumberFormat="1" applyFont="1" applyFill="1" applyBorder="1" applyAlignment="1">
      <alignment horizontal="left" vertical="center" wrapText="1"/>
    </xf>
    <xf numFmtId="178" fontId="1" fillId="33" borderId="2" xfId="0" applyNumberFormat="1" applyFont="1" applyFill="1" applyBorder="1" applyAlignment="1">
      <alignment horizontal="center" vertical="center"/>
    </xf>
    <xf numFmtId="0" fontId="1" fillId="33" borderId="3" xfId="0" applyNumberFormat="1" applyFont="1" applyFill="1" applyBorder="1" applyAlignment="1">
      <alignment horizontal="center" vertical="center"/>
    </xf>
    <xf numFmtId="58" fontId="1" fillId="33" borderId="4" xfId="0" applyNumberFormat="1" applyFont="1" applyFill="1" applyBorder="1" applyAlignment="1">
      <alignment horizontal="center" vertical="center"/>
    </xf>
    <xf numFmtId="0" fontId="1" fillId="33" borderId="5" xfId="0" applyNumberFormat="1" applyFont="1" applyFill="1" applyBorder="1" applyAlignment="1">
      <alignment horizontal="center" vertical="center"/>
    </xf>
    <xf numFmtId="176" fontId="1" fillId="33" borderId="2" xfId="0" applyFont="1" applyFill="1" applyBorder="1" applyAlignment="1">
      <alignment vertical="center"/>
    </xf>
    <xf numFmtId="4" fontId="1" fillId="33" borderId="2" xfId="0" applyNumberFormat="1" applyFont="1" applyFill="1" applyBorder="1" applyAlignment="1">
      <alignment horizontal="center" vertical="center"/>
    </xf>
    <xf numFmtId="182" fontId="1" fillId="33" borderId="2" xfId="0" applyNumberFormat="1" applyFont="1" applyFill="1" applyBorder="1" applyAlignment="1">
      <alignment vertical="center"/>
    </xf>
    <xf numFmtId="4" fontId="2" fillId="33" borderId="2" xfId="0" applyNumberFormat="1" applyFont="1" applyFill="1" applyBorder="1" applyAlignment="1">
      <alignment vertical="center"/>
    </xf>
    <xf numFmtId="58" fontId="1" fillId="33" borderId="2" xfId="0" applyNumberFormat="1" applyFont="1" applyFill="1" applyBorder="1" applyAlignment="1">
      <alignment horizontal="center" vertical="center"/>
    </xf>
    <xf numFmtId="4" fontId="1" fillId="33" borderId="2" xfId="0" applyNumberFormat="1" applyFont="1" applyFill="1" applyBorder="1" applyAlignment="1">
      <alignment vertical="center"/>
    </xf>
    <xf numFmtId="180" fontId="2" fillId="33" borderId="2" xfId="0" applyNumberFormat="1" applyFont="1" applyFill="1" applyBorder="1" applyAlignment="1">
      <alignment horizontal="center" vertical="center"/>
    </xf>
    <xf numFmtId="177" fontId="1" fillId="33" borderId="2" xfId="2" applyFont="1" applyFill="1" applyBorder="1" applyAlignment="1" applyProtection="1">
      <alignment vertical="center"/>
    </xf>
    <xf numFmtId="176" fontId="21" fillId="33" borderId="2" xfId="0" applyFont="1" applyFill="1" applyBorder="1" applyAlignment="1">
      <alignment horizontal="center" vertical="center" wrapText="1"/>
    </xf>
    <xf numFmtId="0" fontId="1" fillId="33" borderId="0" xfId="0" applyNumberFormat="1" applyFont="1" applyFill="1" applyAlignment="1">
      <alignment horizontal="center" vertical="center"/>
    </xf>
    <xf numFmtId="58" fontId="1" fillId="33" borderId="0" xfId="0" applyNumberFormat="1" applyFont="1" applyFill="1" applyAlignment="1">
      <alignment horizontal="center" vertical="center"/>
    </xf>
    <xf numFmtId="181" fontId="1" fillId="33" borderId="0" xfId="0" applyNumberFormat="1" applyFont="1" applyFill="1" applyAlignment="1">
      <alignment horizontal="center" vertical="center"/>
    </xf>
    <xf numFmtId="4" fontId="1" fillId="33" borderId="0" xfId="0" applyNumberFormat="1" applyFont="1" applyFill="1" applyAlignment="1">
      <alignment horizontal="center" vertical="center"/>
    </xf>
    <xf numFmtId="3" fontId="13" fillId="33" borderId="2" xfId="0" applyNumberFormat="1" applyFont="1" applyFill="1" applyBorder="1" applyAlignment="1">
      <alignment horizontal="center" vertical="center"/>
    </xf>
    <xf numFmtId="176" fontId="13" fillId="33" borderId="2" xfId="0" applyFont="1" applyFill="1" applyBorder="1" applyAlignment="1">
      <alignment horizontal="center" vertical="center"/>
    </xf>
    <xf numFmtId="176" fontId="13" fillId="33" borderId="2" xfId="0" applyFont="1" applyFill="1" applyBorder="1" applyAlignment="1">
      <alignment horizontal="center" vertical="center" wrapText="1"/>
    </xf>
    <xf numFmtId="0" fontId="13" fillId="33" borderId="2" xfId="0" applyNumberFormat="1" applyFont="1" applyFill="1" applyBorder="1" applyAlignment="1">
      <alignment horizontal="left" vertical="center"/>
    </xf>
    <xf numFmtId="0" fontId="13" fillId="33" borderId="2" xfId="0" applyNumberFormat="1" applyFont="1" applyFill="1" applyBorder="1" applyAlignment="1">
      <alignment horizontal="left" vertical="center" wrapText="1"/>
    </xf>
    <xf numFmtId="178" fontId="13" fillId="33" borderId="2" xfId="0" applyNumberFormat="1" applyFont="1" applyFill="1" applyBorder="1" applyAlignment="1">
      <alignment horizontal="center" vertical="center"/>
    </xf>
    <xf numFmtId="0" fontId="13" fillId="33" borderId="3" xfId="0" applyNumberFormat="1" applyFont="1" applyFill="1" applyBorder="1" applyAlignment="1">
      <alignment horizontal="center" vertical="center"/>
    </xf>
    <xf numFmtId="58" fontId="13" fillId="33" borderId="4" xfId="0" applyNumberFormat="1" applyFont="1" applyFill="1" applyBorder="1" applyAlignment="1">
      <alignment horizontal="center" vertical="center"/>
    </xf>
    <xf numFmtId="0" fontId="13" fillId="33" borderId="5" xfId="0" applyNumberFormat="1" applyFont="1" applyFill="1" applyBorder="1" applyAlignment="1">
      <alignment horizontal="center" vertical="center"/>
    </xf>
    <xf numFmtId="176" fontId="13" fillId="33" borderId="2" xfId="0" applyFont="1" applyFill="1" applyBorder="1" applyAlignment="1">
      <alignment vertical="center"/>
    </xf>
    <xf numFmtId="4" fontId="13" fillId="33" borderId="2" xfId="0" applyNumberFormat="1" applyFont="1" applyFill="1" applyBorder="1" applyAlignment="1">
      <alignment horizontal="center" vertical="center"/>
    </xf>
    <xf numFmtId="182" fontId="13" fillId="33" borderId="2" xfId="0" applyNumberFormat="1" applyFont="1" applyFill="1" applyBorder="1" applyAlignment="1">
      <alignment vertical="center"/>
    </xf>
    <xf numFmtId="4" fontId="9" fillId="33" borderId="2" xfId="0" applyNumberFormat="1" applyFont="1" applyFill="1" applyBorder="1" applyAlignment="1">
      <alignment vertical="center"/>
    </xf>
    <xf numFmtId="58" fontId="13" fillId="33" borderId="2" xfId="0" applyNumberFormat="1" applyFont="1" applyFill="1" applyBorder="1" applyAlignment="1">
      <alignment horizontal="center" vertical="center"/>
    </xf>
    <xf numFmtId="4" fontId="13" fillId="33" borderId="2" xfId="0" applyNumberFormat="1" applyFont="1" applyFill="1" applyBorder="1" applyAlignment="1">
      <alignment vertical="center"/>
    </xf>
    <xf numFmtId="180" fontId="9" fillId="33" borderId="2" xfId="0" applyNumberFormat="1" applyFont="1" applyFill="1" applyBorder="1" applyAlignment="1">
      <alignment horizontal="center" vertical="center"/>
    </xf>
    <xf numFmtId="177" fontId="13" fillId="33" borderId="2" xfId="2" applyFont="1" applyFill="1" applyBorder="1" applyAlignment="1" applyProtection="1">
      <alignment vertical="center"/>
    </xf>
    <xf numFmtId="176" fontId="22" fillId="33" borderId="2" xfId="0" applyFont="1" applyFill="1" applyBorder="1" applyAlignment="1">
      <alignment horizontal="center" vertical="center" wrapText="1"/>
    </xf>
    <xf numFmtId="0" fontId="13" fillId="33" borderId="0" xfId="0" applyNumberFormat="1" applyFont="1" applyFill="1" applyAlignment="1">
      <alignment horizontal="center" vertical="center"/>
    </xf>
    <xf numFmtId="58" fontId="13" fillId="33" borderId="0" xfId="0" applyNumberFormat="1" applyFont="1" applyFill="1" applyAlignment="1">
      <alignment horizontal="center" vertical="center"/>
    </xf>
    <xf numFmtId="181" fontId="13" fillId="33" borderId="0" xfId="0" applyNumberFormat="1" applyFont="1" applyFill="1" applyAlignment="1">
      <alignment horizontal="center" vertical="center"/>
    </xf>
    <xf numFmtId="4" fontId="13" fillId="33" borderId="0" xfId="0" applyNumberFormat="1" applyFont="1" applyFill="1" applyAlignment="1">
      <alignment horizontal="center" vertical="center"/>
    </xf>
    <xf numFmtId="3" fontId="1" fillId="34" borderId="2" xfId="0" applyNumberFormat="1" applyFont="1" applyFill="1" applyBorder="1" applyAlignment="1">
      <alignment horizontal="center" vertical="center"/>
    </xf>
    <xf numFmtId="176" fontId="1" fillId="34" borderId="2" xfId="0" applyFont="1" applyFill="1" applyBorder="1" applyAlignment="1">
      <alignment horizontal="center" vertical="center"/>
    </xf>
    <xf numFmtId="176" fontId="19" fillId="34" borderId="2" xfId="0" applyFont="1" applyFill="1" applyBorder="1" applyAlignment="1">
      <alignment horizontal="center" vertical="center"/>
    </xf>
    <xf numFmtId="176" fontId="1" fillId="34" borderId="2" xfId="0" applyFont="1" applyFill="1" applyBorder="1" applyAlignment="1">
      <alignment horizontal="center" vertical="center" wrapText="1"/>
    </xf>
    <xf numFmtId="0" fontId="1" fillId="34" borderId="2" xfId="0" applyNumberFormat="1" applyFont="1" applyFill="1" applyBorder="1" applyAlignment="1">
      <alignment horizontal="left" vertical="center"/>
    </xf>
    <xf numFmtId="0" fontId="1" fillId="34" borderId="2" xfId="0" applyNumberFormat="1" applyFont="1" applyFill="1" applyBorder="1" applyAlignment="1">
      <alignment horizontal="left" vertical="center" wrapText="1"/>
    </xf>
    <xf numFmtId="178" fontId="1" fillId="34" borderId="2" xfId="0" applyNumberFormat="1" applyFont="1" applyFill="1" applyBorder="1" applyAlignment="1">
      <alignment horizontal="center" vertical="center"/>
    </xf>
    <xf numFmtId="0" fontId="1" fillId="34" borderId="3" xfId="0" applyNumberFormat="1" applyFont="1" applyFill="1" applyBorder="1" applyAlignment="1">
      <alignment horizontal="center" vertical="center"/>
    </xf>
    <xf numFmtId="58" fontId="1" fillId="34" borderId="4" xfId="0" applyNumberFormat="1" applyFont="1" applyFill="1" applyBorder="1" applyAlignment="1">
      <alignment horizontal="center" vertical="center"/>
    </xf>
    <xf numFmtId="0" fontId="1" fillId="34" borderId="5" xfId="0" applyNumberFormat="1" applyFont="1" applyFill="1" applyBorder="1" applyAlignment="1">
      <alignment horizontal="center" vertical="center"/>
    </xf>
    <xf numFmtId="176" fontId="1" fillId="34" borderId="2" xfId="0" applyFont="1" applyFill="1" applyBorder="1" applyAlignment="1">
      <alignment vertical="center"/>
    </xf>
    <xf numFmtId="4" fontId="1" fillId="34" borderId="2" xfId="0" applyNumberFormat="1" applyFont="1" applyFill="1" applyBorder="1" applyAlignment="1">
      <alignment horizontal="center" vertical="center"/>
    </xf>
    <xf numFmtId="182" fontId="1" fillId="34" borderId="2" xfId="0" applyNumberFormat="1" applyFont="1" applyFill="1" applyBorder="1" applyAlignment="1">
      <alignment vertical="center"/>
    </xf>
    <xf numFmtId="4" fontId="2" fillId="34" borderId="2" xfId="0" applyNumberFormat="1" applyFont="1" applyFill="1" applyBorder="1" applyAlignment="1">
      <alignment vertical="center"/>
    </xf>
    <xf numFmtId="58" fontId="1" fillId="34" borderId="2" xfId="0" applyNumberFormat="1" applyFont="1" applyFill="1" applyBorder="1" applyAlignment="1">
      <alignment horizontal="center" vertical="center"/>
    </xf>
    <xf numFmtId="4" fontId="1" fillId="34" borderId="2" xfId="0" applyNumberFormat="1" applyFont="1" applyFill="1" applyBorder="1" applyAlignment="1">
      <alignment vertical="center"/>
    </xf>
    <xf numFmtId="180" fontId="2" fillId="34" borderId="2" xfId="0" applyNumberFormat="1" applyFont="1" applyFill="1" applyBorder="1" applyAlignment="1">
      <alignment horizontal="center" vertical="center"/>
    </xf>
    <xf numFmtId="4" fontId="1" fillId="34" borderId="8" xfId="0" applyNumberFormat="1" applyFont="1" applyFill="1" applyBorder="1" applyAlignment="1">
      <alignment vertical="center"/>
    </xf>
    <xf numFmtId="177" fontId="1" fillId="34" borderId="2" xfId="2" applyFont="1" applyFill="1" applyBorder="1" applyAlignment="1" applyProtection="1">
      <alignment vertical="center"/>
    </xf>
    <xf numFmtId="0" fontId="1" fillId="34" borderId="0" xfId="0" applyNumberFormat="1" applyFont="1" applyFill="1" applyAlignment="1">
      <alignment horizontal="center" vertical="center"/>
    </xf>
    <xf numFmtId="58" fontId="1" fillId="34" borderId="0" xfId="0" applyNumberFormat="1" applyFont="1" applyFill="1" applyAlignment="1">
      <alignment horizontal="center" vertical="center"/>
    </xf>
    <xf numFmtId="181" fontId="1" fillId="34" borderId="0" xfId="0" applyNumberFormat="1" applyFont="1" applyFill="1" applyAlignment="1">
      <alignment horizontal="center" vertical="center"/>
    </xf>
    <xf numFmtId="4" fontId="1" fillId="34" borderId="0" xfId="0" applyNumberFormat="1" applyFont="1" applyFill="1" applyAlignment="1">
      <alignment horizontal="center" vertical="center"/>
    </xf>
    <xf numFmtId="4" fontId="1" fillId="34" borderId="7" xfId="0" applyNumberFormat="1" applyFont="1" applyFill="1" applyBorder="1" applyAlignment="1">
      <alignment vertical="center"/>
    </xf>
    <xf numFmtId="178" fontId="3" fillId="34" borderId="2" xfId="0" applyNumberFormat="1" applyFont="1" applyFill="1" applyBorder="1" applyAlignment="1">
      <alignment horizontal="center" vertical="center"/>
    </xf>
    <xf numFmtId="3" fontId="13" fillId="34" borderId="2" xfId="0" applyNumberFormat="1" applyFont="1" applyFill="1" applyBorder="1" applyAlignment="1">
      <alignment horizontal="center" vertical="center"/>
    </xf>
    <xf numFmtId="176" fontId="13" fillId="34" borderId="2" xfId="0" applyFont="1" applyFill="1" applyBorder="1" applyAlignment="1">
      <alignment horizontal="center" vertical="center"/>
    </xf>
    <xf numFmtId="176" fontId="20" fillId="34" borderId="2" xfId="0" applyFont="1" applyFill="1" applyBorder="1" applyAlignment="1">
      <alignment horizontal="center" vertical="center"/>
    </xf>
    <xf numFmtId="176" fontId="13" fillId="34" borderId="2" xfId="0" applyFont="1" applyFill="1" applyBorder="1" applyAlignment="1">
      <alignment horizontal="center" vertical="center" wrapText="1"/>
    </xf>
    <xf numFmtId="0" fontId="13" fillId="34" borderId="2" xfId="0" applyNumberFormat="1" applyFont="1" applyFill="1" applyBorder="1" applyAlignment="1">
      <alignment horizontal="left" vertical="center"/>
    </xf>
    <xf numFmtId="0" fontId="13" fillId="34" borderId="2" xfId="0" applyNumberFormat="1" applyFont="1" applyFill="1" applyBorder="1" applyAlignment="1">
      <alignment horizontal="left" vertical="center" wrapText="1"/>
    </xf>
    <xf numFmtId="178" fontId="13" fillId="34" borderId="2" xfId="0" applyNumberFormat="1" applyFont="1" applyFill="1" applyBorder="1" applyAlignment="1">
      <alignment horizontal="center" vertical="center"/>
    </xf>
    <xf numFmtId="0" fontId="13" fillId="34" borderId="3" xfId="0" applyNumberFormat="1" applyFont="1" applyFill="1" applyBorder="1" applyAlignment="1">
      <alignment horizontal="center" vertical="center"/>
    </xf>
    <xf numFmtId="58" fontId="13" fillId="34" borderId="4" xfId="0" applyNumberFormat="1" applyFont="1" applyFill="1" applyBorder="1" applyAlignment="1">
      <alignment horizontal="center" vertical="center"/>
    </xf>
    <xf numFmtId="0" fontId="13" fillId="34" borderId="5" xfId="0" applyNumberFormat="1" applyFont="1" applyFill="1" applyBorder="1" applyAlignment="1">
      <alignment horizontal="center" vertical="center"/>
    </xf>
    <xf numFmtId="176" fontId="13" fillId="34" borderId="2" xfId="0" applyFont="1" applyFill="1" applyBorder="1" applyAlignment="1">
      <alignment vertical="center"/>
    </xf>
    <xf numFmtId="4" fontId="13" fillId="34" borderId="2" xfId="0" applyNumberFormat="1" applyFont="1" applyFill="1" applyBorder="1" applyAlignment="1">
      <alignment horizontal="center" vertical="center"/>
    </xf>
    <xf numFmtId="182" fontId="13" fillId="34" borderId="2" xfId="0" applyNumberFormat="1" applyFont="1" applyFill="1" applyBorder="1" applyAlignment="1">
      <alignment vertical="center"/>
    </xf>
    <xf numFmtId="4" fontId="9" fillId="34" borderId="2" xfId="0" applyNumberFormat="1" applyFont="1" applyFill="1" applyBorder="1" applyAlignment="1">
      <alignment vertical="center"/>
    </xf>
    <xf numFmtId="58" fontId="13" fillId="34" borderId="2" xfId="0" applyNumberFormat="1" applyFont="1" applyFill="1" applyBorder="1" applyAlignment="1">
      <alignment horizontal="center" vertical="center"/>
    </xf>
    <xf numFmtId="4" fontId="13" fillId="34" borderId="2" xfId="0" applyNumberFormat="1" applyFont="1" applyFill="1" applyBorder="1" applyAlignment="1">
      <alignment vertical="center"/>
    </xf>
    <xf numFmtId="180" fontId="9" fillId="34" borderId="2" xfId="0" applyNumberFormat="1" applyFont="1" applyFill="1" applyBorder="1" applyAlignment="1">
      <alignment horizontal="center" vertical="center"/>
    </xf>
    <xf numFmtId="4" fontId="13" fillId="34" borderId="8" xfId="0" applyNumberFormat="1" applyFont="1" applyFill="1" applyBorder="1" applyAlignment="1">
      <alignment vertical="center"/>
    </xf>
    <xf numFmtId="177" fontId="13" fillId="34" borderId="2" xfId="2" applyFont="1" applyFill="1" applyBorder="1" applyAlignment="1" applyProtection="1">
      <alignment vertical="center"/>
    </xf>
    <xf numFmtId="0" fontId="13" fillId="34" borderId="0" xfId="0" applyNumberFormat="1" applyFont="1" applyFill="1" applyAlignment="1">
      <alignment horizontal="center" vertical="center"/>
    </xf>
    <xf numFmtId="58" fontId="13" fillId="34" borderId="0" xfId="0" applyNumberFormat="1" applyFont="1" applyFill="1" applyAlignment="1">
      <alignment horizontal="center" vertical="center"/>
    </xf>
    <xf numFmtId="181" fontId="13" fillId="34" borderId="0" xfId="0" applyNumberFormat="1" applyFont="1" applyFill="1" applyAlignment="1">
      <alignment horizontal="center" vertical="center"/>
    </xf>
    <xf numFmtId="4" fontId="13" fillId="34" borderId="0" xfId="0" applyNumberFormat="1" applyFont="1" applyFill="1" applyAlignment="1">
      <alignment horizontal="center" vertical="center"/>
    </xf>
    <xf numFmtId="4" fontId="1" fillId="34" borderId="9" xfId="0" applyNumberFormat="1" applyFont="1" applyFill="1" applyBorder="1" applyAlignment="1">
      <alignment vertical="center"/>
    </xf>
    <xf numFmtId="3" fontId="1" fillId="35" borderId="2" xfId="0" applyNumberFormat="1" applyFont="1" applyFill="1" applyBorder="1" applyAlignment="1">
      <alignment horizontal="center" vertical="center"/>
    </xf>
    <xf numFmtId="176" fontId="1" fillId="35" borderId="2" xfId="0" applyFont="1" applyFill="1" applyBorder="1" applyAlignment="1">
      <alignment horizontal="center" vertical="center"/>
    </xf>
    <xf numFmtId="176" fontId="1" fillId="35" borderId="2" xfId="0" applyFont="1" applyFill="1" applyBorder="1" applyAlignment="1">
      <alignment horizontal="center" vertical="center" wrapText="1"/>
    </xf>
    <xf numFmtId="0" fontId="1" fillId="35" borderId="2" xfId="0" applyNumberFormat="1" applyFont="1" applyFill="1" applyBorder="1" applyAlignment="1">
      <alignment horizontal="left" vertical="center"/>
    </xf>
    <xf numFmtId="0" fontId="1" fillId="35" borderId="2" xfId="0" applyNumberFormat="1" applyFont="1" applyFill="1" applyBorder="1" applyAlignment="1">
      <alignment horizontal="left" vertical="center" wrapText="1"/>
    </xf>
    <xf numFmtId="178" fontId="1" fillId="35" borderId="2" xfId="0" applyNumberFormat="1" applyFont="1" applyFill="1" applyBorder="1" applyAlignment="1">
      <alignment horizontal="center" vertical="center"/>
    </xf>
    <xf numFmtId="0" fontId="1" fillId="35" borderId="3" xfId="0" applyNumberFormat="1" applyFont="1" applyFill="1" applyBorder="1" applyAlignment="1">
      <alignment horizontal="center" vertical="center"/>
    </xf>
    <xf numFmtId="58" fontId="1" fillId="35" borderId="4" xfId="0" applyNumberFormat="1" applyFont="1" applyFill="1" applyBorder="1" applyAlignment="1">
      <alignment horizontal="center" vertical="center"/>
    </xf>
    <xf numFmtId="0" fontId="1" fillId="35" borderId="5" xfId="0" applyNumberFormat="1" applyFont="1" applyFill="1" applyBorder="1" applyAlignment="1">
      <alignment horizontal="center" vertical="center"/>
    </xf>
    <xf numFmtId="176" fontId="1" fillId="35" borderId="2" xfId="0" applyFont="1" applyFill="1" applyBorder="1" applyAlignment="1">
      <alignment vertical="center"/>
    </xf>
    <xf numFmtId="4" fontId="1" fillId="35" borderId="2" xfId="0" applyNumberFormat="1" applyFont="1" applyFill="1" applyBorder="1" applyAlignment="1">
      <alignment horizontal="center" vertical="center"/>
    </xf>
    <xf numFmtId="182" fontId="1" fillId="35" borderId="2" xfId="0" applyNumberFormat="1" applyFont="1" applyFill="1" applyBorder="1" applyAlignment="1">
      <alignment vertical="center"/>
    </xf>
    <xf numFmtId="4" fontId="2" fillId="35" borderId="2" xfId="0" applyNumberFormat="1" applyFont="1" applyFill="1" applyBorder="1" applyAlignment="1">
      <alignment vertical="center"/>
    </xf>
    <xf numFmtId="58" fontId="1" fillId="35" borderId="2" xfId="0" applyNumberFormat="1" applyFont="1" applyFill="1" applyBorder="1" applyAlignment="1">
      <alignment horizontal="center" vertical="center"/>
    </xf>
    <xf numFmtId="4" fontId="1" fillId="35" borderId="2" xfId="0" applyNumberFormat="1" applyFont="1" applyFill="1" applyBorder="1" applyAlignment="1">
      <alignment vertical="center"/>
    </xf>
    <xf numFmtId="180" fontId="2" fillId="35" borderId="2" xfId="0" applyNumberFormat="1" applyFont="1" applyFill="1" applyBorder="1" applyAlignment="1">
      <alignment horizontal="center" vertical="center"/>
    </xf>
    <xf numFmtId="4" fontId="1" fillId="35" borderId="7" xfId="0" applyNumberFormat="1" applyFont="1" applyFill="1" applyBorder="1" applyAlignment="1">
      <alignment horizontal="center" vertical="center"/>
    </xf>
    <xf numFmtId="177" fontId="1" fillId="35" borderId="2" xfId="2" applyFont="1" applyFill="1" applyBorder="1" applyAlignment="1" applyProtection="1">
      <alignment vertical="center"/>
    </xf>
    <xf numFmtId="0" fontId="1" fillId="35" borderId="0" xfId="0" applyNumberFormat="1" applyFont="1" applyFill="1" applyAlignment="1">
      <alignment horizontal="center" vertical="center"/>
    </xf>
    <xf numFmtId="58" fontId="1" fillId="35" borderId="0" xfId="0" applyNumberFormat="1" applyFont="1" applyFill="1" applyAlignment="1">
      <alignment horizontal="center" vertical="center"/>
    </xf>
    <xf numFmtId="181" fontId="1" fillId="35" borderId="0" xfId="0" applyNumberFormat="1" applyFont="1" applyFill="1" applyAlignment="1">
      <alignment horizontal="center" vertical="center"/>
    </xf>
    <xf numFmtId="4" fontId="1" fillId="35" borderId="0" xfId="0" applyNumberFormat="1" applyFont="1" applyFill="1" applyAlignment="1">
      <alignment horizontal="center" vertical="center"/>
    </xf>
    <xf numFmtId="3" fontId="13" fillId="35" borderId="2" xfId="0" applyNumberFormat="1" applyFont="1" applyFill="1" applyBorder="1" applyAlignment="1">
      <alignment horizontal="center" vertical="center"/>
    </xf>
    <xf numFmtId="176" fontId="13" fillId="35" borderId="2" xfId="0" applyFont="1" applyFill="1" applyBorder="1" applyAlignment="1">
      <alignment horizontal="center" vertical="center"/>
    </xf>
    <xf numFmtId="176" fontId="13" fillId="35" borderId="2" xfId="0" applyFont="1" applyFill="1" applyBorder="1" applyAlignment="1">
      <alignment horizontal="center" vertical="center" wrapText="1"/>
    </xf>
    <xf numFmtId="0" fontId="13" fillId="35" borderId="2" xfId="0" applyNumberFormat="1" applyFont="1" applyFill="1" applyBorder="1" applyAlignment="1">
      <alignment horizontal="left" vertical="center"/>
    </xf>
    <xf numFmtId="0" fontId="13" fillId="35" borderId="2" xfId="0" applyNumberFormat="1" applyFont="1" applyFill="1" applyBorder="1" applyAlignment="1">
      <alignment horizontal="left" vertical="center" wrapText="1"/>
    </xf>
    <xf numFmtId="178" fontId="13" fillId="35" borderId="2" xfId="0" applyNumberFormat="1" applyFont="1" applyFill="1" applyBorder="1" applyAlignment="1">
      <alignment horizontal="center" vertical="center"/>
    </xf>
    <xf numFmtId="0" fontId="13" fillId="35" borderId="3" xfId="0" applyNumberFormat="1" applyFont="1" applyFill="1" applyBorder="1" applyAlignment="1">
      <alignment horizontal="center" vertical="center"/>
    </xf>
    <xf numFmtId="58" fontId="13" fillId="35" borderId="4" xfId="0" applyNumberFormat="1" applyFont="1" applyFill="1" applyBorder="1" applyAlignment="1">
      <alignment horizontal="center" vertical="center"/>
    </xf>
    <xf numFmtId="0" fontId="13" fillId="35" borderId="5" xfId="0" applyNumberFormat="1" applyFont="1" applyFill="1" applyBorder="1" applyAlignment="1">
      <alignment horizontal="center" vertical="center"/>
    </xf>
    <xf numFmtId="176" fontId="13" fillId="35" borderId="2" xfId="0" applyFont="1" applyFill="1" applyBorder="1" applyAlignment="1">
      <alignment vertical="center"/>
    </xf>
    <xf numFmtId="4" fontId="13" fillId="35" borderId="2" xfId="0" applyNumberFormat="1" applyFont="1" applyFill="1" applyBorder="1" applyAlignment="1">
      <alignment horizontal="center" vertical="center"/>
    </xf>
    <xf numFmtId="182" fontId="13" fillId="35" borderId="2" xfId="0" applyNumberFormat="1" applyFont="1" applyFill="1" applyBorder="1" applyAlignment="1">
      <alignment vertical="center"/>
    </xf>
    <xf numFmtId="4" fontId="9" fillId="35" borderId="2" xfId="0" applyNumberFormat="1" applyFont="1" applyFill="1" applyBorder="1" applyAlignment="1">
      <alignment vertical="center"/>
    </xf>
    <xf numFmtId="58" fontId="13" fillId="35" borderId="2" xfId="0" applyNumberFormat="1" applyFont="1" applyFill="1" applyBorder="1" applyAlignment="1">
      <alignment horizontal="center" vertical="center"/>
    </xf>
    <xf numFmtId="4" fontId="13" fillId="35" borderId="2" xfId="0" applyNumberFormat="1" applyFont="1" applyFill="1" applyBorder="1" applyAlignment="1">
      <alignment vertical="center"/>
    </xf>
    <xf numFmtId="180" fontId="9" fillId="35" borderId="2" xfId="0" applyNumberFormat="1" applyFont="1" applyFill="1" applyBorder="1" applyAlignment="1">
      <alignment horizontal="center" vertical="center"/>
    </xf>
    <xf numFmtId="4" fontId="1" fillId="35" borderId="8" xfId="0" applyNumberFormat="1" applyFont="1" applyFill="1" applyBorder="1" applyAlignment="1">
      <alignment horizontal="center" vertical="center"/>
    </xf>
    <xf numFmtId="177" fontId="13" fillId="35" borderId="2" xfId="2" applyFont="1" applyFill="1" applyBorder="1" applyAlignment="1" applyProtection="1">
      <alignment vertical="center"/>
    </xf>
    <xf numFmtId="0" fontId="13" fillId="35" borderId="0" xfId="0" applyNumberFormat="1" applyFont="1" applyFill="1" applyAlignment="1">
      <alignment horizontal="center" vertical="center"/>
    </xf>
    <xf numFmtId="58" fontId="13" fillId="35" borderId="0" xfId="0" applyNumberFormat="1" applyFont="1" applyFill="1" applyAlignment="1">
      <alignment horizontal="center" vertical="center"/>
    </xf>
    <xf numFmtId="181" fontId="13" fillId="35" borderId="0" xfId="0" applyNumberFormat="1" applyFont="1" applyFill="1" applyAlignment="1">
      <alignment horizontal="center" vertical="center"/>
    </xf>
    <xf numFmtId="4" fontId="13" fillId="35" borderId="0" xfId="0" applyNumberFormat="1" applyFont="1" applyFill="1" applyAlignment="1">
      <alignment horizontal="center" vertical="center"/>
    </xf>
    <xf numFmtId="4" fontId="1" fillId="35" borderId="9" xfId="0" applyNumberFormat="1" applyFont="1" applyFill="1" applyBorder="1" applyAlignment="1">
      <alignment horizontal="center" vertical="center"/>
    </xf>
    <xf numFmtId="3" fontId="1" fillId="36" borderId="2" xfId="0" applyNumberFormat="1" applyFont="1" applyFill="1" applyBorder="1" applyAlignment="1">
      <alignment horizontal="center" vertical="center"/>
    </xf>
    <xf numFmtId="176" fontId="1" fillId="36" borderId="2" xfId="0" applyFont="1" applyFill="1" applyBorder="1" applyAlignment="1">
      <alignment horizontal="center" vertical="center"/>
    </xf>
    <xf numFmtId="176" fontId="19" fillId="36" borderId="2" xfId="0" applyFont="1" applyFill="1" applyBorder="1" applyAlignment="1">
      <alignment horizontal="center" vertical="center"/>
    </xf>
    <xf numFmtId="176" fontId="1" fillId="36" borderId="2" xfId="0" applyFont="1" applyFill="1" applyBorder="1" applyAlignment="1">
      <alignment horizontal="center" vertical="center" wrapText="1"/>
    </xf>
    <xf numFmtId="0" fontId="1" fillId="36" borderId="2" xfId="0" applyNumberFormat="1" applyFont="1" applyFill="1" applyBorder="1" applyAlignment="1">
      <alignment horizontal="left" vertical="center"/>
    </xf>
    <xf numFmtId="0" fontId="1" fillId="36" borderId="2" xfId="0" applyNumberFormat="1" applyFont="1" applyFill="1" applyBorder="1" applyAlignment="1">
      <alignment horizontal="left" vertical="center" wrapText="1"/>
    </xf>
    <xf numFmtId="178" fontId="1" fillId="36" borderId="2" xfId="0" applyNumberFormat="1" applyFont="1" applyFill="1" applyBorder="1" applyAlignment="1">
      <alignment horizontal="center" vertical="center"/>
    </xf>
    <xf numFmtId="0" fontId="1" fillId="36" borderId="3" xfId="0" applyNumberFormat="1" applyFont="1" applyFill="1" applyBorder="1" applyAlignment="1">
      <alignment horizontal="center" vertical="center"/>
    </xf>
    <xf numFmtId="58" fontId="1" fillId="36" borderId="4" xfId="0" applyNumberFormat="1" applyFont="1" applyFill="1" applyBorder="1" applyAlignment="1">
      <alignment horizontal="center" vertical="center"/>
    </xf>
    <xf numFmtId="0" fontId="1" fillId="36" borderId="5" xfId="0" applyNumberFormat="1" applyFont="1" applyFill="1" applyBorder="1" applyAlignment="1">
      <alignment horizontal="center" vertical="center"/>
    </xf>
    <xf numFmtId="176" fontId="1" fillId="36" borderId="2" xfId="0" applyFont="1" applyFill="1" applyBorder="1" applyAlignment="1">
      <alignment vertical="center"/>
    </xf>
    <xf numFmtId="4" fontId="1" fillId="36" borderId="2" xfId="0" applyNumberFormat="1" applyFont="1" applyFill="1" applyBorder="1" applyAlignment="1">
      <alignment horizontal="center" vertical="center"/>
    </xf>
    <xf numFmtId="182" fontId="1" fillId="36" borderId="2" xfId="0" applyNumberFormat="1" applyFont="1" applyFill="1" applyBorder="1" applyAlignment="1">
      <alignment vertical="center"/>
    </xf>
    <xf numFmtId="4" fontId="2" fillId="36" borderId="2" xfId="0" applyNumberFormat="1" applyFont="1" applyFill="1" applyBorder="1" applyAlignment="1">
      <alignment vertical="center"/>
    </xf>
    <xf numFmtId="58" fontId="1" fillId="36" borderId="2" xfId="0" applyNumberFormat="1" applyFont="1" applyFill="1" applyBorder="1" applyAlignment="1">
      <alignment horizontal="center" vertical="center"/>
    </xf>
    <xf numFmtId="4" fontId="1" fillId="36" borderId="2" xfId="0" applyNumberFormat="1" applyFont="1" applyFill="1" applyBorder="1" applyAlignment="1">
      <alignment vertical="center"/>
    </xf>
    <xf numFmtId="180" fontId="2" fillId="36" borderId="2" xfId="0" applyNumberFormat="1" applyFont="1" applyFill="1" applyBorder="1" applyAlignment="1">
      <alignment horizontal="center" vertical="center"/>
    </xf>
    <xf numFmtId="4" fontId="1" fillId="36" borderId="7" xfId="0" applyNumberFormat="1" applyFont="1" applyFill="1" applyBorder="1" applyAlignment="1">
      <alignment horizontal="center" vertical="center"/>
    </xf>
    <xf numFmtId="177" fontId="1" fillId="36" borderId="2" xfId="2" applyFont="1" applyFill="1" applyBorder="1" applyAlignment="1" applyProtection="1">
      <alignment vertical="center"/>
    </xf>
    <xf numFmtId="0" fontId="1" fillId="36" borderId="0" xfId="0" applyNumberFormat="1" applyFont="1" applyFill="1" applyAlignment="1">
      <alignment horizontal="center" vertical="center"/>
    </xf>
    <xf numFmtId="58" fontId="1" fillId="36" borderId="0" xfId="0" applyNumberFormat="1" applyFont="1" applyFill="1" applyAlignment="1">
      <alignment horizontal="center" vertical="center"/>
    </xf>
    <xf numFmtId="181" fontId="1" fillId="36" borderId="0" xfId="0" applyNumberFormat="1" applyFont="1" applyFill="1" applyAlignment="1">
      <alignment horizontal="center" vertical="center"/>
    </xf>
    <xf numFmtId="4" fontId="1" fillId="36" borderId="0" xfId="0" applyNumberFormat="1" applyFont="1" applyFill="1" applyAlignment="1">
      <alignment horizontal="center" vertical="center"/>
    </xf>
    <xf numFmtId="4" fontId="1" fillId="36" borderId="9" xfId="0" applyNumberFormat="1" applyFont="1" applyFill="1" applyBorder="1" applyAlignment="1">
      <alignment horizontal="center" vertical="center"/>
    </xf>
    <xf numFmtId="182" fontId="1" fillId="15" borderId="2" xfId="0" applyNumberFormat="1" applyFont="1" applyFill="1" applyBorder="1" applyAlignment="1">
      <alignment vertical="center"/>
    </xf>
    <xf numFmtId="3" fontId="13" fillId="9" borderId="2" xfId="0" applyNumberFormat="1" applyFont="1" applyFill="1" applyBorder="1" applyAlignment="1">
      <alignment horizontal="center" vertical="center"/>
    </xf>
    <xf numFmtId="176" fontId="13" fillId="9" borderId="2" xfId="0" applyFont="1" applyFill="1" applyBorder="1" applyAlignment="1">
      <alignment horizontal="center" vertical="center"/>
    </xf>
    <xf numFmtId="176" fontId="13" fillId="9" borderId="2" xfId="0" applyFont="1" applyFill="1" applyBorder="1" applyAlignment="1">
      <alignment horizontal="center" vertical="center" wrapText="1"/>
    </xf>
    <xf numFmtId="0" fontId="13" fillId="9" borderId="2" xfId="0" applyNumberFormat="1" applyFont="1" applyFill="1" applyBorder="1" applyAlignment="1">
      <alignment horizontal="left" vertical="center" wrapText="1"/>
    </xf>
    <xf numFmtId="178" fontId="13" fillId="9" borderId="2" xfId="0" applyNumberFormat="1" applyFont="1" applyFill="1" applyBorder="1" applyAlignment="1">
      <alignment horizontal="center" vertical="center"/>
    </xf>
    <xf numFmtId="178" fontId="13" fillId="9" borderId="3" xfId="0" applyNumberFormat="1" applyFont="1" applyFill="1" applyBorder="1" applyAlignment="1">
      <alignment horizontal="center" vertical="center"/>
    </xf>
    <xf numFmtId="0" fontId="13" fillId="9" borderId="3" xfId="0" applyNumberFormat="1" applyFont="1" applyFill="1" applyBorder="1" applyAlignment="1">
      <alignment horizontal="center" vertical="center"/>
    </xf>
    <xf numFmtId="58" fontId="13" fillId="9" borderId="4" xfId="0" applyNumberFormat="1" applyFont="1" applyFill="1" applyBorder="1" applyAlignment="1">
      <alignment horizontal="center" vertical="center"/>
    </xf>
    <xf numFmtId="0" fontId="13" fillId="9" borderId="5" xfId="0" applyNumberFormat="1" applyFont="1" applyFill="1" applyBorder="1" applyAlignment="1">
      <alignment horizontal="center" vertical="center"/>
    </xf>
    <xf numFmtId="178" fontId="13" fillId="9" borderId="5" xfId="0" applyNumberFormat="1" applyFont="1" applyFill="1" applyBorder="1" applyAlignment="1">
      <alignment horizontal="center" vertical="center"/>
    </xf>
    <xf numFmtId="176" fontId="13" fillId="9" borderId="2" xfId="0" applyFont="1" applyFill="1" applyBorder="1" applyAlignment="1">
      <alignment horizontal="left" vertical="center"/>
    </xf>
    <xf numFmtId="58" fontId="13" fillId="9" borderId="2" xfId="0" applyNumberFormat="1" applyFont="1" applyFill="1" applyBorder="1" applyAlignment="1">
      <alignment horizontal="left" vertical="center"/>
    </xf>
    <xf numFmtId="58" fontId="13" fillId="9" borderId="2" xfId="0" applyNumberFormat="1" applyFont="1" applyFill="1" applyBorder="1" applyAlignment="1">
      <alignment horizontal="center" vertical="center"/>
    </xf>
    <xf numFmtId="4" fontId="13" fillId="9" borderId="2" xfId="0" applyNumberFormat="1" applyFont="1" applyFill="1" applyBorder="1" applyAlignment="1">
      <alignment horizontal="center" vertical="center"/>
    </xf>
    <xf numFmtId="177" fontId="13" fillId="9" borderId="2" xfId="2" applyFont="1" applyFill="1" applyBorder="1" applyAlignment="1">
      <alignment horizontal="center" vertical="center"/>
    </xf>
    <xf numFmtId="0" fontId="13" fillId="9" borderId="0" xfId="0" applyNumberFormat="1" applyFont="1" applyFill="1" applyAlignment="1">
      <alignment horizontal="center" vertical="center"/>
    </xf>
    <xf numFmtId="58" fontId="13" fillId="9" borderId="0" xfId="0" applyNumberFormat="1" applyFont="1" applyFill="1" applyAlignment="1">
      <alignment horizontal="center" vertical="center"/>
    </xf>
    <xf numFmtId="178" fontId="13" fillId="9" borderId="0" xfId="0" applyNumberFormat="1" applyFont="1" applyFill="1" applyAlignment="1">
      <alignment horizontal="center" vertical="center"/>
    </xf>
    <xf numFmtId="181" fontId="13" fillId="9" borderId="0" xfId="0" applyNumberFormat="1" applyFont="1" applyFill="1" applyAlignment="1">
      <alignment horizontal="center" vertical="center"/>
    </xf>
    <xf numFmtId="4" fontId="13" fillId="9" borderId="0" xfId="0" applyNumberFormat="1" applyFont="1" applyFill="1" applyAlignment="1">
      <alignment horizontal="center" vertical="center"/>
    </xf>
    <xf numFmtId="182" fontId="13" fillId="0" borderId="2" xfId="0" applyNumberFormat="1" applyFont="1" applyBorder="1" applyAlignment="1">
      <alignment vertical="center"/>
    </xf>
    <xf numFmtId="182" fontId="13" fillId="25" borderId="2" xfId="0" applyNumberFormat="1" applyFont="1" applyFill="1" applyBorder="1" applyAlignment="1">
      <alignment vertical="center"/>
    </xf>
    <xf numFmtId="3" fontId="13" fillId="37" borderId="2" xfId="0" applyNumberFormat="1" applyFont="1" applyFill="1" applyBorder="1" applyAlignment="1">
      <alignment horizontal="center" vertical="center"/>
    </xf>
    <xf numFmtId="176" fontId="13" fillId="37" borderId="2" xfId="0" applyFont="1" applyFill="1" applyBorder="1" applyAlignment="1">
      <alignment horizontal="center" vertical="center"/>
    </xf>
    <xf numFmtId="176" fontId="13" fillId="37" borderId="2" xfId="0" applyFont="1" applyFill="1" applyBorder="1" applyAlignment="1">
      <alignment horizontal="center" vertical="center" wrapText="1"/>
    </xf>
    <xf numFmtId="0" fontId="13" fillId="37" borderId="2" xfId="0" applyNumberFormat="1" applyFont="1" applyFill="1" applyBorder="1" applyAlignment="1">
      <alignment horizontal="left" vertical="center"/>
    </xf>
    <xf numFmtId="0" fontId="13" fillId="37" borderId="2" xfId="0" applyNumberFormat="1" applyFont="1" applyFill="1" applyBorder="1" applyAlignment="1">
      <alignment horizontal="left" vertical="center" wrapText="1"/>
    </xf>
    <xf numFmtId="178" fontId="13" fillId="37" borderId="2" xfId="0" applyNumberFormat="1" applyFont="1" applyFill="1" applyBorder="1" applyAlignment="1">
      <alignment horizontal="center" vertical="center"/>
    </xf>
    <xf numFmtId="0" fontId="13" fillId="37" borderId="3" xfId="0" applyNumberFormat="1" applyFont="1" applyFill="1" applyBorder="1" applyAlignment="1">
      <alignment horizontal="center" vertical="center"/>
    </xf>
    <xf numFmtId="58" fontId="13" fillId="37" borderId="4" xfId="0" applyNumberFormat="1" applyFont="1" applyFill="1" applyBorder="1" applyAlignment="1">
      <alignment horizontal="center" vertical="center"/>
    </xf>
    <xf numFmtId="0" fontId="13" fillId="37" borderId="5" xfId="0" applyNumberFormat="1" applyFont="1" applyFill="1" applyBorder="1" applyAlignment="1">
      <alignment horizontal="center" vertical="center"/>
    </xf>
    <xf numFmtId="176" fontId="13" fillId="37" borderId="2" xfId="0" applyFont="1" applyFill="1" applyBorder="1" applyAlignment="1">
      <alignment vertical="center"/>
    </xf>
    <xf numFmtId="4" fontId="13" fillId="37" borderId="2" xfId="0" applyNumberFormat="1" applyFont="1" applyFill="1" applyBorder="1" applyAlignment="1">
      <alignment horizontal="center" vertical="center"/>
    </xf>
    <xf numFmtId="182" fontId="13" fillId="37" borderId="2" xfId="0" applyNumberFormat="1" applyFont="1" applyFill="1" applyBorder="1" applyAlignment="1">
      <alignment vertical="center"/>
    </xf>
    <xf numFmtId="4" fontId="9" fillId="37" borderId="2" xfId="0" applyNumberFormat="1" applyFont="1" applyFill="1" applyBorder="1" applyAlignment="1">
      <alignment vertical="center"/>
    </xf>
    <xf numFmtId="58" fontId="13" fillId="37" borderId="2" xfId="0" applyNumberFormat="1" applyFont="1" applyFill="1" applyBorder="1" applyAlignment="1">
      <alignment horizontal="center" vertical="center"/>
    </xf>
    <xf numFmtId="4" fontId="13" fillId="37" borderId="2" xfId="0" applyNumberFormat="1" applyFont="1" applyFill="1" applyBorder="1" applyAlignment="1">
      <alignment vertical="center"/>
    </xf>
    <xf numFmtId="180" fontId="9" fillId="37" borderId="2" xfId="0" applyNumberFormat="1" applyFont="1" applyFill="1" applyBorder="1" applyAlignment="1">
      <alignment horizontal="center" vertical="center"/>
    </xf>
    <xf numFmtId="177" fontId="13" fillId="37" borderId="2" xfId="2" applyFont="1" applyFill="1" applyBorder="1" applyAlignment="1" applyProtection="1">
      <alignment vertical="center"/>
    </xf>
    <xf numFmtId="0" fontId="13" fillId="37" borderId="0" xfId="0" applyNumberFormat="1" applyFont="1" applyFill="1" applyAlignment="1">
      <alignment horizontal="center" vertical="center"/>
    </xf>
    <xf numFmtId="58" fontId="13" fillId="37" borderId="0" xfId="0" applyNumberFormat="1" applyFont="1" applyFill="1" applyAlignment="1">
      <alignment horizontal="center" vertical="center"/>
    </xf>
    <xf numFmtId="181" fontId="13" fillId="37" borderId="0" xfId="0" applyNumberFormat="1" applyFont="1" applyFill="1" applyAlignment="1">
      <alignment horizontal="center" vertical="center"/>
    </xf>
    <xf numFmtId="4" fontId="13" fillId="37" borderId="0" xfId="0" applyNumberFormat="1" applyFont="1" applyFill="1" applyAlignment="1">
      <alignment horizontal="center" vertical="center"/>
    </xf>
    <xf numFmtId="3" fontId="1" fillId="37" borderId="2" xfId="0" applyNumberFormat="1" applyFont="1" applyFill="1" applyBorder="1" applyAlignment="1">
      <alignment horizontal="center" vertical="center"/>
    </xf>
    <xf numFmtId="176" fontId="1" fillId="37" borderId="2" xfId="0" applyFont="1" applyFill="1" applyBorder="1" applyAlignment="1">
      <alignment horizontal="center" vertical="center"/>
    </xf>
    <xf numFmtId="176" fontId="1" fillId="37" borderId="2" xfId="0" applyFont="1" applyFill="1" applyBorder="1" applyAlignment="1">
      <alignment horizontal="center" vertical="center" wrapText="1"/>
    </xf>
    <xf numFmtId="0" fontId="1" fillId="37" borderId="2" xfId="0" applyNumberFormat="1" applyFont="1" applyFill="1" applyBorder="1" applyAlignment="1">
      <alignment horizontal="left" vertical="center"/>
    </xf>
    <xf numFmtId="0" fontId="1" fillId="37" borderId="2" xfId="0" applyNumberFormat="1" applyFont="1" applyFill="1" applyBorder="1" applyAlignment="1">
      <alignment horizontal="left" vertical="center" wrapText="1"/>
    </xf>
    <xf numFmtId="178" fontId="1" fillId="37" borderId="2" xfId="0" applyNumberFormat="1" applyFont="1" applyFill="1" applyBorder="1" applyAlignment="1">
      <alignment horizontal="center" vertical="center"/>
    </xf>
    <xf numFmtId="0" fontId="1" fillId="37" borderId="3" xfId="0" applyNumberFormat="1" applyFont="1" applyFill="1" applyBorder="1" applyAlignment="1">
      <alignment horizontal="center" vertical="center"/>
    </xf>
    <xf numFmtId="58" fontId="1" fillId="37" borderId="4" xfId="0" applyNumberFormat="1" applyFont="1" applyFill="1" applyBorder="1" applyAlignment="1">
      <alignment horizontal="center" vertical="center"/>
    </xf>
    <xf numFmtId="0" fontId="1" fillId="37" borderId="5" xfId="0" applyNumberFormat="1" applyFont="1" applyFill="1" applyBorder="1" applyAlignment="1">
      <alignment horizontal="center" vertical="center"/>
    </xf>
    <xf numFmtId="176" fontId="1" fillId="37" borderId="2" xfId="0" applyFont="1" applyFill="1" applyBorder="1" applyAlignment="1">
      <alignment vertical="center"/>
    </xf>
    <xf numFmtId="4" fontId="1" fillId="37" borderId="2" xfId="0" applyNumberFormat="1" applyFont="1" applyFill="1" applyBorder="1" applyAlignment="1">
      <alignment horizontal="center" vertical="center"/>
    </xf>
    <xf numFmtId="182" fontId="1" fillId="37" borderId="2" xfId="0" applyNumberFormat="1" applyFont="1" applyFill="1" applyBorder="1" applyAlignment="1">
      <alignment vertical="center"/>
    </xf>
    <xf numFmtId="4" fontId="2" fillId="37" borderId="2" xfId="0" applyNumberFormat="1" applyFont="1" applyFill="1" applyBorder="1" applyAlignment="1">
      <alignment vertical="center"/>
    </xf>
    <xf numFmtId="58" fontId="1" fillId="37" borderId="2" xfId="0" applyNumberFormat="1" applyFont="1" applyFill="1" applyBorder="1" applyAlignment="1">
      <alignment horizontal="center" vertical="center"/>
    </xf>
    <xf numFmtId="4" fontId="1" fillId="37" borderId="2" xfId="0" applyNumberFormat="1" applyFont="1" applyFill="1" applyBorder="1" applyAlignment="1">
      <alignment vertical="center"/>
    </xf>
    <xf numFmtId="180" fontId="2" fillId="37" borderId="2" xfId="0" applyNumberFormat="1" applyFont="1" applyFill="1" applyBorder="1" applyAlignment="1">
      <alignment horizontal="center" vertical="center"/>
    </xf>
    <xf numFmtId="177" fontId="1" fillId="37" borderId="2" xfId="2" applyFont="1" applyFill="1" applyBorder="1" applyAlignment="1" applyProtection="1">
      <alignment vertical="center"/>
    </xf>
    <xf numFmtId="0" fontId="1" fillId="37" borderId="0" xfId="0" applyNumberFormat="1" applyFont="1" applyFill="1" applyAlignment="1">
      <alignment horizontal="center" vertical="center"/>
    </xf>
    <xf numFmtId="58" fontId="1" fillId="37" borderId="0" xfId="0" applyNumberFormat="1" applyFont="1" applyFill="1" applyAlignment="1">
      <alignment horizontal="center" vertical="center"/>
    </xf>
    <xf numFmtId="181" fontId="1" fillId="37" borderId="0" xfId="0" applyNumberFormat="1" applyFont="1" applyFill="1" applyAlignment="1">
      <alignment horizontal="center" vertical="center"/>
    </xf>
    <xf numFmtId="4" fontId="1" fillId="37" borderId="0" xfId="0" applyNumberFormat="1" applyFont="1" applyFill="1" applyAlignment="1">
      <alignment horizontal="center" vertical="center"/>
    </xf>
    <xf numFmtId="3" fontId="1" fillId="38" borderId="2" xfId="0" applyNumberFormat="1" applyFont="1" applyFill="1" applyBorder="1" applyAlignment="1">
      <alignment horizontal="center" vertical="center"/>
    </xf>
    <xf numFmtId="176" fontId="1" fillId="38" borderId="2" xfId="0" applyFont="1" applyFill="1" applyBorder="1" applyAlignment="1">
      <alignment horizontal="center" vertical="center"/>
    </xf>
    <xf numFmtId="176" fontId="1" fillId="38" borderId="2" xfId="0" applyFont="1" applyFill="1" applyBorder="1" applyAlignment="1">
      <alignment horizontal="center" vertical="center" wrapText="1"/>
    </xf>
    <xf numFmtId="0" fontId="1" fillId="38" borderId="2" xfId="0" applyNumberFormat="1" applyFont="1" applyFill="1" applyBorder="1" applyAlignment="1">
      <alignment horizontal="left" vertical="center"/>
    </xf>
    <xf numFmtId="0" fontId="1" fillId="38" borderId="2" xfId="0" applyNumberFormat="1" applyFont="1" applyFill="1" applyBorder="1" applyAlignment="1">
      <alignment horizontal="left" vertical="center" wrapText="1"/>
    </xf>
    <xf numFmtId="178" fontId="1" fillId="38" borderId="2" xfId="0" applyNumberFormat="1" applyFont="1" applyFill="1" applyBorder="1" applyAlignment="1">
      <alignment horizontal="center" vertical="center"/>
    </xf>
    <xf numFmtId="0" fontId="1" fillId="38" borderId="3" xfId="0" applyNumberFormat="1" applyFont="1" applyFill="1" applyBorder="1" applyAlignment="1">
      <alignment horizontal="center" vertical="center"/>
    </xf>
    <xf numFmtId="58" fontId="1" fillId="38" borderId="4" xfId="0" applyNumberFormat="1" applyFont="1" applyFill="1" applyBorder="1" applyAlignment="1">
      <alignment horizontal="center" vertical="center"/>
    </xf>
    <xf numFmtId="0" fontId="1" fillId="38" borderId="5" xfId="0" applyNumberFormat="1" applyFont="1" applyFill="1" applyBorder="1" applyAlignment="1">
      <alignment horizontal="center" vertical="center"/>
    </xf>
    <xf numFmtId="176" fontId="1" fillId="38" borderId="2" xfId="0" applyFont="1" applyFill="1" applyBorder="1" applyAlignment="1">
      <alignment vertical="center"/>
    </xf>
    <xf numFmtId="4" fontId="1" fillId="38" borderId="2" xfId="0" applyNumberFormat="1" applyFont="1" applyFill="1" applyBorder="1" applyAlignment="1">
      <alignment horizontal="center" vertical="center"/>
    </xf>
    <xf numFmtId="182" fontId="1" fillId="38" borderId="2" xfId="0" applyNumberFormat="1" applyFont="1" applyFill="1" applyBorder="1" applyAlignment="1">
      <alignment vertical="center"/>
    </xf>
    <xf numFmtId="4" fontId="2" fillId="38" borderId="2" xfId="0" applyNumberFormat="1" applyFont="1" applyFill="1" applyBorder="1" applyAlignment="1">
      <alignment vertical="center"/>
    </xf>
    <xf numFmtId="58" fontId="1" fillId="38" borderId="2" xfId="0" applyNumberFormat="1" applyFont="1" applyFill="1" applyBorder="1" applyAlignment="1">
      <alignment horizontal="center" vertical="center"/>
    </xf>
    <xf numFmtId="4" fontId="1" fillId="38" borderId="2" xfId="0" applyNumberFormat="1" applyFont="1" applyFill="1" applyBorder="1" applyAlignment="1">
      <alignment vertical="center"/>
    </xf>
    <xf numFmtId="180" fontId="2" fillId="38" borderId="2" xfId="0" applyNumberFormat="1" applyFont="1" applyFill="1" applyBorder="1" applyAlignment="1">
      <alignment horizontal="center" vertical="center"/>
    </xf>
    <xf numFmtId="177" fontId="1" fillId="38" borderId="2" xfId="2" applyFont="1" applyFill="1" applyBorder="1" applyAlignment="1" applyProtection="1">
      <alignment vertical="center"/>
    </xf>
    <xf numFmtId="0" fontId="1" fillId="38" borderId="0" xfId="0" applyNumberFormat="1" applyFont="1" applyFill="1" applyAlignment="1">
      <alignment horizontal="center" vertical="center"/>
    </xf>
    <xf numFmtId="58" fontId="1" fillId="38" borderId="0" xfId="0" applyNumberFormat="1" applyFont="1" applyFill="1" applyAlignment="1">
      <alignment horizontal="center" vertical="center"/>
    </xf>
    <xf numFmtId="181" fontId="1" fillId="38" borderId="0" xfId="0" applyNumberFormat="1" applyFont="1" applyFill="1" applyAlignment="1">
      <alignment horizontal="center" vertical="center"/>
    </xf>
    <xf numFmtId="4" fontId="1" fillId="38" borderId="0" xfId="0" applyNumberFormat="1" applyFont="1" applyFill="1" applyAlignment="1">
      <alignment horizontal="center" vertical="center"/>
    </xf>
    <xf numFmtId="182" fontId="1" fillId="0" borderId="2" xfId="0" applyNumberFormat="1" applyFont="1" applyBorder="1" applyAlignment="1">
      <alignment vertical="center"/>
    </xf>
    <xf numFmtId="3" fontId="1" fillId="39" borderId="2" xfId="0" applyNumberFormat="1" applyFont="1" applyFill="1" applyBorder="1" applyAlignment="1">
      <alignment horizontal="center" vertical="center"/>
    </xf>
    <xf numFmtId="176" fontId="1" fillId="39" borderId="2" xfId="0" applyFont="1" applyFill="1" applyBorder="1" applyAlignment="1">
      <alignment horizontal="center" vertical="center"/>
    </xf>
    <xf numFmtId="176" fontId="1" fillId="39" borderId="2" xfId="0" applyFont="1" applyFill="1" applyBorder="1" applyAlignment="1">
      <alignment horizontal="center" vertical="center" wrapText="1"/>
    </xf>
    <xf numFmtId="0" fontId="1" fillId="39" borderId="2" xfId="0" applyNumberFormat="1" applyFont="1" applyFill="1" applyBorder="1" applyAlignment="1">
      <alignment horizontal="left" vertical="center"/>
    </xf>
    <xf numFmtId="0" fontId="1" fillId="39" borderId="2" xfId="0" applyNumberFormat="1" applyFont="1" applyFill="1" applyBorder="1" applyAlignment="1">
      <alignment horizontal="left" vertical="center" wrapText="1"/>
    </xf>
    <xf numFmtId="178" fontId="1" fillId="39" borderId="2" xfId="0" applyNumberFormat="1" applyFont="1" applyFill="1" applyBorder="1" applyAlignment="1">
      <alignment horizontal="center" vertical="center"/>
    </xf>
    <xf numFmtId="0" fontId="1" fillId="39" borderId="3" xfId="0" applyNumberFormat="1" applyFont="1" applyFill="1" applyBorder="1" applyAlignment="1">
      <alignment horizontal="center" vertical="center"/>
    </xf>
    <xf numFmtId="58" fontId="1" fillId="39" borderId="4" xfId="0" applyNumberFormat="1" applyFont="1" applyFill="1" applyBorder="1" applyAlignment="1">
      <alignment horizontal="center" vertical="center"/>
    </xf>
    <xf numFmtId="0" fontId="1" fillId="39" borderId="5" xfId="0" applyNumberFormat="1" applyFont="1" applyFill="1" applyBorder="1" applyAlignment="1">
      <alignment horizontal="center" vertical="center"/>
    </xf>
    <xf numFmtId="176" fontId="1" fillId="39" borderId="2" xfId="0" applyFont="1" applyFill="1" applyBorder="1" applyAlignment="1">
      <alignment vertical="center"/>
    </xf>
    <xf numFmtId="4" fontId="1" fillId="39" borderId="2" xfId="0" applyNumberFormat="1" applyFont="1" applyFill="1" applyBorder="1" applyAlignment="1">
      <alignment horizontal="center" vertical="center"/>
    </xf>
    <xf numFmtId="182" fontId="1" fillId="39" borderId="2" xfId="0" applyNumberFormat="1" applyFont="1" applyFill="1" applyBorder="1" applyAlignment="1">
      <alignment vertical="center"/>
    </xf>
    <xf numFmtId="4" fontId="2" fillId="39" borderId="2" xfId="0" applyNumberFormat="1" applyFont="1" applyFill="1" applyBorder="1" applyAlignment="1">
      <alignment vertical="center"/>
    </xf>
    <xf numFmtId="58" fontId="1" fillId="39" borderId="2" xfId="0" applyNumberFormat="1" applyFont="1" applyFill="1" applyBorder="1" applyAlignment="1">
      <alignment horizontal="center" vertical="center"/>
    </xf>
    <xf numFmtId="4" fontId="1" fillId="39" borderId="2" xfId="0" applyNumberFormat="1" applyFont="1" applyFill="1" applyBorder="1" applyAlignment="1">
      <alignment vertical="center"/>
    </xf>
    <xf numFmtId="180" fontId="2" fillId="39" borderId="2" xfId="0" applyNumberFormat="1" applyFont="1" applyFill="1" applyBorder="1" applyAlignment="1">
      <alignment horizontal="center" vertical="center"/>
    </xf>
    <xf numFmtId="177" fontId="1" fillId="39" borderId="2" xfId="2" applyFont="1" applyFill="1" applyBorder="1" applyAlignment="1" applyProtection="1">
      <alignment vertical="center"/>
    </xf>
    <xf numFmtId="0" fontId="1" fillId="39" borderId="0" xfId="0" applyNumberFormat="1" applyFont="1" applyFill="1" applyAlignment="1">
      <alignment horizontal="center" vertical="center"/>
    </xf>
    <xf numFmtId="58" fontId="1" fillId="39" borderId="0" xfId="0" applyNumberFormat="1" applyFont="1" applyFill="1" applyAlignment="1">
      <alignment horizontal="center" vertical="center"/>
    </xf>
    <xf numFmtId="181" fontId="1" fillId="39" borderId="0" xfId="0" applyNumberFormat="1" applyFont="1" applyFill="1" applyAlignment="1">
      <alignment horizontal="center" vertical="center"/>
    </xf>
    <xf numFmtId="4" fontId="1" fillId="39" borderId="0" xfId="0" applyNumberFormat="1" applyFont="1" applyFill="1" applyAlignment="1">
      <alignment horizontal="center" vertical="center"/>
    </xf>
    <xf numFmtId="0" fontId="1" fillId="0" borderId="2" xfId="0" applyNumberFormat="1" applyFont="1" applyBorder="1" applyAlignment="1">
      <alignment horizontal="center" vertical="center"/>
    </xf>
    <xf numFmtId="3" fontId="1" fillId="40" borderId="2" xfId="0" applyNumberFormat="1" applyFont="1" applyFill="1" applyBorder="1" applyAlignment="1">
      <alignment horizontal="center" vertical="center"/>
    </xf>
    <xf numFmtId="176" fontId="1" fillId="40" borderId="2" xfId="0" applyFont="1" applyFill="1" applyBorder="1" applyAlignment="1">
      <alignment horizontal="center" vertical="center"/>
    </xf>
    <xf numFmtId="176" fontId="1" fillId="40" borderId="2" xfId="0" applyFont="1" applyFill="1" applyBorder="1" applyAlignment="1">
      <alignment horizontal="center" vertical="center" wrapText="1"/>
    </xf>
    <xf numFmtId="0" fontId="1" fillId="40" borderId="2" xfId="0" applyNumberFormat="1" applyFont="1" applyFill="1" applyBorder="1" applyAlignment="1">
      <alignment horizontal="left" vertical="center"/>
    </xf>
    <xf numFmtId="0" fontId="1" fillId="40" borderId="2" xfId="0" applyNumberFormat="1" applyFont="1" applyFill="1" applyBorder="1" applyAlignment="1">
      <alignment horizontal="left" vertical="center" wrapText="1"/>
    </xf>
    <xf numFmtId="178" fontId="1" fillId="40" borderId="2" xfId="0" applyNumberFormat="1" applyFont="1" applyFill="1" applyBorder="1" applyAlignment="1">
      <alignment horizontal="center" vertical="center"/>
    </xf>
    <xf numFmtId="0" fontId="1" fillId="40" borderId="3" xfId="0" applyNumberFormat="1" applyFont="1" applyFill="1" applyBorder="1" applyAlignment="1">
      <alignment horizontal="center" vertical="center"/>
    </xf>
    <xf numFmtId="58" fontId="1" fillId="40" borderId="4" xfId="0" applyNumberFormat="1" applyFont="1" applyFill="1" applyBorder="1" applyAlignment="1">
      <alignment horizontal="center" vertical="center"/>
    </xf>
    <xf numFmtId="0" fontId="1" fillId="40" borderId="5" xfId="0" applyNumberFormat="1" applyFont="1" applyFill="1" applyBorder="1" applyAlignment="1">
      <alignment horizontal="center" vertical="center"/>
    </xf>
    <xf numFmtId="176" fontId="1" fillId="40" borderId="2" xfId="0" applyFont="1" applyFill="1" applyBorder="1" applyAlignment="1">
      <alignment vertical="center"/>
    </xf>
    <xf numFmtId="4" fontId="1" fillId="40" borderId="2" xfId="0" applyNumberFormat="1" applyFont="1" applyFill="1" applyBorder="1" applyAlignment="1">
      <alignment horizontal="center" vertical="center"/>
    </xf>
    <xf numFmtId="182" fontId="1" fillId="40" borderId="2" xfId="0" applyNumberFormat="1" applyFont="1" applyFill="1" applyBorder="1" applyAlignment="1">
      <alignment vertical="center"/>
    </xf>
    <xf numFmtId="4" fontId="2" fillId="40" borderId="2" xfId="0" applyNumberFormat="1" applyFont="1" applyFill="1" applyBorder="1" applyAlignment="1">
      <alignment vertical="center"/>
    </xf>
    <xf numFmtId="58" fontId="1" fillId="40" borderId="2" xfId="0" applyNumberFormat="1" applyFont="1" applyFill="1" applyBorder="1" applyAlignment="1">
      <alignment horizontal="center" vertical="center"/>
    </xf>
    <xf numFmtId="4" fontId="1" fillId="40" borderId="2" xfId="0" applyNumberFormat="1" applyFont="1" applyFill="1" applyBorder="1" applyAlignment="1">
      <alignment vertical="center"/>
    </xf>
    <xf numFmtId="180" fontId="2" fillId="40" borderId="2" xfId="0" applyNumberFormat="1" applyFont="1" applyFill="1" applyBorder="1" applyAlignment="1">
      <alignment horizontal="center" vertical="center"/>
    </xf>
    <xf numFmtId="177" fontId="1" fillId="40" borderId="2" xfId="2" applyFont="1" applyFill="1" applyBorder="1" applyAlignment="1" applyProtection="1">
      <alignment vertical="center"/>
    </xf>
    <xf numFmtId="0" fontId="1" fillId="40" borderId="0" xfId="0" applyNumberFormat="1" applyFont="1" applyFill="1" applyAlignment="1">
      <alignment horizontal="center" vertical="center"/>
    </xf>
    <xf numFmtId="58" fontId="1" fillId="40" borderId="0" xfId="0" applyNumberFormat="1" applyFont="1" applyFill="1" applyAlignment="1">
      <alignment horizontal="center" vertical="center"/>
    </xf>
    <xf numFmtId="181" fontId="1" fillId="40" borderId="0" xfId="0" applyNumberFormat="1" applyFont="1" applyFill="1" applyAlignment="1">
      <alignment horizontal="center" vertical="center"/>
    </xf>
    <xf numFmtId="4" fontId="1" fillId="40" borderId="0" xfId="0" applyNumberFormat="1" applyFont="1" applyFill="1" applyAlignment="1">
      <alignment horizontal="center" vertical="center"/>
    </xf>
    <xf numFmtId="182" fontId="1" fillId="22" borderId="2" xfId="0" applyNumberFormat="1" applyFont="1" applyFill="1" applyBorder="1" applyAlignment="1">
      <alignment vertical="center"/>
    </xf>
    <xf numFmtId="0" fontId="1" fillId="31" borderId="2" xfId="0" applyNumberFormat="1" applyFont="1" applyFill="1" applyBorder="1" applyAlignment="1">
      <alignment vertical="center"/>
    </xf>
    <xf numFmtId="176" fontId="1" fillId="45" borderId="2" xfId="0" applyFont="1" applyFill="1" applyBorder="1" applyAlignment="1">
      <alignment horizontal="center" vertical="center" wrapText="1"/>
    </xf>
    <xf numFmtId="3" fontId="1" fillId="41" borderId="2" xfId="0" applyNumberFormat="1" applyFont="1" applyFill="1" applyBorder="1" applyAlignment="1">
      <alignment horizontal="center" vertical="center"/>
    </xf>
    <xf numFmtId="176" fontId="1" fillId="41" borderId="2" xfId="0" applyFont="1" applyFill="1" applyBorder="1" applyAlignment="1">
      <alignment horizontal="center" vertical="center"/>
    </xf>
    <xf numFmtId="176" fontId="1" fillId="41" borderId="2" xfId="0" applyFont="1" applyFill="1" applyBorder="1" applyAlignment="1">
      <alignment horizontal="center" vertical="center" wrapText="1"/>
    </xf>
    <xf numFmtId="0" fontId="1" fillId="41" borderId="2" xfId="0" applyNumberFormat="1" applyFont="1" applyFill="1" applyBorder="1" applyAlignment="1">
      <alignment horizontal="left" vertical="center"/>
    </xf>
    <xf numFmtId="0" fontId="1" fillId="41" borderId="2" xfId="0" applyNumberFormat="1" applyFont="1" applyFill="1" applyBorder="1" applyAlignment="1">
      <alignment horizontal="left" vertical="center" wrapText="1"/>
    </xf>
    <xf numFmtId="178" fontId="1" fillId="41" borderId="2" xfId="0" applyNumberFormat="1" applyFont="1" applyFill="1" applyBorder="1" applyAlignment="1">
      <alignment horizontal="center" vertical="center"/>
    </xf>
    <xf numFmtId="0" fontId="1" fillId="41" borderId="3" xfId="0" applyNumberFormat="1" applyFont="1" applyFill="1" applyBorder="1" applyAlignment="1">
      <alignment horizontal="center" vertical="center"/>
    </xf>
    <xf numFmtId="58" fontId="1" fillId="41" borderId="4" xfId="0" applyNumberFormat="1" applyFont="1" applyFill="1" applyBorder="1" applyAlignment="1">
      <alignment horizontal="center" vertical="center"/>
    </xf>
    <xf numFmtId="0" fontId="1" fillId="41" borderId="5" xfId="0" applyNumberFormat="1" applyFont="1" applyFill="1" applyBorder="1" applyAlignment="1">
      <alignment horizontal="center" vertical="center"/>
    </xf>
    <xf numFmtId="176" fontId="1" fillId="41" borderId="2" xfId="0" applyFont="1" applyFill="1" applyBorder="1" applyAlignment="1">
      <alignment vertical="center"/>
    </xf>
    <xf numFmtId="4" fontId="1" fillId="41" borderId="2" xfId="0" applyNumberFormat="1" applyFont="1" applyFill="1" applyBorder="1" applyAlignment="1">
      <alignment horizontal="center" vertical="center"/>
    </xf>
    <xf numFmtId="182" fontId="1" fillId="41" borderId="2" xfId="0" applyNumberFormat="1" applyFont="1" applyFill="1" applyBorder="1" applyAlignment="1">
      <alignment vertical="center"/>
    </xf>
    <xf numFmtId="4" fontId="2" fillId="41" borderId="2" xfId="0" applyNumberFormat="1" applyFont="1" applyFill="1" applyBorder="1" applyAlignment="1">
      <alignment vertical="center"/>
    </xf>
    <xf numFmtId="58" fontId="1" fillId="41" borderId="2" xfId="0" applyNumberFormat="1" applyFont="1" applyFill="1" applyBorder="1" applyAlignment="1">
      <alignment horizontal="center" vertical="center"/>
    </xf>
    <xf numFmtId="4" fontId="1" fillId="41" borderId="2" xfId="0" applyNumberFormat="1" applyFont="1" applyFill="1" applyBorder="1" applyAlignment="1">
      <alignment vertical="center"/>
    </xf>
    <xf numFmtId="180" fontId="2" fillId="41" borderId="2" xfId="0" applyNumberFormat="1" applyFont="1" applyFill="1" applyBorder="1" applyAlignment="1">
      <alignment horizontal="center" vertical="center"/>
    </xf>
    <xf numFmtId="177" fontId="1" fillId="41" borderId="2" xfId="2" applyFont="1" applyFill="1" applyBorder="1" applyAlignment="1" applyProtection="1">
      <alignment vertical="center"/>
    </xf>
    <xf numFmtId="0" fontId="1" fillId="41" borderId="0" xfId="0" applyNumberFormat="1" applyFont="1" applyFill="1" applyAlignment="1">
      <alignment horizontal="center" vertical="center"/>
    </xf>
    <xf numFmtId="58" fontId="1" fillId="41" borderId="0" xfId="0" applyNumberFormat="1" applyFont="1" applyFill="1" applyAlignment="1">
      <alignment horizontal="center" vertical="center"/>
    </xf>
    <xf numFmtId="181" fontId="1" fillId="41" borderId="0" xfId="0" applyNumberFormat="1" applyFont="1" applyFill="1" applyAlignment="1">
      <alignment horizontal="center" vertical="center"/>
    </xf>
    <xf numFmtId="4" fontId="1" fillId="41" borderId="0" xfId="0" applyNumberFormat="1" applyFont="1" applyFill="1" applyAlignment="1">
      <alignment horizontal="center" vertical="center"/>
    </xf>
    <xf numFmtId="3" fontId="1" fillId="42" borderId="2" xfId="0" applyNumberFormat="1" applyFont="1" applyFill="1" applyBorder="1" applyAlignment="1">
      <alignment horizontal="center" vertical="center"/>
    </xf>
    <xf numFmtId="176" fontId="1" fillId="42" borderId="2" xfId="0" applyFont="1" applyFill="1" applyBorder="1" applyAlignment="1">
      <alignment horizontal="center" vertical="center"/>
    </xf>
    <xf numFmtId="176" fontId="1" fillId="42" borderId="2" xfId="0" applyFont="1" applyFill="1" applyBorder="1" applyAlignment="1">
      <alignment horizontal="center" vertical="center" wrapText="1"/>
    </xf>
    <xf numFmtId="0" fontId="1" fillId="42" borderId="2" xfId="0" applyNumberFormat="1" applyFont="1" applyFill="1" applyBorder="1" applyAlignment="1">
      <alignment horizontal="left" vertical="center"/>
    </xf>
    <xf numFmtId="0" fontId="1" fillId="42" borderId="2" xfId="0" applyNumberFormat="1" applyFont="1" applyFill="1" applyBorder="1" applyAlignment="1">
      <alignment horizontal="left" vertical="center" wrapText="1"/>
    </xf>
    <xf numFmtId="178" fontId="1" fillId="42" borderId="2" xfId="0" applyNumberFormat="1" applyFont="1" applyFill="1" applyBorder="1" applyAlignment="1">
      <alignment horizontal="center" vertical="center"/>
    </xf>
    <xf numFmtId="0" fontId="1" fillId="42" borderId="3" xfId="0" applyNumberFormat="1" applyFont="1" applyFill="1" applyBorder="1" applyAlignment="1">
      <alignment horizontal="center" vertical="center"/>
    </xf>
    <xf numFmtId="58" fontId="1" fillId="42" borderId="4" xfId="0" applyNumberFormat="1" applyFont="1" applyFill="1" applyBorder="1" applyAlignment="1">
      <alignment horizontal="center" vertical="center"/>
    </xf>
    <xf numFmtId="0" fontId="1" fillId="42" borderId="5" xfId="0" applyNumberFormat="1" applyFont="1" applyFill="1" applyBorder="1" applyAlignment="1">
      <alignment horizontal="center" vertical="center"/>
    </xf>
    <xf numFmtId="176" fontId="1" fillId="42" borderId="2" xfId="0" applyFont="1" applyFill="1" applyBorder="1" applyAlignment="1">
      <alignment vertical="center"/>
    </xf>
    <xf numFmtId="4" fontId="1" fillId="42" borderId="2" xfId="0" applyNumberFormat="1" applyFont="1" applyFill="1" applyBorder="1" applyAlignment="1">
      <alignment horizontal="center" vertical="center"/>
    </xf>
    <xf numFmtId="182" fontId="1" fillId="42" borderId="2" xfId="0" applyNumberFormat="1" applyFont="1" applyFill="1" applyBorder="1" applyAlignment="1">
      <alignment vertical="center"/>
    </xf>
    <xf numFmtId="4" fontId="2" fillId="42" borderId="2" xfId="0" applyNumberFormat="1" applyFont="1" applyFill="1" applyBorder="1" applyAlignment="1">
      <alignment vertical="center"/>
    </xf>
    <xf numFmtId="58" fontId="1" fillId="42" borderId="2" xfId="0" applyNumberFormat="1" applyFont="1" applyFill="1" applyBorder="1" applyAlignment="1">
      <alignment horizontal="center" vertical="center"/>
    </xf>
    <xf numFmtId="4" fontId="1" fillId="42" borderId="2" xfId="0" applyNumberFormat="1" applyFont="1" applyFill="1" applyBorder="1" applyAlignment="1">
      <alignment vertical="center"/>
    </xf>
    <xf numFmtId="180" fontId="2" fillId="42" borderId="2" xfId="0" applyNumberFormat="1" applyFont="1" applyFill="1" applyBorder="1" applyAlignment="1">
      <alignment horizontal="center" vertical="center"/>
    </xf>
    <xf numFmtId="177" fontId="1" fillId="42" borderId="2" xfId="2" applyFont="1" applyFill="1" applyBorder="1" applyAlignment="1" applyProtection="1">
      <alignment vertical="center"/>
    </xf>
    <xf numFmtId="0" fontId="1" fillId="42" borderId="0" xfId="0" applyNumberFormat="1" applyFont="1" applyFill="1" applyAlignment="1">
      <alignment horizontal="center" vertical="center"/>
    </xf>
    <xf numFmtId="58" fontId="1" fillId="42" borderId="0" xfId="0" applyNumberFormat="1" applyFont="1" applyFill="1" applyAlignment="1">
      <alignment horizontal="center" vertical="center"/>
    </xf>
    <xf numFmtId="181" fontId="1" fillId="42" borderId="0" xfId="0" applyNumberFormat="1" applyFont="1" applyFill="1" applyAlignment="1">
      <alignment horizontal="center" vertical="center"/>
    </xf>
    <xf numFmtId="4" fontId="1" fillId="42" borderId="0" xfId="0" applyNumberFormat="1" applyFont="1" applyFill="1" applyAlignment="1">
      <alignment horizontal="center" vertical="center"/>
    </xf>
    <xf numFmtId="3" fontId="13" fillId="42" borderId="2" xfId="0" applyNumberFormat="1" applyFont="1" applyFill="1" applyBorder="1" applyAlignment="1">
      <alignment horizontal="center" vertical="center"/>
    </xf>
    <xf numFmtId="176" fontId="13" fillId="42" borderId="2" xfId="0" applyFont="1" applyFill="1" applyBorder="1" applyAlignment="1">
      <alignment horizontal="center" vertical="center"/>
    </xf>
    <xf numFmtId="176" fontId="13" fillId="42" borderId="2" xfId="0" applyFont="1" applyFill="1" applyBorder="1" applyAlignment="1">
      <alignment horizontal="center" vertical="center" wrapText="1"/>
    </xf>
    <xf numFmtId="0" fontId="13" fillId="42" borderId="2" xfId="0" applyNumberFormat="1" applyFont="1" applyFill="1" applyBorder="1" applyAlignment="1">
      <alignment horizontal="left" vertical="center"/>
    </xf>
    <xf numFmtId="0" fontId="13" fillId="42" borderId="2" xfId="0" applyNumberFormat="1" applyFont="1" applyFill="1" applyBorder="1" applyAlignment="1">
      <alignment horizontal="left" vertical="center" wrapText="1"/>
    </xf>
    <xf numFmtId="178" fontId="13" fillId="42" borderId="2" xfId="0" applyNumberFormat="1" applyFont="1" applyFill="1" applyBorder="1" applyAlignment="1">
      <alignment horizontal="center" vertical="center"/>
    </xf>
    <xf numFmtId="0" fontId="13" fillId="42" borderId="3" xfId="0" applyNumberFormat="1" applyFont="1" applyFill="1" applyBorder="1" applyAlignment="1">
      <alignment horizontal="center" vertical="center"/>
    </xf>
    <xf numFmtId="58" fontId="13" fillId="42" borderId="4" xfId="0" applyNumberFormat="1" applyFont="1" applyFill="1" applyBorder="1" applyAlignment="1">
      <alignment horizontal="center" vertical="center"/>
    </xf>
    <xf numFmtId="0" fontId="13" fillId="42" borderId="5" xfId="0" applyNumberFormat="1" applyFont="1" applyFill="1" applyBorder="1" applyAlignment="1">
      <alignment horizontal="center" vertical="center"/>
    </xf>
    <xf numFmtId="176" fontId="13" fillId="42" borderId="2" xfId="0" applyFont="1" applyFill="1" applyBorder="1" applyAlignment="1">
      <alignment vertical="center"/>
    </xf>
    <xf numFmtId="4" fontId="13" fillId="42" borderId="2" xfId="0" applyNumberFormat="1" applyFont="1" applyFill="1" applyBorder="1" applyAlignment="1">
      <alignment horizontal="center" vertical="center"/>
    </xf>
    <xf numFmtId="182" fontId="13" fillId="42" borderId="2" xfId="0" applyNumberFormat="1" applyFont="1" applyFill="1" applyBorder="1" applyAlignment="1">
      <alignment vertical="center"/>
    </xf>
    <xf numFmtId="4" fontId="9" fillId="42" borderId="2" xfId="0" applyNumberFormat="1" applyFont="1" applyFill="1" applyBorder="1" applyAlignment="1">
      <alignment vertical="center"/>
    </xf>
    <xf numFmtId="58" fontId="13" fillId="42" borderId="2" xfId="0" applyNumberFormat="1" applyFont="1" applyFill="1" applyBorder="1" applyAlignment="1">
      <alignment horizontal="center" vertical="center"/>
    </xf>
    <xf numFmtId="4" fontId="13" fillId="42" borderId="2" xfId="0" applyNumberFormat="1" applyFont="1" applyFill="1" applyBorder="1" applyAlignment="1">
      <alignment vertical="center"/>
    </xf>
    <xf numFmtId="180" fontId="9" fillId="42" borderId="2" xfId="0" applyNumberFormat="1" applyFont="1" applyFill="1" applyBorder="1" applyAlignment="1">
      <alignment horizontal="center" vertical="center"/>
    </xf>
    <xf numFmtId="177" fontId="13" fillId="42" borderId="2" xfId="2" applyFont="1" applyFill="1" applyBorder="1" applyAlignment="1" applyProtection="1">
      <alignment vertical="center"/>
    </xf>
    <xf numFmtId="0" fontId="13" fillId="42" borderId="0" xfId="0" applyNumberFormat="1" applyFont="1" applyFill="1" applyAlignment="1">
      <alignment horizontal="center" vertical="center"/>
    </xf>
    <xf numFmtId="58" fontId="13" fillId="42" borderId="0" xfId="0" applyNumberFormat="1" applyFont="1" applyFill="1" applyAlignment="1">
      <alignment horizontal="center" vertical="center"/>
    </xf>
    <xf numFmtId="181" fontId="13" fillId="42" borderId="0" xfId="0" applyNumberFormat="1" applyFont="1" applyFill="1" applyAlignment="1">
      <alignment horizontal="center" vertical="center"/>
    </xf>
    <xf numFmtId="4" fontId="13" fillId="42" borderId="0" xfId="0" applyNumberFormat="1" applyFont="1" applyFill="1" applyAlignment="1">
      <alignment horizontal="center" vertical="center"/>
    </xf>
    <xf numFmtId="0" fontId="13" fillId="0" borderId="2" xfId="0" applyNumberFormat="1" applyFont="1" applyBorder="1" applyAlignment="1">
      <alignment horizontal="center" vertical="center"/>
    </xf>
    <xf numFmtId="3" fontId="1" fillId="4" borderId="2" xfId="0" applyNumberFormat="1" applyFont="1" applyFill="1" applyBorder="1" applyAlignment="1">
      <alignment horizontal="center" vertical="center"/>
    </xf>
    <xf numFmtId="176" fontId="1" fillId="4" borderId="2" xfId="0" applyFont="1" applyFill="1" applyBorder="1" applyAlignment="1">
      <alignment horizontal="center" vertical="center"/>
    </xf>
    <xf numFmtId="176" fontId="19" fillId="4" borderId="2" xfId="0" applyFont="1" applyFill="1" applyBorder="1" applyAlignment="1">
      <alignment horizontal="center" vertical="center"/>
    </xf>
    <xf numFmtId="176" fontId="1" fillId="4" borderId="2" xfId="0" applyFont="1" applyFill="1" applyBorder="1" applyAlignment="1">
      <alignment horizontal="center" vertical="center" wrapText="1"/>
    </xf>
    <xf numFmtId="0" fontId="1" fillId="4" borderId="2" xfId="0" applyNumberFormat="1" applyFont="1" applyFill="1" applyBorder="1" applyAlignment="1">
      <alignment horizontal="left" vertical="center"/>
    </xf>
    <xf numFmtId="0" fontId="1" fillId="4" borderId="2" xfId="0" applyNumberFormat="1" applyFont="1" applyFill="1" applyBorder="1" applyAlignment="1">
      <alignment horizontal="left" vertical="center" wrapText="1"/>
    </xf>
    <xf numFmtId="178" fontId="1" fillId="4" borderId="2" xfId="0" applyNumberFormat="1" applyFont="1" applyFill="1" applyBorder="1" applyAlignment="1">
      <alignment horizontal="center" vertical="center"/>
    </xf>
    <xf numFmtId="178" fontId="1" fillId="4" borderId="3" xfId="0" applyNumberFormat="1" applyFont="1" applyFill="1" applyBorder="1" applyAlignment="1">
      <alignment horizontal="center" vertical="center"/>
    </xf>
    <xf numFmtId="0" fontId="1" fillId="4" borderId="3" xfId="0" applyNumberFormat="1" applyFont="1" applyFill="1" applyBorder="1" applyAlignment="1">
      <alignment horizontal="center" vertical="center"/>
    </xf>
    <xf numFmtId="58" fontId="1" fillId="4" borderId="4" xfId="0" applyNumberFormat="1" applyFont="1" applyFill="1" applyBorder="1" applyAlignment="1">
      <alignment horizontal="center" vertical="center"/>
    </xf>
    <xf numFmtId="0" fontId="1" fillId="4" borderId="5" xfId="0" applyNumberFormat="1" applyFont="1" applyFill="1" applyBorder="1" applyAlignment="1">
      <alignment horizontal="center" vertical="center"/>
    </xf>
    <xf numFmtId="178" fontId="1" fillId="4" borderId="5" xfId="0" applyNumberFormat="1" applyFont="1" applyFill="1" applyBorder="1" applyAlignment="1">
      <alignment horizontal="center" vertical="center"/>
    </xf>
    <xf numFmtId="176" fontId="1" fillId="4" borderId="2" xfId="0" applyFont="1" applyFill="1" applyBorder="1" applyAlignment="1">
      <alignment vertical="center"/>
    </xf>
    <xf numFmtId="4" fontId="1" fillId="4" borderId="2" xfId="0" applyNumberFormat="1" applyFont="1" applyFill="1" applyBorder="1" applyAlignment="1">
      <alignment horizontal="center" vertical="center"/>
    </xf>
    <xf numFmtId="4" fontId="2" fillId="4" borderId="2" xfId="0" applyNumberFormat="1" applyFont="1" applyFill="1" applyBorder="1" applyAlignment="1">
      <alignment vertical="center"/>
    </xf>
    <xf numFmtId="4" fontId="2" fillId="4" borderId="2" xfId="0" applyNumberFormat="1" applyFont="1" applyFill="1" applyBorder="1" applyAlignment="1">
      <alignment horizontal="right" vertical="center"/>
    </xf>
    <xf numFmtId="58" fontId="1" fillId="4" borderId="2" xfId="0" applyNumberFormat="1" applyFont="1" applyFill="1" applyBorder="1" applyAlignment="1">
      <alignment vertical="center"/>
    </xf>
    <xf numFmtId="4" fontId="1" fillId="4" borderId="2" xfId="0" applyNumberFormat="1" applyFont="1" applyFill="1" applyBorder="1" applyAlignment="1">
      <alignment vertical="center"/>
    </xf>
    <xf numFmtId="180" fontId="2" fillId="4" borderId="2" xfId="0" applyNumberFormat="1" applyFont="1" applyFill="1" applyBorder="1" applyAlignment="1">
      <alignment horizontal="center" vertical="center"/>
    </xf>
    <xf numFmtId="4" fontId="1" fillId="4" borderId="8" xfId="0" applyNumberFormat="1" applyFont="1" applyFill="1" applyBorder="1" applyAlignment="1">
      <alignment horizontal="center" vertical="center"/>
    </xf>
    <xf numFmtId="177" fontId="1" fillId="4" borderId="2" xfId="2" applyFont="1" applyFill="1" applyBorder="1" applyAlignment="1" applyProtection="1">
      <alignment vertical="center"/>
    </xf>
    <xf numFmtId="0" fontId="1" fillId="4" borderId="0" xfId="0" applyNumberFormat="1" applyFont="1" applyFill="1" applyAlignment="1">
      <alignment horizontal="center" vertical="center"/>
    </xf>
    <xf numFmtId="58" fontId="1" fillId="4" borderId="0" xfId="0" applyNumberFormat="1" applyFont="1" applyFill="1" applyAlignment="1">
      <alignment horizontal="center" vertical="center"/>
    </xf>
    <xf numFmtId="181" fontId="1" fillId="4" borderId="0" xfId="0" applyNumberFormat="1" applyFont="1" applyFill="1" applyAlignment="1">
      <alignment horizontal="center" vertical="center"/>
    </xf>
    <xf numFmtId="4" fontId="1" fillId="4" borderId="0" xfId="0" applyNumberFormat="1" applyFont="1" applyFill="1" applyAlignment="1">
      <alignment horizontal="center" vertical="center"/>
    </xf>
    <xf numFmtId="4" fontId="1" fillId="4" borderId="9" xfId="0" applyNumberFormat="1" applyFont="1" applyFill="1" applyBorder="1" applyAlignment="1">
      <alignment horizontal="center" vertical="center"/>
    </xf>
    <xf numFmtId="3" fontId="3" fillId="9" borderId="2" xfId="0" applyNumberFormat="1" applyFont="1" applyFill="1" applyBorder="1" applyAlignment="1">
      <alignment horizontal="center" vertical="center"/>
    </xf>
    <xf numFmtId="176" fontId="3" fillId="9" borderId="2" xfId="0" applyFont="1" applyFill="1" applyBorder="1" applyAlignment="1">
      <alignment horizontal="center" vertical="center"/>
    </xf>
    <xf numFmtId="176" fontId="3" fillId="9" borderId="2" xfId="0" applyFont="1" applyFill="1" applyBorder="1" applyAlignment="1">
      <alignment horizontal="center" vertical="center" wrapText="1"/>
    </xf>
    <xf numFmtId="0" fontId="3" fillId="9" borderId="2" xfId="0" applyNumberFormat="1" applyFont="1" applyFill="1" applyBorder="1" applyAlignment="1">
      <alignment horizontal="left" vertical="center" wrapText="1"/>
    </xf>
    <xf numFmtId="178" fontId="3" fillId="9" borderId="2" xfId="0" applyNumberFormat="1" applyFont="1" applyFill="1" applyBorder="1" applyAlignment="1">
      <alignment horizontal="center" vertical="center"/>
    </xf>
    <xf numFmtId="178" fontId="3" fillId="9" borderId="3" xfId="0" applyNumberFormat="1" applyFont="1" applyFill="1" applyBorder="1" applyAlignment="1">
      <alignment horizontal="center" vertical="center"/>
    </xf>
    <xf numFmtId="0" fontId="3" fillId="9" borderId="3" xfId="0" applyNumberFormat="1" applyFont="1" applyFill="1" applyBorder="1" applyAlignment="1">
      <alignment horizontal="center" vertical="center"/>
    </xf>
    <xf numFmtId="58" fontId="3" fillId="9" borderId="4" xfId="0" applyNumberFormat="1" applyFont="1" applyFill="1" applyBorder="1" applyAlignment="1">
      <alignment horizontal="center" vertical="center"/>
    </xf>
    <xf numFmtId="0" fontId="3" fillId="9" borderId="5" xfId="0" applyNumberFormat="1" applyFont="1" applyFill="1" applyBorder="1" applyAlignment="1">
      <alignment horizontal="center" vertical="center"/>
    </xf>
    <xf numFmtId="178" fontId="3" fillId="9" borderId="5" xfId="0" applyNumberFormat="1" applyFont="1" applyFill="1" applyBorder="1" applyAlignment="1">
      <alignment horizontal="center" vertical="center"/>
    </xf>
    <xf numFmtId="176" fontId="3" fillId="9" borderId="2" xfId="0" applyFont="1" applyFill="1" applyBorder="1" applyAlignment="1">
      <alignment horizontal="left" vertical="center"/>
    </xf>
    <xf numFmtId="58" fontId="3" fillId="9" borderId="2" xfId="0" applyNumberFormat="1" applyFont="1" applyFill="1" applyBorder="1" applyAlignment="1">
      <alignment horizontal="left" vertical="center"/>
    </xf>
    <xf numFmtId="58" fontId="3" fillId="9" borderId="2" xfId="0" applyNumberFormat="1" applyFont="1" applyFill="1" applyBorder="1" applyAlignment="1">
      <alignment horizontal="center" vertical="center"/>
    </xf>
    <xf numFmtId="4" fontId="3" fillId="9" borderId="2" xfId="0" applyNumberFormat="1" applyFont="1" applyFill="1" applyBorder="1" applyAlignment="1">
      <alignment horizontal="center" vertical="center"/>
    </xf>
    <xf numFmtId="177" fontId="3" fillId="9" borderId="2" xfId="2" applyFont="1" applyFill="1" applyBorder="1" applyAlignment="1">
      <alignment horizontal="center" vertical="center"/>
    </xf>
    <xf numFmtId="0" fontId="3" fillId="9" borderId="0" xfId="0" applyNumberFormat="1" applyFont="1" applyFill="1" applyAlignment="1">
      <alignment horizontal="center" vertical="center"/>
    </xf>
    <xf numFmtId="58" fontId="3" fillId="9" borderId="0" xfId="0" applyNumberFormat="1" applyFont="1" applyFill="1" applyAlignment="1">
      <alignment horizontal="center" vertical="center"/>
    </xf>
    <xf numFmtId="178" fontId="3" fillId="9" borderId="0" xfId="0" applyNumberFormat="1" applyFont="1" applyFill="1" applyAlignment="1">
      <alignment horizontal="center" vertical="center"/>
    </xf>
    <xf numFmtId="181" fontId="3" fillId="9" borderId="0" xfId="0" applyNumberFormat="1" applyFont="1" applyFill="1" applyAlignment="1">
      <alignment horizontal="center" vertical="center"/>
    </xf>
    <xf numFmtId="4" fontId="3" fillId="9" borderId="0" xfId="0" applyNumberFormat="1" applyFont="1" applyFill="1" applyAlignment="1">
      <alignment horizontal="center" vertical="center"/>
    </xf>
    <xf numFmtId="3" fontId="3" fillId="25" borderId="2" xfId="0" applyNumberFormat="1" applyFont="1" applyFill="1" applyBorder="1" applyAlignment="1">
      <alignment horizontal="center" vertical="center"/>
    </xf>
    <xf numFmtId="176" fontId="3" fillId="25" borderId="2" xfId="0" applyFont="1" applyFill="1" applyBorder="1" applyAlignment="1">
      <alignment horizontal="center" vertical="center"/>
    </xf>
    <xf numFmtId="176" fontId="3" fillId="25" borderId="2" xfId="0" applyFont="1" applyFill="1" applyBorder="1" applyAlignment="1">
      <alignment horizontal="center" vertical="center" wrapText="1"/>
    </xf>
    <xf numFmtId="0" fontId="3" fillId="25" borderId="2" xfId="0" applyNumberFormat="1" applyFont="1" applyFill="1" applyBorder="1" applyAlignment="1">
      <alignment horizontal="left" vertical="center"/>
    </xf>
    <xf numFmtId="0" fontId="3" fillId="25" borderId="2" xfId="0" applyNumberFormat="1" applyFont="1" applyFill="1" applyBorder="1" applyAlignment="1">
      <alignment horizontal="left" vertical="center" wrapText="1"/>
    </xf>
    <xf numFmtId="178" fontId="3" fillId="25" borderId="2" xfId="0" applyNumberFormat="1" applyFont="1" applyFill="1" applyBorder="1" applyAlignment="1">
      <alignment horizontal="center" vertical="center"/>
    </xf>
    <xf numFmtId="0" fontId="3" fillId="25" borderId="3" xfId="0" applyNumberFormat="1" applyFont="1" applyFill="1" applyBorder="1" applyAlignment="1">
      <alignment horizontal="center" vertical="center"/>
    </xf>
    <xf numFmtId="58" fontId="3" fillId="25" borderId="4" xfId="0" applyNumberFormat="1" applyFont="1" applyFill="1" applyBorder="1" applyAlignment="1">
      <alignment horizontal="center" vertical="center"/>
    </xf>
    <xf numFmtId="0" fontId="3" fillId="25" borderId="5" xfId="0" applyNumberFormat="1" applyFont="1" applyFill="1" applyBorder="1" applyAlignment="1">
      <alignment horizontal="center" vertical="center"/>
    </xf>
    <xf numFmtId="176" fontId="3" fillId="25" borderId="2" xfId="0" applyFont="1" applyFill="1" applyBorder="1" applyAlignment="1">
      <alignment vertical="center"/>
    </xf>
    <xf numFmtId="4" fontId="3" fillId="25" borderId="2" xfId="0" applyNumberFormat="1" applyFont="1" applyFill="1" applyBorder="1" applyAlignment="1">
      <alignment horizontal="center" vertical="center"/>
    </xf>
    <xf numFmtId="182" fontId="3" fillId="25" borderId="2" xfId="0" applyNumberFormat="1" applyFont="1" applyFill="1" applyBorder="1" applyAlignment="1">
      <alignment vertical="center"/>
    </xf>
    <xf numFmtId="4" fontId="12" fillId="25" borderId="2" xfId="0" applyNumberFormat="1" applyFont="1" applyFill="1" applyBorder="1" applyAlignment="1">
      <alignment vertical="center"/>
    </xf>
    <xf numFmtId="58" fontId="3" fillId="25" borderId="2" xfId="0" applyNumberFormat="1" applyFont="1" applyFill="1" applyBorder="1" applyAlignment="1">
      <alignment horizontal="center" vertical="center"/>
    </xf>
    <xf numFmtId="4" fontId="3" fillId="25" borderId="2" xfId="0" applyNumberFormat="1" applyFont="1" applyFill="1" applyBorder="1" applyAlignment="1">
      <alignment vertical="center"/>
    </xf>
    <xf numFmtId="180" fontId="12" fillId="25" borderId="2" xfId="0" applyNumberFormat="1" applyFont="1" applyFill="1" applyBorder="1" applyAlignment="1">
      <alignment horizontal="center" vertical="center"/>
    </xf>
    <xf numFmtId="177" fontId="3" fillId="25" borderId="2" xfId="2" applyFont="1" applyFill="1" applyBorder="1" applyAlignment="1" applyProtection="1">
      <alignment vertical="center"/>
    </xf>
    <xf numFmtId="0" fontId="3" fillId="25" borderId="0" xfId="0" applyNumberFormat="1" applyFont="1" applyFill="1" applyAlignment="1">
      <alignment horizontal="center" vertical="center"/>
    </xf>
    <xf numFmtId="58" fontId="3" fillId="25" borderId="0" xfId="0" applyNumberFormat="1" applyFont="1" applyFill="1" applyAlignment="1">
      <alignment horizontal="center" vertical="center"/>
    </xf>
    <xf numFmtId="181" fontId="3" fillId="25" borderId="0" xfId="0" applyNumberFormat="1" applyFont="1" applyFill="1" applyAlignment="1">
      <alignment horizontal="center" vertical="center"/>
    </xf>
    <xf numFmtId="4" fontId="3" fillId="25" borderId="0" xfId="0" applyNumberFormat="1" applyFont="1" applyFill="1" applyAlignment="1">
      <alignment horizontal="center" vertical="center"/>
    </xf>
    <xf numFmtId="3" fontId="3" fillId="37" borderId="2" xfId="0" applyNumberFormat="1" applyFont="1" applyFill="1" applyBorder="1" applyAlignment="1">
      <alignment horizontal="center" vertical="center"/>
    </xf>
    <xf numFmtId="176" fontId="3" fillId="37" borderId="2" xfId="0" applyFont="1" applyFill="1" applyBorder="1" applyAlignment="1">
      <alignment horizontal="center" vertical="center"/>
    </xf>
    <xf numFmtId="176" fontId="3" fillId="37" borderId="2" xfId="0" applyFont="1" applyFill="1" applyBorder="1" applyAlignment="1">
      <alignment horizontal="center" vertical="center" wrapText="1"/>
    </xf>
    <xf numFmtId="0" fontId="3" fillId="37" borderId="2" xfId="0" applyNumberFormat="1" applyFont="1" applyFill="1" applyBorder="1" applyAlignment="1">
      <alignment horizontal="left" vertical="center"/>
    </xf>
    <xf numFmtId="0" fontId="3" fillId="37" borderId="2" xfId="0" applyNumberFormat="1" applyFont="1" applyFill="1" applyBorder="1" applyAlignment="1">
      <alignment horizontal="left" vertical="center" wrapText="1"/>
    </xf>
    <xf numFmtId="178" fontId="3" fillId="37" borderId="2" xfId="0" applyNumberFormat="1" applyFont="1" applyFill="1" applyBorder="1" applyAlignment="1">
      <alignment horizontal="center" vertical="center"/>
    </xf>
    <xf numFmtId="0" fontId="3" fillId="37" borderId="3" xfId="0" applyNumberFormat="1" applyFont="1" applyFill="1" applyBorder="1" applyAlignment="1">
      <alignment horizontal="center" vertical="center"/>
    </xf>
    <xf numFmtId="58" fontId="3" fillId="37" borderId="4" xfId="0" applyNumberFormat="1" applyFont="1" applyFill="1" applyBorder="1" applyAlignment="1">
      <alignment horizontal="center" vertical="center"/>
    </xf>
    <xf numFmtId="0" fontId="3" fillId="37" borderId="5" xfId="0" applyNumberFormat="1" applyFont="1" applyFill="1" applyBorder="1" applyAlignment="1">
      <alignment horizontal="center" vertical="center"/>
    </xf>
    <xf numFmtId="176" fontId="3" fillId="37" borderId="2" xfId="0" applyFont="1" applyFill="1" applyBorder="1" applyAlignment="1">
      <alignment vertical="center"/>
    </xf>
    <xf numFmtId="4" fontId="3" fillId="37" borderId="2" xfId="0" applyNumberFormat="1" applyFont="1" applyFill="1" applyBorder="1" applyAlignment="1">
      <alignment horizontal="center" vertical="center"/>
    </xf>
    <xf numFmtId="182" fontId="3" fillId="37" borderId="2" xfId="0" applyNumberFormat="1" applyFont="1" applyFill="1" applyBorder="1" applyAlignment="1">
      <alignment vertical="center"/>
    </xf>
    <xf numFmtId="4" fontId="12" fillId="37" borderId="2" xfId="0" applyNumberFormat="1" applyFont="1" applyFill="1" applyBorder="1" applyAlignment="1">
      <alignment vertical="center"/>
    </xf>
    <xf numFmtId="58" fontId="3" fillId="37" borderId="2" xfId="0" applyNumberFormat="1" applyFont="1" applyFill="1" applyBorder="1" applyAlignment="1">
      <alignment horizontal="center" vertical="center"/>
    </xf>
    <xf numFmtId="4" fontId="3" fillId="37" borderId="2" xfId="0" applyNumberFormat="1" applyFont="1" applyFill="1" applyBorder="1" applyAlignment="1">
      <alignment vertical="center"/>
    </xf>
    <xf numFmtId="180" fontId="12" fillId="37" borderId="2" xfId="0" applyNumberFormat="1" applyFont="1" applyFill="1" applyBorder="1" applyAlignment="1">
      <alignment horizontal="center" vertical="center"/>
    </xf>
    <xf numFmtId="177" fontId="3" fillId="37" borderId="2" xfId="2" applyFont="1" applyFill="1" applyBorder="1" applyAlignment="1" applyProtection="1">
      <alignment vertical="center"/>
    </xf>
    <xf numFmtId="0" fontId="3" fillId="37" borderId="0" xfId="0" applyNumberFormat="1" applyFont="1" applyFill="1" applyAlignment="1">
      <alignment horizontal="center" vertical="center"/>
    </xf>
    <xf numFmtId="58" fontId="3" fillId="37" borderId="0" xfId="0" applyNumberFormat="1" applyFont="1" applyFill="1" applyAlignment="1">
      <alignment horizontal="center" vertical="center"/>
    </xf>
    <xf numFmtId="181" fontId="3" fillId="37" borderId="0" xfId="0" applyNumberFormat="1" applyFont="1" applyFill="1" applyAlignment="1">
      <alignment horizontal="center" vertical="center"/>
    </xf>
    <xf numFmtId="4" fontId="3" fillId="37" borderId="0" xfId="0" applyNumberFormat="1" applyFont="1" applyFill="1" applyAlignment="1">
      <alignment horizontal="center" vertical="center"/>
    </xf>
    <xf numFmtId="178" fontId="3" fillId="0" borderId="3" xfId="0" applyNumberFormat="1" applyFont="1" applyBorder="1" applyAlignment="1">
      <alignment horizontal="center" vertical="center"/>
    </xf>
    <xf numFmtId="178" fontId="3" fillId="0" borderId="5" xfId="0" applyNumberFormat="1" applyFont="1" applyBorder="1" applyAlignment="1">
      <alignment horizontal="center" vertical="center"/>
    </xf>
    <xf numFmtId="0" fontId="3" fillId="0" borderId="2" xfId="0" applyNumberFormat="1" applyFont="1" applyBorder="1" applyAlignment="1">
      <alignment horizontal="center" vertical="center"/>
    </xf>
    <xf numFmtId="3" fontId="3" fillId="43" borderId="2" xfId="0" applyNumberFormat="1" applyFont="1" applyFill="1" applyBorder="1" applyAlignment="1">
      <alignment horizontal="center" vertical="center"/>
    </xf>
    <xf numFmtId="176" fontId="3" fillId="43" borderId="2" xfId="0" applyFont="1" applyFill="1" applyBorder="1" applyAlignment="1">
      <alignment horizontal="center" vertical="center"/>
    </xf>
    <xf numFmtId="176" fontId="3" fillId="43" borderId="2" xfId="0" applyFont="1" applyFill="1" applyBorder="1" applyAlignment="1">
      <alignment horizontal="center" vertical="center" wrapText="1"/>
    </xf>
    <xf numFmtId="0" fontId="3" fillId="43" borderId="2" xfId="0" applyNumberFormat="1" applyFont="1" applyFill="1" applyBorder="1" applyAlignment="1">
      <alignment horizontal="left" vertical="center"/>
    </xf>
    <xf numFmtId="0" fontId="3" fillId="43" borderId="2" xfId="0" applyNumberFormat="1" applyFont="1" applyFill="1" applyBorder="1" applyAlignment="1">
      <alignment horizontal="left" vertical="center" wrapText="1"/>
    </xf>
    <xf numFmtId="178" fontId="3" fillId="43" borderId="2" xfId="0" applyNumberFormat="1" applyFont="1" applyFill="1" applyBorder="1" applyAlignment="1">
      <alignment horizontal="center" vertical="center"/>
    </xf>
    <xf numFmtId="0" fontId="3" fillId="43" borderId="3" xfId="0" applyNumberFormat="1" applyFont="1" applyFill="1" applyBorder="1" applyAlignment="1">
      <alignment horizontal="center" vertical="center"/>
    </xf>
    <xf numFmtId="58" fontId="3" fillId="43" borderId="4" xfId="0" applyNumberFormat="1" applyFont="1" applyFill="1" applyBorder="1" applyAlignment="1">
      <alignment horizontal="center" vertical="center"/>
    </xf>
    <xf numFmtId="0" fontId="3" fillId="43" borderId="5" xfId="0" applyNumberFormat="1" applyFont="1" applyFill="1" applyBorder="1" applyAlignment="1">
      <alignment horizontal="center" vertical="center"/>
    </xf>
    <xf numFmtId="176" fontId="3" fillId="43" borderId="2" xfId="0" applyFont="1" applyFill="1" applyBorder="1" applyAlignment="1">
      <alignment vertical="center"/>
    </xf>
    <xf numFmtId="4" fontId="3" fillId="43" borderId="2" xfId="0" applyNumberFormat="1" applyFont="1" applyFill="1" applyBorder="1" applyAlignment="1">
      <alignment horizontal="center" vertical="center"/>
    </xf>
    <xf numFmtId="182" fontId="3" fillId="43" borderId="2" xfId="0" applyNumberFormat="1" applyFont="1" applyFill="1" applyBorder="1" applyAlignment="1">
      <alignment vertical="center"/>
    </xf>
    <xf numFmtId="4" fontId="12" fillId="43" borderId="2" xfId="0" applyNumberFormat="1" applyFont="1" applyFill="1" applyBorder="1" applyAlignment="1">
      <alignment vertical="center"/>
    </xf>
    <xf numFmtId="58" fontId="3" fillId="43" borderId="2" xfId="0" applyNumberFormat="1" applyFont="1" applyFill="1" applyBorder="1" applyAlignment="1">
      <alignment horizontal="center" vertical="center"/>
    </xf>
    <xf numFmtId="4" fontId="3" fillId="43" borderId="2" xfId="0" applyNumberFormat="1" applyFont="1" applyFill="1" applyBorder="1" applyAlignment="1">
      <alignment vertical="center"/>
    </xf>
    <xf numFmtId="180" fontId="12" fillId="43" borderId="2" xfId="0" applyNumberFormat="1" applyFont="1" applyFill="1" applyBorder="1" applyAlignment="1">
      <alignment horizontal="center" vertical="center"/>
    </xf>
    <xf numFmtId="177" fontId="3" fillId="43" borderId="2" xfId="2" applyFont="1" applyFill="1" applyBorder="1" applyAlignment="1" applyProtection="1">
      <alignment vertical="center"/>
    </xf>
    <xf numFmtId="0" fontId="3" fillId="43" borderId="0" xfId="0" applyNumberFormat="1" applyFont="1" applyFill="1" applyAlignment="1">
      <alignment horizontal="center" vertical="center"/>
    </xf>
    <xf numFmtId="58" fontId="3" fillId="43" borderId="0" xfId="0" applyNumberFormat="1" applyFont="1" applyFill="1" applyAlignment="1">
      <alignment horizontal="center" vertical="center"/>
    </xf>
    <xf numFmtId="181" fontId="3" fillId="43" borderId="0" xfId="0" applyNumberFormat="1" applyFont="1" applyFill="1" applyAlignment="1">
      <alignment horizontal="center" vertical="center"/>
    </xf>
    <xf numFmtId="4" fontId="3" fillId="43" borderId="0" xfId="0" applyNumberFormat="1" applyFont="1" applyFill="1" applyAlignment="1">
      <alignment horizontal="center" vertical="center"/>
    </xf>
    <xf numFmtId="3" fontId="3" fillId="44" borderId="2" xfId="0" applyNumberFormat="1" applyFont="1" applyFill="1" applyBorder="1" applyAlignment="1">
      <alignment horizontal="center" vertical="center"/>
    </xf>
    <xf numFmtId="176" fontId="3" fillId="44" borderId="2" xfId="0" applyFont="1" applyFill="1" applyBorder="1" applyAlignment="1">
      <alignment horizontal="center" vertical="center"/>
    </xf>
    <xf numFmtId="176" fontId="3" fillId="44" borderId="2" xfId="0" applyFont="1" applyFill="1" applyBorder="1" applyAlignment="1">
      <alignment horizontal="center" vertical="center" wrapText="1"/>
    </xf>
    <xf numFmtId="0" fontId="3" fillId="44" borderId="2" xfId="0" applyNumberFormat="1" applyFont="1" applyFill="1" applyBorder="1" applyAlignment="1">
      <alignment horizontal="left" vertical="center"/>
    </xf>
    <xf numFmtId="0" fontId="3" fillId="44" borderId="2" xfId="0" applyNumberFormat="1" applyFont="1" applyFill="1" applyBorder="1" applyAlignment="1">
      <alignment horizontal="left" vertical="center" wrapText="1"/>
    </xf>
    <xf numFmtId="178" fontId="3" fillId="44" borderId="2" xfId="0" applyNumberFormat="1" applyFont="1" applyFill="1" applyBorder="1" applyAlignment="1">
      <alignment horizontal="center" vertical="center"/>
    </xf>
    <xf numFmtId="0" fontId="3" fillId="44" borderId="3" xfId="0" applyNumberFormat="1" applyFont="1" applyFill="1" applyBorder="1" applyAlignment="1">
      <alignment horizontal="center" vertical="center"/>
    </xf>
    <xf numFmtId="58" fontId="3" fillId="44" borderId="4" xfId="0" applyNumberFormat="1" applyFont="1" applyFill="1" applyBorder="1" applyAlignment="1">
      <alignment horizontal="center" vertical="center"/>
    </xf>
    <xf numFmtId="0" fontId="3" fillId="44" borderId="5" xfId="0" applyNumberFormat="1" applyFont="1" applyFill="1" applyBorder="1" applyAlignment="1">
      <alignment horizontal="center" vertical="center"/>
    </xf>
    <xf numFmtId="176" fontId="3" fillId="44" borderId="2" xfId="0" applyFont="1" applyFill="1" applyBorder="1" applyAlignment="1">
      <alignment vertical="center"/>
    </xf>
    <xf numFmtId="4" fontId="3" fillId="44" borderId="2" xfId="0" applyNumberFormat="1" applyFont="1" applyFill="1" applyBorder="1" applyAlignment="1">
      <alignment horizontal="center" vertical="center"/>
    </xf>
    <xf numFmtId="182" fontId="3" fillId="44" borderId="2" xfId="0" applyNumberFormat="1" applyFont="1" applyFill="1" applyBorder="1" applyAlignment="1">
      <alignment vertical="center"/>
    </xf>
    <xf numFmtId="4" fontId="12" fillId="44" borderId="2" xfId="0" applyNumberFormat="1" applyFont="1" applyFill="1" applyBorder="1" applyAlignment="1">
      <alignment vertical="center"/>
    </xf>
    <xf numFmtId="58" fontId="3" fillId="44" borderId="2" xfId="0" applyNumberFormat="1" applyFont="1" applyFill="1" applyBorder="1" applyAlignment="1">
      <alignment horizontal="center" vertical="center"/>
    </xf>
    <xf numFmtId="4" fontId="3" fillId="44" borderId="2" xfId="0" applyNumberFormat="1" applyFont="1" applyFill="1" applyBorder="1" applyAlignment="1">
      <alignment vertical="center"/>
    </xf>
    <xf numFmtId="180" fontId="12" fillId="44" borderId="2" xfId="0" applyNumberFormat="1" applyFont="1" applyFill="1" applyBorder="1" applyAlignment="1">
      <alignment horizontal="center" vertical="center"/>
    </xf>
    <xf numFmtId="177" fontId="3" fillId="44" borderId="2" xfId="2" applyFont="1" applyFill="1" applyBorder="1" applyAlignment="1" applyProtection="1">
      <alignment vertical="center"/>
    </xf>
    <xf numFmtId="0" fontId="3" fillId="44" borderId="0" xfId="0" applyNumberFormat="1" applyFont="1" applyFill="1" applyAlignment="1">
      <alignment horizontal="center" vertical="center"/>
    </xf>
    <xf numFmtId="58" fontId="3" fillId="44" borderId="0" xfId="0" applyNumberFormat="1" applyFont="1" applyFill="1" applyAlignment="1">
      <alignment horizontal="center" vertical="center"/>
    </xf>
    <xf numFmtId="181" fontId="3" fillId="44" borderId="0" xfId="0" applyNumberFormat="1" applyFont="1" applyFill="1" applyAlignment="1">
      <alignment horizontal="center" vertical="center"/>
    </xf>
    <xf numFmtId="4" fontId="3" fillId="44" borderId="0" xfId="0" applyNumberFormat="1" applyFont="1" applyFill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58" fontId="1" fillId="0" borderId="2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vertical="center"/>
    </xf>
    <xf numFmtId="4" fontId="1" fillId="0" borderId="8" xfId="0" applyNumberFormat="1" applyFont="1" applyBorder="1" applyAlignment="1">
      <alignment vertical="center"/>
    </xf>
    <xf numFmtId="4" fontId="1" fillId="0" borderId="7" xfId="0" applyNumberFormat="1" applyFont="1" applyBorder="1" applyAlignment="1">
      <alignment vertical="center"/>
    </xf>
    <xf numFmtId="180" fontId="1" fillId="0" borderId="2" xfId="0" applyNumberFormat="1" applyFont="1" applyBorder="1" applyAlignment="1">
      <alignment horizontal="right" vertical="center"/>
    </xf>
    <xf numFmtId="176" fontId="1" fillId="0" borderId="2" xfId="0" applyFont="1" applyBorder="1" applyAlignment="1">
      <alignment horizontal="left" vertical="center" wrapText="1"/>
    </xf>
    <xf numFmtId="178" fontId="3" fillId="35" borderId="2" xfId="0" applyNumberFormat="1" applyFont="1" applyFill="1" applyBorder="1" applyAlignment="1">
      <alignment horizontal="center" vertical="center"/>
    </xf>
    <xf numFmtId="176" fontId="13" fillId="46" borderId="0" xfId="0" applyFont="1" applyFill="1" applyAlignment="1">
      <alignment vertical="center"/>
    </xf>
    <xf numFmtId="176" fontId="13" fillId="13" borderId="0" xfId="0" applyFont="1" applyFill="1" applyAlignment="1">
      <alignment vertical="center"/>
    </xf>
    <xf numFmtId="176" fontId="13" fillId="47" borderId="0" xfId="0" applyFont="1" applyFill="1" applyAlignment="1">
      <alignment vertical="center"/>
    </xf>
    <xf numFmtId="176" fontId="13" fillId="48" borderId="0" xfId="0" applyFont="1" applyFill="1" applyAlignment="1">
      <alignment vertical="center"/>
    </xf>
    <xf numFmtId="176" fontId="13" fillId="49" borderId="0" xfId="0" applyFont="1" applyFill="1" applyAlignment="1">
      <alignment vertical="center"/>
    </xf>
    <xf numFmtId="176" fontId="13" fillId="50" borderId="0" xfId="0" applyFont="1" applyFill="1" applyAlignment="1">
      <alignment vertical="center"/>
    </xf>
    <xf numFmtId="176" fontId="13" fillId="51" borderId="0" xfId="0" applyFont="1" applyFill="1" applyAlignment="1">
      <alignment vertical="center"/>
    </xf>
    <xf numFmtId="176" fontId="13" fillId="52" borderId="0" xfId="0" applyFont="1" applyFill="1" applyAlignment="1">
      <alignment vertical="center"/>
    </xf>
    <xf numFmtId="176" fontId="13" fillId="53" borderId="0" xfId="0" applyFont="1" applyFill="1" applyAlignment="1">
      <alignment vertical="center"/>
    </xf>
    <xf numFmtId="176" fontId="13" fillId="54" borderId="0" xfId="0" applyFont="1" applyFill="1" applyAlignment="1">
      <alignment vertical="center"/>
    </xf>
    <xf numFmtId="0" fontId="1" fillId="0" borderId="0" xfId="0" applyNumberFormat="1" applyFont="1" applyAlignment="1">
      <alignment horizontal="left" vertical="center"/>
    </xf>
    <xf numFmtId="178" fontId="1" fillId="55" borderId="0" xfId="0" applyNumberFormat="1" applyFont="1" applyFill="1" applyAlignment="1">
      <alignment horizontal="center" vertical="center"/>
    </xf>
    <xf numFmtId="182" fontId="1" fillId="0" borderId="0" xfId="0" applyNumberFormat="1" applyFont="1" applyAlignment="1">
      <alignment vertical="center"/>
    </xf>
    <xf numFmtId="176" fontId="9" fillId="0" borderId="0" xfId="0" applyFont="1" applyAlignment="1">
      <alignment vertical="center"/>
    </xf>
    <xf numFmtId="176" fontId="1" fillId="0" borderId="0" xfId="0" applyFont="1" applyAlignment="1">
      <alignment horizontal="center" vertical="center" wrapText="1"/>
    </xf>
    <xf numFmtId="181" fontId="23" fillId="0" borderId="0" xfId="0" applyNumberFormat="1" applyFont="1" applyAlignment="1">
      <alignment vertical="center"/>
    </xf>
    <xf numFmtId="4" fontId="23" fillId="0" borderId="0" xfId="0" applyNumberFormat="1" applyFont="1" applyAlignment="1">
      <alignment vertical="center"/>
    </xf>
    <xf numFmtId="176" fontId="24" fillId="0" borderId="1" xfId="0" applyFont="1" applyBorder="1" applyAlignment="1">
      <alignment vertical="center"/>
    </xf>
    <xf numFmtId="178" fontId="1" fillId="55" borderId="0" xfId="0" applyNumberFormat="1" applyFont="1" applyFill="1" applyAlignment="1">
      <alignment horizontal="center" vertical="center" wrapText="1"/>
    </xf>
    <xf numFmtId="182" fontId="1" fillId="0" borderId="0" xfId="0" applyNumberFormat="1" applyFont="1" applyAlignment="1">
      <alignment horizontal="center" vertical="center"/>
    </xf>
    <xf numFmtId="181" fontId="23" fillId="0" borderId="0" xfId="0" applyNumberFormat="1" applyFont="1" applyAlignment="1">
      <alignment horizontal="center" vertical="center"/>
    </xf>
    <xf numFmtId="4" fontId="23" fillId="0" borderId="0" xfId="0" applyNumberFormat="1" applyFont="1" applyAlignment="1">
      <alignment horizontal="center" vertical="center"/>
    </xf>
    <xf numFmtId="0" fontId="8" fillId="2" borderId="2" xfId="0" applyNumberFormat="1" applyFont="1" applyFill="1" applyBorder="1" applyAlignment="1">
      <alignment horizontal="left" vertical="center"/>
    </xf>
    <xf numFmtId="178" fontId="9" fillId="55" borderId="2" xfId="0" applyNumberFormat="1" applyFont="1" applyFill="1" applyBorder="1" applyAlignment="1">
      <alignment horizontal="center" vertical="center"/>
    </xf>
    <xf numFmtId="182" fontId="9" fillId="4" borderId="2" xfId="0" applyNumberFormat="1" applyFont="1" applyFill="1" applyBorder="1" applyAlignment="1">
      <alignment horizontal="center" vertical="center"/>
    </xf>
    <xf numFmtId="176" fontId="2" fillId="8" borderId="2" xfId="0" applyFont="1" applyFill="1" applyBorder="1" applyAlignment="1">
      <alignment horizontal="center" vertical="center" wrapText="1"/>
    </xf>
    <xf numFmtId="181" fontId="25" fillId="0" borderId="0" xfId="0" applyNumberFormat="1" applyFont="1" applyAlignment="1">
      <alignment horizontal="center" vertical="center"/>
    </xf>
    <xf numFmtId="4" fontId="25" fillId="0" borderId="0" xfId="0" applyNumberFormat="1" applyFont="1" applyAlignment="1">
      <alignment horizontal="center" vertical="center"/>
    </xf>
    <xf numFmtId="178" fontId="13" fillId="55" borderId="2" xfId="0" applyNumberFormat="1" applyFont="1" applyFill="1" applyBorder="1" applyAlignment="1">
      <alignment horizontal="center" vertical="center"/>
    </xf>
    <xf numFmtId="178" fontId="3" fillId="55" borderId="2" xfId="0" applyNumberFormat="1" applyFont="1" applyFill="1" applyBorder="1" applyAlignment="1">
      <alignment horizontal="center" vertical="center"/>
    </xf>
    <xf numFmtId="3" fontId="26" fillId="15" borderId="2" xfId="0" applyNumberFormat="1" applyFont="1" applyFill="1" applyBorder="1" applyAlignment="1">
      <alignment horizontal="center" vertical="center"/>
    </xf>
    <xf numFmtId="182" fontId="13" fillId="15" borderId="2" xfId="0" applyNumberFormat="1" applyFont="1" applyFill="1" applyBorder="1" applyAlignment="1">
      <alignment vertical="center"/>
    </xf>
    <xf numFmtId="181" fontId="23" fillId="15" borderId="0" xfId="0" applyNumberFormat="1" applyFont="1" applyFill="1" applyAlignment="1">
      <alignment horizontal="center" vertical="center"/>
    </xf>
    <xf numFmtId="4" fontId="23" fillId="15" borderId="0" xfId="0" applyNumberFormat="1" applyFont="1" applyFill="1" applyAlignment="1">
      <alignment horizontal="center" vertical="center"/>
    </xf>
    <xf numFmtId="3" fontId="26" fillId="46" borderId="2" xfId="0" applyNumberFormat="1" applyFont="1" applyFill="1" applyBorder="1" applyAlignment="1">
      <alignment horizontal="center" vertical="center"/>
    </xf>
    <xf numFmtId="3" fontId="13" fillId="46" borderId="2" xfId="0" applyNumberFormat="1" applyFont="1" applyFill="1" applyBorder="1" applyAlignment="1">
      <alignment horizontal="center" vertical="center"/>
    </xf>
    <xf numFmtId="176" fontId="3" fillId="46" borderId="2" xfId="0" applyFont="1" applyFill="1" applyBorder="1" applyAlignment="1">
      <alignment horizontal="center" vertical="center"/>
    </xf>
    <xf numFmtId="176" fontId="13" fillId="46" borderId="2" xfId="0" applyFont="1" applyFill="1" applyBorder="1" applyAlignment="1">
      <alignment horizontal="center" vertical="center"/>
    </xf>
    <xf numFmtId="176" fontId="13" fillId="46" borderId="2" xfId="0" applyFont="1" applyFill="1" applyBorder="1" applyAlignment="1">
      <alignment horizontal="center" vertical="center" wrapText="1"/>
    </xf>
    <xf numFmtId="0" fontId="13" fillId="46" borderId="2" xfId="0" applyNumberFormat="1" applyFont="1" applyFill="1" applyBorder="1" applyAlignment="1">
      <alignment horizontal="left" vertical="center"/>
    </xf>
    <xf numFmtId="0" fontId="13" fillId="46" borderId="2" xfId="0" applyNumberFormat="1" applyFont="1" applyFill="1" applyBorder="1" applyAlignment="1">
      <alignment horizontal="left" vertical="center" wrapText="1"/>
    </xf>
    <xf numFmtId="178" fontId="13" fillId="46" borderId="2" xfId="0" applyNumberFormat="1" applyFont="1" applyFill="1" applyBorder="1" applyAlignment="1">
      <alignment horizontal="center" vertical="center"/>
    </xf>
    <xf numFmtId="0" fontId="13" fillId="46" borderId="3" xfId="0" applyNumberFormat="1" applyFont="1" applyFill="1" applyBorder="1" applyAlignment="1">
      <alignment horizontal="center" vertical="center"/>
    </xf>
    <xf numFmtId="58" fontId="13" fillId="46" borderId="4" xfId="0" applyNumberFormat="1" applyFont="1" applyFill="1" applyBorder="1" applyAlignment="1">
      <alignment horizontal="center" vertical="center"/>
    </xf>
    <xf numFmtId="0" fontId="13" fillId="46" borderId="5" xfId="0" applyNumberFormat="1" applyFont="1" applyFill="1" applyBorder="1" applyAlignment="1">
      <alignment horizontal="center" vertical="center"/>
    </xf>
    <xf numFmtId="176" fontId="13" fillId="46" borderId="2" xfId="0" applyFont="1" applyFill="1" applyBorder="1" applyAlignment="1">
      <alignment vertical="center"/>
    </xf>
    <xf numFmtId="4" fontId="13" fillId="46" borderId="2" xfId="0" applyNumberFormat="1" applyFont="1" applyFill="1" applyBorder="1" applyAlignment="1">
      <alignment horizontal="center" vertical="center"/>
    </xf>
    <xf numFmtId="182" fontId="13" fillId="46" borderId="2" xfId="0" applyNumberFormat="1" applyFont="1" applyFill="1" applyBorder="1" applyAlignment="1">
      <alignment vertical="center"/>
    </xf>
    <xf numFmtId="4" fontId="9" fillId="46" borderId="2" xfId="0" applyNumberFormat="1" applyFont="1" applyFill="1" applyBorder="1" applyAlignment="1">
      <alignment vertical="center"/>
    </xf>
    <xf numFmtId="58" fontId="13" fillId="46" borderId="2" xfId="0" applyNumberFormat="1" applyFont="1" applyFill="1" applyBorder="1" applyAlignment="1">
      <alignment horizontal="center" vertical="center"/>
    </xf>
    <xf numFmtId="4" fontId="13" fillId="46" borderId="2" xfId="0" applyNumberFormat="1" applyFont="1" applyFill="1" applyBorder="1" applyAlignment="1">
      <alignment vertical="center"/>
    </xf>
    <xf numFmtId="180" fontId="9" fillId="46" borderId="2" xfId="0" applyNumberFormat="1" applyFont="1" applyFill="1" applyBorder="1" applyAlignment="1">
      <alignment horizontal="center" vertical="center"/>
    </xf>
    <xf numFmtId="177" fontId="13" fillId="46" borderId="2" xfId="2" applyFont="1" applyFill="1" applyBorder="1" applyAlignment="1" applyProtection="1">
      <alignment vertical="center"/>
    </xf>
    <xf numFmtId="0" fontId="1" fillId="46" borderId="0" xfId="0" applyNumberFormat="1" applyFont="1" applyFill="1" applyAlignment="1">
      <alignment horizontal="center" vertical="center"/>
    </xf>
    <xf numFmtId="58" fontId="1" fillId="46" borderId="0" xfId="0" applyNumberFormat="1" applyFont="1" applyFill="1" applyAlignment="1">
      <alignment horizontal="center" vertical="center"/>
    </xf>
    <xf numFmtId="181" fontId="23" fillId="46" borderId="0" xfId="0" applyNumberFormat="1" applyFont="1" applyFill="1" applyAlignment="1">
      <alignment horizontal="center" vertical="center"/>
    </xf>
    <xf numFmtId="4" fontId="23" fillId="46" borderId="0" xfId="0" applyNumberFormat="1" applyFont="1" applyFill="1" applyAlignment="1">
      <alignment horizontal="center" vertical="center"/>
    </xf>
    <xf numFmtId="3" fontId="26" fillId="0" borderId="2" xfId="0" applyNumberFormat="1" applyFont="1" applyBorder="1" applyAlignment="1">
      <alignment horizontal="center" vertical="center"/>
    </xf>
    <xf numFmtId="3" fontId="26" fillId="13" borderId="2" xfId="0" applyNumberFormat="1" applyFont="1" applyFill="1" applyBorder="1" applyAlignment="1">
      <alignment horizontal="center" vertical="center"/>
    </xf>
    <xf numFmtId="3" fontId="13" fillId="13" borderId="2" xfId="0" applyNumberFormat="1" applyFont="1" applyFill="1" applyBorder="1" applyAlignment="1">
      <alignment horizontal="center" vertical="center"/>
    </xf>
    <xf numFmtId="176" fontId="3" fillId="13" borderId="2" xfId="0" applyFont="1" applyFill="1" applyBorder="1" applyAlignment="1">
      <alignment horizontal="center" vertical="center"/>
    </xf>
    <xf numFmtId="176" fontId="13" fillId="13" borderId="2" xfId="0" applyFont="1" applyFill="1" applyBorder="1" applyAlignment="1">
      <alignment horizontal="center" vertical="center"/>
    </xf>
    <xf numFmtId="176" fontId="13" fillId="13" borderId="2" xfId="0" applyFont="1" applyFill="1" applyBorder="1" applyAlignment="1">
      <alignment horizontal="center" vertical="center" wrapText="1"/>
    </xf>
    <xf numFmtId="176" fontId="13" fillId="13" borderId="2" xfId="0" applyFont="1" applyFill="1" applyBorder="1" applyAlignment="1">
      <alignment horizontal="left" vertical="center" wrapText="1"/>
    </xf>
    <xf numFmtId="0" fontId="13" fillId="13" borderId="2" xfId="0" applyNumberFormat="1" applyFont="1" applyFill="1" applyBorder="1" applyAlignment="1">
      <alignment horizontal="left" vertical="center" wrapText="1"/>
    </xf>
    <xf numFmtId="178" fontId="13" fillId="13" borderId="2" xfId="0" applyNumberFormat="1" applyFont="1" applyFill="1" applyBorder="1" applyAlignment="1">
      <alignment horizontal="center" vertical="center"/>
    </xf>
    <xf numFmtId="0" fontId="13" fillId="13" borderId="3" xfId="0" applyNumberFormat="1" applyFont="1" applyFill="1" applyBorder="1" applyAlignment="1">
      <alignment horizontal="center" vertical="center"/>
    </xf>
    <xf numFmtId="58" fontId="13" fillId="13" borderId="4" xfId="0" applyNumberFormat="1" applyFont="1" applyFill="1" applyBorder="1" applyAlignment="1">
      <alignment horizontal="center" vertical="center"/>
    </xf>
    <xf numFmtId="0" fontId="13" fillId="13" borderId="5" xfId="0" applyNumberFormat="1" applyFont="1" applyFill="1" applyBorder="1" applyAlignment="1">
      <alignment horizontal="center" vertical="center"/>
    </xf>
    <xf numFmtId="176" fontId="13" fillId="13" borderId="2" xfId="0" applyFont="1" applyFill="1" applyBorder="1" applyAlignment="1">
      <alignment vertical="center"/>
    </xf>
    <xf numFmtId="4" fontId="13" fillId="13" borderId="2" xfId="0" applyNumberFormat="1" applyFont="1" applyFill="1" applyBorder="1" applyAlignment="1">
      <alignment horizontal="center" vertical="center"/>
    </xf>
    <xf numFmtId="182" fontId="13" fillId="13" borderId="2" xfId="0" applyNumberFormat="1" applyFont="1" applyFill="1" applyBorder="1" applyAlignment="1">
      <alignment vertical="center"/>
    </xf>
    <xf numFmtId="4" fontId="9" fillId="13" borderId="2" xfId="0" applyNumberFormat="1" applyFont="1" applyFill="1" applyBorder="1" applyAlignment="1">
      <alignment vertical="center"/>
    </xf>
    <xf numFmtId="58" fontId="13" fillId="13" borderId="2" xfId="0" applyNumberFormat="1" applyFont="1" applyFill="1" applyBorder="1" applyAlignment="1">
      <alignment horizontal="center" vertical="center"/>
    </xf>
    <xf numFmtId="4" fontId="13" fillId="13" borderId="2" xfId="0" applyNumberFormat="1" applyFont="1" applyFill="1" applyBorder="1" applyAlignment="1">
      <alignment vertical="center"/>
    </xf>
    <xf numFmtId="180" fontId="9" fillId="13" borderId="2" xfId="0" applyNumberFormat="1" applyFont="1" applyFill="1" applyBorder="1" applyAlignment="1">
      <alignment horizontal="center" vertical="center"/>
    </xf>
    <xf numFmtId="177" fontId="13" fillId="13" borderId="2" xfId="2" applyFont="1" applyFill="1" applyBorder="1" applyAlignment="1" applyProtection="1">
      <alignment vertical="center"/>
    </xf>
    <xf numFmtId="181" fontId="23" fillId="13" borderId="0" xfId="0" applyNumberFormat="1" applyFont="1" applyFill="1" applyAlignment="1">
      <alignment horizontal="center" vertical="center"/>
    </xf>
    <xf numFmtId="4" fontId="23" fillId="13" borderId="0" xfId="0" applyNumberFormat="1" applyFont="1" applyFill="1" applyAlignment="1">
      <alignment horizontal="center" vertical="center"/>
    </xf>
    <xf numFmtId="3" fontId="26" fillId="47" borderId="2" xfId="0" applyNumberFormat="1" applyFont="1" applyFill="1" applyBorder="1" applyAlignment="1">
      <alignment horizontal="center" vertical="center"/>
    </xf>
    <xf numFmtId="3" fontId="13" fillId="47" borderId="2" xfId="0" applyNumberFormat="1" applyFont="1" applyFill="1" applyBorder="1" applyAlignment="1">
      <alignment horizontal="center" vertical="center"/>
    </xf>
    <xf numFmtId="176" fontId="13" fillId="47" borderId="2" xfId="0" applyFont="1" applyFill="1" applyBorder="1" applyAlignment="1">
      <alignment horizontal="center" vertical="center"/>
    </xf>
    <xf numFmtId="176" fontId="13" fillId="47" borderId="2" xfId="0" applyFont="1" applyFill="1" applyBorder="1" applyAlignment="1">
      <alignment horizontal="center" vertical="center" wrapText="1"/>
    </xf>
    <xf numFmtId="0" fontId="13" fillId="47" borderId="2" xfId="0" applyNumberFormat="1" applyFont="1" applyFill="1" applyBorder="1" applyAlignment="1">
      <alignment horizontal="left" vertical="center"/>
    </xf>
    <xf numFmtId="0" fontId="13" fillId="47" borderId="2" xfId="0" applyNumberFormat="1" applyFont="1" applyFill="1" applyBorder="1" applyAlignment="1">
      <alignment horizontal="left" vertical="center" wrapText="1"/>
    </xf>
    <xf numFmtId="178" fontId="13" fillId="47" borderId="2" xfId="0" applyNumberFormat="1" applyFont="1" applyFill="1" applyBorder="1" applyAlignment="1">
      <alignment horizontal="center" vertical="center"/>
    </xf>
    <xf numFmtId="0" fontId="13" fillId="47" borderId="3" xfId="0" applyNumberFormat="1" applyFont="1" applyFill="1" applyBorder="1" applyAlignment="1">
      <alignment horizontal="center" vertical="center"/>
    </xf>
    <xf numFmtId="58" fontId="13" fillId="47" borderId="4" xfId="0" applyNumberFormat="1" applyFont="1" applyFill="1" applyBorder="1" applyAlignment="1">
      <alignment horizontal="center" vertical="center"/>
    </xf>
    <xf numFmtId="0" fontId="13" fillId="47" borderId="5" xfId="0" applyNumberFormat="1" applyFont="1" applyFill="1" applyBorder="1" applyAlignment="1">
      <alignment horizontal="center" vertical="center"/>
    </xf>
    <xf numFmtId="176" fontId="13" fillId="47" borderId="2" xfId="0" applyFont="1" applyFill="1" applyBorder="1" applyAlignment="1">
      <alignment vertical="center"/>
    </xf>
    <xf numFmtId="4" fontId="13" fillId="47" borderId="2" xfId="0" applyNumberFormat="1" applyFont="1" applyFill="1" applyBorder="1" applyAlignment="1">
      <alignment horizontal="center" vertical="center"/>
    </xf>
    <xf numFmtId="182" fontId="13" fillId="47" borderId="2" xfId="0" applyNumberFormat="1" applyFont="1" applyFill="1" applyBorder="1" applyAlignment="1">
      <alignment vertical="center"/>
    </xf>
    <xf numFmtId="4" fontId="9" fillId="47" borderId="2" xfId="0" applyNumberFormat="1" applyFont="1" applyFill="1" applyBorder="1" applyAlignment="1">
      <alignment vertical="center"/>
    </xf>
    <xf numFmtId="58" fontId="13" fillId="47" borderId="2" xfId="0" applyNumberFormat="1" applyFont="1" applyFill="1" applyBorder="1" applyAlignment="1">
      <alignment horizontal="center" vertical="center"/>
    </xf>
    <xf numFmtId="4" fontId="13" fillId="47" borderId="2" xfId="0" applyNumberFormat="1" applyFont="1" applyFill="1" applyBorder="1" applyAlignment="1">
      <alignment vertical="center"/>
    </xf>
    <xf numFmtId="180" fontId="9" fillId="47" borderId="2" xfId="0" applyNumberFormat="1" applyFont="1" applyFill="1" applyBorder="1" applyAlignment="1">
      <alignment horizontal="center" vertical="center"/>
    </xf>
    <xf numFmtId="177" fontId="13" fillId="47" borderId="2" xfId="2" applyFont="1" applyFill="1" applyBorder="1" applyAlignment="1" applyProtection="1">
      <alignment vertical="center"/>
    </xf>
    <xf numFmtId="0" fontId="1" fillId="47" borderId="0" xfId="0" applyNumberFormat="1" applyFont="1" applyFill="1" applyAlignment="1">
      <alignment horizontal="center" vertical="center"/>
    </xf>
    <xf numFmtId="58" fontId="1" fillId="47" borderId="0" xfId="0" applyNumberFormat="1" applyFont="1" applyFill="1" applyAlignment="1">
      <alignment horizontal="center" vertical="center"/>
    </xf>
    <xf numFmtId="181" fontId="23" fillId="47" borderId="0" xfId="0" applyNumberFormat="1" applyFont="1" applyFill="1" applyAlignment="1">
      <alignment horizontal="center" vertical="center"/>
    </xf>
    <xf numFmtId="4" fontId="23" fillId="47" borderId="0" xfId="0" applyNumberFormat="1" applyFont="1" applyFill="1" applyAlignment="1">
      <alignment horizontal="center" vertical="center"/>
    </xf>
    <xf numFmtId="3" fontId="26" fillId="48" borderId="2" xfId="0" applyNumberFormat="1" applyFont="1" applyFill="1" applyBorder="1" applyAlignment="1">
      <alignment horizontal="center" vertical="center"/>
    </xf>
    <xf numFmtId="3" fontId="13" fillId="48" borderId="2" xfId="0" applyNumberFormat="1" applyFont="1" applyFill="1" applyBorder="1" applyAlignment="1">
      <alignment horizontal="center" vertical="center"/>
    </xf>
    <xf numFmtId="176" fontId="13" fillId="48" borderId="2" xfId="0" applyFont="1" applyFill="1" applyBorder="1" applyAlignment="1">
      <alignment horizontal="center" vertical="center"/>
    </xf>
    <xf numFmtId="176" fontId="13" fillId="48" borderId="2" xfId="0" applyFont="1" applyFill="1" applyBorder="1" applyAlignment="1">
      <alignment horizontal="center" vertical="center" wrapText="1"/>
    </xf>
    <xf numFmtId="0" fontId="13" fillId="48" borderId="2" xfId="0" applyNumberFormat="1" applyFont="1" applyFill="1" applyBorder="1" applyAlignment="1">
      <alignment horizontal="left" vertical="center"/>
    </xf>
    <xf numFmtId="0" fontId="13" fillId="48" borderId="2" xfId="0" applyNumberFormat="1" applyFont="1" applyFill="1" applyBorder="1" applyAlignment="1">
      <alignment horizontal="left" vertical="center" wrapText="1"/>
    </xf>
    <xf numFmtId="178" fontId="13" fillId="48" borderId="2" xfId="0" applyNumberFormat="1" applyFont="1" applyFill="1" applyBorder="1" applyAlignment="1">
      <alignment horizontal="center" vertical="center"/>
    </xf>
    <xf numFmtId="0" fontId="13" fillId="48" borderId="3" xfId="0" applyNumberFormat="1" applyFont="1" applyFill="1" applyBorder="1" applyAlignment="1">
      <alignment horizontal="center" vertical="center"/>
    </xf>
    <xf numFmtId="58" fontId="13" fillId="48" borderId="4" xfId="0" applyNumberFormat="1" applyFont="1" applyFill="1" applyBorder="1" applyAlignment="1">
      <alignment horizontal="center" vertical="center"/>
    </xf>
    <xf numFmtId="0" fontId="13" fillId="48" borderId="5" xfId="0" applyNumberFormat="1" applyFont="1" applyFill="1" applyBorder="1" applyAlignment="1">
      <alignment horizontal="center" vertical="center"/>
    </xf>
    <xf numFmtId="176" fontId="13" fillId="48" borderId="2" xfId="0" applyFont="1" applyFill="1" applyBorder="1" applyAlignment="1">
      <alignment vertical="center"/>
    </xf>
    <xf numFmtId="4" fontId="13" fillId="48" borderId="2" xfId="0" applyNumberFormat="1" applyFont="1" applyFill="1" applyBorder="1" applyAlignment="1">
      <alignment horizontal="center" vertical="center"/>
    </xf>
    <xf numFmtId="182" fontId="13" fillId="48" borderId="2" xfId="0" applyNumberFormat="1" applyFont="1" applyFill="1" applyBorder="1" applyAlignment="1">
      <alignment vertical="center"/>
    </xf>
    <xf numFmtId="4" fontId="9" fillId="48" borderId="2" xfId="0" applyNumberFormat="1" applyFont="1" applyFill="1" applyBorder="1" applyAlignment="1">
      <alignment vertical="center"/>
    </xf>
    <xf numFmtId="58" fontId="13" fillId="48" borderId="2" xfId="0" applyNumberFormat="1" applyFont="1" applyFill="1" applyBorder="1" applyAlignment="1">
      <alignment horizontal="center" vertical="center"/>
    </xf>
    <xf numFmtId="4" fontId="13" fillId="48" borderId="2" xfId="0" applyNumberFormat="1" applyFont="1" applyFill="1" applyBorder="1" applyAlignment="1">
      <alignment vertical="center"/>
    </xf>
    <xf numFmtId="180" fontId="9" fillId="48" borderId="2" xfId="0" applyNumberFormat="1" applyFont="1" applyFill="1" applyBorder="1" applyAlignment="1">
      <alignment horizontal="center" vertical="center"/>
    </xf>
    <xf numFmtId="177" fontId="13" fillId="48" borderId="2" xfId="2" applyFont="1" applyFill="1" applyBorder="1" applyAlignment="1" applyProtection="1">
      <alignment vertical="center"/>
    </xf>
    <xf numFmtId="0" fontId="1" fillId="48" borderId="0" xfId="0" applyNumberFormat="1" applyFont="1" applyFill="1" applyAlignment="1">
      <alignment horizontal="center" vertical="center"/>
    </xf>
    <xf numFmtId="58" fontId="1" fillId="48" borderId="0" xfId="0" applyNumberFormat="1" applyFont="1" applyFill="1" applyAlignment="1">
      <alignment horizontal="center" vertical="center"/>
    </xf>
    <xf numFmtId="181" fontId="23" fillId="48" borderId="0" xfId="0" applyNumberFormat="1" applyFont="1" applyFill="1" applyAlignment="1">
      <alignment horizontal="center" vertical="center"/>
    </xf>
    <xf numFmtId="4" fontId="23" fillId="48" borderId="0" xfId="0" applyNumberFormat="1" applyFont="1" applyFill="1" applyAlignment="1">
      <alignment horizontal="center" vertical="center"/>
    </xf>
    <xf numFmtId="3" fontId="26" fillId="49" borderId="2" xfId="0" applyNumberFormat="1" applyFont="1" applyFill="1" applyBorder="1" applyAlignment="1">
      <alignment horizontal="center" vertical="center"/>
    </xf>
    <xf numFmtId="3" fontId="13" fillId="49" borderId="2" xfId="0" applyNumberFormat="1" applyFont="1" applyFill="1" applyBorder="1" applyAlignment="1">
      <alignment horizontal="center" vertical="center"/>
    </xf>
    <xf numFmtId="176" fontId="13" fillId="49" borderId="2" xfId="0" applyFont="1" applyFill="1" applyBorder="1" applyAlignment="1">
      <alignment horizontal="center" vertical="center"/>
    </xf>
    <xf numFmtId="176" fontId="13" fillId="49" borderId="2" xfId="0" applyFont="1" applyFill="1" applyBorder="1" applyAlignment="1">
      <alignment horizontal="center" vertical="center" wrapText="1"/>
    </xf>
    <xf numFmtId="0" fontId="13" fillId="49" borderId="2" xfId="0" applyNumberFormat="1" applyFont="1" applyFill="1" applyBorder="1" applyAlignment="1">
      <alignment horizontal="left" vertical="center"/>
    </xf>
    <xf numFmtId="0" fontId="13" fillId="49" borderId="2" xfId="0" applyNumberFormat="1" applyFont="1" applyFill="1" applyBorder="1" applyAlignment="1">
      <alignment horizontal="left" vertical="center" wrapText="1"/>
    </xf>
    <xf numFmtId="178" fontId="13" fillId="49" borderId="2" xfId="0" applyNumberFormat="1" applyFont="1" applyFill="1" applyBorder="1" applyAlignment="1">
      <alignment horizontal="center" vertical="center"/>
    </xf>
    <xf numFmtId="0" fontId="13" fillId="49" borderId="3" xfId="0" applyNumberFormat="1" applyFont="1" applyFill="1" applyBorder="1" applyAlignment="1">
      <alignment horizontal="center" vertical="center"/>
    </xf>
    <xf numFmtId="58" fontId="13" fillId="49" borderId="4" xfId="0" applyNumberFormat="1" applyFont="1" applyFill="1" applyBorder="1" applyAlignment="1">
      <alignment horizontal="center" vertical="center"/>
    </xf>
    <xf numFmtId="0" fontId="13" fillId="49" borderId="5" xfId="0" applyNumberFormat="1" applyFont="1" applyFill="1" applyBorder="1" applyAlignment="1">
      <alignment horizontal="center" vertical="center"/>
    </xf>
    <xf numFmtId="176" fontId="13" fillId="49" borderId="2" xfId="0" applyFont="1" applyFill="1" applyBorder="1" applyAlignment="1">
      <alignment vertical="center"/>
    </xf>
    <xf numFmtId="4" fontId="13" fillId="49" borderId="2" xfId="0" applyNumberFormat="1" applyFont="1" applyFill="1" applyBorder="1" applyAlignment="1">
      <alignment horizontal="center" vertical="center"/>
    </xf>
    <xf numFmtId="182" fontId="13" fillId="49" borderId="2" xfId="0" applyNumberFormat="1" applyFont="1" applyFill="1" applyBorder="1" applyAlignment="1">
      <alignment vertical="center"/>
    </xf>
    <xf numFmtId="4" fontId="9" fillId="49" borderId="2" xfId="0" applyNumberFormat="1" applyFont="1" applyFill="1" applyBorder="1" applyAlignment="1">
      <alignment vertical="center"/>
    </xf>
    <xf numFmtId="58" fontId="13" fillId="49" borderId="2" xfId="0" applyNumberFormat="1" applyFont="1" applyFill="1" applyBorder="1" applyAlignment="1">
      <alignment horizontal="center" vertical="center"/>
    </xf>
    <xf numFmtId="4" fontId="13" fillId="49" borderId="2" xfId="0" applyNumberFormat="1" applyFont="1" applyFill="1" applyBorder="1" applyAlignment="1">
      <alignment vertical="center"/>
    </xf>
    <xf numFmtId="180" fontId="9" fillId="49" borderId="2" xfId="0" applyNumberFormat="1" applyFont="1" applyFill="1" applyBorder="1" applyAlignment="1">
      <alignment horizontal="center" vertical="center"/>
    </xf>
    <xf numFmtId="177" fontId="13" fillId="49" borderId="2" xfId="2" applyFont="1" applyFill="1" applyBorder="1" applyAlignment="1" applyProtection="1">
      <alignment vertical="center"/>
    </xf>
    <xf numFmtId="0" fontId="1" fillId="49" borderId="0" xfId="0" applyNumberFormat="1" applyFont="1" applyFill="1" applyAlignment="1">
      <alignment horizontal="center" vertical="center"/>
    </xf>
    <xf numFmtId="58" fontId="1" fillId="49" borderId="0" xfId="0" applyNumberFormat="1" applyFont="1" applyFill="1" applyAlignment="1">
      <alignment horizontal="center" vertical="center"/>
    </xf>
    <xf numFmtId="181" fontId="23" fillId="49" borderId="0" xfId="0" applyNumberFormat="1" applyFont="1" applyFill="1" applyAlignment="1">
      <alignment horizontal="center" vertical="center"/>
    </xf>
    <xf numFmtId="4" fontId="23" fillId="49" borderId="0" xfId="0" applyNumberFormat="1" applyFont="1" applyFill="1" applyAlignment="1">
      <alignment horizontal="center" vertical="center"/>
    </xf>
    <xf numFmtId="3" fontId="26" fillId="50" borderId="2" xfId="0" applyNumberFormat="1" applyFont="1" applyFill="1" applyBorder="1" applyAlignment="1">
      <alignment horizontal="center" vertical="center"/>
    </xf>
    <xf numFmtId="3" fontId="13" fillId="50" borderId="2" xfId="0" applyNumberFormat="1" applyFont="1" applyFill="1" applyBorder="1" applyAlignment="1">
      <alignment horizontal="center" vertical="center"/>
    </xf>
    <xf numFmtId="176" fontId="13" fillId="50" borderId="2" xfId="0" applyFont="1" applyFill="1" applyBorder="1" applyAlignment="1">
      <alignment horizontal="center" vertical="center"/>
    </xf>
    <xf numFmtId="176" fontId="13" fillId="50" borderId="2" xfId="0" applyFont="1" applyFill="1" applyBorder="1" applyAlignment="1">
      <alignment horizontal="center" vertical="center" wrapText="1"/>
    </xf>
    <xf numFmtId="0" fontId="13" fillId="50" borderId="2" xfId="0" applyNumberFormat="1" applyFont="1" applyFill="1" applyBorder="1" applyAlignment="1">
      <alignment horizontal="left" vertical="center"/>
    </xf>
    <xf numFmtId="0" fontId="13" fillId="50" borderId="2" xfId="0" applyNumberFormat="1" applyFont="1" applyFill="1" applyBorder="1" applyAlignment="1">
      <alignment horizontal="left" vertical="center" wrapText="1"/>
    </xf>
    <xf numFmtId="178" fontId="13" fillId="50" borderId="2" xfId="0" applyNumberFormat="1" applyFont="1" applyFill="1" applyBorder="1" applyAlignment="1">
      <alignment horizontal="center" vertical="center"/>
    </xf>
    <xf numFmtId="0" fontId="13" fillId="50" borderId="3" xfId="0" applyNumberFormat="1" applyFont="1" applyFill="1" applyBorder="1" applyAlignment="1">
      <alignment horizontal="center" vertical="center"/>
    </xf>
    <xf numFmtId="58" fontId="13" fillId="50" borderId="4" xfId="0" applyNumberFormat="1" applyFont="1" applyFill="1" applyBorder="1" applyAlignment="1">
      <alignment horizontal="center" vertical="center"/>
    </xf>
    <xf numFmtId="0" fontId="13" fillId="50" borderId="5" xfId="0" applyNumberFormat="1" applyFont="1" applyFill="1" applyBorder="1" applyAlignment="1">
      <alignment horizontal="center" vertical="center"/>
    </xf>
    <xf numFmtId="176" fontId="13" fillId="50" borderId="2" xfId="0" applyFont="1" applyFill="1" applyBorder="1" applyAlignment="1">
      <alignment vertical="center"/>
    </xf>
    <xf numFmtId="4" fontId="13" fillId="50" borderId="2" xfId="0" applyNumberFormat="1" applyFont="1" applyFill="1" applyBorder="1" applyAlignment="1">
      <alignment horizontal="center" vertical="center"/>
    </xf>
    <xf numFmtId="182" fontId="13" fillId="50" borderId="2" xfId="0" applyNumberFormat="1" applyFont="1" applyFill="1" applyBorder="1" applyAlignment="1">
      <alignment vertical="center"/>
    </xf>
    <xf numFmtId="4" fontId="9" fillId="50" borderId="2" xfId="0" applyNumberFormat="1" applyFont="1" applyFill="1" applyBorder="1" applyAlignment="1">
      <alignment vertical="center"/>
    </xf>
    <xf numFmtId="58" fontId="13" fillId="50" borderId="2" xfId="0" applyNumberFormat="1" applyFont="1" applyFill="1" applyBorder="1" applyAlignment="1">
      <alignment horizontal="center" vertical="center"/>
    </xf>
    <xf numFmtId="4" fontId="13" fillId="50" borderId="2" xfId="0" applyNumberFormat="1" applyFont="1" applyFill="1" applyBorder="1" applyAlignment="1">
      <alignment vertical="center"/>
    </xf>
    <xf numFmtId="180" fontId="9" fillId="50" borderId="2" xfId="0" applyNumberFormat="1" applyFont="1" applyFill="1" applyBorder="1" applyAlignment="1">
      <alignment horizontal="center" vertical="center"/>
    </xf>
    <xf numFmtId="177" fontId="13" fillId="50" borderId="2" xfId="2" applyFont="1" applyFill="1" applyBorder="1" applyAlignment="1" applyProtection="1">
      <alignment vertical="center"/>
    </xf>
    <xf numFmtId="0" fontId="1" fillId="50" borderId="0" xfId="0" applyNumberFormat="1" applyFont="1" applyFill="1" applyAlignment="1">
      <alignment horizontal="center" vertical="center"/>
    </xf>
    <xf numFmtId="58" fontId="1" fillId="50" borderId="0" xfId="0" applyNumberFormat="1" applyFont="1" applyFill="1" applyAlignment="1">
      <alignment horizontal="center" vertical="center"/>
    </xf>
    <xf numFmtId="181" fontId="23" fillId="50" borderId="0" xfId="0" applyNumberFormat="1" applyFont="1" applyFill="1" applyAlignment="1">
      <alignment horizontal="center" vertical="center"/>
    </xf>
    <xf numFmtId="4" fontId="23" fillId="50" borderId="0" xfId="0" applyNumberFormat="1" applyFont="1" applyFill="1" applyAlignment="1">
      <alignment horizontal="center" vertical="center"/>
    </xf>
    <xf numFmtId="3" fontId="26" fillId="51" borderId="2" xfId="0" applyNumberFormat="1" applyFont="1" applyFill="1" applyBorder="1" applyAlignment="1">
      <alignment horizontal="center" vertical="center"/>
    </xf>
    <xf numFmtId="3" fontId="13" fillId="51" borderId="2" xfId="0" applyNumberFormat="1" applyFont="1" applyFill="1" applyBorder="1" applyAlignment="1">
      <alignment horizontal="center" vertical="center"/>
    </xf>
    <xf numFmtId="176" fontId="13" fillId="51" borderId="2" xfId="0" applyFont="1" applyFill="1" applyBorder="1" applyAlignment="1">
      <alignment horizontal="center" vertical="center"/>
    </xf>
    <xf numFmtId="176" fontId="13" fillId="51" borderId="2" xfId="0" applyFont="1" applyFill="1" applyBorder="1" applyAlignment="1">
      <alignment horizontal="center" vertical="center" wrapText="1"/>
    </xf>
    <xf numFmtId="0" fontId="13" fillId="51" borderId="2" xfId="0" applyNumberFormat="1" applyFont="1" applyFill="1" applyBorder="1" applyAlignment="1">
      <alignment horizontal="left" vertical="center"/>
    </xf>
    <xf numFmtId="0" fontId="13" fillId="51" borderId="2" xfId="0" applyNumberFormat="1" applyFont="1" applyFill="1" applyBorder="1" applyAlignment="1">
      <alignment horizontal="left" vertical="center" wrapText="1"/>
    </xf>
    <xf numFmtId="178" fontId="13" fillId="51" borderId="2" xfId="0" applyNumberFormat="1" applyFont="1" applyFill="1" applyBorder="1" applyAlignment="1">
      <alignment horizontal="center" vertical="center"/>
    </xf>
    <xf numFmtId="0" fontId="13" fillId="51" borderId="3" xfId="0" applyNumberFormat="1" applyFont="1" applyFill="1" applyBorder="1" applyAlignment="1">
      <alignment horizontal="center" vertical="center"/>
    </xf>
    <xf numFmtId="58" fontId="13" fillId="51" borderId="4" xfId="0" applyNumberFormat="1" applyFont="1" applyFill="1" applyBorder="1" applyAlignment="1">
      <alignment horizontal="center" vertical="center"/>
    </xf>
    <xf numFmtId="0" fontId="13" fillId="51" borderId="5" xfId="0" applyNumberFormat="1" applyFont="1" applyFill="1" applyBorder="1" applyAlignment="1">
      <alignment horizontal="center" vertical="center"/>
    </xf>
    <xf numFmtId="176" fontId="13" fillId="51" borderId="2" xfId="0" applyFont="1" applyFill="1" applyBorder="1" applyAlignment="1">
      <alignment vertical="center"/>
    </xf>
    <xf numFmtId="4" fontId="13" fillId="51" borderId="2" xfId="0" applyNumberFormat="1" applyFont="1" applyFill="1" applyBorder="1" applyAlignment="1">
      <alignment horizontal="center" vertical="center"/>
    </xf>
    <xf numFmtId="182" fontId="13" fillId="51" borderId="2" xfId="0" applyNumberFormat="1" applyFont="1" applyFill="1" applyBorder="1" applyAlignment="1">
      <alignment vertical="center"/>
    </xf>
    <xf numFmtId="4" fontId="9" fillId="51" borderId="2" xfId="0" applyNumberFormat="1" applyFont="1" applyFill="1" applyBorder="1" applyAlignment="1">
      <alignment vertical="center"/>
    </xf>
    <xf numFmtId="58" fontId="13" fillId="51" borderId="2" xfId="0" applyNumberFormat="1" applyFont="1" applyFill="1" applyBorder="1" applyAlignment="1">
      <alignment horizontal="center" vertical="center"/>
    </xf>
    <xf numFmtId="4" fontId="13" fillId="51" borderId="2" xfId="0" applyNumberFormat="1" applyFont="1" applyFill="1" applyBorder="1" applyAlignment="1">
      <alignment vertical="center"/>
    </xf>
    <xf numFmtId="180" fontId="9" fillId="51" borderId="2" xfId="0" applyNumberFormat="1" applyFont="1" applyFill="1" applyBorder="1" applyAlignment="1">
      <alignment horizontal="center" vertical="center"/>
    </xf>
    <xf numFmtId="177" fontId="13" fillId="51" borderId="2" xfId="2" applyFont="1" applyFill="1" applyBorder="1" applyAlignment="1" applyProtection="1">
      <alignment vertical="center"/>
    </xf>
    <xf numFmtId="0" fontId="1" fillId="51" borderId="0" xfId="0" applyNumberFormat="1" applyFont="1" applyFill="1" applyAlignment="1">
      <alignment horizontal="center" vertical="center"/>
    </xf>
    <xf numFmtId="58" fontId="1" fillId="51" borderId="0" xfId="0" applyNumberFormat="1" applyFont="1" applyFill="1" applyAlignment="1">
      <alignment horizontal="center" vertical="center"/>
    </xf>
    <xf numFmtId="181" fontId="23" fillId="51" borderId="0" xfId="0" applyNumberFormat="1" applyFont="1" applyFill="1" applyAlignment="1">
      <alignment horizontal="center" vertical="center"/>
    </xf>
    <xf numFmtId="4" fontId="23" fillId="51" borderId="0" xfId="0" applyNumberFormat="1" applyFont="1" applyFill="1" applyAlignment="1">
      <alignment horizontal="center" vertical="center"/>
    </xf>
    <xf numFmtId="3" fontId="26" fillId="52" borderId="2" xfId="0" applyNumberFormat="1" applyFont="1" applyFill="1" applyBorder="1" applyAlignment="1">
      <alignment horizontal="center" vertical="center"/>
    </xf>
    <xf numFmtId="3" fontId="13" fillId="52" borderId="2" xfId="0" applyNumberFormat="1" applyFont="1" applyFill="1" applyBorder="1" applyAlignment="1">
      <alignment horizontal="center" vertical="center"/>
    </xf>
    <xf numFmtId="176" fontId="13" fillId="52" borderId="2" xfId="0" applyFont="1" applyFill="1" applyBorder="1" applyAlignment="1">
      <alignment horizontal="center" vertical="center"/>
    </xf>
    <xf numFmtId="176" fontId="13" fillId="52" borderId="2" xfId="0" applyFont="1" applyFill="1" applyBorder="1" applyAlignment="1">
      <alignment horizontal="center" vertical="center" wrapText="1"/>
    </xf>
    <xf numFmtId="0" fontId="13" fillId="52" borderId="2" xfId="0" applyNumberFormat="1" applyFont="1" applyFill="1" applyBorder="1" applyAlignment="1">
      <alignment horizontal="left" vertical="center"/>
    </xf>
    <xf numFmtId="0" fontId="13" fillId="52" borderId="2" xfId="0" applyNumberFormat="1" applyFont="1" applyFill="1" applyBorder="1" applyAlignment="1">
      <alignment horizontal="left" vertical="center" wrapText="1"/>
    </xf>
    <xf numFmtId="178" fontId="13" fillId="52" borderId="2" xfId="0" applyNumberFormat="1" applyFont="1" applyFill="1" applyBorder="1" applyAlignment="1">
      <alignment horizontal="center" vertical="center"/>
    </xf>
    <xf numFmtId="0" fontId="13" fillId="52" borderId="3" xfId="0" applyNumberFormat="1" applyFont="1" applyFill="1" applyBorder="1" applyAlignment="1">
      <alignment horizontal="center" vertical="center"/>
    </xf>
    <xf numFmtId="58" fontId="13" fillId="52" borderId="4" xfId="0" applyNumberFormat="1" applyFont="1" applyFill="1" applyBorder="1" applyAlignment="1">
      <alignment horizontal="center" vertical="center"/>
    </xf>
    <xf numFmtId="0" fontId="13" fillId="52" borderId="5" xfId="0" applyNumberFormat="1" applyFont="1" applyFill="1" applyBorder="1" applyAlignment="1">
      <alignment horizontal="center" vertical="center"/>
    </xf>
    <xf numFmtId="176" fontId="13" fillId="52" borderId="2" xfId="0" applyFont="1" applyFill="1" applyBorder="1" applyAlignment="1">
      <alignment vertical="center"/>
    </xf>
    <xf numFmtId="4" fontId="13" fillId="52" borderId="2" xfId="0" applyNumberFormat="1" applyFont="1" applyFill="1" applyBorder="1" applyAlignment="1">
      <alignment horizontal="center" vertical="center"/>
    </xf>
    <xf numFmtId="182" fontId="13" fillId="52" borderId="2" xfId="0" applyNumberFormat="1" applyFont="1" applyFill="1" applyBorder="1" applyAlignment="1">
      <alignment vertical="center"/>
    </xf>
    <xf numFmtId="4" fontId="9" fillId="52" borderId="2" xfId="0" applyNumberFormat="1" applyFont="1" applyFill="1" applyBorder="1" applyAlignment="1">
      <alignment vertical="center"/>
    </xf>
    <xf numFmtId="58" fontId="13" fillId="52" borderId="2" xfId="0" applyNumberFormat="1" applyFont="1" applyFill="1" applyBorder="1" applyAlignment="1">
      <alignment horizontal="center" vertical="center"/>
    </xf>
    <xf numFmtId="4" fontId="13" fillId="52" borderId="2" xfId="0" applyNumberFormat="1" applyFont="1" applyFill="1" applyBorder="1" applyAlignment="1">
      <alignment vertical="center"/>
    </xf>
    <xf numFmtId="180" fontId="9" fillId="52" borderId="2" xfId="0" applyNumberFormat="1" applyFont="1" applyFill="1" applyBorder="1" applyAlignment="1">
      <alignment horizontal="center" vertical="center"/>
    </xf>
    <xf numFmtId="177" fontId="13" fillId="52" borderId="2" xfId="2" applyFont="1" applyFill="1" applyBorder="1" applyAlignment="1" applyProtection="1">
      <alignment vertical="center"/>
    </xf>
    <xf numFmtId="0" fontId="1" fillId="52" borderId="0" xfId="0" applyNumberFormat="1" applyFont="1" applyFill="1" applyAlignment="1">
      <alignment horizontal="center" vertical="center"/>
    </xf>
    <xf numFmtId="58" fontId="1" fillId="52" borderId="0" xfId="0" applyNumberFormat="1" applyFont="1" applyFill="1" applyAlignment="1">
      <alignment horizontal="center" vertical="center"/>
    </xf>
    <xf numFmtId="181" fontId="23" fillId="52" borderId="0" xfId="0" applyNumberFormat="1" applyFont="1" applyFill="1" applyAlignment="1">
      <alignment horizontal="center" vertical="center"/>
    </xf>
    <xf numFmtId="4" fontId="23" fillId="52" borderId="0" xfId="0" applyNumberFormat="1" applyFont="1" applyFill="1" applyAlignment="1">
      <alignment horizontal="center" vertical="center"/>
    </xf>
    <xf numFmtId="3" fontId="26" fillId="53" borderId="2" xfId="0" applyNumberFormat="1" applyFont="1" applyFill="1" applyBorder="1" applyAlignment="1">
      <alignment horizontal="center" vertical="center"/>
    </xf>
    <xf numFmtId="3" fontId="13" fillId="53" borderId="2" xfId="0" applyNumberFormat="1" applyFont="1" applyFill="1" applyBorder="1" applyAlignment="1">
      <alignment horizontal="center" vertical="center"/>
    </xf>
    <xf numFmtId="176" fontId="13" fillId="53" borderId="2" xfId="0" applyFont="1" applyFill="1" applyBorder="1" applyAlignment="1">
      <alignment horizontal="center" vertical="center"/>
    </xf>
    <xf numFmtId="176" fontId="13" fillId="53" borderId="2" xfId="0" applyFont="1" applyFill="1" applyBorder="1" applyAlignment="1">
      <alignment horizontal="center" vertical="center" wrapText="1"/>
    </xf>
    <xf numFmtId="0" fontId="13" fillId="53" borderId="2" xfId="0" applyNumberFormat="1" applyFont="1" applyFill="1" applyBorder="1" applyAlignment="1">
      <alignment horizontal="left" vertical="center"/>
    </xf>
    <xf numFmtId="0" fontId="13" fillId="53" borderId="2" xfId="0" applyNumberFormat="1" applyFont="1" applyFill="1" applyBorder="1" applyAlignment="1">
      <alignment horizontal="left" vertical="center" wrapText="1"/>
    </xf>
    <xf numFmtId="178" fontId="13" fillId="53" borderId="2" xfId="0" applyNumberFormat="1" applyFont="1" applyFill="1" applyBorder="1" applyAlignment="1">
      <alignment horizontal="center" vertical="center"/>
    </xf>
    <xf numFmtId="0" fontId="13" fillId="53" borderId="3" xfId="0" applyNumberFormat="1" applyFont="1" applyFill="1" applyBorder="1" applyAlignment="1">
      <alignment horizontal="center" vertical="center"/>
    </xf>
    <xf numFmtId="58" fontId="13" fillId="53" borderId="4" xfId="0" applyNumberFormat="1" applyFont="1" applyFill="1" applyBorder="1" applyAlignment="1">
      <alignment horizontal="center" vertical="center"/>
    </xf>
    <xf numFmtId="0" fontId="13" fillId="53" borderId="5" xfId="0" applyNumberFormat="1" applyFont="1" applyFill="1" applyBorder="1" applyAlignment="1">
      <alignment horizontal="center" vertical="center"/>
    </xf>
    <xf numFmtId="176" fontId="13" fillId="53" borderId="2" xfId="0" applyFont="1" applyFill="1" applyBorder="1" applyAlignment="1">
      <alignment vertical="center"/>
    </xf>
    <xf numFmtId="4" fontId="13" fillId="53" borderId="2" xfId="0" applyNumberFormat="1" applyFont="1" applyFill="1" applyBorder="1" applyAlignment="1">
      <alignment horizontal="center" vertical="center"/>
    </xf>
    <xf numFmtId="182" fontId="13" fillId="53" borderId="2" xfId="0" applyNumberFormat="1" applyFont="1" applyFill="1" applyBorder="1" applyAlignment="1">
      <alignment vertical="center"/>
    </xf>
    <xf numFmtId="4" fontId="9" fillId="53" borderId="2" xfId="0" applyNumberFormat="1" applyFont="1" applyFill="1" applyBorder="1" applyAlignment="1">
      <alignment vertical="center"/>
    </xf>
    <xf numFmtId="58" fontId="13" fillId="53" borderId="2" xfId="0" applyNumberFormat="1" applyFont="1" applyFill="1" applyBorder="1" applyAlignment="1">
      <alignment horizontal="center" vertical="center"/>
    </xf>
    <xf numFmtId="4" fontId="13" fillId="53" borderId="2" xfId="0" applyNumberFormat="1" applyFont="1" applyFill="1" applyBorder="1" applyAlignment="1">
      <alignment vertical="center"/>
    </xf>
    <xf numFmtId="180" fontId="9" fillId="53" borderId="2" xfId="0" applyNumberFormat="1" applyFont="1" applyFill="1" applyBorder="1" applyAlignment="1">
      <alignment horizontal="center" vertical="center"/>
    </xf>
    <xf numFmtId="177" fontId="13" fillId="53" borderId="2" xfId="2" applyFont="1" applyFill="1" applyBorder="1" applyAlignment="1" applyProtection="1">
      <alignment vertical="center"/>
    </xf>
    <xf numFmtId="0" fontId="1" fillId="53" borderId="0" xfId="0" applyNumberFormat="1" applyFont="1" applyFill="1" applyAlignment="1">
      <alignment horizontal="center" vertical="center"/>
    </xf>
    <xf numFmtId="58" fontId="1" fillId="53" borderId="0" xfId="0" applyNumberFormat="1" applyFont="1" applyFill="1" applyAlignment="1">
      <alignment horizontal="center" vertical="center"/>
    </xf>
    <xf numFmtId="181" fontId="23" fillId="53" borderId="0" xfId="0" applyNumberFormat="1" applyFont="1" applyFill="1" applyAlignment="1">
      <alignment horizontal="center" vertical="center"/>
    </xf>
    <xf numFmtId="4" fontId="23" fillId="53" borderId="0" xfId="0" applyNumberFormat="1" applyFont="1" applyFill="1" applyAlignment="1">
      <alignment horizontal="center" vertical="center"/>
    </xf>
    <xf numFmtId="3" fontId="26" fillId="54" borderId="2" xfId="0" applyNumberFormat="1" applyFont="1" applyFill="1" applyBorder="1" applyAlignment="1">
      <alignment horizontal="center" vertical="center"/>
    </xf>
    <xf numFmtId="3" fontId="13" fillId="54" borderId="2" xfId="0" applyNumberFormat="1" applyFont="1" applyFill="1" applyBorder="1" applyAlignment="1">
      <alignment horizontal="center" vertical="center"/>
    </xf>
    <xf numFmtId="176" fontId="13" fillId="54" borderId="2" xfId="0" applyFont="1" applyFill="1" applyBorder="1" applyAlignment="1">
      <alignment horizontal="center" vertical="center"/>
    </xf>
    <xf numFmtId="176" fontId="13" fillId="54" borderId="2" xfId="0" applyFont="1" applyFill="1" applyBorder="1" applyAlignment="1">
      <alignment horizontal="center" vertical="center" wrapText="1"/>
    </xf>
    <xf numFmtId="0" fontId="13" fillId="54" borderId="2" xfId="0" applyNumberFormat="1" applyFont="1" applyFill="1" applyBorder="1" applyAlignment="1">
      <alignment horizontal="left" vertical="center"/>
    </xf>
    <xf numFmtId="0" fontId="13" fillId="54" borderId="2" xfId="0" applyNumberFormat="1" applyFont="1" applyFill="1" applyBorder="1" applyAlignment="1">
      <alignment horizontal="left" vertical="center" wrapText="1"/>
    </xf>
    <xf numFmtId="178" fontId="13" fillId="54" borderId="2" xfId="0" applyNumberFormat="1" applyFont="1" applyFill="1" applyBorder="1" applyAlignment="1">
      <alignment horizontal="center" vertical="center"/>
    </xf>
    <xf numFmtId="0" fontId="13" fillId="54" borderId="3" xfId="0" applyNumberFormat="1" applyFont="1" applyFill="1" applyBorder="1" applyAlignment="1">
      <alignment horizontal="center" vertical="center"/>
    </xf>
    <xf numFmtId="58" fontId="13" fillId="54" borderId="4" xfId="0" applyNumberFormat="1" applyFont="1" applyFill="1" applyBorder="1" applyAlignment="1">
      <alignment horizontal="center" vertical="center"/>
    </xf>
    <xf numFmtId="0" fontId="13" fillId="54" borderId="5" xfId="0" applyNumberFormat="1" applyFont="1" applyFill="1" applyBorder="1" applyAlignment="1">
      <alignment horizontal="center" vertical="center"/>
    </xf>
    <xf numFmtId="176" fontId="13" fillId="54" borderId="2" xfId="0" applyFont="1" applyFill="1" applyBorder="1" applyAlignment="1">
      <alignment vertical="center"/>
    </xf>
    <xf numFmtId="4" fontId="13" fillId="54" borderId="2" xfId="0" applyNumberFormat="1" applyFont="1" applyFill="1" applyBorder="1" applyAlignment="1">
      <alignment horizontal="center" vertical="center"/>
    </xf>
    <xf numFmtId="182" fontId="13" fillId="54" borderId="2" xfId="0" applyNumberFormat="1" applyFont="1" applyFill="1" applyBorder="1" applyAlignment="1">
      <alignment vertical="center"/>
    </xf>
    <xf numFmtId="4" fontId="9" fillId="54" borderId="2" xfId="0" applyNumberFormat="1" applyFont="1" applyFill="1" applyBorder="1" applyAlignment="1">
      <alignment vertical="center"/>
    </xf>
    <xf numFmtId="58" fontId="13" fillId="54" borderId="2" xfId="0" applyNumberFormat="1" applyFont="1" applyFill="1" applyBorder="1" applyAlignment="1">
      <alignment horizontal="center" vertical="center"/>
    </xf>
    <xf numFmtId="4" fontId="13" fillId="54" borderId="2" xfId="0" applyNumberFormat="1" applyFont="1" applyFill="1" applyBorder="1" applyAlignment="1">
      <alignment vertical="center"/>
    </xf>
    <xf numFmtId="180" fontId="9" fillId="54" borderId="2" xfId="0" applyNumberFormat="1" applyFont="1" applyFill="1" applyBorder="1" applyAlignment="1">
      <alignment horizontal="center" vertical="center"/>
    </xf>
    <xf numFmtId="177" fontId="13" fillId="54" borderId="2" xfId="2" applyFont="1" applyFill="1" applyBorder="1" applyAlignment="1" applyProtection="1">
      <alignment vertical="center"/>
    </xf>
    <xf numFmtId="0" fontId="1" fillId="54" borderId="0" xfId="0" applyNumberFormat="1" applyFont="1" applyFill="1" applyAlignment="1">
      <alignment horizontal="center" vertical="center"/>
    </xf>
    <xf numFmtId="58" fontId="1" fillId="54" borderId="0" xfId="0" applyNumberFormat="1" applyFont="1" applyFill="1" applyAlignment="1">
      <alignment horizontal="center" vertical="center"/>
    </xf>
    <xf numFmtId="181" fontId="23" fillId="54" borderId="0" xfId="0" applyNumberFormat="1" applyFont="1" applyFill="1" applyAlignment="1">
      <alignment horizontal="center" vertical="center"/>
    </xf>
    <xf numFmtId="4" fontId="23" fillId="54" borderId="0" xfId="0" applyNumberFormat="1" applyFont="1" applyFill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left" vertical="center" wrapText="1"/>
    </xf>
    <xf numFmtId="4" fontId="9" fillId="0" borderId="0" xfId="0" applyNumberFormat="1" applyFont="1" applyAlignment="1">
      <alignment vertical="center"/>
    </xf>
    <xf numFmtId="180" fontId="2" fillId="9" borderId="0" xfId="0" applyNumberFormat="1" applyFont="1" applyFill="1" applyAlignment="1">
      <alignment horizontal="center" vertical="center"/>
    </xf>
    <xf numFmtId="177" fontId="1" fillId="0" borderId="0" xfId="2" applyFont="1" applyFill="1" applyBorder="1" applyAlignment="1" applyProtection="1">
      <alignment vertical="center"/>
    </xf>
    <xf numFmtId="178" fontId="8" fillId="55" borderId="2" xfId="0" applyNumberFormat="1" applyFont="1" applyFill="1" applyBorder="1" applyAlignment="1">
      <alignment horizontal="center" vertical="center"/>
    </xf>
    <xf numFmtId="178" fontId="1" fillId="55" borderId="2" xfId="0" applyNumberFormat="1" applyFont="1" applyFill="1" applyBorder="1" applyAlignment="1">
      <alignment horizontal="center" vertical="center"/>
    </xf>
    <xf numFmtId="0" fontId="1" fillId="0" borderId="10" xfId="0" applyNumberFormat="1" applyFont="1" applyBorder="1" applyAlignment="1">
      <alignment horizontal="center" vertical="center"/>
    </xf>
    <xf numFmtId="58" fontId="1" fillId="0" borderId="11" xfId="0" applyNumberFormat="1" applyFont="1" applyBorder="1" applyAlignment="1">
      <alignment horizontal="center" vertical="center"/>
    </xf>
    <xf numFmtId="0" fontId="1" fillId="0" borderId="12" xfId="0" applyNumberFormat="1" applyFont="1" applyBorder="1" applyAlignment="1">
      <alignment horizontal="center" vertical="center"/>
    </xf>
    <xf numFmtId="178" fontId="1" fillId="55" borderId="5" xfId="0" applyNumberFormat="1" applyFont="1" applyFill="1" applyBorder="1" applyAlignment="1">
      <alignment horizontal="center" vertical="center"/>
    </xf>
    <xf numFmtId="4" fontId="7" fillId="0" borderId="0" xfId="0" applyNumberFormat="1" applyFont="1" applyAlignment="1">
      <alignment horizontal="center" vertical="center"/>
    </xf>
    <xf numFmtId="4" fontId="8" fillId="5" borderId="2" xfId="0" applyNumberFormat="1" applyFont="1" applyFill="1" applyBorder="1" applyAlignment="1">
      <alignment horizontal="center" vertical="center" wrapText="1"/>
    </xf>
    <xf numFmtId="181" fontId="3" fillId="0" borderId="2" xfId="0" applyNumberFormat="1" applyFont="1" applyBorder="1" applyAlignment="1">
      <alignment horizontal="center" vertical="center"/>
    </xf>
    <xf numFmtId="0" fontId="3" fillId="9" borderId="2" xfId="0" applyNumberFormat="1" applyFont="1" applyFill="1" applyBorder="1" applyAlignment="1">
      <alignment horizontal="center" vertical="center"/>
    </xf>
    <xf numFmtId="180" fontId="9" fillId="0" borderId="7" xfId="0" applyNumberFormat="1" applyFont="1" applyBorder="1" applyAlignment="1">
      <alignment horizontal="center" vertical="center"/>
    </xf>
    <xf numFmtId="180" fontId="9" fillId="0" borderId="9" xfId="0" applyNumberFormat="1" applyFont="1" applyBorder="1" applyAlignment="1">
      <alignment horizontal="center" vertical="center"/>
    </xf>
    <xf numFmtId="3" fontId="27" fillId="0" borderId="2" xfId="0" applyNumberFormat="1" applyFont="1" applyBorder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3" fontId="13" fillId="0" borderId="0" xfId="0" applyNumberFormat="1" applyFont="1" applyAlignment="1">
      <alignment horizontal="center" vertical="center"/>
    </xf>
    <xf numFmtId="176" fontId="13" fillId="0" borderId="0" xfId="0" applyFont="1" applyAlignment="1">
      <alignment horizontal="center" vertical="center" wrapText="1"/>
    </xf>
    <xf numFmtId="0" fontId="13" fillId="0" borderId="0" xfId="0" applyNumberFormat="1" applyFont="1" applyAlignment="1">
      <alignment horizontal="left" vertical="center" wrapText="1"/>
    </xf>
    <xf numFmtId="176" fontId="13" fillId="0" borderId="0" xfId="0" applyFont="1" applyAlignment="1">
      <alignment horizontal="left" vertical="center"/>
    </xf>
    <xf numFmtId="58" fontId="13" fillId="0" borderId="0" xfId="0" applyNumberFormat="1" applyFont="1" applyAlignment="1">
      <alignment horizontal="left" vertical="center"/>
    </xf>
    <xf numFmtId="180" fontId="9" fillId="0" borderId="0" xfId="0" applyNumberFormat="1" applyFont="1" applyAlignment="1">
      <alignment horizontal="center" vertical="center"/>
    </xf>
    <xf numFmtId="180" fontId="9" fillId="9" borderId="0" xfId="0" applyNumberFormat="1" applyFont="1" applyFill="1" applyAlignment="1">
      <alignment horizontal="center" vertical="center"/>
    </xf>
    <xf numFmtId="177" fontId="13" fillId="0" borderId="0" xfId="2" applyFont="1" applyFill="1" applyBorder="1" applyAlignment="1">
      <alignment horizontal="center" vertical="center"/>
    </xf>
    <xf numFmtId="58" fontId="3" fillId="0" borderId="4" xfId="0" applyNumberFormat="1" applyFont="1" applyBorder="1" applyAlignment="1" quotePrefix="1">
      <alignment horizontal="center" vertical="center"/>
    </xf>
    <xf numFmtId="58" fontId="3" fillId="9" borderId="4" xfId="0" applyNumberFormat="1" applyFont="1" applyFill="1" applyBorder="1" applyAlignment="1" quotePrefix="1">
      <alignment horizontal="center" vertical="center"/>
    </xf>
    <xf numFmtId="58" fontId="13" fillId="0" borderId="4" xfId="0" applyNumberFormat="1" applyFont="1" applyBorder="1" applyAlignment="1" quotePrefix="1">
      <alignment horizontal="center" vertical="center"/>
    </xf>
    <xf numFmtId="58" fontId="3" fillId="25" borderId="4" xfId="0" applyNumberFormat="1" applyFont="1" applyFill="1" applyBorder="1" applyAlignment="1" quotePrefix="1">
      <alignment horizontal="center" vertical="center"/>
    </xf>
    <xf numFmtId="58" fontId="3" fillId="43" borderId="4" xfId="0" applyNumberFormat="1" applyFont="1" applyFill="1" applyBorder="1" applyAlignment="1" quotePrefix="1">
      <alignment horizontal="center" vertical="center"/>
    </xf>
    <xf numFmtId="58" fontId="3" fillId="37" borderId="4" xfId="0" applyNumberFormat="1" applyFont="1" applyFill="1" applyBorder="1" applyAlignment="1" quotePrefix="1">
      <alignment horizontal="center" vertical="center"/>
    </xf>
    <xf numFmtId="58" fontId="13" fillId="15" borderId="4" xfId="0" applyNumberFormat="1" applyFont="1" applyFill="1" applyBorder="1" applyAlignment="1" quotePrefix="1">
      <alignment horizontal="center" vertical="center"/>
    </xf>
    <xf numFmtId="58" fontId="3" fillId="44" borderId="4" xfId="0" applyNumberFormat="1" applyFont="1" applyFill="1" applyBorder="1" applyAlignment="1" quotePrefix="1">
      <alignment horizontal="center" vertical="center"/>
    </xf>
    <xf numFmtId="58" fontId="13" fillId="46" borderId="4" xfId="0" applyNumberFormat="1" applyFont="1" applyFill="1" applyBorder="1" applyAlignment="1" quotePrefix="1">
      <alignment horizontal="center" vertical="center"/>
    </xf>
    <xf numFmtId="58" fontId="13" fillId="13" borderId="4" xfId="0" applyNumberFormat="1" applyFont="1" applyFill="1" applyBorder="1" applyAlignment="1" quotePrefix="1">
      <alignment horizontal="center" vertical="center"/>
    </xf>
    <xf numFmtId="58" fontId="13" fillId="47" borderId="4" xfId="0" applyNumberFormat="1" applyFont="1" applyFill="1" applyBorder="1" applyAlignment="1" quotePrefix="1">
      <alignment horizontal="center" vertical="center"/>
    </xf>
    <xf numFmtId="58" fontId="13" fillId="48" borderId="4" xfId="0" applyNumberFormat="1" applyFont="1" applyFill="1" applyBorder="1" applyAlignment="1" quotePrefix="1">
      <alignment horizontal="center" vertical="center"/>
    </xf>
    <xf numFmtId="58" fontId="13" fillId="49" borderId="4" xfId="0" applyNumberFormat="1" applyFont="1" applyFill="1" applyBorder="1" applyAlignment="1" quotePrefix="1">
      <alignment horizontal="center" vertical="center"/>
    </xf>
    <xf numFmtId="58" fontId="13" fillId="50" borderId="4" xfId="0" applyNumberFormat="1" applyFont="1" applyFill="1" applyBorder="1" applyAlignment="1" quotePrefix="1">
      <alignment horizontal="center" vertical="center"/>
    </xf>
    <xf numFmtId="58" fontId="13" fillId="51" borderId="4" xfId="0" applyNumberFormat="1" applyFont="1" applyFill="1" applyBorder="1" applyAlignment="1" quotePrefix="1">
      <alignment horizontal="center" vertical="center"/>
    </xf>
    <xf numFmtId="58" fontId="13" fillId="52" borderId="4" xfId="0" applyNumberFormat="1" applyFont="1" applyFill="1" applyBorder="1" applyAlignment="1" quotePrefix="1">
      <alignment horizontal="center" vertical="center"/>
    </xf>
    <xf numFmtId="58" fontId="13" fillId="53" borderId="4" xfId="0" applyNumberFormat="1" applyFont="1" applyFill="1" applyBorder="1" applyAlignment="1" quotePrefix="1">
      <alignment horizontal="center" vertical="center"/>
    </xf>
    <xf numFmtId="58" fontId="13" fillId="54" borderId="4" xfId="0" applyNumberFormat="1" applyFont="1" applyFill="1" applyBorder="1" applyAlignment="1" quotePrefix="1">
      <alignment horizontal="center" vertical="center"/>
    </xf>
    <xf numFmtId="58" fontId="1" fillId="0" borderId="11" xfId="0" applyNumberFormat="1" applyFont="1" applyBorder="1" applyAlignment="1" quotePrefix="1">
      <alignment horizontal="center" vertical="center"/>
    </xf>
    <xf numFmtId="58" fontId="1" fillId="0" borderId="4" xfId="0" applyNumberFormat="1" applyFont="1" applyBorder="1" applyAlignment="1" quotePrefix="1">
      <alignment horizontal="center" vertical="center"/>
    </xf>
    <xf numFmtId="58" fontId="1" fillId="9" borderId="4" xfId="0" applyNumberFormat="1" applyFont="1" applyFill="1" applyBorder="1" applyAlignment="1" quotePrefix="1">
      <alignment horizontal="center" vertical="center"/>
    </xf>
    <xf numFmtId="58" fontId="1" fillId="11" borderId="4" xfId="0" applyNumberFormat="1" applyFont="1" applyFill="1" applyBorder="1" applyAlignment="1" quotePrefix="1">
      <alignment horizontal="center" vertical="center"/>
    </xf>
    <xf numFmtId="58" fontId="1" fillId="12" borderId="4" xfId="0" applyNumberFormat="1" applyFont="1" applyFill="1" applyBorder="1" applyAlignment="1" quotePrefix="1">
      <alignment horizontal="center" vertical="center"/>
    </xf>
    <xf numFmtId="58" fontId="1" fillId="13" borderId="4" xfId="0" applyNumberFormat="1" applyFont="1" applyFill="1" applyBorder="1" applyAlignment="1" quotePrefix="1">
      <alignment horizontal="center" vertical="center"/>
    </xf>
    <xf numFmtId="58" fontId="1" fillId="14" borderId="4" xfId="0" applyNumberFormat="1" applyFont="1" applyFill="1" applyBorder="1" applyAlignment="1" quotePrefix="1">
      <alignment horizontal="center" vertical="center"/>
    </xf>
    <xf numFmtId="58" fontId="1" fillId="15" borderId="4" xfId="0" applyNumberFormat="1" applyFont="1" applyFill="1" applyBorder="1" applyAlignment="1" quotePrefix="1">
      <alignment horizontal="center" vertical="center"/>
    </xf>
    <xf numFmtId="58" fontId="1" fillId="16" borderId="4" xfId="0" applyNumberFormat="1" applyFont="1" applyFill="1" applyBorder="1" applyAlignment="1" quotePrefix="1">
      <alignment horizontal="center" vertical="center"/>
    </xf>
    <xf numFmtId="58" fontId="1" fillId="17" borderId="4" xfId="0" applyNumberFormat="1" applyFont="1" applyFill="1" applyBorder="1" applyAlignment="1" quotePrefix="1">
      <alignment horizontal="center" vertical="center"/>
    </xf>
    <xf numFmtId="58" fontId="1" fillId="18" borderId="4" xfId="0" applyNumberFormat="1" applyFont="1" applyFill="1" applyBorder="1" applyAlignment="1" quotePrefix="1">
      <alignment horizontal="center" vertical="center"/>
    </xf>
    <xf numFmtId="58" fontId="13" fillId="14" borderId="4" xfId="0" applyNumberFormat="1" applyFont="1" applyFill="1" applyBorder="1" applyAlignment="1" quotePrefix="1">
      <alignment horizontal="center" vertical="center"/>
    </xf>
    <xf numFmtId="58" fontId="1" fillId="19" borderId="4" xfId="0" applyNumberFormat="1" applyFont="1" applyFill="1" applyBorder="1" applyAlignment="1" quotePrefix="1">
      <alignment horizontal="center" vertical="center"/>
    </xf>
    <xf numFmtId="58" fontId="1" fillId="20" borderId="4" xfId="0" applyNumberFormat="1" applyFont="1" applyFill="1" applyBorder="1" applyAlignment="1" quotePrefix="1">
      <alignment horizontal="center" vertical="center"/>
    </xf>
    <xf numFmtId="58" fontId="1" fillId="21" borderId="4" xfId="0" applyNumberFormat="1" applyFont="1" applyFill="1" applyBorder="1" applyAlignment="1" quotePrefix="1">
      <alignment horizontal="center" vertical="center"/>
    </xf>
    <xf numFmtId="58" fontId="1" fillId="22" borderId="4" xfId="0" applyNumberFormat="1" applyFont="1" applyFill="1" applyBorder="1" applyAlignment="1" quotePrefix="1">
      <alignment horizontal="center" vertical="center"/>
    </xf>
    <xf numFmtId="58" fontId="1" fillId="23" borderId="4" xfId="0" applyNumberFormat="1" applyFont="1" applyFill="1" applyBorder="1" applyAlignment="1" quotePrefix="1">
      <alignment horizontal="center" vertical="center"/>
    </xf>
    <xf numFmtId="58" fontId="3" fillId="24" borderId="4" xfId="0" applyNumberFormat="1" applyFont="1" applyFill="1" applyBorder="1" applyAlignment="1" quotePrefix="1">
      <alignment horizontal="center" vertical="center"/>
    </xf>
    <xf numFmtId="58" fontId="13" fillId="12" borderId="4" xfId="0" applyNumberFormat="1" applyFont="1" applyFill="1" applyBorder="1" applyAlignment="1" quotePrefix="1">
      <alignment horizontal="center" vertical="center"/>
    </xf>
    <xf numFmtId="58" fontId="13" fillId="16" borderId="4" xfId="0" applyNumberFormat="1" applyFont="1" applyFill="1" applyBorder="1" applyAlignment="1" quotePrefix="1">
      <alignment horizontal="center" vertical="center"/>
    </xf>
    <xf numFmtId="58" fontId="13" fillId="25" borderId="4" xfId="0" applyNumberFormat="1" applyFont="1" applyFill="1" applyBorder="1" applyAlignment="1" quotePrefix="1">
      <alignment horizontal="center" vertical="center"/>
    </xf>
    <xf numFmtId="58" fontId="1" fillId="25" borderId="4" xfId="0" applyNumberFormat="1" applyFont="1" applyFill="1" applyBorder="1" applyAlignment="1" quotePrefix="1">
      <alignment horizontal="center" vertical="center"/>
    </xf>
    <xf numFmtId="58" fontId="1" fillId="26" borderId="4" xfId="0" applyNumberFormat="1" applyFont="1" applyFill="1" applyBorder="1" applyAlignment="1" quotePrefix="1">
      <alignment horizontal="center" vertical="center"/>
    </xf>
    <xf numFmtId="58" fontId="1" fillId="27" borderId="4" xfId="0" applyNumberFormat="1" applyFont="1" applyFill="1" applyBorder="1" applyAlignment="1" quotePrefix="1">
      <alignment horizontal="center" vertical="center"/>
    </xf>
    <xf numFmtId="58" fontId="1" fillId="28" borderId="4" xfId="0" applyNumberFormat="1" applyFont="1" applyFill="1" applyBorder="1" applyAlignment="1" quotePrefix="1">
      <alignment horizontal="center" vertical="center"/>
    </xf>
    <xf numFmtId="58" fontId="13" fillId="29" borderId="4" xfId="0" applyNumberFormat="1" applyFont="1" applyFill="1" applyBorder="1" applyAlignment="1" quotePrefix="1">
      <alignment horizontal="center" vertical="center"/>
    </xf>
    <xf numFmtId="58" fontId="1" fillId="29" borderId="4" xfId="0" applyNumberFormat="1" applyFont="1" applyFill="1" applyBorder="1" applyAlignment="1" quotePrefix="1">
      <alignment horizontal="center" vertical="center"/>
    </xf>
    <xf numFmtId="58" fontId="1" fillId="30" borderId="4" xfId="0" applyNumberFormat="1" applyFont="1" applyFill="1" applyBorder="1" applyAlignment="1" quotePrefix="1">
      <alignment horizontal="center" vertical="center"/>
    </xf>
    <xf numFmtId="58" fontId="1" fillId="31" borderId="4" xfId="0" applyNumberFormat="1" applyFont="1" applyFill="1" applyBorder="1" applyAlignment="1" quotePrefix="1">
      <alignment horizontal="center" vertical="center"/>
    </xf>
    <xf numFmtId="58" fontId="13" fillId="18" borderId="4" xfId="0" applyNumberFormat="1" applyFont="1" applyFill="1" applyBorder="1" applyAlignment="1" quotePrefix="1">
      <alignment horizontal="center" vertical="center"/>
    </xf>
    <xf numFmtId="58" fontId="1" fillId="32" borderId="4" xfId="0" applyNumberFormat="1" applyFont="1" applyFill="1" applyBorder="1" applyAlignment="1" quotePrefix="1">
      <alignment horizontal="center" vertical="center"/>
    </xf>
    <xf numFmtId="58" fontId="1" fillId="33" borderId="4" xfId="0" applyNumberFormat="1" applyFont="1" applyFill="1" applyBorder="1" applyAlignment="1" quotePrefix="1">
      <alignment horizontal="center" vertical="center"/>
    </xf>
    <xf numFmtId="58" fontId="13" fillId="33" borderId="4" xfId="0" applyNumberFormat="1" applyFont="1" applyFill="1" applyBorder="1" applyAlignment="1" quotePrefix="1">
      <alignment horizontal="center" vertical="center"/>
    </xf>
    <xf numFmtId="58" fontId="1" fillId="34" borderId="4" xfId="0" applyNumberFormat="1" applyFont="1" applyFill="1" applyBorder="1" applyAlignment="1" quotePrefix="1">
      <alignment horizontal="center" vertical="center"/>
    </xf>
    <xf numFmtId="58" fontId="13" fillId="34" borderId="4" xfId="0" applyNumberFormat="1" applyFont="1" applyFill="1" applyBorder="1" applyAlignment="1" quotePrefix="1">
      <alignment horizontal="center" vertical="center"/>
    </xf>
    <xf numFmtId="58" fontId="1" fillId="35" borderId="4" xfId="0" applyNumberFormat="1" applyFont="1" applyFill="1" applyBorder="1" applyAlignment="1" quotePrefix="1">
      <alignment horizontal="center" vertical="center"/>
    </xf>
    <xf numFmtId="58" fontId="13" fillId="35" borderId="4" xfId="0" applyNumberFormat="1" applyFont="1" applyFill="1" applyBorder="1" applyAlignment="1" quotePrefix="1">
      <alignment horizontal="center" vertical="center"/>
    </xf>
    <xf numFmtId="58" fontId="1" fillId="36" borderId="4" xfId="0" applyNumberFormat="1" applyFont="1" applyFill="1" applyBorder="1" applyAlignment="1" quotePrefix="1">
      <alignment horizontal="center" vertical="center"/>
    </xf>
    <xf numFmtId="58" fontId="13" fillId="9" borderId="4" xfId="0" applyNumberFormat="1" applyFont="1" applyFill="1" applyBorder="1" applyAlignment="1" quotePrefix="1">
      <alignment horizontal="center" vertical="center"/>
    </xf>
    <xf numFmtId="58" fontId="13" fillId="37" borderId="4" xfId="0" applyNumberFormat="1" applyFont="1" applyFill="1" applyBorder="1" applyAlignment="1" quotePrefix="1">
      <alignment horizontal="center" vertical="center"/>
    </xf>
    <xf numFmtId="58" fontId="1" fillId="37" borderId="4" xfId="0" applyNumberFormat="1" applyFont="1" applyFill="1" applyBorder="1" applyAlignment="1" quotePrefix="1">
      <alignment horizontal="center" vertical="center"/>
    </xf>
    <xf numFmtId="58" fontId="1" fillId="38" borderId="4" xfId="0" applyNumberFormat="1" applyFont="1" applyFill="1" applyBorder="1" applyAlignment="1" quotePrefix="1">
      <alignment horizontal="center" vertical="center"/>
    </xf>
    <xf numFmtId="58" fontId="1" fillId="39" borderId="4" xfId="0" applyNumberFormat="1" applyFont="1" applyFill="1" applyBorder="1" applyAlignment="1" quotePrefix="1">
      <alignment horizontal="center" vertical="center"/>
    </xf>
    <xf numFmtId="58" fontId="1" fillId="40" borderId="4" xfId="0" applyNumberFormat="1" applyFont="1" applyFill="1" applyBorder="1" applyAlignment="1" quotePrefix="1">
      <alignment horizontal="center" vertical="center"/>
    </xf>
    <xf numFmtId="58" fontId="1" fillId="41" borderId="4" xfId="0" applyNumberFormat="1" applyFont="1" applyFill="1" applyBorder="1" applyAlignment="1" quotePrefix="1">
      <alignment horizontal="center" vertical="center"/>
    </xf>
    <xf numFmtId="58" fontId="1" fillId="42" borderId="4" xfId="0" applyNumberFormat="1" applyFont="1" applyFill="1" applyBorder="1" applyAlignment="1" quotePrefix="1">
      <alignment horizontal="center" vertical="center"/>
    </xf>
    <xf numFmtId="58" fontId="13" fillId="42" borderId="4" xfId="0" applyNumberFormat="1" applyFont="1" applyFill="1" applyBorder="1" applyAlignment="1" quotePrefix="1">
      <alignment horizontal="center" vertical="center"/>
    </xf>
    <xf numFmtId="58" fontId="1" fillId="4" borderId="4" xfId="0" applyNumberFormat="1" applyFont="1" applyFill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FF2E5"/>
      <color rgb="00FFCC99"/>
      <color rgb="00E5FFFF"/>
      <color rgb="00BDBDFF"/>
      <color rgb="00CCFF99"/>
      <color rgb="00CCCC00"/>
      <color rgb="00FCEEBC"/>
      <color rgb="00FFFFFF"/>
      <color rgb="00DFFECA"/>
      <color rgb="00CBF1F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ehjayson/Downloads/C:/Users/t407/Desktop/Report%20Vlookup/SPO%20Listing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"/>
    </sheetNames>
    <sheetDataSet>
      <sheetData sheetId="0">
        <row r="1">
          <cell r="F1" t="str">
            <v>Ref.</v>
          </cell>
          <cell r="G1" t="str">
            <v>Transfer To</v>
          </cell>
          <cell r="H1" t="str">
            <v>Transfer From</v>
          </cell>
          <cell r="I1" t="str">
            <v>Cancelled</v>
          </cell>
          <cell r="J1" t="str">
            <v>Sub-Total (ex)</v>
          </cell>
          <cell r="K1" t="str">
            <v>Net Total</v>
          </cell>
          <cell r="L1" t="str">
            <v>Local Net Total</v>
          </cell>
          <cell r="M1" t="str">
            <v>Inclusive?</v>
          </cell>
          <cell r="N1" t="str">
            <v>Currency Rate</v>
          </cell>
          <cell r="O1" t="str">
            <v>Remark4</v>
          </cell>
          <cell r="P1" t="str">
            <v>Remark 3</v>
          </cell>
        </row>
        <row r="2">
          <cell r="I2" t="str">
            <v>F</v>
          </cell>
          <cell r="J2">
            <v>175</v>
          </cell>
          <cell r="K2">
            <v>175</v>
          </cell>
          <cell r="L2">
            <v>175</v>
          </cell>
          <cell r="M2" t="str">
            <v>F</v>
          </cell>
          <cell r="N2">
            <v>1</v>
          </cell>
        </row>
        <row r="3">
          <cell r="I3" t="str">
            <v>F</v>
          </cell>
          <cell r="J3">
            <v>6200</v>
          </cell>
          <cell r="K3">
            <v>6200</v>
          </cell>
          <cell r="L3">
            <v>3720</v>
          </cell>
          <cell r="M3" t="str">
            <v>F</v>
          </cell>
          <cell r="N3">
            <v>0.6</v>
          </cell>
          <cell r="O3" t="str">
            <v>L</v>
          </cell>
        </row>
        <row r="4">
          <cell r="I4" t="str">
            <v>F</v>
          </cell>
          <cell r="J4">
            <v>116000</v>
          </cell>
          <cell r="K4">
            <v>116000</v>
          </cell>
          <cell r="L4">
            <v>69600</v>
          </cell>
          <cell r="M4" t="str">
            <v>F</v>
          </cell>
          <cell r="N4">
            <v>0.6</v>
          </cell>
          <cell r="O4" t="str">
            <v>L</v>
          </cell>
        </row>
        <row r="5">
          <cell r="I5" t="str">
            <v>F</v>
          </cell>
          <cell r="J5">
            <v>2025</v>
          </cell>
          <cell r="K5">
            <v>2025</v>
          </cell>
          <cell r="L5">
            <v>2025</v>
          </cell>
          <cell r="M5" t="str">
            <v>F</v>
          </cell>
          <cell r="N5">
            <v>1</v>
          </cell>
        </row>
        <row r="6">
          <cell r="F6" t="str">
            <v>TGBU9807730 (MOCHA)</v>
          </cell>
        </row>
        <row r="6">
          <cell r="I6" t="str">
            <v>F</v>
          </cell>
          <cell r="J6">
            <v>65817</v>
          </cell>
          <cell r="K6">
            <v>65817</v>
          </cell>
          <cell r="L6">
            <v>39490.2</v>
          </cell>
          <cell r="M6" t="str">
            <v>F</v>
          </cell>
          <cell r="N6">
            <v>0.6</v>
          </cell>
          <cell r="O6" t="str">
            <v>I</v>
          </cell>
          <cell r="P6" t="str">
            <v>65,817.00</v>
          </cell>
        </row>
        <row r="7">
          <cell r="F7" t="str">
            <v>TGBU9807730</v>
          </cell>
        </row>
        <row r="7">
          <cell r="I7" t="str">
            <v>F</v>
          </cell>
          <cell r="J7">
            <v>0</v>
          </cell>
          <cell r="K7">
            <v>0</v>
          </cell>
          <cell r="L7">
            <v>0</v>
          </cell>
          <cell r="M7" t="str">
            <v>F</v>
          </cell>
          <cell r="N7">
            <v>0.6</v>
          </cell>
          <cell r="O7" t="str">
            <v>I</v>
          </cell>
          <cell r="P7" t="str">
            <v>0.00</v>
          </cell>
        </row>
        <row r="8">
          <cell r="F8" t="str">
            <v>TGBU9807730</v>
          </cell>
        </row>
        <row r="8">
          <cell r="I8" t="str">
            <v>F</v>
          </cell>
          <cell r="J8">
            <v>27902</v>
          </cell>
          <cell r="K8">
            <v>27902</v>
          </cell>
          <cell r="L8">
            <v>16741.2</v>
          </cell>
          <cell r="M8" t="str">
            <v>F</v>
          </cell>
          <cell r="N8">
            <v>0.6</v>
          </cell>
          <cell r="O8" t="str">
            <v>I</v>
          </cell>
          <cell r="P8" t="str">
            <v>27,902.00</v>
          </cell>
        </row>
        <row r="9">
          <cell r="F9" t="str">
            <v>TGBU9807730</v>
          </cell>
        </row>
        <row r="9">
          <cell r="I9" t="str">
            <v>F</v>
          </cell>
          <cell r="J9">
            <v>6804</v>
          </cell>
          <cell r="K9">
            <v>6804</v>
          </cell>
          <cell r="L9">
            <v>4082.4</v>
          </cell>
          <cell r="M9" t="str">
            <v>F</v>
          </cell>
          <cell r="N9">
            <v>0.6</v>
          </cell>
          <cell r="O9" t="str">
            <v>I</v>
          </cell>
          <cell r="P9" t="str">
            <v>6,804.00</v>
          </cell>
        </row>
        <row r="10">
          <cell r="F10" t="str">
            <v>TGBU9807730</v>
          </cell>
        </row>
        <row r="10">
          <cell r="I10" t="str">
            <v>F</v>
          </cell>
          <cell r="J10">
            <v>1650</v>
          </cell>
          <cell r="K10">
            <v>1650</v>
          </cell>
          <cell r="L10">
            <v>990</v>
          </cell>
          <cell r="M10" t="str">
            <v>F</v>
          </cell>
          <cell r="N10">
            <v>0.6</v>
          </cell>
          <cell r="O10" t="str">
            <v>I</v>
          </cell>
          <cell r="P10" t="str">
            <v>1,650.00</v>
          </cell>
        </row>
        <row r="11">
          <cell r="F11" t="str">
            <v>TGBU9807730</v>
          </cell>
        </row>
        <row r="11">
          <cell r="I11" t="str">
            <v>F</v>
          </cell>
          <cell r="J11">
            <v>11093.6</v>
          </cell>
          <cell r="K11">
            <v>11093.6</v>
          </cell>
          <cell r="L11">
            <v>6656.16</v>
          </cell>
          <cell r="M11" t="str">
            <v>F</v>
          </cell>
          <cell r="N11">
            <v>0.6</v>
          </cell>
          <cell r="O11" t="str">
            <v>I</v>
          </cell>
          <cell r="P11" t="str">
            <v>11,093.60</v>
          </cell>
        </row>
        <row r="12">
          <cell r="F12" t="str">
            <v>F-GXYU5115802</v>
          </cell>
          <cell r="G12" t="str">
            <v>FGR2026/07-0011</v>
          </cell>
        </row>
        <row r="12">
          <cell r="I12" t="str">
            <v>F</v>
          </cell>
          <cell r="J12">
            <v>0</v>
          </cell>
          <cell r="K12">
            <v>0</v>
          </cell>
          <cell r="L12">
            <v>0</v>
          </cell>
          <cell r="M12" t="str">
            <v>F</v>
          </cell>
          <cell r="N12">
            <v>0.6118</v>
          </cell>
          <cell r="O12" t="str">
            <v>I</v>
          </cell>
          <cell r="P12" t="str">
            <v>0.00</v>
          </cell>
        </row>
        <row r="13">
          <cell r="I13" t="str">
            <v>F</v>
          </cell>
          <cell r="J13">
            <v>33708</v>
          </cell>
          <cell r="K13">
            <v>33708</v>
          </cell>
          <cell r="L13">
            <v>20224.8</v>
          </cell>
          <cell r="M13" t="str">
            <v>F</v>
          </cell>
          <cell r="N13">
            <v>0.6</v>
          </cell>
          <cell r="O13" t="str">
            <v>L</v>
          </cell>
        </row>
        <row r="14">
          <cell r="F14" t="str">
            <v>TGBU9807730 (MOCHA)</v>
          </cell>
        </row>
        <row r="14">
          <cell r="I14" t="str">
            <v>F</v>
          </cell>
          <cell r="J14">
            <v>4900</v>
          </cell>
          <cell r="K14">
            <v>4900</v>
          </cell>
          <cell r="L14">
            <v>2940</v>
          </cell>
          <cell r="M14" t="str">
            <v>F</v>
          </cell>
          <cell r="N14">
            <v>0.6</v>
          </cell>
          <cell r="O14" t="str">
            <v>I</v>
          </cell>
          <cell r="P14" t="str">
            <v>4,900.00</v>
          </cell>
        </row>
        <row r="15">
          <cell r="F15" t="str">
            <v>TGBU9807730</v>
          </cell>
        </row>
        <row r="15">
          <cell r="I15" t="str">
            <v>F</v>
          </cell>
          <cell r="J15">
            <v>273727</v>
          </cell>
          <cell r="K15">
            <v>273727</v>
          </cell>
          <cell r="L15">
            <v>164236.2</v>
          </cell>
          <cell r="M15" t="str">
            <v>F</v>
          </cell>
          <cell r="N15">
            <v>0.6</v>
          </cell>
          <cell r="O15" t="str">
            <v>I</v>
          </cell>
          <cell r="P15" t="str">
            <v>273,727.00</v>
          </cell>
        </row>
        <row r="16">
          <cell r="F16" t="str">
            <v>TGBU9807730</v>
          </cell>
        </row>
        <row r="16">
          <cell r="I16" t="str">
            <v>F</v>
          </cell>
          <cell r="J16">
            <v>45421.6</v>
          </cell>
          <cell r="K16">
            <v>45421.6</v>
          </cell>
          <cell r="L16">
            <v>27252.96</v>
          </cell>
          <cell r="M16" t="str">
            <v>F</v>
          </cell>
          <cell r="N16">
            <v>0.6</v>
          </cell>
          <cell r="O16" t="str">
            <v>I</v>
          </cell>
          <cell r="P16" t="str">
            <v>45,421.60</v>
          </cell>
        </row>
        <row r="17">
          <cell r="I17" t="str">
            <v>F</v>
          </cell>
          <cell r="J17">
            <v>0</v>
          </cell>
          <cell r="K17">
            <v>0</v>
          </cell>
          <cell r="L17">
            <v>0</v>
          </cell>
          <cell r="M17" t="str">
            <v>F</v>
          </cell>
          <cell r="N17">
            <v>1</v>
          </cell>
        </row>
        <row r="18">
          <cell r="I18" t="str">
            <v>F</v>
          </cell>
          <cell r="J18">
            <v>40.2</v>
          </cell>
          <cell r="K18">
            <v>40.2</v>
          </cell>
          <cell r="L18">
            <v>40.2</v>
          </cell>
          <cell r="M18" t="str">
            <v>F</v>
          </cell>
          <cell r="N18">
            <v>1</v>
          </cell>
        </row>
        <row r="19">
          <cell r="I19" t="str">
            <v>F</v>
          </cell>
          <cell r="J19">
            <v>58800</v>
          </cell>
          <cell r="K19">
            <v>58800</v>
          </cell>
          <cell r="L19">
            <v>35280</v>
          </cell>
          <cell r="M19" t="str">
            <v>F</v>
          </cell>
          <cell r="N19">
            <v>0.6</v>
          </cell>
          <cell r="O19" t="str">
            <v>L</v>
          </cell>
        </row>
        <row r="20">
          <cell r="F20" t="str">
            <v>TGBU9807730</v>
          </cell>
        </row>
        <row r="20">
          <cell r="I20" t="str">
            <v>F</v>
          </cell>
          <cell r="J20">
            <v>16800</v>
          </cell>
          <cell r="K20">
            <v>16800</v>
          </cell>
          <cell r="L20">
            <v>10080</v>
          </cell>
          <cell r="M20" t="str">
            <v>F</v>
          </cell>
          <cell r="N20">
            <v>0.6</v>
          </cell>
          <cell r="O20" t="str">
            <v>I</v>
          </cell>
          <cell r="P20" t="str">
            <v>16,800.00</v>
          </cell>
        </row>
        <row r="21">
          <cell r="I21" t="str">
            <v>F</v>
          </cell>
          <cell r="J21">
            <v>27840</v>
          </cell>
          <cell r="K21">
            <v>27840</v>
          </cell>
          <cell r="L21">
            <v>16704</v>
          </cell>
          <cell r="M21" t="str">
            <v>F</v>
          </cell>
          <cell r="N21">
            <v>0.6</v>
          </cell>
          <cell r="O21" t="str">
            <v>L</v>
          </cell>
        </row>
        <row r="22">
          <cell r="F22" t="str">
            <v>TGBU9807730</v>
          </cell>
        </row>
        <row r="22">
          <cell r="I22" t="str">
            <v>F</v>
          </cell>
          <cell r="J22">
            <v>17792</v>
          </cell>
          <cell r="K22">
            <v>17792</v>
          </cell>
          <cell r="L22">
            <v>10675.2</v>
          </cell>
          <cell r="M22" t="str">
            <v>F</v>
          </cell>
          <cell r="N22">
            <v>0.6</v>
          </cell>
          <cell r="O22" t="str">
            <v>I</v>
          </cell>
          <cell r="P22" t="str">
            <v>17,792.00</v>
          </cell>
        </row>
        <row r="23">
          <cell r="F23" t="str">
            <v>TGBU9807730 (MOCHA)</v>
          </cell>
        </row>
        <row r="23">
          <cell r="I23" t="str">
            <v>F</v>
          </cell>
          <cell r="J23">
            <v>17000</v>
          </cell>
          <cell r="K23">
            <v>17000</v>
          </cell>
          <cell r="L23">
            <v>10200</v>
          </cell>
          <cell r="M23" t="str">
            <v>F</v>
          </cell>
          <cell r="N23">
            <v>0.6</v>
          </cell>
          <cell r="O23" t="str">
            <v>I</v>
          </cell>
          <cell r="P23" t="str">
            <v>17,000.00</v>
          </cell>
        </row>
        <row r="24">
          <cell r="G24" t="str">
            <v>GR-2026/07-0125</v>
          </cell>
        </row>
        <row r="24">
          <cell r="I24" t="str">
            <v>F</v>
          </cell>
          <cell r="J24">
            <v>385</v>
          </cell>
          <cell r="K24">
            <v>385</v>
          </cell>
          <cell r="L24">
            <v>231.02</v>
          </cell>
          <cell r="M24" t="str">
            <v>F</v>
          </cell>
          <cell r="N24">
            <v>0.60006</v>
          </cell>
        </row>
        <row r="25">
          <cell r="F25" t="str">
            <v>TGBU9807730</v>
          </cell>
        </row>
        <row r="25">
          <cell r="I25" t="str">
            <v>F</v>
          </cell>
          <cell r="J25">
            <v>157810</v>
          </cell>
          <cell r="K25">
            <v>157810</v>
          </cell>
          <cell r="L25">
            <v>94686</v>
          </cell>
          <cell r="M25" t="str">
            <v>F</v>
          </cell>
          <cell r="N25">
            <v>0.6</v>
          </cell>
          <cell r="O25" t="str">
            <v>I</v>
          </cell>
          <cell r="P25" t="str">
            <v>157,810.00</v>
          </cell>
        </row>
        <row r="26">
          <cell r="I26" t="str">
            <v>F</v>
          </cell>
          <cell r="J26">
            <v>40302.5</v>
          </cell>
          <cell r="K26">
            <v>40302.5</v>
          </cell>
          <cell r="L26">
            <v>24181.5</v>
          </cell>
          <cell r="M26" t="str">
            <v>F</v>
          </cell>
          <cell r="N26">
            <v>0.6</v>
          </cell>
          <cell r="O26" t="str">
            <v>L</v>
          </cell>
        </row>
        <row r="27">
          <cell r="I27" t="str">
            <v>F</v>
          </cell>
          <cell r="J27">
            <v>222.5</v>
          </cell>
          <cell r="K27">
            <v>222.5</v>
          </cell>
          <cell r="L27">
            <v>133.5</v>
          </cell>
          <cell r="M27" t="str">
            <v>F</v>
          </cell>
          <cell r="N27">
            <v>0.6</v>
          </cell>
          <cell r="O27" t="str">
            <v>L</v>
          </cell>
        </row>
        <row r="28">
          <cell r="G28" t="str">
            <v>GR-2026/07-0123</v>
          </cell>
        </row>
        <row r="28">
          <cell r="I28" t="str">
            <v>F</v>
          </cell>
          <cell r="J28">
            <v>227</v>
          </cell>
          <cell r="K28">
            <v>227</v>
          </cell>
          <cell r="L28">
            <v>136.12</v>
          </cell>
          <cell r="M28" t="str">
            <v>F</v>
          </cell>
          <cell r="N28">
            <v>0.59963</v>
          </cell>
        </row>
        <row r="29">
          <cell r="I29" t="str">
            <v>F</v>
          </cell>
          <cell r="J29">
            <v>48.86</v>
          </cell>
          <cell r="K29">
            <v>48.86</v>
          </cell>
          <cell r="L29">
            <v>48.86</v>
          </cell>
          <cell r="M29" t="str">
            <v>F</v>
          </cell>
          <cell r="N29">
            <v>1</v>
          </cell>
        </row>
        <row r="30">
          <cell r="G30" t="str">
            <v>GR-2026/07-0133</v>
          </cell>
        </row>
        <row r="30">
          <cell r="I30" t="str">
            <v>F</v>
          </cell>
          <cell r="J30">
            <v>28.8</v>
          </cell>
          <cell r="K30">
            <v>28.8</v>
          </cell>
          <cell r="L30">
            <v>28.8</v>
          </cell>
          <cell r="M30" t="str">
            <v>F</v>
          </cell>
          <cell r="N30">
            <v>1</v>
          </cell>
        </row>
        <row r="31">
          <cell r="F31" t="str">
            <v>TLLU5104257</v>
          </cell>
        </row>
        <row r="31">
          <cell r="I31" t="str">
            <v>F</v>
          </cell>
          <cell r="J31">
            <v>92522.48</v>
          </cell>
          <cell r="K31">
            <v>92522.48</v>
          </cell>
          <cell r="L31">
            <v>55763.3</v>
          </cell>
          <cell r="M31" t="str">
            <v>F</v>
          </cell>
          <cell r="N31">
            <v>0.6027</v>
          </cell>
          <cell r="O31" t="str">
            <v>I</v>
          </cell>
          <cell r="P31" t="str">
            <v>92,522.48</v>
          </cell>
        </row>
        <row r="32">
          <cell r="I32" t="str">
            <v>F</v>
          </cell>
          <cell r="J32">
            <v>57250</v>
          </cell>
          <cell r="K32">
            <v>57250</v>
          </cell>
          <cell r="L32">
            <v>34350</v>
          </cell>
          <cell r="M32" t="str">
            <v>F</v>
          </cell>
          <cell r="N32">
            <v>0.6</v>
          </cell>
          <cell r="O32" t="str">
            <v>L</v>
          </cell>
        </row>
        <row r="33">
          <cell r="F33" t="str">
            <v>TGCU5463218 (MOCHA)</v>
          </cell>
        </row>
        <row r="33">
          <cell r="I33" t="str">
            <v>F</v>
          </cell>
          <cell r="J33">
            <v>15242.2</v>
          </cell>
          <cell r="K33">
            <v>15242.2</v>
          </cell>
          <cell r="L33">
            <v>9186.47</v>
          </cell>
          <cell r="M33" t="str">
            <v>F</v>
          </cell>
          <cell r="N33">
            <v>0.6027</v>
          </cell>
          <cell r="O33" t="str">
            <v>I</v>
          </cell>
          <cell r="P33" t="str">
            <v>15,242.20</v>
          </cell>
        </row>
        <row r="34">
          <cell r="F34" t="str">
            <v>TGCU5463218</v>
          </cell>
        </row>
        <row r="34">
          <cell r="I34" t="str">
            <v>F</v>
          </cell>
          <cell r="J34">
            <v>70560.98</v>
          </cell>
          <cell r="K34">
            <v>70560.98</v>
          </cell>
          <cell r="L34">
            <v>42527.1</v>
          </cell>
          <cell r="M34" t="str">
            <v>F</v>
          </cell>
          <cell r="N34">
            <v>0.6027</v>
          </cell>
          <cell r="O34" t="str">
            <v>I</v>
          </cell>
          <cell r="P34" t="str">
            <v>70,560.98</v>
          </cell>
        </row>
        <row r="35">
          <cell r="F35" t="str">
            <v>DRYU9923315 (MOCHA)</v>
          </cell>
        </row>
        <row r="35">
          <cell r="I35" t="str">
            <v>F</v>
          </cell>
          <cell r="J35">
            <v>129535</v>
          </cell>
          <cell r="K35">
            <v>129535</v>
          </cell>
          <cell r="L35">
            <v>78070.74</v>
          </cell>
          <cell r="M35" t="str">
            <v>F</v>
          </cell>
          <cell r="N35">
            <v>0.6027</v>
          </cell>
          <cell r="O35" t="str">
            <v>I</v>
          </cell>
          <cell r="P35" t="str">
            <v>129,535.00</v>
          </cell>
        </row>
        <row r="36">
          <cell r="F36" t="str">
            <v>DRYU9923315</v>
          </cell>
        </row>
        <row r="36">
          <cell r="I36" t="str">
            <v>F</v>
          </cell>
          <cell r="J36">
            <v>377990</v>
          </cell>
          <cell r="K36">
            <v>377990</v>
          </cell>
          <cell r="L36">
            <v>227814.57</v>
          </cell>
          <cell r="M36" t="str">
            <v>F</v>
          </cell>
          <cell r="N36">
            <v>0.6027</v>
          </cell>
          <cell r="O36" t="str">
            <v>I</v>
          </cell>
          <cell r="P36" t="str">
            <v>377,990.00</v>
          </cell>
        </row>
        <row r="37">
          <cell r="F37" t="str">
            <v>EXTRA</v>
          </cell>
        </row>
        <row r="37">
          <cell r="I37" t="str">
            <v>F</v>
          </cell>
          <cell r="J37">
            <v>64856</v>
          </cell>
          <cell r="K37">
            <v>64856</v>
          </cell>
          <cell r="L37">
            <v>38913.6</v>
          </cell>
          <cell r="M37" t="str">
            <v>F</v>
          </cell>
          <cell r="N37">
            <v>0.6</v>
          </cell>
          <cell r="O37" t="str">
            <v>L</v>
          </cell>
        </row>
        <row r="38">
          <cell r="F38" t="str">
            <v>CICU1013499</v>
          </cell>
        </row>
        <row r="38">
          <cell r="I38" t="str">
            <v>F</v>
          </cell>
          <cell r="J38">
            <v>48138.47</v>
          </cell>
          <cell r="K38">
            <v>48138.47</v>
          </cell>
          <cell r="L38">
            <v>29451.12</v>
          </cell>
          <cell r="M38" t="str">
            <v>F</v>
          </cell>
          <cell r="N38">
            <v>0.6118</v>
          </cell>
          <cell r="O38" t="str">
            <v>I</v>
          </cell>
          <cell r="P38" t="str">
            <v>48,138.47</v>
          </cell>
        </row>
        <row r="39">
          <cell r="F39" t="str">
            <v>CICU1013499</v>
          </cell>
        </row>
        <row r="39">
          <cell r="I39" t="str">
            <v>F</v>
          </cell>
          <cell r="J39">
            <v>103450</v>
          </cell>
          <cell r="K39">
            <v>103450</v>
          </cell>
          <cell r="L39">
            <v>63290.71</v>
          </cell>
          <cell r="M39" t="str">
            <v>F</v>
          </cell>
          <cell r="N39">
            <v>0.6118</v>
          </cell>
          <cell r="O39" t="str">
            <v>I</v>
          </cell>
          <cell r="P39" t="str">
            <v>103,450.00</v>
          </cell>
        </row>
        <row r="40">
          <cell r="G40" t="str">
            <v>GR-2026/07-0122, GR-2026/07-0121</v>
          </cell>
        </row>
        <row r="40">
          <cell r="I40" t="str">
            <v>F</v>
          </cell>
          <cell r="J40">
            <v>680.62</v>
          </cell>
          <cell r="K40">
            <v>680.62</v>
          </cell>
          <cell r="L40">
            <v>680.62</v>
          </cell>
          <cell r="M40" t="str">
            <v>F</v>
          </cell>
          <cell r="N40">
            <v>1</v>
          </cell>
        </row>
        <row r="41">
          <cell r="G41" t="str">
            <v>GR-2026/07-0120</v>
          </cell>
        </row>
        <row r="41">
          <cell r="I41" t="str">
            <v>F</v>
          </cell>
          <cell r="J41">
            <v>130.6</v>
          </cell>
          <cell r="K41">
            <v>130.6</v>
          </cell>
          <cell r="L41">
            <v>130.6</v>
          </cell>
          <cell r="M41" t="str">
            <v>F</v>
          </cell>
          <cell r="N41">
            <v>1</v>
          </cell>
        </row>
        <row r="42">
          <cell r="F42" t="str">
            <v>BMOU6498042</v>
          </cell>
        </row>
        <row r="42">
          <cell r="I42" t="str">
            <v>F</v>
          </cell>
          <cell r="J42">
            <v>105497</v>
          </cell>
          <cell r="K42">
            <v>105497</v>
          </cell>
          <cell r="L42">
            <v>63583.04</v>
          </cell>
          <cell r="M42" t="str">
            <v>F</v>
          </cell>
          <cell r="N42">
            <v>0.6027</v>
          </cell>
          <cell r="O42" t="str">
            <v>I</v>
          </cell>
          <cell r="P42" t="str">
            <v>105,497.00</v>
          </cell>
        </row>
        <row r="43">
          <cell r="G43" t="str">
            <v>GR-2026/07-0112</v>
          </cell>
        </row>
        <row r="43">
          <cell r="I43" t="str">
            <v>F</v>
          </cell>
          <cell r="J43">
            <v>928</v>
          </cell>
          <cell r="K43">
            <v>928</v>
          </cell>
          <cell r="L43">
            <v>928</v>
          </cell>
          <cell r="M43" t="str">
            <v>F</v>
          </cell>
          <cell r="N43">
            <v>1</v>
          </cell>
        </row>
        <row r="44">
          <cell r="F44" t="str">
            <v>BEAU4354904</v>
          </cell>
        </row>
        <row r="44">
          <cell r="I44" t="str">
            <v>F</v>
          </cell>
          <cell r="J44">
            <v>120180</v>
          </cell>
          <cell r="K44">
            <v>120180</v>
          </cell>
          <cell r="L44">
            <v>72432.49</v>
          </cell>
          <cell r="M44" t="str">
            <v>F</v>
          </cell>
          <cell r="N44">
            <v>0.6027</v>
          </cell>
          <cell r="O44" t="str">
            <v>I</v>
          </cell>
          <cell r="P44" t="str">
            <v>120,180.00</v>
          </cell>
        </row>
        <row r="45">
          <cell r="G45" t="str">
            <v>GR-2026/07-0110</v>
          </cell>
        </row>
        <row r="45">
          <cell r="I45" t="str">
            <v>F</v>
          </cell>
          <cell r="J45">
            <v>236</v>
          </cell>
          <cell r="K45">
            <v>236</v>
          </cell>
          <cell r="L45">
            <v>236</v>
          </cell>
          <cell r="M45" t="str">
            <v>F</v>
          </cell>
          <cell r="N45">
            <v>1</v>
          </cell>
        </row>
        <row r="46">
          <cell r="I46" t="str">
            <v>F</v>
          </cell>
          <cell r="J46">
            <v>31400</v>
          </cell>
          <cell r="K46">
            <v>31400</v>
          </cell>
          <cell r="L46">
            <v>18840</v>
          </cell>
          <cell r="M46" t="str">
            <v>F</v>
          </cell>
          <cell r="N46">
            <v>0.6</v>
          </cell>
          <cell r="O46" t="str">
            <v>L</v>
          </cell>
        </row>
        <row r="47">
          <cell r="G47" t="str">
            <v>GR-2026/07-0097, GR-2026/07-0098</v>
          </cell>
        </row>
        <row r="47">
          <cell r="I47" t="str">
            <v>F</v>
          </cell>
          <cell r="J47">
            <v>233.91</v>
          </cell>
          <cell r="K47">
            <v>233.91</v>
          </cell>
          <cell r="L47">
            <v>233.91</v>
          </cell>
          <cell r="M47" t="str">
            <v>F</v>
          </cell>
          <cell r="N47">
            <v>1</v>
          </cell>
        </row>
        <row r="48">
          <cell r="I48" t="str">
            <v>F</v>
          </cell>
          <cell r="J48">
            <v>5300</v>
          </cell>
          <cell r="K48">
            <v>5300</v>
          </cell>
          <cell r="L48">
            <v>3180</v>
          </cell>
          <cell r="M48" t="str">
            <v>F</v>
          </cell>
          <cell r="N48">
            <v>0.6</v>
          </cell>
          <cell r="O48" t="str">
            <v>L</v>
          </cell>
        </row>
        <row r="49">
          <cell r="I49" t="str">
            <v>F</v>
          </cell>
          <cell r="J49">
            <v>45000</v>
          </cell>
          <cell r="K49">
            <v>45000</v>
          </cell>
          <cell r="L49">
            <v>27000</v>
          </cell>
          <cell r="M49" t="str">
            <v>F</v>
          </cell>
          <cell r="N49">
            <v>0.6</v>
          </cell>
          <cell r="O49" t="str">
            <v>L</v>
          </cell>
        </row>
        <row r="50">
          <cell r="I50" t="str">
            <v>F</v>
          </cell>
          <cell r="J50">
            <v>63832.6</v>
          </cell>
          <cell r="K50">
            <v>63832.6</v>
          </cell>
          <cell r="L50">
            <v>38299.56</v>
          </cell>
          <cell r="M50" t="str">
            <v>F</v>
          </cell>
          <cell r="N50">
            <v>0.6</v>
          </cell>
          <cell r="O50" t="str">
            <v>L</v>
          </cell>
        </row>
        <row r="51">
          <cell r="I51" t="str">
            <v>F</v>
          </cell>
          <cell r="J51">
            <v>58578</v>
          </cell>
          <cell r="K51">
            <v>58578</v>
          </cell>
          <cell r="L51">
            <v>35146.8</v>
          </cell>
          <cell r="M51" t="str">
            <v>F</v>
          </cell>
          <cell r="N51">
            <v>0.6</v>
          </cell>
          <cell r="O51" t="str">
            <v>L</v>
          </cell>
        </row>
        <row r="52">
          <cell r="I52" t="str">
            <v>F</v>
          </cell>
          <cell r="J52">
            <v>6798</v>
          </cell>
          <cell r="K52">
            <v>6798</v>
          </cell>
          <cell r="L52">
            <v>4078.8</v>
          </cell>
          <cell r="M52" t="str">
            <v>F</v>
          </cell>
          <cell r="N52">
            <v>0.6</v>
          </cell>
          <cell r="O52" t="str">
            <v>L</v>
          </cell>
        </row>
        <row r="53">
          <cell r="I53" t="str">
            <v>F</v>
          </cell>
          <cell r="J53">
            <v>15024</v>
          </cell>
          <cell r="K53">
            <v>15024</v>
          </cell>
          <cell r="L53">
            <v>9014.4</v>
          </cell>
          <cell r="M53" t="str">
            <v>F</v>
          </cell>
          <cell r="N53">
            <v>0.6</v>
          </cell>
          <cell r="O53" t="str">
            <v>L</v>
          </cell>
        </row>
        <row r="54">
          <cell r="I54" t="str">
            <v>F</v>
          </cell>
          <cell r="J54">
            <v>63000</v>
          </cell>
          <cell r="K54">
            <v>63000</v>
          </cell>
          <cell r="L54">
            <v>37800</v>
          </cell>
          <cell r="M54" t="str">
            <v>F</v>
          </cell>
          <cell r="N54">
            <v>0.6</v>
          </cell>
          <cell r="O54" t="str">
            <v>L</v>
          </cell>
        </row>
        <row r="55">
          <cell r="I55" t="str">
            <v>F</v>
          </cell>
          <cell r="J55">
            <v>62035</v>
          </cell>
          <cell r="K55">
            <v>62035</v>
          </cell>
          <cell r="L55">
            <v>37221</v>
          </cell>
          <cell r="M55" t="str">
            <v>F</v>
          </cell>
          <cell r="N55">
            <v>0.6</v>
          </cell>
          <cell r="O55" t="str">
            <v>L</v>
          </cell>
        </row>
        <row r="56">
          <cell r="I56" t="str">
            <v>F</v>
          </cell>
          <cell r="J56">
            <v>1800</v>
          </cell>
          <cell r="K56">
            <v>1800</v>
          </cell>
          <cell r="L56">
            <v>1800</v>
          </cell>
          <cell r="M56" t="str">
            <v>F</v>
          </cell>
          <cell r="N56">
            <v>1</v>
          </cell>
        </row>
        <row r="57">
          <cell r="I57" t="str">
            <v>F</v>
          </cell>
          <cell r="J57">
            <v>30800</v>
          </cell>
          <cell r="K57">
            <v>30800</v>
          </cell>
          <cell r="L57">
            <v>18480</v>
          </cell>
          <cell r="M57" t="str">
            <v>F</v>
          </cell>
          <cell r="N57">
            <v>0.6</v>
          </cell>
          <cell r="O57" t="str">
            <v>L</v>
          </cell>
        </row>
        <row r="58">
          <cell r="F58" t="str">
            <v>BMOU6495378</v>
          </cell>
        </row>
        <row r="58">
          <cell r="I58" t="str">
            <v>F</v>
          </cell>
          <cell r="J58">
            <v>113354</v>
          </cell>
          <cell r="K58">
            <v>113354</v>
          </cell>
          <cell r="L58">
            <v>68318.46</v>
          </cell>
          <cell r="M58" t="str">
            <v>F</v>
          </cell>
          <cell r="N58">
            <v>0.6027</v>
          </cell>
          <cell r="O58" t="str">
            <v>I</v>
          </cell>
          <cell r="P58" t="str">
            <v>113,354.00</v>
          </cell>
        </row>
        <row r="59">
          <cell r="I59" t="str">
            <v>F</v>
          </cell>
          <cell r="J59">
            <v>9600</v>
          </cell>
          <cell r="K59">
            <v>9600</v>
          </cell>
          <cell r="L59">
            <v>5760</v>
          </cell>
          <cell r="M59" t="str">
            <v>F</v>
          </cell>
          <cell r="N59">
            <v>0.6</v>
          </cell>
          <cell r="O59" t="str">
            <v>L</v>
          </cell>
        </row>
        <row r="60">
          <cell r="I60" t="str">
            <v>F</v>
          </cell>
          <cell r="J60">
            <v>13080</v>
          </cell>
          <cell r="K60">
            <v>13080</v>
          </cell>
          <cell r="L60">
            <v>7848</v>
          </cell>
          <cell r="M60" t="str">
            <v>F</v>
          </cell>
          <cell r="N60">
            <v>0.6</v>
          </cell>
          <cell r="O60" t="str">
            <v>L</v>
          </cell>
        </row>
        <row r="61">
          <cell r="I61" t="str">
            <v>F</v>
          </cell>
          <cell r="J61">
            <v>9894</v>
          </cell>
          <cell r="K61">
            <v>9894</v>
          </cell>
          <cell r="L61">
            <v>5936.4</v>
          </cell>
          <cell r="M61" t="str">
            <v>F</v>
          </cell>
          <cell r="N61">
            <v>0.6</v>
          </cell>
          <cell r="O61" t="str">
            <v>L</v>
          </cell>
        </row>
        <row r="62">
          <cell r="I62" t="str">
            <v>F</v>
          </cell>
          <cell r="J62">
            <v>141935</v>
          </cell>
          <cell r="K62">
            <v>141935</v>
          </cell>
          <cell r="L62">
            <v>85161</v>
          </cell>
          <cell r="M62" t="str">
            <v>F</v>
          </cell>
          <cell r="N62">
            <v>0.6</v>
          </cell>
          <cell r="O62" t="str">
            <v>L</v>
          </cell>
        </row>
        <row r="63">
          <cell r="I63" t="str">
            <v>F</v>
          </cell>
          <cell r="J63">
            <v>35000</v>
          </cell>
          <cell r="K63">
            <v>35000</v>
          </cell>
          <cell r="L63">
            <v>21000</v>
          </cell>
          <cell r="M63" t="str">
            <v>F</v>
          </cell>
          <cell r="N63">
            <v>0.6</v>
          </cell>
          <cell r="O63" t="str">
            <v>L</v>
          </cell>
        </row>
        <row r="64">
          <cell r="I64" t="str">
            <v>F</v>
          </cell>
          <cell r="J64">
            <v>2660</v>
          </cell>
          <cell r="K64">
            <v>2660</v>
          </cell>
          <cell r="L64">
            <v>1596</v>
          </cell>
          <cell r="M64" t="str">
            <v>F</v>
          </cell>
          <cell r="N64">
            <v>0.6</v>
          </cell>
          <cell r="O64" t="str">
            <v>L</v>
          </cell>
        </row>
        <row r="65">
          <cell r="I65" t="str">
            <v>F</v>
          </cell>
          <cell r="J65">
            <v>120</v>
          </cell>
          <cell r="K65">
            <v>120</v>
          </cell>
          <cell r="L65">
            <v>120</v>
          </cell>
          <cell r="M65" t="str">
            <v>F</v>
          </cell>
          <cell r="N65">
            <v>1</v>
          </cell>
        </row>
        <row r="66">
          <cell r="I66" t="str">
            <v>F</v>
          </cell>
          <cell r="J66">
            <v>787.5</v>
          </cell>
          <cell r="K66">
            <v>787.5</v>
          </cell>
          <cell r="L66">
            <v>787.5</v>
          </cell>
          <cell r="M66" t="str">
            <v>F</v>
          </cell>
          <cell r="N66">
            <v>1</v>
          </cell>
        </row>
        <row r="67">
          <cell r="I67" t="str">
            <v>F</v>
          </cell>
          <cell r="J67">
            <v>124265.94</v>
          </cell>
          <cell r="K67">
            <v>124265.94</v>
          </cell>
          <cell r="L67">
            <v>74559.56</v>
          </cell>
          <cell r="M67" t="str">
            <v>F</v>
          </cell>
          <cell r="N67">
            <v>0.6</v>
          </cell>
          <cell r="O67" t="str">
            <v>L</v>
          </cell>
        </row>
        <row r="68">
          <cell r="G68" t="str">
            <v>GR-2026/07-0092</v>
          </cell>
        </row>
        <row r="68">
          <cell r="I68" t="str">
            <v>F</v>
          </cell>
          <cell r="J68">
            <v>58</v>
          </cell>
          <cell r="K68">
            <v>58</v>
          </cell>
          <cell r="L68">
            <v>58</v>
          </cell>
          <cell r="M68" t="str">
            <v>F</v>
          </cell>
          <cell r="N68">
            <v>1</v>
          </cell>
        </row>
        <row r="69">
          <cell r="F69" t="str">
            <v>EXTRA</v>
          </cell>
        </row>
        <row r="69">
          <cell r="I69" t="str">
            <v>F</v>
          </cell>
          <cell r="J69">
            <v>36096</v>
          </cell>
          <cell r="K69">
            <v>36096</v>
          </cell>
          <cell r="L69">
            <v>21657.6</v>
          </cell>
          <cell r="M69" t="str">
            <v>F</v>
          </cell>
          <cell r="N69">
            <v>0.6</v>
          </cell>
          <cell r="O69" t="str">
            <v>L</v>
          </cell>
        </row>
        <row r="70">
          <cell r="F70" t="str">
            <v>BMOU6501378</v>
          </cell>
        </row>
        <row r="70">
          <cell r="I70" t="str">
            <v>F</v>
          </cell>
          <cell r="J70">
            <v>174465</v>
          </cell>
          <cell r="K70">
            <v>174465</v>
          </cell>
          <cell r="L70">
            <v>105150.06</v>
          </cell>
          <cell r="M70" t="str">
            <v>F</v>
          </cell>
          <cell r="N70">
            <v>0.6027</v>
          </cell>
          <cell r="O70" t="str">
            <v>I</v>
          </cell>
          <cell r="P70" t="str">
            <v>174,465.00</v>
          </cell>
        </row>
        <row r="71">
          <cell r="G71" t="str">
            <v>GR-2026/07-0134</v>
          </cell>
        </row>
        <row r="71">
          <cell r="I71" t="str">
            <v>F</v>
          </cell>
          <cell r="J71">
            <v>38610</v>
          </cell>
          <cell r="K71">
            <v>38610</v>
          </cell>
          <cell r="L71">
            <v>38610</v>
          </cell>
          <cell r="M71" t="str">
            <v>F</v>
          </cell>
          <cell r="N71">
            <v>1</v>
          </cell>
        </row>
        <row r="72">
          <cell r="I72" t="str">
            <v>F</v>
          </cell>
          <cell r="J72">
            <v>36000</v>
          </cell>
          <cell r="K72">
            <v>36000</v>
          </cell>
          <cell r="L72">
            <v>21600</v>
          </cell>
          <cell r="M72" t="str">
            <v>F</v>
          </cell>
          <cell r="N72">
            <v>0.6</v>
          </cell>
          <cell r="O72" t="str">
            <v>L</v>
          </cell>
        </row>
        <row r="73">
          <cell r="G73" t="str">
            <v>GR-2026/07-0096, GR-2026/07-0138, GR-2026/07-0095</v>
          </cell>
        </row>
        <row r="73">
          <cell r="I73" t="str">
            <v>F</v>
          </cell>
          <cell r="J73">
            <v>4209.1</v>
          </cell>
          <cell r="K73">
            <v>4209.1</v>
          </cell>
          <cell r="L73">
            <v>4209.1</v>
          </cell>
          <cell r="M73" t="str">
            <v>F</v>
          </cell>
          <cell r="N73">
            <v>1</v>
          </cell>
        </row>
        <row r="74">
          <cell r="I74" t="str">
            <v>F</v>
          </cell>
          <cell r="J74">
            <v>8190</v>
          </cell>
          <cell r="K74">
            <v>8190</v>
          </cell>
          <cell r="L74">
            <v>4914</v>
          </cell>
          <cell r="M74" t="str">
            <v>F</v>
          </cell>
          <cell r="N74">
            <v>0.6</v>
          </cell>
          <cell r="O74" t="str">
            <v>L</v>
          </cell>
        </row>
        <row r="75">
          <cell r="I75" t="str">
            <v>F</v>
          </cell>
          <cell r="J75">
            <v>6540</v>
          </cell>
          <cell r="K75">
            <v>6540</v>
          </cell>
          <cell r="L75">
            <v>3924</v>
          </cell>
          <cell r="M75" t="str">
            <v>F</v>
          </cell>
          <cell r="N75">
            <v>0.6</v>
          </cell>
          <cell r="O75" t="str">
            <v>L</v>
          </cell>
        </row>
        <row r="76">
          <cell r="G76" t="str">
            <v>GR-2026/07-0094, GR-2026/07-0093</v>
          </cell>
        </row>
        <row r="76">
          <cell r="I76" t="str">
            <v>F</v>
          </cell>
          <cell r="J76">
            <v>640.65</v>
          </cell>
          <cell r="K76">
            <v>640.65</v>
          </cell>
          <cell r="L76">
            <v>640.65</v>
          </cell>
          <cell r="M76" t="str">
            <v>F</v>
          </cell>
          <cell r="N76">
            <v>1</v>
          </cell>
        </row>
        <row r="77">
          <cell r="F77" t="str">
            <v>SEGU4008631 (MOCHA)</v>
          </cell>
        </row>
        <row r="77">
          <cell r="I77" t="str">
            <v>F</v>
          </cell>
          <cell r="J77">
            <v>93106</v>
          </cell>
          <cell r="K77">
            <v>93106</v>
          </cell>
          <cell r="L77">
            <v>55863.6</v>
          </cell>
          <cell r="M77" t="str">
            <v>F</v>
          </cell>
          <cell r="N77">
            <v>0.6</v>
          </cell>
          <cell r="O77" t="str">
            <v>I</v>
          </cell>
          <cell r="P77" t="str">
            <v>93,106.00</v>
          </cell>
        </row>
        <row r="78">
          <cell r="F78" t="str">
            <v>SEGU4008631</v>
          </cell>
        </row>
        <row r="78">
          <cell r="I78" t="str">
            <v>F</v>
          </cell>
          <cell r="J78">
            <v>513090</v>
          </cell>
          <cell r="K78">
            <v>513090</v>
          </cell>
          <cell r="L78">
            <v>307854</v>
          </cell>
          <cell r="M78" t="str">
            <v>F</v>
          </cell>
          <cell r="N78">
            <v>0.6</v>
          </cell>
          <cell r="O78" t="str">
            <v>I</v>
          </cell>
          <cell r="P78" t="str">
            <v>513,090.00</v>
          </cell>
        </row>
        <row r="79">
          <cell r="F79" t="str">
            <v>BY COURIER</v>
          </cell>
          <cell r="G79" t="str">
            <v>GR-2026/07-0082</v>
          </cell>
        </row>
        <row r="79">
          <cell r="I79" t="str">
            <v>F</v>
          </cell>
          <cell r="J79">
            <v>330</v>
          </cell>
          <cell r="K79">
            <v>330</v>
          </cell>
          <cell r="L79">
            <v>197.45</v>
          </cell>
          <cell r="M79" t="str">
            <v>F</v>
          </cell>
          <cell r="N79">
            <v>0.59832</v>
          </cell>
          <cell r="O79" t="str">
            <v>I</v>
          </cell>
        </row>
        <row r="80">
          <cell r="F80" t="str">
            <v>BY COURIER</v>
          </cell>
          <cell r="G80" t="str">
            <v>GR-2026/07-0075</v>
          </cell>
        </row>
        <row r="80">
          <cell r="I80" t="str">
            <v>F</v>
          </cell>
          <cell r="J80">
            <v>0</v>
          </cell>
          <cell r="K80">
            <v>0</v>
          </cell>
          <cell r="L80">
            <v>0</v>
          </cell>
          <cell r="M80" t="str">
            <v>F</v>
          </cell>
          <cell r="N80">
            <v>0.6087</v>
          </cell>
        </row>
        <row r="81">
          <cell r="I81" t="str">
            <v>F</v>
          </cell>
          <cell r="J81">
            <v>0</v>
          </cell>
          <cell r="K81">
            <v>0</v>
          </cell>
          <cell r="L81">
            <v>0</v>
          </cell>
          <cell r="M81" t="str">
            <v>F</v>
          </cell>
          <cell r="N81">
            <v>0.6087</v>
          </cell>
          <cell r="O81" t="str">
            <v>L</v>
          </cell>
        </row>
        <row r="82">
          <cell r="I82" t="str">
            <v>F</v>
          </cell>
          <cell r="J82">
            <v>55000</v>
          </cell>
          <cell r="K82">
            <v>55000</v>
          </cell>
          <cell r="L82">
            <v>33000</v>
          </cell>
          <cell r="M82" t="str">
            <v>F</v>
          </cell>
          <cell r="N82">
            <v>0.6</v>
          </cell>
          <cell r="O82" t="str">
            <v>L</v>
          </cell>
        </row>
        <row r="83">
          <cell r="G83" t="str">
            <v>GR-2026/07-0072</v>
          </cell>
        </row>
        <row r="83">
          <cell r="I83" t="str">
            <v>F</v>
          </cell>
          <cell r="J83">
            <v>30</v>
          </cell>
          <cell r="K83">
            <v>30</v>
          </cell>
          <cell r="L83">
            <v>30</v>
          </cell>
          <cell r="M83" t="str">
            <v>F</v>
          </cell>
          <cell r="N83">
            <v>1</v>
          </cell>
        </row>
        <row r="84">
          <cell r="G84" t="str">
            <v>GR-2026/07-0080, GR-2026/07-0078</v>
          </cell>
        </row>
        <row r="84">
          <cell r="I84" t="str">
            <v>F</v>
          </cell>
          <cell r="J84">
            <v>384.73</v>
          </cell>
          <cell r="K84">
            <v>384.73</v>
          </cell>
          <cell r="L84">
            <v>384.73</v>
          </cell>
          <cell r="M84" t="str">
            <v>F</v>
          </cell>
          <cell r="N84">
            <v>1</v>
          </cell>
        </row>
        <row r="85">
          <cell r="I85" t="str">
            <v>F</v>
          </cell>
          <cell r="J85">
            <v>150165</v>
          </cell>
          <cell r="K85">
            <v>150165</v>
          </cell>
          <cell r="L85">
            <v>90099</v>
          </cell>
          <cell r="M85" t="str">
            <v>F</v>
          </cell>
          <cell r="N85">
            <v>0.6</v>
          </cell>
          <cell r="O85" t="str">
            <v>L</v>
          </cell>
        </row>
        <row r="86">
          <cell r="G86" t="str">
            <v>GR-2026/07-0073</v>
          </cell>
        </row>
        <row r="86">
          <cell r="I86" t="str">
            <v>F</v>
          </cell>
          <cell r="J86">
            <v>352</v>
          </cell>
          <cell r="K86">
            <v>352</v>
          </cell>
          <cell r="L86">
            <v>352</v>
          </cell>
          <cell r="M86" t="str">
            <v>F</v>
          </cell>
          <cell r="N86">
            <v>1</v>
          </cell>
        </row>
        <row r="87">
          <cell r="I87" t="str">
            <v>F</v>
          </cell>
          <cell r="J87">
            <v>29750</v>
          </cell>
          <cell r="K87">
            <v>29750</v>
          </cell>
          <cell r="L87">
            <v>17850</v>
          </cell>
          <cell r="M87" t="str">
            <v>F</v>
          </cell>
          <cell r="N87">
            <v>0.6</v>
          </cell>
          <cell r="O87" t="str">
            <v>L</v>
          </cell>
        </row>
        <row r="88">
          <cell r="I88" t="str">
            <v>F</v>
          </cell>
          <cell r="J88">
            <v>11524.8</v>
          </cell>
          <cell r="K88">
            <v>11524.8</v>
          </cell>
          <cell r="L88">
            <v>6914.88</v>
          </cell>
          <cell r="M88" t="str">
            <v>F</v>
          </cell>
          <cell r="N88">
            <v>0.6</v>
          </cell>
          <cell r="O88" t="str">
            <v>K</v>
          </cell>
        </row>
        <row r="89">
          <cell r="I89" t="str">
            <v>F</v>
          </cell>
          <cell r="J89">
            <v>18674.4</v>
          </cell>
          <cell r="K89">
            <v>18674.4</v>
          </cell>
          <cell r="L89">
            <v>11204.64</v>
          </cell>
          <cell r="M89" t="str">
            <v>F</v>
          </cell>
          <cell r="N89">
            <v>0.6</v>
          </cell>
          <cell r="O89" t="str">
            <v>K</v>
          </cell>
        </row>
        <row r="90">
          <cell r="G90" t="str">
            <v>GR-2026/07-0139</v>
          </cell>
        </row>
        <row r="90">
          <cell r="I90" t="str">
            <v>F</v>
          </cell>
          <cell r="J90">
            <v>1537</v>
          </cell>
          <cell r="K90">
            <v>1537</v>
          </cell>
          <cell r="L90">
            <v>1537</v>
          </cell>
          <cell r="M90" t="str">
            <v>F</v>
          </cell>
          <cell r="N90">
            <v>1</v>
          </cell>
        </row>
        <row r="91">
          <cell r="I91" t="str">
            <v>F</v>
          </cell>
          <cell r="J91">
            <v>300450</v>
          </cell>
          <cell r="K91">
            <v>300450</v>
          </cell>
          <cell r="L91">
            <v>180270</v>
          </cell>
          <cell r="M91" t="str">
            <v>F</v>
          </cell>
          <cell r="N91">
            <v>0.6</v>
          </cell>
          <cell r="O91" t="str">
            <v>L</v>
          </cell>
        </row>
        <row r="92">
          <cell r="I92" t="str">
            <v>F</v>
          </cell>
          <cell r="J92">
            <v>12200</v>
          </cell>
          <cell r="K92">
            <v>12200</v>
          </cell>
          <cell r="L92">
            <v>7320</v>
          </cell>
          <cell r="M92" t="str">
            <v>F</v>
          </cell>
          <cell r="N92">
            <v>0.6</v>
          </cell>
          <cell r="O92" t="str">
            <v>L</v>
          </cell>
        </row>
        <row r="93">
          <cell r="I93" t="str">
            <v>F</v>
          </cell>
          <cell r="J93">
            <v>197331</v>
          </cell>
          <cell r="K93">
            <v>197331</v>
          </cell>
          <cell r="L93">
            <v>118398.6</v>
          </cell>
          <cell r="M93" t="str">
            <v>F</v>
          </cell>
          <cell r="N93">
            <v>0.6</v>
          </cell>
          <cell r="O93" t="str">
            <v>L</v>
          </cell>
        </row>
        <row r="94">
          <cell r="G94" t="str">
            <v>GR-2026/07-0071</v>
          </cell>
        </row>
        <row r="94">
          <cell r="I94" t="str">
            <v>F</v>
          </cell>
          <cell r="J94">
            <v>383.02</v>
          </cell>
          <cell r="K94">
            <v>383.02</v>
          </cell>
          <cell r="L94">
            <v>383.02</v>
          </cell>
          <cell r="M94" t="str">
            <v>F</v>
          </cell>
          <cell r="N94">
            <v>1</v>
          </cell>
        </row>
        <row r="95">
          <cell r="I95" t="str">
            <v>F</v>
          </cell>
          <cell r="J95">
            <v>740</v>
          </cell>
          <cell r="K95">
            <v>740</v>
          </cell>
          <cell r="L95">
            <v>2220</v>
          </cell>
          <cell r="M95" t="str">
            <v>F</v>
          </cell>
          <cell r="N95">
            <v>3</v>
          </cell>
          <cell r="O95" t="str">
            <v>L</v>
          </cell>
        </row>
        <row r="96">
          <cell r="G96" t="str">
            <v>GR-2026/07-0079</v>
          </cell>
        </row>
        <row r="96">
          <cell r="I96" t="str">
            <v>F</v>
          </cell>
          <cell r="J96">
            <v>103.6</v>
          </cell>
          <cell r="K96">
            <v>103.6</v>
          </cell>
          <cell r="L96">
            <v>103.6</v>
          </cell>
          <cell r="M96" t="str">
            <v>F</v>
          </cell>
          <cell r="N96">
            <v>1</v>
          </cell>
        </row>
        <row r="97">
          <cell r="I97" t="str">
            <v>F</v>
          </cell>
          <cell r="J97">
            <v>15084</v>
          </cell>
          <cell r="K97">
            <v>15084</v>
          </cell>
          <cell r="L97">
            <v>9050.4</v>
          </cell>
          <cell r="M97" t="str">
            <v>F</v>
          </cell>
          <cell r="N97">
            <v>0.6</v>
          </cell>
          <cell r="O97" t="str">
            <v>L</v>
          </cell>
        </row>
        <row r="98">
          <cell r="G98" t="str">
            <v>GR-2026/07-0131</v>
          </cell>
        </row>
        <row r="98">
          <cell r="I98" t="str">
            <v>F</v>
          </cell>
          <cell r="J98">
            <v>1100</v>
          </cell>
          <cell r="K98">
            <v>1100</v>
          </cell>
          <cell r="L98">
            <v>1100</v>
          </cell>
          <cell r="M98" t="str">
            <v>F</v>
          </cell>
          <cell r="N98">
            <v>1</v>
          </cell>
        </row>
        <row r="99">
          <cell r="F99" t="str">
            <v>TIIU6062534</v>
          </cell>
          <cell r="G99" t="str">
            <v>GR-2026/07-0124</v>
          </cell>
        </row>
        <row r="99">
          <cell r="I99" t="str">
            <v>F</v>
          </cell>
          <cell r="J99">
            <v>110855</v>
          </cell>
          <cell r="K99">
            <v>110855</v>
          </cell>
          <cell r="L99">
            <v>67821.09</v>
          </cell>
          <cell r="M99" t="str">
            <v>F</v>
          </cell>
          <cell r="N99">
            <v>0.6118</v>
          </cell>
          <cell r="O99" t="str">
            <v>I</v>
          </cell>
          <cell r="P99" t="str">
            <v>110,855.00</v>
          </cell>
        </row>
        <row r="100">
          <cell r="I100" t="str">
            <v>F</v>
          </cell>
          <cell r="J100">
            <v>12120</v>
          </cell>
          <cell r="K100">
            <v>12120</v>
          </cell>
          <cell r="L100">
            <v>7272</v>
          </cell>
          <cell r="M100" t="str">
            <v>F</v>
          </cell>
          <cell r="N100">
            <v>0.6</v>
          </cell>
          <cell r="O100" t="str">
            <v>L</v>
          </cell>
        </row>
        <row r="101">
          <cell r="I101" t="str">
            <v>F</v>
          </cell>
          <cell r="J101">
            <v>17746</v>
          </cell>
          <cell r="K101">
            <v>17746</v>
          </cell>
          <cell r="L101">
            <v>10647.6</v>
          </cell>
          <cell r="M101" t="str">
            <v>F</v>
          </cell>
          <cell r="N101">
            <v>0.6</v>
          </cell>
          <cell r="O101" t="str">
            <v>L</v>
          </cell>
        </row>
        <row r="102">
          <cell r="I102" t="str">
            <v>F</v>
          </cell>
          <cell r="J102">
            <v>70558</v>
          </cell>
          <cell r="K102">
            <v>70558</v>
          </cell>
          <cell r="L102">
            <v>42334.8</v>
          </cell>
          <cell r="M102" t="str">
            <v>F</v>
          </cell>
          <cell r="N102">
            <v>0.6</v>
          </cell>
          <cell r="O102" t="str">
            <v>L</v>
          </cell>
        </row>
        <row r="103">
          <cell r="G103" t="str">
            <v>GR-2026/07-0111</v>
          </cell>
        </row>
        <row r="103">
          <cell r="I103" t="str">
            <v>F</v>
          </cell>
          <cell r="J103">
            <v>15.5</v>
          </cell>
          <cell r="K103">
            <v>15.5</v>
          </cell>
          <cell r="L103">
            <v>15.5</v>
          </cell>
          <cell r="M103" t="str">
            <v>F</v>
          </cell>
          <cell r="N103">
            <v>1</v>
          </cell>
        </row>
        <row r="104">
          <cell r="I104" t="str">
            <v>F</v>
          </cell>
          <cell r="J104">
            <v>171.6</v>
          </cell>
          <cell r="K104">
            <v>171.6</v>
          </cell>
          <cell r="L104">
            <v>171.6</v>
          </cell>
          <cell r="M104" t="str">
            <v>F</v>
          </cell>
          <cell r="N104">
            <v>1</v>
          </cell>
        </row>
        <row r="105">
          <cell r="I105" t="str">
            <v>F</v>
          </cell>
          <cell r="J105">
            <v>55650</v>
          </cell>
          <cell r="K105">
            <v>55650</v>
          </cell>
          <cell r="L105">
            <v>33390</v>
          </cell>
          <cell r="M105" t="str">
            <v>F</v>
          </cell>
          <cell r="N105">
            <v>0.6</v>
          </cell>
          <cell r="O105" t="str">
            <v>L</v>
          </cell>
        </row>
        <row r="106">
          <cell r="I106" t="str">
            <v>F</v>
          </cell>
          <cell r="J106">
            <v>872</v>
          </cell>
          <cell r="K106">
            <v>872</v>
          </cell>
          <cell r="L106">
            <v>523.2</v>
          </cell>
          <cell r="M106" t="str">
            <v>F</v>
          </cell>
          <cell r="N106">
            <v>0.6</v>
          </cell>
          <cell r="O106" t="str">
            <v>L</v>
          </cell>
        </row>
        <row r="107">
          <cell r="G107" t="str">
            <v>GR-2026/07-0069</v>
          </cell>
        </row>
        <row r="107">
          <cell r="I107" t="str">
            <v>F</v>
          </cell>
          <cell r="J107">
            <v>178.8</v>
          </cell>
          <cell r="K107">
            <v>178.8</v>
          </cell>
          <cell r="L107">
            <v>178.8</v>
          </cell>
          <cell r="M107" t="str">
            <v>F</v>
          </cell>
          <cell r="N107">
            <v>1</v>
          </cell>
        </row>
        <row r="108">
          <cell r="F108" t="str">
            <v>CMAU6589546</v>
          </cell>
        </row>
        <row r="108">
          <cell r="I108" t="str">
            <v>F</v>
          </cell>
          <cell r="J108">
            <v>118008</v>
          </cell>
          <cell r="K108">
            <v>118008</v>
          </cell>
          <cell r="L108">
            <v>72197.29</v>
          </cell>
          <cell r="M108" t="str">
            <v>F</v>
          </cell>
          <cell r="N108">
            <v>0.6118</v>
          </cell>
          <cell r="O108" t="str">
            <v>I</v>
          </cell>
          <cell r="P108" t="str">
            <v>118,008.00</v>
          </cell>
        </row>
        <row r="109">
          <cell r="G109" t="str">
            <v>GR-2026/07-0055</v>
          </cell>
        </row>
        <row r="109">
          <cell r="I109" t="str">
            <v>F</v>
          </cell>
          <cell r="J109">
            <v>1880</v>
          </cell>
          <cell r="K109">
            <v>1880</v>
          </cell>
          <cell r="L109">
            <v>1128</v>
          </cell>
          <cell r="M109" t="str">
            <v>F</v>
          </cell>
          <cell r="N109">
            <v>0.6</v>
          </cell>
          <cell r="O109" t="str">
            <v>I</v>
          </cell>
        </row>
        <row r="110">
          <cell r="G110" t="str">
            <v>GR-2026/07-0054</v>
          </cell>
        </row>
        <row r="110">
          <cell r="I110" t="str">
            <v>F</v>
          </cell>
          <cell r="J110">
            <v>1239</v>
          </cell>
          <cell r="K110">
            <v>1239</v>
          </cell>
          <cell r="L110">
            <v>753.31</v>
          </cell>
          <cell r="M110" t="str">
            <v>F</v>
          </cell>
          <cell r="N110">
            <v>0.608</v>
          </cell>
          <cell r="O110" t="str">
            <v>I</v>
          </cell>
        </row>
        <row r="111">
          <cell r="I111" t="str">
            <v>F</v>
          </cell>
          <cell r="J111">
            <v>152</v>
          </cell>
          <cell r="K111">
            <v>152</v>
          </cell>
          <cell r="L111">
            <v>45.6</v>
          </cell>
          <cell r="M111" t="str">
            <v>F</v>
          </cell>
          <cell r="N111">
            <v>0.3</v>
          </cell>
          <cell r="O111" t="str">
            <v>L</v>
          </cell>
        </row>
        <row r="112">
          <cell r="G112" t="str">
            <v>GR-2026/07-0070</v>
          </cell>
        </row>
        <row r="112">
          <cell r="I112" t="str">
            <v>F</v>
          </cell>
          <cell r="J112">
            <v>3377.6</v>
          </cell>
          <cell r="K112">
            <v>3377.6</v>
          </cell>
          <cell r="L112">
            <v>3377.6</v>
          </cell>
          <cell r="M112" t="str">
            <v>F</v>
          </cell>
          <cell r="N112">
            <v>1</v>
          </cell>
        </row>
        <row r="113">
          <cell r="G113" t="str">
            <v>GR-2026/07-0056</v>
          </cell>
        </row>
        <row r="113">
          <cell r="I113" t="str">
            <v>F</v>
          </cell>
          <cell r="J113">
            <v>185.8</v>
          </cell>
          <cell r="K113">
            <v>185.8</v>
          </cell>
          <cell r="L113">
            <v>185.8</v>
          </cell>
          <cell r="M113" t="str">
            <v>F</v>
          </cell>
          <cell r="N113">
            <v>1</v>
          </cell>
        </row>
        <row r="114">
          <cell r="I114" t="str">
            <v>F</v>
          </cell>
          <cell r="J114">
            <v>52500</v>
          </cell>
          <cell r="K114">
            <v>52500</v>
          </cell>
          <cell r="L114">
            <v>31500</v>
          </cell>
          <cell r="M114" t="str">
            <v>F</v>
          </cell>
          <cell r="N114">
            <v>0.6</v>
          </cell>
          <cell r="O114" t="str">
            <v>L</v>
          </cell>
        </row>
        <row r="115">
          <cell r="I115" t="str">
            <v>F</v>
          </cell>
          <cell r="J115">
            <v>24800</v>
          </cell>
          <cell r="K115">
            <v>24800</v>
          </cell>
          <cell r="L115">
            <v>14880</v>
          </cell>
          <cell r="M115" t="str">
            <v>F</v>
          </cell>
          <cell r="N115">
            <v>0.6</v>
          </cell>
          <cell r="O115" t="str">
            <v>L</v>
          </cell>
        </row>
        <row r="116">
          <cell r="I116" t="str">
            <v>F</v>
          </cell>
          <cell r="J116">
            <v>9500</v>
          </cell>
          <cell r="K116">
            <v>9500</v>
          </cell>
          <cell r="L116">
            <v>28500</v>
          </cell>
          <cell r="M116" t="str">
            <v>F</v>
          </cell>
          <cell r="N116">
            <v>3</v>
          </cell>
          <cell r="O116" t="str">
            <v>L</v>
          </cell>
        </row>
        <row r="117">
          <cell r="F117" t="str">
            <v>F-TRHU8828351</v>
          </cell>
          <cell r="G117" t="str">
            <v>FGR2026/07-0005</v>
          </cell>
        </row>
        <row r="117">
          <cell r="I117" t="str">
            <v>F</v>
          </cell>
          <cell r="J117">
            <v>0</v>
          </cell>
          <cell r="K117">
            <v>0</v>
          </cell>
          <cell r="L117">
            <v>0</v>
          </cell>
          <cell r="M117" t="str">
            <v>F</v>
          </cell>
          <cell r="N117">
            <v>0.6</v>
          </cell>
          <cell r="O117" t="str">
            <v>I</v>
          </cell>
          <cell r="P117" t="str">
            <v>0.00</v>
          </cell>
        </row>
        <row r="118">
          <cell r="F118" t="str">
            <v>FFAU3161439 (MOCHA)</v>
          </cell>
          <cell r="G118" t="str">
            <v>GR-2026/07-0042</v>
          </cell>
        </row>
        <row r="118">
          <cell r="I118" t="str">
            <v>F</v>
          </cell>
          <cell r="J118">
            <v>39035.5</v>
          </cell>
          <cell r="K118">
            <v>39035.5</v>
          </cell>
          <cell r="L118">
            <v>23542.31</v>
          </cell>
          <cell r="M118" t="str">
            <v>F</v>
          </cell>
          <cell r="N118">
            <v>0.6031</v>
          </cell>
          <cell r="O118" t="str">
            <v>I</v>
          </cell>
          <cell r="P118" t="str">
            <v>39,035.50</v>
          </cell>
        </row>
        <row r="119">
          <cell r="F119" t="str">
            <v>F-FFAU3161439</v>
          </cell>
          <cell r="G119" t="str">
            <v>FGR2026/07-0004</v>
          </cell>
        </row>
        <row r="119">
          <cell r="I119" t="str">
            <v>F</v>
          </cell>
          <cell r="J119">
            <v>8892</v>
          </cell>
          <cell r="K119">
            <v>8892</v>
          </cell>
          <cell r="L119">
            <v>5362.77</v>
          </cell>
          <cell r="M119" t="str">
            <v>F</v>
          </cell>
          <cell r="N119">
            <v>0.6031</v>
          </cell>
          <cell r="O119" t="str">
            <v>I</v>
          </cell>
          <cell r="P119" t="str">
            <v>8,892.00</v>
          </cell>
        </row>
        <row r="120">
          <cell r="I120" t="str">
            <v>F</v>
          </cell>
          <cell r="J120">
            <v>187550</v>
          </cell>
          <cell r="K120">
            <v>187550</v>
          </cell>
          <cell r="L120">
            <v>112530</v>
          </cell>
          <cell r="M120" t="str">
            <v>F</v>
          </cell>
          <cell r="N120">
            <v>0.6</v>
          </cell>
          <cell r="O120" t="str">
            <v>L</v>
          </cell>
        </row>
        <row r="121">
          <cell r="I121" t="str">
            <v>F</v>
          </cell>
          <cell r="J121">
            <v>42300</v>
          </cell>
          <cell r="K121">
            <v>42300</v>
          </cell>
          <cell r="L121">
            <v>25380</v>
          </cell>
          <cell r="M121" t="str">
            <v>F</v>
          </cell>
          <cell r="N121">
            <v>0.6</v>
          </cell>
          <cell r="O121" t="str">
            <v>L</v>
          </cell>
        </row>
        <row r="122">
          <cell r="I122" t="str">
            <v>F</v>
          </cell>
          <cell r="J122">
            <v>11573.76</v>
          </cell>
          <cell r="K122">
            <v>11573.76</v>
          </cell>
          <cell r="L122">
            <v>11573.76</v>
          </cell>
          <cell r="M122" t="str">
            <v>F</v>
          </cell>
          <cell r="N122">
            <v>1</v>
          </cell>
        </row>
        <row r="123">
          <cell r="G123" t="str">
            <v>GR-2026/07-0049</v>
          </cell>
        </row>
        <row r="123">
          <cell r="I123" t="str">
            <v>F</v>
          </cell>
          <cell r="J123">
            <v>610</v>
          </cell>
          <cell r="K123">
            <v>610</v>
          </cell>
          <cell r="L123">
            <v>610</v>
          </cell>
          <cell r="M123" t="str">
            <v>F</v>
          </cell>
          <cell r="N123">
            <v>1</v>
          </cell>
        </row>
        <row r="124">
          <cell r="I124" t="str">
            <v>F</v>
          </cell>
          <cell r="J124">
            <v>107550</v>
          </cell>
          <cell r="K124">
            <v>107550</v>
          </cell>
          <cell r="L124">
            <v>64530</v>
          </cell>
          <cell r="M124" t="str">
            <v>F</v>
          </cell>
          <cell r="N124">
            <v>0.6</v>
          </cell>
          <cell r="O124" t="str">
            <v>L</v>
          </cell>
        </row>
        <row r="125">
          <cell r="G125" t="str">
            <v>GR-2026/07-0050, GR-2026/07-0057</v>
          </cell>
        </row>
        <row r="125">
          <cell r="I125" t="str">
            <v>F</v>
          </cell>
          <cell r="J125">
            <v>362.4</v>
          </cell>
          <cell r="K125">
            <v>362.4</v>
          </cell>
          <cell r="L125">
            <v>362.4</v>
          </cell>
          <cell r="M125" t="str">
            <v>F</v>
          </cell>
          <cell r="N125">
            <v>1</v>
          </cell>
        </row>
        <row r="126">
          <cell r="F126" t="str">
            <v>GXYU5060994 (MOCHA)</v>
          </cell>
          <cell r="G126" t="str">
            <v>GR-2026/07-0141</v>
          </cell>
        </row>
        <row r="126">
          <cell r="I126" t="str">
            <v>F</v>
          </cell>
          <cell r="J126">
            <v>154865.5</v>
          </cell>
          <cell r="K126">
            <v>154865.5</v>
          </cell>
          <cell r="L126">
            <v>93833.01</v>
          </cell>
          <cell r="M126" t="str">
            <v>F</v>
          </cell>
          <cell r="N126">
            <v>0.6059</v>
          </cell>
          <cell r="O126" t="str">
            <v>I</v>
          </cell>
          <cell r="P126" t="str">
            <v>154,865.50</v>
          </cell>
        </row>
        <row r="127">
          <cell r="I127" t="str">
            <v>F</v>
          </cell>
          <cell r="J127">
            <v>66900</v>
          </cell>
          <cell r="K127">
            <v>66900</v>
          </cell>
          <cell r="L127">
            <v>40140</v>
          </cell>
          <cell r="M127" t="str">
            <v>F</v>
          </cell>
          <cell r="N127">
            <v>0.6</v>
          </cell>
          <cell r="O127" t="str">
            <v>L</v>
          </cell>
        </row>
        <row r="128">
          <cell r="F128" t="str">
            <v>F-WHSU5923352</v>
          </cell>
          <cell r="G128" t="str">
            <v>FGR2026/07-0003</v>
          </cell>
        </row>
        <row r="128">
          <cell r="I128" t="str">
            <v>F</v>
          </cell>
          <cell r="J128">
            <v>0</v>
          </cell>
          <cell r="K128">
            <v>0</v>
          </cell>
          <cell r="L128">
            <v>0</v>
          </cell>
          <cell r="M128" t="str">
            <v>F</v>
          </cell>
          <cell r="N128">
            <v>0.6031</v>
          </cell>
          <cell r="O128" t="str">
            <v>I</v>
          </cell>
          <cell r="P128" t="str">
            <v>0.00</v>
          </cell>
        </row>
        <row r="129">
          <cell r="F129" t="str">
            <v>GXYU5060994</v>
          </cell>
          <cell r="G129" t="str">
            <v>GR-2026/07-0140</v>
          </cell>
        </row>
        <row r="129">
          <cell r="I129" t="str">
            <v>F</v>
          </cell>
          <cell r="J129">
            <v>704928</v>
          </cell>
          <cell r="K129">
            <v>704928</v>
          </cell>
          <cell r="L129">
            <v>427115.88</v>
          </cell>
          <cell r="M129" t="str">
            <v>F</v>
          </cell>
          <cell r="N129">
            <v>0.6059</v>
          </cell>
          <cell r="O129" t="str">
            <v>I</v>
          </cell>
          <cell r="P129" t="str">
            <v>704,928.00</v>
          </cell>
        </row>
        <row r="130">
          <cell r="F130" t="str">
            <v>F-YMMU6308003 (MOCHA)</v>
          </cell>
          <cell r="G130" t="str">
            <v>FGR2026/07-0001</v>
          </cell>
        </row>
        <row r="130">
          <cell r="I130" t="str">
            <v>F</v>
          </cell>
          <cell r="J130">
            <v>0</v>
          </cell>
          <cell r="K130">
            <v>0</v>
          </cell>
          <cell r="L130">
            <v>0</v>
          </cell>
          <cell r="M130" t="str">
            <v>F</v>
          </cell>
          <cell r="N130">
            <v>0.5868</v>
          </cell>
          <cell r="O130" t="str">
            <v>I</v>
          </cell>
          <cell r="P130" t="str">
            <v>0.00</v>
          </cell>
        </row>
        <row r="131">
          <cell r="I131" t="str">
            <v>F</v>
          </cell>
          <cell r="J131">
            <v>5550</v>
          </cell>
          <cell r="K131">
            <v>5550</v>
          </cell>
          <cell r="L131">
            <v>16650</v>
          </cell>
          <cell r="M131" t="str">
            <v>F</v>
          </cell>
          <cell r="N131">
            <v>3</v>
          </cell>
          <cell r="O131" t="str">
            <v>L</v>
          </cell>
        </row>
        <row r="132">
          <cell r="I132" t="str">
            <v>F</v>
          </cell>
          <cell r="J132">
            <v>8550</v>
          </cell>
          <cell r="K132">
            <v>8550</v>
          </cell>
          <cell r="L132">
            <v>5130</v>
          </cell>
          <cell r="M132" t="str">
            <v>F</v>
          </cell>
          <cell r="N132">
            <v>0.6</v>
          </cell>
          <cell r="O132" t="str">
            <v>L</v>
          </cell>
        </row>
        <row r="133">
          <cell r="G133" t="str">
            <v>GR-2026/07-0015, GR-2026/07-0016</v>
          </cell>
        </row>
        <row r="133">
          <cell r="I133" t="str">
            <v>F</v>
          </cell>
          <cell r="J133">
            <v>246.43</v>
          </cell>
          <cell r="K133">
            <v>246.43</v>
          </cell>
          <cell r="L133">
            <v>246.43</v>
          </cell>
          <cell r="M133" t="str">
            <v>F</v>
          </cell>
          <cell r="N133">
            <v>1</v>
          </cell>
        </row>
        <row r="134">
          <cell r="I134" t="str">
            <v>F</v>
          </cell>
          <cell r="J134">
            <v>209664</v>
          </cell>
          <cell r="K134">
            <v>209664</v>
          </cell>
          <cell r="L134">
            <v>125798.4</v>
          </cell>
          <cell r="M134" t="str">
            <v>F</v>
          </cell>
          <cell r="N134">
            <v>0.6</v>
          </cell>
          <cell r="O134" t="str">
            <v>L</v>
          </cell>
        </row>
        <row r="135">
          <cell r="F135" t="str">
            <v>MSBU6815451</v>
          </cell>
        </row>
        <row r="135">
          <cell r="I135" t="str">
            <v>F</v>
          </cell>
          <cell r="J135">
            <v>140055</v>
          </cell>
          <cell r="K135">
            <v>140055</v>
          </cell>
          <cell r="L135">
            <v>85685.65</v>
          </cell>
          <cell r="M135" t="str">
            <v>F</v>
          </cell>
          <cell r="N135">
            <v>0.6118</v>
          </cell>
          <cell r="O135" t="str">
            <v>I</v>
          </cell>
          <cell r="P135" t="str">
            <v>140,055.00</v>
          </cell>
        </row>
        <row r="136">
          <cell r="I136" t="str">
            <v>F</v>
          </cell>
          <cell r="J136">
            <v>27183.6</v>
          </cell>
          <cell r="K136">
            <v>27183.6</v>
          </cell>
          <cell r="L136">
            <v>16310.16</v>
          </cell>
          <cell r="M136" t="str">
            <v>F</v>
          </cell>
          <cell r="N136">
            <v>0.6</v>
          </cell>
          <cell r="O136" t="str">
            <v>L</v>
          </cell>
        </row>
        <row r="137">
          <cell r="I137" t="str">
            <v>F</v>
          </cell>
          <cell r="J137">
            <v>114923</v>
          </cell>
          <cell r="K137">
            <v>114923</v>
          </cell>
          <cell r="L137">
            <v>68953.8</v>
          </cell>
          <cell r="M137" t="str">
            <v>F</v>
          </cell>
          <cell r="N137">
            <v>0.6</v>
          </cell>
          <cell r="O137" t="str">
            <v>L</v>
          </cell>
        </row>
        <row r="138">
          <cell r="I138" t="str">
            <v>F</v>
          </cell>
          <cell r="J138">
            <v>14300</v>
          </cell>
          <cell r="K138">
            <v>14300</v>
          </cell>
          <cell r="L138">
            <v>8580</v>
          </cell>
          <cell r="M138" t="str">
            <v>F</v>
          </cell>
          <cell r="N138">
            <v>0.6</v>
          </cell>
          <cell r="O138" t="str">
            <v>L</v>
          </cell>
        </row>
        <row r="139">
          <cell r="F139" t="str">
            <v>GAOU7415150</v>
          </cell>
        </row>
        <row r="139">
          <cell r="I139" t="str">
            <v>F</v>
          </cell>
          <cell r="J139">
            <v>178911</v>
          </cell>
          <cell r="K139">
            <v>178911</v>
          </cell>
          <cell r="L139">
            <v>109457.75</v>
          </cell>
          <cell r="M139" t="str">
            <v>F</v>
          </cell>
          <cell r="N139">
            <v>0.6118</v>
          </cell>
          <cell r="O139" t="str">
            <v>I</v>
          </cell>
          <cell r="P139" t="str">
            <v>178,911.00</v>
          </cell>
        </row>
        <row r="140">
          <cell r="I140" t="str">
            <v>F</v>
          </cell>
          <cell r="J140">
            <v>34750</v>
          </cell>
          <cell r="K140">
            <v>34750</v>
          </cell>
          <cell r="L140">
            <v>20850</v>
          </cell>
          <cell r="M140" t="str">
            <v>F</v>
          </cell>
          <cell r="N140">
            <v>0.6</v>
          </cell>
          <cell r="O140" t="str">
            <v>L</v>
          </cell>
        </row>
        <row r="141">
          <cell r="I141" t="str">
            <v>F</v>
          </cell>
          <cell r="J141">
            <v>96050</v>
          </cell>
          <cell r="K141">
            <v>96050</v>
          </cell>
          <cell r="L141">
            <v>57630</v>
          </cell>
          <cell r="M141" t="str">
            <v>F</v>
          </cell>
          <cell r="N141">
            <v>0.6</v>
          </cell>
          <cell r="O141" t="str">
            <v>L</v>
          </cell>
        </row>
        <row r="142">
          <cell r="I142" t="str">
            <v>F</v>
          </cell>
          <cell r="J142">
            <v>89884</v>
          </cell>
          <cell r="K142">
            <v>89884</v>
          </cell>
          <cell r="L142">
            <v>53930.4</v>
          </cell>
          <cell r="M142" t="str">
            <v>F</v>
          </cell>
          <cell r="N142">
            <v>0.6</v>
          </cell>
          <cell r="O142" t="str">
            <v>L</v>
          </cell>
        </row>
        <row r="143">
          <cell r="I143" t="str">
            <v>F</v>
          </cell>
          <cell r="J143">
            <v>89280</v>
          </cell>
          <cell r="K143">
            <v>89280</v>
          </cell>
          <cell r="L143">
            <v>53568</v>
          </cell>
          <cell r="M143" t="str">
            <v>F</v>
          </cell>
          <cell r="N143">
            <v>0.6</v>
          </cell>
          <cell r="O143" t="str">
            <v>L</v>
          </cell>
        </row>
        <row r="144">
          <cell r="I144" t="str">
            <v>F</v>
          </cell>
          <cell r="J144">
            <v>42450</v>
          </cell>
          <cell r="K144">
            <v>42450</v>
          </cell>
          <cell r="L144">
            <v>25470</v>
          </cell>
          <cell r="M144" t="str">
            <v>F</v>
          </cell>
          <cell r="N144">
            <v>0.6</v>
          </cell>
          <cell r="O144" t="str">
            <v>L</v>
          </cell>
        </row>
        <row r="145">
          <cell r="F145" t="str">
            <v>MSMU4998824</v>
          </cell>
        </row>
        <row r="145">
          <cell r="I145" t="str">
            <v>F</v>
          </cell>
          <cell r="J145">
            <v>174253</v>
          </cell>
          <cell r="K145">
            <v>174253</v>
          </cell>
          <cell r="L145">
            <v>106607.99</v>
          </cell>
          <cell r="M145" t="str">
            <v>F</v>
          </cell>
          <cell r="N145">
            <v>0.6118</v>
          </cell>
          <cell r="O145" t="str">
            <v>I</v>
          </cell>
          <cell r="P145" t="str">
            <v>174,253.00</v>
          </cell>
        </row>
        <row r="146">
          <cell r="I146" t="str">
            <v>F</v>
          </cell>
          <cell r="J146">
            <v>266400</v>
          </cell>
          <cell r="K146">
            <v>266400</v>
          </cell>
          <cell r="L146">
            <v>159840</v>
          </cell>
          <cell r="M146" t="str">
            <v>F</v>
          </cell>
          <cell r="N146">
            <v>0.6</v>
          </cell>
          <cell r="O146" t="str">
            <v>L</v>
          </cell>
        </row>
        <row r="147">
          <cell r="I147" t="str">
            <v>F</v>
          </cell>
          <cell r="J147">
            <v>88200</v>
          </cell>
          <cell r="K147">
            <v>88200</v>
          </cell>
          <cell r="L147">
            <v>52920</v>
          </cell>
          <cell r="M147" t="str">
            <v>F</v>
          </cell>
          <cell r="N147">
            <v>0.6</v>
          </cell>
          <cell r="O147" t="str">
            <v>L</v>
          </cell>
        </row>
        <row r="148">
          <cell r="I148" t="str">
            <v>F</v>
          </cell>
          <cell r="J148">
            <v>4100</v>
          </cell>
          <cell r="K148">
            <v>4100</v>
          </cell>
          <cell r="L148">
            <v>2460</v>
          </cell>
          <cell r="M148" t="str">
            <v>F</v>
          </cell>
          <cell r="N148">
            <v>0.6</v>
          </cell>
          <cell r="O148" t="str">
            <v>L</v>
          </cell>
        </row>
        <row r="149">
          <cell r="F149" t="str">
            <v>YMLU8840897 (MOCHA)</v>
          </cell>
          <cell r="G149" t="str">
            <v>GR-2026/07-0119</v>
          </cell>
        </row>
        <row r="149">
          <cell r="I149" t="str">
            <v>F</v>
          </cell>
          <cell r="J149">
            <v>10464.5</v>
          </cell>
          <cell r="K149">
            <v>10464.5</v>
          </cell>
          <cell r="L149">
            <v>6340.44</v>
          </cell>
          <cell r="M149" t="str">
            <v>F</v>
          </cell>
          <cell r="N149">
            <v>0.6059</v>
          </cell>
          <cell r="O149" t="str">
            <v>I</v>
          </cell>
          <cell r="P149" t="str">
            <v>10,464.50</v>
          </cell>
        </row>
        <row r="150">
          <cell r="F150" t="str">
            <v>YMLU8840897</v>
          </cell>
          <cell r="G150" t="str">
            <v>GR-2026/07-0118</v>
          </cell>
        </row>
        <row r="150">
          <cell r="I150" t="str">
            <v>F</v>
          </cell>
          <cell r="J150">
            <v>60417.68</v>
          </cell>
          <cell r="K150">
            <v>60417.68</v>
          </cell>
          <cell r="L150">
            <v>36607.07</v>
          </cell>
          <cell r="M150" t="str">
            <v>F</v>
          </cell>
          <cell r="N150">
            <v>0.6059</v>
          </cell>
          <cell r="O150" t="str">
            <v>I</v>
          </cell>
          <cell r="P150" t="str">
            <v>60,417.68</v>
          </cell>
        </row>
        <row r="151">
          <cell r="I151" t="str">
            <v>F</v>
          </cell>
          <cell r="J151">
            <v>12800</v>
          </cell>
          <cell r="K151">
            <v>12800</v>
          </cell>
          <cell r="L151">
            <v>7680</v>
          </cell>
          <cell r="M151" t="str">
            <v>F</v>
          </cell>
          <cell r="N151">
            <v>0.6</v>
          </cell>
          <cell r="O151" t="str">
            <v>L</v>
          </cell>
        </row>
        <row r="152">
          <cell r="I152" t="str">
            <v>F</v>
          </cell>
          <cell r="J152">
            <v>16000</v>
          </cell>
          <cell r="K152">
            <v>16000</v>
          </cell>
          <cell r="L152">
            <v>9600</v>
          </cell>
          <cell r="M152" t="str">
            <v>F</v>
          </cell>
          <cell r="N152">
            <v>0.6</v>
          </cell>
          <cell r="O152" t="str">
            <v>L</v>
          </cell>
        </row>
        <row r="153">
          <cell r="I153" t="str">
            <v>F</v>
          </cell>
          <cell r="J153">
            <v>13930</v>
          </cell>
          <cell r="K153">
            <v>13930</v>
          </cell>
          <cell r="L153">
            <v>8358</v>
          </cell>
          <cell r="M153" t="str">
            <v>F</v>
          </cell>
          <cell r="N153">
            <v>0.6</v>
          </cell>
          <cell r="O153" t="str">
            <v>L</v>
          </cell>
        </row>
        <row r="154">
          <cell r="I154" t="str">
            <v>F</v>
          </cell>
          <cell r="J154">
            <v>32995</v>
          </cell>
          <cell r="K154">
            <v>32995</v>
          </cell>
          <cell r="L154">
            <v>19797</v>
          </cell>
          <cell r="M154" t="str">
            <v>F</v>
          </cell>
          <cell r="N154">
            <v>0.6</v>
          </cell>
          <cell r="O154" t="str">
            <v>L</v>
          </cell>
        </row>
        <row r="155">
          <cell r="F155" t="str">
            <v>TCLU8923553</v>
          </cell>
          <cell r="G155" t="str">
            <v>GR-2026/07-0115</v>
          </cell>
        </row>
        <row r="155">
          <cell r="I155" t="str">
            <v>F</v>
          </cell>
          <cell r="J155">
            <v>36850</v>
          </cell>
          <cell r="K155">
            <v>36850</v>
          </cell>
          <cell r="L155">
            <v>22327.42</v>
          </cell>
          <cell r="M155" t="str">
            <v>F</v>
          </cell>
          <cell r="N155">
            <v>0.6059</v>
          </cell>
          <cell r="O155" t="str">
            <v>I</v>
          </cell>
          <cell r="P155" t="str">
            <v>36,850.00</v>
          </cell>
        </row>
        <row r="156">
          <cell r="F156" t="str">
            <v>GXYU5109142</v>
          </cell>
        </row>
        <row r="156">
          <cell r="I156" t="str">
            <v>F</v>
          </cell>
          <cell r="J156">
            <v>0</v>
          </cell>
          <cell r="K156">
            <v>0</v>
          </cell>
          <cell r="L156">
            <v>0</v>
          </cell>
          <cell r="M156" t="str">
            <v>F</v>
          </cell>
          <cell r="N156">
            <v>0.6118</v>
          </cell>
          <cell r="O156" t="str">
            <v>I</v>
          </cell>
          <cell r="P156" t="str">
            <v>0.00</v>
          </cell>
        </row>
        <row r="157">
          <cell r="I157" t="str">
            <v>F</v>
          </cell>
          <cell r="J157">
            <v>35700</v>
          </cell>
          <cell r="K157">
            <v>35700</v>
          </cell>
          <cell r="L157">
            <v>21420</v>
          </cell>
          <cell r="M157" t="str">
            <v>F</v>
          </cell>
          <cell r="N157">
            <v>0.6</v>
          </cell>
          <cell r="O157" t="str">
            <v>L</v>
          </cell>
        </row>
        <row r="158">
          <cell r="F158" t="str">
            <v>OOCU8630645 (MOCHA)</v>
          </cell>
        </row>
        <row r="158">
          <cell r="I158" t="str">
            <v>F</v>
          </cell>
          <cell r="J158">
            <v>15340</v>
          </cell>
          <cell r="K158">
            <v>15340</v>
          </cell>
          <cell r="L158">
            <v>9294.51</v>
          </cell>
          <cell r="M158" t="str">
            <v>F</v>
          </cell>
          <cell r="N158">
            <v>0.6059</v>
          </cell>
          <cell r="O158" t="str">
            <v>I</v>
          </cell>
          <cell r="P158" t="str">
            <v>15,340.00</v>
          </cell>
        </row>
        <row r="159">
          <cell r="F159" t="str">
            <v>OOCU8630645</v>
          </cell>
        </row>
        <row r="159">
          <cell r="I159" t="str">
            <v>F</v>
          </cell>
          <cell r="J159">
            <v>23400</v>
          </cell>
          <cell r="K159">
            <v>23400</v>
          </cell>
          <cell r="L159">
            <v>14178.06</v>
          </cell>
          <cell r="M159" t="str">
            <v>F</v>
          </cell>
          <cell r="N159">
            <v>0.6059</v>
          </cell>
          <cell r="O159" t="str">
            <v>I</v>
          </cell>
          <cell r="P159" t="str">
            <v>23,400.00</v>
          </cell>
        </row>
        <row r="160">
          <cell r="F160" t="str">
            <v>OOCU8630645 (MOCHA)</v>
          </cell>
        </row>
        <row r="160">
          <cell r="I160" t="str">
            <v>F</v>
          </cell>
          <cell r="J160">
            <v>29900</v>
          </cell>
          <cell r="K160">
            <v>29900</v>
          </cell>
          <cell r="L160">
            <v>18116.41</v>
          </cell>
          <cell r="M160" t="str">
            <v>F</v>
          </cell>
          <cell r="N160">
            <v>0.6059</v>
          </cell>
          <cell r="O160" t="str">
            <v>I</v>
          </cell>
          <cell r="P160" t="str">
            <v>29,900.00</v>
          </cell>
        </row>
        <row r="161">
          <cell r="F161" t="str">
            <v>OOCU8630645</v>
          </cell>
        </row>
        <row r="161">
          <cell r="I161" t="str">
            <v>F</v>
          </cell>
          <cell r="J161">
            <v>272327.2</v>
          </cell>
          <cell r="K161">
            <v>272327.2</v>
          </cell>
          <cell r="L161">
            <v>165003.05</v>
          </cell>
          <cell r="M161" t="str">
            <v>F</v>
          </cell>
          <cell r="N161">
            <v>0.6059</v>
          </cell>
          <cell r="O161" t="str">
            <v>I</v>
          </cell>
          <cell r="P161" t="str">
            <v>272,327.20</v>
          </cell>
        </row>
        <row r="162">
          <cell r="F162" t="str">
            <v>CSNU7568570</v>
          </cell>
          <cell r="G162" t="str">
            <v>GR-2026/07-0091</v>
          </cell>
        </row>
        <row r="162">
          <cell r="I162" t="str">
            <v>F</v>
          </cell>
          <cell r="J162">
            <v>21840</v>
          </cell>
          <cell r="K162">
            <v>21840</v>
          </cell>
          <cell r="L162">
            <v>13232.86</v>
          </cell>
          <cell r="M162" t="str">
            <v>F</v>
          </cell>
          <cell r="N162">
            <v>0.6059</v>
          </cell>
          <cell r="O162" t="str">
            <v>I</v>
          </cell>
          <cell r="P162" t="str">
            <v>21,840.00</v>
          </cell>
        </row>
        <row r="163">
          <cell r="F163" t="str">
            <v>UETU5327003</v>
          </cell>
          <cell r="G163" t="str">
            <v>GR-2026/07-0137</v>
          </cell>
        </row>
        <row r="163">
          <cell r="I163" t="str">
            <v>F</v>
          </cell>
          <cell r="J163">
            <v>8349</v>
          </cell>
          <cell r="K163">
            <v>8349</v>
          </cell>
          <cell r="L163">
            <v>5009.4</v>
          </cell>
          <cell r="M163" t="str">
            <v>F</v>
          </cell>
          <cell r="N163">
            <v>0.6</v>
          </cell>
          <cell r="O163" t="str">
            <v>I</v>
          </cell>
          <cell r="P163" t="str">
            <v>8,349.00</v>
          </cell>
        </row>
        <row r="164">
          <cell r="F164" t="str">
            <v>UETU5327003</v>
          </cell>
          <cell r="G164" t="str">
            <v>GR-2026/07-0136</v>
          </cell>
        </row>
        <row r="164">
          <cell r="I164" t="str">
            <v>F</v>
          </cell>
          <cell r="J164">
            <v>21416</v>
          </cell>
          <cell r="K164">
            <v>21416</v>
          </cell>
          <cell r="L164">
            <v>12849.6</v>
          </cell>
          <cell r="M164" t="str">
            <v>F</v>
          </cell>
          <cell r="N164">
            <v>0.6</v>
          </cell>
          <cell r="O164" t="str">
            <v>I</v>
          </cell>
          <cell r="P164" t="str">
            <v>21,416.00</v>
          </cell>
        </row>
        <row r="165">
          <cell r="F165" t="str">
            <v>UETU5327003</v>
          </cell>
          <cell r="G165" t="str">
            <v>GR-2026/07-0135</v>
          </cell>
        </row>
        <row r="165">
          <cell r="I165" t="str">
            <v>F</v>
          </cell>
          <cell r="J165">
            <v>121575</v>
          </cell>
          <cell r="K165">
            <v>121575</v>
          </cell>
          <cell r="L165">
            <v>72945</v>
          </cell>
          <cell r="M165" t="str">
            <v>F</v>
          </cell>
          <cell r="N165">
            <v>0.6</v>
          </cell>
          <cell r="O165" t="str">
            <v>I</v>
          </cell>
          <cell r="P165" t="str">
            <v>121,575.00</v>
          </cell>
        </row>
        <row r="166">
          <cell r="F166" t="str">
            <v>TRHU5311703</v>
          </cell>
        </row>
        <row r="166">
          <cell r="I166" t="str">
            <v>F</v>
          </cell>
          <cell r="J166">
            <v>47120</v>
          </cell>
          <cell r="K166">
            <v>47120</v>
          </cell>
          <cell r="L166">
            <v>28272</v>
          </cell>
          <cell r="M166" t="str">
            <v>F</v>
          </cell>
          <cell r="N166">
            <v>0.6</v>
          </cell>
          <cell r="O166" t="str">
            <v>I</v>
          </cell>
          <cell r="P166" t="str">
            <v>47,120.00</v>
          </cell>
        </row>
        <row r="167">
          <cell r="F167" t="str">
            <v>TRHU5311703</v>
          </cell>
        </row>
        <row r="167">
          <cell r="I167" t="str">
            <v>F</v>
          </cell>
          <cell r="J167">
            <v>153617.8</v>
          </cell>
          <cell r="K167">
            <v>153617.8</v>
          </cell>
          <cell r="L167">
            <v>92170.68</v>
          </cell>
          <cell r="M167" t="str">
            <v>F</v>
          </cell>
          <cell r="N167">
            <v>0.6</v>
          </cell>
          <cell r="O167" t="str">
            <v>I</v>
          </cell>
          <cell r="P167" t="str">
            <v>153,617.80</v>
          </cell>
        </row>
        <row r="168">
          <cell r="F168" t="str">
            <v>TRHU5311703 (MOCHA)</v>
          </cell>
        </row>
        <row r="168">
          <cell r="I168" t="str">
            <v>F</v>
          </cell>
          <cell r="J168">
            <v>4040</v>
          </cell>
          <cell r="K168">
            <v>4040</v>
          </cell>
          <cell r="L168">
            <v>2424</v>
          </cell>
          <cell r="M168" t="str">
            <v>F</v>
          </cell>
          <cell r="N168">
            <v>0.6</v>
          </cell>
          <cell r="O168" t="str">
            <v>I</v>
          </cell>
          <cell r="P168" t="str">
            <v>4,040.00</v>
          </cell>
        </row>
        <row r="169">
          <cell r="F169" t="str">
            <v>TRHU5311703</v>
          </cell>
        </row>
        <row r="169">
          <cell r="I169" t="str">
            <v>F</v>
          </cell>
          <cell r="J169">
            <v>401519.5</v>
          </cell>
          <cell r="K169">
            <v>401519.5</v>
          </cell>
          <cell r="L169">
            <v>240911.7</v>
          </cell>
          <cell r="M169" t="str">
            <v>F</v>
          </cell>
          <cell r="N169">
            <v>0.6</v>
          </cell>
          <cell r="O169" t="str">
            <v>I</v>
          </cell>
          <cell r="P169" t="str">
            <v>401,519.50</v>
          </cell>
        </row>
        <row r="170">
          <cell r="F170" t="str">
            <v>TRHU5311703</v>
          </cell>
        </row>
        <row r="170">
          <cell r="I170" t="str">
            <v>F</v>
          </cell>
          <cell r="J170">
            <v>28058.4</v>
          </cell>
          <cell r="K170">
            <v>28058.4</v>
          </cell>
          <cell r="L170">
            <v>16835.04</v>
          </cell>
          <cell r="M170" t="str">
            <v>F</v>
          </cell>
          <cell r="N170">
            <v>0.6</v>
          </cell>
          <cell r="O170" t="str">
            <v>I</v>
          </cell>
          <cell r="P170" t="str">
            <v>28,058.40</v>
          </cell>
        </row>
        <row r="171">
          <cell r="G171" t="str">
            <v>GR-2026/06-0162</v>
          </cell>
        </row>
        <row r="171">
          <cell r="I171" t="str">
            <v>F</v>
          </cell>
          <cell r="J171">
            <v>81.06</v>
          </cell>
          <cell r="K171">
            <v>81.06</v>
          </cell>
          <cell r="L171">
            <v>81.06</v>
          </cell>
          <cell r="M171" t="str">
            <v>F</v>
          </cell>
          <cell r="N171">
            <v>1</v>
          </cell>
        </row>
        <row r="172">
          <cell r="F172" t="str">
            <v>TRHU5311703</v>
          </cell>
        </row>
        <row r="172">
          <cell r="I172" t="str">
            <v>F</v>
          </cell>
          <cell r="J172">
            <v>107358</v>
          </cell>
          <cell r="K172">
            <v>107358</v>
          </cell>
          <cell r="L172">
            <v>64414.8</v>
          </cell>
          <cell r="M172" t="str">
            <v>F</v>
          </cell>
          <cell r="N172">
            <v>0.6</v>
          </cell>
          <cell r="O172" t="str">
            <v>I</v>
          </cell>
          <cell r="P172" t="str">
            <v>107,358.00</v>
          </cell>
        </row>
        <row r="173">
          <cell r="F173" t="str">
            <v>TRHU5311703</v>
          </cell>
        </row>
        <row r="173">
          <cell r="I173" t="str">
            <v>F</v>
          </cell>
          <cell r="J173">
            <v>32800</v>
          </cell>
          <cell r="K173">
            <v>32800</v>
          </cell>
          <cell r="L173">
            <v>19680</v>
          </cell>
          <cell r="M173" t="str">
            <v>F</v>
          </cell>
          <cell r="N173">
            <v>0.6</v>
          </cell>
          <cell r="O173" t="str">
            <v>I</v>
          </cell>
          <cell r="P173" t="str">
            <v>32,800.00</v>
          </cell>
        </row>
        <row r="174">
          <cell r="F174" t="str">
            <v>TRHU5311703</v>
          </cell>
        </row>
        <row r="174">
          <cell r="I174" t="str">
            <v>F</v>
          </cell>
          <cell r="J174">
            <v>32200</v>
          </cell>
          <cell r="K174">
            <v>32200</v>
          </cell>
          <cell r="L174">
            <v>19320</v>
          </cell>
          <cell r="M174" t="str">
            <v>F</v>
          </cell>
          <cell r="N174">
            <v>0.6</v>
          </cell>
          <cell r="O174" t="str">
            <v>I</v>
          </cell>
          <cell r="P174" t="str">
            <v>32,200.00</v>
          </cell>
        </row>
        <row r="175">
          <cell r="F175" t="str">
            <v>TRHU5311703</v>
          </cell>
        </row>
        <row r="175">
          <cell r="I175" t="str">
            <v>F</v>
          </cell>
          <cell r="J175">
            <v>126415</v>
          </cell>
          <cell r="K175">
            <v>126415</v>
          </cell>
          <cell r="L175">
            <v>75849</v>
          </cell>
          <cell r="M175" t="str">
            <v>F</v>
          </cell>
          <cell r="N175">
            <v>0.6</v>
          </cell>
          <cell r="O175" t="str">
            <v>I</v>
          </cell>
          <cell r="P175" t="str">
            <v>126,415.00</v>
          </cell>
        </row>
        <row r="176">
          <cell r="F176" t="str">
            <v>MSDU6338628 (MOCHA)</v>
          </cell>
          <cell r="G176" t="str">
            <v>GR-2026/07-0022</v>
          </cell>
        </row>
        <row r="176">
          <cell r="I176" t="str">
            <v>F</v>
          </cell>
          <cell r="J176">
            <v>437</v>
          </cell>
          <cell r="K176">
            <v>437</v>
          </cell>
          <cell r="L176">
            <v>263.55</v>
          </cell>
          <cell r="M176" t="str">
            <v>F</v>
          </cell>
          <cell r="N176">
            <v>0.6031</v>
          </cell>
          <cell r="O176" t="str">
            <v>I</v>
          </cell>
          <cell r="P176" t="str">
            <v>437.00</v>
          </cell>
        </row>
        <row r="177">
          <cell r="F177" t="str">
            <v>MSDU6338628 (MOCHA)</v>
          </cell>
          <cell r="G177" t="str">
            <v>GR-2026/07-0021</v>
          </cell>
        </row>
        <row r="177">
          <cell r="I177" t="str">
            <v>F</v>
          </cell>
          <cell r="J177">
            <v>33112</v>
          </cell>
          <cell r="K177">
            <v>33112</v>
          </cell>
          <cell r="L177">
            <v>19969.85</v>
          </cell>
          <cell r="M177" t="str">
            <v>F</v>
          </cell>
          <cell r="N177">
            <v>0.6031</v>
          </cell>
          <cell r="O177" t="str">
            <v>I</v>
          </cell>
          <cell r="P177" t="str">
            <v>33,112.00</v>
          </cell>
        </row>
        <row r="178">
          <cell r="F178" t="str">
            <v>MSDU6338628</v>
          </cell>
          <cell r="G178" t="str">
            <v>GR-2026/07-0020</v>
          </cell>
        </row>
        <row r="178">
          <cell r="I178" t="str">
            <v>F</v>
          </cell>
          <cell r="J178">
            <v>33639</v>
          </cell>
          <cell r="K178">
            <v>33639</v>
          </cell>
          <cell r="L178">
            <v>20287.68</v>
          </cell>
          <cell r="M178" t="str">
            <v>F</v>
          </cell>
          <cell r="N178">
            <v>0.6031</v>
          </cell>
          <cell r="O178" t="str">
            <v>I</v>
          </cell>
          <cell r="P178" t="str">
            <v>33,639.00</v>
          </cell>
        </row>
        <row r="179">
          <cell r="F179" t="str">
            <v>MSDU6338628</v>
          </cell>
          <cell r="G179" t="str">
            <v>GR-2026/07-0019</v>
          </cell>
        </row>
        <row r="179">
          <cell r="I179" t="str">
            <v>F</v>
          </cell>
          <cell r="J179">
            <v>52620</v>
          </cell>
          <cell r="K179">
            <v>52620</v>
          </cell>
          <cell r="L179">
            <v>31735.12</v>
          </cell>
          <cell r="M179" t="str">
            <v>F</v>
          </cell>
          <cell r="N179">
            <v>0.6031</v>
          </cell>
          <cell r="O179" t="str">
            <v>I</v>
          </cell>
          <cell r="P179" t="str">
            <v>52,620.00</v>
          </cell>
        </row>
        <row r="180">
          <cell r="F180" t="str">
            <v>TCNU3652081</v>
          </cell>
          <cell r="G180" t="str">
            <v>GR-2026/07-0076</v>
          </cell>
        </row>
        <row r="180">
          <cell r="I180" t="str">
            <v>F</v>
          </cell>
          <cell r="J180">
            <v>14520</v>
          </cell>
          <cell r="K180">
            <v>14520</v>
          </cell>
          <cell r="L180">
            <v>8757.01</v>
          </cell>
          <cell r="M180" t="str">
            <v>F</v>
          </cell>
          <cell r="N180">
            <v>0.6031</v>
          </cell>
          <cell r="O180" t="str">
            <v>I</v>
          </cell>
          <cell r="P180" t="str">
            <v>14,680.00</v>
          </cell>
        </row>
        <row r="181">
          <cell r="F181" t="str">
            <v>TCNU3652081</v>
          </cell>
          <cell r="G181" t="str">
            <v>GR-2026/07-0077</v>
          </cell>
        </row>
        <row r="181">
          <cell r="I181" t="str">
            <v>F</v>
          </cell>
          <cell r="J181">
            <v>38300</v>
          </cell>
          <cell r="K181">
            <v>38300</v>
          </cell>
          <cell r="L181">
            <v>23098.73</v>
          </cell>
          <cell r="M181" t="str">
            <v>F</v>
          </cell>
          <cell r="N181">
            <v>0.6031</v>
          </cell>
          <cell r="O181" t="str">
            <v>I</v>
          </cell>
          <cell r="P181" t="str">
            <v>38,300.00</v>
          </cell>
        </row>
        <row r="182">
          <cell r="F182" t="str">
            <v>ECMU4726771 (MOCHA)</v>
          </cell>
          <cell r="G182" t="str">
            <v>GR-2026/07-0104</v>
          </cell>
        </row>
        <row r="182">
          <cell r="I182" t="str">
            <v>F</v>
          </cell>
          <cell r="J182">
            <v>60090</v>
          </cell>
          <cell r="K182">
            <v>60090</v>
          </cell>
          <cell r="L182">
            <v>36408.53</v>
          </cell>
          <cell r="M182" t="str">
            <v>F</v>
          </cell>
          <cell r="N182">
            <v>0.6059</v>
          </cell>
          <cell r="O182" t="str">
            <v>I</v>
          </cell>
          <cell r="P182" t="str">
            <v>60,090.00</v>
          </cell>
        </row>
        <row r="183">
          <cell r="I183" t="str">
            <v>F</v>
          </cell>
          <cell r="J183">
            <v>12080</v>
          </cell>
          <cell r="K183">
            <v>12080</v>
          </cell>
          <cell r="L183">
            <v>7248</v>
          </cell>
          <cell r="M183" t="str">
            <v>F</v>
          </cell>
          <cell r="N183">
            <v>0.6</v>
          </cell>
          <cell r="O183" t="str">
            <v>L</v>
          </cell>
        </row>
        <row r="184">
          <cell r="F184" t="str">
            <v>ECMU4726771</v>
          </cell>
          <cell r="G184" t="str">
            <v>GR-2026/07-0103</v>
          </cell>
        </row>
        <row r="184">
          <cell r="I184" t="str">
            <v>F</v>
          </cell>
          <cell r="J184">
            <v>835130</v>
          </cell>
          <cell r="K184">
            <v>835130</v>
          </cell>
          <cell r="L184">
            <v>506005.27</v>
          </cell>
          <cell r="M184" t="str">
            <v>F</v>
          </cell>
          <cell r="N184">
            <v>0.6059</v>
          </cell>
          <cell r="O184" t="str">
            <v>I</v>
          </cell>
          <cell r="P184" t="str">
            <v>835,130.00</v>
          </cell>
        </row>
        <row r="185">
          <cell r="I185" t="str">
            <v>F</v>
          </cell>
          <cell r="J185">
            <v>29850</v>
          </cell>
          <cell r="K185">
            <v>29850</v>
          </cell>
          <cell r="L185">
            <v>17910</v>
          </cell>
          <cell r="M185" t="str">
            <v>F</v>
          </cell>
          <cell r="N185">
            <v>0.6</v>
          </cell>
          <cell r="O185" t="str">
            <v>L</v>
          </cell>
        </row>
        <row r="186">
          <cell r="G186" t="str">
            <v>GR-2026/06-0157</v>
          </cell>
        </row>
        <row r="186">
          <cell r="I186" t="str">
            <v>F</v>
          </cell>
          <cell r="J186">
            <v>88</v>
          </cell>
          <cell r="K186">
            <v>88</v>
          </cell>
          <cell r="L186">
            <v>88</v>
          </cell>
          <cell r="M186" t="str">
            <v>F</v>
          </cell>
          <cell r="N186">
            <v>1</v>
          </cell>
        </row>
        <row r="187">
          <cell r="I187" t="str">
            <v>F</v>
          </cell>
          <cell r="J187">
            <v>103610</v>
          </cell>
          <cell r="K187">
            <v>103610</v>
          </cell>
          <cell r="L187">
            <v>62166</v>
          </cell>
          <cell r="M187" t="str">
            <v>F</v>
          </cell>
          <cell r="N187">
            <v>0.6</v>
          </cell>
          <cell r="O187" t="str">
            <v>L</v>
          </cell>
        </row>
        <row r="188">
          <cell r="F188" t="str">
            <v>BEAU4050774 (MOCHA)</v>
          </cell>
        </row>
        <row r="188">
          <cell r="I188" t="str">
            <v>F</v>
          </cell>
          <cell r="J188">
            <v>56945</v>
          </cell>
          <cell r="K188">
            <v>56945</v>
          </cell>
          <cell r="L188">
            <v>34838.95</v>
          </cell>
          <cell r="M188" t="str">
            <v>F</v>
          </cell>
          <cell r="N188">
            <v>0.6118</v>
          </cell>
          <cell r="O188" t="str">
            <v>I</v>
          </cell>
          <cell r="P188" t="str">
            <v>56,945.00</v>
          </cell>
        </row>
        <row r="189">
          <cell r="F189" t="str">
            <v>BEAU4050774</v>
          </cell>
        </row>
        <row r="189">
          <cell r="I189" t="str">
            <v>F</v>
          </cell>
          <cell r="J189">
            <v>35260</v>
          </cell>
          <cell r="K189">
            <v>35260</v>
          </cell>
          <cell r="L189">
            <v>21572.07</v>
          </cell>
          <cell r="M189" t="str">
            <v>F</v>
          </cell>
          <cell r="N189">
            <v>0.6118</v>
          </cell>
          <cell r="O189" t="str">
            <v>I</v>
          </cell>
          <cell r="P189" t="str">
            <v>35,260.00</v>
          </cell>
        </row>
        <row r="190">
          <cell r="F190" t="str">
            <v>APHU7194711</v>
          </cell>
        </row>
        <row r="190">
          <cell r="I190" t="str">
            <v>F</v>
          </cell>
          <cell r="J190">
            <v>69888</v>
          </cell>
          <cell r="K190">
            <v>69888</v>
          </cell>
          <cell r="L190">
            <v>42757.48</v>
          </cell>
          <cell r="M190" t="str">
            <v>F</v>
          </cell>
          <cell r="N190">
            <v>0.6118</v>
          </cell>
          <cell r="O190" t="str">
            <v>I</v>
          </cell>
          <cell r="P190" t="str">
            <v>69,888.00</v>
          </cell>
        </row>
        <row r="191">
          <cell r="F191" t="str">
            <v>CAIU9713637</v>
          </cell>
        </row>
        <row r="191">
          <cell r="I191" t="str">
            <v>F</v>
          </cell>
          <cell r="J191">
            <v>69888</v>
          </cell>
          <cell r="K191">
            <v>69888</v>
          </cell>
          <cell r="L191">
            <v>42757.48</v>
          </cell>
          <cell r="M191" t="str">
            <v>F</v>
          </cell>
          <cell r="N191">
            <v>0.6118</v>
          </cell>
          <cell r="O191" t="str">
            <v>I</v>
          </cell>
          <cell r="P191" t="str">
            <v>69,888.00</v>
          </cell>
        </row>
        <row r="192">
          <cell r="F192" t="str">
            <v>TEMU8377613</v>
          </cell>
        </row>
        <row r="192">
          <cell r="I192" t="str">
            <v>F</v>
          </cell>
          <cell r="J192">
            <v>113680</v>
          </cell>
          <cell r="K192">
            <v>113680</v>
          </cell>
          <cell r="L192">
            <v>69549.42</v>
          </cell>
          <cell r="M192" t="str">
            <v>F</v>
          </cell>
          <cell r="N192">
            <v>0.6118</v>
          </cell>
          <cell r="O192" t="str">
            <v>I</v>
          </cell>
          <cell r="P192" t="str">
            <v>113,680.00</v>
          </cell>
        </row>
        <row r="193">
          <cell r="F193" t="str">
            <v>TGBU6830910</v>
          </cell>
        </row>
        <row r="193">
          <cell r="I193" t="str">
            <v>F</v>
          </cell>
          <cell r="J193">
            <v>122334.5</v>
          </cell>
          <cell r="K193">
            <v>122334.5</v>
          </cell>
          <cell r="L193">
            <v>74844.25</v>
          </cell>
          <cell r="M193" t="str">
            <v>F</v>
          </cell>
          <cell r="N193">
            <v>0.6118</v>
          </cell>
          <cell r="O193" t="str">
            <v>I</v>
          </cell>
          <cell r="P193" t="str">
            <v>122,334.50</v>
          </cell>
        </row>
        <row r="194">
          <cell r="F194" t="str">
            <v>SEKU5746315 (MOCHA)</v>
          </cell>
        </row>
        <row r="194">
          <cell r="I194" t="str">
            <v>F</v>
          </cell>
          <cell r="J194">
            <v>38264</v>
          </cell>
          <cell r="K194">
            <v>38264</v>
          </cell>
          <cell r="L194">
            <v>23409.92</v>
          </cell>
          <cell r="M194" t="str">
            <v>F</v>
          </cell>
          <cell r="N194">
            <v>0.6118</v>
          </cell>
          <cell r="O194" t="str">
            <v>I</v>
          </cell>
          <cell r="P194" t="str">
            <v>38,264.00</v>
          </cell>
        </row>
        <row r="195">
          <cell r="F195" t="str">
            <v>SEKU5746315</v>
          </cell>
        </row>
        <row r="195">
          <cell r="I195" t="str">
            <v>F</v>
          </cell>
          <cell r="J195">
            <v>66700</v>
          </cell>
          <cell r="K195">
            <v>66700</v>
          </cell>
          <cell r="L195">
            <v>40807.06</v>
          </cell>
          <cell r="M195" t="str">
            <v>F</v>
          </cell>
          <cell r="N195">
            <v>0.6118</v>
          </cell>
          <cell r="O195" t="str">
            <v>I</v>
          </cell>
          <cell r="P195" t="str">
            <v>66,700.00</v>
          </cell>
        </row>
        <row r="196">
          <cell r="F196" t="str">
            <v>SEGU4326041</v>
          </cell>
        </row>
        <row r="196">
          <cell r="I196" t="str">
            <v>F</v>
          </cell>
          <cell r="J196">
            <v>109040</v>
          </cell>
          <cell r="K196">
            <v>109040</v>
          </cell>
          <cell r="L196">
            <v>66710.67</v>
          </cell>
          <cell r="M196" t="str">
            <v>F</v>
          </cell>
          <cell r="N196">
            <v>0.6118</v>
          </cell>
          <cell r="O196" t="str">
            <v>I</v>
          </cell>
          <cell r="P196" t="str">
            <v>109,040.00</v>
          </cell>
        </row>
        <row r="197">
          <cell r="F197" t="str">
            <v>FCIU7600305</v>
          </cell>
        </row>
        <row r="197">
          <cell r="I197" t="str">
            <v>F</v>
          </cell>
          <cell r="J197">
            <v>123760</v>
          </cell>
          <cell r="K197">
            <v>123760</v>
          </cell>
          <cell r="L197">
            <v>75716.37</v>
          </cell>
          <cell r="M197" t="str">
            <v>F</v>
          </cell>
          <cell r="N197">
            <v>0.6118</v>
          </cell>
          <cell r="O197" t="str">
            <v>I</v>
          </cell>
          <cell r="P197" t="str">
            <v>123,760.00</v>
          </cell>
        </row>
        <row r="198">
          <cell r="F198" t="str">
            <v>ECMU5211493</v>
          </cell>
        </row>
        <row r="198">
          <cell r="I198" t="str">
            <v>F</v>
          </cell>
          <cell r="J198">
            <v>95838</v>
          </cell>
          <cell r="K198">
            <v>95838</v>
          </cell>
          <cell r="L198">
            <v>58633.69</v>
          </cell>
          <cell r="M198" t="str">
            <v>F</v>
          </cell>
          <cell r="N198">
            <v>0.6118</v>
          </cell>
          <cell r="O198" t="str">
            <v>I</v>
          </cell>
          <cell r="P198" t="str">
            <v>95,838.00</v>
          </cell>
        </row>
        <row r="199">
          <cell r="F199" t="str">
            <v>CMAU9614391</v>
          </cell>
        </row>
        <row r="199">
          <cell r="I199" t="str">
            <v>F</v>
          </cell>
          <cell r="J199">
            <v>113680</v>
          </cell>
          <cell r="K199">
            <v>113680</v>
          </cell>
          <cell r="L199">
            <v>69549.42</v>
          </cell>
          <cell r="M199" t="str">
            <v>F</v>
          </cell>
          <cell r="N199">
            <v>0.6118</v>
          </cell>
          <cell r="O199" t="str">
            <v>I</v>
          </cell>
          <cell r="P199" t="str">
            <v>113,680.00</v>
          </cell>
        </row>
        <row r="200">
          <cell r="F200" t="str">
            <v>CAIU9302087 (MOCHA)</v>
          </cell>
        </row>
        <row r="200">
          <cell r="I200" t="str">
            <v>F</v>
          </cell>
          <cell r="J200">
            <v>11780</v>
          </cell>
          <cell r="K200">
            <v>11780</v>
          </cell>
          <cell r="L200">
            <v>7207</v>
          </cell>
          <cell r="M200" t="str">
            <v>F</v>
          </cell>
          <cell r="N200">
            <v>0.6118</v>
          </cell>
          <cell r="O200" t="str">
            <v>I</v>
          </cell>
          <cell r="P200" t="str">
            <v>11,780.00</v>
          </cell>
        </row>
        <row r="201">
          <cell r="F201" t="str">
            <v>CAIU9302087</v>
          </cell>
        </row>
        <row r="201">
          <cell r="I201" t="str">
            <v>F</v>
          </cell>
          <cell r="J201">
            <v>107530</v>
          </cell>
          <cell r="K201">
            <v>107530</v>
          </cell>
          <cell r="L201">
            <v>65786.85</v>
          </cell>
          <cell r="M201" t="str">
            <v>F</v>
          </cell>
          <cell r="N201">
            <v>0.6118</v>
          </cell>
          <cell r="O201" t="str">
            <v>I</v>
          </cell>
          <cell r="P201" t="str">
            <v>107,530.00</v>
          </cell>
        </row>
        <row r="202">
          <cell r="F202" t="str">
            <v>CAIU7321914</v>
          </cell>
        </row>
        <row r="202">
          <cell r="I202" t="str">
            <v>F</v>
          </cell>
          <cell r="J202">
            <v>91840</v>
          </cell>
          <cell r="K202">
            <v>91840</v>
          </cell>
          <cell r="L202">
            <v>56187.71</v>
          </cell>
          <cell r="M202" t="str">
            <v>F</v>
          </cell>
          <cell r="N202">
            <v>0.6118</v>
          </cell>
          <cell r="O202" t="str">
            <v>I</v>
          </cell>
          <cell r="P202" t="str">
            <v>91,840.00</v>
          </cell>
        </row>
        <row r="203">
          <cell r="F203" t="str">
            <v>TIIU7418532</v>
          </cell>
          <cell r="G203" t="str">
            <v>GR-2026/07-0132</v>
          </cell>
        </row>
        <row r="203">
          <cell r="I203" t="str">
            <v>F</v>
          </cell>
          <cell r="J203">
            <v>159626.5</v>
          </cell>
          <cell r="K203">
            <v>159626.5</v>
          </cell>
          <cell r="L203">
            <v>97659.49</v>
          </cell>
          <cell r="M203" t="str">
            <v>F</v>
          </cell>
          <cell r="N203">
            <v>0.6118</v>
          </cell>
          <cell r="O203" t="str">
            <v>I</v>
          </cell>
          <cell r="P203" t="str">
            <v>159,626.50</v>
          </cell>
        </row>
        <row r="204">
          <cell r="I204" t="str">
            <v>F</v>
          </cell>
          <cell r="J204">
            <v>28846</v>
          </cell>
          <cell r="K204">
            <v>28846</v>
          </cell>
          <cell r="L204">
            <v>17307.6</v>
          </cell>
          <cell r="M204" t="str">
            <v>F</v>
          </cell>
          <cell r="N204">
            <v>0.6</v>
          </cell>
          <cell r="O204" t="str">
            <v>L</v>
          </cell>
        </row>
        <row r="205">
          <cell r="F205" t="str">
            <v>GXYU5115470</v>
          </cell>
        </row>
        <row r="205">
          <cell r="I205" t="str">
            <v>F</v>
          </cell>
          <cell r="J205">
            <v>165371</v>
          </cell>
          <cell r="K205">
            <v>165371</v>
          </cell>
          <cell r="L205">
            <v>101173.98</v>
          </cell>
          <cell r="M205" t="str">
            <v>F</v>
          </cell>
          <cell r="N205">
            <v>0.6118</v>
          </cell>
          <cell r="O205" t="str">
            <v>I</v>
          </cell>
          <cell r="P205" t="str">
            <v>165,371.00</v>
          </cell>
        </row>
        <row r="206">
          <cell r="I206" t="str">
            <v>F</v>
          </cell>
          <cell r="J206">
            <v>4390</v>
          </cell>
          <cell r="K206">
            <v>4390</v>
          </cell>
          <cell r="L206">
            <v>2634</v>
          </cell>
          <cell r="M206" t="str">
            <v>F</v>
          </cell>
          <cell r="N206">
            <v>0.6</v>
          </cell>
          <cell r="O206" t="str">
            <v>L</v>
          </cell>
        </row>
        <row r="207">
          <cell r="F207" t="str">
            <v>GXYU5115802</v>
          </cell>
          <cell r="G207" t="str">
            <v>GR-2026/07-0130</v>
          </cell>
        </row>
        <row r="207">
          <cell r="I207" t="str">
            <v>F</v>
          </cell>
          <cell r="J207">
            <v>184033</v>
          </cell>
          <cell r="K207">
            <v>184033</v>
          </cell>
          <cell r="L207">
            <v>112591.39</v>
          </cell>
          <cell r="M207" t="str">
            <v>F</v>
          </cell>
          <cell r="N207">
            <v>0.6118</v>
          </cell>
          <cell r="O207" t="str">
            <v>I</v>
          </cell>
          <cell r="P207" t="str">
            <v>184,033.00</v>
          </cell>
        </row>
        <row r="208">
          <cell r="F208" t="str">
            <v>TLLU5853527 (MOCHA)</v>
          </cell>
          <cell r="G208" t="str">
            <v>GR-2026/07-0117</v>
          </cell>
        </row>
        <row r="208">
          <cell r="I208" t="str">
            <v>F</v>
          </cell>
          <cell r="J208">
            <v>18309</v>
          </cell>
          <cell r="K208">
            <v>18309</v>
          </cell>
          <cell r="L208">
            <v>11042.16</v>
          </cell>
          <cell r="M208" t="str">
            <v>F</v>
          </cell>
          <cell r="N208">
            <v>0.6031</v>
          </cell>
          <cell r="O208" t="str">
            <v>I</v>
          </cell>
          <cell r="P208" t="str">
            <v>18,309.00</v>
          </cell>
        </row>
        <row r="209">
          <cell r="G209" t="str">
            <v>GR-2026/06-0153</v>
          </cell>
        </row>
        <row r="209">
          <cell r="I209" t="str">
            <v>F</v>
          </cell>
          <cell r="J209">
            <v>326.76</v>
          </cell>
          <cell r="K209">
            <v>326.76</v>
          </cell>
          <cell r="L209">
            <v>326.76</v>
          </cell>
          <cell r="M209" t="str">
            <v>F</v>
          </cell>
          <cell r="N209">
            <v>1</v>
          </cell>
        </row>
        <row r="210">
          <cell r="F210" t="str">
            <v>TLLU5853527</v>
          </cell>
          <cell r="G210" t="str">
            <v>GR-2026/07-0116</v>
          </cell>
        </row>
        <row r="210">
          <cell r="I210" t="str">
            <v>F</v>
          </cell>
          <cell r="J210">
            <v>50714.34</v>
          </cell>
          <cell r="K210">
            <v>50714.34</v>
          </cell>
          <cell r="L210">
            <v>30585.82</v>
          </cell>
          <cell r="M210" t="str">
            <v>F</v>
          </cell>
          <cell r="N210">
            <v>0.6031</v>
          </cell>
          <cell r="O210" t="str">
            <v>I</v>
          </cell>
          <cell r="P210" t="str">
            <v>50,714.34</v>
          </cell>
        </row>
        <row r="211">
          <cell r="F211" t="str">
            <v>HPCU5036948 (KUCHING)</v>
          </cell>
          <cell r="G211" t="str">
            <v>GR-2026/07-0109</v>
          </cell>
        </row>
        <row r="211">
          <cell r="I211" t="str">
            <v>F</v>
          </cell>
          <cell r="J211">
            <v>23742</v>
          </cell>
          <cell r="K211">
            <v>23742</v>
          </cell>
          <cell r="L211">
            <v>14385.28</v>
          </cell>
          <cell r="M211" t="str">
            <v>F</v>
          </cell>
          <cell r="N211">
            <v>0.6059</v>
          </cell>
          <cell r="O211" t="str">
            <v>I</v>
          </cell>
          <cell r="P211" t="str">
            <v>23,742.00</v>
          </cell>
        </row>
        <row r="212">
          <cell r="I212" t="str">
            <v>F</v>
          </cell>
          <cell r="J212">
            <v>22090</v>
          </cell>
          <cell r="K212">
            <v>22090</v>
          </cell>
          <cell r="L212">
            <v>13254</v>
          </cell>
          <cell r="M212" t="str">
            <v>F</v>
          </cell>
          <cell r="N212">
            <v>0.6</v>
          </cell>
          <cell r="O212" t="str">
            <v>L</v>
          </cell>
        </row>
        <row r="213">
          <cell r="F213" t="str">
            <v>HPCU5036948 (KUCHING)</v>
          </cell>
          <cell r="G213" t="str">
            <v>GR-2026/07-0108</v>
          </cell>
        </row>
        <row r="213">
          <cell r="I213" t="str">
            <v>F</v>
          </cell>
          <cell r="J213">
            <v>4725</v>
          </cell>
          <cell r="K213">
            <v>4725</v>
          </cell>
          <cell r="L213">
            <v>2862.88</v>
          </cell>
          <cell r="M213" t="str">
            <v>F</v>
          </cell>
          <cell r="N213">
            <v>0.6059</v>
          </cell>
          <cell r="O213" t="str">
            <v>I</v>
          </cell>
          <cell r="P213" t="str">
            <v>4,725.00</v>
          </cell>
        </row>
        <row r="214">
          <cell r="F214" t="str">
            <v>HPCU5036948 (KUCHING)</v>
          </cell>
          <cell r="G214" t="str">
            <v>GR-2026/07-0107</v>
          </cell>
        </row>
        <row r="214">
          <cell r="I214" t="str">
            <v>F</v>
          </cell>
          <cell r="J214">
            <v>28712.5</v>
          </cell>
          <cell r="K214">
            <v>28712.5</v>
          </cell>
          <cell r="L214">
            <v>17396.9</v>
          </cell>
          <cell r="M214" t="str">
            <v>F</v>
          </cell>
          <cell r="N214">
            <v>0.6059</v>
          </cell>
          <cell r="O214" t="str">
            <v>I</v>
          </cell>
          <cell r="P214" t="str">
            <v>28,712.50</v>
          </cell>
        </row>
        <row r="215">
          <cell r="F215" t="str">
            <v>HPCU5036948 (KUCHING)</v>
          </cell>
          <cell r="G215" t="str">
            <v>GR-2026/07-0106</v>
          </cell>
        </row>
        <row r="215">
          <cell r="I215" t="str">
            <v>F</v>
          </cell>
          <cell r="J215">
            <v>31900.5</v>
          </cell>
          <cell r="K215">
            <v>31900.5</v>
          </cell>
          <cell r="L215">
            <v>19328.51</v>
          </cell>
          <cell r="M215" t="str">
            <v>F</v>
          </cell>
          <cell r="N215">
            <v>0.6059</v>
          </cell>
          <cell r="O215" t="str">
            <v>I</v>
          </cell>
          <cell r="P215" t="str">
            <v>31,900.50</v>
          </cell>
        </row>
        <row r="216">
          <cell r="F216" t="str">
            <v>HPCU5036948 (KUCHING)</v>
          </cell>
          <cell r="G216" t="str">
            <v>GR-2026/07-0105</v>
          </cell>
        </row>
        <row r="216">
          <cell r="I216" t="str">
            <v>F</v>
          </cell>
          <cell r="J216">
            <v>10550</v>
          </cell>
          <cell r="K216">
            <v>10550</v>
          </cell>
          <cell r="L216">
            <v>6392.25</v>
          </cell>
          <cell r="M216" t="str">
            <v>F</v>
          </cell>
          <cell r="N216">
            <v>0.6059</v>
          </cell>
          <cell r="O216" t="str">
            <v>I</v>
          </cell>
          <cell r="P216" t="str">
            <v>10,550.00</v>
          </cell>
        </row>
        <row r="217">
          <cell r="F217" t="str">
            <v>UETU7231723 (MOCHA)</v>
          </cell>
          <cell r="G217" t="str">
            <v>GR-2026/07-0089</v>
          </cell>
        </row>
        <row r="217">
          <cell r="I217" t="str">
            <v>F</v>
          </cell>
          <cell r="J217">
            <v>13534</v>
          </cell>
          <cell r="K217">
            <v>13534</v>
          </cell>
          <cell r="L217">
            <v>8200.25</v>
          </cell>
          <cell r="M217" t="str">
            <v>F</v>
          </cell>
          <cell r="N217">
            <v>0.6059</v>
          </cell>
          <cell r="O217" t="str">
            <v>I</v>
          </cell>
          <cell r="P217" t="str">
            <v>13,534.00</v>
          </cell>
        </row>
        <row r="218">
          <cell r="I218" t="str">
            <v>F</v>
          </cell>
          <cell r="J218">
            <v>6000</v>
          </cell>
          <cell r="K218">
            <v>6000</v>
          </cell>
          <cell r="L218">
            <v>3600</v>
          </cell>
          <cell r="M218" t="str">
            <v>F</v>
          </cell>
          <cell r="N218">
            <v>0.6</v>
          </cell>
          <cell r="O218" t="str">
            <v>L</v>
          </cell>
        </row>
        <row r="219">
          <cell r="F219" t="str">
            <v>UETU7231723</v>
          </cell>
          <cell r="G219" t="str">
            <v>GR-2026/07-0088</v>
          </cell>
        </row>
        <row r="219">
          <cell r="I219" t="str">
            <v>F</v>
          </cell>
          <cell r="J219">
            <v>104934.5</v>
          </cell>
          <cell r="K219">
            <v>104934.5</v>
          </cell>
          <cell r="L219">
            <v>63579.81</v>
          </cell>
          <cell r="M219" t="str">
            <v>F</v>
          </cell>
          <cell r="N219">
            <v>0.6059</v>
          </cell>
          <cell r="O219" t="str">
            <v>I</v>
          </cell>
          <cell r="P219" t="str">
            <v>104,934.50</v>
          </cell>
        </row>
        <row r="220">
          <cell r="I220" t="str">
            <v>F</v>
          </cell>
          <cell r="J220">
            <v>13100</v>
          </cell>
          <cell r="K220">
            <v>13100</v>
          </cell>
          <cell r="L220">
            <v>7860</v>
          </cell>
          <cell r="M220" t="str">
            <v>F</v>
          </cell>
          <cell r="N220">
            <v>0.6</v>
          </cell>
          <cell r="O220" t="str">
            <v>L</v>
          </cell>
        </row>
        <row r="221">
          <cell r="F221" t="str">
            <v>BEAU4654178</v>
          </cell>
          <cell r="G221" t="str">
            <v>GR-2026/07-0114</v>
          </cell>
        </row>
        <row r="221">
          <cell r="I221" t="str">
            <v>F</v>
          </cell>
          <cell r="J221">
            <v>70772</v>
          </cell>
          <cell r="K221">
            <v>70772</v>
          </cell>
          <cell r="L221">
            <v>42880.75</v>
          </cell>
          <cell r="M221" t="str">
            <v>F</v>
          </cell>
          <cell r="N221">
            <v>0.6059</v>
          </cell>
          <cell r="O221" t="str">
            <v>I</v>
          </cell>
          <cell r="P221" t="str">
            <v>70,772.00</v>
          </cell>
        </row>
        <row r="222">
          <cell r="F222" t="str">
            <v>BEAU4654178</v>
          </cell>
          <cell r="G222" t="str">
            <v>GR-2026/07-0113</v>
          </cell>
        </row>
        <row r="222">
          <cell r="I222" t="str">
            <v>F</v>
          </cell>
          <cell r="J222">
            <v>33100</v>
          </cell>
          <cell r="K222">
            <v>33100</v>
          </cell>
          <cell r="L222">
            <v>20055.29</v>
          </cell>
          <cell r="M222" t="str">
            <v>F</v>
          </cell>
          <cell r="N222">
            <v>0.6059</v>
          </cell>
          <cell r="O222" t="str">
            <v>I</v>
          </cell>
          <cell r="P222" t="str">
            <v>33,100.00</v>
          </cell>
        </row>
        <row r="223">
          <cell r="F223" t="str">
            <v>CAIU9125021</v>
          </cell>
          <cell r="G223" t="str">
            <v>GR-2026/07-0085</v>
          </cell>
        </row>
        <row r="223">
          <cell r="I223" t="str">
            <v>F</v>
          </cell>
          <cell r="J223">
            <v>105825</v>
          </cell>
          <cell r="K223">
            <v>105825</v>
          </cell>
          <cell r="L223">
            <v>64119.37</v>
          </cell>
          <cell r="M223" t="str">
            <v>F</v>
          </cell>
          <cell r="N223">
            <v>0.6059</v>
          </cell>
          <cell r="O223" t="str">
            <v>I</v>
          </cell>
          <cell r="P223" t="str">
            <v>105,825.00</v>
          </cell>
        </row>
        <row r="224">
          <cell r="F224" t="str">
            <v>CAIU9433045</v>
          </cell>
        </row>
        <row r="224">
          <cell r="I224" t="str">
            <v>F</v>
          </cell>
          <cell r="J224">
            <v>99598</v>
          </cell>
          <cell r="K224">
            <v>99598</v>
          </cell>
          <cell r="L224">
            <v>60934.06</v>
          </cell>
          <cell r="M224" t="str">
            <v>F</v>
          </cell>
          <cell r="N224">
            <v>0.6118</v>
          </cell>
          <cell r="O224" t="str">
            <v>I</v>
          </cell>
          <cell r="P224" t="str">
            <v>99,598.00</v>
          </cell>
        </row>
        <row r="225">
          <cell r="F225" t="str">
            <v>CMAU4263946</v>
          </cell>
          <cell r="G225" t="str">
            <v>GR-2026/07-0102</v>
          </cell>
        </row>
        <row r="225">
          <cell r="I225" t="str">
            <v>F</v>
          </cell>
          <cell r="J225">
            <v>35190</v>
          </cell>
          <cell r="K225">
            <v>35190</v>
          </cell>
          <cell r="L225">
            <v>21321.62</v>
          </cell>
          <cell r="M225" t="str">
            <v>F</v>
          </cell>
          <cell r="N225">
            <v>0.6059</v>
          </cell>
          <cell r="O225" t="str">
            <v>I</v>
          </cell>
          <cell r="P225" t="str">
            <v>35,190.00</v>
          </cell>
        </row>
        <row r="226">
          <cell r="F226" t="str">
            <v>TCNU2274916</v>
          </cell>
          <cell r="G226" t="str">
            <v>GR-2026/07-0087</v>
          </cell>
        </row>
        <row r="226">
          <cell r="I226" t="str">
            <v>F</v>
          </cell>
          <cell r="J226">
            <v>113680</v>
          </cell>
          <cell r="K226">
            <v>113680</v>
          </cell>
          <cell r="L226">
            <v>68878.71</v>
          </cell>
          <cell r="M226" t="str">
            <v>F</v>
          </cell>
          <cell r="N226">
            <v>0.6059</v>
          </cell>
          <cell r="O226" t="str">
            <v>I</v>
          </cell>
          <cell r="P226" t="str">
            <v>113,680.00</v>
          </cell>
        </row>
        <row r="227">
          <cell r="F227" t="str">
            <v>CMAU9495604</v>
          </cell>
          <cell r="G227" t="str">
            <v>GR-2026/07-0086</v>
          </cell>
        </row>
        <row r="227">
          <cell r="I227" t="str">
            <v>F</v>
          </cell>
          <cell r="J227">
            <v>113680</v>
          </cell>
          <cell r="K227">
            <v>113680</v>
          </cell>
          <cell r="L227">
            <v>68878.71</v>
          </cell>
          <cell r="M227" t="str">
            <v>F</v>
          </cell>
          <cell r="N227">
            <v>0.6059</v>
          </cell>
          <cell r="O227" t="str">
            <v>I</v>
          </cell>
          <cell r="P227" t="str">
            <v>113,680.00</v>
          </cell>
        </row>
        <row r="228">
          <cell r="I228" t="str">
            <v>F</v>
          </cell>
          <cell r="J228">
            <v>144000</v>
          </cell>
          <cell r="K228">
            <v>144000</v>
          </cell>
          <cell r="L228">
            <v>86400</v>
          </cell>
          <cell r="M228" t="str">
            <v>F</v>
          </cell>
          <cell r="N228">
            <v>0.6</v>
          </cell>
          <cell r="O228" t="str">
            <v>L</v>
          </cell>
        </row>
        <row r="229">
          <cell r="F229" t="str">
            <v>CMAU3879120</v>
          </cell>
          <cell r="G229" t="str">
            <v>GR-2026/07-0081</v>
          </cell>
        </row>
        <row r="229">
          <cell r="I229" t="str">
            <v>F</v>
          </cell>
          <cell r="J229">
            <v>113680</v>
          </cell>
          <cell r="K229">
            <v>113680</v>
          </cell>
          <cell r="L229">
            <v>68878.71</v>
          </cell>
          <cell r="M229" t="str">
            <v>F</v>
          </cell>
          <cell r="N229">
            <v>0.6059</v>
          </cell>
          <cell r="O229" t="str">
            <v>I</v>
          </cell>
          <cell r="P229" t="str">
            <v>113,680.00</v>
          </cell>
        </row>
        <row r="230">
          <cell r="I230" t="str">
            <v>F</v>
          </cell>
          <cell r="J230">
            <v>1800</v>
          </cell>
          <cell r="K230">
            <v>1800</v>
          </cell>
          <cell r="L230">
            <v>1080</v>
          </cell>
          <cell r="M230" t="str">
            <v>F</v>
          </cell>
          <cell r="N230">
            <v>0.6</v>
          </cell>
          <cell r="O230" t="str">
            <v>L</v>
          </cell>
        </row>
        <row r="231">
          <cell r="F231" t="str">
            <v>WHSU5923352</v>
          </cell>
          <cell r="G231" t="str">
            <v>GR-2026/07-0037</v>
          </cell>
        </row>
        <row r="231">
          <cell r="I231" t="str">
            <v>F</v>
          </cell>
          <cell r="J231">
            <v>122202.02</v>
          </cell>
          <cell r="K231">
            <v>122202.02</v>
          </cell>
          <cell r="L231">
            <v>73700.04</v>
          </cell>
          <cell r="M231" t="str">
            <v>F</v>
          </cell>
          <cell r="N231">
            <v>0.6031</v>
          </cell>
          <cell r="O231" t="str">
            <v>I</v>
          </cell>
          <cell r="P231" t="str">
            <v>122,202.02</v>
          </cell>
        </row>
        <row r="232">
          <cell r="F232" t="str">
            <v>GXYU5106903 (MOCHA)</v>
          </cell>
        </row>
        <row r="232">
          <cell r="I232" t="str">
            <v>F</v>
          </cell>
          <cell r="J232">
            <v>41290</v>
          </cell>
          <cell r="K232">
            <v>41290</v>
          </cell>
          <cell r="L232">
            <v>25261.22</v>
          </cell>
          <cell r="M232" t="str">
            <v>F</v>
          </cell>
          <cell r="N232">
            <v>0.6118</v>
          </cell>
          <cell r="O232" t="str">
            <v>I</v>
          </cell>
          <cell r="P232" t="str">
            <v>41,290.00</v>
          </cell>
        </row>
        <row r="233">
          <cell r="I233" t="str">
            <v>F</v>
          </cell>
          <cell r="J233">
            <v>37824</v>
          </cell>
          <cell r="K233">
            <v>37824</v>
          </cell>
          <cell r="L233">
            <v>22694.4</v>
          </cell>
          <cell r="M233" t="str">
            <v>F</v>
          </cell>
          <cell r="N233">
            <v>0.6</v>
          </cell>
          <cell r="O233" t="str">
            <v>L</v>
          </cell>
        </row>
        <row r="234">
          <cell r="I234" t="str">
            <v>F</v>
          </cell>
          <cell r="J234">
            <v>4960</v>
          </cell>
          <cell r="K234">
            <v>4960</v>
          </cell>
          <cell r="L234">
            <v>2976</v>
          </cell>
          <cell r="M234" t="str">
            <v>F</v>
          </cell>
          <cell r="N234">
            <v>0.6</v>
          </cell>
          <cell r="O234" t="str">
            <v>L</v>
          </cell>
        </row>
        <row r="235">
          <cell r="F235" t="str">
            <v>BY COURIER</v>
          </cell>
          <cell r="G235" t="str">
            <v>GR-2026/06-0144</v>
          </cell>
        </row>
        <row r="235">
          <cell r="I235" t="str">
            <v>F</v>
          </cell>
          <cell r="J235">
            <v>0</v>
          </cell>
          <cell r="K235">
            <v>0</v>
          </cell>
          <cell r="L235">
            <v>0</v>
          </cell>
          <cell r="M235" t="str">
            <v>F</v>
          </cell>
          <cell r="N235">
            <v>0.6052</v>
          </cell>
        </row>
        <row r="236">
          <cell r="I236" t="str">
            <v>F</v>
          </cell>
          <cell r="J236">
            <v>0</v>
          </cell>
          <cell r="K236">
            <v>0</v>
          </cell>
          <cell r="L236">
            <v>0</v>
          </cell>
          <cell r="M236" t="str">
            <v>F</v>
          </cell>
          <cell r="N236">
            <v>0.6</v>
          </cell>
          <cell r="O236" t="str">
            <v>L</v>
          </cell>
        </row>
        <row r="237">
          <cell r="I237" t="str">
            <v>F</v>
          </cell>
          <cell r="J237">
            <v>258240</v>
          </cell>
          <cell r="K237">
            <v>258240</v>
          </cell>
          <cell r="L237">
            <v>154944</v>
          </cell>
          <cell r="M237" t="str">
            <v>F</v>
          </cell>
          <cell r="N237">
            <v>0.6</v>
          </cell>
          <cell r="O237" t="str">
            <v>L</v>
          </cell>
        </row>
        <row r="238">
          <cell r="F238" t="str">
            <v>TRHU8828351</v>
          </cell>
          <cell r="G238" t="str">
            <v>GR-2026/07-0040</v>
          </cell>
        </row>
        <row r="238">
          <cell r="I238" t="str">
            <v>F</v>
          </cell>
          <cell r="J238">
            <v>110100</v>
          </cell>
          <cell r="K238">
            <v>110100</v>
          </cell>
          <cell r="L238">
            <v>66401.31</v>
          </cell>
          <cell r="M238" t="str">
            <v>F</v>
          </cell>
          <cell r="N238">
            <v>0.6031</v>
          </cell>
          <cell r="O238" t="str">
            <v>I</v>
          </cell>
          <cell r="P238" t="str">
            <v>110,100.00</v>
          </cell>
        </row>
        <row r="239">
          <cell r="I239" t="str">
            <v>F</v>
          </cell>
          <cell r="J239">
            <v>0</v>
          </cell>
          <cell r="K239">
            <v>0</v>
          </cell>
          <cell r="L239">
            <v>0</v>
          </cell>
          <cell r="M239" t="str">
            <v>F</v>
          </cell>
          <cell r="N239">
            <v>0.6</v>
          </cell>
          <cell r="O239" t="str">
            <v>L</v>
          </cell>
        </row>
        <row r="240">
          <cell r="I240" t="str">
            <v>F</v>
          </cell>
          <cell r="J240">
            <v>34</v>
          </cell>
          <cell r="K240">
            <v>34</v>
          </cell>
          <cell r="L240">
            <v>20.4</v>
          </cell>
          <cell r="M240" t="str">
            <v>F</v>
          </cell>
          <cell r="N240">
            <v>0.6</v>
          </cell>
          <cell r="O240" t="str">
            <v>L</v>
          </cell>
        </row>
        <row r="241">
          <cell r="I241" t="str">
            <v>F</v>
          </cell>
          <cell r="J241">
            <v>5100</v>
          </cell>
          <cell r="K241">
            <v>5100</v>
          </cell>
          <cell r="L241">
            <v>3060</v>
          </cell>
          <cell r="M241" t="str">
            <v>F</v>
          </cell>
          <cell r="N241">
            <v>0.6</v>
          </cell>
          <cell r="O241" t="str">
            <v>L</v>
          </cell>
        </row>
        <row r="242">
          <cell r="I242" t="str">
            <v>F</v>
          </cell>
          <cell r="J242">
            <v>0</v>
          </cell>
          <cell r="K242">
            <v>0</v>
          </cell>
          <cell r="L242">
            <v>0</v>
          </cell>
          <cell r="M242" t="str">
            <v>F</v>
          </cell>
          <cell r="N242">
            <v>0.6</v>
          </cell>
          <cell r="O242" t="str">
            <v>L</v>
          </cell>
        </row>
        <row r="243">
          <cell r="F243" t="str">
            <v>DFSU7715680</v>
          </cell>
          <cell r="G243" t="str">
            <v>GR-2026/07-0043</v>
          </cell>
        </row>
        <row r="243">
          <cell r="I243" t="str">
            <v>F</v>
          </cell>
          <cell r="J243">
            <v>111957</v>
          </cell>
          <cell r="K243">
            <v>111957</v>
          </cell>
          <cell r="L243">
            <v>67521.27</v>
          </cell>
          <cell r="M243" t="str">
            <v>F</v>
          </cell>
          <cell r="N243">
            <v>0.6031</v>
          </cell>
          <cell r="O243" t="str">
            <v>I</v>
          </cell>
          <cell r="P243" t="str">
            <v>111,957.00</v>
          </cell>
        </row>
        <row r="244">
          <cell r="I244" t="str">
            <v>F</v>
          </cell>
          <cell r="J244">
            <v>3011.6</v>
          </cell>
          <cell r="K244">
            <v>3011.6</v>
          </cell>
          <cell r="L244">
            <v>1806.96</v>
          </cell>
          <cell r="M244" t="str">
            <v>F</v>
          </cell>
          <cell r="N244">
            <v>0.6</v>
          </cell>
          <cell r="O244" t="str">
            <v>L</v>
          </cell>
        </row>
        <row r="245">
          <cell r="I245" t="str">
            <v>F</v>
          </cell>
          <cell r="J245">
            <v>20500</v>
          </cell>
          <cell r="K245">
            <v>20500</v>
          </cell>
          <cell r="L245">
            <v>12300</v>
          </cell>
          <cell r="M245" t="str">
            <v>F</v>
          </cell>
          <cell r="N245">
            <v>0.6</v>
          </cell>
          <cell r="O245" t="str">
            <v>L</v>
          </cell>
        </row>
        <row r="246">
          <cell r="G246" t="str">
            <v>GR-2026/06-0154</v>
          </cell>
        </row>
        <row r="246">
          <cell r="I246" t="str">
            <v>F</v>
          </cell>
          <cell r="J246">
            <v>276</v>
          </cell>
          <cell r="K246">
            <v>276</v>
          </cell>
          <cell r="L246">
            <v>276</v>
          </cell>
          <cell r="M246" t="str">
            <v>F</v>
          </cell>
          <cell r="N246">
            <v>1</v>
          </cell>
        </row>
        <row r="247">
          <cell r="F247" t="str">
            <v>CIMU0912397</v>
          </cell>
          <cell r="G247" t="str">
            <v>GR-2026/07-0052</v>
          </cell>
        </row>
        <row r="247">
          <cell r="I247" t="str">
            <v>F</v>
          </cell>
          <cell r="J247">
            <v>128430</v>
          </cell>
          <cell r="K247">
            <v>128430</v>
          </cell>
          <cell r="L247">
            <v>77456.13</v>
          </cell>
          <cell r="M247" t="str">
            <v>F</v>
          </cell>
          <cell r="N247">
            <v>0.6031</v>
          </cell>
          <cell r="O247" t="str">
            <v>I</v>
          </cell>
          <cell r="P247" t="str">
            <v>128,430.00</v>
          </cell>
        </row>
        <row r="248">
          <cell r="F248" t="str">
            <v>TRHU5285230 (KK)</v>
          </cell>
        </row>
        <row r="248">
          <cell r="I248" t="str">
            <v>F</v>
          </cell>
          <cell r="J248">
            <v>6005</v>
          </cell>
          <cell r="K248">
            <v>6005</v>
          </cell>
          <cell r="L248">
            <v>3564.57</v>
          </cell>
          <cell r="M248" t="str">
            <v>F</v>
          </cell>
          <cell r="N248">
            <v>0.5936</v>
          </cell>
          <cell r="O248" t="str">
            <v>I</v>
          </cell>
          <cell r="P248" t="str">
            <v>6,005.00</v>
          </cell>
        </row>
        <row r="249">
          <cell r="F249" t="str">
            <v>TRHU5285230 (KK)</v>
          </cell>
        </row>
        <row r="249">
          <cell r="I249" t="str">
            <v>F</v>
          </cell>
          <cell r="J249">
            <v>12610.6</v>
          </cell>
          <cell r="K249">
            <v>12610.6</v>
          </cell>
          <cell r="L249">
            <v>7485.65</v>
          </cell>
          <cell r="M249" t="str">
            <v>F</v>
          </cell>
          <cell r="N249">
            <v>0.5936</v>
          </cell>
          <cell r="O249" t="str">
            <v>I</v>
          </cell>
          <cell r="P249" t="str">
            <v>12,610.60</v>
          </cell>
        </row>
        <row r="250">
          <cell r="F250" t="str">
            <v>TRHU5285230 (KK)</v>
          </cell>
        </row>
        <row r="250">
          <cell r="I250" t="str">
            <v>F</v>
          </cell>
          <cell r="J250">
            <v>75460</v>
          </cell>
          <cell r="K250">
            <v>75460</v>
          </cell>
          <cell r="L250">
            <v>44793.06</v>
          </cell>
          <cell r="M250" t="str">
            <v>F</v>
          </cell>
          <cell r="N250">
            <v>0.5936</v>
          </cell>
          <cell r="O250" t="str">
            <v>I</v>
          </cell>
          <cell r="P250" t="str">
            <v>75,460.00</v>
          </cell>
        </row>
        <row r="251">
          <cell r="G251" t="str">
            <v>GR-2026/06-0138</v>
          </cell>
        </row>
        <row r="251">
          <cell r="I251" t="str">
            <v>F</v>
          </cell>
          <cell r="J251">
            <v>424.42</v>
          </cell>
          <cell r="K251">
            <v>424.42</v>
          </cell>
          <cell r="L251">
            <v>424.42</v>
          </cell>
          <cell r="M251" t="str">
            <v>F</v>
          </cell>
          <cell r="N251">
            <v>1</v>
          </cell>
        </row>
        <row r="252">
          <cell r="F252" t="str">
            <v>TIIU6735363 (KK)</v>
          </cell>
          <cell r="G252" t="str">
            <v>GR-2026/07-0129</v>
          </cell>
        </row>
        <row r="252">
          <cell r="I252" t="str">
            <v>F</v>
          </cell>
          <cell r="J252">
            <v>19278</v>
          </cell>
          <cell r="K252">
            <v>19278</v>
          </cell>
          <cell r="L252">
            <v>11443.42</v>
          </cell>
          <cell r="M252" t="str">
            <v>F</v>
          </cell>
          <cell r="N252">
            <v>0.5936</v>
          </cell>
          <cell r="O252" t="str">
            <v>I</v>
          </cell>
          <cell r="P252" t="str">
            <v>19,278.00</v>
          </cell>
        </row>
        <row r="253">
          <cell r="I253" t="str">
            <v>F</v>
          </cell>
          <cell r="J253">
            <v>6110</v>
          </cell>
          <cell r="K253">
            <v>6110</v>
          </cell>
          <cell r="L253">
            <v>3666</v>
          </cell>
          <cell r="M253" t="str">
            <v>F</v>
          </cell>
          <cell r="N253">
            <v>0.6</v>
          </cell>
          <cell r="O253" t="str">
            <v>L</v>
          </cell>
        </row>
        <row r="254">
          <cell r="F254" t="str">
            <v>TIIU6735363 (KK)</v>
          </cell>
          <cell r="G254" t="str">
            <v>GR-2026/07-0128</v>
          </cell>
        </row>
        <row r="254">
          <cell r="I254" t="str">
            <v>F</v>
          </cell>
          <cell r="J254">
            <v>37081.5</v>
          </cell>
          <cell r="K254">
            <v>37081.5</v>
          </cell>
          <cell r="L254">
            <v>22011.58</v>
          </cell>
          <cell r="M254" t="str">
            <v>F</v>
          </cell>
          <cell r="N254">
            <v>0.5936</v>
          </cell>
          <cell r="O254" t="str">
            <v>I</v>
          </cell>
          <cell r="P254" t="str">
            <v>37,081.50</v>
          </cell>
        </row>
        <row r="255">
          <cell r="F255" t="str">
            <v>TIIU6735363 (KK)</v>
          </cell>
          <cell r="G255" t="str">
            <v>GR-2026/07-0127</v>
          </cell>
        </row>
        <row r="255">
          <cell r="I255" t="str">
            <v>F</v>
          </cell>
          <cell r="J255">
            <v>2100</v>
          </cell>
          <cell r="K255">
            <v>2100</v>
          </cell>
          <cell r="L255">
            <v>1246.56</v>
          </cell>
          <cell r="M255" t="str">
            <v>F</v>
          </cell>
          <cell r="N255">
            <v>0.5936</v>
          </cell>
          <cell r="O255" t="str">
            <v>I</v>
          </cell>
          <cell r="P255" t="str">
            <v>2,100.00</v>
          </cell>
        </row>
        <row r="256">
          <cell r="G256" t="str">
            <v>GR-2026/07-0025</v>
          </cell>
        </row>
        <row r="256">
          <cell r="I256" t="str">
            <v>F</v>
          </cell>
          <cell r="J256">
            <v>159.6</v>
          </cell>
          <cell r="K256">
            <v>159.6</v>
          </cell>
          <cell r="L256">
            <v>159.6</v>
          </cell>
          <cell r="M256" t="str">
            <v>F</v>
          </cell>
          <cell r="N256">
            <v>1</v>
          </cell>
        </row>
        <row r="257">
          <cell r="G257" t="str">
            <v>XP-000084</v>
          </cell>
        </row>
        <row r="257">
          <cell r="I257" t="str">
            <v>F</v>
          </cell>
          <cell r="J257">
            <v>13250</v>
          </cell>
          <cell r="K257">
            <v>13250</v>
          </cell>
          <cell r="L257">
            <v>7950</v>
          </cell>
          <cell r="M257" t="str">
            <v>F</v>
          </cell>
          <cell r="N257">
            <v>0.6</v>
          </cell>
          <cell r="O257" t="str">
            <v>L</v>
          </cell>
        </row>
        <row r="258">
          <cell r="F258" t="str">
            <v>BY COURIER</v>
          </cell>
          <cell r="G258" t="str">
            <v>GR-2026/07-0053</v>
          </cell>
        </row>
        <row r="258">
          <cell r="I258" t="str">
            <v>F</v>
          </cell>
          <cell r="J258">
            <v>526</v>
          </cell>
          <cell r="K258">
            <v>526</v>
          </cell>
          <cell r="L258">
            <v>315.62</v>
          </cell>
          <cell r="M258" t="str">
            <v>F</v>
          </cell>
          <cell r="N258">
            <v>0.60004</v>
          </cell>
          <cell r="O258" t="str">
            <v>I</v>
          </cell>
        </row>
        <row r="259">
          <cell r="I259" t="str">
            <v>F</v>
          </cell>
          <cell r="J259">
            <v>526</v>
          </cell>
          <cell r="K259">
            <v>526</v>
          </cell>
          <cell r="L259">
            <v>315.6</v>
          </cell>
          <cell r="M259" t="str">
            <v>F</v>
          </cell>
          <cell r="N259">
            <v>0.6</v>
          </cell>
          <cell r="O259" t="str">
            <v>L</v>
          </cell>
        </row>
        <row r="260">
          <cell r="I260" t="str">
            <v>F</v>
          </cell>
          <cell r="J260">
            <v>555</v>
          </cell>
          <cell r="K260">
            <v>555</v>
          </cell>
          <cell r="L260">
            <v>333</v>
          </cell>
          <cell r="M260" t="str">
            <v>F</v>
          </cell>
          <cell r="N260">
            <v>0.6</v>
          </cell>
          <cell r="O260" t="str">
            <v>L</v>
          </cell>
        </row>
        <row r="261">
          <cell r="F261" t="str">
            <v>EXTRA</v>
          </cell>
        </row>
        <row r="261">
          <cell r="I261" t="str">
            <v>F</v>
          </cell>
          <cell r="J261">
            <v>200928</v>
          </cell>
          <cell r="K261">
            <v>200928</v>
          </cell>
          <cell r="L261">
            <v>120556.8</v>
          </cell>
          <cell r="M261" t="str">
            <v>F</v>
          </cell>
          <cell r="N261">
            <v>0.6</v>
          </cell>
          <cell r="O261" t="str">
            <v>L</v>
          </cell>
        </row>
        <row r="262">
          <cell r="F262" t="str">
            <v>FCIU7410054</v>
          </cell>
          <cell r="G262" t="str">
            <v>GR-2026/07-0060</v>
          </cell>
        </row>
        <row r="262">
          <cell r="I262" t="str">
            <v>F</v>
          </cell>
          <cell r="J262">
            <v>110788</v>
          </cell>
          <cell r="K262">
            <v>110788</v>
          </cell>
          <cell r="L262">
            <v>66816.24</v>
          </cell>
          <cell r="M262" t="str">
            <v>F</v>
          </cell>
          <cell r="N262">
            <v>0.6031</v>
          </cell>
          <cell r="O262" t="str">
            <v>I</v>
          </cell>
          <cell r="P262" t="str">
            <v>110,788.00</v>
          </cell>
        </row>
        <row r="263">
          <cell r="F263" t="str">
            <v>EXTRA</v>
          </cell>
        </row>
        <row r="263">
          <cell r="I263" t="str">
            <v>F</v>
          </cell>
          <cell r="J263">
            <v>126175</v>
          </cell>
          <cell r="K263">
            <v>126175</v>
          </cell>
          <cell r="L263">
            <v>75705</v>
          </cell>
          <cell r="M263" t="str">
            <v>F</v>
          </cell>
          <cell r="N263">
            <v>0.6</v>
          </cell>
          <cell r="O263" t="str">
            <v>L</v>
          </cell>
        </row>
        <row r="264">
          <cell r="F264" t="str">
            <v>FSCU7205589</v>
          </cell>
          <cell r="G264" t="str">
            <v>GR-2026/07-0061</v>
          </cell>
        </row>
        <row r="264">
          <cell r="I264" t="str">
            <v>F</v>
          </cell>
          <cell r="J264">
            <v>95225</v>
          </cell>
          <cell r="K264">
            <v>95225</v>
          </cell>
          <cell r="L264">
            <v>57430.2</v>
          </cell>
          <cell r="M264" t="str">
            <v>F</v>
          </cell>
          <cell r="N264">
            <v>0.6031</v>
          </cell>
          <cell r="O264" t="str">
            <v>I</v>
          </cell>
          <cell r="P264" t="str">
            <v>95,225.00</v>
          </cell>
        </row>
        <row r="265">
          <cell r="F265" t="str">
            <v>FDCU0287734</v>
          </cell>
          <cell r="G265" t="str">
            <v>GR-2026/07-0048</v>
          </cell>
        </row>
        <row r="265">
          <cell r="I265" t="str">
            <v>F</v>
          </cell>
          <cell r="J265">
            <v>107521</v>
          </cell>
          <cell r="K265">
            <v>107521</v>
          </cell>
          <cell r="L265">
            <v>63039.56</v>
          </cell>
          <cell r="M265" t="str">
            <v>F</v>
          </cell>
          <cell r="N265">
            <v>0.5863</v>
          </cell>
          <cell r="O265" t="str">
            <v>I</v>
          </cell>
          <cell r="P265" t="str">
            <v>107,521.00</v>
          </cell>
        </row>
        <row r="266">
          <cell r="F266" t="str">
            <v>FCIU7409264</v>
          </cell>
          <cell r="G266" t="str">
            <v>GR-2026/07-0044</v>
          </cell>
        </row>
        <row r="266">
          <cell r="I266" t="str">
            <v>F</v>
          </cell>
          <cell r="J266">
            <v>95880</v>
          </cell>
          <cell r="K266">
            <v>95880</v>
          </cell>
          <cell r="L266">
            <v>56214.44</v>
          </cell>
          <cell r="M266" t="str">
            <v>F</v>
          </cell>
          <cell r="N266">
            <v>0.5863</v>
          </cell>
          <cell r="O266" t="str">
            <v>I</v>
          </cell>
          <cell r="P266" t="str">
            <v>95,880.00</v>
          </cell>
        </row>
        <row r="267">
          <cell r="F267" t="str">
            <v>WHSU8805646</v>
          </cell>
          <cell r="G267" t="str">
            <v>GR-2026/07-0062</v>
          </cell>
        </row>
        <row r="267">
          <cell r="I267" t="str">
            <v>F</v>
          </cell>
          <cell r="J267">
            <v>118604.97</v>
          </cell>
          <cell r="K267">
            <v>118604.97</v>
          </cell>
          <cell r="L267">
            <v>71530.66</v>
          </cell>
          <cell r="M267" t="str">
            <v>F</v>
          </cell>
          <cell r="N267">
            <v>0.6031</v>
          </cell>
          <cell r="O267" t="str">
            <v>I</v>
          </cell>
          <cell r="P267" t="str">
            <v>118,604.97</v>
          </cell>
        </row>
        <row r="268">
          <cell r="F268" t="str">
            <v>WHSU8832195</v>
          </cell>
          <cell r="G268" t="str">
            <v>GR-2026/07-0084</v>
          </cell>
        </row>
        <row r="268">
          <cell r="I268" t="str">
            <v>F</v>
          </cell>
          <cell r="J268">
            <v>111051.01</v>
          </cell>
          <cell r="K268">
            <v>111051.01</v>
          </cell>
          <cell r="L268">
            <v>66974.86</v>
          </cell>
          <cell r="M268" t="str">
            <v>F</v>
          </cell>
          <cell r="N268">
            <v>0.6031</v>
          </cell>
          <cell r="O268" t="str">
            <v>I</v>
          </cell>
          <cell r="P268" t="str">
            <v>111,051.01</v>
          </cell>
        </row>
        <row r="269">
          <cell r="F269" t="str">
            <v>GXYU5106903</v>
          </cell>
        </row>
        <row r="269">
          <cell r="I269" t="str">
            <v>F</v>
          </cell>
          <cell r="J269">
            <v>63950</v>
          </cell>
          <cell r="K269">
            <v>63950</v>
          </cell>
          <cell r="L269">
            <v>39124.61</v>
          </cell>
          <cell r="M269" t="str">
            <v>F</v>
          </cell>
          <cell r="N269">
            <v>0.6118</v>
          </cell>
          <cell r="O269" t="str">
            <v>I</v>
          </cell>
          <cell r="P269" t="str">
            <v>63,950.00</v>
          </cell>
        </row>
        <row r="270">
          <cell r="F270" t="str">
            <v>F-EITU1850830</v>
          </cell>
          <cell r="G270" t="str">
            <v>FGR2026/06-0011</v>
          </cell>
        </row>
        <row r="270">
          <cell r="I270" t="str">
            <v>F</v>
          </cell>
          <cell r="J270">
            <v>0</v>
          </cell>
          <cell r="K270">
            <v>0</v>
          </cell>
          <cell r="L270">
            <v>0</v>
          </cell>
          <cell r="M270" t="str">
            <v>F</v>
          </cell>
          <cell r="N270">
            <v>0.5806</v>
          </cell>
        </row>
        <row r="271">
          <cell r="F271" t="str">
            <v>GXYU5115422</v>
          </cell>
          <cell r="G271" t="str">
            <v>GR-2026/07-0142</v>
          </cell>
        </row>
        <row r="271">
          <cell r="I271" t="str">
            <v>F</v>
          </cell>
          <cell r="J271">
            <v>6150</v>
          </cell>
          <cell r="K271">
            <v>6150</v>
          </cell>
          <cell r="L271">
            <v>3690</v>
          </cell>
          <cell r="M271" t="str">
            <v>F</v>
          </cell>
          <cell r="N271">
            <v>0.6</v>
          </cell>
          <cell r="O271" t="str">
            <v>I</v>
          </cell>
          <cell r="P271" t="str">
            <v>6,150.00</v>
          </cell>
        </row>
        <row r="272">
          <cell r="F272" t="str">
            <v>GXYU5115422</v>
          </cell>
        </row>
        <row r="272">
          <cell r="I272" t="str">
            <v>F</v>
          </cell>
          <cell r="J272">
            <v>100551</v>
          </cell>
          <cell r="K272">
            <v>100551</v>
          </cell>
          <cell r="L272">
            <v>60330.6</v>
          </cell>
          <cell r="M272" t="str">
            <v>F</v>
          </cell>
          <cell r="N272">
            <v>0.6</v>
          </cell>
          <cell r="O272" t="str">
            <v>I</v>
          </cell>
          <cell r="P272" t="str">
            <v>100,551.00</v>
          </cell>
        </row>
        <row r="273">
          <cell r="F273" t="str">
            <v>GXYU5115422</v>
          </cell>
        </row>
        <row r="273">
          <cell r="I273" t="str">
            <v>F</v>
          </cell>
          <cell r="J273">
            <v>41268</v>
          </cell>
          <cell r="K273">
            <v>41268</v>
          </cell>
          <cell r="L273">
            <v>24760.8</v>
          </cell>
          <cell r="M273" t="str">
            <v>F</v>
          </cell>
          <cell r="N273">
            <v>0.6</v>
          </cell>
          <cell r="O273" t="str">
            <v>I</v>
          </cell>
          <cell r="P273" t="str">
            <v>41,268.00</v>
          </cell>
        </row>
        <row r="274">
          <cell r="G274" t="str">
            <v>GR-2026/06-0137</v>
          </cell>
        </row>
        <row r="274">
          <cell r="I274" t="str">
            <v>F</v>
          </cell>
          <cell r="J274">
            <v>61.8</v>
          </cell>
          <cell r="K274">
            <v>61.8</v>
          </cell>
          <cell r="L274">
            <v>61.8</v>
          </cell>
          <cell r="M274" t="str">
            <v>F</v>
          </cell>
          <cell r="N274">
            <v>1</v>
          </cell>
        </row>
        <row r="275">
          <cell r="I275" t="str">
            <v>F</v>
          </cell>
          <cell r="J275">
            <v>16400</v>
          </cell>
          <cell r="K275">
            <v>16400</v>
          </cell>
          <cell r="L275">
            <v>9840</v>
          </cell>
          <cell r="M275" t="str">
            <v>F</v>
          </cell>
          <cell r="N275">
            <v>0.6</v>
          </cell>
          <cell r="O275" t="str">
            <v>L</v>
          </cell>
        </row>
        <row r="276">
          <cell r="G276" t="str">
            <v>GR-2026/06-0126</v>
          </cell>
        </row>
        <row r="276">
          <cell r="I276" t="str">
            <v>F</v>
          </cell>
          <cell r="J276">
            <v>36.4</v>
          </cell>
          <cell r="K276">
            <v>36.4</v>
          </cell>
          <cell r="L276">
            <v>36.4</v>
          </cell>
          <cell r="M276" t="str">
            <v>F</v>
          </cell>
          <cell r="N276">
            <v>1</v>
          </cell>
        </row>
        <row r="277">
          <cell r="G277" t="str">
            <v>GR-2026/06-0128, GR-2026/06-0127</v>
          </cell>
        </row>
        <row r="277">
          <cell r="I277" t="str">
            <v>F</v>
          </cell>
          <cell r="J277">
            <v>94.58</v>
          </cell>
          <cell r="K277">
            <v>94.58</v>
          </cell>
          <cell r="L277">
            <v>94.58</v>
          </cell>
          <cell r="M277" t="str">
            <v>F</v>
          </cell>
          <cell r="N277">
            <v>1</v>
          </cell>
        </row>
        <row r="278">
          <cell r="F278" t="str">
            <v>TIIU6735363 (KK)</v>
          </cell>
          <cell r="G278" t="str">
            <v>GR-2026/07-0126</v>
          </cell>
        </row>
        <row r="278">
          <cell r="I278" t="str">
            <v>F</v>
          </cell>
          <cell r="J278">
            <v>49563</v>
          </cell>
          <cell r="K278">
            <v>49563</v>
          </cell>
          <cell r="L278">
            <v>29420.6</v>
          </cell>
          <cell r="M278" t="str">
            <v>F</v>
          </cell>
          <cell r="N278">
            <v>0.5936</v>
          </cell>
          <cell r="O278" t="str">
            <v>L</v>
          </cell>
          <cell r="P278" t="str">
            <v>49,563.00</v>
          </cell>
        </row>
        <row r="279">
          <cell r="I279" t="str">
            <v>F</v>
          </cell>
          <cell r="J279">
            <v>23095</v>
          </cell>
          <cell r="K279">
            <v>23095</v>
          </cell>
          <cell r="L279">
            <v>13857</v>
          </cell>
          <cell r="M279" t="str">
            <v>F</v>
          </cell>
          <cell r="N279">
            <v>0.6</v>
          </cell>
          <cell r="O279" t="str">
            <v>L</v>
          </cell>
        </row>
        <row r="280">
          <cell r="F280" t="str">
            <v>WHSU8805369</v>
          </cell>
          <cell r="G280" t="str">
            <v>GR-2026/07-0059</v>
          </cell>
        </row>
        <row r="280">
          <cell r="I280" t="str">
            <v>F</v>
          </cell>
          <cell r="J280">
            <v>3600</v>
          </cell>
          <cell r="K280">
            <v>3600</v>
          </cell>
          <cell r="L280">
            <v>2171.16</v>
          </cell>
          <cell r="M280" t="str">
            <v>F</v>
          </cell>
          <cell r="N280">
            <v>0.6031</v>
          </cell>
          <cell r="O280" t="str">
            <v>I</v>
          </cell>
          <cell r="P280" t="str">
            <v>3,600.00</v>
          </cell>
        </row>
        <row r="281">
          <cell r="F281" t="str">
            <v>WHSU8805369</v>
          </cell>
          <cell r="G281" t="str">
            <v>GR-2026/07-0058</v>
          </cell>
        </row>
        <row r="281">
          <cell r="I281" t="str">
            <v>F</v>
          </cell>
          <cell r="J281">
            <v>95850.52</v>
          </cell>
          <cell r="K281">
            <v>95850.52</v>
          </cell>
          <cell r="L281">
            <v>57807.45</v>
          </cell>
          <cell r="M281" t="str">
            <v>F</v>
          </cell>
          <cell r="N281">
            <v>0.6031</v>
          </cell>
          <cell r="O281" t="str">
            <v>I</v>
          </cell>
          <cell r="P281" t="str">
            <v>95,850.52</v>
          </cell>
        </row>
        <row r="282">
          <cell r="I282" t="str">
            <v>F</v>
          </cell>
          <cell r="J282">
            <v>80051</v>
          </cell>
          <cell r="K282">
            <v>80051</v>
          </cell>
          <cell r="L282">
            <v>48030.6</v>
          </cell>
          <cell r="M282" t="str">
            <v>F</v>
          </cell>
          <cell r="N282">
            <v>0.6</v>
          </cell>
          <cell r="O282" t="str">
            <v>I</v>
          </cell>
        </row>
        <row r="283">
          <cell r="G283" t="str">
            <v>GR-2026/06-0129</v>
          </cell>
        </row>
        <row r="283">
          <cell r="I283" t="str">
            <v>F</v>
          </cell>
          <cell r="J283">
            <v>101.2</v>
          </cell>
          <cell r="K283">
            <v>101.2</v>
          </cell>
          <cell r="L283">
            <v>101.2</v>
          </cell>
          <cell r="M283" t="str">
            <v>F</v>
          </cell>
          <cell r="N283">
            <v>1</v>
          </cell>
        </row>
        <row r="284">
          <cell r="I284" t="str">
            <v>F</v>
          </cell>
          <cell r="J284">
            <v>31712.5</v>
          </cell>
          <cell r="K284">
            <v>31712.5</v>
          </cell>
          <cell r="L284">
            <v>19027.5</v>
          </cell>
          <cell r="M284" t="str">
            <v>F</v>
          </cell>
          <cell r="N284">
            <v>0.6</v>
          </cell>
          <cell r="O284" t="str">
            <v>L</v>
          </cell>
        </row>
        <row r="285">
          <cell r="I285" t="str">
            <v>F</v>
          </cell>
          <cell r="J285">
            <v>118500</v>
          </cell>
          <cell r="K285">
            <v>118500</v>
          </cell>
          <cell r="L285">
            <v>71100</v>
          </cell>
          <cell r="M285" t="str">
            <v>F</v>
          </cell>
          <cell r="N285">
            <v>0.6</v>
          </cell>
          <cell r="O285" t="str">
            <v>L</v>
          </cell>
        </row>
        <row r="286">
          <cell r="I286" t="str">
            <v>F</v>
          </cell>
          <cell r="J286">
            <v>36575</v>
          </cell>
          <cell r="K286">
            <v>36575</v>
          </cell>
          <cell r="L286">
            <v>21945</v>
          </cell>
          <cell r="M286" t="str">
            <v>F</v>
          </cell>
          <cell r="N286">
            <v>0.6</v>
          </cell>
          <cell r="O286" t="str">
            <v>L</v>
          </cell>
        </row>
        <row r="287">
          <cell r="I287" t="str">
            <v>F</v>
          </cell>
          <cell r="J287">
            <v>60227.76</v>
          </cell>
          <cell r="K287">
            <v>60227.76</v>
          </cell>
          <cell r="L287">
            <v>36136.66</v>
          </cell>
          <cell r="M287" t="str">
            <v>F</v>
          </cell>
          <cell r="N287">
            <v>0.6</v>
          </cell>
          <cell r="O287" t="str">
            <v>K</v>
          </cell>
        </row>
        <row r="288">
          <cell r="I288" t="str">
            <v>F</v>
          </cell>
          <cell r="J288">
            <v>74680</v>
          </cell>
          <cell r="K288">
            <v>74680</v>
          </cell>
          <cell r="L288">
            <v>44808</v>
          </cell>
          <cell r="M288" t="str">
            <v>F</v>
          </cell>
          <cell r="N288">
            <v>0.6</v>
          </cell>
          <cell r="O288" t="str">
            <v>L</v>
          </cell>
        </row>
        <row r="289">
          <cell r="I289" t="str">
            <v>F</v>
          </cell>
          <cell r="J289">
            <v>4960</v>
          </cell>
          <cell r="K289">
            <v>4960</v>
          </cell>
          <cell r="L289">
            <v>2976</v>
          </cell>
          <cell r="M289" t="str">
            <v>F</v>
          </cell>
          <cell r="N289">
            <v>0.6</v>
          </cell>
          <cell r="O289" t="str">
            <v>L</v>
          </cell>
        </row>
        <row r="290">
          <cell r="I290" t="str">
            <v>F</v>
          </cell>
          <cell r="J290">
            <v>8100</v>
          </cell>
          <cell r="K290">
            <v>8100</v>
          </cell>
          <cell r="L290">
            <v>4860</v>
          </cell>
          <cell r="M290" t="str">
            <v>F</v>
          </cell>
          <cell r="N290">
            <v>0.6</v>
          </cell>
          <cell r="O290" t="str">
            <v>L</v>
          </cell>
        </row>
        <row r="291">
          <cell r="I291" t="str">
            <v>F</v>
          </cell>
          <cell r="J291">
            <v>10950</v>
          </cell>
          <cell r="K291">
            <v>10950</v>
          </cell>
          <cell r="L291">
            <v>6570</v>
          </cell>
          <cell r="M291" t="str">
            <v>F</v>
          </cell>
          <cell r="N291">
            <v>0.6</v>
          </cell>
          <cell r="O291" t="str">
            <v>L</v>
          </cell>
        </row>
        <row r="292">
          <cell r="F292" t="str">
            <v>CAAU8543364</v>
          </cell>
          <cell r="G292" t="str">
            <v>GR-2026/07-0051</v>
          </cell>
        </row>
        <row r="292">
          <cell r="I292" t="str">
            <v>F</v>
          </cell>
          <cell r="J292">
            <v>111913.45</v>
          </cell>
          <cell r="K292">
            <v>111913.45</v>
          </cell>
          <cell r="L292">
            <v>67495</v>
          </cell>
          <cell r="M292" t="str">
            <v>F</v>
          </cell>
          <cell r="N292">
            <v>0.6031</v>
          </cell>
          <cell r="O292" t="str">
            <v>I</v>
          </cell>
          <cell r="P292" t="str">
            <v>111,913.45</v>
          </cell>
        </row>
        <row r="293">
          <cell r="I293" t="str">
            <v>F</v>
          </cell>
          <cell r="J293">
            <v>44415</v>
          </cell>
          <cell r="K293">
            <v>44415</v>
          </cell>
          <cell r="L293">
            <v>26649</v>
          </cell>
          <cell r="M293" t="str">
            <v>F</v>
          </cell>
          <cell r="N293">
            <v>0.6</v>
          </cell>
          <cell r="O293" t="str">
            <v>L</v>
          </cell>
        </row>
        <row r="294">
          <cell r="I294" t="str">
            <v>F</v>
          </cell>
          <cell r="J294">
            <v>5580</v>
          </cell>
          <cell r="K294">
            <v>5580</v>
          </cell>
          <cell r="L294">
            <v>3348</v>
          </cell>
          <cell r="M294" t="str">
            <v>F</v>
          </cell>
          <cell r="N294">
            <v>0.6</v>
          </cell>
          <cell r="O294" t="str">
            <v>L</v>
          </cell>
        </row>
        <row r="295">
          <cell r="I295" t="str">
            <v>F</v>
          </cell>
          <cell r="J295">
            <v>86993</v>
          </cell>
          <cell r="K295">
            <v>86993</v>
          </cell>
          <cell r="L295">
            <v>52195.8</v>
          </cell>
          <cell r="M295" t="str">
            <v>F</v>
          </cell>
          <cell r="N295">
            <v>0.6</v>
          </cell>
          <cell r="O295" t="str">
            <v>L</v>
          </cell>
        </row>
        <row r="296">
          <cell r="I296" t="str">
            <v>F</v>
          </cell>
          <cell r="J296">
            <v>330</v>
          </cell>
          <cell r="K296">
            <v>330</v>
          </cell>
          <cell r="L296">
            <v>198</v>
          </cell>
          <cell r="M296" t="str">
            <v>F</v>
          </cell>
          <cell r="N296">
            <v>0.6</v>
          </cell>
          <cell r="O296" t="str">
            <v>L</v>
          </cell>
        </row>
        <row r="297">
          <cell r="I297" t="str">
            <v>F</v>
          </cell>
          <cell r="J297">
            <v>369072</v>
          </cell>
          <cell r="K297">
            <v>369072</v>
          </cell>
          <cell r="L297">
            <v>221443.2</v>
          </cell>
          <cell r="M297" t="str">
            <v>F</v>
          </cell>
          <cell r="N297">
            <v>0.6</v>
          </cell>
          <cell r="O297" t="str">
            <v>L</v>
          </cell>
        </row>
        <row r="298">
          <cell r="G298" t="str">
            <v>GR-2026/06-0124, GR-2026/06-0125</v>
          </cell>
        </row>
        <row r="298">
          <cell r="I298" t="str">
            <v>F</v>
          </cell>
          <cell r="J298">
            <v>1645.08</v>
          </cell>
          <cell r="K298">
            <v>1645.08</v>
          </cell>
          <cell r="L298">
            <v>1645.08</v>
          </cell>
          <cell r="M298" t="str">
            <v>F</v>
          </cell>
          <cell r="N298">
            <v>1</v>
          </cell>
        </row>
        <row r="299">
          <cell r="I299" t="str">
            <v>F</v>
          </cell>
          <cell r="J299">
            <v>96695</v>
          </cell>
          <cell r="K299">
            <v>96695</v>
          </cell>
          <cell r="L299">
            <v>58017</v>
          </cell>
          <cell r="M299" t="str">
            <v>F</v>
          </cell>
          <cell r="N299">
            <v>0.6</v>
          </cell>
          <cell r="O299" t="str">
            <v>L</v>
          </cell>
        </row>
        <row r="300">
          <cell r="G300" t="str">
            <v>GR-2026/06-0106</v>
          </cell>
        </row>
        <row r="300">
          <cell r="I300" t="str">
            <v>F</v>
          </cell>
          <cell r="J300">
            <v>347.49</v>
          </cell>
          <cell r="K300">
            <v>347.49</v>
          </cell>
          <cell r="L300">
            <v>347.49</v>
          </cell>
          <cell r="M300" t="str">
            <v>F</v>
          </cell>
          <cell r="N300">
            <v>1</v>
          </cell>
        </row>
        <row r="301">
          <cell r="I301" t="str">
            <v>F</v>
          </cell>
          <cell r="J301">
            <v>121067.5</v>
          </cell>
          <cell r="K301">
            <v>121067.5</v>
          </cell>
          <cell r="L301">
            <v>72640.5</v>
          </cell>
          <cell r="M301" t="str">
            <v>F</v>
          </cell>
          <cell r="N301">
            <v>0.6</v>
          </cell>
          <cell r="O301" t="str">
            <v>L</v>
          </cell>
        </row>
        <row r="302">
          <cell r="F302" t="str">
            <v>CMAU9810100</v>
          </cell>
          <cell r="G302" t="str">
            <v>GR-2026/06-0136</v>
          </cell>
        </row>
        <row r="302">
          <cell r="I302" t="str">
            <v>F</v>
          </cell>
          <cell r="J302">
            <v>197995.8</v>
          </cell>
          <cell r="K302">
            <v>197995.8</v>
          </cell>
          <cell r="L302">
            <v>116183.94</v>
          </cell>
          <cell r="M302" t="str">
            <v>F</v>
          </cell>
          <cell r="N302">
            <v>0.5868</v>
          </cell>
          <cell r="O302" t="str">
            <v>I</v>
          </cell>
          <cell r="P302" t="str">
            <v>197,995.80</v>
          </cell>
        </row>
        <row r="303">
          <cell r="F303" t="str">
            <v>TCKU6332940</v>
          </cell>
          <cell r="G303" t="str">
            <v>GR-2026/07-0036</v>
          </cell>
        </row>
        <row r="303">
          <cell r="I303" t="str">
            <v>F</v>
          </cell>
          <cell r="J303">
            <v>38650</v>
          </cell>
          <cell r="K303">
            <v>38650</v>
          </cell>
          <cell r="L303">
            <v>22942.64</v>
          </cell>
          <cell r="M303" t="str">
            <v>F</v>
          </cell>
          <cell r="N303">
            <v>0.5936</v>
          </cell>
          <cell r="O303" t="str">
            <v>I</v>
          </cell>
          <cell r="P303" t="str">
            <v>38,650.00</v>
          </cell>
        </row>
        <row r="304">
          <cell r="F304" t="str">
            <v>TCKU6332940</v>
          </cell>
          <cell r="G304" t="str">
            <v>GR-2026/07-0035</v>
          </cell>
        </row>
        <row r="304">
          <cell r="I304" t="str">
            <v>F</v>
          </cell>
          <cell r="J304">
            <v>0</v>
          </cell>
          <cell r="K304">
            <v>0</v>
          </cell>
          <cell r="L304">
            <v>0</v>
          </cell>
          <cell r="M304" t="str">
            <v>F</v>
          </cell>
          <cell r="N304">
            <v>0.5936</v>
          </cell>
          <cell r="O304" t="str">
            <v>I</v>
          </cell>
          <cell r="P304" t="str">
            <v>0.00</v>
          </cell>
        </row>
        <row r="305">
          <cell r="I305" t="str">
            <v>F</v>
          </cell>
          <cell r="J305">
            <v>10830</v>
          </cell>
          <cell r="K305">
            <v>10830</v>
          </cell>
          <cell r="L305">
            <v>6498</v>
          </cell>
          <cell r="M305" t="str">
            <v>F</v>
          </cell>
          <cell r="N305">
            <v>0.6</v>
          </cell>
          <cell r="O305" t="str">
            <v>L</v>
          </cell>
        </row>
        <row r="306">
          <cell r="F306" t="str">
            <v>TCKU6332940</v>
          </cell>
          <cell r="G306" t="str">
            <v>GR-2026/07-0034</v>
          </cell>
        </row>
        <row r="306">
          <cell r="I306" t="str">
            <v>F</v>
          </cell>
          <cell r="J306">
            <v>0</v>
          </cell>
          <cell r="K306">
            <v>0</v>
          </cell>
          <cell r="L306">
            <v>0</v>
          </cell>
          <cell r="M306" t="str">
            <v>F</v>
          </cell>
          <cell r="N306">
            <v>0.5936</v>
          </cell>
          <cell r="O306" t="str">
            <v>I</v>
          </cell>
          <cell r="P306" t="str">
            <v>0.00</v>
          </cell>
        </row>
        <row r="307">
          <cell r="I307" t="str">
            <v>F</v>
          </cell>
          <cell r="J307">
            <v>11700</v>
          </cell>
          <cell r="K307">
            <v>11700</v>
          </cell>
          <cell r="L307">
            <v>7020</v>
          </cell>
          <cell r="M307" t="str">
            <v>F</v>
          </cell>
          <cell r="N307">
            <v>0.6</v>
          </cell>
          <cell r="O307" t="str">
            <v>L</v>
          </cell>
        </row>
        <row r="308">
          <cell r="F308" t="str">
            <v>TCKU6332940</v>
          </cell>
          <cell r="G308" t="str">
            <v>GR-2026/07-0033</v>
          </cell>
        </row>
        <row r="308">
          <cell r="I308" t="str">
            <v>F</v>
          </cell>
          <cell r="J308">
            <v>29980</v>
          </cell>
          <cell r="K308">
            <v>29980</v>
          </cell>
          <cell r="L308">
            <v>17796.13</v>
          </cell>
          <cell r="M308" t="str">
            <v>F</v>
          </cell>
          <cell r="N308">
            <v>0.5936</v>
          </cell>
          <cell r="O308" t="str">
            <v>I</v>
          </cell>
          <cell r="P308" t="str">
            <v>29,980.00</v>
          </cell>
        </row>
        <row r="309">
          <cell r="F309" t="str">
            <v>TCKU6332940</v>
          </cell>
          <cell r="G309" t="str">
            <v>GR-2026/07-0032</v>
          </cell>
        </row>
        <row r="309">
          <cell r="I309" t="str">
            <v>F</v>
          </cell>
          <cell r="J309">
            <v>37800</v>
          </cell>
          <cell r="K309">
            <v>37800</v>
          </cell>
          <cell r="L309">
            <v>22438.08</v>
          </cell>
          <cell r="M309" t="str">
            <v>F</v>
          </cell>
          <cell r="N309">
            <v>0.5936</v>
          </cell>
          <cell r="O309" t="str">
            <v>I</v>
          </cell>
          <cell r="P309" t="str">
            <v>37,800.00</v>
          </cell>
        </row>
        <row r="310">
          <cell r="F310" t="str">
            <v>TCKU6332940</v>
          </cell>
          <cell r="G310" t="str">
            <v>GR-2026/07-0031</v>
          </cell>
        </row>
        <row r="310">
          <cell r="I310" t="str">
            <v>F</v>
          </cell>
          <cell r="J310">
            <v>135558</v>
          </cell>
          <cell r="K310">
            <v>135558</v>
          </cell>
          <cell r="L310">
            <v>80467.23</v>
          </cell>
          <cell r="M310" t="str">
            <v>F</v>
          </cell>
          <cell r="N310">
            <v>0.5936</v>
          </cell>
          <cell r="O310" t="str">
            <v>I</v>
          </cell>
          <cell r="P310" t="str">
            <v>135,558.00</v>
          </cell>
        </row>
        <row r="311">
          <cell r="F311" t="str">
            <v>TCKU6332940 (MOCHA)</v>
          </cell>
          <cell r="G311" t="str">
            <v>GR-2026/07-0030</v>
          </cell>
        </row>
        <row r="311">
          <cell r="I311" t="str">
            <v>F</v>
          </cell>
          <cell r="J311">
            <v>4040</v>
          </cell>
          <cell r="K311">
            <v>4040</v>
          </cell>
          <cell r="L311">
            <v>2398.14</v>
          </cell>
          <cell r="M311" t="str">
            <v>F</v>
          </cell>
          <cell r="N311">
            <v>0.5936</v>
          </cell>
          <cell r="O311" t="str">
            <v>I</v>
          </cell>
          <cell r="P311" t="str">
            <v>4,040.00</v>
          </cell>
        </row>
        <row r="312">
          <cell r="F312" t="str">
            <v>TCKU6332940</v>
          </cell>
          <cell r="G312" t="str">
            <v>GR-2026/07-0029</v>
          </cell>
        </row>
        <row r="312">
          <cell r="I312" t="str">
            <v>F</v>
          </cell>
          <cell r="J312">
            <v>24884</v>
          </cell>
          <cell r="K312">
            <v>24884</v>
          </cell>
          <cell r="L312">
            <v>14771.14</v>
          </cell>
          <cell r="M312" t="str">
            <v>F</v>
          </cell>
          <cell r="N312">
            <v>0.5936</v>
          </cell>
          <cell r="O312" t="str">
            <v>I</v>
          </cell>
          <cell r="P312" t="str">
            <v>24,884.00</v>
          </cell>
        </row>
        <row r="313">
          <cell r="I313" t="str">
            <v>F</v>
          </cell>
          <cell r="J313">
            <v>21790</v>
          </cell>
          <cell r="K313">
            <v>21790</v>
          </cell>
          <cell r="L313">
            <v>13074</v>
          </cell>
          <cell r="M313" t="str">
            <v>F</v>
          </cell>
          <cell r="N313">
            <v>0.6</v>
          </cell>
          <cell r="O313" t="str">
            <v>L</v>
          </cell>
        </row>
        <row r="314">
          <cell r="I314" t="str">
            <v>F</v>
          </cell>
          <cell r="J314">
            <v>159850</v>
          </cell>
          <cell r="K314">
            <v>159850</v>
          </cell>
          <cell r="L314">
            <v>95910</v>
          </cell>
          <cell r="M314" t="str">
            <v>F</v>
          </cell>
          <cell r="N314">
            <v>0.6</v>
          </cell>
          <cell r="O314" t="str">
            <v>L</v>
          </cell>
        </row>
        <row r="315">
          <cell r="I315" t="str">
            <v>F</v>
          </cell>
          <cell r="J315">
            <v>121746</v>
          </cell>
          <cell r="K315">
            <v>121746</v>
          </cell>
          <cell r="L315">
            <v>73047.6</v>
          </cell>
          <cell r="M315" t="str">
            <v>F</v>
          </cell>
          <cell r="N315">
            <v>0.6</v>
          </cell>
          <cell r="O315" t="str">
            <v>L</v>
          </cell>
        </row>
        <row r="316">
          <cell r="I316" t="str">
            <v>F</v>
          </cell>
          <cell r="J316">
            <v>71120</v>
          </cell>
          <cell r="K316">
            <v>71120</v>
          </cell>
          <cell r="L316">
            <v>42672</v>
          </cell>
          <cell r="M316" t="str">
            <v>F</v>
          </cell>
          <cell r="N316">
            <v>0.6</v>
          </cell>
          <cell r="O316" t="str">
            <v>L</v>
          </cell>
        </row>
        <row r="317">
          <cell r="I317" t="str">
            <v>F</v>
          </cell>
          <cell r="J317">
            <v>1950</v>
          </cell>
          <cell r="K317">
            <v>1950</v>
          </cell>
          <cell r="L317">
            <v>1170</v>
          </cell>
          <cell r="M317" t="str">
            <v>F</v>
          </cell>
          <cell r="N317">
            <v>0.6</v>
          </cell>
          <cell r="O317" t="str">
            <v>L</v>
          </cell>
        </row>
        <row r="318">
          <cell r="I318" t="str">
            <v>F</v>
          </cell>
          <cell r="J318">
            <v>4047</v>
          </cell>
          <cell r="K318">
            <v>4047</v>
          </cell>
          <cell r="L318">
            <v>2428.2</v>
          </cell>
          <cell r="M318" t="str">
            <v>F</v>
          </cell>
          <cell r="N318">
            <v>0.6</v>
          </cell>
          <cell r="O318" t="str">
            <v>L</v>
          </cell>
        </row>
        <row r="319">
          <cell r="F319" t="str">
            <v>TCKU6332940 (MOCHA)</v>
          </cell>
          <cell r="G319" t="str">
            <v>GR-2026/07-0028</v>
          </cell>
        </row>
        <row r="319">
          <cell r="I319" t="str">
            <v>F</v>
          </cell>
          <cell r="J319">
            <v>5660</v>
          </cell>
          <cell r="K319">
            <v>5660</v>
          </cell>
          <cell r="L319">
            <v>3359.78</v>
          </cell>
          <cell r="M319" t="str">
            <v>F</v>
          </cell>
          <cell r="N319">
            <v>0.5936</v>
          </cell>
          <cell r="O319" t="str">
            <v>I</v>
          </cell>
          <cell r="P319" t="str">
            <v>5,660.00</v>
          </cell>
        </row>
        <row r="320">
          <cell r="F320" t="str">
            <v>TCKU6332940</v>
          </cell>
          <cell r="G320" t="str">
            <v>GR-2026/07-0027</v>
          </cell>
        </row>
        <row r="320">
          <cell r="I320" t="str">
            <v>F</v>
          </cell>
          <cell r="J320">
            <v>113417</v>
          </cell>
          <cell r="K320">
            <v>113417</v>
          </cell>
          <cell r="L320">
            <v>67324.33</v>
          </cell>
          <cell r="M320" t="str">
            <v>F</v>
          </cell>
          <cell r="N320">
            <v>0.5936</v>
          </cell>
          <cell r="O320" t="str">
            <v>I</v>
          </cell>
          <cell r="P320" t="str">
            <v>113,417.00</v>
          </cell>
        </row>
        <row r="321">
          <cell r="F321" t="str">
            <v>TIIU6789729</v>
          </cell>
          <cell r="G321" t="str">
            <v>GR-2026/07-0012</v>
          </cell>
        </row>
        <row r="321">
          <cell r="I321" t="str">
            <v>F</v>
          </cell>
          <cell r="J321">
            <v>122202.02</v>
          </cell>
          <cell r="K321">
            <v>122202.02</v>
          </cell>
          <cell r="L321">
            <v>72539.12</v>
          </cell>
          <cell r="M321" t="str">
            <v>F</v>
          </cell>
          <cell r="N321">
            <v>0.5936</v>
          </cell>
          <cell r="O321" t="str">
            <v>I</v>
          </cell>
          <cell r="P321" t="str">
            <v>122,202.02</v>
          </cell>
        </row>
        <row r="322">
          <cell r="G322" t="str">
            <v>GR-2026/06-0105</v>
          </cell>
        </row>
        <row r="322">
          <cell r="I322" t="str">
            <v>F</v>
          </cell>
          <cell r="J322">
            <v>230</v>
          </cell>
          <cell r="K322">
            <v>230</v>
          </cell>
          <cell r="L322">
            <v>230</v>
          </cell>
          <cell r="M322" t="str">
            <v>F</v>
          </cell>
          <cell r="N322">
            <v>1</v>
          </cell>
        </row>
        <row r="323">
          <cell r="F323" t="str">
            <v>WHSU5697867</v>
          </cell>
          <cell r="G323" t="str">
            <v>GR-2026/06-0158</v>
          </cell>
        </row>
        <row r="323">
          <cell r="I323" t="str">
            <v>F</v>
          </cell>
          <cell r="J323">
            <v>122202.02</v>
          </cell>
          <cell r="K323">
            <v>122202.02</v>
          </cell>
          <cell r="L323">
            <v>72539.12</v>
          </cell>
          <cell r="M323" t="str">
            <v>F</v>
          </cell>
          <cell r="N323">
            <v>0.5936</v>
          </cell>
          <cell r="O323" t="str">
            <v>I</v>
          </cell>
          <cell r="P323" t="str">
            <v>122,202.02</v>
          </cell>
        </row>
        <row r="324">
          <cell r="I324" t="str">
            <v>F</v>
          </cell>
          <cell r="J324">
            <v>16800</v>
          </cell>
          <cell r="K324">
            <v>16800</v>
          </cell>
          <cell r="L324">
            <v>10080</v>
          </cell>
          <cell r="M324" t="str">
            <v>F</v>
          </cell>
          <cell r="N324">
            <v>0.6</v>
          </cell>
          <cell r="O324" t="str">
            <v>L</v>
          </cell>
        </row>
        <row r="325">
          <cell r="F325" t="str">
            <v>YMLU8852080</v>
          </cell>
          <cell r="G325" t="str">
            <v>GR-2026/06-0159</v>
          </cell>
        </row>
        <row r="325">
          <cell r="I325" t="str">
            <v>F</v>
          </cell>
          <cell r="J325">
            <v>54164.18</v>
          </cell>
          <cell r="K325">
            <v>54164.18</v>
          </cell>
          <cell r="L325">
            <v>215622.18</v>
          </cell>
          <cell r="M325" t="str">
            <v>F</v>
          </cell>
          <cell r="N325">
            <v>3.9809</v>
          </cell>
          <cell r="O325" t="str">
            <v>I</v>
          </cell>
          <cell r="P325" t="str">
            <v>54,164.18</v>
          </cell>
        </row>
        <row r="326">
          <cell r="F326" t="str">
            <v>WHSU6941453</v>
          </cell>
          <cell r="G326" t="str">
            <v>GR-2026/06-0148</v>
          </cell>
        </row>
        <row r="326">
          <cell r="I326" t="str">
            <v>F</v>
          </cell>
          <cell r="J326">
            <v>109209.99</v>
          </cell>
          <cell r="K326">
            <v>109209.99</v>
          </cell>
          <cell r="L326">
            <v>64084.42</v>
          </cell>
          <cell r="M326" t="str">
            <v>F</v>
          </cell>
          <cell r="N326">
            <v>0.5868</v>
          </cell>
          <cell r="O326" t="str">
            <v>I</v>
          </cell>
          <cell r="P326" t="str">
            <v>109,209.99</v>
          </cell>
        </row>
        <row r="327">
          <cell r="F327" t="str">
            <v>WHSU8832343</v>
          </cell>
          <cell r="G327" t="str">
            <v>GR-2026/06-0135</v>
          </cell>
        </row>
        <row r="327">
          <cell r="I327" t="str">
            <v>F</v>
          </cell>
          <cell r="J327">
            <v>110525</v>
          </cell>
          <cell r="K327">
            <v>110525</v>
          </cell>
          <cell r="L327">
            <v>64856.07</v>
          </cell>
          <cell r="M327" t="str">
            <v>F</v>
          </cell>
          <cell r="N327">
            <v>0.5868</v>
          </cell>
          <cell r="O327" t="str">
            <v>I</v>
          </cell>
          <cell r="P327" t="str">
            <v>110,525.00</v>
          </cell>
        </row>
        <row r="328">
          <cell r="G328" t="str">
            <v>GR-2026/06-0160</v>
          </cell>
        </row>
        <row r="328">
          <cell r="I328" t="str">
            <v>F</v>
          </cell>
          <cell r="J328">
            <v>55</v>
          </cell>
          <cell r="K328">
            <v>55</v>
          </cell>
          <cell r="L328">
            <v>55</v>
          </cell>
          <cell r="M328" t="str">
            <v>F</v>
          </cell>
          <cell r="N328">
            <v>1</v>
          </cell>
        </row>
        <row r="329">
          <cell r="G329" t="str">
            <v>GR-2026/06-0118</v>
          </cell>
        </row>
        <row r="329">
          <cell r="I329" t="str">
            <v>F</v>
          </cell>
          <cell r="J329">
            <v>9553.95</v>
          </cell>
          <cell r="K329">
            <v>9553.95</v>
          </cell>
          <cell r="L329">
            <v>9553.95</v>
          </cell>
          <cell r="M329" t="str">
            <v>F</v>
          </cell>
          <cell r="N329">
            <v>1</v>
          </cell>
        </row>
        <row r="330">
          <cell r="F330" t="str">
            <v>EXTRA</v>
          </cell>
        </row>
        <row r="330">
          <cell r="I330" t="str">
            <v>F</v>
          </cell>
          <cell r="J330">
            <v>320204.6</v>
          </cell>
          <cell r="K330">
            <v>320204.6</v>
          </cell>
          <cell r="L330">
            <v>192122.76</v>
          </cell>
          <cell r="M330" t="str">
            <v>F</v>
          </cell>
          <cell r="N330">
            <v>0.6</v>
          </cell>
          <cell r="O330" t="str">
            <v>L</v>
          </cell>
        </row>
        <row r="331">
          <cell r="F331" t="str">
            <v>WHSU8832873</v>
          </cell>
          <cell r="G331" t="str">
            <v>GR-2026/06-0145</v>
          </cell>
        </row>
        <row r="331">
          <cell r="I331" t="str">
            <v>F</v>
          </cell>
          <cell r="J331">
            <v>95880</v>
          </cell>
          <cell r="K331">
            <v>95880</v>
          </cell>
          <cell r="L331">
            <v>56262.38</v>
          </cell>
          <cell r="M331" t="str">
            <v>F</v>
          </cell>
          <cell r="N331">
            <v>0.5868</v>
          </cell>
          <cell r="O331" t="str">
            <v>I</v>
          </cell>
          <cell r="P331" t="str">
            <v>95,880.00</v>
          </cell>
        </row>
        <row r="332">
          <cell r="I332" t="str">
            <v>F</v>
          </cell>
          <cell r="J332">
            <v>30600</v>
          </cell>
          <cell r="K332">
            <v>30600</v>
          </cell>
          <cell r="L332">
            <v>18360</v>
          </cell>
          <cell r="M332" t="str">
            <v>F</v>
          </cell>
          <cell r="N332">
            <v>0.6</v>
          </cell>
          <cell r="O332" t="str">
            <v>L</v>
          </cell>
        </row>
        <row r="333">
          <cell r="G333" t="str">
            <v>GR-2026/06-0149</v>
          </cell>
        </row>
        <row r="333">
          <cell r="I333" t="str">
            <v>F</v>
          </cell>
          <cell r="J333">
            <v>1937.5</v>
          </cell>
          <cell r="K333">
            <v>1937.5</v>
          </cell>
          <cell r="L333">
            <v>1937.5</v>
          </cell>
          <cell r="M333" t="str">
            <v>F</v>
          </cell>
          <cell r="N333">
            <v>1</v>
          </cell>
        </row>
        <row r="334">
          <cell r="F334" t="str">
            <v>SHORT LOADING</v>
          </cell>
        </row>
        <row r="334">
          <cell r="I334" t="str">
            <v>F</v>
          </cell>
          <cell r="J334">
            <v>0</v>
          </cell>
          <cell r="K334">
            <v>0</v>
          </cell>
          <cell r="L334">
            <v>0</v>
          </cell>
          <cell r="M334" t="str">
            <v>F</v>
          </cell>
          <cell r="N334">
            <v>0.6</v>
          </cell>
          <cell r="O334" t="str">
            <v>L</v>
          </cell>
        </row>
        <row r="335">
          <cell r="I335" t="str">
            <v>F</v>
          </cell>
          <cell r="J335">
            <v>31680</v>
          </cell>
          <cell r="K335">
            <v>31680</v>
          </cell>
          <cell r="L335">
            <v>19008</v>
          </cell>
          <cell r="M335" t="str">
            <v>F</v>
          </cell>
          <cell r="N335">
            <v>0.6</v>
          </cell>
          <cell r="O335" t="str">
            <v>L</v>
          </cell>
        </row>
        <row r="336">
          <cell r="G336" t="str">
            <v>GR-2026/06-0076</v>
          </cell>
        </row>
        <row r="336">
          <cell r="I336" t="str">
            <v>F</v>
          </cell>
          <cell r="J336">
            <v>27.6</v>
          </cell>
          <cell r="K336">
            <v>27.6</v>
          </cell>
          <cell r="L336">
            <v>27.6</v>
          </cell>
          <cell r="M336" t="str">
            <v>F</v>
          </cell>
          <cell r="N336">
            <v>1</v>
          </cell>
        </row>
        <row r="337">
          <cell r="I337" t="str">
            <v>F</v>
          </cell>
          <cell r="J337">
            <v>41600</v>
          </cell>
          <cell r="K337">
            <v>41600</v>
          </cell>
          <cell r="L337">
            <v>24960</v>
          </cell>
          <cell r="M337" t="str">
            <v>F</v>
          </cell>
          <cell r="N337">
            <v>0.6</v>
          </cell>
          <cell r="O337" t="str">
            <v>L</v>
          </cell>
        </row>
        <row r="338">
          <cell r="G338" t="str">
            <v>GR-2026/06-0081</v>
          </cell>
        </row>
        <row r="338">
          <cell r="I338" t="str">
            <v>F</v>
          </cell>
          <cell r="J338">
            <v>240</v>
          </cell>
          <cell r="K338">
            <v>240</v>
          </cell>
          <cell r="L338">
            <v>240</v>
          </cell>
          <cell r="M338" t="str">
            <v>F</v>
          </cell>
          <cell r="N338">
            <v>1</v>
          </cell>
        </row>
        <row r="339">
          <cell r="G339" t="str">
            <v>GR-2026/06-0085</v>
          </cell>
        </row>
        <row r="339">
          <cell r="I339" t="str">
            <v>F</v>
          </cell>
          <cell r="J339">
            <v>2202</v>
          </cell>
          <cell r="K339">
            <v>2202</v>
          </cell>
          <cell r="L339">
            <v>2202</v>
          </cell>
          <cell r="M339" t="str">
            <v>F</v>
          </cell>
          <cell r="N339">
            <v>1</v>
          </cell>
        </row>
        <row r="340">
          <cell r="G340" t="str">
            <v>GR-2026/06-0121</v>
          </cell>
        </row>
        <row r="340">
          <cell r="I340" t="str">
            <v>F</v>
          </cell>
          <cell r="J340">
            <v>1639.05</v>
          </cell>
          <cell r="K340">
            <v>1639.05</v>
          </cell>
          <cell r="L340">
            <v>1639.05</v>
          </cell>
          <cell r="M340" t="str">
            <v>F</v>
          </cell>
          <cell r="N340">
            <v>1</v>
          </cell>
        </row>
        <row r="341">
          <cell r="F341" t="str">
            <v>BY COURIER</v>
          </cell>
          <cell r="G341" t="str">
            <v>GR-2026/06-0082</v>
          </cell>
        </row>
        <row r="341">
          <cell r="I341" t="str">
            <v>F</v>
          </cell>
          <cell r="J341">
            <v>433.73</v>
          </cell>
          <cell r="K341">
            <v>433.73</v>
          </cell>
          <cell r="L341">
            <v>250.13</v>
          </cell>
          <cell r="M341" t="str">
            <v>F</v>
          </cell>
          <cell r="N341">
            <v>0.5767</v>
          </cell>
          <cell r="O341" t="str">
            <v>I</v>
          </cell>
        </row>
        <row r="342">
          <cell r="F342" t="str">
            <v>TGBU5215012</v>
          </cell>
          <cell r="G342" t="str">
            <v>GR-2026/06-0156</v>
          </cell>
        </row>
        <row r="342">
          <cell r="I342" t="str">
            <v>F</v>
          </cell>
          <cell r="J342">
            <v>10962</v>
          </cell>
          <cell r="K342">
            <v>10962</v>
          </cell>
          <cell r="L342">
            <v>6507.04</v>
          </cell>
          <cell r="M342" t="str">
            <v>F</v>
          </cell>
          <cell r="N342">
            <v>0.5936</v>
          </cell>
          <cell r="O342" t="str">
            <v>I</v>
          </cell>
          <cell r="P342" t="str">
            <v>10,962.00</v>
          </cell>
        </row>
        <row r="343">
          <cell r="F343" t="str">
            <v>TGBU5215012</v>
          </cell>
          <cell r="G343" t="str">
            <v>GR-2026/06-0155</v>
          </cell>
        </row>
        <row r="343">
          <cell r="I343" t="str">
            <v>F</v>
          </cell>
          <cell r="J343">
            <v>156420.5</v>
          </cell>
          <cell r="K343">
            <v>156420.5</v>
          </cell>
          <cell r="L343">
            <v>92851.21</v>
          </cell>
          <cell r="M343" t="str">
            <v>F</v>
          </cell>
          <cell r="N343">
            <v>0.5936</v>
          </cell>
          <cell r="O343" t="str">
            <v>I</v>
          </cell>
          <cell r="P343" t="str">
            <v>156,420.50</v>
          </cell>
        </row>
        <row r="344">
          <cell r="F344" t="str">
            <v>CMAU9730093</v>
          </cell>
          <cell r="G344" t="str">
            <v>GR-2026/06-0150</v>
          </cell>
        </row>
        <row r="344">
          <cell r="I344" t="str">
            <v>F</v>
          </cell>
          <cell r="J344">
            <v>161445</v>
          </cell>
          <cell r="K344">
            <v>161445</v>
          </cell>
          <cell r="L344">
            <v>94735.93</v>
          </cell>
          <cell r="M344" t="str">
            <v>F</v>
          </cell>
          <cell r="N344">
            <v>0.5868</v>
          </cell>
          <cell r="O344" t="str">
            <v>I</v>
          </cell>
          <cell r="P344" t="str">
            <v>161,445.00</v>
          </cell>
        </row>
        <row r="345">
          <cell r="F345" t="str">
            <v>EXTRA</v>
          </cell>
        </row>
        <row r="345">
          <cell r="I345" t="str">
            <v>F</v>
          </cell>
          <cell r="J345">
            <v>15131</v>
          </cell>
          <cell r="K345">
            <v>15131</v>
          </cell>
          <cell r="L345">
            <v>9078.6</v>
          </cell>
          <cell r="M345" t="str">
            <v>F</v>
          </cell>
          <cell r="N345">
            <v>0.6</v>
          </cell>
          <cell r="O345" t="str">
            <v>L</v>
          </cell>
        </row>
        <row r="346">
          <cell r="F346" t="str">
            <v>F-WHSU8488069</v>
          </cell>
          <cell r="G346" t="str">
            <v>FGR2026/06-0006</v>
          </cell>
        </row>
        <row r="346">
          <cell r="I346" t="str">
            <v>F</v>
          </cell>
          <cell r="J346">
            <v>0</v>
          </cell>
          <cell r="K346">
            <v>0</v>
          </cell>
          <cell r="L346">
            <v>0</v>
          </cell>
          <cell r="M346" t="str">
            <v>F</v>
          </cell>
          <cell r="N346">
            <v>0.5814</v>
          </cell>
          <cell r="O346" t="str">
            <v>I</v>
          </cell>
          <cell r="P346" t="str">
            <v>0.00</v>
          </cell>
        </row>
        <row r="347">
          <cell r="F347" t="str">
            <v>WHSU5244979</v>
          </cell>
          <cell r="G347" t="str">
            <v>GR-2026/07-0011</v>
          </cell>
        </row>
        <row r="347">
          <cell r="I347" t="str">
            <v>F</v>
          </cell>
          <cell r="J347">
            <v>111662.37</v>
          </cell>
          <cell r="K347">
            <v>111662.37</v>
          </cell>
          <cell r="L347">
            <v>65523.48</v>
          </cell>
          <cell r="M347" t="str">
            <v>F</v>
          </cell>
          <cell r="N347">
            <v>0.5868</v>
          </cell>
          <cell r="O347" t="str">
            <v>I</v>
          </cell>
          <cell r="P347" t="str">
            <v>111,662.37</v>
          </cell>
        </row>
        <row r="348">
          <cell r="F348" t="str">
            <v>SEKU5519939</v>
          </cell>
          <cell r="G348" t="str">
            <v>GR-2026/06-0143</v>
          </cell>
        </row>
        <row r="348">
          <cell r="I348" t="str">
            <v>F</v>
          </cell>
          <cell r="J348">
            <v>162632</v>
          </cell>
          <cell r="K348">
            <v>162632</v>
          </cell>
          <cell r="L348">
            <v>95432.46</v>
          </cell>
          <cell r="M348" t="str">
            <v>F</v>
          </cell>
          <cell r="N348">
            <v>0.5868</v>
          </cell>
          <cell r="O348" t="str">
            <v>I</v>
          </cell>
          <cell r="P348" t="str">
            <v>162,632.00</v>
          </cell>
        </row>
        <row r="349">
          <cell r="I349" t="str">
            <v>F</v>
          </cell>
          <cell r="J349">
            <v>9680</v>
          </cell>
          <cell r="K349">
            <v>9680</v>
          </cell>
          <cell r="L349">
            <v>5808</v>
          </cell>
          <cell r="M349" t="str">
            <v>F</v>
          </cell>
          <cell r="N349">
            <v>0.6</v>
          </cell>
          <cell r="O349" t="str">
            <v>L</v>
          </cell>
        </row>
        <row r="350">
          <cell r="F350" t="str">
            <v>ECMU5054141</v>
          </cell>
          <cell r="G350" t="str">
            <v>GR-2026/06-0151</v>
          </cell>
        </row>
        <row r="350">
          <cell r="I350" t="str">
            <v>F</v>
          </cell>
          <cell r="J350">
            <v>184399</v>
          </cell>
          <cell r="K350">
            <v>184399</v>
          </cell>
          <cell r="L350">
            <v>108205.33</v>
          </cell>
          <cell r="M350" t="str">
            <v>F</v>
          </cell>
          <cell r="N350">
            <v>0.5868</v>
          </cell>
          <cell r="O350" t="str">
            <v>I</v>
          </cell>
          <cell r="P350" t="str">
            <v>184,399.00</v>
          </cell>
        </row>
        <row r="351">
          <cell r="F351" t="str">
            <v>WHSU8107619</v>
          </cell>
          <cell r="G351" t="str">
            <v>GR-2026/07-0007</v>
          </cell>
        </row>
        <row r="351">
          <cell r="I351" t="str">
            <v>F</v>
          </cell>
          <cell r="J351">
            <v>125963.65</v>
          </cell>
          <cell r="K351">
            <v>125963.65</v>
          </cell>
          <cell r="L351">
            <v>73915.47</v>
          </cell>
          <cell r="M351" t="str">
            <v>F</v>
          </cell>
          <cell r="N351">
            <v>0.5868</v>
          </cell>
          <cell r="O351" t="str">
            <v>I</v>
          </cell>
          <cell r="P351" t="str">
            <v>125,963.65</v>
          </cell>
        </row>
        <row r="352">
          <cell r="I352" t="str">
            <v>F</v>
          </cell>
          <cell r="J352">
            <v>40975</v>
          </cell>
          <cell r="K352">
            <v>40975</v>
          </cell>
          <cell r="L352">
            <v>24585</v>
          </cell>
          <cell r="M352" t="str">
            <v>F</v>
          </cell>
          <cell r="N352">
            <v>0.6</v>
          </cell>
          <cell r="O352" t="str">
            <v>L</v>
          </cell>
        </row>
        <row r="353">
          <cell r="I353" t="str">
            <v>F</v>
          </cell>
          <cell r="J353">
            <v>26850</v>
          </cell>
          <cell r="K353">
            <v>26850</v>
          </cell>
          <cell r="L353">
            <v>16110</v>
          </cell>
          <cell r="M353" t="str">
            <v>F</v>
          </cell>
          <cell r="N353">
            <v>0.6</v>
          </cell>
          <cell r="O353" t="str">
            <v>L</v>
          </cell>
        </row>
        <row r="354">
          <cell r="F354" t="str">
            <v>YMMU6308003</v>
          </cell>
          <cell r="G354" t="str">
            <v>GR-2026/07-0010</v>
          </cell>
        </row>
        <row r="354">
          <cell r="I354" t="str">
            <v>F</v>
          </cell>
          <cell r="J354">
            <v>146139.8</v>
          </cell>
          <cell r="K354">
            <v>146139.8</v>
          </cell>
          <cell r="L354">
            <v>85754.83</v>
          </cell>
          <cell r="M354" t="str">
            <v>F</v>
          </cell>
          <cell r="N354">
            <v>0.5868</v>
          </cell>
          <cell r="O354" t="str">
            <v>I</v>
          </cell>
          <cell r="P354" t="str">
            <v>146,139.80</v>
          </cell>
        </row>
        <row r="355">
          <cell r="F355" t="str">
            <v>WHSU5098529</v>
          </cell>
          <cell r="G355" t="str">
            <v>GR-2026/07-0009</v>
          </cell>
        </row>
        <row r="355">
          <cell r="I355" t="str">
            <v>F</v>
          </cell>
          <cell r="J355">
            <v>115223</v>
          </cell>
          <cell r="K355">
            <v>115223</v>
          </cell>
          <cell r="L355">
            <v>67612.86</v>
          </cell>
          <cell r="M355" t="str">
            <v>F</v>
          </cell>
          <cell r="N355">
            <v>0.5868</v>
          </cell>
          <cell r="O355" t="str">
            <v>I</v>
          </cell>
          <cell r="P355" t="str">
            <v>115,223.00</v>
          </cell>
        </row>
        <row r="356">
          <cell r="I356" t="str">
            <v>F</v>
          </cell>
          <cell r="J356">
            <v>20451</v>
          </cell>
          <cell r="K356">
            <v>20451</v>
          </cell>
          <cell r="L356">
            <v>12270.6</v>
          </cell>
          <cell r="M356" t="str">
            <v>F</v>
          </cell>
          <cell r="N356">
            <v>0.6</v>
          </cell>
          <cell r="O356" t="str">
            <v>L</v>
          </cell>
        </row>
        <row r="357">
          <cell r="I357" t="str">
            <v>F</v>
          </cell>
          <cell r="J357">
            <v>10948.23</v>
          </cell>
          <cell r="K357">
            <v>10948.23</v>
          </cell>
          <cell r="L357">
            <v>6568.94</v>
          </cell>
          <cell r="M357" t="str">
            <v>F</v>
          </cell>
          <cell r="N357">
            <v>0.6</v>
          </cell>
          <cell r="O357" t="str">
            <v>L</v>
          </cell>
        </row>
        <row r="358">
          <cell r="I358" t="str">
            <v>F</v>
          </cell>
          <cell r="J358">
            <v>86979</v>
          </cell>
          <cell r="K358">
            <v>86979</v>
          </cell>
          <cell r="L358">
            <v>52187.4</v>
          </cell>
          <cell r="M358" t="str">
            <v>F</v>
          </cell>
          <cell r="N358">
            <v>0.6</v>
          </cell>
          <cell r="O358" t="str">
            <v>L</v>
          </cell>
        </row>
        <row r="359">
          <cell r="I359" t="str">
            <v>F</v>
          </cell>
          <cell r="J359">
            <v>1200</v>
          </cell>
          <cell r="K359">
            <v>1200</v>
          </cell>
          <cell r="L359">
            <v>720</v>
          </cell>
          <cell r="M359" t="str">
            <v>F</v>
          </cell>
          <cell r="N359">
            <v>0.6</v>
          </cell>
          <cell r="O359" t="str">
            <v>L</v>
          </cell>
        </row>
        <row r="360">
          <cell r="I360" t="str">
            <v>F</v>
          </cell>
          <cell r="J360">
            <v>213725</v>
          </cell>
          <cell r="K360">
            <v>213725</v>
          </cell>
          <cell r="L360">
            <v>128235</v>
          </cell>
          <cell r="M360" t="str">
            <v>F</v>
          </cell>
          <cell r="N360">
            <v>0.6</v>
          </cell>
          <cell r="O360" t="str">
            <v>L</v>
          </cell>
        </row>
        <row r="361">
          <cell r="F361" t="str">
            <v>CMAU7274498</v>
          </cell>
          <cell r="G361" t="str">
            <v>GR-2026/07-0024</v>
          </cell>
        </row>
        <row r="361">
          <cell r="I361" t="str">
            <v>F</v>
          </cell>
          <cell r="J361">
            <v>186055</v>
          </cell>
          <cell r="K361">
            <v>186055</v>
          </cell>
          <cell r="L361">
            <v>110442.25</v>
          </cell>
          <cell r="M361" t="str">
            <v>F</v>
          </cell>
          <cell r="N361">
            <v>0.5936</v>
          </cell>
          <cell r="O361" t="str">
            <v>I</v>
          </cell>
          <cell r="P361" t="str">
            <v>186,055.00</v>
          </cell>
        </row>
        <row r="362">
          <cell r="F362" t="str">
            <v>CMAU7274498</v>
          </cell>
          <cell r="G362" t="str">
            <v>GR-2026/07-0023</v>
          </cell>
        </row>
        <row r="362">
          <cell r="I362" t="str">
            <v>F</v>
          </cell>
          <cell r="J362">
            <v>133603.91</v>
          </cell>
          <cell r="K362">
            <v>133603.91</v>
          </cell>
          <cell r="L362">
            <v>79307.28</v>
          </cell>
          <cell r="M362" t="str">
            <v>F</v>
          </cell>
          <cell r="N362">
            <v>0.5936</v>
          </cell>
          <cell r="O362" t="str">
            <v>I</v>
          </cell>
          <cell r="P362" t="str">
            <v>133,603.91</v>
          </cell>
        </row>
        <row r="363">
          <cell r="G363" t="str">
            <v>GR-2026/06-0119</v>
          </cell>
        </row>
        <row r="363">
          <cell r="I363" t="str">
            <v>F</v>
          </cell>
          <cell r="J363">
            <v>274.05</v>
          </cell>
          <cell r="K363">
            <v>274.05</v>
          </cell>
          <cell r="L363">
            <v>274.05</v>
          </cell>
          <cell r="M363" t="str">
            <v>F</v>
          </cell>
          <cell r="N363">
            <v>1</v>
          </cell>
        </row>
        <row r="364">
          <cell r="G364" t="str">
            <v>GR-2026/06-0071</v>
          </cell>
        </row>
        <row r="364">
          <cell r="I364" t="str">
            <v>F</v>
          </cell>
          <cell r="J364">
            <v>360</v>
          </cell>
          <cell r="K364">
            <v>360</v>
          </cell>
          <cell r="L364">
            <v>360</v>
          </cell>
          <cell r="M364" t="str">
            <v>F</v>
          </cell>
          <cell r="N364">
            <v>1</v>
          </cell>
        </row>
        <row r="365">
          <cell r="G365" t="str">
            <v>GR-2026/06-0120</v>
          </cell>
        </row>
        <row r="365">
          <cell r="I365" t="str">
            <v>F</v>
          </cell>
          <cell r="J365">
            <v>637.88</v>
          </cell>
          <cell r="K365">
            <v>637.88</v>
          </cell>
          <cell r="L365">
            <v>637.88</v>
          </cell>
          <cell r="M365" t="str">
            <v>F</v>
          </cell>
          <cell r="N365">
            <v>1</v>
          </cell>
        </row>
        <row r="366">
          <cell r="F366" t="str">
            <v>ECMU7605897 (MOCHA)</v>
          </cell>
          <cell r="G366" t="str">
            <v>GR-2026/06-0134</v>
          </cell>
        </row>
        <row r="366">
          <cell r="I366" t="str">
            <v>F</v>
          </cell>
          <cell r="J366">
            <v>112680</v>
          </cell>
          <cell r="K366">
            <v>112680</v>
          </cell>
          <cell r="L366">
            <v>66120.62</v>
          </cell>
          <cell r="M366" t="str">
            <v>F</v>
          </cell>
          <cell r="N366">
            <v>0.5868</v>
          </cell>
          <cell r="O366" t="str">
            <v>I</v>
          </cell>
          <cell r="P366" t="str">
            <v>112,680.00</v>
          </cell>
        </row>
        <row r="367">
          <cell r="F367" t="str">
            <v>ECMU7605897</v>
          </cell>
          <cell r="G367" t="str">
            <v>GR-2026/06-0133</v>
          </cell>
        </row>
        <row r="367">
          <cell r="I367" t="str">
            <v>F</v>
          </cell>
          <cell r="J367">
            <v>350</v>
          </cell>
          <cell r="K367">
            <v>350</v>
          </cell>
          <cell r="L367">
            <v>205.38</v>
          </cell>
          <cell r="M367" t="str">
            <v>F</v>
          </cell>
          <cell r="N367">
            <v>0.5868</v>
          </cell>
          <cell r="O367" t="str">
            <v>I</v>
          </cell>
          <cell r="P367" t="str">
            <v>350.00</v>
          </cell>
        </row>
        <row r="368">
          <cell r="F368" t="str">
            <v>ECMU7605897</v>
          </cell>
          <cell r="G368" t="str">
            <v>GR-2026/06-0132</v>
          </cell>
        </row>
        <row r="368">
          <cell r="I368" t="str">
            <v>F</v>
          </cell>
          <cell r="J368">
            <v>330559.8</v>
          </cell>
          <cell r="K368">
            <v>330559.8</v>
          </cell>
          <cell r="L368">
            <v>193972.49</v>
          </cell>
          <cell r="M368" t="str">
            <v>F</v>
          </cell>
          <cell r="N368">
            <v>0.5868</v>
          </cell>
          <cell r="O368" t="str">
            <v>I</v>
          </cell>
          <cell r="P368" t="str">
            <v>330,559.80</v>
          </cell>
        </row>
        <row r="369">
          <cell r="F369" t="str">
            <v>GLDU7360490 (MOCHA)</v>
          </cell>
          <cell r="G369" t="str">
            <v>GR-2026/06-0131</v>
          </cell>
        </row>
        <row r="369">
          <cell r="I369" t="str">
            <v>F</v>
          </cell>
          <cell r="J369">
            <v>121694</v>
          </cell>
          <cell r="K369">
            <v>121694</v>
          </cell>
          <cell r="L369">
            <v>71410.04</v>
          </cell>
          <cell r="M369" t="str">
            <v>F</v>
          </cell>
          <cell r="N369">
            <v>0.5868</v>
          </cell>
          <cell r="O369" t="str">
            <v>I</v>
          </cell>
          <cell r="P369" t="str">
            <v>121,694.00</v>
          </cell>
        </row>
        <row r="370">
          <cell r="F370" t="str">
            <v>GLDU7360490</v>
          </cell>
          <cell r="G370" t="str">
            <v>GR-2026/06-0130</v>
          </cell>
        </row>
        <row r="370">
          <cell r="I370" t="str">
            <v>F</v>
          </cell>
          <cell r="J370">
            <v>550122</v>
          </cell>
          <cell r="K370">
            <v>550122</v>
          </cell>
          <cell r="L370">
            <v>322811.59</v>
          </cell>
          <cell r="M370" t="str">
            <v>F</v>
          </cell>
          <cell r="N370">
            <v>0.5868</v>
          </cell>
          <cell r="O370" t="str">
            <v>I</v>
          </cell>
          <cell r="P370" t="str">
            <v>550,122.00</v>
          </cell>
        </row>
        <row r="371">
          <cell r="G371" t="str">
            <v>GR-2026/06-0058, GR-2026/06-0059</v>
          </cell>
        </row>
        <row r="371">
          <cell r="I371" t="str">
            <v>F</v>
          </cell>
          <cell r="J371">
            <v>150.65</v>
          </cell>
          <cell r="K371">
            <v>150.65</v>
          </cell>
          <cell r="L371">
            <v>150.65</v>
          </cell>
          <cell r="M371" t="str">
            <v>F</v>
          </cell>
          <cell r="N371">
            <v>1</v>
          </cell>
        </row>
        <row r="372">
          <cell r="I372" t="str">
            <v>F</v>
          </cell>
          <cell r="J372">
            <v>91150</v>
          </cell>
          <cell r="K372">
            <v>91150</v>
          </cell>
          <cell r="L372">
            <v>54690</v>
          </cell>
          <cell r="M372" t="str">
            <v>F</v>
          </cell>
          <cell r="N372">
            <v>0.6</v>
          </cell>
          <cell r="O372" t="str">
            <v>L</v>
          </cell>
        </row>
        <row r="373">
          <cell r="I373" t="str">
            <v>F</v>
          </cell>
          <cell r="J373">
            <v>137400</v>
          </cell>
          <cell r="K373">
            <v>137400</v>
          </cell>
          <cell r="L373">
            <v>82440</v>
          </cell>
          <cell r="M373" t="str">
            <v>F</v>
          </cell>
          <cell r="N373">
            <v>0.6</v>
          </cell>
          <cell r="O373" t="str">
            <v>L</v>
          </cell>
        </row>
        <row r="374">
          <cell r="I374" t="str">
            <v>F</v>
          </cell>
          <cell r="J374">
            <v>1650</v>
          </cell>
          <cell r="K374">
            <v>1650</v>
          </cell>
          <cell r="L374">
            <v>990</v>
          </cell>
          <cell r="M374" t="str">
            <v>F</v>
          </cell>
          <cell r="N374">
            <v>0.6</v>
          </cell>
          <cell r="O374" t="str">
            <v>L</v>
          </cell>
        </row>
        <row r="375">
          <cell r="I375" t="str">
            <v>F</v>
          </cell>
          <cell r="J375">
            <v>95217</v>
          </cell>
          <cell r="K375">
            <v>95217</v>
          </cell>
          <cell r="L375">
            <v>57130.2</v>
          </cell>
          <cell r="M375" t="str">
            <v>F</v>
          </cell>
          <cell r="N375">
            <v>0.6</v>
          </cell>
          <cell r="O375" t="str">
            <v>L</v>
          </cell>
        </row>
        <row r="376">
          <cell r="G376" t="str">
            <v>GR-2026/06-0061</v>
          </cell>
        </row>
        <row r="376">
          <cell r="I376" t="str">
            <v>F</v>
          </cell>
          <cell r="J376">
            <v>264</v>
          </cell>
          <cell r="K376">
            <v>264</v>
          </cell>
          <cell r="L376">
            <v>264</v>
          </cell>
          <cell r="M376" t="str">
            <v>F</v>
          </cell>
          <cell r="N376">
            <v>1</v>
          </cell>
        </row>
        <row r="377">
          <cell r="F377" t="str">
            <v>CAAU6342041</v>
          </cell>
          <cell r="G377" t="str">
            <v>GR-2026/06-0115</v>
          </cell>
        </row>
        <row r="377">
          <cell r="I377" t="str">
            <v>F</v>
          </cell>
          <cell r="J377">
            <v>517025.7</v>
          </cell>
          <cell r="K377">
            <v>517025.7</v>
          </cell>
          <cell r="L377">
            <v>303390.68</v>
          </cell>
          <cell r="M377" t="str">
            <v>F</v>
          </cell>
          <cell r="N377">
            <v>0.5868</v>
          </cell>
          <cell r="O377" t="str">
            <v>I</v>
          </cell>
        </row>
        <row r="378">
          <cell r="I378" t="str">
            <v>F</v>
          </cell>
          <cell r="J378">
            <v>141695</v>
          </cell>
          <cell r="K378">
            <v>141695</v>
          </cell>
          <cell r="L378">
            <v>85017</v>
          </cell>
          <cell r="M378" t="str">
            <v>F</v>
          </cell>
          <cell r="N378">
            <v>0.6</v>
          </cell>
          <cell r="O378" t="str">
            <v>L</v>
          </cell>
        </row>
        <row r="379">
          <cell r="I379" t="str">
            <v>F</v>
          </cell>
          <cell r="J379">
            <v>1560</v>
          </cell>
          <cell r="K379">
            <v>1560</v>
          </cell>
          <cell r="L379">
            <v>936</v>
          </cell>
          <cell r="M379" t="str">
            <v>F</v>
          </cell>
          <cell r="N379">
            <v>0.6</v>
          </cell>
          <cell r="O379" t="str">
            <v>L</v>
          </cell>
        </row>
        <row r="380">
          <cell r="F380" t="str">
            <v>FFAU7069465</v>
          </cell>
          <cell r="G380" t="str">
            <v>GR-2026/06-0152</v>
          </cell>
        </row>
        <row r="380">
          <cell r="I380" t="str">
            <v>F</v>
          </cell>
          <cell r="J380">
            <v>105572</v>
          </cell>
          <cell r="K380">
            <v>105572</v>
          </cell>
          <cell r="L380">
            <v>61896.86</v>
          </cell>
          <cell r="M380" t="str">
            <v>F</v>
          </cell>
          <cell r="N380">
            <v>0.5863</v>
          </cell>
          <cell r="O380" t="str">
            <v>I</v>
          </cell>
          <cell r="P380" t="str">
            <v>105,572.00</v>
          </cell>
        </row>
        <row r="381">
          <cell r="I381" t="str">
            <v>F</v>
          </cell>
          <cell r="J381">
            <v>1406</v>
          </cell>
          <cell r="K381">
            <v>1406</v>
          </cell>
          <cell r="L381">
            <v>843.6</v>
          </cell>
          <cell r="M381" t="str">
            <v>F</v>
          </cell>
          <cell r="N381">
            <v>0.6</v>
          </cell>
          <cell r="O381" t="str">
            <v>L</v>
          </cell>
        </row>
        <row r="382">
          <cell r="F382" t="str">
            <v>HPCU5040948 (KUCHING)</v>
          </cell>
          <cell r="G382" t="str">
            <v>GR-2026/07-0017</v>
          </cell>
        </row>
        <row r="382">
          <cell r="I382" t="str">
            <v>F</v>
          </cell>
          <cell r="J382">
            <v>62426</v>
          </cell>
          <cell r="K382">
            <v>62426</v>
          </cell>
          <cell r="L382">
            <v>36600.36</v>
          </cell>
          <cell r="M382" t="str">
            <v>F</v>
          </cell>
          <cell r="N382">
            <v>0.5863</v>
          </cell>
          <cell r="O382" t="str">
            <v>I</v>
          </cell>
          <cell r="P382" t="str">
            <v>62,426.00</v>
          </cell>
        </row>
        <row r="383">
          <cell r="I383" t="str">
            <v>F</v>
          </cell>
          <cell r="J383">
            <v>1071</v>
          </cell>
          <cell r="K383">
            <v>1071</v>
          </cell>
          <cell r="L383">
            <v>642.6</v>
          </cell>
          <cell r="M383" t="str">
            <v>F</v>
          </cell>
          <cell r="N383">
            <v>0.6</v>
          </cell>
          <cell r="O383" t="str">
            <v>L</v>
          </cell>
        </row>
        <row r="384">
          <cell r="I384" t="str">
            <v>F</v>
          </cell>
          <cell r="J384">
            <v>6880</v>
          </cell>
          <cell r="K384">
            <v>6880</v>
          </cell>
          <cell r="L384">
            <v>4128</v>
          </cell>
          <cell r="M384" t="str">
            <v>F</v>
          </cell>
          <cell r="N384">
            <v>0.6</v>
          </cell>
          <cell r="O384" t="str">
            <v>L</v>
          </cell>
        </row>
        <row r="385">
          <cell r="F385" t="str">
            <v>HPCU5040948 (KUCHING)</v>
          </cell>
          <cell r="G385" t="str">
            <v>GR-2026/07-0018</v>
          </cell>
        </row>
        <row r="385">
          <cell r="I385" t="str">
            <v>F</v>
          </cell>
          <cell r="J385">
            <v>37647</v>
          </cell>
          <cell r="K385">
            <v>37647</v>
          </cell>
          <cell r="L385">
            <v>22072.44</v>
          </cell>
          <cell r="M385" t="str">
            <v>F</v>
          </cell>
          <cell r="N385">
            <v>0.5863</v>
          </cell>
          <cell r="O385" t="str">
            <v>I</v>
          </cell>
          <cell r="P385" t="str">
            <v>37,572.00</v>
          </cell>
        </row>
        <row r="386">
          <cell r="I386" t="str">
            <v>F</v>
          </cell>
          <cell r="J386">
            <v>609300</v>
          </cell>
          <cell r="K386">
            <v>609300</v>
          </cell>
          <cell r="L386">
            <v>365580</v>
          </cell>
          <cell r="M386" t="str">
            <v>F</v>
          </cell>
          <cell r="N386">
            <v>0.6</v>
          </cell>
          <cell r="O386" t="str">
            <v>L</v>
          </cell>
        </row>
        <row r="387">
          <cell r="I387" t="str">
            <v>F</v>
          </cell>
          <cell r="J387">
            <v>84000</v>
          </cell>
          <cell r="K387">
            <v>84000</v>
          </cell>
          <cell r="L387">
            <v>50400</v>
          </cell>
          <cell r="M387" t="str">
            <v>F</v>
          </cell>
          <cell r="N387">
            <v>0.6</v>
          </cell>
          <cell r="O387" t="str">
            <v>L</v>
          </cell>
        </row>
        <row r="388">
          <cell r="I388" t="str">
            <v>F</v>
          </cell>
          <cell r="J388">
            <v>14500</v>
          </cell>
          <cell r="K388">
            <v>14500</v>
          </cell>
          <cell r="L388">
            <v>8700</v>
          </cell>
          <cell r="M388" t="str">
            <v>F</v>
          </cell>
          <cell r="N388">
            <v>0.6</v>
          </cell>
          <cell r="O388" t="str">
            <v>L</v>
          </cell>
        </row>
        <row r="389">
          <cell r="I389" t="str">
            <v>F</v>
          </cell>
          <cell r="J389">
            <v>42500</v>
          </cell>
          <cell r="K389">
            <v>42500</v>
          </cell>
          <cell r="L389">
            <v>25500</v>
          </cell>
          <cell r="M389" t="str">
            <v>F</v>
          </cell>
          <cell r="N389">
            <v>0.6</v>
          </cell>
          <cell r="O389" t="str">
            <v>L</v>
          </cell>
        </row>
        <row r="390">
          <cell r="I390" t="str">
            <v>F</v>
          </cell>
          <cell r="J390">
            <v>308679</v>
          </cell>
          <cell r="K390">
            <v>308679</v>
          </cell>
          <cell r="L390">
            <v>185207.4</v>
          </cell>
          <cell r="M390" t="str">
            <v>F</v>
          </cell>
          <cell r="N390">
            <v>0.6</v>
          </cell>
          <cell r="O390" t="str">
            <v>L</v>
          </cell>
        </row>
        <row r="391">
          <cell r="I391" t="str">
            <v>F</v>
          </cell>
          <cell r="J391">
            <v>83610</v>
          </cell>
          <cell r="K391">
            <v>83610</v>
          </cell>
          <cell r="L391">
            <v>50166</v>
          </cell>
          <cell r="M391" t="str">
            <v>F</v>
          </cell>
          <cell r="N391">
            <v>0.6</v>
          </cell>
          <cell r="O391" t="str">
            <v>L</v>
          </cell>
        </row>
        <row r="392">
          <cell r="I392" t="str">
            <v>F</v>
          </cell>
          <cell r="J392">
            <v>25900</v>
          </cell>
          <cell r="K392">
            <v>25900</v>
          </cell>
          <cell r="L392">
            <v>15540</v>
          </cell>
          <cell r="M392" t="str">
            <v>F</v>
          </cell>
          <cell r="N392">
            <v>0.6</v>
          </cell>
          <cell r="O392" t="str">
            <v>L</v>
          </cell>
        </row>
        <row r="393">
          <cell r="I393" t="str">
            <v>F</v>
          </cell>
          <cell r="J393">
            <v>1650</v>
          </cell>
          <cell r="K393">
            <v>1650</v>
          </cell>
          <cell r="L393">
            <v>990</v>
          </cell>
          <cell r="M393" t="str">
            <v>F</v>
          </cell>
          <cell r="N393">
            <v>0.6</v>
          </cell>
          <cell r="O393" t="str">
            <v>L</v>
          </cell>
        </row>
        <row r="394">
          <cell r="I394" t="str">
            <v>F</v>
          </cell>
          <cell r="J394">
            <v>39000</v>
          </cell>
          <cell r="K394">
            <v>39000</v>
          </cell>
          <cell r="L394">
            <v>23400</v>
          </cell>
          <cell r="M394" t="str">
            <v>F</v>
          </cell>
          <cell r="N394">
            <v>0.6</v>
          </cell>
          <cell r="O394" t="str">
            <v>L</v>
          </cell>
        </row>
        <row r="395">
          <cell r="I395" t="str">
            <v>F</v>
          </cell>
          <cell r="J395">
            <v>53300</v>
          </cell>
          <cell r="K395">
            <v>53300</v>
          </cell>
          <cell r="L395">
            <v>31980</v>
          </cell>
          <cell r="M395" t="str">
            <v>F</v>
          </cell>
          <cell r="N395">
            <v>0.6</v>
          </cell>
          <cell r="O395" t="str">
            <v>L</v>
          </cell>
        </row>
        <row r="396">
          <cell r="G396" t="str">
            <v>GR-2026/06-0046</v>
          </cell>
        </row>
        <row r="396">
          <cell r="I396" t="str">
            <v>F</v>
          </cell>
          <cell r="J396">
            <v>8.4</v>
          </cell>
          <cell r="K396">
            <v>8.4</v>
          </cell>
          <cell r="L396">
            <v>8.4</v>
          </cell>
          <cell r="M396" t="str">
            <v>F</v>
          </cell>
          <cell r="N396">
            <v>1</v>
          </cell>
        </row>
        <row r="397">
          <cell r="I397" t="str">
            <v>F</v>
          </cell>
          <cell r="J397">
            <v>101608</v>
          </cell>
          <cell r="K397">
            <v>101608</v>
          </cell>
          <cell r="L397">
            <v>60964.8</v>
          </cell>
          <cell r="M397" t="str">
            <v>F</v>
          </cell>
          <cell r="N397">
            <v>0.6</v>
          </cell>
          <cell r="O397" t="str">
            <v>L</v>
          </cell>
        </row>
        <row r="398">
          <cell r="I398" t="str">
            <v>F</v>
          </cell>
          <cell r="J398">
            <v>96675</v>
          </cell>
          <cell r="K398">
            <v>96675</v>
          </cell>
          <cell r="L398">
            <v>58005</v>
          </cell>
          <cell r="M398" t="str">
            <v>F</v>
          </cell>
          <cell r="N398">
            <v>0.6</v>
          </cell>
          <cell r="O398" t="str">
            <v>L</v>
          </cell>
        </row>
        <row r="399">
          <cell r="G399" t="str">
            <v>GR-2026/06-0045</v>
          </cell>
        </row>
        <row r="399">
          <cell r="I399" t="str">
            <v>F</v>
          </cell>
          <cell r="J399">
            <v>105.6</v>
          </cell>
          <cell r="K399">
            <v>105.6</v>
          </cell>
          <cell r="L399">
            <v>105.6</v>
          </cell>
          <cell r="M399" t="str">
            <v>F</v>
          </cell>
          <cell r="N399">
            <v>1</v>
          </cell>
        </row>
        <row r="400">
          <cell r="F400" t="str">
            <v>TCKU6332940</v>
          </cell>
          <cell r="G400" t="str">
            <v>GR-2026/07-0026</v>
          </cell>
        </row>
        <row r="400">
          <cell r="I400" t="str">
            <v>F</v>
          </cell>
          <cell r="J400">
            <v>35020</v>
          </cell>
          <cell r="K400">
            <v>35020</v>
          </cell>
          <cell r="L400">
            <v>20787.87</v>
          </cell>
          <cell r="M400" t="str">
            <v>F</v>
          </cell>
          <cell r="N400">
            <v>0.5936</v>
          </cell>
          <cell r="O400" t="str">
            <v>I</v>
          </cell>
          <cell r="P400" t="str">
            <v>35,020.00</v>
          </cell>
        </row>
        <row r="401">
          <cell r="G401" t="str">
            <v>GR-2026/06-0047, GR-2026/06-0048</v>
          </cell>
        </row>
        <row r="401">
          <cell r="I401" t="str">
            <v>F</v>
          </cell>
          <cell r="J401">
            <v>325.66</v>
          </cell>
          <cell r="K401">
            <v>325.66</v>
          </cell>
          <cell r="L401">
            <v>325.66</v>
          </cell>
          <cell r="M401" t="str">
            <v>F</v>
          </cell>
          <cell r="N401">
            <v>1</v>
          </cell>
        </row>
        <row r="402">
          <cell r="F402" t="str">
            <v>BY COURIER</v>
          </cell>
          <cell r="G402" t="str">
            <v>GR-2026/06-0049</v>
          </cell>
        </row>
        <row r="402">
          <cell r="I402" t="str">
            <v>F</v>
          </cell>
          <cell r="J402">
            <v>0</v>
          </cell>
          <cell r="K402">
            <v>0</v>
          </cell>
          <cell r="L402">
            <v>0</v>
          </cell>
          <cell r="M402" t="str">
            <v>F</v>
          </cell>
          <cell r="N402">
            <v>0.5892</v>
          </cell>
          <cell r="O402" t="str">
            <v>I</v>
          </cell>
        </row>
        <row r="403">
          <cell r="G403" t="str">
            <v>GR-2026/06-0051</v>
          </cell>
        </row>
        <row r="403">
          <cell r="I403" t="str">
            <v>F</v>
          </cell>
          <cell r="J403">
            <v>126</v>
          </cell>
          <cell r="K403">
            <v>126</v>
          </cell>
          <cell r="L403">
            <v>126</v>
          </cell>
          <cell r="M403" t="str">
            <v>F</v>
          </cell>
          <cell r="N403">
            <v>1</v>
          </cell>
        </row>
        <row r="404">
          <cell r="F404" t="str">
            <v>WHSU8808990</v>
          </cell>
          <cell r="G404" t="str">
            <v>GR-2026/06-0107</v>
          </cell>
        </row>
        <row r="404">
          <cell r="I404" t="str">
            <v>F</v>
          </cell>
          <cell r="J404">
            <v>116230</v>
          </cell>
          <cell r="K404">
            <v>116230</v>
          </cell>
          <cell r="L404">
            <v>68145.65</v>
          </cell>
          <cell r="M404" t="str">
            <v>F</v>
          </cell>
          <cell r="N404">
            <v>0.5863</v>
          </cell>
          <cell r="O404" t="str">
            <v>I</v>
          </cell>
          <cell r="P404" t="str">
            <v>116,230.00</v>
          </cell>
        </row>
        <row r="405">
          <cell r="F405" t="str">
            <v>WHLU5831409</v>
          </cell>
          <cell r="G405" t="str">
            <v>GR-2026/06-0100</v>
          </cell>
        </row>
        <row r="405">
          <cell r="I405" t="str">
            <v>F</v>
          </cell>
          <cell r="J405">
            <v>95249.99</v>
          </cell>
          <cell r="K405">
            <v>95249.99</v>
          </cell>
          <cell r="L405">
            <v>55845.07</v>
          </cell>
          <cell r="M405" t="str">
            <v>F</v>
          </cell>
          <cell r="N405">
            <v>0.5863</v>
          </cell>
          <cell r="O405" t="str">
            <v>I</v>
          </cell>
          <cell r="P405" t="str">
            <v>95,249.99</v>
          </cell>
        </row>
        <row r="406">
          <cell r="F406" t="str">
            <v>TIIU6274169</v>
          </cell>
          <cell r="G406" t="str">
            <v>GR-2026/06-0099</v>
          </cell>
        </row>
        <row r="406">
          <cell r="I406" t="str">
            <v>F</v>
          </cell>
          <cell r="J406">
            <v>109109</v>
          </cell>
          <cell r="K406">
            <v>109109</v>
          </cell>
          <cell r="L406">
            <v>63970.61</v>
          </cell>
          <cell r="M406" t="str">
            <v>F</v>
          </cell>
          <cell r="N406">
            <v>0.5863</v>
          </cell>
          <cell r="O406" t="str">
            <v>I</v>
          </cell>
          <cell r="P406" t="str">
            <v>109,109.00</v>
          </cell>
        </row>
        <row r="407">
          <cell r="I407" t="str">
            <v>F</v>
          </cell>
          <cell r="J407">
            <v>1027.34</v>
          </cell>
          <cell r="K407">
            <v>1027.34</v>
          </cell>
          <cell r="L407">
            <v>3082.02</v>
          </cell>
          <cell r="M407" t="str">
            <v>F</v>
          </cell>
          <cell r="N407">
            <v>3</v>
          </cell>
          <cell r="O407" t="str">
            <v>L</v>
          </cell>
        </row>
        <row r="408">
          <cell r="F408" t="str">
            <v>WHSU6620453</v>
          </cell>
          <cell r="G408" t="str">
            <v>GR-2026/06-0111</v>
          </cell>
        </row>
        <row r="408">
          <cell r="I408" t="str">
            <v>F</v>
          </cell>
          <cell r="J408">
            <v>125111</v>
          </cell>
          <cell r="K408">
            <v>125111</v>
          </cell>
          <cell r="L408">
            <v>73352.58</v>
          </cell>
          <cell r="M408" t="str">
            <v>F</v>
          </cell>
          <cell r="N408">
            <v>0.5863</v>
          </cell>
          <cell r="O408" t="str">
            <v>I</v>
          </cell>
          <cell r="P408" t="str">
            <v>125,111.00</v>
          </cell>
        </row>
        <row r="409">
          <cell r="I409" t="str">
            <v>F</v>
          </cell>
          <cell r="J409">
            <v>27900</v>
          </cell>
          <cell r="K409">
            <v>27900</v>
          </cell>
          <cell r="L409">
            <v>16740</v>
          </cell>
          <cell r="M409" t="str">
            <v>F</v>
          </cell>
          <cell r="N409">
            <v>0.6</v>
          </cell>
          <cell r="O409" t="str">
            <v>L</v>
          </cell>
        </row>
        <row r="410">
          <cell r="F410" t="str">
            <v>FFAU3046306</v>
          </cell>
          <cell r="G410" t="str">
            <v>GR-2026/07-0066</v>
          </cell>
        </row>
        <row r="410">
          <cell r="I410" t="str">
            <v>F</v>
          </cell>
          <cell r="J410">
            <v>75524.82</v>
          </cell>
          <cell r="K410">
            <v>75524.82</v>
          </cell>
          <cell r="L410">
            <v>45549.02</v>
          </cell>
          <cell r="M410" t="str">
            <v>F</v>
          </cell>
          <cell r="N410">
            <v>0.6031</v>
          </cell>
          <cell r="O410" t="str">
            <v>I</v>
          </cell>
          <cell r="P410" t="str">
            <v>75,524.82</v>
          </cell>
        </row>
        <row r="411">
          <cell r="F411" t="str">
            <v>CSNU7225230</v>
          </cell>
          <cell r="G411" t="str">
            <v>GR-2026/07-0065</v>
          </cell>
        </row>
        <row r="411">
          <cell r="I411" t="str">
            <v>F</v>
          </cell>
          <cell r="J411">
            <v>75125.21</v>
          </cell>
          <cell r="K411">
            <v>75125.21</v>
          </cell>
          <cell r="L411">
            <v>45308.01</v>
          </cell>
          <cell r="M411" t="str">
            <v>F</v>
          </cell>
          <cell r="N411">
            <v>0.6031</v>
          </cell>
          <cell r="O411" t="str">
            <v>I</v>
          </cell>
          <cell r="P411" t="str">
            <v>75,125.21</v>
          </cell>
        </row>
        <row r="412">
          <cell r="F412" t="str">
            <v>FSCU8793830</v>
          </cell>
          <cell r="G412" t="str">
            <v>GR-2026/07-0074</v>
          </cell>
        </row>
        <row r="412">
          <cell r="I412" t="str">
            <v>F</v>
          </cell>
          <cell r="J412">
            <v>25678.5</v>
          </cell>
          <cell r="K412">
            <v>25678.5</v>
          </cell>
          <cell r="L412">
            <v>15486.7</v>
          </cell>
          <cell r="M412" t="str">
            <v>F</v>
          </cell>
          <cell r="N412">
            <v>0.6031</v>
          </cell>
          <cell r="O412" t="str">
            <v>I</v>
          </cell>
          <cell r="P412" t="str">
            <v>25,678.50</v>
          </cell>
        </row>
        <row r="413">
          <cell r="F413" t="str">
            <v>FFAU3161439</v>
          </cell>
          <cell r="G413" t="str">
            <v>GR-2026/07-0041</v>
          </cell>
        </row>
        <row r="413">
          <cell r="I413" t="str">
            <v>F</v>
          </cell>
          <cell r="J413">
            <v>90541.04</v>
          </cell>
          <cell r="K413">
            <v>90541.04</v>
          </cell>
          <cell r="L413">
            <v>54605.3</v>
          </cell>
          <cell r="M413" t="str">
            <v>F</v>
          </cell>
          <cell r="N413">
            <v>0.6031</v>
          </cell>
          <cell r="O413" t="str">
            <v>I</v>
          </cell>
          <cell r="P413" t="str">
            <v>90,541.04</v>
          </cell>
        </row>
        <row r="414">
          <cell r="I414" t="str">
            <v>F</v>
          </cell>
          <cell r="J414">
            <v>32400</v>
          </cell>
          <cell r="K414">
            <v>32400</v>
          </cell>
          <cell r="L414">
            <v>19440</v>
          </cell>
          <cell r="M414" t="str">
            <v>F</v>
          </cell>
          <cell r="N414">
            <v>0.6</v>
          </cell>
          <cell r="O414" t="str">
            <v>L</v>
          </cell>
        </row>
        <row r="415">
          <cell r="F415" t="str">
            <v>TCKU6690692</v>
          </cell>
          <cell r="G415" t="str">
            <v>GR-2026/07-0014</v>
          </cell>
        </row>
        <row r="415">
          <cell r="I415" t="str">
            <v>F</v>
          </cell>
          <cell r="J415">
            <v>118641.39</v>
          </cell>
          <cell r="K415">
            <v>118641.39</v>
          </cell>
          <cell r="L415">
            <v>71552.62</v>
          </cell>
          <cell r="M415" t="str">
            <v>F</v>
          </cell>
          <cell r="N415">
            <v>0.6031</v>
          </cell>
          <cell r="O415" t="str">
            <v>I</v>
          </cell>
          <cell r="P415" t="str">
            <v>118,641.39</v>
          </cell>
        </row>
        <row r="416">
          <cell r="I416" t="str">
            <v>F</v>
          </cell>
          <cell r="J416">
            <v>590</v>
          </cell>
          <cell r="K416">
            <v>590</v>
          </cell>
          <cell r="L416">
            <v>354</v>
          </cell>
          <cell r="M416" t="str">
            <v>F</v>
          </cell>
          <cell r="N416">
            <v>0.6</v>
          </cell>
          <cell r="O416" t="str">
            <v>L</v>
          </cell>
        </row>
        <row r="417">
          <cell r="F417" t="str">
            <v>FFAU3360657</v>
          </cell>
          <cell r="G417" t="str">
            <v>GR-2026/07-0047</v>
          </cell>
        </row>
        <row r="417">
          <cell r="I417" t="str">
            <v>F</v>
          </cell>
          <cell r="J417">
            <v>101227.57</v>
          </cell>
          <cell r="K417">
            <v>101227.57</v>
          </cell>
          <cell r="L417">
            <v>61050.35</v>
          </cell>
          <cell r="M417" t="str">
            <v>F</v>
          </cell>
          <cell r="N417">
            <v>0.6031</v>
          </cell>
          <cell r="O417" t="str">
            <v>I</v>
          </cell>
          <cell r="P417" t="str">
            <v>101,227.57</v>
          </cell>
        </row>
        <row r="418">
          <cell r="F418" t="str">
            <v>CBHU9443526</v>
          </cell>
          <cell r="G418" t="str">
            <v>GR-2026/07-0046</v>
          </cell>
        </row>
        <row r="418">
          <cell r="I418" t="str">
            <v>F</v>
          </cell>
          <cell r="J418">
            <v>111720</v>
          </cell>
          <cell r="K418">
            <v>111720</v>
          </cell>
          <cell r="L418">
            <v>67378.33</v>
          </cell>
          <cell r="M418" t="str">
            <v>F</v>
          </cell>
          <cell r="N418">
            <v>0.6031</v>
          </cell>
          <cell r="O418" t="str">
            <v>I</v>
          </cell>
          <cell r="P418" t="str">
            <v>111,720.00</v>
          </cell>
        </row>
        <row r="419">
          <cell r="F419" t="str">
            <v>FSCU8958632</v>
          </cell>
          <cell r="G419" t="str">
            <v>GR-2026/07-0013</v>
          </cell>
        </row>
        <row r="419">
          <cell r="I419" t="str">
            <v>F</v>
          </cell>
          <cell r="J419">
            <v>89280</v>
          </cell>
          <cell r="K419">
            <v>89280</v>
          </cell>
          <cell r="L419">
            <v>53844.77</v>
          </cell>
          <cell r="M419" t="str">
            <v>F</v>
          </cell>
          <cell r="N419">
            <v>0.6031</v>
          </cell>
          <cell r="O419" t="str">
            <v>I</v>
          </cell>
          <cell r="P419" t="str">
            <v>89,280.00</v>
          </cell>
        </row>
        <row r="420">
          <cell r="F420" t="str">
            <v>OOCU8256258</v>
          </cell>
          <cell r="G420" t="str">
            <v>GR-2026/07-0063</v>
          </cell>
        </row>
        <row r="420">
          <cell r="I420" t="str">
            <v>F</v>
          </cell>
          <cell r="J420">
            <v>95000.93</v>
          </cell>
          <cell r="K420">
            <v>95000.93</v>
          </cell>
          <cell r="L420">
            <v>57295.06</v>
          </cell>
          <cell r="M420" t="str">
            <v>F</v>
          </cell>
          <cell r="N420">
            <v>0.6031</v>
          </cell>
          <cell r="O420" t="str">
            <v>I</v>
          </cell>
          <cell r="P420" t="str">
            <v>95,000.93</v>
          </cell>
        </row>
        <row r="421">
          <cell r="F421" t="str">
            <v>F-MAGU5584133</v>
          </cell>
          <cell r="G421" t="str">
            <v>FGR2026/05-0026</v>
          </cell>
        </row>
        <row r="421">
          <cell r="I421" t="str">
            <v>F</v>
          </cell>
          <cell r="J421">
            <v>0</v>
          </cell>
          <cell r="K421">
            <v>0</v>
          </cell>
          <cell r="L421">
            <v>0</v>
          </cell>
          <cell r="M421" t="str">
            <v>F</v>
          </cell>
          <cell r="N421">
            <v>0.6</v>
          </cell>
        </row>
        <row r="422">
          <cell r="F422" t="str">
            <v>F-PIDU4535235</v>
          </cell>
          <cell r="G422" t="str">
            <v>FGR2026/06-0002</v>
          </cell>
        </row>
        <row r="422">
          <cell r="I422" t="str">
            <v>F</v>
          </cell>
          <cell r="J422">
            <v>0</v>
          </cell>
          <cell r="K422">
            <v>0</v>
          </cell>
          <cell r="L422">
            <v>0</v>
          </cell>
          <cell r="M422" t="str">
            <v>F</v>
          </cell>
          <cell r="N422">
            <v>0.5814</v>
          </cell>
          <cell r="O422" t="str">
            <v>I</v>
          </cell>
          <cell r="P422" t="str">
            <v>0.00</v>
          </cell>
        </row>
        <row r="423">
          <cell r="G423" t="str">
            <v>GR-2026/06-0028</v>
          </cell>
        </row>
        <row r="423">
          <cell r="I423" t="str">
            <v>F</v>
          </cell>
          <cell r="J423">
            <v>54.48</v>
          </cell>
          <cell r="K423">
            <v>54.48</v>
          </cell>
          <cell r="L423">
            <v>54.48</v>
          </cell>
          <cell r="M423" t="str">
            <v>F</v>
          </cell>
          <cell r="N423">
            <v>1</v>
          </cell>
        </row>
        <row r="424">
          <cell r="G424" t="str">
            <v>GR-2026/06-0027</v>
          </cell>
        </row>
        <row r="424">
          <cell r="I424" t="str">
            <v>F</v>
          </cell>
          <cell r="J424">
            <v>31.31</v>
          </cell>
          <cell r="K424">
            <v>31.31</v>
          </cell>
          <cell r="L424">
            <v>31.31</v>
          </cell>
          <cell r="M424" t="str">
            <v>F</v>
          </cell>
          <cell r="N424">
            <v>1</v>
          </cell>
        </row>
        <row r="425">
          <cell r="F425" t="str">
            <v>LANYI COURIER TO TERA</v>
          </cell>
          <cell r="G425" t="str">
            <v>GR-2026/06-0019</v>
          </cell>
        </row>
        <row r="425">
          <cell r="I425" t="str">
            <v>F</v>
          </cell>
          <cell r="J425">
            <v>1251</v>
          </cell>
          <cell r="K425">
            <v>1251</v>
          </cell>
          <cell r="L425">
            <v>737.09</v>
          </cell>
          <cell r="M425" t="str">
            <v>F</v>
          </cell>
          <cell r="N425">
            <v>0.5892</v>
          </cell>
        </row>
        <row r="426">
          <cell r="F426" t="str">
            <v>BY COURIER</v>
          </cell>
          <cell r="G426" t="str">
            <v>GR-2026/06-0020</v>
          </cell>
        </row>
        <row r="426">
          <cell r="I426" t="str">
            <v>F</v>
          </cell>
          <cell r="J426">
            <v>0</v>
          </cell>
          <cell r="K426">
            <v>0</v>
          </cell>
          <cell r="L426">
            <v>0</v>
          </cell>
          <cell r="M426" t="str">
            <v>F</v>
          </cell>
          <cell r="N426">
            <v>0.6</v>
          </cell>
        </row>
        <row r="427">
          <cell r="F427" t="str">
            <v>COURIER TO JAYDEN</v>
          </cell>
          <cell r="G427" t="str">
            <v>GR-2026/06-0056</v>
          </cell>
        </row>
        <row r="427">
          <cell r="I427" t="str">
            <v>F</v>
          </cell>
          <cell r="J427">
            <v>663</v>
          </cell>
          <cell r="K427">
            <v>663</v>
          </cell>
          <cell r="L427">
            <v>385.53</v>
          </cell>
          <cell r="M427" t="str">
            <v>F</v>
          </cell>
          <cell r="N427">
            <v>0.5815</v>
          </cell>
          <cell r="O427" t="str">
            <v>I</v>
          </cell>
          <cell r="P427" t="str">
            <v>663.00</v>
          </cell>
        </row>
        <row r="428">
          <cell r="G428" t="str">
            <v>GR-2026/07-0006, GR-2026/06-0034</v>
          </cell>
        </row>
        <row r="428">
          <cell r="I428" t="str">
            <v>F</v>
          </cell>
          <cell r="J428">
            <v>8656.56</v>
          </cell>
          <cell r="K428">
            <v>8656.56</v>
          </cell>
          <cell r="L428">
            <v>8656.56</v>
          </cell>
          <cell r="M428" t="str">
            <v>F</v>
          </cell>
          <cell r="N428">
            <v>1</v>
          </cell>
        </row>
        <row r="429">
          <cell r="F429" t="str">
            <v>OOCU7774397</v>
          </cell>
          <cell r="G429" t="str">
            <v>GR-2026/07-0064</v>
          </cell>
        </row>
        <row r="429">
          <cell r="I429" t="str">
            <v>F</v>
          </cell>
          <cell r="J429">
            <v>104383.52</v>
          </cell>
          <cell r="K429">
            <v>104383.52</v>
          </cell>
          <cell r="L429">
            <v>62953.7</v>
          </cell>
          <cell r="M429" t="str">
            <v>F</v>
          </cell>
          <cell r="N429">
            <v>0.6031</v>
          </cell>
          <cell r="O429" t="str">
            <v>I</v>
          </cell>
          <cell r="P429" t="str">
            <v>104,383.52</v>
          </cell>
        </row>
        <row r="430">
          <cell r="G430" t="str">
            <v>GR-2026/06-0031, GR-2026/06-0030</v>
          </cell>
        </row>
        <row r="430">
          <cell r="I430" t="str">
            <v>F</v>
          </cell>
          <cell r="J430">
            <v>920.48</v>
          </cell>
          <cell r="K430">
            <v>920.48</v>
          </cell>
          <cell r="L430">
            <v>920.48</v>
          </cell>
          <cell r="M430" t="str">
            <v>F</v>
          </cell>
          <cell r="N430">
            <v>1</v>
          </cell>
        </row>
        <row r="431">
          <cell r="F431" t="str">
            <v>WHSU8772049 (MOCHA)</v>
          </cell>
          <cell r="G431" t="str">
            <v>GR-2026/06-0109</v>
          </cell>
        </row>
        <row r="431">
          <cell r="I431" t="str">
            <v>F</v>
          </cell>
          <cell r="J431">
            <v>8550</v>
          </cell>
          <cell r="K431">
            <v>8550</v>
          </cell>
          <cell r="L431">
            <v>5012.87</v>
          </cell>
          <cell r="M431" t="str">
            <v>F</v>
          </cell>
          <cell r="N431">
            <v>0.5863</v>
          </cell>
          <cell r="O431" t="str">
            <v>I</v>
          </cell>
          <cell r="P431" t="str">
            <v>8,550.00</v>
          </cell>
        </row>
        <row r="432">
          <cell r="F432" t="str">
            <v>WHSU8772049</v>
          </cell>
          <cell r="G432" t="str">
            <v>GR-2026/06-0108</v>
          </cell>
        </row>
        <row r="432">
          <cell r="I432" t="str">
            <v>F</v>
          </cell>
          <cell r="J432">
            <v>111566.01</v>
          </cell>
          <cell r="K432">
            <v>111566.01</v>
          </cell>
          <cell r="L432">
            <v>65411.15</v>
          </cell>
          <cell r="M432" t="str">
            <v>F</v>
          </cell>
          <cell r="N432">
            <v>0.5863</v>
          </cell>
          <cell r="O432" t="str">
            <v>I</v>
          </cell>
          <cell r="P432" t="str">
            <v>111,566.01</v>
          </cell>
        </row>
        <row r="433">
          <cell r="F433" t="str">
            <v>WHSU6441993</v>
          </cell>
          <cell r="G433" t="str">
            <v>GR-2026/06-0110</v>
          </cell>
        </row>
        <row r="433">
          <cell r="I433" t="str">
            <v>F</v>
          </cell>
          <cell r="J433">
            <v>113564</v>
          </cell>
          <cell r="K433">
            <v>113564</v>
          </cell>
          <cell r="L433">
            <v>66582.57</v>
          </cell>
          <cell r="M433" t="str">
            <v>F</v>
          </cell>
          <cell r="N433">
            <v>0.5863</v>
          </cell>
          <cell r="O433" t="str">
            <v>I</v>
          </cell>
          <cell r="P433" t="str">
            <v>113,564.00</v>
          </cell>
        </row>
        <row r="434">
          <cell r="F434" t="str">
            <v>WHSU5655753</v>
          </cell>
          <cell r="G434" t="str">
            <v>GR-2026/06-0075</v>
          </cell>
        </row>
        <row r="434">
          <cell r="I434" t="str">
            <v>F</v>
          </cell>
          <cell r="J434">
            <v>112446</v>
          </cell>
          <cell r="K434">
            <v>112446</v>
          </cell>
          <cell r="L434">
            <v>65421.08</v>
          </cell>
          <cell r="M434" t="str">
            <v>F</v>
          </cell>
          <cell r="N434">
            <v>0.5818</v>
          </cell>
          <cell r="O434" t="str">
            <v>I</v>
          </cell>
          <cell r="P434" t="str">
            <v>112,446.00</v>
          </cell>
        </row>
        <row r="435">
          <cell r="F435" t="str">
            <v>WHSU6301559</v>
          </cell>
          <cell r="G435" t="str">
            <v>GR-2026/06-0039</v>
          </cell>
        </row>
        <row r="435">
          <cell r="I435" t="str">
            <v>F</v>
          </cell>
          <cell r="J435">
            <v>250.87</v>
          </cell>
          <cell r="K435">
            <v>250.87</v>
          </cell>
          <cell r="L435">
            <v>145.96</v>
          </cell>
          <cell r="M435" t="str">
            <v>F</v>
          </cell>
          <cell r="N435">
            <v>0.5818</v>
          </cell>
          <cell r="O435" t="str">
            <v>I</v>
          </cell>
          <cell r="P435" t="str">
            <v>250.87</v>
          </cell>
        </row>
        <row r="436">
          <cell r="F436" t="str">
            <v>WHSU6301559</v>
          </cell>
          <cell r="G436" t="str">
            <v>GR-2026/06-0038</v>
          </cell>
        </row>
        <row r="436">
          <cell r="I436" t="str">
            <v>F</v>
          </cell>
          <cell r="J436">
            <v>139808.13</v>
          </cell>
          <cell r="K436">
            <v>139808.13</v>
          </cell>
          <cell r="L436">
            <v>81340.37</v>
          </cell>
          <cell r="M436" t="str">
            <v>F</v>
          </cell>
          <cell r="N436">
            <v>0.5818</v>
          </cell>
          <cell r="O436" t="str">
            <v>I</v>
          </cell>
          <cell r="P436" t="str">
            <v>139,808.13</v>
          </cell>
        </row>
        <row r="437">
          <cell r="F437" t="str">
            <v>WHSU8193094</v>
          </cell>
          <cell r="G437" t="str">
            <v>GR-2026/06-0102</v>
          </cell>
        </row>
        <row r="437">
          <cell r="I437" t="str">
            <v>F</v>
          </cell>
          <cell r="J437">
            <v>94820</v>
          </cell>
          <cell r="K437">
            <v>94820</v>
          </cell>
          <cell r="L437">
            <v>55166.28</v>
          </cell>
          <cell r="M437" t="str">
            <v>F</v>
          </cell>
          <cell r="N437">
            <v>0.5818</v>
          </cell>
          <cell r="O437" t="str">
            <v>I</v>
          </cell>
          <cell r="P437" t="str">
            <v>94,820.00</v>
          </cell>
        </row>
        <row r="438">
          <cell r="I438" t="str">
            <v>F</v>
          </cell>
          <cell r="J438">
            <v>6150</v>
          </cell>
          <cell r="K438">
            <v>6150</v>
          </cell>
          <cell r="L438">
            <v>3690</v>
          </cell>
          <cell r="M438" t="str">
            <v>F</v>
          </cell>
          <cell r="N438">
            <v>0.6</v>
          </cell>
          <cell r="O438" t="str">
            <v>L</v>
          </cell>
        </row>
        <row r="439">
          <cell r="I439" t="str">
            <v>F</v>
          </cell>
          <cell r="J439">
            <v>19200</v>
          </cell>
          <cell r="K439">
            <v>19200</v>
          </cell>
          <cell r="L439">
            <v>11520</v>
          </cell>
          <cell r="M439" t="str">
            <v>F</v>
          </cell>
          <cell r="N439">
            <v>0.6</v>
          </cell>
          <cell r="O439" t="str">
            <v>L</v>
          </cell>
        </row>
        <row r="440">
          <cell r="I440" t="str">
            <v>F</v>
          </cell>
          <cell r="J440">
            <v>94055</v>
          </cell>
          <cell r="K440">
            <v>94055</v>
          </cell>
          <cell r="L440">
            <v>56433</v>
          </cell>
          <cell r="M440" t="str">
            <v>F</v>
          </cell>
          <cell r="N440">
            <v>0.6</v>
          </cell>
          <cell r="O440" t="str">
            <v>L</v>
          </cell>
        </row>
        <row r="441">
          <cell r="G441" t="str">
            <v>GR-2026/06-0094</v>
          </cell>
        </row>
        <row r="441">
          <cell r="I441" t="str">
            <v>F</v>
          </cell>
          <cell r="J441">
            <v>551.25</v>
          </cell>
          <cell r="K441">
            <v>551.25</v>
          </cell>
          <cell r="L441">
            <v>551.25</v>
          </cell>
          <cell r="M441" t="str">
            <v>F</v>
          </cell>
          <cell r="N441">
            <v>1</v>
          </cell>
        </row>
        <row r="442">
          <cell r="F442" t="str">
            <v>NSSU7169579 (MOCHA)</v>
          </cell>
          <cell r="G442" t="str">
            <v>GR-2026/06-0055</v>
          </cell>
        </row>
        <row r="442">
          <cell r="I442" t="str">
            <v>F</v>
          </cell>
          <cell r="J442">
            <v>153376</v>
          </cell>
          <cell r="K442">
            <v>153376</v>
          </cell>
          <cell r="L442">
            <v>89172.81</v>
          </cell>
          <cell r="M442" t="str">
            <v>F</v>
          </cell>
          <cell r="N442">
            <v>0.5814</v>
          </cell>
          <cell r="O442" t="str">
            <v>I</v>
          </cell>
          <cell r="P442" t="str">
            <v>153,376.00</v>
          </cell>
        </row>
        <row r="443">
          <cell r="I443" t="str">
            <v>F</v>
          </cell>
          <cell r="J443">
            <v>3480</v>
          </cell>
          <cell r="K443">
            <v>3480</v>
          </cell>
          <cell r="L443">
            <v>2088</v>
          </cell>
          <cell r="M443" t="str">
            <v>F</v>
          </cell>
          <cell r="N443">
            <v>0.6</v>
          </cell>
          <cell r="O443" t="str">
            <v>L</v>
          </cell>
        </row>
        <row r="444">
          <cell r="F444" t="str">
            <v>F-WHSU6454178</v>
          </cell>
          <cell r="G444" t="str">
            <v>FGR2026/05-0025</v>
          </cell>
        </row>
        <row r="444">
          <cell r="I444" t="str">
            <v>F</v>
          </cell>
          <cell r="J444">
            <v>29</v>
          </cell>
          <cell r="K444">
            <v>29</v>
          </cell>
          <cell r="L444">
            <v>16.87</v>
          </cell>
          <cell r="M444" t="str">
            <v>F</v>
          </cell>
          <cell r="N444">
            <v>0.5818</v>
          </cell>
          <cell r="O444" t="str">
            <v>I</v>
          </cell>
          <cell r="P444" t="str">
            <v>29.00</v>
          </cell>
        </row>
        <row r="445">
          <cell r="I445" t="str">
            <v>F</v>
          </cell>
          <cell r="J445">
            <v>1316</v>
          </cell>
          <cell r="K445">
            <v>1316</v>
          </cell>
          <cell r="L445">
            <v>789.6</v>
          </cell>
          <cell r="M445" t="str">
            <v>F</v>
          </cell>
          <cell r="N445">
            <v>0.6</v>
          </cell>
          <cell r="O445" t="str">
            <v>L</v>
          </cell>
        </row>
        <row r="446">
          <cell r="G446" t="str">
            <v>GR-2026/06-0050</v>
          </cell>
        </row>
        <row r="446">
          <cell r="I446" t="str">
            <v>F</v>
          </cell>
          <cell r="J446">
            <v>1612.5</v>
          </cell>
          <cell r="K446">
            <v>1612.5</v>
          </cell>
          <cell r="L446">
            <v>1612.5</v>
          </cell>
          <cell r="M446" t="str">
            <v>F</v>
          </cell>
          <cell r="N446">
            <v>1</v>
          </cell>
        </row>
        <row r="447">
          <cell r="F447" t="str">
            <v>NSSU7169579</v>
          </cell>
          <cell r="G447" t="str">
            <v>GR-2026/06-0054</v>
          </cell>
        </row>
        <row r="447">
          <cell r="I447" t="str">
            <v>F</v>
          </cell>
          <cell r="J447">
            <v>663069.6</v>
          </cell>
          <cell r="K447">
            <v>663069.6</v>
          </cell>
          <cell r="L447">
            <v>385508.67</v>
          </cell>
          <cell r="M447" t="str">
            <v>F</v>
          </cell>
          <cell r="N447">
            <v>0.5814</v>
          </cell>
          <cell r="O447" t="str">
            <v>I</v>
          </cell>
          <cell r="P447" t="str">
            <v>663,069.60</v>
          </cell>
        </row>
        <row r="448">
          <cell r="G448" t="str">
            <v>GR-2026/05-0132</v>
          </cell>
        </row>
        <row r="448">
          <cell r="I448" t="str">
            <v>F</v>
          </cell>
          <cell r="J448">
            <v>4715</v>
          </cell>
          <cell r="K448">
            <v>4715</v>
          </cell>
          <cell r="L448">
            <v>4715</v>
          </cell>
          <cell r="M448" t="str">
            <v>F</v>
          </cell>
          <cell r="N448">
            <v>1</v>
          </cell>
        </row>
        <row r="449">
          <cell r="I449" t="str">
            <v>F</v>
          </cell>
          <cell r="J449">
            <v>34200</v>
          </cell>
          <cell r="K449">
            <v>34200</v>
          </cell>
          <cell r="L449">
            <v>20520</v>
          </cell>
          <cell r="M449" t="str">
            <v>F</v>
          </cell>
          <cell r="N449">
            <v>0.6</v>
          </cell>
          <cell r="O449" t="str">
            <v>L</v>
          </cell>
        </row>
        <row r="450">
          <cell r="F450" t="str">
            <v>MEDU4547703</v>
          </cell>
          <cell r="G450" t="str">
            <v>GR-2026/06-0006</v>
          </cell>
        </row>
        <row r="450">
          <cell r="I450" t="str">
            <v>F</v>
          </cell>
          <cell r="J450">
            <v>151136</v>
          </cell>
          <cell r="K450">
            <v>151136</v>
          </cell>
          <cell r="L450">
            <v>87870.47</v>
          </cell>
          <cell r="M450" t="str">
            <v>F</v>
          </cell>
          <cell r="N450">
            <v>0.5814</v>
          </cell>
          <cell r="O450" t="str">
            <v>I</v>
          </cell>
          <cell r="P450" t="str">
            <v>151,136.00</v>
          </cell>
        </row>
        <row r="451">
          <cell r="I451" t="str">
            <v>F</v>
          </cell>
          <cell r="J451">
            <v>19000</v>
          </cell>
          <cell r="K451">
            <v>19000</v>
          </cell>
          <cell r="L451">
            <v>11400</v>
          </cell>
          <cell r="M451" t="str">
            <v>F</v>
          </cell>
          <cell r="N451">
            <v>0.6</v>
          </cell>
          <cell r="O451" t="str">
            <v>L</v>
          </cell>
        </row>
        <row r="452">
          <cell r="F452" t="str">
            <v>MAGU5773013</v>
          </cell>
          <cell r="G452" t="str">
            <v>GR-2026/06-0021</v>
          </cell>
        </row>
        <row r="452">
          <cell r="I452" t="str">
            <v>F</v>
          </cell>
          <cell r="J452">
            <v>113287</v>
          </cell>
          <cell r="K452">
            <v>113287</v>
          </cell>
          <cell r="L452">
            <v>65865.06</v>
          </cell>
          <cell r="M452" t="str">
            <v>F</v>
          </cell>
          <cell r="N452">
            <v>0.5814</v>
          </cell>
          <cell r="O452" t="str">
            <v>I</v>
          </cell>
          <cell r="P452" t="str">
            <v>113,287.00</v>
          </cell>
        </row>
        <row r="453">
          <cell r="G453" t="str">
            <v>GR-2026/05-0128</v>
          </cell>
        </row>
        <row r="453">
          <cell r="I453" t="str">
            <v>F</v>
          </cell>
          <cell r="J453">
            <v>196</v>
          </cell>
          <cell r="K453">
            <v>196</v>
          </cell>
          <cell r="L453">
            <v>196</v>
          </cell>
          <cell r="M453" t="str">
            <v>F</v>
          </cell>
          <cell r="N453">
            <v>1</v>
          </cell>
        </row>
        <row r="454">
          <cell r="F454" t="str">
            <v>PIDU4535235 (MOCHA)</v>
          </cell>
          <cell r="G454" t="str">
            <v>GR-2026/06-0017</v>
          </cell>
        </row>
        <row r="454">
          <cell r="I454" t="str">
            <v>F</v>
          </cell>
          <cell r="J454">
            <v>0</v>
          </cell>
          <cell r="K454">
            <v>0</v>
          </cell>
          <cell r="L454">
            <v>0</v>
          </cell>
          <cell r="M454" t="str">
            <v>F</v>
          </cell>
          <cell r="N454">
            <v>0.5814</v>
          </cell>
          <cell r="O454" t="str">
            <v>I</v>
          </cell>
          <cell r="P454" t="str">
            <v>0.00</v>
          </cell>
        </row>
        <row r="455">
          <cell r="I455" t="str">
            <v>F</v>
          </cell>
          <cell r="J455">
            <v>183330</v>
          </cell>
          <cell r="K455">
            <v>183330</v>
          </cell>
          <cell r="L455">
            <v>109998</v>
          </cell>
          <cell r="M455" t="str">
            <v>F</v>
          </cell>
          <cell r="N455">
            <v>0.6</v>
          </cell>
          <cell r="O455" t="str">
            <v>L</v>
          </cell>
        </row>
        <row r="456">
          <cell r="F456" t="str">
            <v>PIDU4535235</v>
          </cell>
          <cell r="G456" t="str">
            <v>GR-2026/06-0016</v>
          </cell>
        </row>
        <row r="456">
          <cell r="I456" t="str">
            <v>F</v>
          </cell>
          <cell r="J456">
            <v>11500</v>
          </cell>
          <cell r="K456">
            <v>11500</v>
          </cell>
          <cell r="L456">
            <v>6686.1</v>
          </cell>
          <cell r="M456" t="str">
            <v>F</v>
          </cell>
          <cell r="N456">
            <v>0.5814</v>
          </cell>
          <cell r="O456" t="str">
            <v>I</v>
          </cell>
          <cell r="P456" t="str">
            <v>11,500.00</v>
          </cell>
        </row>
        <row r="457">
          <cell r="F457" t="str">
            <v>PIDU4535235</v>
          </cell>
          <cell r="G457" t="str">
            <v>GR-2026/06-0015</v>
          </cell>
        </row>
        <row r="457">
          <cell r="I457" t="str">
            <v>F</v>
          </cell>
          <cell r="J457">
            <v>5100</v>
          </cell>
          <cell r="K457">
            <v>5100</v>
          </cell>
          <cell r="L457">
            <v>2965.14</v>
          </cell>
          <cell r="M457" t="str">
            <v>F</v>
          </cell>
          <cell r="N457">
            <v>0.5814</v>
          </cell>
          <cell r="O457" t="str">
            <v>I</v>
          </cell>
          <cell r="P457" t="str">
            <v>5,100.00</v>
          </cell>
        </row>
        <row r="458">
          <cell r="F458" t="str">
            <v>PIDU4535235</v>
          </cell>
          <cell r="G458" t="str">
            <v>GR-2026/06-0014</v>
          </cell>
        </row>
        <row r="458">
          <cell r="I458" t="str">
            <v>F</v>
          </cell>
          <cell r="J458">
            <v>9860</v>
          </cell>
          <cell r="K458">
            <v>9860</v>
          </cell>
          <cell r="L458">
            <v>5732.6</v>
          </cell>
          <cell r="M458" t="str">
            <v>F</v>
          </cell>
          <cell r="N458">
            <v>0.5814</v>
          </cell>
          <cell r="O458" t="str">
            <v>I</v>
          </cell>
          <cell r="P458" t="str">
            <v>9,860.00</v>
          </cell>
        </row>
        <row r="459">
          <cell r="F459" t="str">
            <v>PIDU4535235</v>
          </cell>
          <cell r="G459" t="str">
            <v>GR-2026/06-0013</v>
          </cell>
        </row>
        <row r="459">
          <cell r="I459" t="str">
            <v>F</v>
          </cell>
          <cell r="J459">
            <v>11720</v>
          </cell>
          <cell r="K459">
            <v>11720</v>
          </cell>
          <cell r="L459">
            <v>6814.01</v>
          </cell>
          <cell r="M459" t="str">
            <v>F</v>
          </cell>
          <cell r="N459">
            <v>0.5814</v>
          </cell>
          <cell r="O459" t="str">
            <v>I</v>
          </cell>
          <cell r="P459" t="str">
            <v>11,720.00</v>
          </cell>
        </row>
        <row r="460">
          <cell r="F460" t="str">
            <v>PIDU4535235</v>
          </cell>
          <cell r="G460" t="str">
            <v>GR-2026/06-0012</v>
          </cell>
        </row>
        <row r="460">
          <cell r="I460" t="str">
            <v>F</v>
          </cell>
          <cell r="J460">
            <v>193730</v>
          </cell>
          <cell r="K460">
            <v>193730</v>
          </cell>
          <cell r="L460">
            <v>112634.62</v>
          </cell>
          <cell r="M460" t="str">
            <v>F</v>
          </cell>
          <cell r="N460">
            <v>0.5814</v>
          </cell>
          <cell r="O460" t="str">
            <v>I</v>
          </cell>
          <cell r="P460" t="str">
            <v>193,730.00</v>
          </cell>
        </row>
        <row r="461">
          <cell r="F461" t="str">
            <v>PIDU4535235</v>
          </cell>
          <cell r="G461" t="str">
            <v>GR-2026/06-0011</v>
          </cell>
        </row>
        <row r="461">
          <cell r="I461" t="str">
            <v>F</v>
          </cell>
          <cell r="J461">
            <v>102722.2</v>
          </cell>
          <cell r="K461">
            <v>102722.2</v>
          </cell>
          <cell r="L461">
            <v>59722.69</v>
          </cell>
          <cell r="M461" t="str">
            <v>F</v>
          </cell>
          <cell r="N461">
            <v>0.5814</v>
          </cell>
          <cell r="O461" t="str">
            <v>I</v>
          </cell>
          <cell r="P461" t="str">
            <v>102,722.20</v>
          </cell>
        </row>
        <row r="462">
          <cell r="F462" t="str">
            <v>PIDU4535235</v>
          </cell>
          <cell r="G462" t="str">
            <v>GR-2026/06-0010</v>
          </cell>
        </row>
        <row r="462">
          <cell r="I462" t="str">
            <v>F</v>
          </cell>
          <cell r="J462">
            <v>33655</v>
          </cell>
          <cell r="K462">
            <v>33655</v>
          </cell>
          <cell r="L462">
            <v>19567.02</v>
          </cell>
          <cell r="M462" t="str">
            <v>F</v>
          </cell>
          <cell r="N462">
            <v>0.5814</v>
          </cell>
          <cell r="O462" t="str">
            <v>I</v>
          </cell>
          <cell r="P462" t="str">
            <v>33,655.00</v>
          </cell>
        </row>
        <row r="463">
          <cell r="F463" t="str">
            <v>PIDU4535235</v>
          </cell>
          <cell r="G463" t="str">
            <v>GR-2026/06-0009</v>
          </cell>
        </row>
        <row r="463">
          <cell r="I463" t="str">
            <v>F</v>
          </cell>
          <cell r="J463">
            <v>23600</v>
          </cell>
          <cell r="K463">
            <v>23600</v>
          </cell>
          <cell r="L463">
            <v>13721.04</v>
          </cell>
          <cell r="M463" t="str">
            <v>F</v>
          </cell>
          <cell r="N463">
            <v>0.5814</v>
          </cell>
          <cell r="O463" t="str">
            <v>I</v>
          </cell>
          <cell r="P463" t="str">
            <v>23,600.00</v>
          </cell>
        </row>
        <row r="464">
          <cell r="F464" t="str">
            <v>PIDU4535235 (MOCHA)</v>
          </cell>
          <cell r="G464" t="str">
            <v>GR-2026/06-0008</v>
          </cell>
        </row>
        <row r="464">
          <cell r="I464" t="str">
            <v>F</v>
          </cell>
          <cell r="J464">
            <v>38040</v>
          </cell>
          <cell r="K464">
            <v>38040</v>
          </cell>
          <cell r="L464">
            <v>22116.46</v>
          </cell>
          <cell r="M464" t="str">
            <v>F</v>
          </cell>
          <cell r="N464">
            <v>0.5814</v>
          </cell>
          <cell r="O464" t="str">
            <v>I</v>
          </cell>
          <cell r="P464" t="str">
            <v>38,040.00</v>
          </cell>
        </row>
        <row r="465">
          <cell r="F465" t="str">
            <v>PIDU4535235</v>
          </cell>
          <cell r="G465" t="str">
            <v>GR-2026/06-0007</v>
          </cell>
        </row>
        <row r="465">
          <cell r="I465" t="str">
            <v>F</v>
          </cell>
          <cell r="J465">
            <v>122450</v>
          </cell>
          <cell r="K465">
            <v>122450</v>
          </cell>
          <cell r="L465">
            <v>71192.43</v>
          </cell>
          <cell r="M465" t="str">
            <v>F</v>
          </cell>
          <cell r="N465">
            <v>0.5814</v>
          </cell>
          <cell r="O465" t="str">
            <v>I</v>
          </cell>
          <cell r="P465" t="str">
            <v>122,450.00</v>
          </cell>
        </row>
        <row r="466">
          <cell r="I466" t="str">
            <v>F</v>
          </cell>
          <cell r="J466">
            <v>136200</v>
          </cell>
          <cell r="K466">
            <v>136200</v>
          </cell>
          <cell r="L466">
            <v>81720</v>
          </cell>
          <cell r="M466" t="str">
            <v>F</v>
          </cell>
          <cell r="N466">
            <v>0.6</v>
          </cell>
          <cell r="O466" t="str">
            <v>L</v>
          </cell>
        </row>
        <row r="467">
          <cell r="G467" t="str">
            <v>GR-2026/06-0005</v>
          </cell>
        </row>
        <row r="467">
          <cell r="I467" t="str">
            <v>F</v>
          </cell>
          <cell r="J467">
            <v>19548</v>
          </cell>
          <cell r="K467">
            <v>19548</v>
          </cell>
          <cell r="L467">
            <v>19548</v>
          </cell>
          <cell r="M467" t="str">
            <v>F</v>
          </cell>
          <cell r="N467">
            <v>1</v>
          </cell>
        </row>
        <row r="468">
          <cell r="I468" t="str">
            <v>F</v>
          </cell>
          <cell r="J468">
            <v>10620</v>
          </cell>
          <cell r="K468">
            <v>10620</v>
          </cell>
          <cell r="L468">
            <v>6372</v>
          </cell>
          <cell r="M468" t="str">
            <v>F</v>
          </cell>
          <cell r="N468">
            <v>0.6</v>
          </cell>
          <cell r="O468" t="str">
            <v>L</v>
          </cell>
        </row>
        <row r="469">
          <cell r="I469" t="str">
            <v>F</v>
          </cell>
          <cell r="J469">
            <v>18880</v>
          </cell>
          <cell r="K469">
            <v>18880</v>
          </cell>
          <cell r="L469">
            <v>11328</v>
          </cell>
          <cell r="M469" t="str">
            <v>F</v>
          </cell>
          <cell r="N469">
            <v>0.6</v>
          </cell>
          <cell r="O469" t="str">
            <v>L</v>
          </cell>
        </row>
        <row r="470">
          <cell r="I470" t="str">
            <v>F</v>
          </cell>
          <cell r="J470">
            <v>27300</v>
          </cell>
          <cell r="K470">
            <v>27300</v>
          </cell>
          <cell r="L470">
            <v>16380</v>
          </cell>
          <cell r="M470" t="str">
            <v>F</v>
          </cell>
          <cell r="N470">
            <v>0.6</v>
          </cell>
          <cell r="O470" t="str">
            <v>L</v>
          </cell>
        </row>
        <row r="471">
          <cell r="F471" t="str">
            <v>ESDU4094566</v>
          </cell>
          <cell r="G471" t="str">
            <v>GR-2026/06-0080</v>
          </cell>
        </row>
        <row r="471">
          <cell r="I471" t="str">
            <v>F</v>
          </cell>
          <cell r="J471">
            <v>2125</v>
          </cell>
          <cell r="K471">
            <v>2125</v>
          </cell>
          <cell r="L471">
            <v>1235.48</v>
          </cell>
          <cell r="M471" t="str">
            <v>F</v>
          </cell>
          <cell r="N471">
            <v>0.5814</v>
          </cell>
          <cell r="O471" t="str">
            <v>I</v>
          </cell>
          <cell r="P471" t="str">
            <v>2,125.00</v>
          </cell>
        </row>
        <row r="472">
          <cell r="F472" t="str">
            <v>ESDU4094566</v>
          </cell>
          <cell r="G472" t="str">
            <v>GR-2026/06-0079</v>
          </cell>
        </row>
        <row r="472">
          <cell r="I472" t="str">
            <v>F</v>
          </cell>
          <cell r="J472">
            <v>25239.54</v>
          </cell>
          <cell r="K472">
            <v>25239.54</v>
          </cell>
          <cell r="L472">
            <v>14674.27</v>
          </cell>
          <cell r="M472" t="str">
            <v>F</v>
          </cell>
          <cell r="N472">
            <v>0.5814</v>
          </cell>
          <cell r="O472" t="str">
            <v>I</v>
          </cell>
          <cell r="P472" t="str">
            <v>25,239.54</v>
          </cell>
        </row>
        <row r="473">
          <cell r="F473" t="str">
            <v>PCIU9636668</v>
          </cell>
          <cell r="G473" t="str">
            <v>GR-2026/06-0069</v>
          </cell>
        </row>
        <row r="473">
          <cell r="I473" t="str">
            <v>F</v>
          </cell>
          <cell r="J473">
            <v>62000</v>
          </cell>
          <cell r="K473">
            <v>62000</v>
          </cell>
          <cell r="L473">
            <v>36046.8</v>
          </cell>
          <cell r="M473" t="str">
            <v>F</v>
          </cell>
          <cell r="N473">
            <v>0.5814</v>
          </cell>
          <cell r="O473" t="str">
            <v>I</v>
          </cell>
          <cell r="P473" t="str">
            <v>62,000.00</v>
          </cell>
        </row>
        <row r="474">
          <cell r="F474" t="str">
            <v>PCIU9636668</v>
          </cell>
          <cell r="G474" t="str">
            <v>GR-2026/06-0068</v>
          </cell>
        </row>
        <row r="474">
          <cell r="I474" t="str">
            <v>F</v>
          </cell>
          <cell r="J474">
            <v>10137.51</v>
          </cell>
          <cell r="K474">
            <v>10137.51</v>
          </cell>
          <cell r="L474">
            <v>5893.95</v>
          </cell>
          <cell r="M474" t="str">
            <v>F</v>
          </cell>
          <cell r="N474">
            <v>0.5814</v>
          </cell>
          <cell r="O474" t="str">
            <v>I</v>
          </cell>
          <cell r="P474" t="str">
            <v>10,137.51</v>
          </cell>
        </row>
        <row r="475">
          <cell r="F475" t="str">
            <v>PCIU9636668</v>
          </cell>
          <cell r="G475" t="str">
            <v>GR-2026/06-0067</v>
          </cell>
        </row>
        <row r="475">
          <cell r="I475" t="str">
            <v>F</v>
          </cell>
          <cell r="J475">
            <v>3612</v>
          </cell>
          <cell r="K475">
            <v>3612</v>
          </cell>
          <cell r="L475">
            <v>2100.02</v>
          </cell>
          <cell r="M475" t="str">
            <v>F</v>
          </cell>
          <cell r="N475">
            <v>0.5814</v>
          </cell>
          <cell r="O475" t="str">
            <v>I</v>
          </cell>
          <cell r="P475" t="str">
            <v>3,612.00</v>
          </cell>
        </row>
        <row r="476">
          <cell r="F476" t="str">
            <v>PCIU9636668</v>
          </cell>
          <cell r="G476" t="str">
            <v>GR-2026/06-0066</v>
          </cell>
        </row>
        <row r="476">
          <cell r="I476" t="str">
            <v>F</v>
          </cell>
          <cell r="J476">
            <v>179980</v>
          </cell>
          <cell r="K476">
            <v>179980</v>
          </cell>
          <cell r="L476">
            <v>104640.37</v>
          </cell>
          <cell r="M476" t="str">
            <v>F</v>
          </cell>
          <cell r="N476">
            <v>0.5814</v>
          </cell>
          <cell r="O476" t="str">
            <v>I</v>
          </cell>
          <cell r="P476" t="str">
            <v>179,980.00</v>
          </cell>
        </row>
        <row r="477">
          <cell r="I477" t="str">
            <v>F</v>
          </cell>
          <cell r="J477">
            <v>48430</v>
          </cell>
          <cell r="K477">
            <v>48430</v>
          </cell>
          <cell r="L477">
            <v>29058</v>
          </cell>
          <cell r="M477" t="str">
            <v>F</v>
          </cell>
          <cell r="N477">
            <v>0.6</v>
          </cell>
          <cell r="O477" t="str">
            <v>L</v>
          </cell>
        </row>
        <row r="478">
          <cell r="I478" t="str">
            <v>F</v>
          </cell>
          <cell r="J478">
            <v>47200</v>
          </cell>
          <cell r="K478">
            <v>47200</v>
          </cell>
          <cell r="L478">
            <v>28320</v>
          </cell>
          <cell r="M478" t="str">
            <v>F</v>
          </cell>
          <cell r="N478">
            <v>0.6</v>
          </cell>
          <cell r="O478" t="str">
            <v>L</v>
          </cell>
        </row>
        <row r="479">
          <cell r="I479" t="str">
            <v>F</v>
          </cell>
          <cell r="J479">
            <v>21300</v>
          </cell>
          <cell r="K479">
            <v>21300</v>
          </cell>
          <cell r="L479">
            <v>12780</v>
          </cell>
          <cell r="M479" t="str">
            <v>F</v>
          </cell>
          <cell r="N479">
            <v>0.6</v>
          </cell>
          <cell r="O479" t="str">
            <v>L</v>
          </cell>
        </row>
        <row r="480">
          <cell r="I480" t="str">
            <v>F</v>
          </cell>
          <cell r="J480">
            <v>122510</v>
          </cell>
          <cell r="K480">
            <v>122510</v>
          </cell>
          <cell r="L480">
            <v>73506</v>
          </cell>
          <cell r="M480" t="str">
            <v>F</v>
          </cell>
          <cell r="N480">
            <v>0.6</v>
          </cell>
          <cell r="O480" t="str">
            <v>L</v>
          </cell>
        </row>
        <row r="481">
          <cell r="I481" t="str">
            <v>F</v>
          </cell>
          <cell r="J481">
            <v>48740</v>
          </cell>
          <cell r="K481">
            <v>48740</v>
          </cell>
          <cell r="L481">
            <v>29244</v>
          </cell>
          <cell r="M481" t="str">
            <v>F</v>
          </cell>
          <cell r="N481">
            <v>0.6</v>
          </cell>
          <cell r="O481" t="str">
            <v>L</v>
          </cell>
        </row>
        <row r="482">
          <cell r="G482" t="str">
            <v>GR-2026/05-0115, GR-2026/05-0122</v>
          </cell>
        </row>
        <row r="482">
          <cell r="I482" t="str">
            <v>F</v>
          </cell>
          <cell r="J482">
            <v>776.43</v>
          </cell>
          <cell r="K482">
            <v>776.43</v>
          </cell>
          <cell r="L482">
            <v>776.43</v>
          </cell>
          <cell r="M482" t="str">
            <v>F</v>
          </cell>
          <cell r="N482">
            <v>1</v>
          </cell>
        </row>
        <row r="483">
          <cell r="F483" t="str">
            <v>BY COURIER</v>
          </cell>
          <cell r="G483" t="str">
            <v>GR-2026/05-0108</v>
          </cell>
        </row>
        <row r="483">
          <cell r="I483" t="str">
            <v>F</v>
          </cell>
          <cell r="J483">
            <v>1060</v>
          </cell>
          <cell r="K483">
            <v>1060</v>
          </cell>
          <cell r="L483">
            <v>611.09</v>
          </cell>
          <cell r="M483" t="str">
            <v>F</v>
          </cell>
          <cell r="N483">
            <v>0.5765</v>
          </cell>
        </row>
        <row r="484">
          <cell r="F484" t="str">
            <v>BY COURIER</v>
          </cell>
          <cell r="G484" t="str">
            <v>GR-2026/05-0107</v>
          </cell>
        </row>
        <row r="484">
          <cell r="I484" t="str">
            <v>F</v>
          </cell>
          <cell r="J484">
            <v>254.6</v>
          </cell>
          <cell r="K484">
            <v>254.6</v>
          </cell>
          <cell r="L484">
            <v>148.56</v>
          </cell>
          <cell r="M484" t="str">
            <v>F</v>
          </cell>
          <cell r="N484">
            <v>0.5835</v>
          </cell>
        </row>
        <row r="485">
          <cell r="I485" t="str">
            <v>F</v>
          </cell>
          <cell r="J485">
            <v>52935</v>
          </cell>
          <cell r="K485">
            <v>52935</v>
          </cell>
          <cell r="L485">
            <v>31761</v>
          </cell>
          <cell r="M485" t="str">
            <v>F</v>
          </cell>
          <cell r="N485">
            <v>0.6</v>
          </cell>
          <cell r="O485" t="str">
            <v>L</v>
          </cell>
        </row>
        <row r="486">
          <cell r="I486" t="str">
            <v>F</v>
          </cell>
          <cell r="J486">
            <v>209664</v>
          </cell>
          <cell r="K486">
            <v>209664</v>
          </cell>
          <cell r="L486">
            <v>125798.4</v>
          </cell>
          <cell r="M486" t="str">
            <v>F</v>
          </cell>
          <cell r="N486">
            <v>0.6</v>
          </cell>
          <cell r="O486" t="str">
            <v>L</v>
          </cell>
        </row>
        <row r="487">
          <cell r="I487" t="str">
            <v>F</v>
          </cell>
          <cell r="J487">
            <v>43000</v>
          </cell>
          <cell r="K487">
            <v>43000</v>
          </cell>
          <cell r="L487">
            <v>25800</v>
          </cell>
          <cell r="M487" t="str">
            <v>F</v>
          </cell>
          <cell r="N487">
            <v>0.6</v>
          </cell>
          <cell r="O487" t="str">
            <v>L</v>
          </cell>
        </row>
        <row r="488">
          <cell r="I488" t="str">
            <v>F</v>
          </cell>
          <cell r="J488">
            <v>83495</v>
          </cell>
          <cell r="K488">
            <v>83495</v>
          </cell>
          <cell r="L488">
            <v>50097</v>
          </cell>
          <cell r="M488" t="str">
            <v>F</v>
          </cell>
          <cell r="N488">
            <v>0.6</v>
          </cell>
          <cell r="O488" t="str">
            <v>L</v>
          </cell>
        </row>
        <row r="489">
          <cell r="I489" t="str">
            <v>F</v>
          </cell>
          <cell r="J489">
            <v>9538</v>
          </cell>
          <cell r="K489">
            <v>9538</v>
          </cell>
          <cell r="L489">
            <v>5722.8</v>
          </cell>
          <cell r="M489" t="str">
            <v>F</v>
          </cell>
          <cell r="N489">
            <v>0.6</v>
          </cell>
          <cell r="O489" t="str">
            <v>L</v>
          </cell>
        </row>
        <row r="490">
          <cell r="I490" t="str">
            <v>F</v>
          </cell>
          <cell r="J490">
            <v>5120</v>
          </cell>
          <cell r="K490">
            <v>5120</v>
          </cell>
          <cell r="L490">
            <v>3072</v>
          </cell>
          <cell r="M490" t="str">
            <v>F</v>
          </cell>
          <cell r="N490">
            <v>0.6</v>
          </cell>
          <cell r="O490" t="str">
            <v>L</v>
          </cell>
        </row>
        <row r="491">
          <cell r="F491" t="str">
            <v>BY COURIER</v>
          </cell>
          <cell r="G491" t="str">
            <v>GR-2026/05-0102</v>
          </cell>
        </row>
        <row r="491">
          <cell r="I491" t="str">
            <v>F</v>
          </cell>
          <cell r="J491">
            <v>953.45</v>
          </cell>
          <cell r="K491">
            <v>953.45</v>
          </cell>
          <cell r="L491">
            <v>547.95</v>
          </cell>
          <cell r="M491" t="str">
            <v>F</v>
          </cell>
          <cell r="N491">
            <v>0.5747</v>
          </cell>
        </row>
        <row r="492">
          <cell r="F492" t="str">
            <v>WHSU5019540</v>
          </cell>
          <cell r="G492" t="str">
            <v>GR-2026/06-0042</v>
          </cell>
        </row>
        <row r="492">
          <cell r="I492" t="str">
            <v>F</v>
          </cell>
          <cell r="J492">
            <v>111045.13</v>
          </cell>
          <cell r="K492">
            <v>111045.13</v>
          </cell>
          <cell r="L492">
            <v>64472.8</v>
          </cell>
          <cell r="M492" t="str">
            <v>F</v>
          </cell>
          <cell r="N492">
            <v>0.5806</v>
          </cell>
          <cell r="O492" t="str">
            <v>I</v>
          </cell>
          <cell r="P492" t="str">
            <v>111,045.13</v>
          </cell>
        </row>
        <row r="493">
          <cell r="F493" t="str">
            <v>WHSU8820830 (MOCHA)</v>
          </cell>
          <cell r="G493" t="str">
            <v>GR-2026/06-0060</v>
          </cell>
        </row>
        <row r="493">
          <cell r="I493" t="str">
            <v>F</v>
          </cell>
          <cell r="J493">
            <v>11970</v>
          </cell>
          <cell r="K493">
            <v>11970</v>
          </cell>
          <cell r="L493">
            <v>6949.78</v>
          </cell>
          <cell r="M493" t="str">
            <v>F</v>
          </cell>
          <cell r="N493">
            <v>0.5806</v>
          </cell>
          <cell r="O493" t="str">
            <v>I</v>
          </cell>
          <cell r="P493" t="str">
            <v>11,970.00</v>
          </cell>
        </row>
        <row r="494">
          <cell r="I494" t="str">
            <v>F</v>
          </cell>
          <cell r="J494">
            <v>35859</v>
          </cell>
          <cell r="K494">
            <v>35859</v>
          </cell>
          <cell r="L494">
            <v>21515.4</v>
          </cell>
          <cell r="M494" t="str">
            <v>F</v>
          </cell>
          <cell r="N494">
            <v>0.6</v>
          </cell>
          <cell r="O494" t="str">
            <v>L</v>
          </cell>
        </row>
        <row r="495">
          <cell r="F495" t="str">
            <v>WHSU8820830</v>
          </cell>
          <cell r="G495" t="str">
            <v>GR-2026/06-0057</v>
          </cell>
        </row>
        <row r="495">
          <cell r="I495" t="str">
            <v>F</v>
          </cell>
          <cell r="J495">
            <v>95109.34</v>
          </cell>
          <cell r="K495">
            <v>95109.34</v>
          </cell>
          <cell r="L495">
            <v>55220.48</v>
          </cell>
          <cell r="M495" t="str">
            <v>F</v>
          </cell>
          <cell r="N495">
            <v>0.5806</v>
          </cell>
          <cell r="O495" t="str">
            <v>I</v>
          </cell>
          <cell r="P495" t="str">
            <v>95,109.34</v>
          </cell>
        </row>
        <row r="496">
          <cell r="I496" t="str">
            <v>F</v>
          </cell>
          <cell r="J496">
            <v>1480</v>
          </cell>
          <cell r="K496">
            <v>1480</v>
          </cell>
          <cell r="L496">
            <v>888</v>
          </cell>
          <cell r="M496" t="str">
            <v>F</v>
          </cell>
          <cell r="N496">
            <v>0.6</v>
          </cell>
          <cell r="O496" t="str">
            <v>L</v>
          </cell>
        </row>
        <row r="497">
          <cell r="G497" t="str">
            <v>GR-2026/05-0101</v>
          </cell>
        </row>
        <row r="497">
          <cell r="I497" t="str">
            <v>F</v>
          </cell>
          <cell r="J497">
            <v>65.6</v>
          </cell>
          <cell r="K497">
            <v>65.6</v>
          </cell>
          <cell r="L497">
            <v>65.6</v>
          </cell>
          <cell r="M497" t="str">
            <v>F</v>
          </cell>
          <cell r="N497">
            <v>1</v>
          </cell>
        </row>
        <row r="498">
          <cell r="F498" t="str">
            <v>WHSU5355503</v>
          </cell>
          <cell r="G498" t="str">
            <v>GR-2026/06-0092</v>
          </cell>
        </row>
        <row r="498">
          <cell r="I498" t="str">
            <v>F</v>
          </cell>
          <cell r="J498">
            <v>100955</v>
          </cell>
          <cell r="K498">
            <v>100955</v>
          </cell>
          <cell r="L498">
            <v>58614.47</v>
          </cell>
          <cell r="M498" t="str">
            <v>F</v>
          </cell>
          <cell r="N498">
            <v>0.5806</v>
          </cell>
          <cell r="O498" t="str">
            <v>I</v>
          </cell>
          <cell r="P498" t="str">
            <v>100,955.00</v>
          </cell>
        </row>
        <row r="499">
          <cell r="F499" t="str">
            <v>WHSU6263844</v>
          </cell>
          <cell r="G499" t="str">
            <v>GR-2026/06-0023</v>
          </cell>
        </row>
        <row r="499">
          <cell r="I499" t="str">
            <v>F</v>
          </cell>
          <cell r="J499">
            <v>111045.13</v>
          </cell>
          <cell r="K499">
            <v>111045.13</v>
          </cell>
          <cell r="L499">
            <v>64472.8</v>
          </cell>
          <cell r="M499" t="str">
            <v>F</v>
          </cell>
          <cell r="N499">
            <v>0.5806</v>
          </cell>
          <cell r="O499" t="str">
            <v>I</v>
          </cell>
          <cell r="P499" t="str">
            <v>111,045.13</v>
          </cell>
        </row>
        <row r="500">
          <cell r="F500" t="str">
            <v>WHSU6198348</v>
          </cell>
          <cell r="G500" t="str">
            <v>GR-2026/06-0090</v>
          </cell>
        </row>
        <row r="500">
          <cell r="I500" t="str">
            <v>F</v>
          </cell>
          <cell r="J500">
            <v>120905.85</v>
          </cell>
          <cell r="K500">
            <v>120905.85</v>
          </cell>
          <cell r="L500">
            <v>70197.94</v>
          </cell>
          <cell r="M500" t="str">
            <v>F</v>
          </cell>
          <cell r="N500">
            <v>0.5806</v>
          </cell>
          <cell r="O500" t="str">
            <v>I</v>
          </cell>
          <cell r="P500" t="str">
            <v>120,905.85</v>
          </cell>
        </row>
        <row r="501">
          <cell r="I501" t="str">
            <v>F</v>
          </cell>
          <cell r="J501">
            <v>326149</v>
          </cell>
          <cell r="K501">
            <v>326149</v>
          </cell>
          <cell r="L501">
            <v>195689.4</v>
          </cell>
          <cell r="M501" t="str">
            <v>F</v>
          </cell>
          <cell r="N501">
            <v>0.6</v>
          </cell>
          <cell r="O501" t="str">
            <v>L</v>
          </cell>
        </row>
        <row r="502">
          <cell r="F502" t="str">
            <v>WHSU8655037</v>
          </cell>
          <cell r="G502" t="str">
            <v>GR-2026/06-0113</v>
          </cell>
        </row>
        <row r="502">
          <cell r="I502" t="str">
            <v>F</v>
          </cell>
          <cell r="J502">
            <v>128495.98</v>
          </cell>
          <cell r="K502">
            <v>128495.98</v>
          </cell>
          <cell r="L502">
            <v>74707.56</v>
          </cell>
          <cell r="M502" t="str">
            <v>F</v>
          </cell>
          <cell r="N502">
            <v>0.5814</v>
          </cell>
          <cell r="O502" t="str">
            <v>I</v>
          </cell>
          <cell r="P502" t="str">
            <v>128,495.98</v>
          </cell>
        </row>
        <row r="503">
          <cell r="G503" t="str">
            <v>XP-000086</v>
          </cell>
        </row>
        <row r="503">
          <cell r="I503" t="str">
            <v>F</v>
          </cell>
          <cell r="J503">
            <v>1000</v>
          </cell>
          <cell r="K503">
            <v>1000</v>
          </cell>
          <cell r="L503">
            <v>600</v>
          </cell>
          <cell r="M503" t="str">
            <v>F</v>
          </cell>
          <cell r="N503">
            <v>0.6</v>
          </cell>
          <cell r="O503" t="str">
            <v>L</v>
          </cell>
        </row>
        <row r="504">
          <cell r="I504" t="str">
            <v>F</v>
          </cell>
          <cell r="J504">
            <v>12768</v>
          </cell>
          <cell r="K504">
            <v>12768</v>
          </cell>
          <cell r="L504">
            <v>7660.8</v>
          </cell>
          <cell r="M504" t="str">
            <v>F</v>
          </cell>
          <cell r="N504">
            <v>0.6</v>
          </cell>
          <cell r="O504" t="str">
            <v>L</v>
          </cell>
        </row>
        <row r="505">
          <cell r="I505" t="str">
            <v>F</v>
          </cell>
          <cell r="J505">
            <v>26350</v>
          </cell>
          <cell r="K505">
            <v>26350</v>
          </cell>
          <cell r="L505">
            <v>15810</v>
          </cell>
          <cell r="M505" t="str">
            <v>F</v>
          </cell>
          <cell r="N505">
            <v>0.6</v>
          </cell>
          <cell r="O505" t="str">
            <v>L</v>
          </cell>
        </row>
        <row r="506">
          <cell r="F506" t="str">
            <v>WHSU5489502 (MOCHA)</v>
          </cell>
          <cell r="G506" t="str">
            <v>GR-2026/06-0117</v>
          </cell>
        </row>
        <row r="506">
          <cell r="I506" t="str">
            <v>F</v>
          </cell>
          <cell r="J506">
            <v>1217.5</v>
          </cell>
          <cell r="K506">
            <v>1217.5</v>
          </cell>
          <cell r="L506">
            <v>707.85</v>
          </cell>
          <cell r="M506" t="str">
            <v>F</v>
          </cell>
          <cell r="N506">
            <v>0.5814</v>
          </cell>
          <cell r="O506" t="str">
            <v>I</v>
          </cell>
          <cell r="P506" t="str">
            <v>1,217.50</v>
          </cell>
        </row>
        <row r="507">
          <cell r="F507" t="str">
            <v>WHSU5489502</v>
          </cell>
          <cell r="G507" t="str">
            <v>GR-2026/06-0116</v>
          </cell>
        </row>
        <row r="507">
          <cell r="I507" t="str">
            <v>F</v>
          </cell>
          <cell r="J507">
            <v>109983.26</v>
          </cell>
          <cell r="K507">
            <v>109983.26</v>
          </cell>
          <cell r="L507">
            <v>63944.27</v>
          </cell>
          <cell r="M507" t="str">
            <v>F</v>
          </cell>
          <cell r="N507">
            <v>0.5814</v>
          </cell>
          <cell r="O507" t="str">
            <v>I</v>
          </cell>
          <cell r="P507" t="str">
            <v>109,983.26</v>
          </cell>
        </row>
        <row r="508">
          <cell r="I508" t="str">
            <v>F</v>
          </cell>
          <cell r="J508">
            <v>28175</v>
          </cell>
          <cell r="K508">
            <v>28175</v>
          </cell>
          <cell r="L508">
            <v>16905</v>
          </cell>
          <cell r="M508" t="str">
            <v>F</v>
          </cell>
          <cell r="N508">
            <v>0.6</v>
          </cell>
          <cell r="O508" t="str">
            <v>L</v>
          </cell>
        </row>
        <row r="509">
          <cell r="I509" t="str">
            <v>F</v>
          </cell>
          <cell r="J509">
            <v>102170</v>
          </cell>
          <cell r="K509">
            <v>102170</v>
          </cell>
          <cell r="L509">
            <v>61302</v>
          </cell>
          <cell r="M509" t="str">
            <v>F</v>
          </cell>
          <cell r="N509">
            <v>0.6</v>
          </cell>
          <cell r="O509" t="str">
            <v>L</v>
          </cell>
        </row>
        <row r="510">
          <cell r="F510" t="str">
            <v>WHSU5530870</v>
          </cell>
          <cell r="G510" t="str">
            <v>GR-2026/06-0036</v>
          </cell>
        </row>
        <row r="510">
          <cell r="I510" t="str">
            <v>F</v>
          </cell>
          <cell r="J510">
            <v>55326.73</v>
          </cell>
          <cell r="K510">
            <v>55326.73</v>
          </cell>
          <cell r="L510">
            <v>32166.96</v>
          </cell>
          <cell r="M510" t="str">
            <v>F</v>
          </cell>
          <cell r="N510">
            <v>0.5814</v>
          </cell>
          <cell r="O510" t="str">
            <v>I</v>
          </cell>
          <cell r="P510" t="str">
            <v>55,326.73</v>
          </cell>
        </row>
        <row r="511">
          <cell r="I511" t="str">
            <v>F</v>
          </cell>
          <cell r="J511">
            <v>146610</v>
          </cell>
          <cell r="K511">
            <v>146610</v>
          </cell>
          <cell r="L511">
            <v>87966</v>
          </cell>
          <cell r="M511" t="str">
            <v>F</v>
          </cell>
          <cell r="N511">
            <v>0.6</v>
          </cell>
          <cell r="O511" t="str">
            <v>L</v>
          </cell>
        </row>
        <row r="512">
          <cell r="F512" t="str">
            <v>WHSU8475523</v>
          </cell>
          <cell r="G512" t="str">
            <v>GR-2026/06-0065</v>
          </cell>
        </row>
        <row r="512">
          <cell r="I512" t="str">
            <v>F</v>
          </cell>
          <cell r="J512">
            <v>95880</v>
          </cell>
          <cell r="K512">
            <v>95880</v>
          </cell>
          <cell r="L512">
            <v>55744.63</v>
          </cell>
          <cell r="M512" t="str">
            <v>F</v>
          </cell>
          <cell r="N512">
            <v>0.5814</v>
          </cell>
          <cell r="O512" t="str">
            <v>I</v>
          </cell>
          <cell r="P512" t="str">
            <v>95,880.00</v>
          </cell>
        </row>
        <row r="513">
          <cell r="I513" t="str">
            <v>F</v>
          </cell>
          <cell r="J513">
            <v>401193</v>
          </cell>
          <cell r="K513">
            <v>401193</v>
          </cell>
          <cell r="L513">
            <v>240715.8</v>
          </cell>
          <cell r="M513" t="str">
            <v>F</v>
          </cell>
          <cell r="N513">
            <v>0.6</v>
          </cell>
          <cell r="O513" t="str">
            <v>L</v>
          </cell>
        </row>
        <row r="514">
          <cell r="I514" t="str">
            <v>F</v>
          </cell>
          <cell r="J514">
            <v>74630</v>
          </cell>
          <cell r="K514">
            <v>74630</v>
          </cell>
          <cell r="L514">
            <v>44778</v>
          </cell>
          <cell r="M514" t="str">
            <v>F</v>
          </cell>
          <cell r="N514">
            <v>0.6</v>
          </cell>
          <cell r="O514" t="str">
            <v>L</v>
          </cell>
        </row>
        <row r="515">
          <cell r="I515" t="str">
            <v>F</v>
          </cell>
          <cell r="J515">
            <v>3640</v>
          </cell>
          <cell r="K515">
            <v>3640</v>
          </cell>
          <cell r="L515">
            <v>2184</v>
          </cell>
          <cell r="M515" t="str">
            <v>F</v>
          </cell>
          <cell r="N515">
            <v>0.6</v>
          </cell>
          <cell r="O515" t="str">
            <v>L</v>
          </cell>
        </row>
        <row r="516">
          <cell r="I516" t="str">
            <v>F</v>
          </cell>
          <cell r="J516">
            <v>6400</v>
          </cell>
          <cell r="K516">
            <v>6400</v>
          </cell>
          <cell r="L516">
            <v>3840</v>
          </cell>
          <cell r="M516" t="str">
            <v>F</v>
          </cell>
          <cell r="N516">
            <v>0.6</v>
          </cell>
          <cell r="O516" t="str">
            <v>L</v>
          </cell>
        </row>
        <row r="517">
          <cell r="I517" t="str">
            <v>F</v>
          </cell>
          <cell r="J517">
            <v>70490</v>
          </cell>
          <cell r="K517">
            <v>70490</v>
          </cell>
          <cell r="L517">
            <v>42294</v>
          </cell>
          <cell r="M517" t="str">
            <v>F</v>
          </cell>
          <cell r="N517">
            <v>0.6</v>
          </cell>
          <cell r="O517" t="str">
            <v>L</v>
          </cell>
        </row>
        <row r="518">
          <cell r="G518" t="str">
            <v>GR-2026/07-0067</v>
          </cell>
        </row>
        <row r="518">
          <cell r="I518" t="str">
            <v>F</v>
          </cell>
          <cell r="J518">
            <v>29</v>
          </cell>
          <cell r="K518">
            <v>29</v>
          </cell>
          <cell r="L518">
            <v>29</v>
          </cell>
          <cell r="M518" t="str">
            <v>F</v>
          </cell>
          <cell r="N518">
            <v>1</v>
          </cell>
        </row>
        <row r="519">
          <cell r="I519" t="str">
            <v>F</v>
          </cell>
          <cell r="J519">
            <v>23500</v>
          </cell>
          <cell r="K519">
            <v>23500</v>
          </cell>
          <cell r="L519">
            <v>14100</v>
          </cell>
          <cell r="M519" t="str">
            <v>F</v>
          </cell>
          <cell r="N519">
            <v>0.6</v>
          </cell>
          <cell r="O519" t="str">
            <v>L</v>
          </cell>
        </row>
        <row r="520">
          <cell r="I520" t="str">
            <v>F</v>
          </cell>
          <cell r="J520">
            <v>292233</v>
          </cell>
          <cell r="K520">
            <v>292233</v>
          </cell>
          <cell r="L520">
            <v>175339.8</v>
          </cell>
          <cell r="M520" t="str">
            <v>F</v>
          </cell>
          <cell r="N520">
            <v>0.6</v>
          </cell>
          <cell r="O520" t="str">
            <v>L</v>
          </cell>
        </row>
        <row r="521">
          <cell r="I521" t="str">
            <v>F</v>
          </cell>
          <cell r="J521">
            <v>205.2</v>
          </cell>
          <cell r="K521">
            <v>205.2</v>
          </cell>
          <cell r="L521">
            <v>615.6</v>
          </cell>
          <cell r="M521" t="str">
            <v>F</v>
          </cell>
          <cell r="N521">
            <v>3</v>
          </cell>
          <cell r="O521" t="str">
            <v>L</v>
          </cell>
        </row>
        <row r="522">
          <cell r="I522" t="str">
            <v>F</v>
          </cell>
          <cell r="J522">
            <v>23600</v>
          </cell>
          <cell r="K522">
            <v>23600</v>
          </cell>
          <cell r="L522">
            <v>14160</v>
          </cell>
          <cell r="M522" t="str">
            <v>F</v>
          </cell>
          <cell r="N522">
            <v>0.6</v>
          </cell>
          <cell r="O522" t="str">
            <v>L</v>
          </cell>
        </row>
        <row r="523">
          <cell r="G523" t="str">
            <v>GR-2026/05-0091</v>
          </cell>
        </row>
        <row r="523">
          <cell r="I523" t="str">
            <v>F</v>
          </cell>
          <cell r="J523">
            <v>392.4</v>
          </cell>
          <cell r="K523">
            <v>392.4</v>
          </cell>
          <cell r="L523">
            <v>392.4</v>
          </cell>
          <cell r="M523" t="str">
            <v>F</v>
          </cell>
          <cell r="N523">
            <v>1</v>
          </cell>
        </row>
        <row r="524">
          <cell r="G524" t="str">
            <v>GR-2026/05-0092</v>
          </cell>
        </row>
        <row r="524">
          <cell r="I524" t="str">
            <v>F</v>
          </cell>
          <cell r="J524">
            <v>105.6</v>
          </cell>
          <cell r="K524">
            <v>105.6</v>
          </cell>
          <cell r="L524">
            <v>105.6</v>
          </cell>
          <cell r="M524" t="str">
            <v>F</v>
          </cell>
          <cell r="N524">
            <v>1</v>
          </cell>
        </row>
        <row r="525">
          <cell r="I525" t="str">
            <v>F</v>
          </cell>
          <cell r="J525">
            <v>24705</v>
          </cell>
          <cell r="K525">
            <v>24705</v>
          </cell>
          <cell r="L525">
            <v>14823</v>
          </cell>
          <cell r="M525" t="str">
            <v>F</v>
          </cell>
          <cell r="N525">
            <v>0.6</v>
          </cell>
          <cell r="O525" t="str">
            <v>L</v>
          </cell>
        </row>
        <row r="526">
          <cell r="I526" t="str">
            <v>F</v>
          </cell>
          <cell r="J526">
            <v>384</v>
          </cell>
          <cell r="K526">
            <v>384</v>
          </cell>
          <cell r="L526">
            <v>230.4</v>
          </cell>
          <cell r="M526" t="str">
            <v>F</v>
          </cell>
          <cell r="N526">
            <v>0.6</v>
          </cell>
          <cell r="O526" t="str">
            <v>L</v>
          </cell>
        </row>
        <row r="527">
          <cell r="I527" t="str">
            <v>F</v>
          </cell>
          <cell r="J527">
            <v>0</v>
          </cell>
          <cell r="K527">
            <v>0</v>
          </cell>
          <cell r="L527">
            <v>0</v>
          </cell>
          <cell r="M527" t="str">
            <v>F</v>
          </cell>
          <cell r="N527">
            <v>0.6</v>
          </cell>
          <cell r="O527" t="str">
            <v>L</v>
          </cell>
        </row>
        <row r="528">
          <cell r="I528" t="str">
            <v>F</v>
          </cell>
          <cell r="J528">
            <v>4.5</v>
          </cell>
          <cell r="K528">
            <v>4.5</v>
          </cell>
          <cell r="L528">
            <v>2.7</v>
          </cell>
          <cell r="M528" t="str">
            <v>F</v>
          </cell>
          <cell r="N528">
            <v>0.6</v>
          </cell>
          <cell r="O528" t="str">
            <v>L</v>
          </cell>
        </row>
        <row r="529">
          <cell r="F529" t="str">
            <v>WHSU5676550</v>
          </cell>
          <cell r="G529" t="str">
            <v>GR-2026/06-0022</v>
          </cell>
        </row>
        <row r="529">
          <cell r="I529" t="str">
            <v>F</v>
          </cell>
          <cell r="J529">
            <v>130185.99</v>
          </cell>
          <cell r="K529">
            <v>130185.99</v>
          </cell>
          <cell r="L529">
            <v>75585.99</v>
          </cell>
          <cell r="M529" t="str">
            <v>F</v>
          </cell>
          <cell r="N529">
            <v>0.5806</v>
          </cell>
          <cell r="O529" t="str">
            <v>I</v>
          </cell>
          <cell r="P529" t="str">
            <v>130,185.99</v>
          </cell>
        </row>
        <row r="530">
          <cell r="F530" t="str">
            <v>WHSU5028959</v>
          </cell>
          <cell r="G530" t="str">
            <v>GR-2026/06-0026</v>
          </cell>
        </row>
        <row r="530">
          <cell r="I530" t="str">
            <v>F</v>
          </cell>
          <cell r="J530">
            <v>122202.02</v>
          </cell>
          <cell r="K530">
            <v>122202.02</v>
          </cell>
          <cell r="L530">
            <v>70950.49</v>
          </cell>
          <cell r="M530" t="str">
            <v>F</v>
          </cell>
          <cell r="N530">
            <v>0.5806</v>
          </cell>
          <cell r="O530" t="str">
            <v>I</v>
          </cell>
          <cell r="P530" t="str">
            <v>122,202.02</v>
          </cell>
        </row>
        <row r="531">
          <cell r="I531" t="str">
            <v>F</v>
          </cell>
          <cell r="J531">
            <v>5820</v>
          </cell>
          <cell r="K531">
            <v>5820</v>
          </cell>
          <cell r="L531">
            <v>3492</v>
          </cell>
          <cell r="M531" t="str">
            <v>F</v>
          </cell>
          <cell r="N531">
            <v>0.6</v>
          </cell>
          <cell r="O531" t="str">
            <v>L</v>
          </cell>
        </row>
        <row r="532">
          <cell r="I532" t="str">
            <v>F</v>
          </cell>
          <cell r="J532">
            <v>23400</v>
          </cell>
          <cell r="K532">
            <v>23400</v>
          </cell>
          <cell r="L532">
            <v>14040</v>
          </cell>
          <cell r="M532" t="str">
            <v>F</v>
          </cell>
          <cell r="N532">
            <v>0.6</v>
          </cell>
          <cell r="O532" t="str">
            <v>L</v>
          </cell>
        </row>
        <row r="533">
          <cell r="F533" t="str">
            <v>WHSU6349547</v>
          </cell>
          <cell r="G533" t="str">
            <v>GR-2026/06-0002</v>
          </cell>
        </row>
        <row r="533">
          <cell r="I533" t="str">
            <v>F</v>
          </cell>
          <cell r="J533">
            <v>112493</v>
          </cell>
          <cell r="K533">
            <v>112493</v>
          </cell>
          <cell r="L533">
            <v>65313.44</v>
          </cell>
          <cell r="M533" t="str">
            <v>F</v>
          </cell>
          <cell r="N533">
            <v>0.5806</v>
          </cell>
          <cell r="O533" t="str">
            <v>I</v>
          </cell>
          <cell r="P533" t="str">
            <v>112,493.00</v>
          </cell>
        </row>
        <row r="534">
          <cell r="I534" t="str">
            <v>F</v>
          </cell>
          <cell r="J534">
            <v>37360</v>
          </cell>
          <cell r="K534">
            <v>37360</v>
          </cell>
          <cell r="L534">
            <v>22416</v>
          </cell>
          <cell r="M534" t="str">
            <v>F</v>
          </cell>
          <cell r="N534">
            <v>0.6</v>
          </cell>
          <cell r="O534" t="str">
            <v>L</v>
          </cell>
        </row>
        <row r="535">
          <cell r="I535" t="str">
            <v>F</v>
          </cell>
          <cell r="J535">
            <v>28500</v>
          </cell>
          <cell r="K535">
            <v>28500</v>
          </cell>
          <cell r="L535">
            <v>17100</v>
          </cell>
          <cell r="M535" t="str">
            <v>F</v>
          </cell>
          <cell r="N535">
            <v>0.6</v>
          </cell>
          <cell r="O535" t="str">
            <v>L</v>
          </cell>
        </row>
        <row r="536">
          <cell r="F536" t="str">
            <v>WHSU6987583</v>
          </cell>
          <cell r="G536" t="str">
            <v>GR-2026/06-0001</v>
          </cell>
        </row>
        <row r="536">
          <cell r="I536" t="str">
            <v>F</v>
          </cell>
          <cell r="J536">
            <v>102706</v>
          </cell>
          <cell r="K536">
            <v>102706</v>
          </cell>
          <cell r="L536">
            <v>59631.1</v>
          </cell>
          <cell r="M536" t="str">
            <v>F</v>
          </cell>
          <cell r="N536">
            <v>0.5806</v>
          </cell>
          <cell r="O536" t="str">
            <v>I</v>
          </cell>
          <cell r="P536" t="str">
            <v>102,706.00</v>
          </cell>
        </row>
        <row r="537">
          <cell r="I537" t="str">
            <v>F</v>
          </cell>
          <cell r="J537">
            <v>24700</v>
          </cell>
          <cell r="K537">
            <v>24700</v>
          </cell>
          <cell r="L537">
            <v>14820</v>
          </cell>
          <cell r="M537" t="str">
            <v>F</v>
          </cell>
          <cell r="N537">
            <v>0.6</v>
          </cell>
          <cell r="O537" t="str">
            <v>L</v>
          </cell>
        </row>
        <row r="538">
          <cell r="I538" t="str">
            <v>F</v>
          </cell>
          <cell r="J538">
            <v>29510</v>
          </cell>
          <cell r="K538">
            <v>29510</v>
          </cell>
          <cell r="L538">
            <v>17706</v>
          </cell>
          <cell r="M538" t="str">
            <v>F</v>
          </cell>
          <cell r="N538">
            <v>0.6</v>
          </cell>
          <cell r="O538" t="str">
            <v>L</v>
          </cell>
        </row>
        <row r="539">
          <cell r="I539" t="str">
            <v>F</v>
          </cell>
          <cell r="J539">
            <v>78030</v>
          </cell>
          <cell r="K539">
            <v>78030</v>
          </cell>
          <cell r="L539">
            <v>46818</v>
          </cell>
          <cell r="M539" t="str">
            <v>F</v>
          </cell>
          <cell r="N539">
            <v>0.6</v>
          </cell>
          <cell r="O539" t="str">
            <v>L</v>
          </cell>
        </row>
        <row r="540">
          <cell r="F540" t="str">
            <v>WHSU6348406</v>
          </cell>
          <cell r="G540" t="str">
            <v>GR-2026/06-0053</v>
          </cell>
        </row>
        <row r="540">
          <cell r="I540" t="str">
            <v>F</v>
          </cell>
          <cell r="J540">
            <v>134314</v>
          </cell>
          <cell r="K540">
            <v>134314</v>
          </cell>
          <cell r="L540">
            <v>77982.71</v>
          </cell>
          <cell r="M540" t="str">
            <v>F</v>
          </cell>
          <cell r="N540">
            <v>0.5806</v>
          </cell>
          <cell r="O540" t="str">
            <v>I</v>
          </cell>
          <cell r="P540" t="str">
            <v>134,314.00</v>
          </cell>
        </row>
        <row r="541">
          <cell r="F541" t="str">
            <v>WHSU6083035</v>
          </cell>
          <cell r="G541" t="str">
            <v>GR-2026/06-0052</v>
          </cell>
        </row>
        <row r="541">
          <cell r="I541" t="str">
            <v>F</v>
          </cell>
          <cell r="J541">
            <v>107135</v>
          </cell>
          <cell r="K541">
            <v>107135</v>
          </cell>
          <cell r="L541">
            <v>62202.58</v>
          </cell>
          <cell r="M541" t="str">
            <v>F</v>
          </cell>
          <cell r="N541">
            <v>0.5806</v>
          </cell>
          <cell r="O541" t="str">
            <v>I</v>
          </cell>
          <cell r="P541" t="str">
            <v>107,135.00</v>
          </cell>
        </row>
        <row r="542">
          <cell r="F542" t="str">
            <v>EXTRA</v>
          </cell>
        </row>
        <row r="542">
          <cell r="I542" t="str">
            <v>F</v>
          </cell>
          <cell r="J542">
            <v>122464.8</v>
          </cell>
          <cell r="K542">
            <v>122464.8</v>
          </cell>
          <cell r="L542">
            <v>73478.88</v>
          </cell>
          <cell r="M542" t="str">
            <v>F</v>
          </cell>
          <cell r="N542">
            <v>0.6</v>
          </cell>
          <cell r="O542" t="str">
            <v>L</v>
          </cell>
        </row>
        <row r="543">
          <cell r="F543" t="str">
            <v>WHSU5876409</v>
          </cell>
          <cell r="G543" t="str">
            <v>GR-2026/06-0024</v>
          </cell>
        </row>
        <row r="543">
          <cell r="I543" t="str">
            <v>F</v>
          </cell>
          <cell r="J543">
            <v>102545</v>
          </cell>
          <cell r="K543">
            <v>102545</v>
          </cell>
          <cell r="L543">
            <v>59537.63</v>
          </cell>
          <cell r="M543" t="str">
            <v>F</v>
          </cell>
          <cell r="N543">
            <v>0.5806</v>
          </cell>
          <cell r="O543" t="str">
            <v>I</v>
          </cell>
          <cell r="P543" t="str">
            <v>102,545.00</v>
          </cell>
        </row>
        <row r="544">
          <cell r="I544" t="str">
            <v>F</v>
          </cell>
          <cell r="J544">
            <v>167300</v>
          </cell>
          <cell r="K544">
            <v>167300</v>
          </cell>
          <cell r="L544">
            <v>100380</v>
          </cell>
          <cell r="M544" t="str">
            <v>F</v>
          </cell>
          <cell r="N544">
            <v>0.6</v>
          </cell>
          <cell r="O544" t="str">
            <v>L</v>
          </cell>
        </row>
        <row r="545">
          <cell r="I545" t="str">
            <v>F</v>
          </cell>
          <cell r="J545">
            <v>32800</v>
          </cell>
          <cell r="K545">
            <v>32800</v>
          </cell>
          <cell r="L545">
            <v>19680</v>
          </cell>
          <cell r="M545" t="str">
            <v>F</v>
          </cell>
          <cell r="N545">
            <v>0.6</v>
          </cell>
          <cell r="O545" t="str">
            <v>L</v>
          </cell>
        </row>
        <row r="546">
          <cell r="F546" t="str">
            <v>WHSU6666433</v>
          </cell>
          <cell r="G546" t="str">
            <v>GR-2026/05-0127</v>
          </cell>
        </row>
        <row r="546">
          <cell r="I546" t="str">
            <v>F</v>
          </cell>
          <cell r="J546">
            <v>77080</v>
          </cell>
          <cell r="K546">
            <v>77080</v>
          </cell>
          <cell r="L546">
            <v>44752.65</v>
          </cell>
          <cell r="M546" t="str">
            <v>F</v>
          </cell>
          <cell r="N546">
            <v>0.5806</v>
          </cell>
          <cell r="O546" t="str">
            <v>I</v>
          </cell>
          <cell r="P546" t="str">
            <v>77,080.00</v>
          </cell>
        </row>
        <row r="547">
          <cell r="F547" t="str">
            <v>WHSU6454178</v>
          </cell>
          <cell r="G547" t="str">
            <v>GR-2026/05-0130</v>
          </cell>
        </row>
        <row r="547">
          <cell r="I547" t="str">
            <v>F</v>
          </cell>
          <cell r="J547">
            <v>109718.51</v>
          </cell>
          <cell r="K547">
            <v>109718.51</v>
          </cell>
          <cell r="L547">
            <v>63834.23</v>
          </cell>
          <cell r="M547" t="str">
            <v>F</v>
          </cell>
          <cell r="N547">
            <v>0.5818</v>
          </cell>
          <cell r="O547" t="str">
            <v>I</v>
          </cell>
          <cell r="P547" t="str">
            <v>109,718.51</v>
          </cell>
        </row>
        <row r="548">
          <cell r="I548" t="str">
            <v>F</v>
          </cell>
          <cell r="J548">
            <v>211710</v>
          </cell>
          <cell r="K548">
            <v>211710</v>
          </cell>
          <cell r="L548">
            <v>127026</v>
          </cell>
          <cell r="M548" t="str">
            <v>F</v>
          </cell>
          <cell r="N548">
            <v>0.6</v>
          </cell>
          <cell r="O548" t="str">
            <v>L</v>
          </cell>
        </row>
        <row r="549">
          <cell r="I549" t="str">
            <v>F</v>
          </cell>
          <cell r="J549">
            <v>105500</v>
          </cell>
          <cell r="K549">
            <v>105500</v>
          </cell>
          <cell r="L549">
            <v>63300</v>
          </cell>
          <cell r="M549" t="str">
            <v>F</v>
          </cell>
          <cell r="N549">
            <v>0.6</v>
          </cell>
          <cell r="O549" t="str">
            <v>L</v>
          </cell>
        </row>
        <row r="550">
          <cell r="I550" t="str">
            <v>F</v>
          </cell>
          <cell r="J550">
            <v>8935</v>
          </cell>
          <cell r="K550">
            <v>8935</v>
          </cell>
          <cell r="L550">
            <v>5361</v>
          </cell>
          <cell r="M550" t="str">
            <v>F</v>
          </cell>
          <cell r="N550">
            <v>0.6</v>
          </cell>
          <cell r="O550" t="str">
            <v>L</v>
          </cell>
        </row>
        <row r="551">
          <cell r="I551" t="str">
            <v>F</v>
          </cell>
          <cell r="J551">
            <v>15564</v>
          </cell>
          <cell r="K551">
            <v>15564</v>
          </cell>
          <cell r="L551">
            <v>9338.4</v>
          </cell>
          <cell r="M551" t="str">
            <v>F</v>
          </cell>
          <cell r="N551">
            <v>0.6</v>
          </cell>
          <cell r="O551" t="str">
            <v>L</v>
          </cell>
        </row>
        <row r="552">
          <cell r="F552" t="str">
            <v>EXTRA</v>
          </cell>
        </row>
        <row r="552">
          <cell r="I552" t="str">
            <v>F</v>
          </cell>
          <cell r="J552">
            <v>135693</v>
          </cell>
          <cell r="K552">
            <v>135693</v>
          </cell>
          <cell r="L552">
            <v>81415.8</v>
          </cell>
          <cell r="M552" t="str">
            <v>F</v>
          </cell>
          <cell r="N552">
            <v>0.6</v>
          </cell>
          <cell r="O552" t="str">
            <v>L</v>
          </cell>
        </row>
        <row r="553">
          <cell r="I553" t="str">
            <v>F</v>
          </cell>
          <cell r="J553">
            <v>20160</v>
          </cell>
          <cell r="K553">
            <v>20160</v>
          </cell>
          <cell r="L553">
            <v>12096</v>
          </cell>
          <cell r="M553" t="str">
            <v>F</v>
          </cell>
          <cell r="N553">
            <v>0.6</v>
          </cell>
          <cell r="O553" t="str">
            <v>L</v>
          </cell>
        </row>
        <row r="554">
          <cell r="I554" t="str">
            <v>F</v>
          </cell>
          <cell r="J554">
            <v>165000</v>
          </cell>
          <cell r="K554">
            <v>165000</v>
          </cell>
          <cell r="L554">
            <v>165000</v>
          </cell>
          <cell r="M554" t="str">
            <v>F</v>
          </cell>
          <cell r="N554">
            <v>1</v>
          </cell>
        </row>
        <row r="555">
          <cell r="G555" t="str">
            <v>GR-2026/07-0101, GR-2026/05-0120, GR-2026/06-0142, GR-2026/07-0002</v>
          </cell>
        </row>
        <row r="555">
          <cell r="I555" t="str">
            <v>F</v>
          </cell>
          <cell r="J555">
            <v>135300</v>
          </cell>
          <cell r="K555">
            <v>135300</v>
          </cell>
          <cell r="L555">
            <v>135300</v>
          </cell>
          <cell r="M555" t="str">
            <v>F</v>
          </cell>
          <cell r="N555">
            <v>1</v>
          </cell>
        </row>
        <row r="556">
          <cell r="I556" t="str">
            <v>F</v>
          </cell>
          <cell r="J556">
            <v>389446</v>
          </cell>
          <cell r="K556">
            <v>389446</v>
          </cell>
          <cell r="L556">
            <v>233667.6</v>
          </cell>
          <cell r="M556" t="str">
            <v>F</v>
          </cell>
          <cell r="N556">
            <v>0.6</v>
          </cell>
          <cell r="O556" t="str">
            <v>L</v>
          </cell>
        </row>
        <row r="557">
          <cell r="I557" t="str">
            <v>F</v>
          </cell>
          <cell r="J557">
            <v>44523.6</v>
          </cell>
          <cell r="K557">
            <v>44523.6</v>
          </cell>
          <cell r="L557">
            <v>26714.16</v>
          </cell>
          <cell r="M557" t="str">
            <v>F</v>
          </cell>
          <cell r="N557">
            <v>0.6</v>
          </cell>
          <cell r="O557" t="str">
            <v>L</v>
          </cell>
        </row>
        <row r="558">
          <cell r="I558" t="str">
            <v>F</v>
          </cell>
          <cell r="J558">
            <v>24400</v>
          </cell>
          <cell r="K558">
            <v>24400</v>
          </cell>
          <cell r="L558">
            <v>14640</v>
          </cell>
          <cell r="M558" t="str">
            <v>F</v>
          </cell>
          <cell r="N558">
            <v>0.6</v>
          </cell>
          <cell r="O558" t="str">
            <v>L</v>
          </cell>
        </row>
        <row r="559">
          <cell r="I559" t="str">
            <v>F</v>
          </cell>
          <cell r="J559">
            <v>3090</v>
          </cell>
          <cell r="K559">
            <v>3090</v>
          </cell>
          <cell r="L559">
            <v>1854</v>
          </cell>
          <cell r="M559" t="str">
            <v>F</v>
          </cell>
          <cell r="N559">
            <v>0.6</v>
          </cell>
          <cell r="O559" t="str">
            <v>L</v>
          </cell>
        </row>
        <row r="560">
          <cell r="F560" t="str">
            <v>WHSU5428718</v>
          </cell>
          <cell r="G560" t="str">
            <v>GR-2026/06-0003</v>
          </cell>
        </row>
        <row r="560">
          <cell r="I560" t="str">
            <v>F</v>
          </cell>
          <cell r="J560">
            <v>100935</v>
          </cell>
          <cell r="K560">
            <v>100935</v>
          </cell>
          <cell r="L560">
            <v>58723.98</v>
          </cell>
          <cell r="M560" t="str">
            <v>F</v>
          </cell>
          <cell r="N560">
            <v>0.5818</v>
          </cell>
          <cell r="O560" t="str">
            <v>I</v>
          </cell>
          <cell r="P560" t="str">
            <v>100,935.00</v>
          </cell>
        </row>
        <row r="561">
          <cell r="F561" t="str">
            <v>WHLU5796313</v>
          </cell>
          <cell r="G561" t="str">
            <v>GR-2026/06-0044</v>
          </cell>
        </row>
        <row r="561">
          <cell r="I561" t="str">
            <v>F</v>
          </cell>
          <cell r="J561">
            <v>114658</v>
          </cell>
          <cell r="K561">
            <v>114658</v>
          </cell>
          <cell r="L561">
            <v>66708.02</v>
          </cell>
          <cell r="M561" t="str">
            <v>F</v>
          </cell>
          <cell r="N561">
            <v>0.5818</v>
          </cell>
          <cell r="O561" t="str">
            <v>I</v>
          </cell>
          <cell r="P561" t="str">
            <v>114,658.00</v>
          </cell>
        </row>
        <row r="562">
          <cell r="F562" t="str">
            <v>WHSU8150235</v>
          </cell>
          <cell r="G562" t="str">
            <v>GR-2026/05-0106</v>
          </cell>
        </row>
        <row r="562">
          <cell r="I562" t="str">
            <v>F</v>
          </cell>
          <cell r="J562">
            <v>111720</v>
          </cell>
          <cell r="K562">
            <v>111720</v>
          </cell>
          <cell r="L562">
            <v>64998.7</v>
          </cell>
          <cell r="M562" t="str">
            <v>F</v>
          </cell>
          <cell r="N562">
            <v>0.5818</v>
          </cell>
          <cell r="O562" t="str">
            <v>I</v>
          </cell>
          <cell r="P562" t="str">
            <v>111,720.00</v>
          </cell>
        </row>
        <row r="563">
          <cell r="F563" t="str">
            <v>WHSU5429714</v>
          </cell>
          <cell r="G563" t="str">
            <v>GR-2026/05-0123</v>
          </cell>
        </row>
        <row r="563">
          <cell r="I563" t="str">
            <v>F</v>
          </cell>
          <cell r="J563">
            <v>128111.48</v>
          </cell>
          <cell r="K563">
            <v>128111.48</v>
          </cell>
          <cell r="L563">
            <v>74535.26</v>
          </cell>
          <cell r="M563" t="str">
            <v>F</v>
          </cell>
          <cell r="N563">
            <v>0.5818</v>
          </cell>
          <cell r="O563" t="str">
            <v>I</v>
          </cell>
          <cell r="P563" t="str">
            <v>128,111.48</v>
          </cell>
        </row>
        <row r="564">
          <cell r="F564" t="str">
            <v>WHSU6717084</v>
          </cell>
          <cell r="G564" t="str">
            <v>GR-2026/05-0124</v>
          </cell>
        </row>
        <row r="564">
          <cell r="I564" t="str">
            <v>F</v>
          </cell>
          <cell r="J564">
            <v>86248.51</v>
          </cell>
          <cell r="K564">
            <v>86248.51</v>
          </cell>
          <cell r="L564">
            <v>50179.38</v>
          </cell>
          <cell r="M564" t="str">
            <v>F</v>
          </cell>
          <cell r="N564">
            <v>0.5818</v>
          </cell>
          <cell r="O564" t="str">
            <v>I</v>
          </cell>
          <cell r="P564" t="str">
            <v>86,248.51</v>
          </cell>
        </row>
        <row r="565">
          <cell r="I565" t="str">
            <v>F</v>
          </cell>
          <cell r="J565">
            <v>67770</v>
          </cell>
          <cell r="K565">
            <v>67770</v>
          </cell>
          <cell r="L565">
            <v>40662</v>
          </cell>
          <cell r="M565" t="str">
            <v>F</v>
          </cell>
          <cell r="N565">
            <v>0.6</v>
          </cell>
          <cell r="O565" t="str">
            <v>L</v>
          </cell>
        </row>
        <row r="566">
          <cell r="F566" t="str">
            <v>WHSU6611507</v>
          </cell>
          <cell r="G566" t="str">
            <v>GR-2026/06-0004</v>
          </cell>
        </row>
        <row r="566">
          <cell r="I566" t="str">
            <v>F</v>
          </cell>
          <cell r="J566">
            <v>111720</v>
          </cell>
          <cell r="K566">
            <v>111720</v>
          </cell>
          <cell r="L566">
            <v>64998.7</v>
          </cell>
          <cell r="M566" t="str">
            <v>F</v>
          </cell>
          <cell r="N566">
            <v>0.5818</v>
          </cell>
          <cell r="O566" t="str">
            <v>I</v>
          </cell>
          <cell r="P566" t="str">
            <v>111,720.00</v>
          </cell>
        </row>
        <row r="567">
          <cell r="F567" t="str">
            <v>WHSU6902360</v>
          </cell>
          <cell r="G567" t="str">
            <v>GR-2026/05-0136</v>
          </cell>
        </row>
        <row r="567">
          <cell r="I567" t="str">
            <v>F</v>
          </cell>
          <cell r="J567">
            <v>104490</v>
          </cell>
          <cell r="K567">
            <v>104490</v>
          </cell>
          <cell r="L567">
            <v>60750.49</v>
          </cell>
          <cell r="M567" t="str">
            <v>F</v>
          </cell>
          <cell r="N567">
            <v>0.5814</v>
          </cell>
          <cell r="O567" t="str">
            <v>I</v>
          </cell>
          <cell r="P567" t="str">
            <v>104,490.00</v>
          </cell>
        </row>
        <row r="568">
          <cell r="F568" t="str">
            <v>WHSU6262719</v>
          </cell>
          <cell r="G568" t="str">
            <v>GR-2026/05-0135</v>
          </cell>
        </row>
        <row r="568">
          <cell r="I568" t="str">
            <v>F</v>
          </cell>
          <cell r="J568">
            <v>95880</v>
          </cell>
          <cell r="K568">
            <v>95880</v>
          </cell>
          <cell r="L568">
            <v>55744.63</v>
          </cell>
          <cell r="M568" t="str">
            <v>F</v>
          </cell>
          <cell r="N568">
            <v>0.5814</v>
          </cell>
          <cell r="O568" t="str">
            <v>I</v>
          </cell>
          <cell r="P568" t="str">
            <v>95,880.00</v>
          </cell>
        </row>
        <row r="569">
          <cell r="I569" t="str">
            <v>F</v>
          </cell>
          <cell r="J569">
            <v>144570</v>
          </cell>
          <cell r="K569">
            <v>144570</v>
          </cell>
          <cell r="L569">
            <v>86742</v>
          </cell>
          <cell r="M569" t="str">
            <v>F</v>
          </cell>
          <cell r="N569">
            <v>0.6</v>
          </cell>
          <cell r="O569" t="str">
            <v>L</v>
          </cell>
        </row>
        <row r="570">
          <cell r="G570" t="str">
            <v>GR-2026/06-0161, GR-2026/05-0074</v>
          </cell>
        </row>
        <row r="570">
          <cell r="I570" t="str">
            <v>F</v>
          </cell>
          <cell r="J570">
            <v>15852.2</v>
          </cell>
          <cell r="K570">
            <v>15852.2</v>
          </cell>
          <cell r="L570">
            <v>15852.2</v>
          </cell>
          <cell r="M570" t="str">
            <v>F</v>
          </cell>
          <cell r="N570">
            <v>1</v>
          </cell>
        </row>
        <row r="571">
          <cell r="G571" t="str">
            <v>GR-2026/05-0076</v>
          </cell>
        </row>
        <row r="571">
          <cell r="I571" t="str">
            <v>F</v>
          </cell>
          <cell r="J571">
            <v>1272.96</v>
          </cell>
          <cell r="K571">
            <v>1272.96</v>
          </cell>
          <cell r="L571">
            <v>1272.96</v>
          </cell>
          <cell r="M571" t="str">
            <v>F</v>
          </cell>
          <cell r="N571">
            <v>1</v>
          </cell>
        </row>
        <row r="572">
          <cell r="G572" t="str">
            <v>GR-2026/05-0089, GR-2026/05-0090</v>
          </cell>
        </row>
        <row r="572">
          <cell r="I572" t="str">
            <v>F</v>
          </cell>
          <cell r="J572">
            <v>57.2</v>
          </cell>
          <cell r="K572">
            <v>57.2</v>
          </cell>
          <cell r="L572">
            <v>57.2</v>
          </cell>
          <cell r="M572" t="str">
            <v>F</v>
          </cell>
          <cell r="N572">
            <v>1</v>
          </cell>
        </row>
        <row r="573">
          <cell r="G573" t="str">
            <v>GR-2026/05-0063</v>
          </cell>
        </row>
        <row r="573">
          <cell r="I573" t="str">
            <v>F</v>
          </cell>
          <cell r="J573">
            <v>94.44</v>
          </cell>
          <cell r="K573">
            <v>94.44</v>
          </cell>
          <cell r="L573">
            <v>94.44</v>
          </cell>
          <cell r="M573" t="str">
            <v>F</v>
          </cell>
          <cell r="N573">
            <v>1</v>
          </cell>
        </row>
        <row r="574">
          <cell r="F574" t="str">
            <v>TCNU1177418 (MOCHA)</v>
          </cell>
          <cell r="G574" t="str">
            <v>GR-2026/05-0134</v>
          </cell>
        </row>
        <row r="574">
          <cell r="I574" t="str">
            <v>F</v>
          </cell>
          <cell r="J574">
            <v>162649.5</v>
          </cell>
          <cell r="K574">
            <v>162649.5</v>
          </cell>
          <cell r="L574">
            <v>94434.3</v>
          </cell>
          <cell r="M574" t="str">
            <v>F</v>
          </cell>
          <cell r="N574">
            <v>0.5806</v>
          </cell>
          <cell r="O574" t="str">
            <v>I</v>
          </cell>
          <cell r="P574" t="str">
            <v>162,649.50</v>
          </cell>
        </row>
        <row r="575">
          <cell r="I575" t="str">
            <v>F</v>
          </cell>
          <cell r="J575">
            <v>395468</v>
          </cell>
          <cell r="K575">
            <v>395468</v>
          </cell>
          <cell r="L575">
            <v>237280.8</v>
          </cell>
          <cell r="M575" t="str">
            <v>F</v>
          </cell>
          <cell r="N575">
            <v>0.6</v>
          </cell>
          <cell r="O575" t="str">
            <v>L</v>
          </cell>
        </row>
        <row r="576">
          <cell r="I576" t="str">
            <v>F</v>
          </cell>
          <cell r="J576">
            <v>101116</v>
          </cell>
          <cell r="K576">
            <v>101116</v>
          </cell>
          <cell r="L576">
            <v>60669.6</v>
          </cell>
          <cell r="M576" t="str">
            <v>F</v>
          </cell>
          <cell r="N576">
            <v>0.6</v>
          </cell>
          <cell r="O576" t="str">
            <v>L</v>
          </cell>
        </row>
        <row r="577">
          <cell r="F577" t="str">
            <v>TCNU1177418</v>
          </cell>
          <cell r="G577" t="str">
            <v>GR-2026/05-0133</v>
          </cell>
        </row>
        <row r="577">
          <cell r="I577" t="str">
            <v>F</v>
          </cell>
          <cell r="J577">
            <v>509231.8</v>
          </cell>
          <cell r="K577">
            <v>509231.8</v>
          </cell>
          <cell r="L577">
            <v>295659.98</v>
          </cell>
          <cell r="M577" t="str">
            <v>F</v>
          </cell>
          <cell r="N577">
            <v>0.5806</v>
          </cell>
          <cell r="O577" t="str">
            <v>I</v>
          </cell>
          <cell r="P577" t="str">
            <v>509,231.80</v>
          </cell>
        </row>
        <row r="578">
          <cell r="I578" t="str">
            <v>F</v>
          </cell>
          <cell r="J578">
            <v>54250</v>
          </cell>
          <cell r="K578">
            <v>54250</v>
          </cell>
          <cell r="L578">
            <v>32550</v>
          </cell>
          <cell r="M578" t="str">
            <v>F</v>
          </cell>
          <cell r="N578">
            <v>0.6</v>
          </cell>
          <cell r="O578" t="str">
            <v>L</v>
          </cell>
        </row>
        <row r="579">
          <cell r="I579" t="str">
            <v>F</v>
          </cell>
          <cell r="J579">
            <v>180474.15</v>
          </cell>
          <cell r="K579">
            <v>180474.15</v>
          </cell>
          <cell r="L579">
            <v>108284.49</v>
          </cell>
          <cell r="M579" t="str">
            <v>F</v>
          </cell>
          <cell r="N579">
            <v>0.6</v>
          </cell>
          <cell r="O579" t="str">
            <v>L</v>
          </cell>
        </row>
        <row r="580">
          <cell r="I580" t="str">
            <v>F</v>
          </cell>
          <cell r="J580">
            <v>80940</v>
          </cell>
          <cell r="K580">
            <v>80940</v>
          </cell>
          <cell r="L580">
            <v>48564</v>
          </cell>
          <cell r="M580" t="str">
            <v>F</v>
          </cell>
          <cell r="N580">
            <v>0.6</v>
          </cell>
          <cell r="O580" t="str">
            <v>L</v>
          </cell>
        </row>
        <row r="581">
          <cell r="G581" t="str">
            <v>GR-2026/05-0075</v>
          </cell>
        </row>
        <row r="581">
          <cell r="I581" t="str">
            <v>F</v>
          </cell>
          <cell r="J581">
            <v>88.2</v>
          </cell>
          <cell r="K581">
            <v>88.2</v>
          </cell>
          <cell r="L581">
            <v>88.2</v>
          </cell>
          <cell r="M581" t="str">
            <v>F</v>
          </cell>
          <cell r="N581">
            <v>1</v>
          </cell>
        </row>
        <row r="582">
          <cell r="G582" t="str">
            <v>GR-2026/05-0068, GR-2026/05-0064</v>
          </cell>
        </row>
        <row r="582">
          <cell r="I582" t="str">
            <v>F</v>
          </cell>
          <cell r="J582">
            <v>3052.01</v>
          </cell>
          <cell r="K582">
            <v>3052.01</v>
          </cell>
          <cell r="L582">
            <v>3052.01</v>
          </cell>
          <cell r="M582" t="str">
            <v>F</v>
          </cell>
          <cell r="N582">
            <v>1</v>
          </cell>
        </row>
        <row r="583">
          <cell r="F583" t="str">
            <v>CMAU3780230 (MOCHA)</v>
          </cell>
          <cell r="G583" t="str">
            <v>GR-2026/05-0111</v>
          </cell>
        </row>
        <row r="583">
          <cell r="I583" t="str">
            <v>F</v>
          </cell>
          <cell r="J583">
            <v>93430</v>
          </cell>
          <cell r="K583">
            <v>93430</v>
          </cell>
          <cell r="L583">
            <v>54245.46</v>
          </cell>
          <cell r="M583" t="str">
            <v>F</v>
          </cell>
          <cell r="N583">
            <v>0.5806</v>
          </cell>
          <cell r="O583" t="str">
            <v>I</v>
          </cell>
          <cell r="P583" t="str">
            <v>93,430.00</v>
          </cell>
        </row>
        <row r="584">
          <cell r="F584" t="str">
            <v>CMAU3780230</v>
          </cell>
          <cell r="G584" t="str">
            <v>GR-2026/05-0110</v>
          </cell>
        </row>
        <row r="584">
          <cell r="I584" t="str">
            <v>F</v>
          </cell>
          <cell r="J584">
            <v>8874</v>
          </cell>
          <cell r="K584">
            <v>8874</v>
          </cell>
          <cell r="L584">
            <v>5152.24</v>
          </cell>
          <cell r="M584" t="str">
            <v>F</v>
          </cell>
          <cell r="N584">
            <v>0.5806</v>
          </cell>
          <cell r="O584" t="str">
            <v>I</v>
          </cell>
          <cell r="P584" t="str">
            <v>8,874.00</v>
          </cell>
        </row>
        <row r="585">
          <cell r="F585" t="str">
            <v>CMAU3780230</v>
          </cell>
          <cell r="G585" t="str">
            <v>GR-2026/05-0109</v>
          </cell>
        </row>
        <row r="585">
          <cell r="I585" t="str">
            <v>F</v>
          </cell>
          <cell r="J585">
            <v>260454</v>
          </cell>
          <cell r="K585">
            <v>260454</v>
          </cell>
          <cell r="L585">
            <v>151219.59</v>
          </cell>
          <cell r="M585" t="str">
            <v>F</v>
          </cell>
          <cell r="N585">
            <v>0.5806</v>
          </cell>
          <cell r="O585" t="str">
            <v>I</v>
          </cell>
          <cell r="P585" t="str">
            <v>260,454.00</v>
          </cell>
        </row>
        <row r="586">
          <cell r="G586" t="str">
            <v>GR-2026/05-0053</v>
          </cell>
        </row>
        <row r="586">
          <cell r="I586" t="str">
            <v>F</v>
          </cell>
          <cell r="J586">
            <v>84.65</v>
          </cell>
          <cell r="K586">
            <v>84.65</v>
          </cell>
          <cell r="L586">
            <v>84.65</v>
          </cell>
          <cell r="M586" t="str">
            <v>F</v>
          </cell>
          <cell r="N586">
            <v>1</v>
          </cell>
        </row>
        <row r="587">
          <cell r="I587" t="str">
            <v>F</v>
          </cell>
          <cell r="J587">
            <v>2100</v>
          </cell>
          <cell r="K587">
            <v>2100</v>
          </cell>
          <cell r="L587">
            <v>1260</v>
          </cell>
          <cell r="M587" t="str">
            <v>F</v>
          </cell>
          <cell r="N587">
            <v>0.6</v>
          </cell>
          <cell r="O587" t="str">
            <v>L</v>
          </cell>
        </row>
        <row r="588">
          <cell r="G588" t="str">
            <v>GR-2026/05-0055</v>
          </cell>
        </row>
        <row r="588">
          <cell r="I588" t="str">
            <v>F</v>
          </cell>
          <cell r="J588">
            <v>1320</v>
          </cell>
          <cell r="K588">
            <v>1320</v>
          </cell>
          <cell r="L588">
            <v>1320</v>
          </cell>
          <cell r="M588" t="str">
            <v>F</v>
          </cell>
          <cell r="N588">
            <v>1</v>
          </cell>
        </row>
        <row r="589">
          <cell r="F589" t="str">
            <v>TRHU7714436</v>
          </cell>
          <cell r="G589" t="str">
            <v>GR-2026/05-0078</v>
          </cell>
        </row>
        <row r="589">
          <cell r="I589" t="str">
            <v>F</v>
          </cell>
          <cell r="J589">
            <v>1440</v>
          </cell>
          <cell r="K589">
            <v>1440</v>
          </cell>
          <cell r="L589">
            <v>837.79</v>
          </cell>
          <cell r="M589" t="str">
            <v>F</v>
          </cell>
          <cell r="N589">
            <v>0.5818</v>
          </cell>
          <cell r="O589" t="str">
            <v>I</v>
          </cell>
          <cell r="P589" t="str">
            <v>1,440.00</v>
          </cell>
        </row>
        <row r="590">
          <cell r="F590" t="str">
            <v>TRHU7714436</v>
          </cell>
          <cell r="G590" t="str">
            <v>GR-2026/05-0077</v>
          </cell>
        </row>
        <row r="590">
          <cell r="I590" t="str">
            <v>F</v>
          </cell>
          <cell r="J590">
            <v>4075</v>
          </cell>
          <cell r="K590">
            <v>4075</v>
          </cell>
          <cell r="L590">
            <v>2370.84</v>
          </cell>
          <cell r="M590" t="str">
            <v>F</v>
          </cell>
          <cell r="N590">
            <v>0.5818</v>
          </cell>
          <cell r="O590" t="str">
            <v>I</v>
          </cell>
          <cell r="P590" t="str">
            <v>4,075.00</v>
          </cell>
        </row>
        <row r="591">
          <cell r="G591" t="str">
            <v>GR-2026/05-0052</v>
          </cell>
        </row>
        <row r="591">
          <cell r="I591" t="str">
            <v>F</v>
          </cell>
          <cell r="J591">
            <v>11595</v>
          </cell>
          <cell r="K591">
            <v>11595</v>
          </cell>
          <cell r="L591">
            <v>11595</v>
          </cell>
          <cell r="M591" t="str">
            <v>F</v>
          </cell>
          <cell r="N591">
            <v>1</v>
          </cell>
        </row>
        <row r="592">
          <cell r="I592" t="str">
            <v>F</v>
          </cell>
          <cell r="J592">
            <v>1235</v>
          </cell>
          <cell r="K592">
            <v>1235</v>
          </cell>
          <cell r="L592">
            <v>741</v>
          </cell>
          <cell r="M592" t="str">
            <v>F</v>
          </cell>
          <cell r="N592">
            <v>0.6</v>
          </cell>
          <cell r="O592" t="str">
            <v>L</v>
          </cell>
        </row>
        <row r="593">
          <cell r="I593" t="str">
            <v>F</v>
          </cell>
          <cell r="J593">
            <v>16750</v>
          </cell>
          <cell r="K593">
            <v>16750</v>
          </cell>
          <cell r="L593">
            <v>10050</v>
          </cell>
          <cell r="M593" t="str">
            <v>F</v>
          </cell>
          <cell r="N593">
            <v>0.6</v>
          </cell>
          <cell r="O593" t="str">
            <v>L</v>
          </cell>
        </row>
        <row r="594">
          <cell r="G594" t="str">
            <v>GR-2026/05-0049</v>
          </cell>
        </row>
        <row r="594">
          <cell r="I594" t="str">
            <v>F</v>
          </cell>
          <cell r="J594">
            <v>149.2</v>
          </cell>
          <cell r="K594">
            <v>149.2</v>
          </cell>
          <cell r="L594">
            <v>149.2</v>
          </cell>
          <cell r="M594" t="str">
            <v>F</v>
          </cell>
          <cell r="N594">
            <v>1</v>
          </cell>
        </row>
        <row r="595">
          <cell r="I595" t="str">
            <v>F</v>
          </cell>
          <cell r="J595">
            <v>159500</v>
          </cell>
          <cell r="K595">
            <v>159500</v>
          </cell>
          <cell r="L595">
            <v>95700</v>
          </cell>
          <cell r="M595" t="str">
            <v>F</v>
          </cell>
          <cell r="N595">
            <v>0.6</v>
          </cell>
          <cell r="O595" t="str">
            <v>L</v>
          </cell>
        </row>
        <row r="596">
          <cell r="I596" t="str">
            <v>F</v>
          </cell>
          <cell r="J596">
            <v>17792</v>
          </cell>
          <cell r="K596">
            <v>17792</v>
          </cell>
          <cell r="L596">
            <v>10675.2</v>
          </cell>
          <cell r="M596" t="str">
            <v>F</v>
          </cell>
          <cell r="N596">
            <v>0.6</v>
          </cell>
          <cell r="O596" t="str">
            <v>L</v>
          </cell>
        </row>
        <row r="597">
          <cell r="G597" t="str">
            <v>GR-2026/05-0054</v>
          </cell>
        </row>
        <row r="597">
          <cell r="I597" t="str">
            <v>F</v>
          </cell>
          <cell r="J597">
            <v>1074.97</v>
          </cell>
          <cell r="K597">
            <v>1074.97</v>
          </cell>
          <cell r="L597">
            <v>1074.97</v>
          </cell>
          <cell r="M597" t="str">
            <v>F</v>
          </cell>
          <cell r="N597">
            <v>1</v>
          </cell>
        </row>
        <row r="598">
          <cell r="I598" t="str">
            <v>F</v>
          </cell>
          <cell r="J598">
            <v>319800</v>
          </cell>
          <cell r="K598">
            <v>319800</v>
          </cell>
          <cell r="L598">
            <v>191880</v>
          </cell>
          <cell r="M598" t="str">
            <v>F</v>
          </cell>
          <cell r="N598">
            <v>0.6</v>
          </cell>
          <cell r="O598" t="str">
            <v>L</v>
          </cell>
        </row>
        <row r="599">
          <cell r="I599" t="str">
            <v>F</v>
          </cell>
          <cell r="J599">
            <v>13400</v>
          </cell>
          <cell r="K599">
            <v>13400</v>
          </cell>
          <cell r="L599">
            <v>8040</v>
          </cell>
          <cell r="M599" t="str">
            <v>F</v>
          </cell>
          <cell r="N599">
            <v>0.6</v>
          </cell>
          <cell r="O599" t="str">
            <v>L</v>
          </cell>
        </row>
        <row r="600">
          <cell r="I600" t="str">
            <v>F</v>
          </cell>
          <cell r="J600">
            <v>33568</v>
          </cell>
          <cell r="K600">
            <v>33568</v>
          </cell>
          <cell r="L600">
            <v>20140.8</v>
          </cell>
          <cell r="M600" t="str">
            <v>F</v>
          </cell>
          <cell r="N600">
            <v>0.6</v>
          </cell>
          <cell r="O600" t="str">
            <v>L</v>
          </cell>
        </row>
        <row r="601">
          <cell r="I601" t="str">
            <v>F</v>
          </cell>
          <cell r="J601">
            <v>35940</v>
          </cell>
          <cell r="K601">
            <v>35940</v>
          </cell>
          <cell r="L601">
            <v>21564</v>
          </cell>
          <cell r="M601" t="str">
            <v>F</v>
          </cell>
          <cell r="N601">
            <v>0.6</v>
          </cell>
          <cell r="O601" t="str">
            <v>L</v>
          </cell>
        </row>
        <row r="602">
          <cell r="G602" t="str">
            <v>GR-2026/05-0048</v>
          </cell>
        </row>
        <row r="602">
          <cell r="I602" t="str">
            <v>F</v>
          </cell>
          <cell r="J602">
            <v>64.8</v>
          </cell>
          <cell r="K602">
            <v>64.8</v>
          </cell>
          <cell r="L602">
            <v>64.8</v>
          </cell>
          <cell r="M602" t="str">
            <v>F</v>
          </cell>
          <cell r="N602">
            <v>1</v>
          </cell>
        </row>
        <row r="603">
          <cell r="I603" t="str">
            <v>F</v>
          </cell>
          <cell r="J603">
            <v>93885</v>
          </cell>
          <cell r="K603">
            <v>93885</v>
          </cell>
          <cell r="L603">
            <v>56331</v>
          </cell>
          <cell r="M603" t="str">
            <v>F</v>
          </cell>
          <cell r="N603">
            <v>0.6</v>
          </cell>
          <cell r="O603" t="str">
            <v>L</v>
          </cell>
        </row>
        <row r="604">
          <cell r="I604" t="str">
            <v>F</v>
          </cell>
          <cell r="J604">
            <v>26500</v>
          </cell>
          <cell r="K604">
            <v>26500</v>
          </cell>
          <cell r="L604">
            <v>15900</v>
          </cell>
          <cell r="M604" t="str">
            <v>F</v>
          </cell>
          <cell r="N604">
            <v>0.6</v>
          </cell>
          <cell r="O604" t="str">
            <v>L</v>
          </cell>
        </row>
        <row r="605">
          <cell r="I605" t="str">
            <v>F</v>
          </cell>
          <cell r="J605">
            <v>7020</v>
          </cell>
          <cell r="K605">
            <v>7020</v>
          </cell>
          <cell r="L605">
            <v>4212</v>
          </cell>
          <cell r="M605" t="str">
            <v>F</v>
          </cell>
          <cell r="N605">
            <v>0.6</v>
          </cell>
          <cell r="O605" t="str">
            <v>L</v>
          </cell>
        </row>
        <row r="606">
          <cell r="I606" t="str">
            <v>F</v>
          </cell>
          <cell r="J606">
            <v>227900</v>
          </cell>
          <cell r="K606">
            <v>227900</v>
          </cell>
          <cell r="L606">
            <v>136740</v>
          </cell>
          <cell r="M606" t="str">
            <v>F</v>
          </cell>
          <cell r="N606">
            <v>0.6</v>
          </cell>
          <cell r="O606" t="str">
            <v>L</v>
          </cell>
        </row>
        <row r="607">
          <cell r="I607" t="str">
            <v>F</v>
          </cell>
          <cell r="J607">
            <v>260</v>
          </cell>
          <cell r="K607">
            <v>260</v>
          </cell>
          <cell r="L607">
            <v>156</v>
          </cell>
          <cell r="M607" t="str">
            <v>F</v>
          </cell>
          <cell r="N607">
            <v>0.6</v>
          </cell>
          <cell r="O607" t="str">
            <v>L</v>
          </cell>
        </row>
        <row r="608">
          <cell r="I608" t="str">
            <v>F</v>
          </cell>
          <cell r="J608">
            <v>6500</v>
          </cell>
          <cell r="K608">
            <v>6500</v>
          </cell>
          <cell r="L608">
            <v>3900</v>
          </cell>
          <cell r="M608" t="str">
            <v>F</v>
          </cell>
          <cell r="N608">
            <v>0.6</v>
          </cell>
          <cell r="O608" t="str">
            <v>L</v>
          </cell>
        </row>
        <row r="609">
          <cell r="I609" t="str">
            <v>F</v>
          </cell>
          <cell r="J609">
            <v>43100</v>
          </cell>
          <cell r="K609">
            <v>43100</v>
          </cell>
          <cell r="L609">
            <v>25860</v>
          </cell>
          <cell r="M609" t="str">
            <v>F</v>
          </cell>
          <cell r="N609">
            <v>0.6</v>
          </cell>
          <cell r="O609" t="str">
            <v>L</v>
          </cell>
        </row>
        <row r="610">
          <cell r="I610" t="str">
            <v>F</v>
          </cell>
          <cell r="J610">
            <v>10880</v>
          </cell>
          <cell r="K610">
            <v>10880</v>
          </cell>
          <cell r="L610">
            <v>6528</v>
          </cell>
          <cell r="M610" t="str">
            <v>F</v>
          </cell>
          <cell r="N610">
            <v>0.6</v>
          </cell>
          <cell r="O610" t="str">
            <v>L</v>
          </cell>
        </row>
        <row r="611">
          <cell r="I611" t="str">
            <v>F</v>
          </cell>
          <cell r="J611">
            <v>24700</v>
          </cell>
          <cell r="K611">
            <v>24700</v>
          </cell>
          <cell r="L611">
            <v>14820</v>
          </cell>
          <cell r="M611" t="str">
            <v>F</v>
          </cell>
          <cell r="N611">
            <v>0.6</v>
          </cell>
          <cell r="O611" t="str">
            <v>L</v>
          </cell>
        </row>
        <row r="612">
          <cell r="G612" t="str">
            <v>GR-2026/05-0073</v>
          </cell>
        </row>
        <row r="612">
          <cell r="I612" t="str">
            <v>F</v>
          </cell>
          <cell r="J612">
            <v>1800</v>
          </cell>
          <cell r="K612">
            <v>1800</v>
          </cell>
          <cell r="L612">
            <v>1800</v>
          </cell>
          <cell r="M612" t="str">
            <v>F</v>
          </cell>
          <cell r="N612">
            <v>1</v>
          </cell>
        </row>
        <row r="613">
          <cell r="G613" t="str">
            <v>GR-2026/05-0044</v>
          </cell>
        </row>
        <row r="613">
          <cell r="I613" t="str">
            <v>F</v>
          </cell>
          <cell r="J613">
            <v>180</v>
          </cell>
          <cell r="K613">
            <v>180</v>
          </cell>
          <cell r="L613">
            <v>180</v>
          </cell>
          <cell r="M613" t="str">
            <v>F</v>
          </cell>
          <cell r="N613">
            <v>1</v>
          </cell>
        </row>
        <row r="614">
          <cell r="G614" t="str">
            <v>GR-2026/05-0037</v>
          </cell>
        </row>
        <row r="614">
          <cell r="I614" t="str">
            <v>F</v>
          </cell>
          <cell r="J614">
            <v>4004</v>
          </cell>
          <cell r="K614">
            <v>4004</v>
          </cell>
          <cell r="L614">
            <v>4004</v>
          </cell>
          <cell r="M614" t="str">
            <v>F</v>
          </cell>
          <cell r="N614">
            <v>1</v>
          </cell>
        </row>
        <row r="615">
          <cell r="F615" t="str">
            <v>FDCU0013029</v>
          </cell>
          <cell r="G615" t="str">
            <v>GR-2026/05-0083</v>
          </cell>
        </row>
        <row r="615">
          <cell r="I615" t="str">
            <v>F</v>
          </cell>
          <cell r="J615">
            <v>142066</v>
          </cell>
          <cell r="K615">
            <v>142066</v>
          </cell>
          <cell r="L615">
            <v>82810.27</v>
          </cell>
          <cell r="M615" t="str">
            <v>F</v>
          </cell>
          <cell r="N615">
            <v>0.5829</v>
          </cell>
          <cell r="O615" t="str">
            <v>I</v>
          </cell>
          <cell r="P615" t="str">
            <v>142,066.00</v>
          </cell>
        </row>
        <row r="616">
          <cell r="I616" t="str">
            <v>F</v>
          </cell>
          <cell r="J616">
            <v>345</v>
          </cell>
          <cell r="K616">
            <v>345</v>
          </cell>
          <cell r="L616">
            <v>207</v>
          </cell>
          <cell r="M616" t="str">
            <v>F</v>
          </cell>
          <cell r="N616">
            <v>0.6</v>
          </cell>
          <cell r="O616" t="str">
            <v>L</v>
          </cell>
        </row>
        <row r="617">
          <cell r="F617" t="str">
            <v>MAGU5576040 (MOCHA)</v>
          </cell>
          <cell r="G617" t="str">
            <v>GR-2026/05-0097</v>
          </cell>
        </row>
        <row r="617">
          <cell r="I617" t="str">
            <v>F</v>
          </cell>
          <cell r="J617">
            <v>11400</v>
          </cell>
          <cell r="K617">
            <v>11400</v>
          </cell>
          <cell r="L617">
            <v>6645.06</v>
          </cell>
          <cell r="M617" t="str">
            <v>F</v>
          </cell>
          <cell r="N617">
            <v>0.5829</v>
          </cell>
          <cell r="O617" t="str">
            <v>I</v>
          </cell>
          <cell r="P617" t="str">
            <v>11,400.00</v>
          </cell>
        </row>
        <row r="618">
          <cell r="I618" t="str">
            <v>F</v>
          </cell>
          <cell r="J618">
            <v>11093.6</v>
          </cell>
          <cell r="K618">
            <v>11093.6</v>
          </cell>
          <cell r="L618">
            <v>6656.16</v>
          </cell>
          <cell r="M618" t="str">
            <v>F</v>
          </cell>
          <cell r="N618">
            <v>0.6</v>
          </cell>
          <cell r="O618" t="str">
            <v>L</v>
          </cell>
        </row>
        <row r="619">
          <cell r="F619" t="str">
            <v>MAGU5576040</v>
          </cell>
          <cell r="G619" t="str">
            <v>GR-2026/05-0096</v>
          </cell>
        </row>
        <row r="619">
          <cell r="I619" t="str">
            <v>F</v>
          </cell>
          <cell r="J619">
            <v>173175</v>
          </cell>
          <cell r="K619">
            <v>173175</v>
          </cell>
          <cell r="L619">
            <v>100943.71</v>
          </cell>
          <cell r="M619" t="str">
            <v>F</v>
          </cell>
          <cell r="N619">
            <v>0.5829</v>
          </cell>
          <cell r="O619" t="str">
            <v>I</v>
          </cell>
          <cell r="P619" t="str">
            <v>173,175.00</v>
          </cell>
        </row>
        <row r="620">
          <cell r="I620" t="str">
            <v>F</v>
          </cell>
          <cell r="J620">
            <v>83500</v>
          </cell>
          <cell r="K620">
            <v>83500</v>
          </cell>
          <cell r="L620">
            <v>50100</v>
          </cell>
          <cell r="M620" t="str">
            <v>F</v>
          </cell>
          <cell r="N620">
            <v>0.6</v>
          </cell>
          <cell r="O620" t="str">
            <v>L</v>
          </cell>
        </row>
        <row r="621">
          <cell r="I621" t="str">
            <v>F</v>
          </cell>
          <cell r="J621">
            <v>7700</v>
          </cell>
          <cell r="K621">
            <v>7700</v>
          </cell>
          <cell r="L621">
            <v>4620</v>
          </cell>
          <cell r="M621" t="str">
            <v>F</v>
          </cell>
          <cell r="N621">
            <v>0.6</v>
          </cell>
          <cell r="O621" t="str">
            <v>L</v>
          </cell>
        </row>
        <row r="622">
          <cell r="F622" t="str">
            <v>TEMU8409855</v>
          </cell>
          <cell r="G622" t="str">
            <v>GR-2026/05-0104</v>
          </cell>
        </row>
        <row r="622">
          <cell r="I622" t="str">
            <v>F</v>
          </cell>
          <cell r="J622">
            <v>169510</v>
          </cell>
          <cell r="K622">
            <v>169510</v>
          </cell>
          <cell r="L622">
            <v>98807.38</v>
          </cell>
          <cell r="M622" t="str">
            <v>F</v>
          </cell>
          <cell r="N622">
            <v>0.5829</v>
          </cell>
          <cell r="O622" t="str">
            <v>I</v>
          </cell>
          <cell r="P622" t="str">
            <v>169,510.00</v>
          </cell>
        </row>
        <row r="623">
          <cell r="F623" t="str">
            <v>EXTRA</v>
          </cell>
        </row>
        <row r="623">
          <cell r="I623" t="str">
            <v>F</v>
          </cell>
          <cell r="J623">
            <v>7360</v>
          </cell>
          <cell r="K623">
            <v>7360</v>
          </cell>
          <cell r="L623">
            <v>4416</v>
          </cell>
          <cell r="M623" t="str">
            <v>F</v>
          </cell>
          <cell r="N623">
            <v>0.6</v>
          </cell>
          <cell r="O623" t="str">
            <v>L</v>
          </cell>
        </row>
        <row r="624">
          <cell r="F624" t="str">
            <v>WHSU6710979</v>
          </cell>
          <cell r="G624" t="str">
            <v>GR-2026/05-0103</v>
          </cell>
        </row>
        <row r="624">
          <cell r="I624" t="str">
            <v>F</v>
          </cell>
          <cell r="J624">
            <v>95949.97</v>
          </cell>
          <cell r="K624">
            <v>95949.97</v>
          </cell>
          <cell r="L624">
            <v>55823.69</v>
          </cell>
          <cell r="M624" t="str">
            <v>F</v>
          </cell>
          <cell r="N624">
            <v>0.5818</v>
          </cell>
          <cell r="O624" t="str">
            <v>I</v>
          </cell>
          <cell r="P624" t="str">
            <v>95,949.97</v>
          </cell>
        </row>
        <row r="625">
          <cell r="F625" t="str">
            <v>WHSU8053528</v>
          </cell>
          <cell r="G625" t="str">
            <v>GR-2026/05-0098</v>
          </cell>
        </row>
        <row r="625">
          <cell r="I625" t="str">
            <v>F</v>
          </cell>
          <cell r="J625">
            <v>93990.03</v>
          </cell>
          <cell r="K625">
            <v>93990.03</v>
          </cell>
          <cell r="L625">
            <v>54683.4</v>
          </cell>
          <cell r="M625" t="str">
            <v>F</v>
          </cell>
          <cell r="N625">
            <v>0.5818</v>
          </cell>
          <cell r="O625" t="str">
            <v>I</v>
          </cell>
          <cell r="P625" t="str">
            <v>93,990.03</v>
          </cell>
        </row>
        <row r="626">
          <cell r="F626" t="str">
            <v>WHSU6789422 (MOCHA)</v>
          </cell>
          <cell r="G626" t="str">
            <v>GR-2026/05-0100</v>
          </cell>
        </row>
        <row r="626">
          <cell r="I626" t="str">
            <v>F</v>
          </cell>
          <cell r="J626">
            <v>0</v>
          </cell>
          <cell r="K626">
            <v>0</v>
          </cell>
          <cell r="L626">
            <v>0</v>
          </cell>
          <cell r="M626" t="str">
            <v>F</v>
          </cell>
          <cell r="N626">
            <v>0.5818</v>
          </cell>
          <cell r="O626" t="str">
            <v>I</v>
          </cell>
          <cell r="P626" t="str">
            <v>0.00</v>
          </cell>
        </row>
        <row r="627">
          <cell r="F627" t="str">
            <v>WHSU6789422</v>
          </cell>
          <cell r="G627" t="str">
            <v>GR-2026/05-0099</v>
          </cell>
        </row>
        <row r="627">
          <cell r="I627" t="str">
            <v>F</v>
          </cell>
          <cell r="J627">
            <v>114075</v>
          </cell>
          <cell r="K627">
            <v>114075</v>
          </cell>
          <cell r="L627">
            <v>66368.84</v>
          </cell>
          <cell r="M627" t="str">
            <v>F</v>
          </cell>
          <cell r="N627">
            <v>0.5818</v>
          </cell>
          <cell r="O627" t="str">
            <v>I</v>
          </cell>
          <cell r="P627" t="str">
            <v>114,075.00</v>
          </cell>
        </row>
        <row r="628">
          <cell r="I628" t="str">
            <v>F</v>
          </cell>
          <cell r="J628">
            <v>940</v>
          </cell>
          <cell r="K628">
            <v>940</v>
          </cell>
          <cell r="L628">
            <v>564</v>
          </cell>
          <cell r="M628" t="str">
            <v>F</v>
          </cell>
          <cell r="N628">
            <v>0.6</v>
          </cell>
          <cell r="O628" t="str">
            <v>L</v>
          </cell>
        </row>
        <row r="629">
          <cell r="F629" t="str">
            <v>CAAU8021312</v>
          </cell>
          <cell r="G629" t="str">
            <v>GR-2026/05-0095</v>
          </cell>
        </row>
        <row r="629">
          <cell r="I629" t="str">
            <v>F</v>
          </cell>
          <cell r="J629">
            <v>101167.99</v>
          </cell>
          <cell r="K629">
            <v>101167.99</v>
          </cell>
          <cell r="L629">
            <v>58859.54</v>
          </cell>
          <cell r="M629" t="str">
            <v>F</v>
          </cell>
          <cell r="N629">
            <v>0.5818</v>
          </cell>
          <cell r="O629" t="str">
            <v>I</v>
          </cell>
          <cell r="P629" t="str">
            <v>101,167.99</v>
          </cell>
        </row>
        <row r="630">
          <cell r="F630" t="str">
            <v>WHSU5355210</v>
          </cell>
          <cell r="G630" t="str">
            <v>GR-2026/05-0105</v>
          </cell>
        </row>
        <row r="630">
          <cell r="I630" t="str">
            <v>F</v>
          </cell>
          <cell r="J630">
            <v>120018</v>
          </cell>
          <cell r="K630">
            <v>120018</v>
          </cell>
          <cell r="L630">
            <v>69826.47</v>
          </cell>
          <cell r="M630" t="str">
            <v>F</v>
          </cell>
          <cell r="N630">
            <v>0.5818</v>
          </cell>
          <cell r="O630" t="str">
            <v>I</v>
          </cell>
          <cell r="P630" t="str">
            <v>120,018.00</v>
          </cell>
        </row>
        <row r="631">
          <cell r="I631" t="str">
            <v>F</v>
          </cell>
          <cell r="J631">
            <v>62610</v>
          </cell>
          <cell r="K631">
            <v>62610</v>
          </cell>
          <cell r="L631">
            <v>37566</v>
          </cell>
          <cell r="M631" t="str">
            <v>F</v>
          </cell>
          <cell r="N631">
            <v>0.6</v>
          </cell>
          <cell r="O631" t="str">
            <v>L</v>
          </cell>
        </row>
        <row r="632">
          <cell r="F632" t="str">
            <v>EGSU6010358</v>
          </cell>
          <cell r="G632" t="str">
            <v>GR-2026/06-0077</v>
          </cell>
        </row>
        <row r="632">
          <cell r="I632" t="str">
            <v>F</v>
          </cell>
          <cell r="J632">
            <v>76260</v>
          </cell>
          <cell r="K632">
            <v>76260</v>
          </cell>
          <cell r="L632">
            <v>44711.24</v>
          </cell>
          <cell r="M632" t="str">
            <v>F</v>
          </cell>
          <cell r="N632">
            <v>0.5863</v>
          </cell>
          <cell r="O632" t="str">
            <v>I</v>
          </cell>
          <cell r="P632" t="str">
            <v>76,260.00</v>
          </cell>
        </row>
        <row r="633">
          <cell r="F633" t="str">
            <v>WHSU5106183 (MOCHA)</v>
          </cell>
          <cell r="G633" t="str">
            <v>GR-2026/05-0067</v>
          </cell>
        </row>
        <row r="633">
          <cell r="I633" t="str">
            <v>F</v>
          </cell>
          <cell r="J633">
            <v>12140</v>
          </cell>
          <cell r="K633">
            <v>12140</v>
          </cell>
          <cell r="L633">
            <v>7076.41</v>
          </cell>
          <cell r="M633" t="str">
            <v>F</v>
          </cell>
          <cell r="N633">
            <v>0.5829</v>
          </cell>
          <cell r="O633" t="str">
            <v>I</v>
          </cell>
          <cell r="P633" t="str">
            <v>12,140.00</v>
          </cell>
        </row>
        <row r="634">
          <cell r="F634" t="str">
            <v>WHSU5106183</v>
          </cell>
          <cell r="G634" t="str">
            <v>GR-2026/05-0066</v>
          </cell>
        </row>
        <row r="634">
          <cell r="I634" t="str">
            <v>F</v>
          </cell>
          <cell r="J634">
            <v>110758.98</v>
          </cell>
          <cell r="K634">
            <v>110758.98</v>
          </cell>
          <cell r="L634">
            <v>64561.41</v>
          </cell>
          <cell r="M634" t="str">
            <v>F</v>
          </cell>
          <cell r="N634">
            <v>0.5829</v>
          </cell>
          <cell r="O634" t="str">
            <v>I</v>
          </cell>
          <cell r="P634" t="str">
            <v>110,758.98</v>
          </cell>
        </row>
        <row r="635">
          <cell r="I635" t="str">
            <v>F</v>
          </cell>
          <cell r="J635">
            <v>4200</v>
          </cell>
          <cell r="K635">
            <v>4200</v>
          </cell>
          <cell r="L635">
            <v>2520</v>
          </cell>
          <cell r="M635" t="str">
            <v>F</v>
          </cell>
          <cell r="N635">
            <v>0.6</v>
          </cell>
          <cell r="O635" t="str">
            <v>L</v>
          </cell>
        </row>
        <row r="636">
          <cell r="F636" t="str">
            <v>CAAU8514860</v>
          </cell>
          <cell r="G636" t="str">
            <v>GR-2026/05-0065</v>
          </cell>
        </row>
        <row r="636">
          <cell r="I636" t="str">
            <v>F</v>
          </cell>
          <cell r="J636">
            <v>122202.02</v>
          </cell>
          <cell r="K636">
            <v>122202.02</v>
          </cell>
          <cell r="L636">
            <v>71231.56</v>
          </cell>
          <cell r="M636" t="str">
            <v>F</v>
          </cell>
          <cell r="N636">
            <v>0.5829</v>
          </cell>
          <cell r="O636" t="str">
            <v>I</v>
          </cell>
          <cell r="P636" t="str">
            <v>122,202.02</v>
          </cell>
        </row>
        <row r="637">
          <cell r="I637" t="str">
            <v>F</v>
          </cell>
          <cell r="J637">
            <v>23500</v>
          </cell>
          <cell r="K637">
            <v>23500</v>
          </cell>
          <cell r="L637">
            <v>14100</v>
          </cell>
          <cell r="M637" t="str">
            <v>F</v>
          </cell>
          <cell r="N637">
            <v>0.6</v>
          </cell>
          <cell r="O637" t="str">
            <v>L</v>
          </cell>
        </row>
        <row r="638">
          <cell r="I638" t="str">
            <v>F</v>
          </cell>
          <cell r="J638">
            <v>38650</v>
          </cell>
          <cell r="K638">
            <v>38650</v>
          </cell>
          <cell r="L638">
            <v>23190</v>
          </cell>
          <cell r="M638" t="str">
            <v>F</v>
          </cell>
          <cell r="N638">
            <v>0.6</v>
          </cell>
          <cell r="O638" t="str">
            <v>L</v>
          </cell>
        </row>
        <row r="639">
          <cell r="I639" t="str">
            <v>F</v>
          </cell>
          <cell r="J639">
            <v>34610</v>
          </cell>
          <cell r="K639">
            <v>34610</v>
          </cell>
          <cell r="L639">
            <v>20766</v>
          </cell>
          <cell r="M639" t="str">
            <v>F</v>
          </cell>
          <cell r="N639">
            <v>0.6</v>
          </cell>
          <cell r="O639" t="str">
            <v>L</v>
          </cell>
        </row>
        <row r="640">
          <cell r="F640" t="str">
            <v>YMMU6901322</v>
          </cell>
          <cell r="G640" t="str">
            <v>GR-2026/05-0087</v>
          </cell>
        </row>
        <row r="640">
          <cell r="I640" t="str">
            <v>F</v>
          </cell>
          <cell r="J640">
            <v>75716.37</v>
          </cell>
          <cell r="K640">
            <v>75716.37</v>
          </cell>
          <cell r="L640">
            <v>301116.43</v>
          </cell>
          <cell r="M640" t="str">
            <v>F</v>
          </cell>
          <cell r="N640">
            <v>3.9769</v>
          </cell>
          <cell r="O640" t="str">
            <v>I</v>
          </cell>
          <cell r="P640" t="str">
            <v>75,716.37</v>
          </cell>
        </row>
        <row r="641">
          <cell r="G641" t="str">
            <v>GR-2026/05-0056</v>
          </cell>
        </row>
        <row r="641">
          <cell r="I641" t="str">
            <v>F</v>
          </cell>
          <cell r="J641">
            <v>1656</v>
          </cell>
          <cell r="K641">
            <v>1656</v>
          </cell>
          <cell r="L641">
            <v>1656</v>
          </cell>
          <cell r="M641" t="str">
            <v>F</v>
          </cell>
          <cell r="N641">
            <v>1</v>
          </cell>
        </row>
        <row r="642">
          <cell r="F642" t="str">
            <v>WHSU5887316 (MOCHA)</v>
          </cell>
          <cell r="G642" t="str">
            <v>GR-2026/05-0094</v>
          </cell>
        </row>
        <row r="642">
          <cell r="I642" t="str">
            <v>F</v>
          </cell>
          <cell r="J642">
            <v>16729</v>
          </cell>
          <cell r="K642">
            <v>16729</v>
          </cell>
          <cell r="L642">
            <v>9751.33</v>
          </cell>
          <cell r="M642" t="str">
            <v>F</v>
          </cell>
          <cell r="N642">
            <v>0.5829</v>
          </cell>
          <cell r="O642" t="str">
            <v>I</v>
          </cell>
          <cell r="P642" t="str">
            <v>16,729.00</v>
          </cell>
        </row>
        <row r="643">
          <cell r="I643" t="str">
            <v>F</v>
          </cell>
          <cell r="J643">
            <v>48400</v>
          </cell>
          <cell r="K643">
            <v>48400</v>
          </cell>
          <cell r="L643">
            <v>29040</v>
          </cell>
          <cell r="M643" t="str">
            <v>F</v>
          </cell>
          <cell r="N643">
            <v>0.6</v>
          </cell>
          <cell r="O643" t="str">
            <v>L</v>
          </cell>
        </row>
        <row r="644">
          <cell r="F644" t="str">
            <v>WHSU5887316</v>
          </cell>
          <cell r="G644" t="str">
            <v>GR-2026/05-0093</v>
          </cell>
        </row>
        <row r="644">
          <cell r="I644" t="str">
            <v>F</v>
          </cell>
          <cell r="J644">
            <v>91409</v>
          </cell>
          <cell r="K644">
            <v>91409</v>
          </cell>
          <cell r="L644">
            <v>53282.31</v>
          </cell>
          <cell r="M644" t="str">
            <v>F</v>
          </cell>
          <cell r="N644">
            <v>0.5829</v>
          </cell>
          <cell r="O644" t="str">
            <v>I</v>
          </cell>
          <cell r="P644" t="str">
            <v>91,409.00</v>
          </cell>
        </row>
        <row r="645">
          <cell r="F645" t="str">
            <v>WHSU5837378</v>
          </cell>
          <cell r="G645" t="str">
            <v>GR-2026/05-0071</v>
          </cell>
        </row>
        <row r="645">
          <cell r="I645" t="str">
            <v>F</v>
          </cell>
          <cell r="J645">
            <v>108174</v>
          </cell>
          <cell r="K645">
            <v>108174</v>
          </cell>
          <cell r="L645">
            <v>63054.62</v>
          </cell>
          <cell r="M645" t="str">
            <v>F</v>
          </cell>
          <cell r="N645">
            <v>0.5829</v>
          </cell>
          <cell r="O645" t="str">
            <v>I</v>
          </cell>
          <cell r="P645" t="str">
            <v>108,174.00</v>
          </cell>
        </row>
        <row r="646">
          <cell r="I646" t="str">
            <v>F</v>
          </cell>
          <cell r="J646">
            <v>29000</v>
          </cell>
          <cell r="K646">
            <v>29000</v>
          </cell>
          <cell r="L646">
            <v>17400</v>
          </cell>
          <cell r="M646" t="str">
            <v>F</v>
          </cell>
          <cell r="N646">
            <v>0.6</v>
          </cell>
          <cell r="O646" t="str">
            <v>L</v>
          </cell>
        </row>
        <row r="647">
          <cell r="G647" t="str">
            <v>GR-2026/05-0015</v>
          </cell>
        </row>
        <row r="647">
          <cell r="I647" t="str">
            <v>F</v>
          </cell>
          <cell r="J647">
            <v>614.51</v>
          </cell>
          <cell r="K647">
            <v>614.51</v>
          </cell>
          <cell r="L647">
            <v>614.51</v>
          </cell>
          <cell r="M647" t="str">
            <v>F</v>
          </cell>
          <cell r="N647">
            <v>1</v>
          </cell>
        </row>
        <row r="648">
          <cell r="F648" t="str">
            <v>WHSU5773289</v>
          </cell>
          <cell r="G648" t="str">
            <v>GR-2026/05-0070</v>
          </cell>
        </row>
        <row r="648">
          <cell r="I648" t="str">
            <v>F</v>
          </cell>
          <cell r="J648">
            <v>93600</v>
          </cell>
          <cell r="K648">
            <v>93600</v>
          </cell>
          <cell r="L648">
            <v>54559.44</v>
          </cell>
          <cell r="M648" t="str">
            <v>F</v>
          </cell>
          <cell r="N648">
            <v>0.5829</v>
          </cell>
          <cell r="O648" t="str">
            <v>I</v>
          </cell>
          <cell r="P648" t="str">
            <v>93,600.00</v>
          </cell>
        </row>
        <row r="649">
          <cell r="I649" t="str">
            <v>F</v>
          </cell>
          <cell r="J649">
            <v>200245</v>
          </cell>
          <cell r="K649">
            <v>200245</v>
          </cell>
          <cell r="L649">
            <v>120147</v>
          </cell>
          <cell r="M649" t="str">
            <v>F</v>
          </cell>
          <cell r="N649">
            <v>0.6</v>
          </cell>
          <cell r="O649" t="str">
            <v>L</v>
          </cell>
        </row>
        <row r="650">
          <cell r="G650" t="str">
            <v>GR-2026/05-0014</v>
          </cell>
        </row>
        <row r="650">
          <cell r="I650" t="str">
            <v>F</v>
          </cell>
          <cell r="J650">
            <v>138</v>
          </cell>
          <cell r="K650">
            <v>138</v>
          </cell>
          <cell r="L650">
            <v>138</v>
          </cell>
          <cell r="M650" t="str">
            <v>F</v>
          </cell>
          <cell r="N650">
            <v>1</v>
          </cell>
        </row>
        <row r="651">
          <cell r="F651" t="str">
            <v>HAND CARRY BY JAYDEN</v>
          </cell>
          <cell r="G651" t="str">
            <v>GR-2026/05-0010</v>
          </cell>
        </row>
        <row r="651">
          <cell r="I651" t="str">
            <v>F</v>
          </cell>
          <cell r="J651">
            <v>360</v>
          </cell>
          <cell r="K651">
            <v>360</v>
          </cell>
          <cell r="L651">
            <v>208.51</v>
          </cell>
          <cell r="M651" t="str">
            <v>F</v>
          </cell>
          <cell r="N651">
            <v>0.5792</v>
          </cell>
        </row>
        <row r="652">
          <cell r="I652" t="str">
            <v>F</v>
          </cell>
          <cell r="J652">
            <v>86385</v>
          </cell>
          <cell r="K652">
            <v>86385</v>
          </cell>
          <cell r="L652">
            <v>51831</v>
          </cell>
          <cell r="M652" t="str">
            <v>F</v>
          </cell>
          <cell r="N652">
            <v>0.6</v>
          </cell>
          <cell r="O652" t="str">
            <v>L</v>
          </cell>
        </row>
        <row r="653">
          <cell r="I653" t="str">
            <v>F</v>
          </cell>
          <cell r="J653">
            <v>32130</v>
          </cell>
          <cell r="K653">
            <v>32130</v>
          </cell>
          <cell r="L653">
            <v>19278</v>
          </cell>
          <cell r="M653" t="str">
            <v>F</v>
          </cell>
          <cell r="N653">
            <v>0.6</v>
          </cell>
          <cell r="O653" t="str">
            <v>L</v>
          </cell>
        </row>
        <row r="654">
          <cell r="F654" t="str">
            <v>SEKU6821291</v>
          </cell>
          <cell r="G654" t="str">
            <v>GR-2026/05-0033</v>
          </cell>
        </row>
        <row r="654">
          <cell r="I654" t="str">
            <v>F</v>
          </cell>
          <cell r="J654">
            <v>17648</v>
          </cell>
          <cell r="K654">
            <v>17648</v>
          </cell>
          <cell r="L654">
            <v>10287.02</v>
          </cell>
          <cell r="M654" t="str">
            <v>F</v>
          </cell>
          <cell r="N654">
            <v>0.5829</v>
          </cell>
          <cell r="O654" t="str">
            <v>I</v>
          </cell>
          <cell r="P654" t="str">
            <v>17,648.00</v>
          </cell>
        </row>
        <row r="655">
          <cell r="F655" t="str">
            <v>SEKU6821291</v>
          </cell>
          <cell r="G655" t="str">
            <v>GR-2026/05-0032</v>
          </cell>
        </row>
        <row r="655">
          <cell r="I655" t="str">
            <v>F</v>
          </cell>
          <cell r="J655">
            <v>9000</v>
          </cell>
          <cell r="K655">
            <v>9000</v>
          </cell>
          <cell r="L655">
            <v>5246.1</v>
          </cell>
          <cell r="M655" t="str">
            <v>F</v>
          </cell>
          <cell r="N655">
            <v>0.5829</v>
          </cell>
          <cell r="O655" t="str">
            <v>I</v>
          </cell>
          <cell r="P655" t="str">
            <v>9,000.00</v>
          </cell>
        </row>
        <row r="656">
          <cell r="F656" t="str">
            <v>SEKU6821291</v>
          </cell>
          <cell r="G656" t="str">
            <v>GR-2026/05-0031</v>
          </cell>
        </row>
        <row r="656">
          <cell r="I656" t="str">
            <v>F</v>
          </cell>
          <cell r="J656">
            <v>3793.5</v>
          </cell>
          <cell r="K656">
            <v>3793.5</v>
          </cell>
          <cell r="L656">
            <v>2211.23</v>
          </cell>
          <cell r="M656" t="str">
            <v>F</v>
          </cell>
          <cell r="N656">
            <v>0.5829</v>
          </cell>
          <cell r="O656" t="str">
            <v>I</v>
          </cell>
          <cell r="P656" t="str">
            <v>3,793.50</v>
          </cell>
        </row>
        <row r="657">
          <cell r="F657" t="str">
            <v>SEKU6821291 (MOCHA)</v>
          </cell>
          <cell r="G657" t="str">
            <v>GR-2026/05-0030</v>
          </cell>
        </row>
        <row r="657">
          <cell r="I657" t="str">
            <v>F</v>
          </cell>
          <cell r="J657">
            <v>20840</v>
          </cell>
          <cell r="K657">
            <v>20840</v>
          </cell>
          <cell r="L657">
            <v>12147.64</v>
          </cell>
          <cell r="M657" t="str">
            <v>F</v>
          </cell>
          <cell r="N657">
            <v>0.5829</v>
          </cell>
          <cell r="O657" t="str">
            <v>I</v>
          </cell>
          <cell r="P657" t="str">
            <v>20,840.00</v>
          </cell>
        </row>
        <row r="658">
          <cell r="I658" t="str">
            <v>F</v>
          </cell>
          <cell r="J658">
            <v>179150</v>
          </cell>
          <cell r="K658">
            <v>179150</v>
          </cell>
          <cell r="L658">
            <v>107490</v>
          </cell>
          <cell r="M658" t="str">
            <v>F</v>
          </cell>
          <cell r="N658">
            <v>0.6</v>
          </cell>
          <cell r="O658" t="str">
            <v>L</v>
          </cell>
        </row>
        <row r="659">
          <cell r="F659" t="str">
            <v>SEKU6821291</v>
          </cell>
          <cell r="G659" t="str">
            <v>GR-2026/05-0029</v>
          </cell>
        </row>
        <row r="659">
          <cell r="I659" t="str">
            <v>F</v>
          </cell>
          <cell r="J659">
            <v>385078</v>
          </cell>
          <cell r="K659">
            <v>385078</v>
          </cell>
          <cell r="L659">
            <v>224461.97</v>
          </cell>
          <cell r="M659" t="str">
            <v>F</v>
          </cell>
          <cell r="N659">
            <v>0.5829</v>
          </cell>
          <cell r="O659" t="str">
            <v>I</v>
          </cell>
          <cell r="P659" t="str">
            <v>385,078.00</v>
          </cell>
        </row>
        <row r="660">
          <cell r="F660" t="str">
            <v>SEKU6821291</v>
          </cell>
          <cell r="G660" t="str">
            <v>GR-2026/05-0028</v>
          </cell>
        </row>
        <row r="660">
          <cell r="I660" t="str">
            <v>F</v>
          </cell>
          <cell r="J660">
            <v>100600.2</v>
          </cell>
          <cell r="K660">
            <v>100600.2</v>
          </cell>
          <cell r="L660">
            <v>58639.86</v>
          </cell>
          <cell r="M660" t="str">
            <v>F</v>
          </cell>
          <cell r="N660">
            <v>0.5829</v>
          </cell>
          <cell r="O660" t="str">
            <v>I</v>
          </cell>
          <cell r="P660" t="str">
            <v>100,600.20</v>
          </cell>
        </row>
        <row r="661">
          <cell r="I661" t="str">
            <v>F</v>
          </cell>
          <cell r="J661">
            <v>12900</v>
          </cell>
          <cell r="K661">
            <v>12900</v>
          </cell>
          <cell r="L661">
            <v>7740</v>
          </cell>
          <cell r="M661" t="str">
            <v>F</v>
          </cell>
          <cell r="N661">
            <v>0.6</v>
          </cell>
          <cell r="O661" t="str">
            <v>L</v>
          </cell>
        </row>
        <row r="662">
          <cell r="I662" t="str">
            <v>F</v>
          </cell>
          <cell r="J662">
            <v>190992</v>
          </cell>
          <cell r="K662">
            <v>190992</v>
          </cell>
          <cell r="L662">
            <v>114595.2</v>
          </cell>
          <cell r="M662" t="str">
            <v>F</v>
          </cell>
          <cell r="N662">
            <v>0.6</v>
          </cell>
          <cell r="O662" t="str">
            <v>L</v>
          </cell>
        </row>
        <row r="663">
          <cell r="G663" t="str">
            <v>GR-2026/05-0057, GR-2026/05-0016</v>
          </cell>
        </row>
        <row r="663">
          <cell r="I663" t="str">
            <v>F</v>
          </cell>
          <cell r="J663">
            <v>284</v>
          </cell>
          <cell r="K663">
            <v>284</v>
          </cell>
          <cell r="L663">
            <v>284</v>
          </cell>
          <cell r="M663" t="str">
            <v>F</v>
          </cell>
          <cell r="N663">
            <v>1</v>
          </cell>
        </row>
        <row r="664">
          <cell r="I664" t="str">
            <v>F</v>
          </cell>
          <cell r="J664">
            <v>13950</v>
          </cell>
          <cell r="K664">
            <v>13950</v>
          </cell>
          <cell r="L664">
            <v>8370</v>
          </cell>
          <cell r="M664" t="str">
            <v>F</v>
          </cell>
          <cell r="N664">
            <v>0.6</v>
          </cell>
          <cell r="O664" t="str">
            <v>L</v>
          </cell>
        </row>
        <row r="665">
          <cell r="I665" t="str">
            <v>F</v>
          </cell>
          <cell r="J665">
            <v>347618.84</v>
          </cell>
          <cell r="K665">
            <v>347618.84</v>
          </cell>
          <cell r="L665">
            <v>208571.3</v>
          </cell>
          <cell r="M665" t="str">
            <v>F</v>
          </cell>
          <cell r="N665">
            <v>0.6</v>
          </cell>
          <cell r="O665" t="str">
            <v>L</v>
          </cell>
        </row>
        <row r="666">
          <cell r="I666" t="str">
            <v>F</v>
          </cell>
          <cell r="J666">
            <v>44500</v>
          </cell>
          <cell r="K666">
            <v>44500</v>
          </cell>
          <cell r="L666">
            <v>26700</v>
          </cell>
          <cell r="M666" t="str">
            <v>F</v>
          </cell>
          <cell r="N666">
            <v>0.6</v>
          </cell>
          <cell r="O666" t="str">
            <v>L</v>
          </cell>
        </row>
        <row r="667">
          <cell r="I667" t="str">
            <v>F</v>
          </cell>
          <cell r="J667">
            <v>264000</v>
          </cell>
          <cell r="K667">
            <v>264000</v>
          </cell>
          <cell r="L667">
            <v>158400</v>
          </cell>
          <cell r="M667" t="str">
            <v>F</v>
          </cell>
          <cell r="N667">
            <v>0.6</v>
          </cell>
          <cell r="O667" t="str">
            <v>L</v>
          </cell>
        </row>
        <row r="668">
          <cell r="I668" t="str">
            <v>F</v>
          </cell>
          <cell r="J668">
            <v>380000</v>
          </cell>
          <cell r="K668">
            <v>380000</v>
          </cell>
          <cell r="L668">
            <v>228000</v>
          </cell>
          <cell r="M668" t="str">
            <v>F</v>
          </cell>
          <cell r="N668">
            <v>0.6</v>
          </cell>
          <cell r="O668" t="str">
            <v>L</v>
          </cell>
        </row>
        <row r="669">
          <cell r="I669" t="str">
            <v>F</v>
          </cell>
          <cell r="J669">
            <v>17620</v>
          </cell>
          <cell r="K669">
            <v>17620</v>
          </cell>
          <cell r="L669">
            <v>10572</v>
          </cell>
          <cell r="M669" t="str">
            <v>F</v>
          </cell>
          <cell r="N669">
            <v>0.6</v>
          </cell>
          <cell r="O669" t="str">
            <v>L</v>
          </cell>
        </row>
        <row r="670">
          <cell r="G670" t="str">
            <v>GR-2026/05-0004</v>
          </cell>
        </row>
        <row r="670">
          <cell r="I670" t="str">
            <v>F</v>
          </cell>
          <cell r="J670">
            <v>95.4</v>
          </cell>
          <cell r="K670">
            <v>95.4</v>
          </cell>
          <cell r="L670">
            <v>95.4</v>
          </cell>
          <cell r="M670" t="str">
            <v>F</v>
          </cell>
          <cell r="N670">
            <v>1</v>
          </cell>
        </row>
        <row r="671">
          <cell r="G671" t="str">
            <v>GR-2026/05-0005</v>
          </cell>
        </row>
        <row r="671">
          <cell r="I671" t="str">
            <v>F</v>
          </cell>
          <cell r="J671">
            <v>656</v>
          </cell>
          <cell r="K671">
            <v>656</v>
          </cell>
          <cell r="L671">
            <v>656</v>
          </cell>
          <cell r="M671" t="str">
            <v>F</v>
          </cell>
          <cell r="N671">
            <v>1</v>
          </cell>
        </row>
        <row r="672">
          <cell r="I672" t="str">
            <v>F</v>
          </cell>
          <cell r="J672">
            <v>5025</v>
          </cell>
          <cell r="K672">
            <v>5025</v>
          </cell>
          <cell r="L672">
            <v>3015</v>
          </cell>
          <cell r="M672" t="str">
            <v>F</v>
          </cell>
          <cell r="N672">
            <v>0.6</v>
          </cell>
          <cell r="O672" t="str">
            <v>L</v>
          </cell>
        </row>
        <row r="673">
          <cell r="I673" t="str">
            <v>F</v>
          </cell>
          <cell r="J673">
            <v>21288</v>
          </cell>
          <cell r="K673">
            <v>21288</v>
          </cell>
          <cell r="L673">
            <v>12772.8</v>
          </cell>
          <cell r="M673" t="str">
            <v>F</v>
          </cell>
          <cell r="N673">
            <v>0.6</v>
          </cell>
          <cell r="O673" t="str">
            <v>L</v>
          </cell>
        </row>
        <row r="674">
          <cell r="I674" t="str">
            <v>F</v>
          </cell>
          <cell r="J674">
            <v>9480</v>
          </cell>
          <cell r="K674">
            <v>9480</v>
          </cell>
          <cell r="L674">
            <v>5688</v>
          </cell>
          <cell r="M674" t="str">
            <v>F</v>
          </cell>
          <cell r="N674">
            <v>0.6</v>
          </cell>
          <cell r="O674" t="str">
            <v>L</v>
          </cell>
        </row>
        <row r="675">
          <cell r="I675" t="str">
            <v>F</v>
          </cell>
          <cell r="J675">
            <v>130649.49</v>
          </cell>
          <cell r="K675">
            <v>130649.49</v>
          </cell>
          <cell r="L675">
            <v>78389.69</v>
          </cell>
          <cell r="M675" t="str">
            <v>F</v>
          </cell>
          <cell r="N675">
            <v>0.6</v>
          </cell>
          <cell r="O675" t="str">
            <v>L</v>
          </cell>
        </row>
        <row r="676">
          <cell r="I676" t="str">
            <v>F</v>
          </cell>
          <cell r="J676">
            <v>86980</v>
          </cell>
          <cell r="K676">
            <v>86980</v>
          </cell>
          <cell r="L676">
            <v>52188</v>
          </cell>
          <cell r="M676" t="str">
            <v>F</v>
          </cell>
          <cell r="N676">
            <v>0.6</v>
          </cell>
          <cell r="O676" t="str">
            <v>L</v>
          </cell>
        </row>
        <row r="677">
          <cell r="I677" t="str">
            <v>F</v>
          </cell>
          <cell r="J677">
            <v>101540</v>
          </cell>
          <cell r="K677">
            <v>101540</v>
          </cell>
          <cell r="L677">
            <v>60924</v>
          </cell>
          <cell r="M677" t="str">
            <v>F</v>
          </cell>
          <cell r="N677">
            <v>0.6</v>
          </cell>
          <cell r="O677" t="str">
            <v>L</v>
          </cell>
        </row>
        <row r="678">
          <cell r="F678" t="str">
            <v>F-WHSU8819336</v>
          </cell>
          <cell r="G678" t="str">
            <v>FGR2026/04-0015</v>
          </cell>
        </row>
        <row r="678">
          <cell r="I678" t="str">
            <v>F</v>
          </cell>
          <cell r="J678">
            <v>0</v>
          </cell>
          <cell r="K678">
            <v>0</v>
          </cell>
          <cell r="L678">
            <v>0</v>
          </cell>
          <cell r="M678" t="str">
            <v>F</v>
          </cell>
          <cell r="N678">
            <v>0.5877</v>
          </cell>
          <cell r="O678" t="str">
            <v>I</v>
          </cell>
          <cell r="P678" t="str">
            <v>0.00</v>
          </cell>
        </row>
        <row r="679">
          <cell r="I679" t="str">
            <v>F</v>
          </cell>
          <cell r="J679">
            <v>102000</v>
          </cell>
          <cell r="K679">
            <v>102000</v>
          </cell>
          <cell r="L679">
            <v>61200</v>
          </cell>
          <cell r="M679" t="str">
            <v>F</v>
          </cell>
          <cell r="N679">
            <v>0.6</v>
          </cell>
          <cell r="O679" t="str">
            <v>L</v>
          </cell>
        </row>
        <row r="680">
          <cell r="I680" t="str">
            <v>F</v>
          </cell>
          <cell r="J680">
            <v>45106</v>
          </cell>
          <cell r="K680">
            <v>45106</v>
          </cell>
          <cell r="L680">
            <v>27063.6</v>
          </cell>
          <cell r="M680" t="str">
            <v>F</v>
          </cell>
          <cell r="N680">
            <v>0.6</v>
          </cell>
          <cell r="O680" t="str">
            <v>L</v>
          </cell>
        </row>
        <row r="681">
          <cell r="I681" t="str">
            <v>F</v>
          </cell>
          <cell r="J681">
            <v>34468.88</v>
          </cell>
          <cell r="K681">
            <v>34468.88</v>
          </cell>
          <cell r="L681">
            <v>20681.33</v>
          </cell>
          <cell r="M681" t="str">
            <v>F</v>
          </cell>
          <cell r="N681">
            <v>0.6</v>
          </cell>
          <cell r="O681" t="str">
            <v>L</v>
          </cell>
        </row>
        <row r="682">
          <cell r="I682" t="str">
            <v>F</v>
          </cell>
          <cell r="J682">
            <v>425</v>
          </cell>
          <cell r="K682">
            <v>425</v>
          </cell>
          <cell r="L682">
            <v>255</v>
          </cell>
          <cell r="M682" t="str">
            <v>F</v>
          </cell>
          <cell r="N682">
            <v>0.6</v>
          </cell>
          <cell r="O682" t="str">
            <v>L</v>
          </cell>
        </row>
        <row r="683">
          <cell r="G683" t="str">
            <v>GR-2026/04-0109</v>
          </cell>
        </row>
        <row r="683">
          <cell r="I683" t="str">
            <v>F</v>
          </cell>
          <cell r="J683">
            <v>3660</v>
          </cell>
          <cell r="K683">
            <v>3660</v>
          </cell>
          <cell r="L683">
            <v>3660</v>
          </cell>
          <cell r="M683" t="str">
            <v>F</v>
          </cell>
          <cell r="N683">
            <v>1</v>
          </cell>
        </row>
        <row r="684">
          <cell r="I684" t="str">
            <v>F</v>
          </cell>
          <cell r="J684">
            <v>19500</v>
          </cell>
          <cell r="K684">
            <v>19500</v>
          </cell>
          <cell r="L684">
            <v>11700</v>
          </cell>
          <cell r="M684" t="str">
            <v>F</v>
          </cell>
          <cell r="N684">
            <v>0.6</v>
          </cell>
          <cell r="O684" t="str">
            <v>L</v>
          </cell>
        </row>
        <row r="685">
          <cell r="I685" t="str">
            <v>F</v>
          </cell>
          <cell r="J685">
            <v>83148</v>
          </cell>
          <cell r="K685">
            <v>83148</v>
          </cell>
          <cell r="L685">
            <v>249444</v>
          </cell>
          <cell r="M685" t="str">
            <v>F</v>
          </cell>
          <cell r="N685">
            <v>3</v>
          </cell>
          <cell r="O685" t="str">
            <v>L</v>
          </cell>
        </row>
        <row r="686">
          <cell r="F686" t="str">
            <v>SEKU6821291</v>
          </cell>
          <cell r="G686" t="str">
            <v>GR-2026/05-0027</v>
          </cell>
        </row>
        <row r="686">
          <cell r="I686" t="str">
            <v>F</v>
          </cell>
          <cell r="J686">
            <v>40190</v>
          </cell>
          <cell r="K686">
            <v>40190</v>
          </cell>
          <cell r="L686">
            <v>23426.75</v>
          </cell>
          <cell r="M686" t="str">
            <v>F</v>
          </cell>
          <cell r="N686">
            <v>0.5829</v>
          </cell>
          <cell r="O686" t="str">
            <v>I</v>
          </cell>
          <cell r="P686" t="str">
            <v>40,190.00</v>
          </cell>
        </row>
        <row r="687">
          <cell r="F687" t="str">
            <v>SEKU6821291</v>
          </cell>
          <cell r="G687" t="str">
            <v>GR-2026/05-0026</v>
          </cell>
        </row>
        <row r="687">
          <cell r="I687" t="str">
            <v>F</v>
          </cell>
          <cell r="J687">
            <v>3983.25</v>
          </cell>
          <cell r="K687">
            <v>3983.25</v>
          </cell>
          <cell r="L687">
            <v>2321.84</v>
          </cell>
          <cell r="M687" t="str">
            <v>F</v>
          </cell>
          <cell r="N687">
            <v>0.5829</v>
          </cell>
          <cell r="O687" t="str">
            <v>I</v>
          </cell>
          <cell r="P687" t="str">
            <v>3,983.25</v>
          </cell>
        </row>
        <row r="688">
          <cell r="I688" t="str">
            <v>F</v>
          </cell>
          <cell r="J688">
            <v>1030</v>
          </cell>
          <cell r="K688">
            <v>1030</v>
          </cell>
          <cell r="L688">
            <v>618</v>
          </cell>
          <cell r="M688" t="str">
            <v>F</v>
          </cell>
          <cell r="N688">
            <v>0.6</v>
          </cell>
          <cell r="O688" t="str">
            <v>L</v>
          </cell>
        </row>
        <row r="689">
          <cell r="F689" t="str">
            <v>SEKU6821291</v>
          </cell>
          <cell r="G689" t="str">
            <v>GR-2026/05-0025</v>
          </cell>
        </row>
        <row r="689">
          <cell r="I689" t="str">
            <v>F</v>
          </cell>
          <cell r="J689">
            <v>25290</v>
          </cell>
          <cell r="K689">
            <v>25290</v>
          </cell>
          <cell r="L689">
            <v>14741.54</v>
          </cell>
          <cell r="M689" t="str">
            <v>F</v>
          </cell>
          <cell r="N689">
            <v>0.5829</v>
          </cell>
          <cell r="O689" t="str">
            <v>I</v>
          </cell>
          <cell r="P689" t="str">
            <v>25,290.00</v>
          </cell>
        </row>
        <row r="690">
          <cell r="F690" t="str">
            <v>SEKU6821291 (MOCHA)</v>
          </cell>
          <cell r="G690" t="str">
            <v>GR-2026/05-0024</v>
          </cell>
        </row>
        <row r="690">
          <cell r="I690" t="str">
            <v>F</v>
          </cell>
          <cell r="J690">
            <v>28600</v>
          </cell>
          <cell r="K690">
            <v>28600</v>
          </cell>
          <cell r="L690">
            <v>16670.94</v>
          </cell>
          <cell r="M690" t="str">
            <v>F</v>
          </cell>
          <cell r="N690">
            <v>0.5829</v>
          </cell>
          <cell r="O690" t="str">
            <v>I</v>
          </cell>
          <cell r="P690" t="str">
            <v>28,600.00</v>
          </cell>
        </row>
        <row r="691">
          <cell r="F691" t="str">
            <v>SEKU6821291</v>
          </cell>
          <cell r="G691" t="str">
            <v>GR-2026/05-0023</v>
          </cell>
        </row>
        <row r="691">
          <cell r="I691" t="str">
            <v>F</v>
          </cell>
          <cell r="J691">
            <v>103123</v>
          </cell>
          <cell r="K691">
            <v>103123</v>
          </cell>
          <cell r="L691">
            <v>60110.4</v>
          </cell>
          <cell r="M691" t="str">
            <v>F</v>
          </cell>
          <cell r="N691">
            <v>0.5829</v>
          </cell>
          <cell r="O691" t="str">
            <v>I</v>
          </cell>
          <cell r="P691" t="str">
            <v>103,123.00</v>
          </cell>
        </row>
        <row r="692">
          <cell r="I692" t="str">
            <v>F</v>
          </cell>
          <cell r="J692">
            <v>107380</v>
          </cell>
          <cell r="K692">
            <v>107380</v>
          </cell>
          <cell r="L692">
            <v>64428</v>
          </cell>
          <cell r="M692" t="str">
            <v>F</v>
          </cell>
          <cell r="N692">
            <v>0.6</v>
          </cell>
          <cell r="O692" t="str">
            <v>L</v>
          </cell>
        </row>
        <row r="693">
          <cell r="F693" t="str">
            <v>EITU1378046</v>
          </cell>
          <cell r="G693" t="str">
            <v>GR-2026/06-0041</v>
          </cell>
        </row>
        <row r="693">
          <cell r="I693" t="str">
            <v>F</v>
          </cell>
          <cell r="J693">
            <v>6350</v>
          </cell>
          <cell r="K693">
            <v>6350</v>
          </cell>
          <cell r="L693">
            <v>3691.89</v>
          </cell>
          <cell r="M693" t="str">
            <v>F</v>
          </cell>
          <cell r="N693">
            <v>0.5814</v>
          </cell>
          <cell r="O693" t="str">
            <v>I</v>
          </cell>
          <cell r="P693" t="str">
            <v>6,350.00</v>
          </cell>
        </row>
        <row r="694">
          <cell r="I694" t="str">
            <v>F</v>
          </cell>
          <cell r="J694">
            <v>22500</v>
          </cell>
          <cell r="K694">
            <v>22500</v>
          </cell>
          <cell r="L694">
            <v>13500</v>
          </cell>
          <cell r="M694" t="str">
            <v>F</v>
          </cell>
          <cell r="N694">
            <v>0.6</v>
          </cell>
          <cell r="O694" t="str">
            <v>L</v>
          </cell>
        </row>
        <row r="695">
          <cell r="F695" t="str">
            <v>EITU1378046</v>
          </cell>
          <cell r="G695" t="str">
            <v>GR-2026/06-0040</v>
          </cell>
        </row>
        <row r="695">
          <cell r="I695" t="str">
            <v>F</v>
          </cell>
          <cell r="J695">
            <v>67363.1</v>
          </cell>
          <cell r="K695">
            <v>67363.1</v>
          </cell>
          <cell r="L695">
            <v>39164.91</v>
          </cell>
          <cell r="M695" t="str">
            <v>F</v>
          </cell>
          <cell r="N695">
            <v>0.5814</v>
          </cell>
          <cell r="O695" t="str">
            <v>I</v>
          </cell>
          <cell r="P695" t="str">
            <v>67,363.10</v>
          </cell>
        </row>
        <row r="696">
          <cell r="I696" t="str">
            <v>F</v>
          </cell>
          <cell r="J696">
            <v>41110</v>
          </cell>
          <cell r="K696">
            <v>41110</v>
          </cell>
          <cell r="L696">
            <v>24666</v>
          </cell>
          <cell r="M696" t="str">
            <v>F</v>
          </cell>
          <cell r="N696">
            <v>0.6</v>
          </cell>
          <cell r="O696" t="str">
            <v>L</v>
          </cell>
        </row>
        <row r="697">
          <cell r="I697" t="str">
            <v>F</v>
          </cell>
          <cell r="J697">
            <v>3100</v>
          </cell>
          <cell r="K697">
            <v>3100</v>
          </cell>
          <cell r="L697">
            <v>1860</v>
          </cell>
          <cell r="M697" t="str">
            <v>F</v>
          </cell>
          <cell r="N697">
            <v>0.6</v>
          </cell>
          <cell r="O697" t="str">
            <v>L</v>
          </cell>
        </row>
        <row r="698">
          <cell r="I698" t="str">
            <v>F</v>
          </cell>
          <cell r="J698">
            <v>20240</v>
          </cell>
          <cell r="K698">
            <v>20240</v>
          </cell>
          <cell r="L698">
            <v>12144</v>
          </cell>
          <cell r="M698" t="str">
            <v>F</v>
          </cell>
          <cell r="N698">
            <v>0.6</v>
          </cell>
          <cell r="O698" t="str">
            <v>L</v>
          </cell>
        </row>
        <row r="699">
          <cell r="I699" t="str">
            <v>F</v>
          </cell>
          <cell r="J699">
            <v>14338</v>
          </cell>
          <cell r="K699">
            <v>14338</v>
          </cell>
          <cell r="L699">
            <v>8602.8</v>
          </cell>
          <cell r="M699" t="str">
            <v>F</v>
          </cell>
          <cell r="N699">
            <v>0.6</v>
          </cell>
          <cell r="O699" t="str">
            <v>L</v>
          </cell>
        </row>
        <row r="700">
          <cell r="I700" t="str">
            <v>F</v>
          </cell>
          <cell r="J700">
            <v>339416.4</v>
          </cell>
          <cell r="K700">
            <v>339416.4</v>
          </cell>
          <cell r="L700">
            <v>203649.84</v>
          </cell>
          <cell r="M700" t="str">
            <v>F</v>
          </cell>
          <cell r="N700">
            <v>0.6</v>
          </cell>
          <cell r="O700" t="str">
            <v>L</v>
          </cell>
        </row>
        <row r="701">
          <cell r="I701" t="str">
            <v>F</v>
          </cell>
          <cell r="J701">
            <v>183511.6</v>
          </cell>
          <cell r="K701">
            <v>183511.6</v>
          </cell>
          <cell r="L701">
            <v>110106.96</v>
          </cell>
          <cell r="M701" t="str">
            <v>F</v>
          </cell>
          <cell r="N701">
            <v>0.6</v>
          </cell>
          <cell r="O701" t="str">
            <v>L</v>
          </cell>
        </row>
        <row r="702">
          <cell r="I702" t="str">
            <v>F</v>
          </cell>
          <cell r="J702">
            <v>4660</v>
          </cell>
          <cell r="K702">
            <v>4660</v>
          </cell>
          <cell r="L702">
            <v>2796</v>
          </cell>
          <cell r="M702" t="str">
            <v>F</v>
          </cell>
          <cell r="N702">
            <v>0.6</v>
          </cell>
          <cell r="O702" t="str">
            <v>L</v>
          </cell>
        </row>
        <row r="703">
          <cell r="I703" t="str">
            <v>F</v>
          </cell>
          <cell r="J703">
            <v>29900</v>
          </cell>
          <cell r="K703">
            <v>29900</v>
          </cell>
          <cell r="L703">
            <v>17940</v>
          </cell>
          <cell r="M703" t="str">
            <v>F</v>
          </cell>
          <cell r="N703">
            <v>0.6</v>
          </cell>
          <cell r="O703" t="str">
            <v>L</v>
          </cell>
        </row>
        <row r="704">
          <cell r="F704" t="str">
            <v>BEAU4776828</v>
          </cell>
          <cell r="G704" t="str">
            <v>GR-2026/05-0042</v>
          </cell>
        </row>
        <row r="704">
          <cell r="I704" t="str">
            <v>F</v>
          </cell>
          <cell r="J704">
            <v>577766.8</v>
          </cell>
          <cell r="K704">
            <v>577766.8</v>
          </cell>
          <cell r="L704">
            <v>336780.27</v>
          </cell>
          <cell r="M704" t="str">
            <v>F</v>
          </cell>
          <cell r="N704">
            <v>0.5829</v>
          </cell>
          <cell r="O704" t="str">
            <v>I</v>
          </cell>
          <cell r="P704" t="str">
            <v>577,766.80</v>
          </cell>
        </row>
        <row r="705">
          <cell r="I705" t="str">
            <v>F</v>
          </cell>
          <cell r="J705">
            <v>31276</v>
          </cell>
          <cell r="K705">
            <v>31276</v>
          </cell>
          <cell r="L705">
            <v>18765.6</v>
          </cell>
          <cell r="M705" t="str">
            <v>F</v>
          </cell>
          <cell r="N705">
            <v>0.6</v>
          </cell>
          <cell r="O705" t="str">
            <v>L</v>
          </cell>
        </row>
        <row r="706">
          <cell r="I706" t="str">
            <v>F</v>
          </cell>
          <cell r="J706">
            <v>51799</v>
          </cell>
          <cell r="K706">
            <v>51799</v>
          </cell>
          <cell r="L706">
            <v>31079.4</v>
          </cell>
          <cell r="M706" t="str">
            <v>F</v>
          </cell>
          <cell r="N706">
            <v>0.6</v>
          </cell>
          <cell r="O706" t="str">
            <v>L</v>
          </cell>
        </row>
        <row r="707">
          <cell r="I707" t="str">
            <v>F</v>
          </cell>
          <cell r="J707">
            <v>115480</v>
          </cell>
          <cell r="K707">
            <v>115480</v>
          </cell>
          <cell r="L707">
            <v>69288</v>
          </cell>
          <cell r="M707" t="str">
            <v>F</v>
          </cell>
          <cell r="N707">
            <v>0.6</v>
          </cell>
          <cell r="O707" t="str">
            <v>L</v>
          </cell>
        </row>
        <row r="708">
          <cell r="I708" t="str">
            <v>F</v>
          </cell>
          <cell r="J708">
            <v>163798</v>
          </cell>
          <cell r="K708">
            <v>163798</v>
          </cell>
          <cell r="L708">
            <v>98278.8</v>
          </cell>
          <cell r="M708" t="str">
            <v>F</v>
          </cell>
          <cell r="N708">
            <v>0.6</v>
          </cell>
          <cell r="O708" t="str">
            <v>L</v>
          </cell>
        </row>
        <row r="709">
          <cell r="G709" t="str">
            <v>GR-2026/04-0110</v>
          </cell>
        </row>
        <row r="709">
          <cell r="I709" t="str">
            <v>F</v>
          </cell>
          <cell r="J709">
            <v>288.8</v>
          </cell>
          <cell r="K709">
            <v>288.8</v>
          </cell>
          <cell r="L709">
            <v>288.8</v>
          </cell>
          <cell r="M709" t="str">
            <v>F</v>
          </cell>
          <cell r="N709">
            <v>1</v>
          </cell>
        </row>
        <row r="710">
          <cell r="I710" t="str">
            <v>F</v>
          </cell>
          <cell r="J710">
            <v>272328</v>
          </cell>
          <cell r="K710">
            <v>272328</v>
          </cell>
          <cell r="L710">
            <v>163396.8</v>
          </cell>
          <cell r="M710" t="str">
            <v>F</v>
          </cell>
          <cell r="N710">
            <v>0.6</v>
          </cell>
          <cell r="O710" t="str">
            <v>L</v>
          </cell>
        </row>
        <row r="711">
          <cell r="I711" t="str">
            <v>F</v>
          </cell>
          <cell r="J711">
            <v>0</v>
          </cell>
          <cell r="K711">
            <v>0</v>
          </cell>
          <cell r="L711">
            <v>0</v>
          </cell>
          <cell r="M711" t="str">
            <v>F</v>
          </cell>
          <cell r="N711">
            <v>0.6</v>
          </cell>
        </row>
        <row r="712">
          <cell r="F712" t="str">
            <v>CAAU8515700 (MOCHA)</v>
          </cell>
          <cell r="G712" t="str">
            <v>GR-2026/06-0098</v>
          </cell>
        </row>
        <row r="712">
          <cell r="I712" t="str">
            <v>F</v>
          </cell>
          <cell r="J712">
            <v>39940.5</v>
          </cell>
          <cell r="K712">
            <v>39940.5</v>
          </cell>
          <cell r="L712">
            <v>23221.41</v>
          </cell>
          <cell r="M712" t="str">
            <v>F</v>
          </cell>
          <cell r="N712">
            <v>0.5814</v>
          </cell>
          <cell r="O712" t="str">
            <v>I</v>
          </cell>
          <cell r="P712" t="str">
            <v>39,940.50</v>
          </cell>
        </row>
        <row r="713">
          <cell r="F713" t="str">
            <v>CAAU8515700</v>
          </cell>
          <cell r="G713" t="str">
            <v>GR-2026/06-0097</v>
          </cell>
        </row>
        <row r="713">
          <cell r="I713" t="str">
            <v>F</v>
          </cell>
          <cell r="J713">
            <v>59535</v>
          </cell>
          <cell r="K713">
            <v>59535</v>
          </cell>
          <cell r="L713">
            <v>34613.65</v>
          </cell>
          <cell r="M713" t="str">
            <v>F</v>
          </cell>
          <cell r="N713">
            <v>0.5814</v>
          </cell>
          <cell r="O713" t="str">
            <v>I</v>
          </cell>
          <cell r="P713" t="str">
            <v>59,535.00</v>
          </cell>
        </row>
        <row r="714">
          <cell r="F714" t="str">
            <v>WHSU8488069 (MOCHA)</v>
          </cell>
          <cell r="G714" t="str">
            <v>GR-2026/06-0063</v>
          </cell>
        </row>
        <row r="714">
          <cell r="I714" t="str">
            <v>F</v>
          </cell>
          <cell r="J714">
            <v>1392</v>
          </cell>
          <cell r="K714">
            <v>1392</v>
          </cell>
          <cell r="L714">
            <v>809.31</v>
          </cell>
          <cell r="M714" t="str">
            <v>F</v>
          </cell>
          <cell r="N714">
            <v>0.5814</v>
          </cell>
          <cell r="O714" t="str">
            <v>I</v>
          </cell>
          <cell r="P714" t="str">
            <v>1,392.00</v>
          </cell>
        </row>
        <row r="715">
          <cell r="F715" t="str">
            <v>WHSU8488069</v>
          </cell>
          <cell r="G715" t="str">
            <v>GR-2026/06-0062</v>
          </cell>
        </row>
        <row r="715">
          <cell r="I715" t="str">
            <v>F</v>
          </cell>
          <cell r="J715">
            <v>104716</v>
          </cell>
          <cell r="K715">
            <v>104716</v>
          </cell>
          <cell r="L715">
            <v>60881.88</v>
          </cell>
          <cell r="M715" t="str">
            <v>F</v>
          </cell>
          <cell r="N715">
            <v>0.5814</v>
          </cell>
          <cell r="O715" t="str">
            <v>I</v>
          </cell>
          <cell r="P715" t="str">
            <v>104,716.00</v>
          </cell>
        </row>
        <row r="716">
          <cell r="F716" t="str">
            <v>WHSU8424640</v>
          </cell>
          <cell r="G716" t="str">
            <v>GR-2026/06-0064</v>
          </cell>
        </row>
        <row r="716">
          <cell r="I716" t="str">
            <v>F</v>
          </cell>
          <cell r="J716">
            <v>114851.5</v>
          </cell>
          <cell r="K716">
            <v>114851.5</v>
          </cell>
          <cell r="L716">
            <v>66774.66</v>
          </cell>
          <cell r="M716" t="str">
            <v>F</v>
          </cell>
          <cell r="N716">
            <v>0.5814</v>
          </cell>
          <cell r="O716" t="str">
            <v>I</v>
          </cell>
          <cell r="P716" t="str">
            <v>114,851.50</v>
          </cell>
        </row>
        <row r="717">
          <cell r="F717" t="str">
            <v>WHSU8364920</v>
          </cell>
          <cell r="G717" t="str">
            <v>GR-2026/06-0112</v>
          </cell>
        </row>
        <row r="717">
          <cell r="I717" t="str">
            <v>F</v>
          </cell>
          <cell r="J717">
            <v>111720</v>
          </cell>
          <cell r="K717">
            <v>111720</v>
          </cell>
          <cell r="L717">
            <v>64954.01</v>
          </cell>
          <cell r="M717" t="str">
            <v>F</v>
          </cell>
          <cell r="N717">
            <v>0.5814</v>
          </cell>
          <cell r="O717" t="str">
            <v>I</v>
          </cell>
          <cell r="P717" t="str">
            <v>111,720.00</v>
          </cell>
        </row>
        <row r="718">
          <cell r="F718" t="str">
            <v>WHSU8831835</v>
          </cell>
          <cell r="G718" t="str">
            <v>GR-2026/06-0074</v>
          </cell>
        </row>
        <row r="718">
          <cell r="I718" t="str">
            <v>F</v>
          </cell>
          <cell r="J718">
            <v>112800</v>
          </cell>
          <cell r="K718">
            <v>112800</v>
          </cell>
          <cell r="L718">
            <v>65581.92</v>
          </cell>
          <cell r="M718" t="str">
            <v>F</v>
          </cell>
          <cell r="N718">
            <v>0.5814</v>
          </cell>
          <cell r="O718" t="str">
            <v>I</v>
          </cell>
          <cell r="P718" t="str">
            <v>112,800.00</v>
          </cell>
        </row>
        <row r="719">
          <cell r="F719" t="str">
            <v>WHSU8831497</v>
          </cell>
          <cell r="G719" t="str">
            <v>GR-2026/06-0146</v>
          </cell>
        </row>
        <row r="719">
          <cell r="I719" t="str">
            <v>F</v>
          </cell>
          <cell r="J719">
            <v>119205</v>
          </cell>
          <cell r="K719">
            <v>119205</v>
          </cell>
          <cell r="L719">
            <v>69305.79</v>
          </cell>
          <cell r="M719" t="str">
            <v>F</v>
          </cell>
          <cell r="N719">
            <v>0.5814</v>
          </cell>
          <cell r="O719" t="str">
            <v>I</v>
          </cell>
          <cell r="P719" t="str">
            <v>119,205.00</v>
          </cell>
        </row>
        <row r="720">
          <cell r="F720" t="str">
            <v>TIIU6323920 (MOCHA)</v>
          </cell>
          <cell r="G720" t="str">
            <v>GR-2026/06-0073</v>
          </cell>
        </row>
        <row r="720">
          <cell r="I720" t="str">
            <v>F</v>
          </cell>
          <cell r="J720">
            <v>35051.5</v>
          </cell>
          <cell r="K720">
            <v>35051.5</v>
          </cell>
          <cell r="L720">
            <v>20350.9</v>
          </cell>
          <cell r="M720" t="str">
            <v>F</v>
          </cell>
          <cell r="N720">
            <v>0.5806</v>
          </cell>
          <cell r="O720" t="str">
            <v>I</v>
          </cell>
          <cell r="P720" t="str">
            <v>35,051.50</v>
          </cell>
        </row>
        <row r="721">
          <cell r="F721" t="str">
            <v>TIIU6323920</v>
          </cell>
          <cell r="G721" t="str">
            <v>GR-2026/06-0072</v>
          </cell>
        </row>
        <row r="721">
          <cell r="I721" t="str">
            <v>F</v>
          </cell>
          <cell r="J721">
            <v>82842.48</v>
          </cell>
          <cell r="K721">
            <v>82842.48</v>
          </cell>
          <cell r="L721">
            <v>48098.34</v>
          </cell>
          <cell r="M721" t="str">
            <v>F</v>
          </cell>
          <cell r="N721">
            <v>0.5806</v>
          </cell>
          <cell r="O721" t="str">
            <v>I</v>
          </cell>
          <cell r="P721" t="str">
            <v>82,842.48</v>
          </cell>
        </row>
        <row r="722">
          <cell r="F722" t="str">
            <v>FSCU8117420</v>
          </cell>
          <cell r="G722" t="str">
            <v>GR-2026/06-0093</v>
          </cell>
        </row>
        <row r="722">
          <cell r="I722" t="str">
            <v>F</v>
          </cell>
          <cell r="J722">
            <v>79652.51</v>
          </cell>
          <cell r="K722">
            <v>79652.51</v>
          </cell>
          <cell r="L722">
            <v>46246.25</v>
          </cell>
          <cell r="M722" t="str">
            <v>F</v>
          </cell>
          <cell r="N722">
            <v>0.5806</v>
          </cell>
          <cell r="O722" t="str">
            <v>I</v>
          </cell>
          <cell r="P722" t="str">
            <v>79,652.51</v>
          </cell>
        </row>
        <row r="723">
          <cell r="F723" t="str">
            <v>FFAU4867137</v>
          </cell>
          <cell r="G723" t="str">
            <v>GR-2026/06-0037</v>
          </cell>
        </row>
        <row r="723">
          <cell r="I723" t="str">
            <v>F</v>
          </cell>
          <cell r="J723">
            <v>111720</v>
          </cell>
          <cell r="K723">
            <v>111720</v>
          </cell>
          <cell r="L723">
            <v>64864.63</v>
          </cell>
          <cell r="M723" t="str">
            <v>F</v>
          </cell>
          <cell r="N723">
            <v>0.5806</v>
          </cell>
          <cell r="O723" t="str">
            <v>I</v>
          </cell>
          <cell r="P723" t="str">
            <v>111,720.00</v>
          </cell>
        </row>
        <row r="724">
          <cell r="F724" t="str">
            <v>EITU9436196</v>
          </cell>
          <cell r="G724" t="str">
            <v>GR-2026/06-0089</v>
          </cell>
        </row>
        <row r="724">
          <cell r="I724" t="str">
            <v>F</v>
          </cell>
          <cell r="J724">
            <v>102000</v>
          </cell>
          <cell r="K724">
            <v>102000</v>
          </cell>
          <cell r="L724">
            <v>59221.2</v>
          </cell>
          <cell r="M724" t="str">
            <v>F</v>
          </cell>
          <cell r="N724">
            <v>0.5806</v>
          </cell>
          <cell r="O724" t="str">
            <v>I</v>
          </cell>
          <cell r="P724" t="str">
            <v>102,000.00</v>
          </cell>
        </row>
        <row r="725">
          <cell r="F725" t="str">
            <v>TRHU8892324</v>
          </cell>
          <cell r="G725" t="str">
            <v>GR-2026/06-0091</v>
          </cell>
        </row>
        <row r="725">
          <cell r="I725" t="str">
            <v>F</v>
          </cell>
          <cell r="J725">
            <v>117742.51</v>
          </cell>
          <cell r="K725">
            <v>117742.51</v>
          </cell>
          <cell r="L725">
            <v>68361.3</v>
          </cell>
          <cell r="M725" t="str">
            <v>F</v>
          </cell>
          <cell r="N725">
            <v>0.5806</v>
          </cell>
          <cell r="O725" t="str">
            <v>I</v>
          </cell>
          <cell r="P725" t="str">
            <v>117,742.51</v>
          </cell>
        </row>
        <row r="726">
          <cell r="F726" t="str">
            <v>EGHU8498546</v>
          </cell>
          <cell r="G726" t="str">
            <v>GR-2026/06-0084</v>
          </cell>
        </row>
        <row r="726">
          <cell r="I726" t="str">
            <v>F</v>
          </cell>
          <cell r="J726">
            <v>90315.97</v>
          </cell>
          <cell r="K726">
            <v>90315.97</v>
          </cell>
          <cell r="L726">
            <v>52437.45</v>
          </cell>
          <cell r="M726" t="str">
            <v>F</v>
          </cell>
          <cell r="N726">
            <v>0.5806</v>
          </cell>
          <cell r="O726" t="str">
            <v>I</v>
          </cell>
          <cell r="P726" t="str">
            <v>90,315.97</v>
          </cell>
        </row>
        <row r="727">
          <cell r="F727" t="str">
            <v>BY COURIER</v>
          </cell>
          <cell r="G727" t="str">
            <v>GR-2026/04-0104</v>
          </cell>
        </row>
        <row r="727">
          <cell r="I727" t="str">
            <v>F</v>
          </cell>
          <cell r="J727">
            <v>2530</v>
          </cell>
          <cell r="K727">
            <v>2530</v>
          </cell>
          <cell r="L727">
            <v>1469.93</v>
          </cell>
          <cell r="M727" t="str">
            <v>F</v>
          </cell>
          <cell r="N727">
            <v>0.581</v>
          </cell>
          <cell r="O727" t="str">
            <v>L</v>
          </cell>
        </row>
        <row r="728">
          <cell r="F728" t="str">
            <v>BEAU5970247 (MOCHA)</v>
          </cell>
          <cell r="G728" t="str">
            <v>GR-2026/05-0061</v>
          </cell>
        </row>
        <row r="728">
          <cell r="I728" t="str">
            <v>F</v>
          </cell>
          <cell r="J728">
            <v>164216</v>
          </cell>
          <cell r="K728">
            <v>164216</v>
          </cell>
          <cell r="L728">
            <v>95721.51</v>
          </cell>
          <cell r="M728" t="str">
            <v>F</v>
          </cell>
          <cell r="N728">
            <v>0.5829</v>
          </cell>
          <cell r="O728" t="str">
            <v>I</v>
          </cell>
          <cell r="P728" t="str">
            <v>164,216.00</v>
          </cell>
        </row>
        <row r="729">
          <cell r="I729" t="str">
            <v>F</v>
          </cell>
          <cell r="J729">
            <v>12005</v>
          </cell>
          <cell r="K729">
            <v>12005</v>
          </cell>
          <cell r="L729">
            <v>7203</v>
          </cell>
          <cell r="M729" t="str">
            <v>F</v>
          </cell>
          <cell r="N729">
            <v>0.6</v>
          </cell>
          <cell r="O729" t="str">
            <v>K</v>
          </cell>
        </row>
        <row r="730">
          <cell r="I730" t="str">
            <v>F</v>
          </cell>
          <cell r="J730">
            <v>7750</v>
          </cell>
          <cell r="K730">
            <v>7750</v>
          </cell>
          <cell r="L730">
            <v>4650</v>
          </cell>
          <cell r="M730" t="str">
            <v>F</v>
          </cell>
          <cell r="N730">
            <v>0.6</v>
          </cell>
          <cell r="O730" t="str">
            <v>L</v>
          </cell>
        </row>
        <row r="731">
          <cell r="I731" t="str">
            <v>F</v>
          </cell>
          <cell r="J731">
            <v>1258</v>
          </cell>
          <cell r="K731">
            <v>1258</v>
          </cell>
          <cell r="L731">
            <v>754.8</v>
          </cell>
          <cell r="M731" t="str">
            <v>F</v>
          </cell>
          <cell r="N731">
            <v>0.6</v>
          </cell>
          <cell r="O731" t="str">
            <v>L</v>
          </cell>
        </row>
        <row r="732">
          <cell r="G732" t="str">
            <v>GR-2026/04-0106</v>
          </cell>
        </row>
        <row r="732">
          <cell r="I732" t="str">
            <v>F</v>
          </cell>
          <cell r="J732">
            <v>187.16</v>
          </cell>
          <cell r="K732">
            <v>187.16</v>
          </cell>
          <cell r="L732">
            <v>187.16</v>
          </cell>
          <cell r="M732" t="str">
            <v>F</v>
          </cell>
          <cell r="N732">
            <v>1</v>
          </cell>
        </row>
        <row r="733">
          <cell r="I733" t="str">
            <v>F</v>
          </cell>
          <cell r="J733">
            <v>2332.5</v>
          </cell>
          <cell r="K733">
            <v>2332.5</v>
          </cell>
          <cell r="L733">
            <v>1399.5</v>
          </cell>
          <cell r="M733" t="str">
            <v>F</v>
          </cell>
          <cell r="N733">
            <v>0.6</v>
          </cell>
          <cell r="O733" t="str">
            <v>L</v>
          </cell>
        </row>
        <row r="734">
          <cell r="I734" t="str">
            <v>F</v>
          </cell>
          <cell r="J734">
            <v>1610</v>
          </cell>
          <cell r="K734">
            <v>1610</v>
          </cell>
          <cell r="L734">
            <v>966</v>
          </cell>
          <cell r="M734" t="str">
            <v>F</v>
          </cell>
          <cell r="N734">
            <v>0.6</v>
          </cell>
          <cell r="O734" t="str">
            <v>L</v>
          </cell>
        </row>
        <row r="735">
          <cell r="I735" t="str">
            <v>F</v>
          </cell>
          <cell r="J735">
            <v>36575</v>
          </cell>
          <cell r="K735">
            <v>36575</v>
          </cell>
          <cell r="L735">
            <v>21945</v>
          </cell>
          <cell r="M735" t="str">
            <v>F</v>
          </cell>
          <cell r="N735">
            <v>0.6</v>
          </cell>
          <cell r="O735" t="str">
            <v>L</v>
          </cell>
        </row>
        <row r="736">
          <cell r="F736" t="str">
            <v>BEAU5970247</v>
          </cell>
          <cell r="G736" t="str">
            <v>GR-2026/05-0060</v>
          </cell>
        </row>
        <row r="736">
          <cell r="I736" t="str">
            <v>F</v>
          </cell>
          <cell r="J736">
            <v>518685.3</v>
          </cell>
          <cell r="K736">
            <v>518685.3</v>
          </cell>
          <cell r="L736">
            <v>302341.66</v>
          </cell>
          <cell r="M736" t="str">
            <v>F</v>
          </cell>
          <cell r="N736">
            <v>0.5829</v>
          </cell>
          <cell r="O736" t="str">
            <v>I</v>
          </cell>
          <cell r="P736" t="str">
            <v>518,685.30</v>
          </cell>
        </row>
        <row r="737">
          <cell r="F737" t="str">
            <v>F-BMOU5697857</v>
          </cell>
          <cell r="G737" t="str">
            <v>FGR2026/04-0012</v>
          </cell>
        </row>
        <row r="737">
          <cell r="I737" t="str">
            <v>F</v>
          </cell>
          <cell r="J737">
            <v>0</v>
          </cell>
          <cell r="K737">
            <v>0</v>
          </cell>
          <cell r="L737">
            <v>0</v>
          </cell>
          <cell r="M737" t="str">
            <v>F</v>
          </cell>
          <cell r="N737">
            <v>0.5877</v>
          </cell>
        </row>
        <row r="738">
          <cell r="I738" t="str">
            <v>F</v>
          </cell>
          <cell r="J738">
            <v>74250</v>
          </cell>
          <cell r="K738">
            <v>74250</v>
          </cell>
          <cell r="L738">
            <v>44550</v>
          </cell>
          <cell r="M738" t="str">
            <v>F</v>
          </cell>
          <cell r="N738">
            <v>0.6</v>
          </cell>
          <cell r="O738" t="str">
            <v>L</v>
          </cell>
        </row>
        <row r="739">
          <cell r="I739" t="str">
            <v>F</v>
          </cell>
          <cell r="J739">
            <v>122496</v>
          </cell>
          <cell r="K739">
            <v>122496</v>
          </cell>
          <cell r="L739">
            <v>73497.6</v>
          </cell>
          <cell r="M739" t="str">
            <v>F</v>
          </cell>
          <cell r="N739">
            <v>0.6</v>
          </cell>
          <cell r="O739" t="str">
            <v>L</v>
          </cell>
        </row>
        <row r="740">
          <cell r="G740" t="str">
            <v>GR-2026/05-0084, GR-2026/05-0035, GR-2026/05-0036</v>
          </cell>
        </row>
        <row r="740">
          <cell r="I740" t="str">
            <v>F</v>
          </cell>
          <cell r="J740">
            <v>420.72</v>
          </cell>
          <cell r="K740">
            <v>420.72</v>
          </cell>
          <cell r="L740">
            <v>420.72</v>
          </cell>
          <cell r="M740" t="str">
            <v>F</v>
          </cell>
          <cell r="N740">
            <v>1</v>
          </cell>
        </row>
        <row r="741">
          <cell r="I741" t="str">
            <v>F</v>
          </cell>
          <cell r="J741">
            <v>1400</v>
          </cell>
          <cell r="K741">
            <v>1400</v>
          </cell>
          <cell r="L741">
            <v>840</v>
          </cell>
          <cell r="M741" t="str">
            <v>F</v>
          </cell>
          <cell r="N741">
            <v>0.6</v>
          </cell>
          <cell r="O741" t="str">
            <v>L</v>
          </cell>
        </row>
        <row r="742">
          <cell r="G742" t="str">
            <v>GR-2026/05-0002</v>
          </cell>
        </row>
        <row r="742">
          <cell r="I742" t="str">
            <v>F</v>
          </cell>
          <cell r="J742">
            <v>6.3</v>
          </cell>
          <cell r="K742">
            <v>6.3</v>
          </cell>
          <cell r="L742">
            <v>6.3</v>
          </cell>
          <cell r="M742" t="str">
            <v>F</v>
          </cell>
          <cell r="N742">
            <v>1</v>
          </cell>
        </row>
        <row r="743">
          <cell r="F743" t="str">
            <v>CAIU4614360</v>
          </cell>
          <cell r="G743" t="str">
            <v>GR-2026/04-0105</v>
          </cell>
        </row>
        <row r="743">
          <cell r="I743" t="str">
            <v>F</v>
          </cell>
          <cell r="J743">
            <v>0</v>
          </cell>
          <cell r="K743">
            <v>0</v>
          </cell>
          <cell r="L743">
            <v>0</v>
          </cell>
          <cell r="M743" t="str">
            <v>F</v>
          </cell>
          <cell r="N743">
            <v>0.587</v>
          </cell>
          <cell r="O743" t="str">
            <v>I</v>
          </cell>
          <cell r="P743" t="str">
            <v>0.00</v>
          </cell>
        </row>
        <row r="744">
          <cell r="F744" t="str">
            <v>MSNU7968724</v>
          </cell>
          <cell r="G744" t="str">
            <v>GR-2026/05-0034</v>
          </cell>
        </row>
        <row r="744">
          <cell r="I744" t="str">
            <v>F</v>
          </cell>
          <cell r="J744">
            <v>166321.5</v>
          </cell>
          <cell r="K744">
            <v>166321.5</v>
          </cell>
          <cell r="L744">
            <v>96948.8</v>
          </cell>
          <cell r="M744" t="str">
            <v>F</v>
          </cell>
          <cell r="N744">
            <v>0.5829</v>
          </cell>
          <cell r="O744" t="str">
            <v>I</v>
          </cell>
          <cell r="P744" t="str">
            <v>166,321.50</v>
          </cell>
        </row>
        <row r="745">
          <cell r="F745" t="str">
            <v>EXTRA</v>
          </cell>
        </row>
        <row r="745">
          <cell r="I745" t="str">
            <v>F</v>
          </cell>
          <cell r="J745">
            <v>30853</v>
          </cell>
          <cell r="K745">
            <v>30853</v>
          </cell>
          <cell r="L745">
            <v>18511.8</v>
          </cell>
          <cell r="M745" t="str">
            <v>F</v>
          </cell>
          <cell r="N745">
            <v>0.6</v>
          </cell>
          <cell r="O745" t="str">
            <v>L</v>
          </cell>
        </row>
        <row r="746">
          <cell r="F746" t="str">
            <v>IAAU1012850</v>
          </cell>
          <cell r="G746" t="str">
            <v>GR-2026/05-0069</v>
          </cell>
        </row>
        <row r="746">
          <cell r="I746" t="str">
            <v>F</v>
          </cell>
          <cell r="J746">
            <v>116743</v>
          </cell>
          <cell r="K746">
            <v>116743</v>
          </cell>
          <cell r="L746">
            <v>68049.49</v>
          </cell>
          <cell r="M746" t="str">
            <v>F</v>
          </cell>
          <cell r="N746">
            <v>0.5829</v>
          </cell>
          <cell r="O746" t="str">
            <v>I</v>
          </cell>
          <cell r="P746" t="str">
            <v>116,743.00</v>
          </cell>
        </row>
        <row r="747">
          <cell r="F747" t="str">
            <v>IAAU1070809</v>
          </cell>
          <cell r="G747" t="str">
            <v>GR-2026/05-0058</v>
          </cell>
        </row>
        <row r="747">
          <cell r="I747" t="str">
            <v>F</v>
          </cell>
          <cell r="J747">
            <v>159924.01</v>
          </cell>
          <cell r="K747">
            <v>159924.01</v>
          </cell>
          <cell r="L747">
            <v>93219.71</v>
          </cell>
          <cell r="M747" t="str">
            <v>F</v>
          </cell>
          <cell r="N747">
            <v>0.5829</v>
          </cell>
          <cell r="O747" t="str">
            <v>I</v>
          </cell>
          <cell r="P747" t="str">
            <v>159,924.01</v>
          </cell>
        </row>
        <row r="748">
          <cell r="I748" t="str">
            <v>F</v>
          </cell>
          <cell r="J748">
            <v>3300</v>
          </cell>
          <cell r="K748">
            <v>3300</v>
          </cell>
          <cell r="L748">
            <v>1980</v>
          </cell>
          <cell r="M748" t="str">
            <v>F</v>
          </cell>
          <cell r="N748">
            <v>0.6</v>
          </cell>
          <cell r="O748" t="str">
            <v>L</v>
          </cell>
        </row>
        <row r="749">
          <cell r="I749" t="str">
            <v>F</v>
          </cell>
          <cell r="J749">
            <v>55800</v>
          </cell>
          <cell r="K749">
            <v>55800</v>
          </cell>
          <cell r="L749">
            <v>33480</v>
          </cell>
          <cell r="M749" t="str">
            <v>F</v>
          </cell>
          <cell r="N749">
            <v>0.6</v>
          </cell>
          <cell r="O749" t="str">
            <v>L</v>
          </cell>
        </row>
        <row r="750">
          <cell r="I750" t="str">
            <v>F</v>
          </cell>
          <cell r="J750">
            <v>54660</v>
          </cell>
          <cell r="K750">
            <v>54660</v>
          </cell>
          <cell r="L750">
            <v>32796</v>
          </cell>
          <cell r="M750" t="str">
            <v>F</v>
          </cell>
          <cell r="N750">
            <v>0.6</v>
          </cell>
          <cell r="O750" t="str">
            <v>L</v>
          </cell>
        </row>
        <row r="751">
          <cell r="I751" t="str">
            <v>F</v>
          </cell>
          <cell r="J751">
            <v>74967.2</v>
          </cell>
          <cell r="K751">
            <v>74967.2</v>
          </cell>
          <cell r="L751">
            <v>44980.32</v>
          </cell>
          <cell r="M751" t="str">
            <v>F</v>
          </cell>
          <cell r="N751">
            <v>0.6</v>
          </cell>
          <cell r="O751" t="str">
            <v>L</v>
          </cell>
        </row>
        <row r="752">
          <cell r="G752" t="str">
            <v>GR-2026/06-0033, GR-2026/07-0100, GR-2026/07-0004, GR-2026/07-0068</v>
          </cell>
        </row>
        <row r="752">
          <cell r="I752" t="str">
            <v>F</v>
          </cell>
          <cell r="J752">
            <v>31415.6</v>
          </cell>
          <cell r="K752">
            <v>31415.6</v>
          </cell>
          <cell r="L752">
            <v>31415.6</v>
          </cell>
          <cell r="M752" t="str">
            <v>F</v>
          </cell>
          <cell r="N752">
            <v>1</v>
          </cell>
        </row>
        <row r="753">
          <cell r="I753" t="str">
            <v>F</v>
          </cell>
          <cell r="J753">
            <v>184000</v>
          </cell>
          <cell r="K753">
            <v>184000</v>
          </cell>
          <cell r="L753">
            <v>184000</v>
          </cell>
          <cell r="M753" t="str">
            <v>F</v>
          </cell>
          <cell r="N753">
            <v>1</v>
          </cell>
        </row>
        <row r="754">
          <cell r="I754" t="str">
            <v>F</v>
          </cell>
          <cell r="J754">
            <v>203017.55</v>
          </cell>
          <cell r="K754">
            <v>203017.55</v>
          </cell>
          <cell r="L754">
            <v>121810.53</v>
          </cell>
          <cell r="M754" t="str">
            <v>F</v>
          </cell>
          <cell r="N754">
            <v>0.6</v>
          </cell>
          <cell r="O754" t="str">
            <v>L</v>
          </cell>
        </row>
        <row r="755">
          <cell r="I755" t="str">
            <v>F</v>
          </cell>
          <cell r="J755">
            <v>26680</v>
          </cell>
          <cell r="K755">
            <v>26680</v>
          </cell>
          <cell r="L755">
            <v>16008</v>
          </cell>
          <cell r="M755" t="str">
            <v>F</v>
          </cell>
          <cell r="N755">
            <v>0.6</v>
          </cell>
          <cell r="O755" t="str">
            <v>L</v>
          </cell>
        </row>
        <row r="756">
          <cell r="I756" t="str">
            <v>F</v>
          </cell>
          <cell r="J756">
            <v>33780</v>
          </cell>
          <cell r="K756">
            <v>33780</v>
          </cell>
          <cell r="L756">
            <v>20268</v>
          </cell>
          <cell r="M756" t="str">
            <v>F</v>
          </cell>
          <cell r="N756">
            <v>0.6</v>
          </cell>
          <cell r="O756" t="str">
            <v>L</v>
          </cell>
        </row>
        <row r="757">
          <cell r="I757" t="str">
            <v>F</v>
          </cell>
          <cell r="J757">
            <v>5300</v>
          </cell>
          <cell r="K757">
            <v>5300</v>
          </cell>
          <cell r="L757">
            <v>3180</v>
          </cell>
          <cell r="M757" t="str">
            <v>F</v>
          </cell>
          <cell r="N757">
            <v>0.6</v>
          </cell>
          <cell r="O757" t="str">
            <v>L</v>
          </cell>
        </row>
        <row r="758">
          <cell r="I758" t="str">
            <v>F</v>
          </cell>
          <cell r="J758">
            <v>27912</v>
          </cell>
          <cell r="K758">
            <v>27912</v>
          </cell>
          <cell r="L758">
            <v>16747.2</v>
          </cell>
          <cell r="M758" t="str">
            <v>F</v>
          </cell>
          <cell r="N758">
            <v>0.6</v>
          </cell>
          <cell r="O758" t="str">
            <v>L</v>
          </cell>
        </row>
        <row r="759">
          <cell r="I759" t="str">
            <v>F</v>
          </cell>
          <cell r="J759">
            <v>75450</v>
          </cell>
          <cell r="K759">
            <v>75450</v>
          </cell>
          <cell r="L759">
            <v>45270</v>
          </cell>
          <cell r="M759" t="str">
            <v>F</v>
          </cell>
          <cell r="N759">
            <v>0.6</v>
          </cell>
          <cell r="O759" t="str">
            <v>L</v>
          </cell>
        </row>
        <row r="760">
          <cell r="I760" t="str">
            <v>F</v>
          </cell>
          <cell r="J760">
            <v>8850</v>
          </cell>
          <cell r="K760">
            <v>8850</v>
          </cell>
          <cell r="L760">
            <v>5310</v>
          </cell>
          <cell r="M760" t="str">
            <v>F</v>
          </cell>
          <cell r="N760">
            <v>0.6</v>
          </cell>
          <cell r="O760" t="str">
            <v>L</v>
          </cell>
        </row>
        <row r="761">
          <cell r="I761" t="str">
            <v>F</v>
          </cell>
          <cell r="J761">
            <v>1890000</v>
          </cell>
          <cell r="K761">
            <v>1890000</v>
          </cell>
          <cell r="L761">
            <v>1134000</v>
          </cell>
          <cell r="M761" t="str">
            <v>F</v>
          </cell>
          <cell r="N761">
            <v>0.6</v>
          </cell>
          <cell r="O761" t="str">
            <v>L</v>
          </cell>
        </row>
        <row r="762">
          <cell r="I762" t="str">
            <v>F</v>
          </cell>
          <cell r="J762">
            <v>257455</v>
          </cell>
          <cell r="K762">
            <v>257455</v>
          </cell>
          <cell r="L762">
            <v>154473</v>
          </cell>
          <cell r="M762" t="str">
            <v>F</v>
          </cell>
          <cell r="N762">
            <v>0.6</v>
          </cell>
          <cell r="O762" t="str">
            <v>L</v>
          </cell>
        </row>
        <row r="763">
          <cell r="I763" t="str">
            <v>F</v>
          </cell>
          <cell r="J763">
            <v>210000</v>
          </cell>
          <cell r="K763">
            <v>210000</v>
          </cell>
          <cell r="L763">
            <v>126000</v>
          </cell>
          <cell r="M763" t="str">
            <v>F</v>
          </cell>
          <cell r="N763">
            <v>0.6</v>
          </cell>
          <cell r="O763" t="str">
            <v>L</v>
          </cell>
        </row>
        <row r="764">
          <cell r="G764" t="str">
            <v>XP-000074</v>
          </cell>
        </row>
        <row r="764">
          <cell r="I764" t="str">
            <v>F</v>
          </cell>
          <cell r="J764">
            <v>240</v>
          </cell>
          <cell r="K764">
            <v>240</v>
          </cell>
          <cell r="L764">
            <v>240</v>
          </cell>
          <cell r="M764" t="str">
            <v>F</v>
          </cell>
          <cell r="N764">
            <v>1</v>
          </cell>
        </row>
        <row r="765">
          <cell r="I765" t="str">
            <v>F</v>
          </cell>
          <cell r="J765">
            <v>5976</v>
          </cell>
          <cell r="K765">
            <v>5976</v>
          </cell>
          <cell r="L765">
            <v>3585.6</v>
          </cell>
          <cell r="M765" t="str">
            <v>F</v>
          </cell>
          <cell r="N765">
            <v>0.6</v>
          </cell>
          <cell r="O765" t="str">
            <v>L</v>
          </cell>
        </row>
        <row r="766">
          <cell r="I766" t="str">
            <v>F</v>
          </cell>
          <cell r="J766">
            <v>3612</v>
          </cell>
          <cell r="K766">
            <v>3612</v>
          </cell>
          <cell r="L766">
            <v>2167.2</v>
          </cell>
          <cell r="M766" t="str">
            <v>F</v>
          </cell>
          <cell r="N766">
            <v>0.6</v>
          </cell>
          <cell r="O766" t="str">
            <v>L</v>
          </cell>
        </row>
        <row r="767">
          <cell r="G767" t="str">
            <v>GR-2026/04-0060</v>
          </cell>
        </row>
        <row r="767">
          <cell r="I767" t="str">
            <v>F</v>
          </cell>
          <cell r="J767">
            <v>250</v>
          </cell>
          <cell r="K767">
            <v>250</v>
          </cell>
          <cell r="L767">
            <v>250</v>
          </cell>
          <cell r="M767" t="str">
            <v>F</v>
          </cell>
          <cell r="N767">
            <v>1</v>
          </cell>
        </row>
        <row r="768">
          <cell r="G768" t="str">
            <v>GR-2026/04-0061</v>
          </cell>
        </row>
        <row r="768">
          <cell r="I768" t="str">
            <v>F</v>
          </cell>
          <cell r="J768">
            <v>253.94</v>
          </cell>
          <cell r="K768">
            <v>253.94</v>
          </cell>
          <cell r="L768">
            <v>253.94</v>
          </cell>
          <cell r="M768" t="str">
            <v>F</v>
          </cell>
          <cell r="N768">
            <v>1</v>
          </cell>
        </row>
        <row r="769">
          <cell r="F769" t="str">
            <v>BEAU5088985</v>
          </cell>
          <cell r="G769" t="str">
            <v>GR-2026/05-0059</v>
          </cell>
        </row>
        <row r="769">
          <cell r="I769" t="str">
            <v>F</v>
          </cell>
          <cell r="J769">
            <v>112362.01</v>
          </cell>
          <cell r="K769">
            <v>112362.01</v>
          </cell>
          <cell r="L769">
            <v>65495.82</v>
          </cell>
          <cell r="M769" t="str">
            <v>F</v>
          </cell>
          <cell r="N769">
            <v>0.5829</v>
          </cell>
          <cell r="O769" t="str">
            <v>I</v>
          </cell>
          <cell r="P769" t="str">
            <v>112,362.01</v>
          </cell>
        </row>
        <row r="770">
          <cell r="I770" t="str">
            <v>F</v>
          </cell>
          <cell r="J770">
            <v>1760</v>
          </cell>
          <cell r="K770">
            <v>1760</v>
          </cell>
          <cell r="L770">
            <v>1760</v>
          </cell>
          <cell r="M770" t="str">
            <v>F</v>
          </cell>
          <cell r="N770">
            <v>1</v>
          </cell>
        </row>
        <row r="771">
          <cell r="G771" t="str">
            <v>GR-2026/04-0062</v>
          </cell>
        </row>
        <row r="771">
          <cell r="I771" t="str">
            <v>F</v>
          </cell>
          <cell r="J771">
            <v>242.1</v>
          </cell>
          <cell r="K771">
            <v>242.1</v>
          </cell>
          <cell r="L771">
            <v>242.1</v>
          </cell>
          <cell r="M771" t="str">
            <v>F</v>
          </cell>
          <cell r="N771">
            <v>1</v>
          </cell>
        </row>
        <row r="772">
          <cell r="I772" t="str">
            <v>F</v>
          </cell>
          <cell r="J772">
            <v>640</v>
          </cell>
          <cell r="K772">
            <v>640</v>
          </cell>
          <cell r="L772">
            <v>384</v>
          </cell>
          <cell r="M772" t="str">
            <v>F</v>
          </cell>
          <cell r="N772">
            <v>0.6</v>
          </cell>
          <cell r="O772" t="str">
            <v>L</v>
          </cell>
        </row>
        <row r="773">
          <cell r="G773" t="str">
            <v>GR-2026/05-0017</v>
          </cell>
        </row>
        <row r="773">
          <cell r="I773" t="str">
            <v>F</v>
          </cell>
          <cell r="J773">
            <v>1160</v>
          </cell>
          <cell r="K773">
            <v>1160</v>
          </cell>
          <cell r="L773">
            <v>1160</v>
          </cell>
          <cell r="M773" t="str">
            <v>F</v>
          </cell>
          <cell r="N773">
            <v>1</v>
          </cell>
        </row>
        <row r="774">
          <cell r="F774" t="str">
            <v>TCLU8804580</v>
          </cell>
          <cell r="G774" t="str">
            <v>GR-2026/05-0050</v>
          </cell>
        </row>
        <row r="774">
          <cell r="I774" t="str">
            <v>F</v>
          </cell>
          <cell r="J774">
            <v>95985</v>
          </cell>
          <cell r="K774">
            <v>95985</v>
          </cell>
          <cell r="L774">
            <v>55949.66</v>
          </cell>
          <cell r="M774" t="str">
            <v>F</v>
          </cell>
          <cell r="N774">
            <v>0.5829</v>
          </cell>
          <cell r="O774" t="str">
            <v>I</v>
          </cell>
          <cell r="P774" t="str">
            <v>95,985.00</v>
          </cell>
        </row>
        <row r="775">
          <cell r="F775" t="str">
            <v>EXTRA</v>
          </cell>
        </row>
        <row r="775">
          <cell r="I775" t="str">
            <v>F</v>
          </cell>
          <cell r="J775">
            <v>4501</v>
          </cell>
          <cell r="K775">
            <v>4501</v>
          </cell>
          <cell r="L775">
            <v>2700.6</v>
          </cell>
          <cell r="M775" t="str">
            <v>F</v>
          </cell>
          <cell r="N775">
            <v>0.6</v>
          </cell>
          <cell r="O775" t="str">
            <v>L</v>
          </cell>
        </row>
        <row r="776">
          <cell r="I776" t="str">
            <v>F</v>
          </cell>
          <cell r="J776">
            <v>1800</v>
          </cell>
          <cell r="K776">
            <v>1800</v>
          </cell>
          <cell r="L776">
            <v>1080</v>
          </cell>
          <cell r="M776" t="str">
            <v>F</v>
          </cell>
          <cell r="N776">
            <v>0.6</v>
          </cell>
          <cell r="O776" t="str">
            <v>L</v>
          </cell>
        </row>
        <row r="777">
          <cell r="I777" t="str">
            <v>F</v>
          </cell>
          <cell r="J777">
            <v>16150</v>
          </cell>
          <cell r="K777">
            <v>16150</v>
          </cell>
          <cell r="L777">
            <v>9690</v>
          </cell>
          <cell r="M777" t="str">
            <v>F</v>
          </cell>
          <cell r="N777">
            <v>0.6</v>
          </cell>
          <cell r="O777" t="str">
            <v>L</v>
          </cell>
        </row>
        <row r="778">
          <cell r="F778" t="str">
            <v>OOLU9373039</v>
          </cell>
          <cell r="G778" t="str">
            <v>GR-2026/05-0062</v>
          </cell>
        </row>
        <row r="778">
          <cell r="I778" t="str">
            <v>F</v>
          </cell>
          <cell r="J778">
            <v>167485</v>
          </cell>
          <cell r="K778">
            <v>167485</v>
          </cell>
          <cell r="L778">
            <v>97627.01</v>
          </cell>
          <cell r="M778" t="str">
            <v>F</v>
          </cell>
          <cell r="N778">
            <v>0.5829</v>
          </cell>
          <cell r="O778" t="str">
            <v>I</v>
          </cell>
          <cell r="P778" t="str">
            <v>167,485.00</v>
          </cell>
        </row>
        <row r="779">
          <cell r="F779" t="str">
            <v>BY COURIER</v>
          </cell>
          <cell r="G779" t="str">
            <v>GR-2026/04-0059</v>
          </cell>
        </row>
        <row r="779">
          <cell r="I779" t="str">
            <v>F</v>
          </cell>
          <cell r="J779">
            <v>176.2</v>
          </cell>
          <cell r="K779">
            <v>176.2</v>
          </cell>
          <cell r="L779">
            <v>101.79</v>
          </cell>
          <cell r="M779" t="str">
            <v>F</v>
          </cell>
          <cell r="N779">
            <v>0.5777</v>
          </cell>
        </row>
        <row r="780">
          <cell r="I780" t="str">
            <v>F</v>
          </cell>
          <cell r="J780">
            <v>133.2</v>
          </cell>
          <cell r="K780">
            <v>133.2</v>
          </cell>
          <cell r="L780">
            <v>79.92</v>
          </cell>
          <cell r="M780" t="str">
            <v>F</v>
          </cell>
          <cell r="N780">
            <v>0.6</v>
          </cell>
          <cell r="O780" t="str">
            <v>L</v>
          </cell>
        </row>
        <row r="781">
          <cell r="F781" t="str">
            <v>BY COURIER</v>
          </cell>
          <cell r="G781" t="str">
            <v>GR-2026/04-0058</v>
          </cell>
        </row>
        <row r="781">
          <cell r="I781" t="str">
            <v>F</v>
          </cell>
          <cell r="J781">
            <v>122</v>
          </cell>
          <cell r="K781">
            <v>122</v>
          </cell>
          <cell r="L781">
            <v>70.02</v>
          </cell>
          <cell r="M781" t="str">
            <v>F</v>
          </cell>
          <cell r="N781">
            <v>0.5739</v>
          </cell>
        </row>
        <row r="782">
          <cell r="F782" t="str">
            <v>YMMU7101690</v>
          </cell>
          <cell r="G782" t="str">
            <v>GR-2026/05-0018</v>
          </cell>
        </row>
        <row r="782">
          <cell r="I782" t="str">
            <v>F</v>
          </cell>
          <cell r="J782">
            <v>111720</v>
          </cell>
          <cell r="K782">
            <v>111720</v>
          </cell>
          <cell r="L782">
            <v>65121.59</v>
          </cell>
          <cell r="M782" t="str">
            <v>F</v>
          </cell>
          <cell r="N782">
            <v>0.5829</v>
          </cell>
          <cell r="O782" t="str">
            <v>I</v>
          </cell>
          <cell r="P782" t="str">
            <v>111,720.00</v>
          </cell>
        </row>
        <row r="783">
          <cell r="F783" t="str">
            <v>MAGU5584133</v>
          </cell>
          <cell r="G783" t="str">
            <v>GR-2026/05-0038</v>
          </cell>
        </row>
        <row r="783">
          <cell r="I783" t="str">
            <v>F</v>
          </cell>
          <cell r="J783">
            <v>108598</v>
          </cell>
          <cell r="K783">
            <v>108598</v>
          </cell>
          <cell r="L783">
            <v>63301.77</v>
          </cell>
          <cell r="M783" t="str">
            <v>F</v>
          </cell>
          <cell r="N783">
            <v>0.5829</v>
          </cell>
          <cell r="O783" t="str">
            <v>I</v>
          </cell>
          <cell r="P783" t="str">
            <v>108,598.00</v>
          </cell>
        </row>
        <row r="784">
          <cell r="I784" t="str">
            <v>F</v>
          </cell>
          <cell r="J784">
            <v>1650</v>
          </cell>
          <cell r="K784">
            <v>1650</v>
          </cell>
          <cell r="L784">
            <v>990</v>
          </cell>
          <cell r="M784" t="str">
            <v>F</v>
          </cell>
          <cell r="N784">
            <v>0.6</v>
          </cell>
          <cell r="O784" t="str">
            <v>L</v>
          </cell>
        </row>
        <row r="785">
          <cell r="F785" t="str">
            <v>TGBU5528866</v>
          </cell>
          <cell r="G785" t="str">
            <v>GR-2026/05-0019</v>
          </cell>
        </row>
        <row r="785">
          <cell r="I785" t="str">
            <v>F</v>
          </cell>
          <cell r="J785">
            <v>103629</v>
          </cell>
          <cell r="K785">
            <v>103629</v>
          </cell>
          <cell r="L785">
            <v>60405.34</v>
          </cell>
          <cell r="M785" t="str">
            <v>F</v>
          </cell>
          <cell r="N785">
            <v>0.5829</v>
          </cell>
          <cell r="O785" t="str">
            <v>I</v>
          </cell>
          <cell r="P785" t="str">
            <v>103,629.00</v>
          </cell>
        </row>
        <row r="786">
          <cell r="I786" t="str">
            <v>F</v>
          </cell>
          <cell r="J786">
            <v>528</v>
          </cell>
          <cell r="K786">
            <v>528</v>
          </cell>
          <cell r="L786">
            <v>528</v>
          </cell>
          <cell r="M786" t="str">
            <v>F</v>
          </cell>
          <cell r="N786">
            <v>1</v>
          </cell>
        </row>
        <row r="787">
          <cell r="F787" t="str">
            <v>FFAU1297112</v>
          </cell>
          <cell r="G787" t="str">
            <v>GR-2026/05-0022</v>
          </cell>
        </row>
        <row r="787">
          <cell r="I787" t="str">
            <v>F</v>
          </cell>
          <cell r="J787">
            <v>111720</v>
          </cell>
          <cell r="K787">
            <v>111720</v>
          </cell>
          <cell r="L787">
            <v>65121.59</v>
          </cell>
          <cell r="M787" t="str">
            <v>F</v>
          </cell>
          <cell r="N787">
            <v>0.5829</v>
          </cell>
          <cell r="O787" t="str">
            <v>I</v>
          </cell>
          <cell r="P787" t="str">
            <v>111,720.00</v>
          </cell>
        </row>
        <row r="788">
          <cell r="F788" t="str">
            <v>TGBU5173534</v>
          </cell>
          <cell r="G788" t="str">
            <v>GR-2026/05-0021</v>
          </cell>
        </row>
        <row r="788">
          <cell r="I788" t="str">
            <v>F</v>
          </cell>
          <cell r="J788">
            <v>7235</v>
          </cell>
          <cell r="K788">
            <v>7235</v>
          </cell>
          <cell r="L788">
            <v>4217.28</v>
          </cell>
          <cell r="M788" t="str">
            <v>F</v>
          </cell>
          <cell r="N788">
            <v>0.5829</v>
          </cell>
          <cell r="O788" t="str">
            <v>I</v>
          </cell>
          <cell r="P788" t="str">
            <v>7,235.00</v>
          </cell>
        </row>
        <row r="789">
          <cell r="F789" t="str">
            <v>BY COURIER</v>
          </cell>
          <cell r="G789" t="str">
            <v>GR-2026/04-0056</v>
          </cell>
        </row>
        <row r="789">
          <cell r="I789" t="str">
            <v>F</v>
          </cell>
          <cell r="J789">
            <v>6760</v>
          </cell>
          <cell r="K789">
            <v>6760</v>
          </cell>
          <cell r="L789">
            <v>3955.95</v>
          </cell>
          <cell r="M789" t="str">
            <v>F</v>
          </cell>
          <cell r="N789">
            <v>0.5852</v>
          </cell>
        </row>
        <row r="790">
          <cell r="F790" t="str">
            <v>TGBU5173534</v>
          </cell>
          <cell r="G790" t="str">
            <v>GR-2026/05-0020</v>
          </cell>
        </row>
        <row r="790">
          <cell r="I790" t="str">
            <v>F</v>
          </cell>
          <cell r="J790">
            <v>111792.5</v>
          </cell>
          <cell r="K790">
            <v>111792.5</v>
          </cell>
          <cell r="L790">
            <v>65163.85</v>
          </cell>
          <cell r="M790" t="str">
            <v>F</v>
          </cell>
          <cell r="N790">
            <v>0.5829</v>
          </cell>
          <cell r="O790" t="str">
            <v>I</v>
          </cell>
          <cell r="P790" t="str">
            <v>111,792.50</v>
          </cell>
        </row>
        <row r="791">
          <cell r="I791" t="str">
            <v>F</v>
          </cell>
          <cell r="J791">
            <v>91650</v>
          </cell>
          <cell r="K791">
            <v>91650</v>
          </cell>
          <cell r="L791">
            <v>54990</v>
          </cell>
          <cell r="M791" t="str">
            <v>F</v>
          </cell>
          <cell r="N791">
            <v>0.6</v>
          </cell>
          <cell r="O791" t="str">
            <v>L</v>
          </cell>
        </row>
        <row r="792">
          <cell r="F792" t="str">
            <v>BMOU5697857</v>
          </cell>
          <cell r="G792" t="str">
            <v>GR-2026/04-0087</v>
          </cell>
        </row>
        <row r="792">
          <cell r="I792" t="str">
            <v>F</v>
          </cell>
          <cell r="J792">
            <v>18087.5</v>
          </cell>
          <cell r="K792">
            <v>18087.5</v>
          </cell>
          <cell r="L792">
            <v>10630.02</v>
          </cell>
          <cell r="M792" t="str">
            <v>F</v>
          </cell>
          <cell r="N792">
            <v>0.5877</v>
          </cell>
          <cell r="O792" t="str">
            <v>I</v>
          </cell>
          <cell r="P792" t="str">
            <v>18,087.50</v>
          </cell>
        </row>
        <row r="793">
          <cell r="F793" t="str">
            <v>BMOU5697857</v>
          </cell>
          <cell r="G793" t="str">
            <v>GR-2026/04-0086</v>
          </cell>
        </row>
        <row r="793">
          <cell r="I793" t="str">
            <v>F</v>
          </cell>
          <cell r="J793">
            <v>23920</v>
          </cell>
          <cell r="K793">
            <v>23920</v>
          </cell>
          <cell r="L793">
            <v>14057.78</v>
          </cell>
          <cell r="M793" t="str">
            <v>F</v>
          </cell>
          <cell r="N793">
            <v>0.5877</v>
          </cell>
          <cell r="O793" t="str">
            <v>I</v>
          </cell>
          <cell r="P793" t="str">
            <v>23,920.00</v>
          </cell>
        </row>
        <row r="794">
          <cell r="F794" t="str">
            <v>WHSU8819336 (MOCHA)</v>
          </cell>
          <cell r="G794" t="str">
            <v>GR-2026/04-0113</v>
          </cell>
        </row>
        <row r="794">
          <cell r="I794" t="str">
            <v>F</v>
          </cell>
          <cell r="J794">
            <v>84003</v>
          </cell>
          <cell r="K794">
            <v>84003</v>
          </cell>
          <cell r="L794">
            <v>49368.56</v>
          </cell>
          <cell r="M794" t="str">
            <v>F</v>
          </cell>
          <cell r="N794">
            <v>0.5877</v>
          </cell>
          <cell r="O794" t="str">
            <v>I</v>
          </cell>
          <cell r="P794" t="str">
            <v>84,003.00</v>
          </cell>
        </row>
        <row r="795">
          <cell r="F795" t="str">
            <v>WHSU8819336</v>
          </cell>
          <cell r="G795" t="str">
            <v>GR-2026/04-0112</v>
          </cell>
        </row>
        <row r="795">
          <cell r="I795" t="str">
            <v>F</v>
          </cell>
          <cell r="J795">
            <v>43042.5</v>
          </cell>
          <cell r="K795">
            <v>43042.5</v>
          </cell>
          <cell r="L795">
            <v>25296.08</v>
          </cell>
          <cell r="M795" t="str">
            <v>F</v>
          </cell>
          <cell r="N795">
            <v>0.5877</v>
          </cell>
          <cell r="O795" t="str">
            <v>I</v>
          </cell>
          <cell r="P795" t="str">
            <v>43,042.50</v>
          </cell>
        </row>
        <row r="796">
          <cell r="F796" t="str">
            <v>WHSU8819336</v>
          </cell>
          <cell r="G796" t="str">
            <v>GR-2026/04-0111</v>
          </cell>
        </row>
        <row r="796">
          <cell r="I796" t="str">
            <v>F</v>
          </cell>
          <cell r="J796">
            <v>245384.4</v>
          </cell>
          <cell r="K796">
            <v>245384.4</v>
          </cell>
          <cell r="L796">
            <v>144212.41</v>
          </cell>
          <cell r="M796" t="str">
            <v>F</v>
          </cell>
          <cell r="N796">
            <v>0.5877</v>
          </cell>
          <cell r="O796" t="str">
            <v>I</v>
          </cell>
          <cell r="P796" t="str">
            <v>245,384.40</v>
          </cell>
        </row>
        <row r="797">
          <cell r="G797" t="str">
            <v>GR-2026/06-0070</v>
          </cell>
        </row>
        <row r="797">
          <cell r="I797" t="str">
            <v>F</v>
          </cell>
          <cell r="J797">
            <v>1408</v>
          </cell>
          <cell r="K797">
            <v>1408</v>
          </cell>
          <cell r="L797">
            <v>1408</v>
          </cell>
          <cell r="M797" t="str">
            <v>F</v>
          </cell>
          <cell r="N797">
            <v>1</v>
          </cell>
        </row>
        <row r="798">
          <cell r="I798" t="str">
            <v>F</v>
          </cell>
          <cell r="J798">
            <v>115350</v>
          </cell>
          <cell r="K798">
            <v>115350</v>
          </cell>
          <cell r="L798">
            <v>69210</v>
          </cell>
          <cell r="M798" t="str">
            <v>F</v>
          </cell>
          <cell r="N798">
            <v>0.6</v>
          </cell>
          <cell r="O798" t="str">
            <v>L</v>
          </cell>
        </row>
        <row r="799">
          <cell r="G799" t="str">
            <v>GR-2026/04-0092</v>
          </cell>
        </row>
        <row r="799">
          <cell r="I799" t="str">
            <v>F</v>
          </cell>
          <cell r="J799">
            <v>5738.5</v>
          </cell>
          <cell r="K799">
            <v>5738.5</v>
          </cell>
          <cell r="L799">
            <v>5738.5</v>
          </cell>
          <cell r="M799" t="str">
            <v>F</v>
          </cell>
          <cell r="N799">
            <v>1</v>
          </cell>
        </row>
        <row r="800">
          <cell r="F800" t="str">
            <v>SHORT LOADING</v>
          </cell>
        </row>
        <row r="800">
          <cell r="I800" t="str">
            <v>F</v>
          </cell>
          <cell r="J800">
            <v>0</v>
          </cell>
          <cell r="K800">
            <v>0</v>
          </cell>
          <cell r="L800">
            <v>0</v>
          </cell>
          <cell r="M800" t="str">
            <v>F</v>
          </cell>
          <cell r="N800">
            <v>0.6</v>
          </cell>
          <cell r="O800" t="str">
            <v>L</v>
          </cell>
        </row>
        <row r="801">
          <cell r="G801" t="str">
            <v>GR-2026/04-0075</v>
          </cell>
        </row>
        <row r="801">
          <cell r="I801" t="str">
            <v>F</v>
          </cell>
          <cell r="J801">
            <v>116</v>
          </cell>
          <cell r="K801">
            <v>116</v>
          </cell>
          <cell r="L801">
            <v>116</v>
          </cell>
          <cell r="M801" t="str">
            <v>F</v>
          </cell>
          <cell r="N801">
            <v>1</v>
          </cell>
        </row>
        <row r="802">
          <cell r="F802" t="str">
            <v>TGBU5279423</v>
          </cell>
          <cell r="G802" t="str">
            <v>GR-2026/04-0090</v>
          </cell>
        </row>
        <row r="802">
          <cell r="I802" t="str">
            <v>F</v>
          </cell>
          <cell r="J802">
            <v>676613.1</v>
          </cell>
          <cell r="K802">
            <v>676613.1</v>
          </cell>
          <cell r="L802">
            <v>397645.52</v>
          </cell>
          <cell r="M802" t="str">
            <v>F</v>
          </cell>
          <cell r="N802">
            <v>0.5877</v>
          </cell>
          <cell r="O802" t="str">
            <v>I</v>
          </cell>
          <cell r="P802" t="str">
            <v>676,613.10</v>
          </cell>
        </row>
        <row r="803">
          <cell r="F803" t="str">
            <v>TGBU5279423 (MOCHA)</v>
          </cell>
          <cell r="G803" t="str">
            <v>GR-2026/04-0091</v>
          </cell>
        </row>
        <row r="803">
          <cell r="I803" t="str">
            <v>F</v>
          </cell>
          <cell r="J803">
            <v>35652</v>
          </cell>
          <cell r="K803">
            <v>35652</v>
          </cell>
          <cell r="L803">
            <v>20952.68</v>
          </cell>
          <cell r="M803" t="str">
            <v>F</v>
          </cell>
          <cell r="N803">
            <v>0.5877</v>
          </cell>
          <cell r="O803" t="str">
            <v>I</v>
          </cell>
          <cell r="P803" t="str">
            <v>35,652.00</v>
          </cell>
        </row>
        <row r="804">
          <cell r="F804" t="str">
            <v>SELU4051476 (MOCHA)</v>
          </cell>
          <cell r="G804" t="str">
            <v>GR-2026/04-0108</v>
          </cell>
        </row>
        <row r="804">
          <cell r="I804" t="str">
            <v>F</v>
          </cell>
          <cell r="J804">
            <v>138317</v>
          </cell>
          <cell r="K804">
            <v>138317</v>
          </cell>
          <cell r="L804">
            <v>81288.9</v>
          </cell>
          <cell r="M804" t="str">
            <v>F</v>
          </cell>
          <cell r="N804">
            <v>0.5877</v>
          </cell>
          <cell r="O804" t="str">
            <v>I</v>
          </cell>
          <cell r="P804" t="str">
            <v>138,317.00</v>
          </cell>
        </row>
        <row r="805">
          <cell r="G805" t="str">
            <v>GR-2026/04-0050</v>
          </cell>
        </row>
        <row r="805">
          <cell r="I805" t="str">
            <v>F</v>
          </cell>
          <cell r="J805">
            <v>130</v>
          </cell>
          <cell r="K805">
            <v>130</v>
          </cell>
          <cell r="L805">
            <v>130</v>
          </cell>
          <cell r="M805" t="str">
            <v>F</v>
          </cell>
          <cell r="N805">
            <v>1</v>
          </cell>
        </row>
        <row r="806">
          <cell r="F806" t="str">
            <v>BY COURIER</v>
          </cell>
          <cell r="G806" t="str">
            <v>GR-2026/04-0057</v>
          </cell>
        </row>
        <row r="806">
          <cell r="I806" t="str">
            <v>F</v>
          </cell>
          <cell r="J806">
            <v>278.6</v>
          </cell>
          <cell r="K806">
            <v>278.6</v>
          </cell>
          <cell r="L806">
            <v>161.81</v>
          </cell>
          <cell r="M806" t="str">
            <v>F</v>
          </cell>
          <cell r="N806">
            <v>0.5808</v>
          </cell>
        </row>
        <row r="807">
          <cell r="I807" t="str">
            <v>F</v>
          </cell>
          <cell r="J807">
            <v>15000</v>
          </cell>
          <cell r="K807">
            <v>15000</v>
          </cell>
          <cell r="L807">
            <v>9000</v>
          </cell>
          <cell r="M807" t="str">
            <v>F</v>
          </cell>
          <cell r="N807">
            <v>0.6</v>
          </cell>
          <cell r="O807" t="str">
            <v>L</v>
          </cell>
        </row>
        <row r="808">
          <cell r="G808" t="str">
            <v>GR-2026/04-0049</v>
          </cell>
        </row>
        <row r="808">
          <cell r="I808" t="str">
            <v>F</v>
          </cell>
          <cell r="J808">
            <v>396</v>
          </cell>
          <cell r="K808">
            <v>396</v>
          </cell>
          <cell r="L808">
            <v>396</v>
          </cell>
          <cell r="M808" t="str">
            <v>F</v>
          </cell>
          <cell r="N808">
            <v>1</v>
          </cell>
        </row>
        <row r="809">
          <cell r="I809" t="str">
            <v>F</v>
          </cell>
          <cell r="J809">
            <v>16150</v>
          </cell>
          <cell r="K809">
            <v>16150</v>
          </cell>
          <cell r="L809">
            <v>9690</v>
          </cell>
          <cell r="M809" t="str">
            <v>F</v>
          </cell>
          <cell r="N809">
            <v>0.6</v>
          </cell>
          <cell r="O809" t="str">
            <v>L</v>
          </cell>
        </row>
        <row r="810">
          <cell r="G810" t="str">
            <v>GR-2026/04-0052</v>
          </cell>
        </row>
        <row r="810">
          <cell r="I810" t="str">
            <v>F</v>
          </cell>
          <cell r="J810">
            <v>56</v>
          </cell>
          <cell r="K810">
            <v>56</v>
          </cell>
          <cell r="L810">
            <v>56</v>
          </cell>
          <cell r="M810" t="str">
            <v>F</v>
          </cell>
          <cell r="N810">
            <v>1</v>
          </cell>
        </row>
        <row r="811">
          <cell r="I811" t="str">
            <v>F</v>
          </cell>
          <cell r="J811">
            <v>108131</v>
          </cell>
          <cell r="K811">
            <v>108131</v>
          </cell>
          <cell r="L811">
            <v>64878.6</v>
          </cell>
          <cell r="M811" t="str">
            <v>F</v>
          </cell>
          <cell r="N811">
            <v>0.6</v>
          </cell>
          <cell r="O811" t="str">
            <v>L</v>
          </cell>
        </row>
        <row r="812">
          <cell r="F812" t="str">
            <v>SELU4051476</v>
          </cell>
          <cell r="G812" t="str">
            <v>GR-2026/04-0107</v>
          </cell>
        </row>
        <row r="812">
          <cell r="I812" t="str">
            <v>F</v>
          </cell>
          <cell r="J812">
            <v>620307.2</v>
          </cell>
          <cell r="K812">
            <v>620307.2</v>
          </cell>
          <cell r="L812">
            <v>364554.54</v>
          </cell>
          <cell r="M812" t="str">
            <v>F</v>
          </cell>
          <cell r="N812">
            <v>0.5877</v>
          </cell>
          <cell r="O812" t="str">
            <v>I</v>
          </cell>
          <cell r="P812" t="str">
            <v>620,307.20</v>
          </cell>
        </row>
        <row r="813">
          <cell r="G813" t="str">
            <v>GR-2026/04-0094</v>
          </cell>
        </row>
        <row r="813">
          <cell r="I813" t="str">
            <v>F</v>
          </cell>
          <cell r="J813">
            <v>602.7</v>
          </cell>
          <cell r="K813">
            <v>602.7</v>
          </cell>
          <cell r="L813">
            <v>602.7</v>
          </cell>
          <cell r="M813" t="str">
            <v>F</v>
          </cell>
          <cell r="N813">
            <v>1</v>
          </cell>
        </row>
        <row r="814">
          <cell r="G814" t="str">
            <v>GR-2026/04-0037</v>
          </cell>
        </row>
        <row r="814">
          <cell r="I814" t="str">
            <v>F</v>
          </cell>
          <cell r="J814">
            <v>398</v>
          </cell>
          <cell r="K814">
            <v>398</v>
          </cell>
          <cell r="L814">
            <v>398</v>
          </cell>
          <cell r="M814" t="str">
            <v>F</v>
          </cell>
          <cell r="N814">
            <v>1</v>
          </cell>
        </row>
        <row r="815">
          <cell r="G815" t="str">
            <v>GR-2026/04-0042</v>
          </cell>
        </row>
        <row r="815">
          <cell r="I815" t="str">
            <v>F</v>
          </cell>
          <cell r="J815">
            <v>241.2</v>
          </cell>
          <cell r="K815">
            <v>241.2</v>
          </cell>
          <cell r="L815">
            <v>241.2</v>
          </cell>
          <cell r="M815" t="str">
            <v>F</v>
          </cell>
          <cell r="N815">
            <v>1</v>
          </cell>
        </row>
        <row r="816">
          <cell r="F816" t="str">
            <v>BY COURIER</v>
          </cell>
          <cell r="G816" t="str">
            <v>GR-2026/04-0036</v>
          </cell>
        </row>
        <row r="816">
          <cell r="I816" t="str">
            <v>F</v>
          </cell>
          <cell r="J816">
            <v>28</v>
          </cell>
          <cell r="K816">
            <v>28</v>
          </cell>
          <cell r="L816">
            <v>16.38</v>
          </cell>
          <cell r="M816" t="str">
            <v>F</v>
          </cell>
          <cell r="N816">
            <v>0.5851</v>
          </cell>
          <cell r="O816" t="str">
            <v>I</v>
          </cell>
        </row>
        <row r="817">
          <cell r="G817" t="str">
            <v>GR-2026/04-0038</v>
          </cell>
        </row>
        <row r="817">
          <cell r="I817" t="str">
            <v>F</v>
          </cell>
          <cell r="J817">
            <v>585.44</v>
          </cell>
          <cell r="K817">
            <v>585.44</v>
          </cell>
          <cell r="L817">
            <v>585.44</v>
          </cell>
          <cell r="M817" t="str">
            <v>F</v>
          </cell>
          <cell r="N817">
            <v>1</v>
          </cell>
        </row>
        <row r="818">
          <cell r="G818" t="str">
            <v>GR-2026/05-0121, GR-2026/05-0079, GR-2026/06-0114, GR-2026/04-0101, GR-2026/05-0013, GR-2026/07-0003, GR-2026/07-0099, GR-2026/06-0086, GR-2026/04-0076, GR-2026/05-0082, GR-2026/05-0114, GR-2026/06-0035, GR-2026/05-0047, GR-2026/07-0005</v>
          </cell>
        </row>
        <row r="818">
          <cell r="I818" t="str">
            <v>F</v>
          </cell>
          <cell r="J818">
            <v>81652.48</v>
          </cell>
          <cell r="K818">
            <v>81652.48</v>
          </cell>
          <cell r="L818">
            <v>81652.48</v>
          </cell>
          <cell r="M818" t="str">
            <v>F</v>
          </cell>
          <cell r="N818">
            <v>1</v>
          </cell>
        </row>
        <row r="819">
          <cell r="F819" t="str">
            <v>MSDU5887789</v>
          </cell>
          <cell r="G819" t="str">
            <v>GR-2026/04-0072</v>
          </cell>
        </row>
        <row r="819">
          <cell r="I819" t="str">
            <v>F</v>
          </cell>
          <cell r="J819">
            <v>0</v>
          </cell>
          <cell r="K819">
            <v>0</v>
          </cell>
          <cell r="L819">
            <v>0</v>
          </cell>
          <cell r="M819" t="str">
            <v>F</v>
          </cell>
          <cell r="N819">
            <v>0.5807</v>
          </cell>
          <cell r="O819" t="str">
            <v>I</v>
          </cell>
          <cell r="P819" t="str">
            <v>0.00</v>
          </cell>
        </row>
        <row r="820">
          <cell r="F820" t="str">
            <v>MSDU5887789</v>
          </cell>
          <cell r="G820" t="str">
            <v>GR-2026/04-0071</v>
          </cell>
        </row>
        <row r="820">
          <cell r="I820" t="str">
            <v>F</v>
          </cell>
          <cell r="J820">
            <v>1124</v>
          </cell>
          <cell r="K820">
            <v>1124</v>
          </cell>
          <cell r="L820">
            <v>652.71</v>
          </cell>
          <cell r="M820" t="str">
            <v>F</v>
          </cell>
          <cell r="N820">
            <v>0.5807</v>
          </cell>
          <cell r="O820" t="str">
            <v>I</v>
          </cell>
          <cell r="P820" t="str">
            <v>1,124.00</v>
          </cell>
        </row>
        <row r="821">
          <cell r="F821" t="str">
            <v>MSDU5887789</v>
          </cell>
          <cell r="G821" t="str">
            <v>GR-2026/04-0070</v>
          </cell>
        </row>
        <row r="821">
          <cell r="I821" t="str">
            <v>F</v>
          </cell>
          <cell r="J821">
            <v>372290</v>
          </cell>
          <cell r="K821">
            <v>372290</v>
          </cell>
          <cell r="L821">
            <v>216188.8</v>
          </cell>
          <cell r="M821" t="str">
            <v>F</v>
          </cell>
          <cell r="N821">
            <v>0.5807</v>
          </cell>
          <cell r="O821" t="str">
            <v>I</v>
          </cell>
          <cell r="P821" t="str">
            <v>372,290.00</v>
          </cell>
        </row>
        <row r="822">
          <cell r="G822" t="str">
            <v>GR-2026/04-0040, GR-2026/04-0039</v>
          </cell>
        </row>
        <row r="822">
          <cell r="I822" t="str">
            <v>F</v>
          </cell>
          <cell r="J822">
            <v>679.14</v>
          </cell>
          <cell r="K822">
            <v>679.14</v>
          </cell>
          <cell r="L822">
            <v>679.14</v>
          </cell>
          <cell r="M822" t="str">
            <v>F</v>
          </cell>
          <cell r="N822">
            <v>1</v>
          </cell>
        </row>
        <row r="823">
          <cell r="G823" t="str">
            <v>GR-2026/04-0029</v>
          </cell>
        </row>
        <row r="823">
          <cell r="I823" t="str">
            <v>F</v>
          </cell>
          <cell r="J823">
            <v>420.42</v>
          </cell>
          <cell r="K823">
            <v>420.42</v>
          </cell>
          <cell r="L823">
            <v>420.42</v>
          </cell>
          <cell r="M823" t="str">
            <v>F</v>
          </cell>
          <cell r="N823">
            <v>1</v>
          </cell>
        </row>
        <row r="824">
          <cell r="I824" t="str">
            <v>F</v>
          </cell>
          <cell r="J824">
            <v>114000</v>
          </cell>
          <cell r="K824">
            <v>114000</v>
          </cell>
          <cell r="L824">
            <v>68400</v>
          </cell>
          <cell r="M824" t="str">
            <v>F</v>
          </cell>
          <cell r="N824">
            <v>0.6</v>
          </cell>
          <cell r="O824" t="str">
            <v>L</v>
          </cell>
        </row>
        <row r="825">
          <cell r="F825" t="str">
            <v>MSDU5887789</v>
          </cell>
          <cell r="G825" t="str">
            <v>GR-2026/04-0069</v>
          </cell>
        </row>
        <row r="825">
          <cell r="I825" t="str">
            <v>F</v>
          </cell>
          <cell r="J825">
            <v>4997.84</v>
          </cell>
          <cell r="K825">
            <v>4997.84</v>
          </cell>
          <cell r="L825">
            <v>2902.25</v>
          </cell>
          <cell r="M825" t="str">
            <v>F</v>
          </cell>
          <cell r="N825">
            <v>0.5807</v>
          </cell>
          <cell r="O825" t="str">
            <v>I</v>
          </cell>
          <cell r="P825" t="str">
            <v>4,997.84</v>
          </cell>
        </row>
        <row r="826">
          <cell r="F826" t="str">
            <v>MSDU5887789</v>
          </cell>
          <cell r="G826" t="str">
            <v>GR-2026/04-0068</v>
          </cell>
        </row>
        <row r="826">
          <cell r="I826" t="str">
            <v>F</v>
          </cell>
          <cell r="J826">
            <v>31720</v>
          </cell>
          <cell r="K826">
            <v>31720</v>
          </cell>
          <cell r="L826">
            <v>18419.8</v>
          </cell>
          <cell r="M826" t="str">
            <v>F</v>
          </cell>
          <cell r="N826">
            <v>0.5807</v>
          </cell>
          <cell r="O826" t="str">
            <v>I</v>
          </cell>
          <cell r="P826" t="str">
            <v>31,720.00</v>
          </cell>
        </row>
        <row r="827">
          <cell r="F827" t="str">
            <v>MSDU5887789</v>
          </cell>
          <cell r="G827" t="str">
            <v>GR-2026/04-0067</v>
          </cell>
        </row>
        <row r="827">
          <cell r="I827" t="str">
            <v>F</v>
          </cell>
          <cell r="J827">
            <v>18600</v>
          </cell>
          <cell r="K827">
            <v>18600</v>
          </cell>
          <cell r="L827">
            <v>10801.02</v>
          </cell>
          <cell r="M827" t="str">
            <v>F</v>
          </cell>
          <cell r="N827">
            <v>0.5807</v>
          </cell>
          <cell r="O827" t="str">
            <v>I</v>
          </cell>
          <cell r="P827" t="str">
            <v>18,600.00</v>
          </cell>
        </row>
        <row r="828">
          <cell r="F828" t="str">
            <v>MSDU5887789</v>
          </cell>
          <cell r="G828" t="str">
            <v>GR-2026/04-0066</v>
          </cell>
        </row>
        <row r="828">
          <cell r="I828" t="str">
            <v>F</v>
          </cell>
          <cell r="J828">
            <v>47355</v>
          </cell>
          <cell r="K828">
            <v>47355</v>
          </cell>
          <cell r="L828">
            <v>27499.05</v>
          </cell>
          <cell r="M828" t="str">
            <v>F</v>
          </cell>
          <cell r="N828">
            <v>0.5807</v>
          </cell>
          <cell r="O828" t="str">
            <v>I</v>
          </cell>
          <cell r="P828" t="str">
            <v>47,355.00</v>
          </cell>
        </row>
        <row r="829">
          <cell r="I829" t="str">
            <v>F</v>
          </cell>
          <cell r="J829">
            <v>6350</v>
          </cell>
          <cell r="K829">
            <v>6350</v>
          </cell>
          <cell r="L829">
            <v>3810</v>
          </cell>
          <cell r="M829" t="str">
            <v>F</v>
          </cell>
          <cell r="N829">
            <v>0.6</v>
          </cell>
          <cell r="O829" t="str">
            <v>L</v>
          </cell>
        </row>
        <row r="830">
          <cell r="F830" t="str">
            <v>MSDU5887789</v>
          </cell>
          <cell r="G830" t="str">
            <v>GR-2026/04-0065</v>
          </cell>
        </row>
        <row r="830">
          <cell r="I830" t="str">
            <v>F</v>
          </cell>
          <cell r="J830">
            <v>27725.75</v>
          </cell>
          <cell r="K830">
            <v>27725.75</v>
          </cell>
          <cell r="L830">
            <v>16100.34</v>
          </cell>
          <cell r="M830" t="str">
            <v>F</v>
          </cell>
          <cell r="N830">
            <v>0.5807</v>
          </cell>
          <cell r="O830" t="str">
            <v>I</v>
          </cell>
          <cell r="P830" t="str">
            <v>27,725.75</v>
          </cell>
        </row>
        <row r="831">
          <cell r="I831" t="str">
            <v>F</v>
          </cell>
          <cell r="J831">
            <v>49500</v>
          </cell>
          <cell r="K831">
            <v>49500</v>
          </cell>
          <cell r="L831">
            <v>29700</v>
          </cell>
          <cell r="M831" t="str">
            <v>F</v>
          </cell>
          <cell r="N831">
            <v>0.6</v>
          </cell>
          <cell r="O831" t="str">
            <v>L</v>
          </cell>
        </row>
        <row r="832">
          <cell r="I832" t="str">
            <v>F</v>
          </cell>
          <cell r="J832">
            <v>375000</v>
          </cell>
          <cell r="K832">
            <v>375000</v>
          </cell>
          <cell r="L832">
            <v>225000</v>
          </cell>
          <cell r="M832" t="str">
            <v>F</v>
          </cell>
          <cell r="N832">
            <v>0.6</v>
          </cell>
          <cell r="O832" t="str">
            <v>L</v>
          </cell>
        </row>
        <row r="833">
          <cell r="I833" t="str">
            <v>F</v>
          </cell>
          <cell r="J833">
            <v>32150</v>
          </cell>
          <cell r="K833">
            <v>32150</v>
          </cell>
          <cell r="L833">
            <v>19290</v>
          </cell>
          <cell r="M833" t="str">
            <v>F</v>
          </cell>
          <cell r="N833">
            <v>0.6</v>
          </cell>
          <cell r="O833" t="str">
            <v>L</v>
          </cell>
        </row>
        <row r="834">
          <cell r="G834" t="str">
            <v>GR-2026/04-0030</v>
          </cell>
        </row>
        <row r="834">
          <cell r="I834" t="str">
            <v>F</v>
          </cell>
          <cell r="J834">
            <v>560</v>
          </cell>
          <cell r="K834">
            <v>560</v>
          </cell>
          <cell r="L834">
            <v>560</v>
          </cell>
          <cell r="M834" t="str">
            <v>F</v>
          </cell>
          <cell r="N834">
            <v>1</v>
          </cell>
        </row>
        <row r="835">
          <cell r="G835" t="str">
            <v>GR-2026/04-0031</v>
          </cell>
        </row>
        <row r="835">
          <cell r="I835" t="str">
            <v>F</v>
          </cell>
          <cell r="J835">
            <v>275</v>
          </cell>
          <cell r="K835">
            <v>275</v>
          </cell>
          <cell r="L835">
            <v>275</v>
          </cell>
          <cell r="M835" t="str">
            <v>F</v>
          </cell>
          <cell r="N835">
            <v>1</v>
          </cell>
        </row>
        <row r="836">
          <cell r="G836" t="str">
            <v>GR-2026/04-0027</v>
          </cell>
        </row>
        <row r="836">
          <cell r="I836" t="str">
            <v>F</v>
          </cell>
          <cell r="J836">
            <v>18</v>
          </cell>
          <cell r="K836">
            <v>18</v>
          </cell>
          <cell r="L836">
            <v>18</v>
          </cell>
          <cell r="M836" t="str">
            <v>F</v>
          </cell>
          <cell r="N836">
            <v>1</v>
          </cell>
        </row>
        <row r="837">
          <cell r="F837" t="str">
            <v>WHSU8819151</v>
          </cell>
          <cell r="G837" t="str">
            <v>GR-2026/05-0003</v>
          </cell>
        </row>
        <row r="837">
          <cell r="I837" t="str">
            <v>F</v>
          </cell>
          <cell r="J837">
            <v>118272</v>
          </cell>
          <cell r="K837">
            <v>118272</v>
          </cell>
          <cell r="L837">
            <v>69508.45</v>
          </cell>
          <cell r="M837" t="str">
            <v>F</v>
          </cell>
          <cell r="N837">
            <v>0.5877</v>
          </cell>
          <cell r="O837" t="str">
            <v>I</v>
          </cell>
          <cell r="P837" t="str">
            <v>118,272.00</v>
          </cell>
        </row>
        <row r="838">
          <cell r="F838" t="str">
            <v>WHSU8819228 (MOCHA)</v>
          </cell>
          <cell r="G838" t="str">
            <v>GR-2026/05-0009</v>
          </cell>
        </row>
        <row r="838">
          <cell r="I838" t="str">
            <v>F</v>
          </cell>
          <cell r="J838">
            <v>47103</v>
          </cell>
          <cell r="K838">
            <v>47103</v>
          </cell>
          <cell r="L838">
            <v>27649.46</v>
          </cell>
          <cell r="M838" t="str">
            <v>F</v>
          </cell>
          <cell r="N838">
            <v>0.587</v>
          </cell>
          <cell r="O838" t="str">
            <v>I</v>
          </cell>
          <cell r="P838" t="str">
            <v>47,103.00</v>
          </cell>
        </row>
        <row r="839">
          <cell r="G839" t="str">
            <v>GR-2026/04-0051</v>
          </cell>
        </row>
        <row r="839">
          <cell r="I839" t="str">
            <v>F</v>
          </cell>
          <cell r="J839">
            <v>14</v>
          </cell>
          <cell r="K839">
            <v>14</v>
          </cell>
          <cell r="L839">
            <v>14</v>
          </cell>
          <cell r="M839" t="str">
            <v>F</v>
          </cell>
          <cell r="N839">
            <v>1</v>
          </cell>
        </row>
        <row r="840">
          <cell r="G840" t="str">
            <v>GR-2026/05-0043</v>
          </cell>
        </row>
        <row r="840">
          <cell r="I840" t="str">
            <v>F</v>
          </cell>
          <cell r="J840">
            <v>43</v>
          </cell>
          <cell r="K840">
            <v>43</v>
          </cell>
          <cell r="L840">
            <v>43</v>
          </cell>
          <cell r="M840" t="str">
            <v>F</v>
          </cell>
          <cell r="N840">
            <v>1</v>
          </cell>
        </row>
        <row r="841">
          <cell r="F841" t="str">
            <v>WHSU8819228</v>
          </cell>
          <cell r="G841" t="str">
            <v>GR-2026/05-0008</v>
          </cell>
        </row>
        <row r="841">
          <cell r="I841" t="str">
            <v>F</v>
          </cell>
          <cell r="J841">
            <v>59910.5</v>
          </cell>
          <cell r="K841">
            <v>59910.5</v>
          </cell>
          <cell r="L841">
            <v>35167.46</v>
          </cell>
          <cell r="M841" t="str">
            <v>F</v>
          </cell>
          <cell r="N841">
            <v>0.587</v>
          </cell>
          <cell r="O841" t="str">
            <v>I</v>
          </cell>
          <cell r="P841" t="str">
            <v>59,910.50</v>
          </cell>
        </row>
        <row r="842">
          <cell r="F842" t="str">
            <v>EXTRA</v>
          </cell>
        </row>
        <row r="842">
          <cell r="I842" t="str">
            <v>F</v>
          </cell>
          <cell r="J842">
            <v>37370.87</v>
          </cell>
          <cell r="K842">
            <v>37370.87</v>
          </cell>
          <cell r="L842">
            <v>22422.52</v>
          </cell>
          <cell r="M842" t="str">
            <v>F</v>
          </cell>
          <cell r="N842">
            <v>0.6</v>
          </cell>
          <cell r="O842" t="str">
            <v>L</v>
          </cell>
        </row>
        <row r="843">
          <cell r="I843" t="str">
            <v>F</v>
          </cell>
          <cell r="J843">
            <v>47600</v>
          </cell>
          <cell r="K843">
            <v>47600</v>
          </cell>
          <cell r="L843">
            <v>28560</v>
          </cell>
          <cell r="M843" t="str">
            <v>F</v>
          </cell>
          <cell r="N843">
            <v>0.6</v>
          </cell>
          <cell r="O843" t="str">
            <v>L</v>
          </cell>
        </row>
        <row r="844">
          <cell r="G844" t="str">
            <v>GR-2026/04-0025</v>
          </cell>
        </row>
        <row r="844">
          <cell r="I844" t="str">
            <v>F</v>
          </cell>
          <cell r="J844">
            <v>107.2</v>
          </cell>
          <cell r="K844">
            <v>107.2</v>
          </cell>
          <cell r="L844">
            <v>107.2</v>
          </cell>
          <cell r="M844" t="str">
            <v>F</v>
          </cell>
          <cell r="N844">
            <v>1</v>
          </cell>
        </row>
        <row r="845">
          <cell r="F845" t="str">
            <v>WHSU8819249</v>
          </cell>
          <cell r="G845" t="str">
            <v>GR-2026/05-0001</v>
          </cell>
        </row>
        <row r="845">
          <cell r="I845" t="str">
            <v>F</v>
          </cell>
          <cell r="J845">
            <v>123222</v>
          </cell>
          <cell r="K845">
            <v>123222</v>
          </cell>
          <cell r="L845">
            <v>72331.31</v>
          </cell>
          <cell r="M845" t="str">
            <v>F</v>
          </cell>
          <cell r="N845">
            <v>0.587</v>
          </cell>
          <cell r="O845" t="str">
            <v>I</v>
          </cell>
          <cell r="P845" t="str">
            <v>123,222.00</v>
          </cell>
        </row>
        <row r="846">
          <cell r="I846" t="str">
            <v>F</v>
          </cell>
          <cell r="J846">
            <v>401154</v>
          </cell>
          <cell r="K846">
            <v>401154</v>
          </cell>
          <cell r="L846">
            <v>240692.4</v>
          </cell>
          <cell r="M846" t="str">
            <v>F</v>
          </cell>
          <cell r="N846">
            <v>0.6</v>
          </cell>
          <cell r="O846" t="str">
            <v>L</v>
          </cell>
        </row>
        <row r="847">
          <cell r="I847" t="str">
            <v>F</v>
          </cell>
          <cell r="J847">
            <v>113040</v>
          </cell>
          <cell r="K847">
            <v>113040</v>
          </cell>
          <cell r="L847">
            <v>67824</v>
          </cell>
          <cell r="M847" t="str">
            <v>F</v>
          </cell>
          <cell r="N847">
            <v>0.6</v>
          </cell>
          <cell r="O847" t="str">
            <v>L</v>
          </cell>
        </row>
        <row r="848">
          <cell r="F848" t="str">
            <v>CAAU6813481</v>
          </cell>
          <cell r="G848" t="str">
            <v>GR-2026/05-0129</v>
          </cell>
        </row>
        <row r="848">
          <cell r="I848" t="str">
            <v>F</v>
          </cell>
          <cell r="J848">
            <v>134212.53</v>
          </cell>
          <cell r="K848">
            <v>134212.53</v>
          </cell>
          <cell r="L848">
            <v>78084.85</v>
          </cell>
          <cell r="M848" t="str">
            <v>F</v>
          </cell>
          <cell r="N848">
            <v>0.5818</v>
          </cell>
          <cell r="O848" t="str">
            <v>I</v>
          </cell>
          <cell r="P848" t="str">
            <v>134,212.53</v>
          </cell>
        </row>
        <row r="849">
          <cell r="G849" t="str">
            <v>GR-2026/04-0028, GR-2026/04-0026</v>
          </cell>
        </row>
        <row r="849">
          <cell r="I849" t="str">
            <v>F</v>
          </cell>
          <cell r="J849">
            <v>590.88</v>
          </cell>
          <cell r="K849">
            <v>590.88</v>
          </cell>
          <cell r="L849">
            <v>590.88</v>
          </cell>
          <cell r="M849" t="str">
            <v>F</v>
          </cell>
          <cell r="N849">
            <v>1</v>
          </cell>
        </row>
        <row r="850">
          <cell r="I850" t="str">
            <v>F</v>
          </cell>
          <cell r="J850">
            <v>61800</v>
          </cell>
          <cell r="K850">
            <v>61800</v>
          </cell>
          <cell r="L850">
            <v>37080</v>
          </cell>
          <cell r="M850" t="str">
            <v>F</v>
          </cell>
          <cell r="N850">
            <v>0.6</v>
          </cell>
          <cell r="O850" t="str">
            <v>L</v>
          </cell>
        </row>
        <row r="851">
          <cell r="I851" t="str">
            <v>F</v>
          </cell>
          <cell r="J851">
            <v>49770</v>
          </cell>
          <cell r="K851">
            <v>49770</v>
          </cell>
          <cell r="L851">
            <v>29862</v>
          </cell>
          <cell r="M851" t="str">
            <v>F</v>
          </cell>
          <cell r="N851">
            <v>0.6</v>
          </cell>
          <cell r="O851" t="str">
            <v>L</v>
          </cell>
        </row>
        <row r="852">
          <cell r="I852" t="str">
            <v>F</v>
          </cell>
          <cell r="J852">
            <v>26285.7</v>
          </cell>
          <cell r="K852">
            <v>26285.7</v>
          </cell>
          <cell r="L852">
            <v>15771.42</v>
          </cell>
          <cell r="M852" t="str">
            <v>F</v>
          </cell>
          <cell r="N852">
            <v>0.6</v>
          </cell>
          <cell r="O852" t="str">
            <v>L</v>
          </cell>
        </row>
        <row r="853">
          <cell r="I853" t="str">
            <v>F</v>
          </cell>
          <cell r="J853">
            <v>0</v>
          </cell>
          <cell r="K853">
            <v>0</v>
          </cell>
          <cell r="L853">
            <v>0</v>
          </cell>
          <cell r="M853" t="str">
            <v>F</v>
          </cell>
          <cell r="N853">
            <v>0.6</v>
          </cell>
          <cell r="O853" t="str">
            <v>L</v>
          </cell>
        </row>
        <row r="854">
          <cell r="F854" t="str">
            <v>TRHU4628490</v>
          </cell>
          <cell r="G854" t="str">
            <v>GR-2026/05-0116</v>
          </cell>
        </row>
        <row r="854">
          <cell r="I854" t="str">
            <v>F</v>
          </cell>
          <cell r="J854">
            <v>112800</v>
          </cell>
          <cell r="K854">
            <v>112800</v>
          </cell>
          <cell r="L854">
            <v>65627.04</v>
          </cell>
          <cell r="M854" t="str">
            <v>F</v>
          </cell>
          <cell r="N854">
            <v>0.5818</v>
          </cell>
          <cell r="O854" t="str">
            <v>I</v>
          </cell>
          <cell r="P854" t="str">
            <v>112,800.00</v>
          </cell>
        </row>
        <row r="855">
          <cell r="F855" t="str">
            <v>TGBU6625201</v>
          </cell>
          <cell r="G855" t="str">
            <v>GR-2026/05-0125</v>
          </cell>
        </row>
        <row r="855">
          <cell r="I855" t="str">
            <v>F</v>
          </cell>
          <cell r="J855">
            <v>121940</v>
          </cell>
          <cell r="K855">
            <v>121940</v>
          </cell>
          <cell r="L855">
            <v>70944.69</v>
          </cell>
          <cell r="M855" t="str">
            <v>F</v>
          </cell>
          <cell r="N855">
            <v>0.5818</v>
          </cell>
          <cell r="O855" t="str">
            <v>I</v>
          </cell>
          <cell r="P855" t="str">
            <v>121,940.00</v>
          </cell>
        </row>
        <row r="856">
          <cell r="F856" t="str">
            <v>EXTRA</v>
          </cell>
        </row>
        <row r="856">
          <cell r="I856" t="str">
            <v>F</v>
          </cell>
          <cell r="J856">
            <v>750909</v>
          </cell>
          <cell r="K856">
            <v>750909</v>
          </cell>
          <cell r="L856">
            <v>450545.4</v>
          </cell>
          <cell r="M856" t="str">
            <v>F</v>
          </cell>
          <cell r="N856">
            <v>0.6</v>
          </cell>
          <cell r="O856" t="str">
            <v>L</v>
          </cell>
        </row>
        <row r="857">
          <cell r="I857" t="str">
            <v>F</v>
          </cell>
          <cell r="J857">
            <v>80184</v>
          </cell>
          <cell r="K857">
            <v>80184</v>
          </cell>
          <cell r="L857">
            <v>48110.4</v>
          </cell>
          <cell r="M857" t="str">
            <v>F</v>
          </cell>
          <cell r="N857">
            <v>0.6</v>
          </cell>
          <cell r="O857" t="str">
            <v>L</v>
          </cell>
        </row>
        <row r="858">
          <cell r="I858" t="str">
            <v>F</v>
          </cell>
          <cell r="J858">
            <v>11132.5</v>
          </cell>
          <cell r="K858">
            <v>11132.5</v>
          </cell>
          <cell r="L858">
            <v>6679.5</v>
          </cell>
          <cell r="M858" t="str">
            <v>F</v>
          </cell>
          <cell r="N858">
            <v>0.6</v>
          </cell>
          <cell r="O858" t="str">
            <v>L</v>
          </cell>
        </row>
        <row r="859">
          <cell r="I859" t="str">
            <v>F</v>
          </cell>
          <cell r="J859">
            <v>174650</v>
          </cell>
          <cell r="K859">
            <v>174650</v>
          </cell>
          <cell r="L859">
            <v>104790</v>
          </cell>
          <cell r="M859" t="str">
            <v>F</v>
          </cell>
          <cell r="N859">
            <v>0.6</v>
          </cell>
          <cell r="O859" t="str">
            <v>L</v>
          </cell>
        </row>
        <row r="860">
          <cell r="G860" t="str">
            <v>GR-2026/04-0032</v>
          </cell>
        </row>
        <row r="860">
          <cell r="I860" t="str">
            <v>F</v>
          </cell>
          <cell r="J860">
            <v>2905.6</v>
          </cell>
          <cell r="K860">
            <v>2905.6</v>
          </cell>
          <cell r="L860">
            <v>2905.6</v>
          </cell>
          <cell r="M860" t="str">
            <v>F</v>
          </cell>
          <cell r="N860">
            <v>1</v>
          </cell>
        </row>
        <row r="861">
          <cell r="F861" t="str">
            <v>BEAU4920998</v>
          </cell>
          <cell r="G861" t="str">
            <v>GR-2026/04-0048</v>
          </cell>
        </row>
        <row r="861">
          <cell r="I861" t="str">
            <v>F</v>
          </cell>
          <cell r="J861">
            <v>52448</v>
          </cell>
          <cell r="K861">
            <v>52448</v>
          </cell>
          <cell r="L861">
            <v>30456.55</v>
          </cell>
          <cell r="M861" t="str">
            <v>F</v>
          </cell>
          <cell r="N861">
            <v>0.5807</v>
          </cell>
          <cell r="O861" t="str">
            <v>I</v>
          </cell>
          <cell r="P861" t="str">
            <v>52,448.00</v>
          </cell>
        </row>
        <row r="862">
          <cell r="F862" t="str">
            <v>BEAU4920998</v>
          </cell>
          <cell r="G862" t="str">
            <v>GR-2026/04-0047</v>
          </cell>
        </row>
        <row r="862">
          <cell r="I862" t="str">
            <v>F</v>
          </cell>
          <cell r="J862">
            <v>0</v>
          </cell>
          <cell r="K862">
            <v>0</v>
          </cell>
          <cell r="L862">
            <v>0</v>
          </cell>
          <cell r="M862" t="str">
            <v>F</v>
          </cell>
          <cell r="N862">
            <v>0.5807</v>
          </cell>
          <cell r="O862" t="str">
            <v>I</v>
          </cell>
          <cell r="P862" t="str">
            <v>0.00</v>
          </cell>
        </row>
        <row r="863">
          <cell r="F863" t="str">
            <v>BEAU4920998</v>
          </cell>
          <cell r="G863" t="str">
            <v>GR-2026/04-0046</v>
          </cell>
        </row>
        <row r="863">
          <cell r="I863" t="str">
            <v>F</v>
          </cell>
          <cell r="J863">
            <v>2500</v>
          </cell>
          <cell r="K863">
            <v>2500</v>
          </cell>
          <cell r="L863">
            <v>1451.75</v>
          </cell>
          <cell r="M863" t="str">
            <v>F</v>
          </cell>
          <cell r="N863">
            <v>0.5807</v>
          </cell>
          <cell r="O863" t="str">
            <v>I</v>
          </cell>
          <cell r="P863" t="str">
            <v>2,500.00</v>
          </cell>
        </row>
        <row r="864">
          <cell r="I864" t="str">
            <v>F</v>
          </cell>
          <cell r="J864">
            <v>346000</v>
          </cell>
          <cell r="K864">
            <v>346000</v>
          </cell>
          <cell r="L864">
            <v>207600</v>
          </cell>
          <cell r="M864" t="str">
            <v>F</v>
          </cell>
          <cell r="N864">
            <v>0.6</v>
          </cell>
          <cell r="O864" t="str">
            <v>L</v>
          </cell>
        </row>
        <row r="865">
          <cell r="G865" t="str">
            <v>GR-2026/04-0018</v>
          </cell>
        </row>
        <row r="865">
          <cell r="I865" t="str">
            <v>F</v>
          </cell>
          <cell r="J865">
            <v>264</v>
          </cell>
          <cell r="K865">
            <v>264</v>
          </cell>
          <cell r="L865">
            <v>264</v>
          </cell>
          <cell r="M865" t="str">
            <v>F</v>
          </cell>
          <cell r="N865">
            <v>1</v>
          </cell>
        </row>
        <row r="866">
          <cell r="I866" t="str">
            <v>F</v>
          </cell>
          <cell r="J866">
            <v>3457.4</v>
          </cell>
          <cell r="K866">
            <v>3457.4</v>
          </cell>
          <cell r="L866">
            <v>3457.4</v>
          </cell>
          <cell r="M866" t="str">
            <v>F</v>
          </cell>
          <cell r="N866">
            <v>1</v>
          </cell>
        </row>
        <row r="867">
          <cell r="I867" t="str">
            <v>F</v>
          </cell>
          <cell r="J867">
            <v>13000</v>
          </cell>
          <cell r="K867">
            <v>13000</v>
          </cell>
          <cell r="L867">
            <v>7800</v>
          </cell>
          <cell r="M867" t="str">
            <v>F</v>
          </cell>
          <cell r="N867">
            <v>0.6</v>
          </cell>
          <cell r="O867" t="str">
            <v>L</v>
          </cell>
        </row>
        <row r="868">
          <cell r="F868" t="str">
            <v>BEAU4920998</v>
          </cell>
          <cell r="G868" t="str">
            <v>GR-2026/04-0045</v>
          </cell>
        </row>
        <row r="868">
          <cell r="I868" t="str">
            <v>F</v>
          </cell>
          <cell r="J868">
            <v>112703.6</v>
          </cell>
          <cell r="K868">
            <v>112703.6</v>
          </cell>
          <cell r="L868">
            <v>65446.98</v>
          </cell>
          <cell r="M868" t="str">
            <v>F</v>
          </cell>
          <cell r="N868">
            <v>0.5807</v>
          </cell>
          <cell r="O868" t="str">
            <v>I</v>
          </cell>
          <cell r="P868" t="str">
            <v>112,703.60</v>
          </cell>
        </row>
        <row r="869">
          <cell r="G869" t="str">
            <v>GR-2026/04-0017</v>
          </cell>
        </row>
        <row r="869">
          <cell r="I869" t="str">
            <v>F</v>
          </cell>
          <cell r="J869">
            <v>1056</v>
          </cell>
          <cell r="K869">
            <v>1056</v>
          </cell>
          <cell r="L869">
            <v>1056</v>
          </cell>
          <cell r="M869" t="str">
            <v>F</v>
          </cell>
          <cell r="N869">
            <v>1</v>
          </cell>
        </row>
        <row r="870">
          <cell r="I870" t="str">
            <v>F</v>
          </cell>
          <cell r="J870">
            <v>492800</v>
          </cell>
          <cell r="K870">
            <v>492800</v>
          </cell>
          <cell r="L870">
            <v>295680</v>
          </cell>
          <cell r="M870" t="str">
            <v>F</v>
          </cell>
          <cell r="N870">
            <v>0.6</v>
          </cell>
          <cell r="O870" t="str">
            <v>L</v>
          </cell>
        </row>
        <row r="871">
          <cell r="I871" t="str">
            <v>F</v>
          </cell>
          <cell r="J871">
            <v>680911</v>
          </cell>
          <cell r="K871">
            <v>680911</v>
          </cell>
          <cell r="L871">
            <v>408546.6</v>
          </cell>
          <cell r="M871" t="str">
            <v>F</v>
          </cell>
          <cell r="N871">
            <v>0.6</v>
          </cell>
          <cell r="O871" t="str">
            <v>L</v>
          </cell>
        </row>
        <row r="872">
          <cell r="I872" t="str">
            <v>F</v>
          </cell>
          <cell r="J872">
            <v>121890</v>
          </cell>
          <cell r="K872">
            <v>121890</v>
          </cell>
          <cell r="L872">
            <v>73134</v>
          </cell>
          <cell r="M872" t="str">
            <v>F</v>
          </cell>
          <cell r="N872">
            <v>0.6</v>
          </cell>
          <cell r="O872" t="str">
            <v>L</v>
          </cell>
        </row>
        <row r="873">
          <cell r="I873" t="str">
            <v>F</v>
          </cell>
          <cell r="J873">
            <v>76000</v>
          </cell>
          <cell r="K873">
            <v>76000</v>
          </cell>
          <cell r="L873">
            <v>45600</v>
          </cell>
          <cell r="M873" t="str">
            <v>F</v>
          </cell>
          <cell r="N873">
            <v>0.6</v>
          </cell>
          <cell r="O873" t="str">
            <v>L</v>
          </cell>
        </row>
        <row r="874">
          <cell r="G874" t="str">
            <v>GR-2026/04-0019</v>
          </cell>
        </row>
        <row r="874">
          <cell r="I874" t="str">
            <v>F</v>
          </cell>
          <cell r="J874">
            <v>232</v>
          </cell>
          <cell r="K874">
            <v>232</v>
          </cell>
          <cell r="L874">
            <v>232</v>
          </cell>
          <cell r="M874" t="str">
            <v>F</v>
          </cell>
          <cell r="N874">
            <v>1</v>
          </cell>
        </row>
        <row r="875">
          <cell r="I875" t="str">
            <v>F</v>
          </cell>
          <cell r="J875">
            <v>218176</v>
          </cell>
          <cell r="K875">
            <v>218176</v>
          </cell>
          <cell r="L875">
            <v>130905.6</v>
          </cell>
          <cell r="M875" t="str">
            <v>F</v>
          </cell>
          <cell r="N875">
            <v>0.6</v>
          </cell>
          <cell r="O875" t="str">
            <v>L</v>
          </cell>
        </row>
        <row r="876">
          <cell r="I876" t="str">
            <v>F</v>
          </cell>
          <cell r="J876">
            <v>237500</v>
          </cell>
          <cell r="K876">
            <v>237500</v>
          </cell>
          <cell r="L876">
            <v>142500</v>
          </cell>
          <cell r="M876" t="str">
            <v>F</v>
          </cell>
          <cell r="N876">
            <v>0.6</v>
          </cell>
          <cell r="O876" t="str">
            <v>L</v>
          </cell>
        </row>
        <row r="877">
          <cell r="I877" t="str">
            <v>F</v>
          </cell>
          <cell r="J877">
            <v>134100</v>
          </cell>
          <cell r="K877">
            <v>134100</v>
          </cell>
          <cell r="L877">
            <v>80460</v>
          </cell>
          <cell r="M877" t="str">
            <v>F</v>
          </cell>
          <cell r="N877">
            <v>0.6</v>
          </cell>
          <cell r="O877" t="str">
            <v>L</v>
          </cell>
        </row>
        <row r="878">
          <cell r="G878" t="str">
            <v>GR-2026/04-0020</v>
          </cell>
        </row>
        <row r="878">
          <cell r="I878" t="str">
            <v>F</v>
          </cell>
          <cell r="J878">
            <v>1553.37</v>
          </cell>
          <cell r="K878">
            <v>1553.37</v>
          </cell>
          <cell r="L878">
            <v>1553.37</v>
          </cell>
          <cell r="M878" t="str">
            <v>F</v>
          </cell>
          <cell r="N878">
            <v>1</v>
          </cell>
        </row>
        <row r="879">
          <cell r="F879" t="str">
            <v>MSNU5876819 (MOCHA)</v>
          </cell>
          <cell r="G879" t="str">
            <v>GR-2026/04-0074</v>
          </cell>
        </row>
        <row r="879">
          <cell r="I879" t="str">
            <v>F</v>
          </cell>
          <cell r="J879">
            <v>49485</v>
          </cell>
          <cell r="K879">
            <v>49485</v>
          </cell>
          <cell r="L879">
            <v>29082.33</v>
          </cell>
          <cell r="M879" t="str">
            <v>F</v>
          </cell>
          <cell r="N879">
            <v>0.5877</v>
          </cell>
          <cell r="O879" t="str">
            <v>I</v>
          </cell>
          <cell r="P879" t="str">
            <v>49,485.00</v>
          </cell>
        </row>
        <row r="880">
          <cell r="F880" t="str">
            <v>MSNU5876819</v>
          </cell>
          <cell r="G880" t="str">
            <v>GR-2026/04-0073</v>
          </cell>
        </row>
        <row r="880">
          <cell r="I880" t="str">
            <v>F</v>
          </cell>
          <cell r="J880">
            <v>152357</v>
          </cell>
          <cell r="K880">
            <v>152357</v>
          </cell>
          <cell r="L880">
            <v>89540.21</v>
          </cell>
          <cell r="M880" t="str">
            <v>F</v>
          </cell>
          <cell r="N880">
            <v>0.5877</v>
          </cell>
          <cell r="O880" t="str">
            <v>I</v>
          </cell>
          <cell r="P880" t="str">
            <v>152,357.00</v>
          </cell>
        </row>
        <row r="881">
          <cell r="I881" t="str">
            <v>F</v>
          </cell>
          <cell r="J881">
            <v>238980.1</v>
          </cell>
          <cell r="K881">
            <v>238980.1</v>
          </cell>
          <cell r="L881">
            <v>143388.06</v>
          </cell>
          <cell r="M881" t="str">
            <v>F</v>
          </cell>
          <cell r="N881">
            <v>0.6</v>
          </cell>
          <cell r="O881" t="str">
            <v>L</v>
          </cell>
        </row>
        <row r="882">
          <cell r="I882" t="str">
            <v>F</v>
          </cell>
          <cell r="J882">
            <v>140000</v>
          </cell>
          <cell r="K882">
            <v>140000</v>
          </cell>
          <cell r="L882">
            <v>84000</v>
          </cell>
          <cell r="M882" t="str">
            <v>F</v>
          </cell>
          <cell r="N882">
            <v>0.6</v>
          </cell>
          <cell r="O882" t="str">
            <v>L</v>
          </cell>
        </row>
        <row r="883">
          <cell r="I883" t="str">
            <v>F</v>
          </cell>
          <cell r="J883">
            <v>83020</v>
          </cell>
          <cell r="K883">
            <v>83020</v>
          </cell>
          <cell r="L883">
            <v>49812</v>
          </cell>
          <cell r="M883" t="str">
            <v>F</v>
          </cell>
          <cell r="N883">
            <v>0.6</v>
          </cell>
          <cell r="O883" t="str">
            <v>L</v>
          </cell>
        </row>
        <row r="884">
          <cell r="I884" t="str">
            <v>F</v>
          </cell>
          <cell r="J884">
            <v>21050</v>
          </cell>
          <cell r="K884">
            <v>21050</v>
          </cell>
          <cell r="L884">
            <v>12630</v>
          </cell>
          <cell r="M884" t="str">
            <v>F</v>
          </cell>
          <cell r="N884">
            <v>0.6</v>
          </cell>
          <cell r="O884" t="str">
            <v>L</v>
          </cell>
        </row>
        <row r="885">
          <cell r="F885" t="str">
            <v>F-TEMU7359467</v>
          </cell>
          <cell r="G885" t="str">
            <v>FGR2026/04-0003</v>
          </cell>
        </row>
        <row r="885">
          <cell r="I885" t="str">
            <v>F</v>
          </cell>
          <cell r="J885">
            <v>0</v>
          </cell>
          <cell r="K885">
            <v>0</v>
          </cell>
          <cell r="L885">
            <v>0</v>
          </cell>
          <cell r="M885" t="str">
            <v>F</v>
          </cell>
          <cell r="N885">
            <v>0.5708</v>
          </cell>
          <cell r="O885" t="str">
            <v>I</v>
          </cell>
          <cell r="P885" t="str">
            <v>0.00</v>
          </cell>
        </row>
        <row r="886">
          <cell r="F886" t="str">
            <v>TRHU6146748 (KUCHING)</v>
          </cell>
          <cell r="G886" t="str">
            <v>GR-2026/04-0103</v>
          </cell>
        </row>
        <row r="886">
          <cell r="I886" t="str">
            <v>F</v>
          </cell>
          <cell r="J886">
            <v>72018.7</v>
          </cell>
          <cell r="K886">
            <v>72018.7</v>
          </cell>
          <cell r="L886">
            <v>42325.39</v>
          </cell>
          <cell r="M886" t="str">
            <v>F</v>
          </cell>
          <cell r="N886">
            <v>0.5877</v>
          </cell>
          <cell r="O886" t="str">
            <v>K</v>
          </cell>
          <cell r="P886" t="str">
            <v>72,018.70</v>
          </cell>
        </row>
        <row r="887">
          <cell r="I887" t="str">
            <v>F</v>
          </cell>
          <cell r="J887">
            <v>58100</v>
          </cell>
          <cell r="K887">
            <v>58100</v>
          </cell>
          <cell r="L887">
            <v>34860</v>
          </cell>
          <cell r="M887" t="str">
            <v>F</v>
          </cell>
          <cell r="N887">
            <v>0.6</v>
          </cell>
          <cell r="O887" t="str">
            <v>L</v>
          </cell>
        </row>
        <row r="888">
          <cell r="F888" t="str">
            <v>CSLU6318938 (MOCHA)</v>
          </cell>
          <cell r="G888" t="str">
            <v>GR-2026/04-0085</v>
          </cell>
        </row>
        <row r="888">
          <cell r="I888" t="str">
            <v>F</v>
          </cell>
          <cell r="J888">
            <v>25338</v>
          </cell>
          <cell r="K888">
            <v>25338</v>
          </cell>
          <cell r="L888">
            <v>14713.78</v>
          </cell>
          <cell r="M888" t="str">
            <v>F</v>
          </cell>
          <cell r="N888">
            <v>0.5807</v>
          </cell>
          <cell r="O888" t="str">
            <v>I</v>
          </cell>
          <cell r="P888" t="str">
            <v>25,338.00</v>
          </cell>
        </row>
        <row r="889">
          <cell r="F889" t="str">
            <v>CSLU6318938</v>
          </cell>
          <cell r="G889" t="str">
            <v>GR-2026/04-0084</v>
          </cell>
        </row>
        <row r="889">
          <cell r="I889" t="str">
            <v>F</v>
          </cell>
          <cell r="J889">
            <v>102501.5</v>
          </cell>
          <cell r="K889">
            <v>102501.5</v>
          </cell>
          <cell r="L889">
            <v>59522.62</v>
          </cell>
          <cell r="M889" t="str">
            <v>F</v>
          </cell>
          <cell r="N889">
            <v>0.5807</v>
          </cell>
          <cell r="O889" t="str">
            <v>I</v>
          </cell>
          <cell r="P889" t="str">
            <v>102,501.50</v>
          </cell>
        </row>
        <row r="890">
          <cell r="I890" t="str">
            <v>F</v>
          </cell>
          <cell r="J890">
            <v>0</v>
          </cell>
          <cell r="K890">
            <v>0</v>
          </cell>
          <cell r="L890">
            <v>0</v>
          </cell>
          <cell r="M890" t="str">
            <v>F</v>
          </cell>
          <cell r="N890">
            <v>1</v>
          </cell>
        </row>
        <row r="891">
          <cell r="I891" t="str">
            <v>F</v>
          </cell>
          <cell r="J891">
            <v>21750</v>
          </cell>
          <cell r="K891">
            <v>21750</v>
          </cell>
          <cell r="L891">
            <v>13050</v>
          </cell>
          <cell r="M891" t="str">
            <v>F</v>
          </cell>
          <cell r="N891">
            <v>0.6</v>
          </cell>
          <cell r="O891" t="str">
            <v>L</v>
          </cell>
        </row>
        <row r="892">
          <cell r="I892" t="str">
            <v>F</v>
          </cell>
          <cell r="J892">
            <v>545000</v>
          </cell>
          <cell r="K892">
            <v>545000</v>
          </cell>
          <cell r="L892">
            <v>327000</v>
          </cell>
          <cell r="M892" t="str">
            <v>F</v>
          </cell>
          <cell r="N892">
            <v>0.6</v>
          </cell>
          <cell r="O892" t="str">
            <v>L</v>
          </cell>
        </row>
        <row r="893">
          <cell r="I893" t="str">
            <v>F</v>
          </cell>
          <cell r="J893">
            <v>2040</v>
          </cell>
          <cell r="K893">
            <v>2040</v>
          </cell>
          <cell r="L893">
            <v>1224</v>
          </cell>
          <cell r="M893" t="str">
            <v>F</v>
          </cell>
          <cell r="N893">
            <v>0.6</v>
          </cell>
          <cell r="O893" t="str">
            <v>L</v>
          </cell>
        </row>
        <row r="894">
          <cell r="I894" t="str">
            <v>F</v>
          </cell>
          <cell r="J894">
            <v>8874</v>
          </cell>
          <cell r="K894">
            <v>8874</v>
          </cell>
          <cell r="L894">
            <v>5324.4</v>
          </cell>
          <cell r="M894" t="str">
            <v>F</v>
          </cell>
          <cell r="N894">
            <v>0.6</v>
          </cell>
          <cell r="O894" t="str">
            <v>L</v>
          </cell>
        </row>
        <row r="895">
          <cell r="I895" t="str">
            <v>F</v>
          </cell>
          <cell r="J895">
            <v>31792.8</v>
          </cell>
          <cell r="K895">
            <v>31792.8</v>
          </cell>
          <cell r="L895">
            <v>19075.68</v>
          </cell>
          <cell r="M895" t="str">
            <v>F</v>
          </cell>
          <cell r="N895">
            <v>0.6</v>
          </cell>
          <cell r="O895" t="str">
            <v>L</v>
          </cell>
        </row>
        <row r="896">
          <cell r="G896" t="str">
            <v>GR-2026/04-0006</v>
          </cell>
        </row>
        <row r="896">
          <cell r="I896" t="str">
            <v>F</v>
          </cell>
          <cell r="J896">
            <v>0</v>
          </cell>
          <cell r="K896">
            <v>0</v>
          </cell>
          <cell r="L896">
            <v>0</v>
          </cell>
          <cell r="M896" t="str">
            <v>F</v>
          </cell>
          <cell r="N896">
            <v>0.569</v>
          </cell>
        </row>
        <row r="897">
          <cell r="I897" t="str">
            <v>F</v>
          </cell>
          <cell r="J897">
            <v>26200</v>
          </cell>
          <cell r="K897">
            <v>26200</v>
          </cell>
          <cell r="L897">
            <v>15720</v>
          </cell>
          <cell r="M897" t="str">
            <v>F</v>
          </cell>
          <cell r="N897">
            <v>0.6</v>
          </cell>
          <cell r="O897" t="str">
            <v>L</v>
          </cell>
        </row>
        <row r="898">
          <cell r="I898" t="str">
            <v>F</v>
          </cell>
          <cell r="J898">
            <v>139750</v>
          </cell>
          <cell r="K898">
            <v>139750</v>
          </cell>
          <cell r="L898">
            <v>83850</v>
          </cell>
          <cell r="M898" t="str">
            <v>F</v>
          </cell>
          <cell r="N898">
            <v>0.6</v>
          </cell>
          <cell r="O898" t="str">
            <v>L</v>
          </cell>
        </row>
        <row r="899">
          <cell r="G899" t="str">
            <v>GR-2026/04-0023</v>
          </cell>
        </row>
        <row r="899">
          <cell r="I899" t="str">
            <v>F</v>
          </cell>
          <cell r="J899">
            <v>4479.31</v>
          </cell>
          <cell r="K899">
            <v>4479.31</v>
          </cell>
          <cell r="L899">
            <v>4479.31</v>
          </cell>
          <cell r="M899" t="str">
            <v>F</v>
          </cell>
          <cell r="N899">
            <v>1</v>
          </cell>
        </row>
        <row r="900">
          <cell r="F900" t="str">
            <v>CSLU6318938</v>
          </cell>
          <cell r="G900" t="str">
            <v>GR-2026/04-0083</v>
          </cell>
        </row>
        <row r="900">
          <cell r="I900" t="str">
            <v>F</v>
          </cell>
          <cell r="J900">
            <v>91469.8</v>
          </cell>
          <cell r="K900">
            <v>91469.8</v>
          </cell>
          <cell r="L900">
            <v>53116.51</v>
          </cell>
          <cell r="M900" t="str">
            <v>F</v>
          </cell>
          <cell r="N900">
            <v>0.5807</v>
          </cell>
          <cell r="O900" t="str">
            <v>I</v>
          </cell>
          <cell r="P900" t="str">
            <v>91,469.80</v>
          </cell>
        </row>
        <row r="901">
          <cell r="I901" t="str">
            <v>F</v>
          </cell>
          <cell r="J901">
            <v>7207.2</v>
          </cell>
          <cell r="K901">
            <v>7207.2</v>
          </cell>
          <cell r="L901">
            <v>4324.32</v>
          </cell>
          <cell r="M901" t="str">
            <v>F</v>
          </cell>
          <cell r="N901">
            <v>0.6</v>
          </cell>
          <cell r="O901" t="str">
            <v>L</v>
          </cell>
        </row>
        <row r="902">
          <cell r="I902" t="str">
            <v>F</v>
          </cell>
          <cell r="J902">
            <v>3419.1</v>
          </cell>
          <cell r="K902">
            <v>3419.1</v>
          </cell>
          <cell r="L902">
            <v>10257.3</v>
          </cell>
          <cell r="M902" t="str">
            <v>F</v>
          </cell>
          <cell r="N902">
            <v>3</v>
          </cell>
          <cell r="O902" t="str">
            <v>L</v>
          </cell>
        </row>
        <row r="903">
          <cell r="I903" t="str">
            <v>F</v>
          </cell>
          <cell r="J903">
            <v>6417</v>
          </cell>
          <cell r="K903">
            <v>6417</v>
          </cell>
          <cell r="L903">
            <v>19251</v>
          </cell>
          <cell r="M903" t="str">
            <v>F</v>
          </cell>
          <cell r="N903">
            <v>3</v>
          </cell>
          <cell r="O903" t="str">
            <v>L</v>
          </cell>
        </row>
        <row r="904">
          <cell r="I904" t="str">
            <v>F</v>
          </cell>
          <cell r="J904">
            <v>14664</v>
          </cell>
          <cell r="K904">
            <v>14664</v>
          </cell>
          <cell r="L904">
            <v>8798.4</v>
          </cell>
          <cell r="M904" t="str">
            <v>F</v>
          </cell>
          <cell r="N904">
            <v>0.6</v>
          </cell>
          <cell r="O904" t="str">
            <v>L</v>
          </cell>
        </row>
        <row r="905">
          <cell r="F905" t="str">
            <v>F-TEMU6951682</v>
          </cell>
          <cell r="G905" t="str">
            <v>FGR2026/04-0001</v>
          </cell>
        </row>
        <row r="905">
          <cell r="I905" t="str">
            <v>F</v>
          </cell>
          <cell r="J905">
            <v>0</v>
          </cell>
          <cell r="K905">
            <v>0</v>
          </cell>
          <cell r="L905">
            <v>0</v>
          </cell>
          <cell r="M905" t="str">
            <v>F</v>
          </cell>
          <cell r="N905">
            <v>0.5708</v>
          </cell>
          <cell r="O905" t="str">
            <v>I</v>
          </cell>
          <cell r="P905" t="str">
            <v>0.00</v>
          </cell>
        </row>
        <row r="906">
          <cell r="I906" t="str">
            <v>F</v>
          </cell>
          <cell r="J906">
            <v>42870</v>
          </cell>
          <cell r="K906">
            <v>42870</v>
          </cell>
          <cell r="L906">
            <v>25722</v>
          </cell>
          <cell r="M906" t="str">
            <v>F</v>
          </cell>
          <cell r="N906">
            <v>0.6</v>
          </cell>
          <cell r="O906" t="str">
            <v>L</v>
          </cell>
        </row>
        <row r="907">
          <cell r="I907" t="str">
            <v>F</v>
          </cell>
          <cell r="J907">
            <v>9000</v>
          </cell>
          <cell r="K907">
            <v>9000</v>
          </cell>
          <cell r="L907">
            <v>5400</v>
          </cell>
          <cell r="M907" t="str">
            <v>F</v>
          </cell>
          <cell r="N907">
            <v>0.6</v>
          </cell>
          <cell r="O907" t="str">
            <v>L</v>
          </cell>
        </row>
        <row r="908">
          <cell r="F908" t="str">
            <v>BY COURIER</v>
          </cell>
          <cell r="G908" t="str">
            <v>GR-2026/04-0001</v>
          </cell>
        </row>
        <row r="908">
          <cell r="I908" t="str">
            <v>F</v>
          </cell>
          <cell r="J908">
            <v>31.54</v>
          </cell>
          <cell r="K908">
            <v>31.54</v>
          </cell>
          <cell r="L908">
            <v>125.29</v>
          </cell>
          <cell r="M908" t="str">
            <v>F</v>
          </cell>
          <cell r="N908">
            <v>3.9725</v>
          </cell>
        </row>
        <row r="909">
          <cell r="I909" t="str">
            <v>F</v>
          </cell>
          <cell r="J909">
            <v>274572</v>
          </cell>
          <cell r="K909">
            <v>274572</v>
          </cell>
          <cell r="L909">
            <v>164743.2</v>
          </cell>
          <cell r="M909" t="str">
            <v>F</v>
          </cell>
          <cell r="N909">
            <v>0.6</v>
          </cell>
          <cell r="O909" t="str">
            <v>L</v>
          </cell>
        </row>
        <row r="910">
          <cell r="I910" t="str">
            <v>F</v>
          </cell>
          <cell r="J910">
            <v>42587</v>
          </cell>
          <cell r="K910">
            <v>42587</v>
          </cell>
          <cell r="L910">
            <v>25552.2</v>
          </cell>
          <cell r="M910" t="str">
            <v>F</v>
          </cell>
          <cell r="N910">
            <v>0.6</v>
          </cell>
          <cell r="O910" t="str">
            <v>L</v>
          </cell>
        </row>
        <row r="911">
          <cell r="I911" t="str">
            <v>F</v>
          </cell>
          <cell r="J911">
            <v>273975</v>
          </cell>
          <cell r="K911">
            <v>273975</v>
          </cell>
          <cell r="L911">
            <v>164385</v>
          </cell>
          <cell r="M911" t="str">
            <v>F</v>
          </cell>
          <cell r="N911">
            <v>0.6</v>
          </cell>
          <cell r="O911" t="str">
            <v>L</v>
          </cell>
        </row>
        <row r="912">
          <cell r="G912" t="str">
            <v>GR-2026/04-0003</v>
          </cell>
        </row>
        <row r="912">
          <cell r="I912" t="str">
            <v>F</v>
          </cell>
          <cell r="J912">
            <v>98</v>
          </cell>
          <cell r="K912">
            <v>98</v>
          </cell>
          <cell r="L912">
            <v>98</v>
          </cell>
          <cell r="M912" t="str">
            <v>F</v>
          </cell>
          <cell r="N912">
            <v>1</v>
          </cell>
        </row>
        <row r="913">
          <cell r="F913" t="str">
            <v>TCLU9281648 (MOCHA)</v>
          </cell>
          <cell r="G913" t="str">
            <v>GR-2026/04-0044</v>
          </cell>
        </row>
        <row r="913">
          <cell r="I913" t="str">
            <v>F</v>
          </cell>
          <cell r="J913">
            <v>135585</v>
          </cell>
          <cell r="K913">
            <v>135585</v>
          </cell>
          <cell r="L913">
            <v>78042.73</v>
          </cell>
          <cell r="M913" t="str">
            <v>F</v>
          </cell>
          <cell r="N913">
            <v>0.5756</v>
          </cell>
          <cell r="O913" t="str">
            <v>I</v>
          </cell>
          <cell r="P913" t="str">
            <v>135,585.00</v>
          </cell>
        </row>
        <row r="914">
          <cell r="I914" t="str">
            <v>F</v>
          </cell>
          <cell r="J914">
            <v>546960</v>
          </cell>
          <cell r="K914">
            <v>546960</v>
          </cell>
          <cell r="L914">
            <v>328176</v>
          </cell>
          <cell r="M914" t="str">
            <v>F</v>
          </cell>
          <cell r="N914">
            <v>0.6</v>
          </cell>
          <cell r="O914" t="str">
            <v>L</v>
          </cell>
        </row>
        <row r="915">
          <cell r="G915" t="str">
            <v>XP-000082</v>
          </cell>
        </row>
        <row r="915">
          <cell r="I915" t="str">
            <v>F</v>
          </cell>
          <cell r="J915">
            <v>37922</v>
          </cell>
          <cell r="K915">
            <v>37922</v>
          </cell>
          <cell r="L915">
            <v>22753.2</v>
          </cell>
          <cell r="M915" t="str">
            <v>F</v>
          </cell>
          <cell r="N915">
            <v>0.6</v>
          </cell>
          <cell r="O915" t="str">
            <v>L</v>
          </cell>
        </row>
        <row r="916">
          <cell r="I916" t="str">
            <v>F</v>
          </cell>
          <cell r="J916">
            <v>110765.55</v>
          </cell>
          <cell r="K916">
            <v>110765.55</v>
          </cell>
          <cell r="L916">
            <v>66459.33</v>
          </cell>
          <cell r="M916" t="str">
            <v>F</v>
          </cell>
          <cell r="N916">
            <v>0.6</v>
          </cell>
          <cell r="O916" t="str">
            <v>L</v>
          </cell>
        </row>
        <row r="917">
          <cell r="G917" t="str">
            <v>GR-2026/04-0002</v>
          </cell>
        </row>
        <row r="917">
          <cell r="I917" t="str">
            <v>F</v>
          </cell>
          <cell r="J917">
            <v>26</v>
          </cell>
          <cell r="K917">
            <v>26</v>
          </cell>
          <cell r="L917">
            <v>26</v>
          </cell>
          <cell r="M917" t="str">
            <v>F</v>
          </cell>
          <cell r="N917">
            <v>1</v>
          </cell>
        </row>
        <row r="918">
          <cell r="F918" t="str">
            <v>TCLU9281648</v>
          </cell>
          <cell r="G918" t="str">
            <v>GR-2026/04-0043</v>
          </cell>
        </row>
        <row r="918">
          <cell r="I918" t="str">
            <v>F</v>
          </cell>
          <cell r="J918">
            <v>409898</v>
          </cell>
          <cell r="K918">
            <v>409898</v>
          </cell>
          <cell r="L918">
            <v>235937.29</v>
          </cell>
          <cell r="M918" t="str">
            <v>F</v>
          </cell>
          <cell r="N918">
            <v>0.5756</v>
          </cell>
          <cell r="O918" t="str">
            <v>I</v>
          </cell>
          <cell r="P918" t="str">
            <v>409,898.00</v>
          </cell>
        </row>
        <row r="919">
          <cell r="G919" t="str">
            <v>GR-2026/04-0035</v>
          </cell>
        </row>
        <row r="919">
          <cell r="I919" t="str">
            <v>F</v>
          </cell>
          <cell r="J919">
            <v>70</v>
          </cell>
          <cell r="K919">
            <v>70</v>
          </cell>
          <cell r="L919">
            <v>70</v>
          </cell>
          <cell r="M919" t="str">
            <v>F</v>
          </cell>
          <cell r="N919">
            <v>1</v>
          </cell>
        </row>
        <row r="920">
          <cell r="I920" t="str">
            <v>F</v>
          </cell>
          <cell r="J920">
            <v>0</v>
          </cell>
          <cell r="K920">
            <v>0</v>
          </cell>
          <cell r="L920">
            <v>0</v>
          </cell>
          <cell r="M920" t="str">
            <v>F</v>
          </cell>
          <cell r="N920">
            <v>1</v>
          </cell>
        </row>
        <row r="921">
          <cell r="I921" t="str">
            <v>F</v>
          </cell>
          <cell r="J921">
            <v>66090</v>
          </cell>
          <cell r="K921">
            <v>66090</v>
          </cell>
          <cell r="L921">
            <v>39654</v>
          </cell>
          <cell r="M921" t="str">
            <v>F</v>
          </cell>
          <cell r="N921">
            <v>0.6</v>
          </cell>
          <cell r="O921" t="str">
            <v>L</v>
          </cell>
        </row>
        <row r="922">
          <cell r="I922" t="str">
            <v>F</v>
          </cell>
          <cell r="J922">
            <v>2550</v>
          </cell>
          <cell r="K922">
            <v>2550</v>
          </cell>
          <cell r="L922">
            <v>1530</v>
          </cell>
          <cell r="M922" t="str">
            <v>F</v>
          </cell>
          <cell r="N922">
            <v>0.6</v>
          </cell>
          <cell r="O922" t="str">
            <v>L</v>
          </cell>
        </row>
        <row r="923">
          <cell r="G923" t="str">
            <v>GR-2026/04-0016</v>
          </cell>
        </row>
        <row r="923">
          <cell r="I923" t="str">
            <v>F</v>
          </cell>
          <cell r="J923">
            <v>31.5</v>
          </cell>
          <cell r="K923">
            <v>31.5</v>
          </cell>
          <cell r="L923">
            <v>31.5</v>
          </cell>
          <cell r="M923" t="str">
            <v>F</v>
          </cell>
          <cell r="N923">
            <v>1</v>
          </cell>
        </row>
        <row r="924">
          <cell r="I924" t="str">
            <v>F</v>
          </cell>
          <cell r="J924">
            <v>4400</v>
          </cell>
          <cell r="K924">
            <v>4400</v>
          </cell>
          <cell r="L924">
            <v>2640</v>
          </cell>
          <cell r="M924" t="str">
            <v>F</v>
          </cell>
          <cell r="N924">
            <v>0.6</v>
          </cell>
          <cell r="O924" t="str">
            <v>L</v>
          </cell>
        </row>
        <row r="925">
          <cell r="F925" t="str">
            <v>WHSU8798716</v>
          </cell>
          <cell r="G925" t="str">
            <v>GR-2026/04-0095</v>
          </cell>
        </row>
        <row r="925">
          <cell r="I925" t="str">
            <v>F</v>
          </cell>
          <cell r="J925">
            <v>112761</v>
          </cell>
          <cell r="K925">
            <v>112761</v>
          </cell>
          <cell r="L925">
            <v>65164.58</v>
          </cell>
          <cell r="M925" t="str">
            <v>F</v>
          </cell>
          <cell r="N925">
            <v>0.5779</v>
          </cell>
          <cell r="O925" t="str">
            <v>I</v>
          </cell>
          <cell r="P925" t="str">
            <v>112,761.00</v>
          </cell>
        </row>
        <row r="926">
          <cell r="F926" t="str">
            <v>SHORT LOADING</v>
          </cell>
        </row>
        <row r="926">
          <cell r="I926" t="str">
            <v>F</v>
          </cell>
          <cell r="J926">
            <v>0</v>
          </cell>
          <cell r="K926">
            <v>0</v>
          </cell>
          <cell r="L926">
            <v>0</v>
          </cell>
          <cell r="M926" t="str">
            <v>F</v>
          </cell>
          <cell r="N926">
            <v>0.6</v>
          </cell>
          <cell r="O926" t="str">
            <v>L</v>
          </cell>
          <cell r="P926" t="str">
            <v>0.00</v>
          </cell>
        </row>
        <row r="927">
          <cell r="I927" t="str">
            <v>F</v>
          </cell>
          <cell r="J927">
            <v>265</v>
          </cell>
          <cell r="K927">
            <v>265</v>
          </cell>
          <cell r="L927">
            <v>159</v>
          </cell>
          <cell r="M927" t="str">
            <v>F</v>
          </cell>
          <cell r="N927">
            <v>0.6</v>
          </cell>
          <cell r="O927" t="str">
            <v>L</v>
          </cell>
        </row>
        <row r="928">
          <cell r="I928" t="str">
            <v>F</v>
          </cell>
          <cell r="J928">
            <v>3044</v>
          </cell>
          <cell r="K928">
            <v>3044</v>
          </cell>
          <cell r="L928">
            <v>1826.4</v>
          </cell>
          <cell r="M928" t="str">
            <v>F</v>
          </cell>
          <cell r="N928">
            <v>0.6</v>
          </cell>
          <cell r="O928" t="str">
            <v>L</v>
          </cell>
        </row>
        <row r="929">
          <cell r="I929" t="str">
            <v>F</v>
          </cell>
          <cell r="J929">
            <v>410400</v>
          </cell>
          <cell r="K929">
            <v>410400</v>
          </cell>
          <cell r="L929">
            <v>246240</v>
          </cell>
          <cell r="M929" t="str">
            <v>F</v>
          </cell>
          <cell r="N929">
            <v>0.6</v>
          </cell>
          <cell r="O929" t="str">
            <v>L</v>
          </cell>
        </row>
        <row r="930">
          <cell r="I930" t="str">
            <v>F</v>
          </cell>
          <cell r="J930">
            <v>282600</v>
          </cell>
          <cell r="K930">
            <v>282600</v>
          </cell>
          <cell r="L930">
            <v>169560</v>
          </cell>
          <cell r="M930" t="str">
            <v>F</v>
          </cell>
          <cell r="N930">
            <v>0.6</v>
          </cell>
          <cell r="O930" t="str">
            <v>L</v>
          </cell>
        </row>
        <row r="931">
          <cell r="G931" t="str">
            <v>GR-2026/06-0101</v>
          </cell>
        </row>
        <row r="931">
          <cell r="I931" t="str">
            <v>F</v>
          </cell>
          <cell r="J931">
            <v>10568.5</v>
          </cell>
          <cell r="K931">
            <v>10568.5</v>
          </cell>
          <cell r="L931">
            <v>10568.5</v>
          </cell>
          <cell r="M931" t="str">
            <v>F</v>
          </cell>
          <cell r="N931">
            <v>1</v>
          </cell>
        </row>
        <row r="932">
          <cell r="I932" t="str">
            <v>F</v>
          </cell>
          <cell r="J932">
            <v>182845</v>
          </cell>
          <cell r="K932">
            <v>182845</v>
          </cell>
          <cell r="L932">
            <v>109707</v>
          </cell>
          <cell r="M932" t="str">
            <v>F</v>
          </cell>
          <cell r="N932">
            <v>0.6</v>
          </cell>
          <cell r="O932" t="str">
            <v>L</v>
          </cell>
        </row>
        <row r="933">
          <cell r="G933" t="str">
            <v>GR-2026/03-0148</v>
          </cell>
        </row>
        <row r="933">
          <cell r="I933" t="str">
            <v>F</v>
          </cell>
          <cell r="J933">
            <v>734</v>
          </cell>
          <cell r="K933">
            <v>734</v>
          </cell>
          <cell r="L933">
            <v>734</v>
          </cell>
          <cell r="M933" t="str">
            <v>F</v>
          </cell>
          <cell r="N933">
            <v>1</v>
          </cell>
        </row>
        <row r="934">
          <cell r="I934" t="str">
            <v>F</v>
          </cell>
          <cell r="J934">
            <v>381767</v>
          </cell>
          <cell r="K934">
            <v>381767</v>
          </cell>
          <cell r="L934">
            <v>229060.2</v>
          </cell>
          <cell r="M934" t="str">
            <v>F</v>
          </cell>
          <cell r="N934">
            <v>0.6</v>
          </cell>
          <cell r="O934" t="str">
            <v>L</v>
          </cell>
        </row>
        <row r="935">
          <cell r="I935" t="str">
            <v>F</v>
          </cell>
          <cell r="J935">
            <v>251516</v>
          </cell>
          <cell r="K935">
            <v>251516</v>
          </cell>
          <cell r="L935">
            <v>150909.6</v>
          </cell>
          <cell r="M935" t="str">
            <v>F</v>
          </cell>
          <cell r="N935">
            <v>0.6</v>
          </cell>
          <cell r="O935" t="str">
            <v>L</v>
          </cell>
        </row>
        <row r="936">
          <cell r="I936" t="str">
            <v>F</v>
          </cell>
          <cell r="J936">
            <v>195000</v>
          </cell>
          <cell r="K936">
            <v>195000</v>
          </cell>
          <cell r="L936">
            <v>117000</v>
          </cell>
          <cell r="M936" t="str">
            <v>F</v>
          </cell>
          <cell r="N936">
            <v>0.6</v>
          </cell>
          <cell r="O936" t="str">
            <v>L</v>
          </cell>
        </row>
        <row r="937">
          <cell r="I937" t="str">
            <v>F</v>
          </cell>
          <cell r="J937">
            <v>610</v>
          </cell>
          <cell r="K937">
            <v>610</v>
          </cell>
          <cell r="L937">
            <v>366</v>
          </cell>
          <cell r="M937" t="str">
            <v>F</v>
          </cell>
          <cell r="N937">
            <v>0.6</v>
          </cell>
          <cell r="O937" t="str">
            <v>L</v>
          </cell>
        </row>
        <row r="938">
          <cell r="G938" t="str">
            <v>GR-2026/04-0082</v>
          </cell>
        </row>
        <row r="938">
          <cell r="I938" t="str">
            <v>F</v>
          </cell>
          <cell r="J938">
            <v>19473</v>
          </cell>
          <cell r="K938">
            <v>19473</v>
          </cell>
          <cell r="L938">
            <v>19473</v>
          </cell>
          <cell r="M938" t="str">
            <v>F</v>
          </cell>
          <cell r="N938">
            <v>1</v>
          </cell>
        </row>
        <row r="939">
          <cell r="F939" t="str">
            <v>FFAU1651416 (KUCHING)</v>
          </cell>
          <cell r="G939" t="str">
            <v>GR-2026/04-0079</v>
          </cell>
        </row>
        <row r="939">
          <cell r="I939" t="str">
            <v>F</v>
          </cell>
          <cell r="J939">
            <v>20155</v>
          </cell>
          <cell r="K939">
            <v>20155</v>
          </cell>
          <cell r="L939">
            <v>11601.22</v>
          </cell>
          <cell r="M939" t="str">
            <v>F</v>
          </cell>
          <cell r="N939">
            <v>0.5756</v>
          </cell>
          <cell r="O939" t="str">
            <v>I</v>
          </cell>
          <cell r="P939" t="str">
            <v>20,155.00</v>
          </cell>
        </row>
        <row r="940">
          <cell r="I940" t="str">
            <v>F</v>
          </cell>
          <cell r="J940">
            <v>13270</v>
          </cell>
          <cell r="K940">
            <v>13270</v>
          </cell>
          <cell r="L940">
            <v>7962</v>
          </cell>
          <cell r="M940" t="str">
            <v>F</v>
          </cell>
          <cell r="N940">
            <v>0.6</v>
          </cell>
          <cell r="O940" t="str">
            <v>L</v>
          </cell>
        </row>
        <row r="941">
          <cell r="G941" t="str">
            <v>GR-2026/03-0147</v>
          </cell>
        </row>
        <row r="941">
          <cell r="I941" t="str">
            <v>F</v>
          </cell>
          <cell r="J941">
            <v>84.65</v>
          </cell>
          <cell r="K941">
            <v>84.65</v>
          </cell>
          <cell r="L941">
            <v>84.65</v>
          </cell>
          <cell r="M941" t="str">
            <v>F</v>
          </cell>
          <cell r="N941">
            <v>1</v>
          </cell>
        </row>
        <row r="942">
          <cell r="I942" t="str">
            <v>F</v>
          </cell>
          <cell r="J942">
            <v>18600</v>
          </cell>
          <cell r="K942">
            <v>18600</v>
          </cell>
          <cell r="L942">
            <v>11160</v>
          </cell>
          <cell r="M942" t="str">
            <v>F</v>
          </cell>
          <cell r="N942">
            <v>0.6</v>
          </cell>
          <cell r="O942" t="str">
            <v>L</v>
          </cell>
        </row>
        <row r="943">
          <cell r="I943" t="str">
            <v>F</v>
          </cell>
          <cell r="J943">
            <v>8610</v>
          </cell>
          <cell r="K943">
            <v>8610</v>
          </cell>
          <cell r="L943">
            <v>5166</v>
          </cell>
          <cell r="M943" t="str">
            <v>F</v>
          </cell>
          <cell r="N943">
            <v>0.6</v>
          </cell>
          <cell r="O943" t="str">
            <v>L</v>
          </cell>
        </row>
        <row r="944">
          <cell r="I944" t="str">
            <v>F</v>
          </cell>
          <cell r="J944">
            <v>9273.6</v>
          </cell>
          <cell r="K944">
            <v>9273.6</v>
          </cell>
          <cell r="L944">
            <v>5564.16</v>
          </cell>
          <cell r="M944" t="str">
            <v>F</v>
          </cell>
          <cell r="N944">
            <v>0.6</v>
          </cell>
          <cell r="O944" t="str">
            <v>L</v>
          </cell>
        </row>
        <row r="945">
          <cell r="I945" t="str">
            <v>F</v>
          </cell>
          <cell r="J945">
            <v>43424</v>
          </cell>
          <cell r="K945">
            <v>43424</v>
          </cell>
          <cell r="L945">
            <v>26054.4</v>
          </cell>
          <cell r="M945" t="str">
            <v>F</v>
          </cell>
          <cell r="N945">
            <v>0.6</v>
          </cell>
          <cell r="O945" t="str">
            <v>L</v>
          </cell>
        </row>
        <row r="946">
          <cell r="I946" t="str">
            <v>F</v>
          </cell>
          <cell r="J946">
            <v>7500</v>
          </cell>
          <cell r="K946">
            <v>7500</v>
          </cell>
          <cell r="L946">
            <v>4500</v>
          </cell>
          <cell r="M946" t="str">
            <v>F</v>
          </cell>
          <cell r="N946">
            <v>0.6</v>
          </cell>
          <cell r="O946" t="str">
            <v>L</v>
          </cell>
        </row>
        <row r="947">
          <cell r="I947" t="str">
            <v>F</v>
          </cell>
          <cell r="J947">
            <v>62480</v>
          </cell>
          <cell r="K947">
            <v>62480</v>
          </cell>
          <cell r="L947">
            <v>37488</v>
          </cell>
          <cell r="M947" t="str">
            <v>F</v>
          </cell>
          <cell r="N947">
            <v>0.6</v>
          </cell>
          <cell r="O947" t="str">
            <v>L</v>
          </cell>
        </row>
        <row r="948">
          <cell r="I948" t="str">
            <v>F</v>
          </cell>
          <cell r="J948">
            <v>15070</v>
          </cell>
          <cell r="K948">
            <v>15070</v>
          </cell>
          <cell r="L948">
            <v>9042</v>
          </cell>
          <cell r="M948" t="str">
            <v>F</v>
          </cell>
          <cell r="N948">
            <v>0.6</v>
          </cell>
          <cell r="O948" t="str">
            <v>L</v>
          </cell>
        </row>
        <row r="949">
          <cell r="I949" t="str">
            <v>F</v>
          </cell>
          <cell r="J949">
            <v>2800</v>
          </cell>
          <cell r="K949">
            <v>2800</v>
          </cell>
          <cell r="L949">
            <v>1680</v>
          </cell>
          <cell r="M949" t="str">
            <v>F</v>
          </cell>
          <cell r="N949">
            <v>0.6</v>
          </cell>
          <cell r="O949" t="str">
            <v>L</v>
          </cell>
        </row>
        <row r="950">
          <cell r="I950" t="str">
            <v>F</v>
          </cell>
          <cell r="J950">
            <v>3625</v>
          </cell>
          <cell r="K950">
            <v>3625</v>
          </cell>
          <cell r="L950">
            <v>2175</v>
          </cell>
          <cell r="M950" t="str">
            <v>F</v>
          </cell>
          <cell r="N950">
            <v>0.6</v>
          </cell>
          <cell r="O950" t="str">
            <v>L</v>
          </cell>
        </row>
        <row r="951">
          <cell r="I951" t="str">
            <v>F</v>
          </cell>
          <cell r="J951">
            <v>103656</v>
          </cell>
          <cell r="K951">
            <v>103656</v>
          </cell>
          <cell r="L951">
            <v>62193.6</v>
          </cell>
          <cell r="M951" t="str">
            <v>F</v>
          </cell>
          <cell r="N951">
            <v>0.6</v>
          </cell>
          <cell r="O951" t="str">
            <v>L</v>
          </cell>
        </row>
        <row r="952">
          <cell r="I952" t="str">
            <v>F</v>
          </cell>
          <cell r="J952">
            <v>693.94</v>
          </cell>
          <cell r="K952">
            <v>693.94</v>
          </cell>
          <cell r="L952">
            <v>2081.82</v>
          </cell>
          <cell r="M952" t="str">
            <v>F</v>
          </cell>
          <cell r="N952">
            <v>3</v>
          </cell>
          <cell r="O952" t="str">
            <v>L</v>
          </cell>
        </row>
        <row r="953">
          <cell r="I953" t="str">
            <v>F</v>
          </cell>
          <cell r="J953">
            <v>31.54</v>
          </cell>
          <cell r="K953">
            <v>31.54</v>
          </cell>
          <cell r="L953">
            <v>94.62</v>
          </cell>
          <cell r="M953" t="str">
            <v>F</v>
          </cell>
          <cell r="N953">
            <v>3</v>
          </cell>
          <cell r="O953" t="str">
            <v>L</v>
          </cell>
        </row>
        <row r="954">
          <cell r="I954" t="str">
            <v>F</v>
          </cell>
          <cell r="J954">
            <v>27000</v>
          </cell>
          <cell r="K954">
            <v>27000</v>
          </cell>
          <cell r="L954">
            <v>16200</v>
          </cell>
          <cell r="M954" t="str">
            <v>F</v>
          </cell>
          <cell r="N954">
            <v>0.6</v>
          </cell>
          <cell r="O954" t="str">
            <v>L</v>
          </cell>
        </row>
        <row r="955">
          <cell r="F955" t="str">
            <v>HAND CARRY BY JAYDEN</v>
          </cell>
          <cell r="G955" t="str">
            <v>GR-2026/03-0135</v>
          </cell>
        </row>
        <row r="955">
          <cell r="I955" t="str">
            <v>F</v>
          </cell>
          <cell r="J955">
            <v>67.75</v>
          </cell>
          <cell r="K955">
            <v>67.75</v>
          </cell>
          <cell r="L955">
            <v>38.59</v>
          </cell>
          <cell r="M955" t="str">
            <v>F</v>
          </cell>
          <cell r="N955">
            <v>0.5696</v>
          </cell>
        </row>
        <row r="956">
          <cell r="F956" t="str">
            <v>HAND CARRY BY JAYDEN</v>
          </cell>
          <cell r="G956" t="str">
            <v>GR-2026/03-0136</v>
          </cell>
        </row>
        <row r="956">
          <cell r="I956" t="str">
            <v>F</v>
          </cell>
          <cell r="J956">
            <v>75</v>
          </cell>
          <cell r="K956">
            <v>75</v>
          </cell>
          <cell r="L956">
            <v>42.72</v>
          </cell>
          <cell r="M956" t="str">
            <v>F</v>
          </cell>
          <cell r="N956">
            <v>0.5696</v>
          </cell>
        </row>
        <row r="957">
          <cell r="I957" t="str">
            <v>F</v>
          </cell>
          <cell r="J957">
            <v>11500</v>
          </cell>
          <cell r="K957">
            <v>11500</v>
          </cell>
          <cell r="L957">
            <v>6900</v>
          </cell>
          <cell r="M957" t="str">
            <v>F</v>
          </cell>
          <cell r="N957">
            <v>0.6</v>
          </cell>
          <cell r="O957" t="str">
            <v>L</v>
          </cell>
        </row>
        <row r="958">
          <cell r="I958" t="str">
            <v>F</v>
          </cell>
          <cell r="J958">
            <v>72000</v>
          </cell>
          <cell r="K958">
            <v>72000</v>
          </cell>
          <cell r="L958">
            <v>43200</v>
          </cell>
          <cell r="M958" t="str">
            <v>F</v>
          </cell>
          <cell r="N958">
            <v>0.6</v>
          </cell>
          <cell r="O958" t="str">
            <v>L</v>
          </cell>
        </row>
        <row r="959">
          <cell r="F959" t="str">
            <v>FFAU1651416 (KUCHING)</v>
          </cell>
          <cell r="G959" t="str">
            <v>GR-2026/04-0078</v>
          </cell>
        </row>
        <row r="959">
          <cell r="I959" t="str">
            <v>F</v>
          </cell>
          <cell r="J959">
            <v>13645</v>
          </cell>
          <cell r="K959">
            <v>13645</v>
          </cell>
          <cell r="L959">
            <v>7854.06</v>
          </cell>
          <cell r="M959" t="str">
            <v>F</v>
          </cell>
          <cell r="N959">
            <v>0.5756</v>
          </cell>
          <cell r="O959" t="str">
            <v>I</v>
          </cell>
          <cell r="P959" t="str">
            <v>13,645.00</v>
          </cell>
        </row>
        <row r="960">
          <cell r="I960" t="str">
            <v>F</v>
          </cell>
          <cell r="J960">
            <v>1415</v>
          </cell>
          <cell r="K960">
            <v>1415</v>
          </cell>
          <cell r="L960">
            <v>849</v>
          </cell>
          <cell r="M960" t="str">
            <v>F</v>
          </cell>
          <cell r="N960">
            <v>0.6</v>
          </cell>
          <cell r="O960" t="str">
            <v>L</v>
          </cell>
        </row>
        <row r="961">
          <cell r="F961" t="str">
            <v>FFAU1651416 (KUCHING)</v>
          </cell>
          <cell r="G961" t="str">
            <v>GR-2026/04-0077</v>
          </cell>
        </row>
        <row r="961">
          <cell r="I961" t="str">
            <v>F</v>
          </cell>
          <cell r="J961">
            <v>75009.5</v>
          </cell>
          <cell r="K961">
            <v>75009.5</v>
          </cell>
          <cell r="L961">
            <v>43175.47</v>
          </cell>
          <cell r="M961" t="str">
            <v>F</v>
          </cell>
          <cell r="N961">
            <v>0.5756</v>
          </cell>
          <cell r="O961" t="str">
            <v>I</v>
          </cell>
          <cell r="P961" t="str">
            <v>75,009.50</v>
          </cell>
        </row>
        <row r="962">
          <cell r="I962" t="str">
            <v>F</v>
          </cell>
          <cell r="J962">
            <v>75009.5</v>
          </cell>
          <cell r="K962">
            <v>75009.5</v>
          </cell>
          <cell r="L962">
            <v>45005.7</v>
          </cell>
          <cell r="M962" t="str">
            <v>F</v>
          </cell>
          <cell r="N962">
            <v>0.6</v>
          </cell>
          <cell r="O962" t="str">
            <v>L</v>
          </cell>
        </row>
        <row r="963">
          <cell r="I963" t="str">
            <v>F</v>
          </cell>
          <cell r="J963">
            <v>24600</v>
          </cell>
          <cell r="K963">
            <v>24600</v>
          </cell>
          <cell r="L963">
            <v>14760</v>
          </cell>
          <cell r="M963" t="str">
            <v>F</v>
          </cell>
          <cell r="N963">
            <v>0.6</v>
          </cell>
          <cell r="O963" t="str">
            <v>L</v>
          </cell>
        </row>
        <row r="964">
          <cell r="I964" t="str">
            <v>F</v>
          </cell>
          <cell r="J964">
            <v>20520</v>
          </cell>
          <cell r="K964">
            <v>20520</v>
          </cell>
          <cell r="L964">
            <v>12312</v>
          </cell>
          <cell r="M964" t="str">
            <v>F</v>
          </cell>
          <cell r="N964">
            <v>0.6</v>
          </cell>
          <cell r="O964" t="str">
            <v>L</v>
          </cell>
        </row>
        <row r="965">
          <cell r="I965" t="str">
            <v>F</v>
          </cell>
          <cell r="J965">
            <v>206052.8</v>
          </cell>
          <cell r="K965">
            <v>206052.8</v>
          </cell>
          <cell r="L965">
            <v>123631.68</v>
          </cell>
          <cell r="M965" t="str">
            <v>F</v>
          </cell>
          <cell r="N965">
            <v>0.6</v>
          </cell>
          <cell r="O965" t="str">
            <v>L</v>
          </cell>
        </row>
        <row r="966">
          <cell r="I966" t="str">
            <v>F</v>
          </cell>
          <cell r="J966">
            <v>6780</v>
          </cell>
          <cell r="K966">
            <v>6780</v>
          </cell>
          <cell r="L966">
            <v>4068</v>
          </cell>
          <cell r="M966" t="str">
            <v>F</v>
          </cell>
          <cell r="N966">
            <v>0.6</v>
          </cell>
          <cell r="O966" t="str">
            <v>L</v>
          </cell>
        </row>
        <row r="967">
          <cell r="I967" t="str">
            <v>F</v>
          </cell>
          <cell r="J967">
            <v>73943.44</v>
          </cell>
          <cell r="K967">
            <v>73943.44</v>
          </cell>
          <cell r="L967">
            <v>44366.06</v>
          </cell>
          <cell r="M967" t="str">
            <v>F</v>
          </cell>
          <cell r="N967">
            <v>0.6</v>
          </cell>
          <cell r="O967" t="str">
            <v>L</v>
          </cell>
        </row>
        <row r="968">
          <cell r="I968" t="str">
            <v>F</v>
          </cell>
          <cell r="J968">
            <v>90470.4</v>
          </cell>
          <cell r="K968">
            <v>90470.4</v>
          </cell>
          <cell r="L968">
            <v>54282.24</v>
          </cell>
          <cell r="M968" t="str">
            <v>F</v>
          </cell>
          <cell r="N968">
            <v>0.6</v>
          </cell>
          <cell r="O968" t="str">
            <v>L</v>
          </cell>
        </row>
        <row r="969">
          <cell r="I969" t="str">
            <v>F</v>
          </cell>
          <cell r="J969">
            <v>2800</v>
          </cell>
          <cell r="K969">
            <v>2800</v>
          </cell>
          <cell r="L969">
            <v>1680</v>
          </cell>
          <cell r="M969" t="str">
            <v>F</v>
          </cell>
          <cell r="N969">
            <v>0.6</v>
          </cell>
          <cell r="O969" t="str">
            <v>L</v>
          </cell>
        </row>
        <row r="970">
          <cell r="I970" t="str">
            <v>F</v>
          </cell>
          <cell r="J970">
            <v>26610</v>
          </cell>
          <cell r="K970">
            <v>26610</v>
          </cell>
          <cell r="L970">
            <v>15966</v>
          </cell>
          <cell r="M970" t="str">
            <v>F</v>
          </cell>
          <cell r="N970">
            <v>0.6</v>
          </cell>
          <cell r="O970" t="str">
            <v>L</v>
          </cell>
        </row>
        <row r="971">
          <cell r="I971" t="str">
            <v>F</v>
          </cell>
          <cell r="J971">
            <v>3750</v>
          </cell>
          <cell r="K971">
            <v>3750</v>
          </cell>
          <cell r="L971">
            <v>2250</v>
          </cell>
          <cell r="M971" t="str">
            <v>F</v>
          </cell>
          <cell r="N971">
            <v>0.6</v>
          </cell>
          <cell r="O971" t="str">
            <v>L</v>
          </cell>
        </row>
        <row r="972">
          <cell r="I972" t="str">
            <v>F</v>
          </cell>
          <cell r="J972">
            <v>23018</v>
          </cell>
          <cell r="K972">
            <v>23018</v>
          </cell>
          <cell r="L972">
            <v>13810.8</v>
          </cell>
          <cell r="M972" t="str">
            <v>F</v>
          </cell>
          <cell r="N972">
            <v>0.6</v>
          </cell>
          <cell r="O972" t="str">
            <v>L</v>
          </cell>
        </row>
        <row r="973">
          <cell r="F973" t="str">
            <v>SHORT LOADING</v>
          </cell>
        </row>
        <row r="973">
          <cell r="I973" t="str">
            <v>F</v>
          </cell>
          <cell r="J973">
            <v>0</v>
          </cell>
          <cell r="K973">
            <v>0</v>
          </cell>
          <cell r="L973">
            <v>0</v>
          </cell>
          <cell r="M973" t="str">
            <v>F</v>
          </cell>
          <cell r="N973">
            <v>0.6</v>
          </cell>
          <cell r="O973" t="str">
            <v>L</v>
          </cell>
        </row>
        <row r="974">
          <cell r="I974" t="str">
            <v>F</v>
          </cell>
          <cell r="J974">
            <v>29070</v>
          </cell>
          <cell r="K974">
            <v>29070</v>
          </cell>
          <cell r="L974">
            <v>17442</v>
          </cell>
          <cell r="M974" t="str">
            <v>F</v>
          </cell>
          <cell r="N974">
            <v>0.6</v>
          </cell>
          <cell r="O974" t="str">
            <v>L</v>
          </cell>
        </row>
        <row r="975">
          <cell r="I975" t="str">
            <v>F</v>
          </cell>
          <cell r="J975">
            <v>677.5</v>
          </cell>
          <cell r="K975">
            <v>677.5</v>
          </cell>
          <cell r="L975">
            <v>406.5</v>
          </cell>
          <cell r="M975" t="str">
            <v>F</v>
          </cell>
          <cell r="N975">
            <v>0.6</v>
          </cell>
          <cell r="O975" t="str">
            <v>L</v>
          </cell>
        </row>
        <row r="976">
          <cell r="G976" t="str">
            <v>XP-000075</v>
          </cell>
        </row>
        <row r="976">
          <cell r="I976" t="str">
            <v>F</v>
          </cell>
          <cell r="J976">
            <v>0</v>
          </cell>
          <cell r="K976">
            <v>0</v>
          </cell>
          <cell r="L976">
            <v>0</v>
          </cell>
          <cell r="M976" t="str">
            <v>F</v>
          </cell>
          <cell r="N976">
            <v>1</v>
          </cell>
        </row>
        <row r="977">
          <cell r="F977" t="str">
            <v>BY COURIER</v>
          </cell>
          <cell r="G977" t="str">
            <v>GR-2026/03-0128</v>
          </cell>
        </row>
        <row r="977">
          <cell r="I977" t="str">
            <v>F</v>
          </cell>
          <cell r="J977">
            <v>699</v>
          </cell>
          <cell r="K977">
            <v>699</v>
          </cell>
          <cell r="L977">
            <v>396.4</v>
          </cell>
          <cell r="M977" t="str">
            <v>F</v>
          </cell>
          <cell r="N977">
            <v>0.5671</v>
          </cell>
          <cell r="O977" t="str">
            <v>I</v>
          </cell>
        </row>
        <row r="978">
          <cell r="G978" t="str">
            <v>GR-2026/03-0138</v>
          </cell>
        </row>
        <row r="978">
          <cell r="I978" t="str">
            <v>F</v>
          </cell>
          <cell r="J978">
            <v>379</v>
          </cell>
          <cell r="K978">
            <v>379</v>
          </cell>
          <cell r="L978">
            <v>379</v>
          </cell>
          <cell r="M978" t="str">
            <v>F</v>
          </cell>
          <cell r="N978">
            <v>1</v>
          </cell>
        </row>
        <row r="979">
          <cell r="I979" t="str">
            <v>F</v>
          </cell>
          <cell r="J979">
            <v>745000</v>
          </cell>
          <cell r="K979">
            <v>745000</v>
          </cell>
          <cell r="L979">
            <v>447000</v>
          </cell>
          <cell r="M979" t="str">
            <v>F</v>
          </cell>
          <cell r="N979">
            <v>0.6</v>
          </cell>
          <cell r="O979" t="str">
            <v>L</v>
          </cell>
        </row>
        <row r="980">
          <cell r="G980" t="str">
            <v>GR-2026/03-0130</v>
          </cell>
        </row>
        <row r="980">
          <cell r="I980" t="str">
            <v>F</v>
          </cell>
          <cell r="J980">
            <v>83.88</v>
          </cell>
          <cell r="K980">
            <v>83.88</v>
          </cell>
          <cell r="L980">
            <v>83.88</v>
          </cell>
          <cell r="M980" t="str">
            <v>F</v>
          </cell>
          <cell r="N980">
            <v>1</v>
          </cell>
        </row>
        <row r="981">
          <cell r="F981" t="str">
            <v>CMAU7209065</v>
          </cell>
          <cell r="G981" t="str">
            <v>GR-2026/04-0033</v>
          </cell>
        </row>
        <row r="981">
          <cell r="I981" t="str">
            <v>F</v>
          </cell>
          <cell r="J981">
            <v>121987</v>
          </cell>
          <cell r="K981">
            <v>121987</v>
          </cell>
          <cell r="L981">
            <v>70837.85</v>
          </cell>
          <cell r="M981" t="str">
            <v>F</v>
          </cell>
          <cell r="N981">
            <v>0.5807</v>
          </cell>
          <cell r="O981" t="str">
            <v>I</v>
          </cell>
          <cell r="P981" t="str">
            <v>121,987.00</v>
          </cell>
        </row>
        <row r="982">
          <cell r="I982" t="str">
            <v>F</v>
          </cell>
          <cell r="J982">
            <v>43860</v>
          </cell>
          <cell r="K982">
            <v>43860</v>
          </cell>
          <cell r="L982">
            <v>26316</v>
          </cell>
          <cell r="M982" t="str">
            <v>F</v>
          </cell>
          <cell r="N982">
            <v>0.6</v>
          </cell>
          <cell r="O982" t="str">
            <v>L</v>
          </cell>
        </row>
        <row r="983">
          <cell r="I983" t="str">
            <v>F</v>
          </cell>
          <cell r="J983">
            <v>2500</v>
          </cell>
          <cell r="K983">
            <v>2500</v>
          </cell>
          <cell r="L983">
            <v>1500</v>
          </cell>
          <cell r="M983" t="str">
            <v>F</v>
          </cell>
          <cell r="N983">
            <v>0.6</v>
          </cell>
          <cell r="O983" t="str">
            <v>L</v>
          </cell>
        </row>
        <row r="984">
          <cell r="I984" t="str">
            <v>F</v>
          </cell>
          <cell r="J984">
            <v>1785</v>
          </cell>
          <cell r="K984">
            <v>1785</v>
          </cell>
          <cell r="L984">
            <v>1071</v>
          </cell>
          <cell r="M984" t="str">
            <v>F</v>
          </cell>
          <cell r="N984">
            <v>0.6</v>
          </cell>
          <cell r="O984" t="str">
            <v>L</v>
          </cell>
        </row>
        <row r="985">
          <cell r="G985" t="str">
            <v>GR-2026/05-0088, GR-2026/05-0126, GR-2026/03-0145, GR-2026/03-0146, GR-2026/05-0086</v>
          </cell>
        </row>
        <row r="985">
          <cell r="I985" t="str">
            <v>F</v>
          </cell>
          <cell r="J985">
            <v>3689.25</v>
          </cell>
          <cell r="K985">
            <v>3689.25</v>
          </cell>
          <cell r="L985">
            <v>3689.25</v>
          </cell>
          <cell r="M985" t="str">
            <v>F</v>
          </cell>
          <cell r="N985">
            <v>1</v>
          </cell>
        </row>
        <row r="986">
          <cell r="F986" t="str">
            <v>CMAU6015770</v>
          </cell>
          <cell r="G986" t="str">
            <v>GR-2026/04-0034</v>
          </cell>
        </row>
        <row r="986">
          <cell r="I986" t="str">
            <v>F</v>
          </cell>
          <cell r="J986">
            <v>122250.01</v>
          </cell>
          <cell r="K986">
            <v>122250.01</v>
          </cell>
          <cell r="L986">
            <v>70990.58</v>
          </cell>
          <cell r="M986" t="str">
            <v>F</v>
          </cell>
          <cell r="N986">
            <v>0.5807</v>
          </cell>
          <cell r="O986" t="str">
            <v>I</v>
          </cell>
          <cell r="P986" t="str">
            <v>122,250.01</v>
          </cell>
        </row>
        <row r="987">
          <cell r="G987" t="str">
            <v>GR-2026/05-0084, GR-2026/03-0122</v>
          </cell>
        </row>
        <row r="987">
          <cell r="I987" t="str">
            <v>F</v>
          </cell>
          <cell r="J987">
            <v>187.3</v>
          </cell>
          <cell r="K987">
            <v>187.3</v>
          </cell>
          <cell r="L987">
            <v>187.3</v>
          </cell>
          <cell r="M987" t="str">
            <v>F</v>
          </cell>
          <cell r="N987">
            <v>1</v>
          </cell>
        </row>
        <row r="988">
          <cell r="I988" t="str">
            <v>F</v>
          </cell>
          <cell r="J988">
            <v>2880</v>
          </cell>
          <cell r="K988">
            <v>2880</v>
          </cell>
          <cell r="L988">
            <v>1728</v>
          </cell>
          <cell r="M988" t="str">
            <v>F</v>
          </cell>
          <cell r="N988">
            <v>0.6</v>
          </cell>
          <cell r="O988" t="str">
            <v>L</v>
          </cell>
        </row>
        <row r="989">
          <cell r="G989" t="str">
            <v>GR-2026/03-0110</v>
          </cell>
        </row>
        <row r="989">
          <cell r="I989" t="str">
            <v>F</v>
          </cell>
          <cell r="J989">
            <v>26</v>
          </cell>
          <cell r="K989">
            <v>26</v>
          </cell>
          <cell r="L989">
            <v>26</v>
          </cell>
          <cell r="M989" t="str">
            <v>F</v>
          </cell>
          <cell r="N989">
            <v>1</v>
          </cell>
        </row>
        <row r="990">
          <cell r="I990" t="str">
            <v>F</v>
          </cell>
          <cell r="J990">
            <v>24970</v>
          </cell>
          <cell r="K990">
            <v>24970</v>
          </cell>
          <cell r="L990">
            <v>14982</v>
          </cell>
          <cell r="M990" t="str">
            <v>F</v>
          </cell>
          <cell r="N990">
            <v>0.6</v>
          </cell>
          <cell r="O990" t="str">
            <v>L</v>
          </cell>
        </row>
        <row r="991">
          <cell r="G991" t="str">
            <v>GR-2026/03-0137</v>
          </cell>
        </row>
        <row r="991">
          <cell r="I991" t="str">
            <v>F</v>
          </cell>
          <cell r="J991">
            <v>82</v>
          </cell>
          <cell r="K991">
            <v>82</v>
          </cell>
          <cell r="L991">
            <v>82</v>
          </cell>
          <cell r="M991" t="str">
            <v>F</v>
          </cell>
          <cell r="N991">
            <v>1</v>
          </cell>
        </row>
        <row r="992">
          <cell r="I992" t="str">
            <v>F</v>
          </cell>
          <cell r="J992">
            <v>127650</v>
          </cell>
          <cell r="K992">
            <v>127650</v>
          </cell>
          <cell r="L992">
            <v>76590</v>
          </cell>
          <cell r="M992" t="str">
            <v>F</v>
          </cell>
          <cell r="N992">
            <v>0.6</v>
          </cell>
          <cell r="O992" t="str">
            <v>L</v>
          </cell>
        </row>
        <row r="993">
          <cell r="F993" t="str">
            <v>BY COURIER</v>
          </cell>
          <cell r="G993" t="str">
            <v>GR-2026/03-0109</v>
          </cell>
        </row>
        <row r="993">
          <cell r="I993" t="str">
            <v>F</v>
          </cell>
          <cell r="J993">
            <v>300</v>
          </cell>
          <cell r="K993">
            <v>300</v>
          </cell>
          <cell r="L993">
            <v>170.58</v>
          </cell>
          <cell r="M993" t="str">
            <v>F</v>
          </cell>
          <cell r="N993">
            <v>0.5686</v>
          </cell>
          <cell r="O993" t="str">
            <v>I</v>
          </cell>
        </row>
        <row r="994">
          <cell r="F994" t="str">
            <v>EGSU1362891</v>
          </cell>
          <cell r="G994" t="str">
            <v>GR-2026/04-0096</v>
          </cell>
        </row>
        <row r="994">
          <cell r="I994" t="str">
            <v>F</v>
          </cell>
          <cell r="J994">
            <v>1400</v>
          </cell>
          <cell r="K994">
            <v>1400</v>
          </cell>
          <cell r="L994">
            <v>822.78</v>
          </cell>
          <cell r="M994" t="str">
            <v>F</v>
          </cell>
          <cell r="N994">
            <v>0.5877</v>
          </cell>
          <cell r="O994" t="str">
            <v>I</v>
          </cell>
          <cell r="P994" t="str">
            <v>1,400.00</v>
          </cell>
        </row>
        <row r="995">
          <cell r="F995" t="str">
            <v>EGHU9558790</v>
          </cell>
          <cell r="G995" t="str">
            <v>GR-2026/04-0088</v>
          </cell>
        </row>
        <row r="995">
          <cell r="I995" t="str">
            <v>F</v>
          </cell>
          <cell r="J995">
            <v>55275</v>
          </cell>
          <cell r="K995">
            <v>55275</v>
          </cell>
          <cell r="L995">
            <v>32485.12</v>
          </cell>
          <cell r="M995" t="str">
            <v>F</v>
          </cell>
          <cell r="N995">
            <v>0.5877</v>
          </cell>
          <cell r="O995" t="str">
            <v>I</v>
          </cell>
          <cell r="P995" t="str">
            <v>55,275.00</v>
          </cell>
        </row>
        <row r="996">
          <cell r="F996" t="str">
            <v>EMCU8902776</v>
          </cell>
          <cell r="G996" t="str">
            <v>GR-2026/04-0089</v>
          </cell>
        </row>
        <row r="996">
          <cell r="I996" t="str">
            <v>F</v>
          </cell>
          <cell r="J996">
            <v>114140</v>
          </cell>
          <cell r="K996">
            <v>114140</v>
          </cell>
          <cell r="L996">
            <v>67080.08</v>
          </cell>
          <cell r="M996" t="str">
            <v>F</v>
          </cell>
          <cell r="N996">
            <v>0.5877</v>
          </cell>
          <cell r="O996" t="str">
            <v>I</v>
          </cell>
          <cell r="P996" t="str">
            <v>114,140.00</v>
          </cell>
        </row>
        <row r="997">
          <cell r="G997" t="str">
            <v>GR-2026/03-0121, GR-2026/03-0120</v>
          </cell>
        </row>
        <row r="997">
          <cell r="I997" t="str">
            <v>F</v>
          </cell>
          <cell r="J997">
            <v>593.2</v>
          </cell>
          <cell r="K997">
            <v>593.2</v>
          </cell>
          <cell r="L997">
            <v>593.2</v>
          </cell>
          <cell r="M997" t="str">
            <v>F</v>
          </cell>
          <cell r="N997">
            <v>1</v>
          </cell>
        </row>
        <row r="998">
          <cell r="I998" t="str">
            <v>F</v>
          </cell>
          <cell r="J998">
            <v>27624</v>
          </cell>
          <cell r="K998">
            <v>27624</v>
          </cell>
          <cell r="L998">
            <v>16574.4</v>
          </cell>
          <cell r="M998" t="str">
            <v>F</v>
          </cell>
          <cell r="N998">
            <v>0.6</v>
          </cell>
          <cell r="O998" t="str">
            <v>L</v>
          </cell>
        </row>
        <row r="999">
          <cell r="I999" t="str">
            <v>F</v>
          </cell>
          <cell r="J999">
            <v>8800</v>
          </cell>
          <cell r="K999">
            <v>8800</v>
          </cell>
          <cell r="L999">
            <v>5280</v>
          </cell>
          <cell r="M999" t="str">
            <v>F</v>
          </cell>
          <cell r="N999">
            <v>0.6</v>
          </cell>
          <cell r="O999" t="str">
            <v>L</v>
          </cell>
        </row>
        <row r="1000">
          <cell r="G1000" t="str">
            <v>GR-2026/04-0005</v>
          </cell>
        </row>
        <row r="1000">
          <cell r="I1000" t="str">
            <v>F</v>
          </cell>
          <cell r="J1000">
            <v>76.8</v>
          </cell>
          <cell r="K1000">
            <v>76.8</v>
          </cell>
          <cell r="L1000">
            <v>76.8</v>
          </cell>
          <cell r="M1000" t="str">
            <v>F</v>
          </cell>
          <cell r="N1000">
            <v>1</v>
          </cell>
        </row>
        <row r="1001">
          <cell r="I1001" t="str">
            <v>F</v>
          </cell>
          <cell r="J1001">
            <v>47178</v>
          </cell>
          <cell r="K1001">
            <v>47178</v>
          </cell>
          <cell r="L1001">
            <v>28306.8</v>
          </cell>
          <cell r="M1001" t="str">
            <v>F</v>
          </cell>
          <cell r="N1001">
            <v>0.6</v>
          </cell>
          <cell r="O1001" t="str">
            <v>L</v>
          </cell>
        </row>
        <row r="1002">
          <cell r="I1002" t="str">
            <v>F</v>
          </cell>
          <cell r="J1002">
            <v>29538</v>
          </cell>
          <cell r="K1002">
            <v>29538</v>
          </cell>
          <cell r="L1002">
            <v>17722.8</v>
          </cell>
          <cell r="M1002" t="str">
            <v>F</v>
          </cell>
          <cell r="N1002">
            <v>0.6</v>
          </cell>
          <cell r="O1002" t="str">
            <v>L</v>
          </cell>
        </row>
        <row r="1003">
          <cell r="I1003" t="str">
            <v>F</v>
          </cell>
          <cell r="J1003">
            <v>5700</v>
          </cell>
          <cell r="K1003">
            <v>5700</v>
          </cell>
          <cell r="L1003">
            <v>3420</v>
          </cell>
          <cell r="M1003" t="str">
            <v>F</v>
          </cell>
          <cell r="N1003">
            <v>0.6</v>
          </cell>
          <cell r="O1003" t="str">
            <v>L</v>
          </cell>
        </row>
        <row r="1004">
          <cell r="I1004" t="str">
            <v>F</v>
          </cell>
          <cell r="J1004">
            <v>600</v>
          </cell>
          <cell r="K1004">
            <v>600</v>
          </cell>
          <cell r="L1004">
            <v>360</v>
          </cell>
          <cell r="M1004" t="str">
            <v>F</v>
          </cell>
          <cell r="N1004">
            <v>0.6</v>
          </cell>
          <cell r="O1004" t="str">
            <v>L</v>
          </cell>
        </row>
        <row r="1005">
          <cell r="I1005" t="str">
            <v>F</v>
          </cell>
          <cell r="J1005">
            <v>2490</v>
          </cell>
          <cell r="K1005">
            <v>2490</v>
          </cell>
          <cell r="L1005">
            <v>1494</v>
          </cell>
          <cell r="M1005" t="str">
            <v>F</v>
          </cell>
          <cell r="N1005">
            <v>0.6</v>
          </cell>
          <cell r="O1005" t="str">
            <v>L</v>
          </cell>
        </row>
        <row r="1006">
          <cell r="I1006" t="str">
            <v>F</v>
          </cell>
          <cell r="J1006">
            <v>2100</v>
          </cell>
          <cell r="K1006">
            <v>2100</v>
          </cell>
          <cell r="L1006">
            <v>1260</v>
          </cell>
          <cell r="M1006" t="str">
            <v>F</v>
          </cell>
          <cell r="N1006">
            <v>0.6</v>
          </cell>
          <cell r="O1006" t="str">
            <v>L</v>
          </cell>
        </row>
        <row r="1007">
          <cell r="I1007" t="str">
            <v>F</v>
          </cell>
          <cell r="J1007">
            <v>11890</v>
          </cell>
          <cell r="K1007">
            <v>11890</v>
          </cell>
          <cell r="L1007">
            <v>7134</v>
          </cell>
          <cell r="M1007" t="str">
            <v>F</v>
          </cell>
          <cell r="N1007">
            <v>0.6</v>
          </cell>
          <cell r="O1007" t="str">
            <v>L</v>
          </cell>
        </row>
        <row r="1008">
          <cell r="I1008" t="str">
            <v>F</v>
          </cell>
          <cell r="J1008">
            <v>967.5</v>
          </cell>
          <cell r="K1008">
            <v>967.5</v>
          </cell>
          <cell r="L1008">
            <v>580.5</v>
          </cell>
          <cell r="M1008" t="str">
            <v>F</v>
          </cell>
          <cell r="N1008">
            <v>0.6</v>
          </cell>
          <cell r="O1008" t="str">
            <v>L</v>
          </cell>
        </row>
        <row r="1009">
          <cell r="F1009" t="str">
            <v>WHLU5685310</v>
          </cell>
          <cell r="G1009" t="str">
            <v>GR-2026/04-0093</v>
          </cell>
        </row>
        <row r="1009">
          <cell r="I1009" t="str">
            <v>F</v>
          </cell>
          <cell r="J1009">
            <v>111720</v>
          </cell>
          <cell r="K1009">
            <v>111720</v>
          </cell>
          <cell r="L1009">
            <v>64562.99</v>
          </cell>
          <cell r="M1009" t="str">
            <v>F</v>
          </cell>
          <cell r="N1009">
            <v>0.5779</v>
          </cell>
          <cell r="O1009" t="str">
            <v>I</v>
          </cell>
          <cell r="P1009" t="str">
            <v>111,720.00</v>
          </cell>
        </row>
        <row r="1010">
          <cell r="F1010" t="str">
            <v>WHSU5594658</v>
          </cell>
          <cell r="G1010" t="str">
            <v>GR-2026/05-0040</v>
          </cell>
        </row>
        <row r="1010">
          <cell r="I1010" t="str">
            <v>F</v>
          </cell>
          <cell r="J1010">
            <v>800</v>
          </cell>
          <cell r="K1010">
            <v>800</v>
          </cell>
          <cell r="L1010">
            <v>456.64</v>
          </cell>
          <cell r="M1010" t="str">
            <v>F</v>
          </cell>
          <cell r="N1010">
            <v>0.5708</v>
          </cell>
          <cell r="O1010" t="str">
            <v>I</v>
          </cell>
          <cell r="P1010" t="str">
            <v>800.00</v>
          </cell>
        </row>
        <row r="1011">
          <cell r="F1011" t="str">
            <v>WHSU5452416 (MOCHA)</v>
          </cell>
          <cell r="G1011" t="str">
            <v>GR-2026/05-0051</v>
          </cell>
        </row>
        <row r="1011">
          <cell r="I1011" t="str">
            <v>F</v>
          </cell>
          <cell r="J1011">
            <v>22493.5</v>
          </cell>
          <cell r="K1011">
            <v>22493.5</v>
          </cell>
          <cell r="L1011">
            <v>12839.29</v>
          </cell>
          <cell r="M1011" t="str">
            <v>F</v>
          </cell>
          <cell r="N1011">
            <v>0.5708</v>
          </cell>
          <cell r="O1011" t="str">
            <v>I</v>
          </cell>
          <cell r="P1011" t="str">
            <v>22,493.50</v>
          </cell>
        </row>
        <row r="1012">
          <cell r="F1012" t="str">
            <v>WHSU5452416</v>
          </cell>
          <cell r="G1012" t="str">
            <v>GR-2026/05-0039</v>
          </cell>
        </row>
        <row r="1012">
          <cell r="I1012" t="str">
            <v>F</v>
          </cell>
          <cell r="J1012">
            <v>64555.5</v>
          </cell>
          <cell r="K1012">
            <v>64555.5</v>
          </cell>
          <cell r="L1012">
            <v>36848.28</v>
          </cell>
          <cell r="M1012" t="str">
            <v>F</v>
          </cell>
          <cell r="N1012">
            <v>0.5708</v>
          </cell>
          <cell r="O1012" t="str">
            <v>I</v>
          </cell>
          <cell r="P1012" t="str">
            <v>64,555.50</v>
          </cell>
        </row>
        <row r="1013">
          <cell r="I1013" t="str">
            <v>F</v>
          </cell>
          <cell r="J1013">
            <v>16800</v>
          </cell>
          <cell r="K1013">
            <v>16800</v>
          </cell>
          <cell r="L1013">
            <v>10080</v>
          </cell>
          <cell r="M1013" t="str">
            <v>F</v>
          </cell>
          <cell r="N1013">
            <v>0.6</v>
          </cell>
          <cell r="O1013" t="str">
            <v>L</v>
          </cell>
        </row>
        <row r="1014">
          <cell r="G1014" t="str">
            <v>GR-2026/03-0099</v>
          </cell>
        </row>
        <row r="1014">
          <cell r="I1014" t="str">
            <v>F</v>
          </cell>
          <cell r="J1014">
            <v>63</v>
          </cell>
          <cell r="K1014">
            <v>63</v>
          </cell>
          <cell r="L1014">
            <v>63</v>
          </cell>
          <cell r="M1014" t="str">
            <v>F</v>
          </cell>
          <cell r="N1014">
            <v>1</v>
          </cell>
        </row>
        <row r="1015">
          <cell r="I1015" t="str">
            <v>F</v>
          </cell>
          <cell r="J1015">
            <v>3160</v>
          </cell>
          <cell r="K1015">
            <v>3160</v>
          </cell>
          <cell r="L1015">
            <v>1896</v>
          </cell>
          <cell r="M1015" t="str">
            <v>F</v>
          </cell>
          <cell r="N1015">
            <v>0.6</v>
          </cell>
          <cell r="O1015" t="str">
            <v>L</v>
          </cell>
        </row>
        <row r="1016">
          <cell r="I1016" t="str">
            <v>F</v>
          </cell>
          <cell r="J1016">
            <v>189300</v>
          </cell>
          <cell r="K1016">
            <v>189300</v>
          </cell>
          <cell r="L1016">
            <v>113580</v>
          </cell>
          <cell r="M1016" t="str">
            <v>F</v>
          </cell>
          <cell r="N1016">
            <v>0.6</v>
          </cell>
          <cell r="O1016" t="str">
            <v>L</v>
          </cell>
        </row>
        <row r="1017">
          <cell r="I1017" t="str">
            <v>F</v>
          </cell>
          <cell r="J1017">
            <v>28652</v>
          </cell>
          <cell r="K1017">
            <v>28652</v>
          </cell>
          <cell r="L1017">
            <v>17191.2</v>
          </cell>
          <cell r="M1017" t="str">
            <v>F</v>
          </cell>
          <cell r="N1017">
            <v>0.6</v>
          </cell>
          <cell r="O1017" t="str">
            <v>L</v>
          </cell>
        </row>
        <row r="1018">
          <cell r="G1018" t="str">
            <v>GR-2026/03-0095, GR-2026/03-0106</v>
          </cell>
        </row>
        <row r="1018">
          <cell r="I1018" t="str">
            <v>F</v>
          </cell>
          <cell r="J1018">
            <v>7494.96</v>
          </cell>
          <cell r="K1018">
            <v>7494.96</v>
          </cell>
          <cell r="L1018">
            <v>7494.96</v>
          </cell>
          <cell r="M1018" t="str">
            <v>F</v>
          </cell>
          <cell r="N1018">
            <v>1</v>
          </cell>
        </row>
        <row r="1019">
          <cell r="G1019" t="str">
            <v>GR-2026/07-0083, GR-2026/07-0008, GR-2026/07-0090, GR-2026/07-0045, GR-2026/06-0123, GR-2026/06-0139</v>
          </cell>
        </row>
        <row r="1019">
          <cell r="I1019" t="str">
            <v>F</v>
          </cell>
          <cell r="J1019">
            <v>99000</v>
          </cell>
          <cell r="K1019">
            <v>99000</v>
          </cell>
          <cell r="L1019">
            <v>99000</v>
          </cell>
          <cell r="M1019" t="str">
            <v>F</v>
          </cell>
          <cell r="N1019">
            <v>1</v>
          </cell>
        </row>
        <row r="1020">
          <cell r="G1020" t="str">
            <v>GR-2026/06-0122, GR-2026/06-0096, GR-2026/05-0131, GR-2026/05-0012, GR-2026/05-0072, GR-2026/05-0046, GR-2026/05-0119, GR-2026/06-0083, GR-2026/05-0080</v>
          </cell>
        </row>
        <row r="1020">
          <cell r="I1020" t="str">
            <v>F</v>
          </cell>
          <cell r="J1020">
            <v>85500</v>
          </cell>
          <cell r="K1020">
            <v>85500</v>
          </cell>
          <cell r="L1020">
            <v>85500</v>
          </cell>
          <cell r="M1020" t="str">
            <v>F</v>
          </cell>
          <cell r="N1020">
            <v>1</v>
          </cell>
        </row>
        <row r="1021">
          <cell r="F1021" t="str">
            <v>F-OOCU5997088</v>
          </cell>
          <cell r="G1021" t="str">
            <v>FGR2026/03-0009</v>
          </cell>
        </row>
        <row r="1021">
          <cell r="I1021" t="str">
            <v>F</v>
          </cell>
          <cell r="J1021">
            <v>0</v>
          </cell>
          <cell r="K1021">
            <v>0</v>
          </cell>
          <cell r="L1021">
            <v>0</v>
          </cell>
          <cell r="M1021" t="str">
            <v>F</v>
          </cell>
          <cell r="N1021">
            <v>0.588</v>
          </cell>
          <cell r="O1021" t="str">
            <v>I</v>
          </cell>
          <cell r="P1021" t="str">
            <v>0.00</v>
          </cell>
        </row>
        <row r="1022">
          <cell r="I1022" t="str">
            <v>F</v>
          </cell>
          <cell r="J1022">
            <v>264761</v>
          </cell>
          <cell r="K1022">
            <v>264761</v>
          </cell>
          <cell r="L1022">
            <v>158856.6</v>
          </cell>
          <cell r="M1022" t="str">
            <v>F</v>
          </cell>
          <cell r="N1022">
            <v>0.6</v>
          </cell>
          <cell r="O1022" t="str">
            <v>L</v>
          </cell>
        </row>
        <row r="1023">
          <cell r="I1023" t="str">
            <v>F</v>
          </cell>
          <cell r="J1023">
            <v>190087.2</v>
          </cell>
          <cell r="K1023">
            <v>190087.2</v>
          </cell>
          <cell r="L1023">
            <v>114052.32</v>
          </cell>
          <cell r="M1023" t="str">
            <v>F</v>
          </cell>
          <cell r="N1023">
            <v>0.6</v>
          </cell>
          <cell r="O1023" t="str">
            <v>L</v>
          </cell>
        </row>
        <row r="1024">
          <cell r="I1024" t="str">
            <v>F</v>
          </cell>
          <cell r="J1024">
            <v>3983.25</v>
          </cell>
          <cell r="K1024">
            <v>3983.25</v>
          </cell>
          <cell r="L1024">
            <v>2389.95</v>
          </cell>
          <cell r="M1024" t="str">
            <v>F</v>
          </cell>
          <cell r="N1024">
            <v>0.6</v>
          </cell>
          <cell r="O1024" t="str">
            <v>L</v>
          </cell>
        </row>
        <row r="1025">
          <cell r="I1025" t="str">
            <v>F</v>
          </cell>
          <cell r="J1025">
            <v>20405</v>
          </cell>
          <cell r="K1025">
            <v>20405</v>
          </cell>
          <cell r="L1025">
            <v>12243</v>
          </cell>
          <cell r="M1025" t="str">
            <v>F</v>
          </cell>
          <cell r="N1025">
            <v>0.6</v>
          </cell>
          <cell r="O1025" t="str">
            <v>L</v>
          </cell>
        </row>
        <row r="1026">
          <cell r="I1026" t="str">
            <v>F</v>
          </cell>
          <cell r="J1026">
            <v>3250</v>
          </cell>
          <cell r="K1026">
            <v>3250</v>
          </cell>
          <cell r="L1026">
            <v>1950</v>
          </cell>
          <cell r="M1026" t="str">
            <v>F</v>
          </cell>
          <cell r="N1026">
            <v>0.6</v>
          </cell>
          <cell r="O1026" t="str">
            <v>L</v>
          </cell>
        </row>
        <row r="1027">
          <cell r="I1027" t="str">
            <v>F</v>
          </cell>
          <cell r="J1027">
            <v>401693.52</v>
          </cell>
          <cell r="K1027">
            <v>401693.52</v>
          </cell>
          <cell r="L1027">
            <v>241016.11</v>
          </cell>
          <cell r="M1027" t="str">
            <v>F</v>
          </cell>
          <cell r="N1027">
            <v>0.6</v>
          </cell>
          <cell r="O1027" t="str">
            <v>L</v>
          </cell>
        </row>
        <row r="1028">
          <cell r="I1028" t="str">
            <v>F</v>
          </cell>
          <cell r="J1028">
            <v>9892</v>
          </cell>
          <cell r="K1028">
            <v>9892</v>
          </cell>
          <cell r="L1028">
            <v>5935.2</v>
          </cell>
          <cell r="M1028" t="str">
            <v>F</v>
          </cell>
          <cell r="N1028">
            <v>0.6</v>
          </cell>
          <cell r="O1028" t="str">
            <v>L</v>
          </cell>
        </row>
        <row r="1029">
          <cell r="I1029" t="str">
            <v>F</v>
          </cell>
          <cell r="J1029">
            <v>109696.8</v>
          </cell>
          <cell r="K1029">
            <v>109696.8</v>
          </cell>
          <cell r="L1029">
            <v>65818.08</v>
          </cell>
          <cell r="M1029" t="str">
            <v>F</v>
          </cell>
          <cell r="N1029">
            <v>0.6</v>
          </cell>
          <cell r="O1029" t="str">
            <v>L</v>
          </cell>
        </row>
        <row r="1030">
          <cell r="I1030" t="str">
            <v>F</v>
          </cell>
          <cell r="J1030">
            <v>40500</v>
          </cell>
          <cell r="K1030">
            <v>40500</v>
          </cell>
          <cell r="L1030">
            <v>24300</v>
          </cell>
          <cell r="M1030" t="str">
            <v>F</v>
          </cell>
          <cell r="N1030">
            <v>0.6</v>
          </cell>
          <cell r="O1030" t="str">
            <v>L</v>
          </cell>
        </row>
        <row r="1031">
          <cell r="I1031" t="str">
            <v>F</v>
          </cell>
          <cell r="J1031">
            <v>8820</v>
          </cell>
          <cell r="K1031">
            <v>8820</v>
          </cell>
          <cell r="L1031">
            <v>5292</v>
          </cell>
          <cell r="M1031" t="str">
            <v>F</v>
          </cell>
          <cell r="N1031">
            <v>0.6</v>
          </cell>
          <cell r="O1031" t="str">
            <v>L</v>
          </cell>
        </row>
        <row r="1032">
          <cell r="I1032" t="str">
            <v>F</v>
          </cell>
          <cell r="J1032">
            <v>13930</v>
          </cell>
          <cell r="K1032">
            <v>13930</v>
          </cell>
          <cell r="L1032">
            <v>8358</v>
          </cell>
          <cell r="M1032" t="str">
            <v>F</v>
          </cell>
          <cell r="N1032">
            <v>0.6</v>
          </cell>
          <cell r="O1032" t="str">
            <v>L</v>
          </cell>
        </row>
        <row r="1033">
          <cell r="I1033" t="str">
            <v>F</v>
          </cell>
          <cell r="J1033">
            <v>438</v>
          </cell>
          <cell r="K1033">
            <v>438</v>
          </cell>
          <cell r="L1033">
            <v>438</v>
          </cell>
          <cell r="M1033" t="str">
            <v>F</v>
          </cell>
          <cell r="N1033">
            <v>1</v>
          </cell>
        </row>
        <row r="1034">
          <cell r="G1034" t="str">
            <v>GR-2026/03-0082</v>
          </cell>
        </row>
        <row r="1034">
          <cell r="I1034" t="str">
            <v>F</v>
          </cell>
          <cell r="J1034">
            <v>28</v>
          </cell>
          <cell r="K1034">
            <v>28</v>
          </cell>
          <cell r="L1034">
            <v>28</v>
          </cell>
          <cell r="M1034" t="str">
            <v>F</v>
          </cell>
          <cell r="N1034">
            <v>1</v>
          </cell>
        </row>
        <row r="1035">
          <cell r="G1035" t="str">
            <v>GR-2026/03-0096</v>
          </cell>
        </row>
        <row r="1035">
          <cell r="I1035" t="str">
            <v>F</v>
          </cell>
          <cell r="J1035">
            <v>76.26</v>
          </cell>
          <cell r="K1035">
            <v>76.26</v>
          </cell>
          <cell r="L1035">
            <v>76.26</v>
          </cell>
          <cell r="M1035" t="str">
            <v>F</v>
          </cell>
          <cell r="N1035">
            <v>1</v>
          </cell>
        </row>
        <row r="1036">
          <cell r="I1036" t="str">
            <v>F</v>
          </cell>
          <cell r="J1036">
            <v>90410</v>
          </cell>
          <cell r="K1036">
            <v>90410</v>
          </cell>
          <cell r="L1036">
            <v>54246</v>
          </cell>
          <cell r="M1036" t="str">
            <v>F</v>
          </cell>
          <cell r="N1036">
            <v>0.6</v>
          </cell>
          <cell r="O1036" t="str">
            <v>L</v>
          </cell>
        </row>
        <row r="1037">
          <cell r="I1037" t="str">
            <v>F</v>
          </cell>
          <cell r="J1037">
            <v>47250</v>
          </cell>
          <cell r="K1037">
            <v>47250</v>
          </cell>
          <cell r="L1037">
            <v>28350</v>
          </cell>
          <cell r="M1037" t="str">
            <v>F</v>
          </cell>
          <cell r="N1037">
            <v>0.6</v>
          </cell>
          <cell r="O1037" t="str">
            <v>L</v>
          </cell>
        </row>
        <row r="1038">
          <cell r="I1038" t="str">
            <v>F</v>
          </cell>
          <cell r="J1038">
            <v>23550</v>
          </cell>
          <cell r="K1038">
            <v>23550</v>
          </cell>
          <cell r="L1038">
            <v>14130</v>
          </cell>
          <cell r="M1038" t="str">
            <v>F</v>
          </cell>
          <cell r="N1038">
            <v>0.6</v>
          </cell>
          <cell r="O1038" t="str">
            <v>L</v>
          </cell>
        </row>
        <row r="1039">
          <cell r="I1039" t="str">
            <v>F</v>
          </cell>
          <cell r="J1039">
            <v>62770</v>
          </cell>
          <cell r="K1039">
            <v>62770</v>
          </cell>
          <cell r="L1039">
            <v>37662</v>
          </cell>
          <cell r="M1039" t="str">
            <v>F</v>
          </cell>
          <cell r="N1039">
            <v>0.6</v>
          </cell>
          <cell r="O1039" t="str">
            <v>L</v>
          </cell>
        </row>
        <row r="1040">
          <cell r="I1040" t="str">
            <v>F</v>
          </cell>
          <cell r="J1040">
            <v>0</v>
          </cell>
          <cell r="K1040">
            <v>0</v>
          </cell>
          <cell r="L1040">
            <v>0</v>
          </cell>
          <cell r="M1040" t="str">
            <v>F</v>
          </cell>
          <cell r="N1040">
            <v>1</v>
          </cell>
        </row>
        <row r="1041">
          <cell r="I1041" t="str">
            <v>F</v>
          </cell>
          <cell r="J1041">
            <v>349002.6</v>
          </cell>
          <cell r="K1041">
            <v>349002.6</v>
          </cell>
          <cell r="L1041">
            <v>209401.56</v>
          </cell>
          <cell r="M1041" t="str">
            <v>F</v>
          </cell>
          <cell r="N1041">
            <v>0.6</v>
          </cell>
          <cell r="O1041" t="str">
            <v>L</v>
          </cell>
        </row>
        <row r="1042">
          <cell r="I1042" t="str">
            <v>F</v>
          </cell>
          <cell r="J1042">
            <v>287258.2</v>
          </cell>
          <cell r="K1042">
            <v>287258.2</v>
          </cell>
          <cell r="L1042">
            <v>172354.92</v>
          </cell>
          <cell r="M1042" t="str">
            <v>F</v>
          </cell>
          <cell r="N1042">
            <v>0.6</v>
          </cell>
          <cell r="O1042" t="str">
            <v>L</v>
          </cell>
        </row>
        <row r="1043">
          <cell r="I1043" t="str">
            <v>F</v>
          </cell>
          <cell r="J1043">
            <v>369870.6</v>
          </cell>
          <cell r="K1043">
            <v>369870.6</v>
          </cell>
          <cell r="L1043">
            <v>221922.36</v>
          </cell>
          <cell r="M1043" t="str">
            <v>F</v>
          </cell>
          <cell r="N1043">
            <v>0.6</v>
          </cell>
          <cell r="O1043" t="str">
            <v>L</v>
          </cell>
        </row>
        <row r="1044">
          <cell r="I1044" t="str">
            <v>F</v>
          </cell>
          <cell r="J1044">
            <v>107.34</v>
          </cell>
          <cell r="K1044">
            <v>107.34</v>
          </cell>
          <cell r="L1044">
            <v>322.02</v>
          </cell>
          <cell r="M1044" t="str">
            <v>F</v>
          </cell>
          <cell r="N1044">
            <v>3</v>
          </cell>
          <cell r="O1044" t="str">
            <v>L</v>
          </cell>
        </row>
        <row r="1045">
          <cell r="I1045" t="str">
            <v>F</v>
          </cell>
          <cell r="J1045">
            <v>96500</v>
          </cell>
          <cell r="K1045">
            <v>96500</v>
          </cell>
          <cell r="L1045">
            <v>57900</v>
          </cell>
          <cell r="M1045" t="str">
            <v>F</v>
          </cell>
          <cell r="N1045">
            <v>0.6</v>
          </cell>
          <cell r="O1045" t="str">
            <v>L</v>
          </cell>
        </row>
        <row r="1046">
          <cell r="I1046" t="str">
            <v>F</v>
          </cell>
          <cell r="J1046">
            <v>137225</v>
          </cell>
          <cell r="K1046">
            <v>137225</v>
          </cell>
          <cell r="L1046">
            <v>82335</v>
          </cell>
          <cell r="M1046" t="str">
            <v>F</v>
          </cell>
          <cell r="N1046">
            <v>0.6</v>
          </cell>
          <cell r="O1046" t="str">
            <v>L</v>
          </cell>
        </row>
        <row r="1047">
          <cell r="I1047" t="str">
            <v>F</v>
          </cell>
          <cell r="J1047">
            <v>299105.4</v>
          </cell>
          <cell r="K1047">
            <v>299105.4</v>
          </cell>
          <cell r="L1047">
            <v>179463.24</v>
          </cell>
          <cell r="M1047" t="str">
            <v>F</v>
          </cell>
          <cell r="N1047">
            <v>0.6</v>
          </cell>
          <cell r="O1047" t="str">
            <v>L</v>
          </cell>
        </row>
        <row r="1048">
          <cell r="I1048" t="str">
            <v>F</v>
          </cell>
          <cell r="J1048">
            <v>205214.9</v>
          </cell>
          <cell r="K1048">
            <v>205214.9</v>
          </cell>
          <cell r="L1048">
            <v>123128.94</v>
          </cell>
          <cell r="M1048" t="str">
            <v>F</v>
          </cell>
          <cell r="N1048">
            <v>0.6</v>
          </cell>
          <cell r="O1048" t="str">
            <v>L</v>
          </cell>
        </row>
        <row r="1049">
          <cell r="G1049" t="str">
            <v>GR-2026/03-0071</v>
          </cell>
        </row>
        <row r="1049">
          <cell r="I1049" t="str">
            <v>F</v>
          </cell>
          <cell r="J1049">
            <v>80.4</v>
          </cell>
          <cell r="K1049">
            <v>80.4</v>
          </cell>
          <cell r="L1049">
            <v>80.4</v>
          </cell>
          <cell r="M1049" t="str">
            <v>F</v>
          </cell>
          <cell r="N1049">
            <v>1</v>
          </cell>
        </row>
        <row r="1050">
          <cell r="I1050" t="str">
            <v>F</v>
          </cell>
          <cell r="J1050">
            <v>5500</v>
          </cell>
          <cell r="K1050">
            <v>5500</v>
          </cell>
          <cell r="L1050">
            <v>3300</v>
          </cell>
          <cell r="M1050" t="str">
            <v>F</v>
          </cell>
          <cell r="N1050">
            <v>0.6</v>
          </cell>
          <cell r="O1050" t="str">
            <v>L</v>
          </cell>
        </row>
        <row r="1051">
          <cell r="I1051" t="str">
            <v>F</v>
          </cell>
          <cell r="J1051">
            <v>57880</v>
          </cell>
          <cell r="K1051">
            <v>57880</v>
          </cell>
          <cell r="L1051">
            <v>34728</v>
          </cell>
          <cell r="M1051" t="str">
            <v>F</v>
          </cell>
          <cell r="N1051">
            <v>0.6</v>
          </cell>
          <cell r="O1051" t="str">
            <v>L</v>
          </cell>
        </row>
        <row r="1052">
          <cell r="G1052" t="str">
            <v>GR-2026/04-0081</v>
          </cell>
        </row>
        <row r="1052">
          <cell r="I1052" t="str">
            <v>F</v>
          </cell>
          <cell r="J1052">
            <v>225</v>
          </cell>
          <cell r="K1052">
            <v>225</v>
          </cell>
          <cell r="L1052">
            <v>225</v>
          </cell>
          <cell r="M1052" t="str">
            <v>F</v>
          </cell>
          <cell r="N1052">
            <v>1</v>
          </cell>
        </row>
        <row r="1053">
          <cell r="F1053" t="str">
            <v>F-TEMU6973362</v>
          </cell>
          <cell r="G1053" t="str">
            <v>FGR2026/03-0008</v>
          </cell>
        </row>
        <row r="1053">
          <cell r="I1053" t="str">
            <v>F</v>
          </cell>
          <cell r="J1053">
            <v>0</v>
          </cell>
          <cell r="K1053">
            <v>0</v>
          </cell>
          <cell r="L1053">
            <v>0</v>
          </cell>
          <cell r="M1053" t="str">
            <v>F</v>
          </cell>
          <cell r="N1053">
            <v>0.588</v>
          </cell>
          <cell r="O1053" t="str">
            <v>I</v>
          </cell>
          <cell r="P1053" t="str">
            <v>0.00</v>
          </cell>
        </row>
        <row r="1054">
          <cell r="G1054" t="str">
            <v>GR-2026/03-0069, GR-2026/03-0070</v>
          </cell>
        </row>
        <row r="1054">
          <cell r="I1054" t="str">
            <v>F</v>
          </cell>
          <cell r="J1054">
            <v>868.85</v>
          </cell>
          <cell r="K1054">
            <v>868.85</v>
          </cell>
          <cell r="L1054">
            <v>868.85</v>
          </cell>
          <cell r="M1054" t="str">
            <v>F</v>
          </cell>
          <cell r="N1054">
            <v>1</v>
          </cell>
        </row>
        <row r="1055">
          <cell r="G1055" t="str">
            <v>GR-2026/03-0068</v>
          </cell>
        </row>
        <row r="1055">
          <cell r="I1055" t="str">
            <v>F</v>
          </cell>
          <cell r="J1055">
            <v>160.8</v>
          </cell>
          <cell r="K1055">
            <v>160.8</v>
          </cell>
          <cell r="L1055">
            <v>160.8</v>
          </cell>
          <cell r="M1055" t="str">
            <v>F</v>
          </cell>
          <cell r="N1055">
            <v>1</v>
          </cell>
        </row>
        <row r="1056">
          <cell r="I1056" t="str">
            <v>F</v>
          </cell>
          <cell r="J1056">
            <v>120720</v>
          </cell>
          <cell r="K1056">
            <v>120720</v>
          </cell>
          <cell r="L1056">
            <v>72432</v>
          </cell>
          <cell r="M1056" t="str">
            <v>F</v>
          </cell>
          <cell r="N1056">
            <v>0.6</v>
          </cell>
          <cell r="O1056" t="str">
            <v>L</v>
          </cell>
        </row>
        <row r="1057">
          <cell r="I1057" t="str">
            <v>F</v>
          </cell>
          <cell r="J1057">
            <v>9500</v>
          </cell>
          <cell r="K1057">
            <v>9500</v>
          </cell>
          <cell r="L1057">
            <v>5700</v>
          </cell>
          <cell r="M1057" t="str">
            <v>F</v>
          </cell>
          <cell r="N1057">
            <v>0.6</v>
          </cell>
          <cell r="O1057" t="str">
            <v>L</v>
          </cell>
        </row>
        <row r="1058">
          <cell r="F1058" t="str">
            <v>TGBU8819485</v>
          </cell>
          <cell r="G1058" t="str">
            <v>GR-2026/03-0140</v>
          </cell>
        </row>
        <row r="1058">
          <cell r="I1058" t="str">
            <v>F</v>
          </cell>
          <cell r="J1058">
            <v>118298.84</v>
          </cell>
          <cell r="K1058">
            <v>118298.84</v>
          </cell>
          <cell r="L1058">
            <v>67524.98</v>
          </cell>
          <cell r="M1058" t="str">
            <v>F</v>
          </cell>
          <cell r="N1058">
            <v>0.5708</v>
          </cell>
          <cell r="O1058" t="str">
            <v>I</v>
          </cell>
          <cell r="P1058" t="str">
            <v>118,298.84</v>
          </cell>
        </row>
        <row r="1059">
          <cell r="F1059" t="str">
            <v>CSNU7520880</v>
          </cell>
          <cell r="G1059" t="str">
            <v>GR-2026/03-0139</v>
          </cell>
        </row>
        <row r="1059">
          <cell r="I1059" t="str">
            <v>F</v>
          </cell>
          <cell r="J1059">
            <v>148687.15</v>
          </cell>
          <cell r="K1059">
            <v>148687.15</v>
          </cell>
          <cell r="L1059">
            <v>84870.63</v>
          </cell>
          <cell r="M1059" t="str">
            <v>F</v>
          </cell>
          <cell r="N1059">
            <v>0.5708</v>
          </cell>
          <cell r="O1059" t="str">
            <v>I</v>
          </cell>
          <cell r="P1059" t="str">
            <v>148,687.15</v>
          </cell>
        </row>
        <row r="1060">
          <cell r="G1060" t="str">
            <v>GR-2026/03-0074</v>
          </cell>
        </row>
        <row r="1060">
          <cell r="I1060" t="str">
            <v>F</v>
          </cell>
          <cell r="J1060">
            <v>460</v>
          </cell>
          <cell r="K1060">
            <v>460</v>
          </cell>
          <cell r="L1060">
            <v>460</v>
          </cell>
          <cell r="M1060" t="str">
            <v>F</v>
          </cell>
          <cell r="N1060">
            <v>1</v>
          </cell>
        </row>
        <row r="1061">
          <cell r="F1061" t="str">
            <v>SHORT LOADING</v>
          </cell>
        </row>
        <row r="1061">
          <cell r="I1061" t="str">
            <v>F</v>
          </cell>
          <cell r="J1061">
            <v>0</v>
          </cell>
          <cell r="K1061">
            <v>0</v>
          </cell>
          <cell r="L1061">
            <v>0</v>
          </cell>
          <cell r="M1061" t="str">
            <v>F</v>
          </cell>
          <cell r="N1061">
            <v>0.6</v>
          </cell>
          <cell r="O1061" t="str">
            <v>L</v>
          </cell>
        </row>
        <row r="1062">
          <cell r="G1062" t="str">
            <v>GR-2026/03-0073</v>
          </cell>
        </row>
        <row r="1062">
          <cell r="I1062" t="str">
            <v>F</v>
          </cell>
          <cell r="J1062">
            <v>180</v>
          </cell>
          <cell r="K1062">
            <v>180</v>
          </cell>
          <cell r="L1062">
            <v>180</v>
          </cell>
          <cell r="M1062" t="str">
            <v>F</v>
          </cell>
          <cell r="N1062">
            <v>1</v>
          </cell>
        </row>
        <row r="1063">
          <cell r="I1063" t="str">
            <v>F</v>
          </cell>
          <cell r="J1063">
            <v>34750</v>
          </cell>
          <cell r="K1063">
            <v>34750</v>
          </cell>
          <cell r="L1063">
            <v>20850</v>
          </cell>
          <cell r="M1063" t="str">
            <v>F</v>
          </cell>
          <cell r="N1063">
            <v>0.6</v>
          </cell>
          <cell r="O1063" t="str">
            <v>L</v>
          </cell>
        </row>
        <row r="1064">
          <cell r="F1064" t="str">
            <v>TEMU7359467</v>
          </cell>
          <cell r="G1064" t="str">
            <v>GR-2026/03-0149</v>
          </cell>
        </row>
        <row r="1064">
          <cell r="I1064" t="str">
            <v>F</v>
          </cell>
          <cell r="J1064">
            <v>112803.27</v>
          </cell>
          <cell r="K1064">
            <v>112803.27</v>
          </cell>
          <cell r="L1064">
            <v>64388.11</v>
          </cell>
          <cell r="M1064" t="str">
            <v>F</v>
          </cell>
          <cell r="N1064">
            <v>0.5708</v>
          </cell>
          <cell r="O1064" t="str">
            <v>I</v>
          </cell>
          <cell r="P1064" t="str">
            <v>112,803.27</v>
          </cell>
        </row>
        <row r="1065">
          <cell r="G1065" t="str">
            <v>GR-2026/03-0072</v>
          </cell>
        </row>
        <row r="1065">
          <cell r="I1065" t="str">
            <v>F</v>
          </cell>
          <cell r="J1065">
            <v>5760</v>
          </cell>
          <cell r="K1065">
            <v>5760</v>
          </cell>
          <cell r="L1065">
            <v>5760</v>
          </cell>
          <cell r="M1065" t="str">
            <v>F</v>
          </cell>
          <cell r="N1065">
            <v>1</v>
          </cell>
        </row>
        <row r="1066">
          <cell r="F1066" t="str">
            <v>TGBU8809471 (MOCHA)</v>
          </cell>
          <cell r="G1066" t="str">
            <v>GR-2026/03-0151</v>
          </cell>
        </row>
        <row r="1066">
          <cell r="I1066" t="str">
            <v>F</v>
          </cell>
          <cell r="J1066">
            <v>14100</v>
          </cell>
          <cell r="K1066">
            <v>14100</v>
          </cell>
          <cell r="L1066">
            <v>8048.28</v>
          </cell>
          <cell r="M1066" t="str">
            <v>F</v>
          </cell>
          <cell r="N1066">
            <v>0.5708</v>
          </cell>
          <cell r="O1066" t="str">
            <v>I</v>
          </cell>
          <cell r="P1066" t="str">
            <v>14,100.00</v>
          </cell>
        </row>
        <row r="1067">
          <cell r="G1067" t="str">
            <v>GR-2026/03-0029, GR-2026/03-0028, GR-2026/03-0030</v>
          </cell>
        </row>
        <row r="1067">
          <cell r="I1067" t="str">
            <v>F</v>
          </cell>
          <cell r="J1067">
            <v>426</v>
          </cell>
          <cell r="K1067">
            <v>426</v>
          </cell>
          <cell r="L1067">
            <v>426</v>
          </cell>
          <cell r="M1067" t="str">
            <v>F</v>
          </cell>
          <cell r="N1067">
            <v>1</v>
          </cell>
        </row>
        <row r="1068">
          <cell r="F1068" t="str">
            <v>SHORT LOADING</v>
          </cell>
        </row>
        <row r="1068">
          <cell r="I1068" t="str">
            <v>F</v>
          </cell>
          <cell r="J1068">
            <v>0</v>
          </cell>
          <cell r="K1068">
            <v>0</v>
          </cell>
          <cell r="L1068">
            <v>0</v>
          </cell>
          <cell r="M1068" t="str">
            <v>F</v>
          </cell>
          <cell r="N1068">
            <v>3</v>
          </cell>
          <cell r="O1068" t="str">
            <v>L</v>
          </cell>
        </row>
        <row r="1069">
          <cell r="F1069" t="str">
            <v>TGBU8809471</v>
          </cell>
          <cell r="G1069" t="str">
            <v>GR-2026/03-0150</v>
          </cell>
        </row>
        <row r="1069">
          <cell r="I1069" t="str">
            <v>F</v>
          </cell>
          <cell r="J1069">
            <v>131956.35</v>
          </cell>
          <cell r="K1069">
            <v>131956.35</v>
          </cell>
          <cell r="L1069">
            <v>75320.68</v>
          </cell>
          <cell r="M1069" t="str">
            <v>F</v>
          </cell>
          <cell r="N1069">
            <v>0.5708</v>
          </cell>
          <cell r="O1069" t="str">
            <v>I</v>
          </cell>
          <cell r="P1069" t="str">
            <v>131,956.35</v>
          </cell>
        </row>
        <row r="1070">
          <cell r="F1070" t="str">
            <v>F-WHSU5329042</v>
          </cell>
          <cell r="G1070" t="str">
            <v>FGR2026/03-0004</v>
          </cell>
        </row>
        <row r="1070">
          <cell r="I1070" t="str">
            <v>F</v>
          </cell>
          <cell r="J1070">
            <v>0</v>
          </cell>
          <cell r="K1070">
            <v>0</v>
          </cell>
          <cell r="L1070">
            <v>0</v>
          </cell>
          <cell r="M1070" t="str">
            <v>F</v>
          </cell>
          <cell r="N1070">
            <v>0.588</v>
          </cell>
          <cell r="O1070" t="str">
            <v>I</v>
          </cell>
          <cell r="P1070" t="str">
            <v>0.00</v>
          </cell>
        </row>
        <row r="1071">
          <cell r="F1071" t="str">
            <v>SEGU6912674</v>
          </cell>
          <cell r="G1071" t="str">
            <v>GR-2026/03-0144</v>
          </cell>
        </row>
        <row r="1071">
          <cell r="I1071" t="str">
            <v>F</v>
          </cell>
          <cell r="J1071">
            <v>95923.58</v>
          </cell>
          <cell r="K1071">
            <v>95923.58</v>
          </cell>
          <cell r="L1071">
            <v>54753.18</v>
          </cell>
          <cell r="M1071" t="str">
            <v>F</v>
          </cell>
          <cell r="N1071">
            <v>0.5708</v>
          </cell>
          <cell r="O1071" t="str">
            <v>I</v>
          </cell>
          <cell r="P1071" t="str">
            <v>95,923.58</v>
          </cell>
        </row>
        <row r="1072">
          <cell r="F1072" t="str">
            <v>EXTRA</v>
          </cell>
        </row>
        <row r="1072">
          <cell r="I1072" t="str">
            <v>F</v>
          </cell>
          <cell r="J1072">
            <v>102254</v>
          </cell>
          <cell r="K1072">
            <v>102254</v>
          </cell>
          <cell r="L1072">
            <v>61352.4</v>
          </cell>
          <cell r="M1072" t="str">
            <v>F</v>
          </cell>
          <cell r="N1072">
            <v>0.6</v>
          </cell>
          <cell r="O1072" t="str">
            <v>L</v>
          </cell>
        </row>
        <row r="1073">
          <cell r="F1073" t="str">
            <v>FFAU5904894</v>
          </cell>
          <cell r="G1073" t="str">
            <v>GR-2026/03-0158</v>
          </cell>
        </row>
        <row r="1073">
          <cell r="I1073" t="str">
            <v>F</v>
          </cell>
          <cell r="J1073">
            <v>110251.72</v>
          </cell>
          <cell r="K1073">
            <v>110251.72</v>
          </cell>
          <cell r="L1073">
            <v>62931.68</v>
          </cell>
          <cell r="M1073" t="str">
            <v>F</v>
          </cell>
          <cell r="N1073">
            <v>0.5708</v>
          </cell>
          <cell r="O1073" t="str">
            <v>I</v>
          </cell>
          <cell r="P1073" t="str">
            <v>110,251.72</v>
          </cell>
        </row>
        <row r="1074">
          <cell r="I1074" t="str">
            <v>F</v>
          </cell>
          <cell r="J1074">
            <v>215246</v>
          </cell>
          <cell r="K1074">
            <v>215246</v>
          </cell>
          <cell r="L1074">
            <v>129147.6</v>
          </cell>
          <cell r="M1074" t="str">
            <v>F</v>
          </cell>
          <cell r="N1074">
            <v>0.6</v>
          </cell>
          <cell r="O1074" t="str">
            <v>L</v>
          </cell>
        </row>
        <row r="1075">
          <cell r="I1075" t="str">
            <v>F</v>
          </cell>
          <cell r="J1075">
            <v>142953.2</v>
          </cell>
          <cell r="K1075">
            <v>142953.2</v>
          </cell>
          <cell r="L1075">
            <v>85771.92</v>
          </cell>
          <cell r="M1075" t="str">
            <v>F</v>
          </cell>
          <cell r="N1075">
            <v>0.6</v>
          </cell>
          <cell r="O1075" t="str">
            <v>L</v>
          </cell>
        </row>
        <row r="1076">
          <cell r="F1076" t="str">
            <v>TEMU6951682</v>
          </cell>
          <cell r="G1076" t="str">
            <v>GR-2026/03-0156</v>
          </cell>
        </row>
        <row r="1076">
          <cell r="I1076" t="str">
            <v>F</v>
          </cell>
          <cell r="J1076">
            <v>113253.09</v>
          </cell>
          <cell r="K1076">
            <v>113253.09</v>
          </cell>
          <cell r="L1076">
            <v>64644.86</v>
          </cell>
          <cell r="M1076" t="str">
            <v>F</v>
          </cell>
          <cell r="N1076">
            <v>0.5708</v>
          </cell>
          <cell r="O1076" t="str">
            <v>I</v>
          </cell>
          <cell r="P1076" t="str">
            <v>113,253.09</v>
          </cell>
        </row>
        <row r="1077">
          <cell r="G1077" t="str">
            <v>GR-2026/03-0034</v>
          </cell>
        </row>
        <row r="1077">
          <cell r="I1077" t="str">
            <v>F</v>
          </cell>
          <cell r="J1077">
            <v>1320</v>
          </cell>
          <cell r="K1077">
            <v>1320</v>
          </cell>
          <cell r="L1077">
            <v>1320</v>
          </cell>
          <cell r="M1077" t="str">
            <v>F</v>
          </cell>
          <cell r="N1077">
            <v>1</v>
          </cell>
        </row>
        <row r="1078">
          <cell r="G1078" t="str">
            <v>GR-2026/03-0024</v>
          </cell>
        </row>
        <row r="1078">
          <cell r="I1078" t="str">
            <v>F</v>
          </cell>
          <cell r="J1078">
            <v>24117.6</v>
          </cell>
          <cell r="K1078">
            <v>24117.6</v>
          </cell>
          <cell r="L1078">
            <v>24117.6</v>
          </cell>
          <cell r="M1078" t="str">
            <v>F</v>
          </cell>
          <cell r="N1078">
            <v>1</v>
          </cell>
        </row>
        <row r="1079">
          <cell r="I1079" t="str">
            <v>F</v>
          </cell>
          <cell r="J1079">
            <v>55480</v>
          </cell>
          <cell r="K1079">
            <v>55480</v>
          </cell>
          <cell r="L1079">
            <v>33288</v>
          </cell>
          <cell r="M1079" t="str">
            <v>F</v>
          </cell>
          <cell r="N1079">
            <v>0.6</v>
          </cell>
          <cell r="O1079" t="str">
            <v>L</v>
          </cell>
        </row>
        <row r="1080">
          <cell r="I1080" t="str">
            <v>F</v>
          </cell>
          <cell r="J1080">
            <v>23646</v>
          </cell>
          <cell r="K1080">
            <v>23646</v>
          </cell>
          <cell r="L1080">
            <v>14187.6</v>
          </cell>
          <cell r="M1080" t="str">
            <v>F</v>
          </cell>
          <cell r="N1080">
            <v>0.6</v>
          </cell>
          <cell r="O1080" t="str">
            <v>L</v>
          </cell>
        </row>
        <row r="1081">
          <cell r="I1081" t="str">
            <v>F</v>
          </cell>
          <cell r="J1081">
            <v>7200</v>
          </cell>
          <cell r="K1081">
            <v>7200</v>
          </cell>
          <cell r="L1081">
            <v>4320</v>
          </cell>
          <cell r="M1081" t="str">
            <v>F</v>
          </cell>
          <cell r="N1081">
            <v>0.6</v>
          </cell>
          <cell r="O1081" t="str">
            <v>L</v>
          </cell>
        </row>
        <row r="1082">
          <cell r="I1082" t="str">
            <v>F</v>
          </cell>
          <cell r="J1082">
            <v>10925</v>
          </cell>
          <cell r="K1082">
            <v>10925</v>
          </cell>
          <cell r="L1082">
            <v>6555</v>
          </cell>
          <cell r="M1082" t="str">
            <v>F</v>
          </cell>
          <cell r="N1082">
            <v>0.6</v>
          </cell>
          <cell r="O1082" t="str">
            <v>L</v>
          </cell>
        </row>
        <row r="1083">
          <cell r="I1083" t="str">
            <v>F</v>
          </cell>
          <cell r="J1083">
            <v>55200</v>
          </cell>
          <cell r="K1083">
            <v>55200</v>
          </cell>
          <cell r="L1083">
            <v>33120</v>
          </cell>
          <cell r="M1083" t="str">
            <v>F</v>
          </cell>
          <cell r="N1083">
            <v>0.6</v>
          </cell>
          <cell r="O1083" t="str">
            <v>L</v>
          </cell>
        </row>
        <row r="1084">
          <cell r="I1084" t="str">
            <v>F</v>
          </cell>
          <cell r="J1084">
            <v>23600</v>
          </cell>
          <cell r="K1084">
            <v>23600</v>
          </cell>
          <cell r="L1084">
            <v>14160</v>
          </cell>
          <cell r="M1084" t="str">
            <v>F</v>
          </cell>
          <cell r="N1084">
            <v>0.6</v>
          </cell>
          <cell r="O1084" t="str">
            <v>L</v>
          </cell>
        </row>
        <row r="1085">
          <cell r="I1085" t="str">
            <v>F</v>
          </cell>
          <cell r="J1085">
            <v>29544</v>
          </cell>
          <cell r="K1085">
            <v>29544</v>
          </cell>
          <cell r="L1085">
            <v>17726.4</v>
          </cell>
          <cell r="M1085" t="str">
            <v>F</v>
          </cell>
          <cell r="N1085">
            <v>0.6</v>
          </cell>
          <cell r="O1085" t="str">
            <v>L</v>
          </cell>
        </row>
        <row r="1086">
          <cell r="I1086" t="str">
            <v>F</v>
          </cell>
          <cell r="J1086">
            <v>43735.2</v>
          </cell>
          <cell r="K1086">
            <v>43735.2</v>
          </cell>
          <cell r="L1086">
            <v>26241.12</v>
          </cell>
          <cell r="M1086" t="str">
            <v>F</v>
          </cell>
          <cell r="N1086">
            <v>0.6</v>
          </cell>
          <cell r="O1086" t="str">
            <v>L</v>
          </cell>
        </row>
        <row r="1087">
          <cell r="I1087" t="str">
            <v>F</v>
          </cell>
          <cell r="J1087">
            <v>111672.4</v>
          </cell>
          <cell r="K1087">
            <v>111672.4</v>
          </cell>
          <cell r="L1087">
            <v>67003.44</v>
          </cell>
          <cell r="M1087" t="str">
            <v>F</v>
          </cell>
          <cell r="N1087">
            <v>0.6</v>
          </cell>
          <cell r="O1087" t="str">
            <v>L</v>
          </cell>
        </row>
        <row r="1088">
          <cell r="I1088" t="str">
            <v>F</v>
          </cell>
          <cell r="J1088">
            <v>975</v>
          </cell>
          <cell r="K1088">
            <v>975</v>
          </cell>
          <cell r="L1088">
            <v>585</v>
          </cell>
          <cell r="M1088" t="str">
            <v>F</v>
          </cell>
          <cell r="N1088">
            <v>0.6</v>
          </cell>
          <cell r="O1088" t="str">
            <v>L</v>
          </cell>
        </row>
        <row r="1089">
          <cell r="I1089" t="str">
            <v>F</v>
          </cell>
          <cell r="J1089">
            <v>113408</v>
          </cell>
          <cell r="K1089">
            <v>113408</v>
          </cell>
          <cell r="L1089">
            <v>68044.8</v>
          </cell>
          <cell r="M1089" t="str">
            <v>F</v>
          </cell>
          <cell r="N1089">
            <v>0.6</v>
          </cell>
          <cell r="O1089" t="str">
            <v>L</v>
          </cell>
        </row>
        <row r="1090">
          <cell r="I1090" t="str">
            <v>F</v>
          </cell>
          <cell r="J1090">
            <v>77928</v>
          </cell>
          <cell r="K1090">
            <v>77928</v>
          </cell>
          <cell r="L1090">
            <v>46756.8</v>
          </cell>
          <cell r="M1090" t="str">
            <v>F</v>
          </cell>
          <cell r="N1090">
            <v>0.6</v>
          </cell>
          <cell r="O1090" t="str">
            <v>L</v>
          </cell>
        </row>
        <row r="1091">
          <cell r="I1091" t="str">
            <v>F</v>
          </cell>
          <cell r="J1091">
            <v>28760</v>
          </cell>
          <cell r="K1091">
            <v>28760</v>
          </cell>
          <cell r="L1091">
            <v>17256</v>
          </cell>
          <cell r="M1091" t="str">
            <v>F</v>
          </cell>
          <cell r="N1091">
            <v>0.6</v>
          </cell>
          <cell r="O1091" t="str">
            <v>L</v>
          </cell>
        </row>
        <row r="1092">
          <cell r="I1092" t="str">
            <v>F</v>
          </cell>
          <cell r="J1092">
            <v>3800</v>
          </cell>
          <cell r="K1092">
            <v>3800</v>
          </cell>
          <cell r="L1092">
            <v>2280</v>
          </cell>
          <cell r="M1092" t="str">
            <v>F</v>
          </cell>
          <cell r="N1092">
            <v>0.6</v>
          </cell>
          <cell r="O1092" t="str">
            <v>L</v>
          </cell>
        </row>
        <row r="1093">
          <cell r="I1093" t="str">
            <v>F</v>
          </cell>
          <cell r="J1093">
            <v>7254</v>
          </cell>
          <cell r="K1093">
            <v>7254</v>
          </cell>
          <cell r="L1093">
            <v>4352.4</v>
          </cell>
          <cell r="M1093" t="str">
            <v>F</v>
          </cell>
          <cell r="N1093">
            <v>0.6</v>
          </cell>
          <cell r="O1093" t="str">
            <v>L</v>
          </cell>
        </row>
        <row r="1094">
          <cell r="G1094" t="str">
            <v>GR-2026/03-0019</v>
          </cell>
        </row>
        <row r="1094">
          <cell r="I1094" t="str">
            <v>F</v>
          </cell>
          <cell r="J1094">
            <v>116</v>
          </cell>
          <cell r="K1094">
            <v>116</v>
          </cell>
          <cell r="L1094">
            <v>116</v>
          </cell>
          <cell r="M1094" t="str">
            <v>F</v>
          </cell>
          <cell r="N1094">
            <v>1</v>
          </cell>
        </row>
        <row r="1095">
          <cell r="I1095" t="str">
            <v>F</v>
          </cell>
          <cell r="J1095">
            <v>13135</v>
          </cell>
          <cell r="K1095">
            <v>13135</v>
          </cell>
          <cell r="L1095">
            <v>7881</v>
          </cell>
          <cell r="M1095" t="str">
            <v>F</v>
          </cell>
          <cell r="N1095">
            <v>0.6</v>
          </cell>
          <cell r="O1095" t="str">
            <v>L</v>
          </cell>
        </row>
        <row r="1096">
          <cell r="F1096" t="str">
            <v>OOCU9015342 (MOCHA)</v>
          </cell>
          <cell r="G1096" t="str">
            <v>GR-2026/04-0013</v>
          </cell>
        </row>
        <row r="1096">
          <cell r="I1096" t="str">
            <v>F</v>
          </cell>
          <cell r="J1096">
            <v>14443</v>
          </cell>
          <cell r="K1096">
            <v>14443</v>
          </cell>
          <cell r="L1096">
            <v>8333.61</v>
          </cell>
          <cell r="M1096" t="str">
            <v>F</v>
          </cell>
          <cell r="N1096">
            <v>0.577</v>
          </cell>
          <cell r="O1096" t="str">
            <v>I</v>
          </cell>
          <cell r="P1096" t="str">
            <v>14,443.00</v>
          </cell>
        </row>
        <row r="1097">
          <cell r="G1097" t="str">
            <v>GR-2026/03-0015</v>
          </cell>
        </row>
        <row r="1097">
          <cell r="I1097" t="str">
            <v>F</v>
          </cell>
          <cell r="J1097">
            <v>230</v>
          </cell>
          <cell r="K1097">
            <v>230</v>
          </cell>
          <cell r="L1097">
            <v>230</v>
          </cell>
          <cell r="M1097" t="str">
            <v>F</v>
          </cell>
          <cell r="N1097">
            <v>1</v>
          </cell>
        </row>
        <row r="1098">
          <cell r="F1098" t="str">
            <v>OOCU9015342</v>
          </cell>
          <cell r="G1098" t="str">
            <v>GR-2026/04-0012</v>
          </cell>
        </row>
        <row r="1098">
          <cell r="I1098" t="str">
            <v>F</v>
          </cell>
          <cell r="J1098">
            <v>97065.53</v>
          </cell>
          <cell r="K1098">
            <v>97065.53</v>
          </cell>
          <cell r="L1098">
            <v>56006.81</v>
          </cell>
          <cell r="M1098" t="str">
            <v>F</v>
          </cell>
          <cell r="N1098">
            <v>0.577</v>
          </cell>
          <cell r="O1098" t="str">
            <v>I</v>
          </cell>
          <cell r="P1098" t="str">
            <v>97,065.53</v>
          </cell>
        </row>
        <row r="1099">
          <cell r="F1099" t="str">
            <v>EXTRA</v>
          </cell>
        </row>
        <row r="1099">
          <cell r="I1099" t="str">
            <v>F</v>
          </cell>
          <cell r="J1099">
            <v>272970</v>
          </cell>
          <cell r="K1099">
            <v>272970</v>
          </cell>
          <cell r="L1099">
            <v>163782</v>
          </cell>
          <cell r="M1099" t="str">
            <v>F</v>
          </cell>
          <cell r="N1099">
            <v>0.6</v>
          </cell>
          <cell r="O1099" t="str">
            <v>L</v>
          </cell>
        </row>
        <row r="1100">
          <cell r="G1100" t="str">
            <v>GR-2026/03-0081</v>
          </cell>
        </row>
        <row r="1100">
          <cell r="I1100" t="str">
            <v>F</v>
          </cell>
          <cell r="J1100">
            <v>460</v>
          </cell>
          <cell r="K1100">
            <v>460</v>
          </cell>
          <cell r="L1100">
            <v>460</v>
          </cell>
          <cell r="M1100" t="str">
            <v>F</v>
          </cell>
          <cell r="N1100">
            <v>1</v>
          </cell>
        </row>
        <row r="1101">
          <cell r="F1101" t="str">
            <v>CCLU7825643</v>
          </cell>
          <cell r="G1101" t="str">
            <v>GR-2026/04-0015</v>
          </cell>
        </row>
        <row r="1101">
          <cell r="I1101" t="str">
            <v>F</v>
          </cell>
          <cell r="J1101">
            <v>21000</v>
          </cell>
          <cell r="K1101">
            <v>21000</v>
          </cell>
          <cell r="L1101">
            <v>12117</v>
          </cell>
          <cell r="M1101" t="str">
            <v>F</v>
          </cell>
          <cell r="N1101">
            <v>0.577</v>
          </cell>
          <cell r="O1101" t="str">
            <v>I</v>
          </cell>
          <cell r="P1101" t="str">
            <v>21,000.00</v>
          </cell>
        </row>
        <row r="1102">
          <cell r="F1102" t="str">
            <v>CCLU7825643</v>
          </cell>
          <cell r="G1102" t="str">
            <v>GR-2026/04-0014</v>
          </cell>
        </row>
        <row r="1102">
          <cell r="I1102" t="str">
            <v>F</v>
          </cell>
          <cell r="J1102">
            <v>98064.62</v>
          </cell>
          <cell r="K1102">
            <v>98064.62</v>
          </cell>
          <cell r="L1102">
            <v>56583.29</v>
          </cell>
          <cell r="M1102" t="str">
            <v>F</v>
          </cell>
          <cell r="N1102">
            <v>0.577</v>
          </cell>
          <cell r="O1102" t="str">
            <v>I</v>
          </cell>
          <cell r="P1102" t="str">
            <v>98,064.62</v>
          </cell>
        </row>
        <row r="1103">
          <cell r="I1103" t="str">
            <v>F</v>
          </cell>
          <cell r="J1103">
            <v>28015</v>
          </cell>
          <cell r="K1103">
            <v>28015</v>
          </cell>
          <cell r="L1103">
            <v>16809</v>
          </cell>
          <cell r="M1103" t="str">
            <v>F</v>
          </cell>
          <cell r="N1103">
            <v>0.6</v>
          </cell>
          <cell r="O1103" t="str">
            <v>L</v>
          </cell>
        </row>
        <row r="1104">
          <cell r="I1104" t="str">
            <v>F</v>
          </cell>
          <cell r="J1104">
            <v>0</v>
          </cell>
          <cell r="K1104">
            <v>0</v>
          </cell>
          <cell r="L1104">
            <v>0</v>
          </cell>
          <cell r="M1104" t="str">
            <v>F</v>
          </cell>
          <cell r="N1104">
            <v>1</v>
          </cell>
        </row>
        <row r="1105">
          <cell r="I1105" t="str">
            <v>F</v>
          </cell>
          <cell r="J1105">
            <v>7235</v>
          </cell>
          <cell r="K1105">
            <v>7235</v>
          </cell>
          <cell r="L1105">
            <v>4341</v>
          </cell>
          <cell r="M1105" t="str">
            <v>F</v>
          </cell>
          <cell r="N1105">
            <v>0.6</v>
          </cell>
          <cell r="O1105" t="str">
            <v>L</v>
          </cell>
        </row>
        <row r="1106">
          <cell r="F1106" t="str">
            <v>OOLU9743730</v>
          </cell>
          <cell r="G1106" t="str">
            <v>GR-2026/04-0007</v>
          </cell>
        </row>
        <row r="1106">
          <cell r="I1106" t="str">
            <v>F</v>
          </cell>
          <cell r="J1106">
            <v>114202.98</v>
          </cell>
          <cell r="K1106">
            <v>114202.98</v>
          </cell>
          <cell r="L1106">
            <v>65895.12</v>
          </cell>
          <cell r="M1106" t="str">
            <v>F</v>
          </cell>
          <cell r="N1106">
            <v>0.577</v>
          </cell>
          <cell r="O1106" t="str">
            <v>I</v>
          </cell>
          <cell r="P1106" t="str">
            <v>114,202.98</v>
          </cell>
        </row>
        <row r="1107">
          <cell r="F1107" t="str">
            <v>OOCU8742964 (MOCHA)</v>
          </cell>
          <cell r="G1107" t="str">
            <v>GR-2026/04-0009</v>
          </cell>
        </row>
        <row r="1107">
          <cell r="I1107" t="str">
            <v>F</v>
          </cell>
          <cell r="J1107">
            <v>78748</v>
          </cell>
          <cell r="K1107">
            <v>78748</v>
          </cell>
          <cell r="L1107">
            <v>45437.6</v>
          </cell>
          <cell r="M1107" t="str">
            <v>F</v>
          </cell>
          <cell r="N1107">
            <v>0.577</v>
          </cell>
          <cell r="O1107" t="str">
            <v>I</v>
          </cell>
          <cell r="P1107" t="str">
            <v>78,748.00</v>
          </cell>
        </row>
        <row r="1108">
          <cell r="F1108" t="str">
            <v>OOCU8742964</v>
          </cell>
          <cell r="G1108" t="str">
            <v>GR-2026/04-0008</v>
          </cell>
        </row>
        <row r="1108">
          <cell r="I1108" t="str">
            <v>F</v>
          </cell>
          <cell r="J1108">
            <v>22578.02</v>
          </cell>
          <cell r="K1108">
            <v>22578.02</v>
          </cell>
          <cell r="L1108">
            <v>13027.52</v>
          </cell>
          <cell r="M1108" t="str">
            <v>F</v>
          </cell>
          <cell r="N1108">
            <v>0.577</v>
          </cell>
          <cell r="O1108" t="str">
            <v>I</v>
          </cell>
          <cell r="P1108" t="str">
            <v>22,578.02</v>
          </cell>
        </row>
        <row r="1109">
          <cell r="F1109" t="str">
            <v>FSCU8746551</v>
          </cell>
          <cell r="G1109" t="str">
            <v>GR-2026/04-0010</v>
          </cell>
        </row>
        <row r="1109">
          <cell r="I1109" t="str">
            <v>F</v>
          </cell>
          <cell r="J1109">
            <v>112400.91</v>
          </cell>
          <cell r="K1109">
            <v>112400.91</v>
          </cell>
          <cell r="L1109">
            <v>64855.33</v>
          </cell>
          <cell r="M1109" t="str">
            <v>F</v>
          </cell>
          <cell r="N1109">
            <v>0.577</v>
          </cell>
          <cell r="O1109" t="str">
            <v>I</v>
          </cell>
          <cell r="P1109" t="str">
            <v>112,400.91</v>
          </cell>
        </row>
        <row r="1110">
          <cell r="G1110" t="str">
            <v>GR-2026/06-0078, GR-2026/06-0095, GR-2026/06-0147, GR-2026/06-0018, GR-2026/06-0140, GR-2026/06-0025, GR-2026/05-0117</v>
          </cell>
        </row>
        <row r="1110">
          <cell r="I1110" t="str">
            <v>F</v>
          </cell>
          <cell r="J1110">
            <v>82000</v>
          </cell>
          <cell r="K1110">
            <v>82000</v>
          </cell>
          <cell r="L1110">
            <v>82000</v>
          </cell>
          <cell r="M1110" t="str">
            <v>F</v>
          </cell>
          <cell r="N1110">
            <v>1</v>
          </cell>
        </row>
        <row r="1111">
          <cell r="F1111" t="str">
            <v>DFSU7330585</v>
          </cell>
          <cell r="G1111" t="str">
            <v>GR-2026/03-0143</v>
          </cell>
        </row>
        <row r="1111">
          <cell r="I1111" t="str">
            <v>F</v>
          </cell>
          <cell r="J1111">
            <v>120291.63</v>
          </cell>
          <cell r="K1111">
            <v>120291.63</v>
          </cell>
          <cell r="L1111">
            <v>68710.58</v>
          </cell>
          <cell r="M1111" t="str">
            <v>F</v>
          </cell>
          <cell r="N1111">
            <v>0.5712</v>
          </cell>
          <cell r="O1111" t="str">
            <v>I</v>
          </cell>
          <cell r="P1111" t="str">
            <v>120,291.63</v>
          </cell>
        </row>
        <row r="1112">
          <cell r="I1112" t="str">
            <v>F</v>
          </cell>
          <cell r="J1112">
            <v>24070</v>
          </cell>
          <cell r="K1112">
            <v>24070</v>
          </cell>
          <cell r="L1112">
            <v>14442</v>
          </cell>
          <cell r="M1112" t="str">
            <v>F</v>
          </cell>
          <cell r="N1112">
            <v>0.6</v>
          </cell>
          <cell r="O1112" t="str">
            <v>L</v>
          </cell>
        </row>
        <row r="1113">
          <cell r="I1113" t="str">
            <v>F</v>
          </cell>
          <cell r="J1113">
            <v>600</v>
          </cell>
          <cell r="K1113">
            <v>600</v>
          </cell>
          <cell r="L1113">
            <v>360</v>
          </cell>
          <cell r="M1113" t="str">
            <v>F</v>
          </cell>
          <cell r="N1113">
            <v>0.6</v>
          </cell>
          <cell r="O1113" t="str">
            <v>L</v>
          </cell>
        </row>
        <row r="1114">
          <cell r="G1114" t="str">
            <v>GR-2026/03-0016</v>
          </cell>
        </row>
        <row r="1114">
          <cell r="I1114" t="str">
            <v>F</v>
          </cell>
          <cell r="J1114">
            <v>12500</v>
          </cell>
          <cell r="K1114">
            <v>12500</v>
          </cell>
          <cell r="L1114">
            <v>12500</v>
          </cell>
          <cell r="M1114" t="str">
            <v>F</v>
          </cell>
          <cell r="N1114">
            <v>1</v>
          </cell>
        </row>
        <row r="1115">
          <cell r="F1115" t="str">
            <v>TXGU4249746</v>
          </cell>
          <cell r="G1115" t="str">
            <v>GR-2026/03-0141</v>
          </cell>
        </row>
        <row r="1115">
          <cell r="I1115" t="str">
            <v>F</v>
          </cell>
          <cell r="J1115">
            <v>95731</v>
          </cell>
          <cell r="K1115">
            <v>95731</v>
          </cell>
          <cell r="L1115">
            <v>54681.55</v>
          </cell>
          <cell r="M1115" t="str">
            <v>F</v>
          </cell>
          <cell r="N1115">
            <v>0.5712</v>
          </cell>
          <cell r="O1115" t="str">
            <v>I</v>
          </cell>
          <cell r="P1115" t="str">
            <v>95,731.00</v>
          </cell>
        </row>
        <row r="1116">
          <cell r="F1116" t="str">
            <v>FFAU6292725</v>
          </cell>
          <cell r="G1116" t="str">
            <v>GR-2026/03-0157</v>
          </cell>
        </row>
        <row r="1116">
          <cell r="I1116" t="str">
            <v>F</v>
          </cell>
          <cell r="J1116">
            <v>142324.86</v>
          </cell>
          <cell r="K1116">
            <v>142324.86</v>
          </cell>
          <cell r="L1116">
            <v>81295.96</v>
          </cell>
          <cell r="M1116" t="str">
            <v>F</v>
          </cell>
          <cell r="N1116">
            <v>0.5712</v>
          </cell>
          <cell r="O1116" t="str">
            <v>I</v>
          </cell>
          <cell r="P1116" t="str">
            <v>142,324.86</v>
          </cell>
        </row>
        <row r="1117">
          <cell r="F1117" t="str">
            <v>BY COURIER</v>
          </cell>
          <cell r="G1117" t="str">
            <v>GR-2026/03-0008</v>
          </cell>
        </row>
        <row r="1117">
          <cell r="I1117" t="str">
            <v>F</v>
          </cell>
          <cell r="J1117">
            <v>210</v>
          </cell>
          <cell r="K1117">
            <v>210</v>
          </cell>
          <cell r="L1117">
            <v>119.87</v>
          </cell>
          <cell r="M1117" t="str">
            <v>F</v>
          </cell>
          <cell r="N1117">
            <v>0.5708</v>
          </cell>
        </row>
        <row r="1118">
          <cell r="F1118" t="str">
            <v>CSNU6022795</v>
          </cell>
          <cell r="G1118" t="str">
            <v>GR-2026/03-0155</v>
          </cell>
        </row>
        <row r="1118">
          <cell r="I1118" t="str">
            <v>F</v>
          </cell>
          <cell r="J1118">
            <v>140626.63</v>
          </cell>
          <cell r="K1118">
            <v>140626.63</v>
          </cell>
          <cell r="L1118">
            <v>80325.93</v>
          </cell>
          <cell r="M1118" t="str">
            <v>F</v>
          </cell>
          <cell r="N1118">
            <v>0.5712</v>
          </cell>
          <cell r="O1118" t="str">
            <v>I</v>
          </cell>
          <cell r="P1118" t="str">
            <v>140,626.63</v>
          </cell>
        </row>
        <row r="1119">
          <cell r="F1119" t="str">
            <v>EXTRA</v>
          </cell>
        </row>
        <row r="1119">
          <cell r="I1119" t="str">
            <v>F</v>
          </cell>
          <cell r="J1119">
            <v>167216</v>
          </cell>
          <cell r="K1119">
            <v>167216</v>
          </cell>
          <cell r="L1119">
            <v>100329.6</v>
          </cell>
          <cell r="M1119" t="str">
            <v>F</v>
          </cell>
          <cell r="N1119">
            <v>0.6</v>
          </cell>
          <cell r="O1119" t="str">
            <v>L</v>
          </cell>
        </row>
        <row r="1120">
          <cell r="F1120" t="str">
            <v>BMOU6449990 (MOCHA)</v>
          </cell>
          <cell r="G1120" t="str">
            <v>GR-2026/03-0112</v>
          </cell>
        </row>
        <row r="1120">
          <cell r="I1120" t="str">
            <v>F</v>
          </cell>
          <cell r="J1120">
            <v>139407.5</v>
          </cell>
          <cell r="K1120">
            <v>139407.5</v>
          </cell>
          <cell r="L1120">
            <v>79782.91</v>
          </cell>
          <cell r="M1120" t="str">
            <v>F</v>
          </cell>
          <cell r="N1120">
            <v>0.5723</v>
          </cell>
          <cell r="O1120" t="str">
            <v>I</v>
          </cell>
          <cell r="P1120" t="str">
            <v>139,407.50</v>
          </cell>
        </row>
        <row r="1121">
          <cell r="G1121" t="str">
            <v>GR-2026/03-0010</v>
          </cell>
        </row>
        <row r="1121">
          <cell r="I1121" t="str">
            <v>F</v>
          </cell>
          <cell r="J1121">
            <v>117.3</v>
          </cell>
          <cell r="K1121">
            <v>117.3</v>
          </cell>
          <cell r="L1121">
            <v>117.3</v>
          </cell>
          <cell r="M1121" t="str">
            <v>F</v>
          </cell>
          <cell r="N1121">
            <v>1</v>
          </cell>
        </row>
        <row r="1122">
          <cell r="G1122" t="str">
            <v>GR-2026/03-0011</v>
          </cell>
        </row>
        <row r="1122">
          <cell r="I1122" t="str">
            <v>F</v>
          </cell>
          <cell r="J1122">
            <v>84.65</v>
          </cell>
          <cell r="K1122">
            <v>84.65</v>
          </cell>
          <cell r="L1122">
            <v>84.65</v>
          </cell>
          <cell r="M1122" t="str">
            <v>F</v>
          </cell>
          <cell r="N1122">
            <v>1</v>
          </cell>
        </row>
        <row r="1123">
          <cell r="I1123" t="str">
            <v>F</v>
          </cell>
          <cell r="J1123">
            <v>59625.2</v>
          </cell>
          <cell r="K1123">
            <v>59625.2</v>
          </cell>
          <cell r="L1123">
            <v>35775.12</v>
          </cell>
          <cell r="M1123" t="str">
            <v>F</v>
          </cell>
          <cell r="N1123">
            <v>0.6</v>
          </cell>
          <cell r="O1123" t="str">
            <v>L</v>
          </cell>
        </row>
        <row r="1124">
          <cell r="F1124" t="str">
            <v>F-OOCU9005391</v>
          </cell>
          <cell r="G1124" t="str">
            <v>FGR2026/02-0016</v>
          </cell>
        </row>
        <row r="1124">
          <cell r="I1124" t="str">
            <v>F</v>
          </cell>
          <cell r="J1124">
            <v>8638.5</v>
          </cell>
          <cell r="K1124">
            <v>8638.5</v>
          </cell>
          <cell r="L1124">
            <v>5079.44</v>
          </cell>
          <cell r="M1124" t="str">
            <v>F</v>
          </cell>
          <cell r="N1124">
            <v>0.588</v>
          </cell>
          <cell r="O1124" t="str">
            <v>I</v>
          </cell>
          <cell r="P1124" t="str">
            <v>8,638.50</v>
          </cell>
        </row>
        <row r="1125">
          <cell r="F1125" t="str">
            <v>F-MSNU9664232</v>
          </cell>
          <cell r="G1125" t="str">
            <v>XP-000083</v>
          </cell>
        </row>
        <row r="1125">
          <cell r="I1125" t="str">
            <v>F</v>
          </cell>
          <cell r="J1125">
            <v>0</v>
          </cell>
          <cell r="K1125">
            <v>0</v>
          </cell>
          <cell r="L1125">
            <v>0</v>
          </cell>
          <cell r="M1125" t="str">
            <v>F</v>
          </cell>
          <cell r="N1125">
            <v>0.5867</v>
          </cell>
          <cell r="O1125" t="str">
            <v>I</v>
          </cell>
          <cell r="P1125" t="str">
            <v>0.00</v>
          </cell>
        </row>
        <row r="1126">
          <cell r="I1126" t="str">
            <v>F</v>
          </cell>
          <cell r="J1126">
            <v>134514</v>
          </cell>
          <cell r="K1126">
            <v>134514</v>
          </cell>
          <cell r="L1126">
            <v>80708.4</v>
          </cell>
          <cell r="M1126" t="str">
            <v>F</v>
          </cell>
          <cell r="N1126">
            <v>0.6</v>
          </cell>
          <cell r="O1126" t="str">
            <v>L</v>
          </cell>
        </row>
        <row r="1127">
          <cell r="F1127" t="str">
            <v>F-XYLU8202494</v>
          </cell>
          <cell r="G1127" t="str">
            <v>FGR2026/02-0015</v>
          </cell>
        </row>
        <row r="1127">
          <cell r="I1127" t="str">
            <v>F</v>
          </cell>
          <cell r="J1127">
            <v>0</v>
          </cell>
          <cell r="K1127">
            <v>0</v>
          </cell>
          <cell r="L1127">
            <v>0</v>
          </cell>
          <cell r="M1127" t="str">
            <v>F</v>
          </cell>
          <cell r="N1127">
            <v>0.5867</v>
          </cell>
          <cell r="O1127" t="str">
            <v>I</v>
          </cell>
          <cell r="P1127" t="str">
            <v>0.00</v>
          </cell>
        </row>
        <row r="1128">
          <cell r="G1128" t="str">
            <v>GR-2026/03-0006</v>
          </cell>
        </row>
        <row r="1128">
          <cell r="I1128" t="str">
            <v>F</v>
          </cell>
          <cell r="J1128">
            <v>809.24</v>
          </cell>
          <cell r="K1128">
            <v>809.24</v>
          </cell>
          <cell r="L1128">
            <v>809.24</v>
          </cell>
          <cell r="M1128" t="str">
            <v>F</v>
          </cell>
          <cell r="N1128">
            <v>1</v>
          </cell>
        </row>
        <row r="1129">
          <cell r="I1129" t="str">
            <v>F</v>
          </cell>
          <cell r="J1129">
            <v>0</v>
          </cell>
          <cell r="K1129">
            <v>0</v>
          </cell>
          <cell r="L1129">
            <v>0</v>
          </cell>
          <cell r="M1129" t="str">
            <v>F</v>
          </cell>
          <cell r="N1129">
            <v>1</v>
          </cell>
        </row>
        <row r="1130">
          <cell r="F1130" t="str">
            <v>BMOU6449990</v>
          </cell>
          <cell r="G1130" t="str">
            <v>GR-2026/03-0111</v>
          </cell>
        </row>
        <row r="1130">
          <cell r="I1130" t="str">
            <v>F</v>
          </cell>
          <cell r="J1130">
            <v>713400</v>
          </cell>
          <cell r="K1130">
            <v>713400</v>
          </cell>
          <cell r="L1130">
            <v>408278.82</v>
          </cell>
          <cell r="M1130" t="str">
            <v>F</v>
          </cell>
          <cell r="N1130">
            <v>0.5723</v>
          </cell>
          <cell r="O1130" t="str">
            <v>I</v>
          </cell>
          <cell r="P1130" t="str">
            <v>713,400.00</v>
          </cell>
        </row>
        <row r="1131">
          <cell r="G1131" t="str">
            <v>GR-2026/03-0007</v>
          </cell>
        </row>
        <row r="1131">
          <cell r="I1131" t="str">
            <v>F</v>
          </cell>
          <cell r="J1131">
            <v>8.86</v>
          </cell>
          <cell r="K1131">
            <v>8.86</v>
          </cell>
          <cell r="L1131">
            <v>8.86</v>
          </cell>
          <cell r="M1131" t="str">
            <v>F</v>
          </cell>
          <cell r="N1131">
            <v>1</v>
          </cell>
        </row>
        <row r="1132">
          <cell r="G1132" t="str">
            <v>GR-2026/03-0023</v>
          </cell>
        </row>
        <row r="1132">
          <cell r="I1132" t="str">
            <v>F</v>
          </cell>
          <cell r="J1132">
            <v>58</v>
          </cell>
          <cell r="K1132">
            <v>58</v>
          </cell>
          <cell r="L1132">
            <v>58</v>
          </cell>
          <cell r="M1132" t="str">
            <v>F</v>
          </cell>
          <cell r="N1132">
            <v>1</v>
          </cell>
        </row>
        <row r="1133">
          <cell r="F1133" t="str">
            <v>CAAU5026157</v>
          </cell>
          <cell r="G1133" t="str">
            <v>GR-2026/03-0142</v>
          </cell>
        </row>
        <row r="1133">
          <cell r="I1133" t="str">
            <v>F</v>
          </cell>
          <cell r="J1133">
            <v>61227.4</v>
          </cell>
          <cell r="K1133">
            <v>61227.4</v>
          </cell>
          <cell r="L1133">
            <v>34973.09</v>
          </cell>
          <cell r="M1133" t="str">
            <v>F</v>
          </cell>
          <cell r="N1133">
            <v>0.5712</v>
          </cell>
          <cell r="O1133" t="str">
            <v>I</v>
          </cell>
          <cell r="P1133" t="str">
            <v>61,227.40</v>
          </cell>
        </row>
        <row r="1134">
          <cell r="I1134" t="str">
            <v>F</v>
          </cell>
          <cell r="J1134">
            <v>17882.82</v>
          </cell>
          <cell r="K1134">
            <v>17882.82</v>
          </cell>
          <cell r="L1134">
            <v>53648.46</v>
          </cell>
          <cell r="M1134" t="str">
            <v>F</v>
          </cell>
          <cell r="N1134">
            <v>3</v>
          </cell>
        </row>
        <row r="1135">
          <cell r="F1135" t="str">
            <v>TGBU9610210</v>
          </cell>
          <cell r="G1135" t="str">
            <v>GR-2026/03-0134</v>
          </cell>
        </row>
        <row r="1135">
          <cell r="I1135" t="str">
            <v>F</v>
          </cell>
          <cell r="J1135">
            <v>139184</v>
          </cell>
          <cell r="K1135">
            <v>139184</v>
          </cell>
          <cell r="L1135">
            <v>79655</v>
          </cell>
          <cell r="M1135" t="str">
            <v>F</v>
          </cell>
          <cell r="N1135">
            <v>0.5723</v>
          </cell>
          <cell r="O1135" t="str">
            <v>I</v>
          </cell>
          <cell r="P1135" t="str">
            <v>139,184.00</v>
          </cell>
        </row>
        <row r="1136">
          <cell r="F1136" t="str">
            <v>MSNU9256570 (MOCHA)</v>
          </cell>
          <cell r="G1136" t="str">
            <v>GR-2026/03-0118</v>
          </cell>
        </row>
        <row r="1136">
          <cell r="I1136" t="str">
            <v>F</v>
          </cell>
          <cell r="J1136">
            <v>28080</v>
          </cell>
          <cell r="K1136">
            <v>28080</v>
          </cell>
          <cell r="L1136">
            <v>16070.18</v>
          </cell>
          <cell r="M1136" t="str">
            <v>F</v>
          </cell>
          <cell r="N1136">
            <v>0.5723</v>
          </cell>
          <cell r="O1136" t="str">
            <v>I</v>
          </cell>
          <cell r="P1136" t="str">
            <v>28,080.00</v>
          </cell>
        </row>
        <row r="1137">
          <cell r="F1137" t="str">
            <v>MSNU9256570</v>
          </cell>
          <cell r="G1137" t="str">
            <v>GR-2026/03-0117</v>
          </cell>
        </row>
        <row r="1137">
          <cell r="I1137" t="str">
            <v>F</v>
          </cell>
          <cell r="J1137">
            <v>117157</v>
          </cell>
          <cell r="K1137">
            <v>117157</v>
          </cell>
          <cell r="L1137">
            <v>67048.95</v>
          </cell>
          <cell r="M1137" t="str">
            <v>F</v>
          </cell>
          <cell r="N1137">
            <v>0.5723</v>
          </cell>
          <cell r="O1137" t="str">
            <v>I</v>
          </cell>
          <cell r="P1137" t="str">
            <v>117,157.00</v>
          </cell>
        </row>
        <row r="1138">
          <cell r="F1138" t="str">
            <v>MSCU5475129 (MOCHA)</v>
          </cell>
          <cell r="G1138" t="str">
            <v>GR-2026/03-0090</v>
          </cell>
        </row>
        <row r="1138">
          <cell r="I1138" t="str">
            <v>F</v>
          </cell>
          <cell r="J1138">
            <v>28778</v>
          </cell>
          <cell r="K1138">
            <v>28778</v>
          </cell>
          <cell r="L1138">
            <v>16469.65</v>
          </cell>
          <cell r="M1138" t="str">
            <v>F</v>
          </cell>
          <cell r="N1138">
            <v>0.5723</v>
          </cell>
          <cell r="O1138" t="str">
            <v>I</v>
          </cell>
          <cell r="P1138" t="str">
            <v>28,778.00</v>
          </cell>
        </row>
        <row r="1139">
          <cell r="F1139" t="str">
            <v>MSCU5475129 (MOCHA)</v>
          </cell>
          <cell r="G1139" t="str">
            <v>GR-2026/03-0089</v>
          </cell>
        </row>
        <row r="1139">
          <cell r="I1139" t="str">
            <v>F</v>
          </cell>
          <cell r="J1139">
            <v>33087</v>
          </cell>
          <cell r="K1139">
            <v>33087</v>
          </cell>
          <cell r="L1139">
            <v>18935.69</v>
          </cell>
          <cell r="M1139" t="str">
            <v>F</v>
          </cell>
          <cell r="N1139">
            <v>0.5723</v>
          </cell>
          <cell r="O1139" t="str">
            <v>I</v>
          </cell>
          <cell r="P1139" t="str">
            <v>33,087.00</v>
          </cell>
        </row>
        <row r="1140">
          <cell r="F1140" t="str">
            <v>MSCU5475129</v>
          </cell>
          <cell r="G1140" t="str">
            <v>GR-2026/03-0088</v>
          </cell>
        </row>
        <row r="1140">
          <cell r="I1140" t="str">
            <v>F</v>
          </cell>
          <cell r="J1140">
            <v>19552</v>
          </cell>
          <cell r="K1140">
            <v>19552</v>
          </cell>
          <cell r="L1140">
            <v>11189.61</v>
          </cell>
          <cell r="M1140" t="str">
            <v>F</v>
          </cell>
          <cell r="N1140">
            <v>0.5723</v>
          </cell>
          <cell r="O1140" t="str">
            <v>I</v>
          </cell>
          <cell r="P1140" t="str">
            <v>19,552.00</v>
          </cell>
        </row>
        <row r="1141">
          <cell r="F1141" t="str">
            <v>F-IAAU1949320</v>
          </cell>
          <cell r="G1141" t="str">
            <v>FGR2026/02-0014</v>
          </cell>
        </row>
        <row r="1141">
          <cell r="I1141" t="str">
            <v>F</v>
          </cell>
          <cell r="J1141">
            <v>0</v>
          </cell>
          <cell r="K1141">
            <v>0</v>
          </cell>
          <cell r="L1141">
            <v>0</v>
          </cell>
          <cell r="M1141" t="str">
            <v>F</v>
          </cell>
          <cell r="N1141">
            <v>0.5867</v>
          </cell>
          <cell r="O1141" t="str">
            <v>I</v>
          </cell>
          <cell r="P1141" t="str">
            <v>0.00</v>
          </cell>
        </row>
        <row r="1142">
          <cell r="F1142" t="str">
            <v>F-TEMU7963060</v>
          </cell>
          <cell r="G1142" t="str">
            <v>FGR2026/02-0013</v>
          </cell>
        </row>
        <row r="1142">
          <cell r="I1142" t="str">
            <v>F</v>
          </cell>
          <cell r="J1142">
            <v>0</v>
          </cell>
          <cell r="K1142">
            <v>0</v>
          </cell>
          <cell r="L1142">
            <v>0</v>
          </cell>
          <cell r="M1142" t="str">
            <v>F</v>
          </cell>
          <cell r="N1142">
            <v>0.5867</v>
          </cell>
          <cell r="O1142" t="str">
            <v>I</v>
          </cell>
          <cell r="P1142" t="str">
            <v>0.00</v>
          </cell>
        </row>
        <row r="1143">
          <cell r="F1143" t="str">
            <v>OOCU5961697</v>
          </cell>
          <cell r="G1143" t="str">
            <v>GR-2026/03-0062</v>
          </cell>
        </row>
        <row r="1143">
          <cell r="I1143" t="str">
            <v>F</v>
          </cell>
          <cell r="J1143">
            <v>9656</v>
          </cell>
          <cell r="K1143">
            <v>9656</v>
          </cell>
          <cell r="L1143">
            <v>5515.51</v>
          </cell>
          <cell r="M1143" t="str">
            <v>F</v>
          </cell>
          <cell r="N1143">
            <v>0.5712</v>
          </cell>
          <cell r="O1143" t="str">
            <v>I</v>
          </cell>
          <cell r="P1143" t="str">
            <v>9,656.00</v>
          </cell>
        </row>
        <row r="1144">
          <cell r="F1144" t="str">
            <v>BY COURIER</v>
          </cell>
          <cell r="G1144" t="str">
            <v>GR-2026/02-0141</v>
          </cell>
        </row>
        <row r="1144">
          <cell r="I1144" t="str">
            <v>F</v>
          </cell>
          <cell r="J1144">
            <v>54.2</v>
          </cell>
          <cell r="K1144">
            <v>54.2</v>
          </cell>
          <cell r="L1144">
            <v>30.72</v>
          </cell>
          <cell r="M1144" t="str">
            <v>F</v>
          </cell>
          <cell r="N1144">
            <v>0.5668</v>
          </cell>
        </row>
        <row r="1145">
          <cell r="G1145" t="str">
            <v>GR-2026/02-0147</v>
          </cell>
        </row>
        <row r="1145">
          <cell r="I1145" t="str">
            <v>F</v>
          </cell>
          <cell r="J1145">
            <v>280</v>
          </cell>
          <cell r="K1145">
            <v>280</v>
          </cell>
          <cell r="L1145">
            <v>280</v>
          </cell>
          <cell r="M1145" t="str">
            <v>F</v>
          </cell>
          <cell r="N1145">
            <v>1</v>
          </cell>
        </row>
        <row r="1146">
          <cell r="I1146" t="str">
            <v>F</v>
          </cell>
          <cell r="J1146">
            <v>12300</v>
          </cell>
          <cell r="K1146">
            <v>12300</v>
          </cell>
          <cell r="L1146">
            <v>7380</v>
          </cell>
          <cell r="M1146" t="str">
            <v>F</v>
          </cell>
          <cell r="N1146">
            <v>0.6</v>
          </cell>
          <cell r="O1146" t="str">
            <v>L</v>
          </cell>
        </row>
        <row r="1147">
          <cell r="I1147" t="str">
            <v>F</v>
          </cell>
          <cell r="J1147">
            <v>69773</v>
          </cell>
          <cell r="K1147">
            <v>69773</v>
          </cell>
          <cell r="L1147">
            <v>41863.8</v>
          </cell>
          <cell r="M1147" t="str">
            <v>F</v>
          </cell>
          <cell r="N1147">
            <v>0.6</v>
          </cell>
          <cell r="O1147" t="str">
            <v>L</v>
          </cell>
        </row>
        <row r="1148">
          <cell r="G1148" t="str">
            <v>GR-2026/02-0132</v>
          </cell>
        </row>
        <row r="1148">
          <cell r="I1148" t="str">
            <v>F</v>
          </cell>
          <cell r="J1148">
            <v>472</v>
          </cell>
          <cell r="K1148">
            <v>472</v>
          </cell>
          <cell r="L1148">
            <v>472</v>
          </cell>
          <cell r="M1148" t="str">
            <v>F</v>
          </cell>
          <cell r="N1148">
            <v>1</v>
          </cell>
        </row>
        <row r="1149">
          <cell r="G1149" t="str">
            <v>GR-2026/02-0125</v>
          </cell>
        </row>
        <row r="1149">
          <cell r="I1149" t="str">
            <v>F</v>
          </cell>
          <cell r="J1149">
            <v>8</v>
          </cell>
          <cell r="K1149">
            <v>8</v>
          </cell>
          <cell r="L1149">
            <v>8</v>
          </cell>
          <cell r="M1149" t="str">
            <v>F</v>
          </cell>
          <cell r="N1149">
            <v>1</v>
          </cell>
        </row>
        <row r="1150">
          <cell r="G1150" t="str">
            <v>GR-2026/02-0133</v>
          </cell>
        </row>
        <row r="1150">
          <cell r="I1150" t="str">
            <v>F</v>
          </cell>
          <cell r="J1150">
            <v>82.4</v>
          </cell>
          <cell r="K1150">
            <v>82.4</v>
          </cell>
          <cell r="L1150">
            <v>82.4</v>
          </cell>
          <cell r="M1150" t="str">
            <v>F</v>
          </cell>
          <cell r="N1150">
            <v>1</v>
          </cell>
        </row>
        <row r="1151">
          <cell r="F1151" t="str">
            <v>ECMU4980549 (MOCHA)</v>
          </cell>
          <cell r="G1151" t="str">
            <v>GR-2026/03-0080</v>
          </cell>
        </row>
        <row r="1151">
          <cell r="I1151" t="str">
            <v>F</v>
          </cell>
          <cell r="J1151">
            <v>74071</v>
          </cell>
          <cell r="K1151">
            <v>74071</v>
          </cell>
          <cell r="L1151">
            <v>42390.83</v>
          </cell>
          <cell r="M1151" t="str">
            <v>F</v>
          </cell>
          <cell r="N1151">
            <v>0.5723</v>
          </cell>
          <cell r="O1151" t="str">
            <v>I</v>
          </cell>
          <cell r="P1151" t="str">
            <v>74,071.00</v>
          </cell>
        </row>
        <row r="1152">
          <cell r="I1152" t="str">
            <v>F</v>
          </cell>
          <cell r="J1152">
            <v>16264</v>
          </cell>
          <cell r="K1152">
            <v>16264</v>
          </cell>
          <cell r="L1152">
            <v>9758.4</v>
          </cell>
          <cell r="M1152" t="str">
            <v>F</v>
          </cell>
          <cell r="N1152">
            <v>0.6</v>
          </cell>
          <cell r="O1152" t="str">
            <v>L</v>
          </cell>
        </row>
        <row r="1153">
          <cell r="F1153" t="str">
            <v>ECMU4980549</v>
          </cell>
          <cell r="G1153" t="str">
            <v>GR-2026/03-0079</v>
          </cell>
        </row>
        <row r="1153">
          <cell r="I1153" t="str">
            <v>F</v>
          </cell>
          <cell r="J1153">
            <v>741905</v>
          </cell>
          <cell r="K1153">
            <v>741905</v>
          </cell>
          <cell r="L1153">
            <v>424592.23</v>
          </cell>
          <cell r="M1153" t="str">
            <v>F</v>
          </cell>
          <cell r="N1153">
            <v>0.5723</v>
          </cell>
          <cell r="O1153" t="str">
            <v>I</v>
          </cell>
          <cell r="P1153" t="str">
            <v>741,905.00</v>
          </cell>
        </row>
        <row r="1154">
          <cell r="G1154" t="str">
            <v>GR-2026/02-0122</v>
          </cell>
        </row>
        <row r="1154">
          <cell r="I1154" t="str">
            <v>F</v>
          </cell>
          <cell r="J1154">
            <v>74.4</v>
          </cell>
          <cell r="K1154">
            <v>74.4</v>
          </cell>
          <cell r="L1154">
            <v>74.4</v>
          </cell>
          <cell r="M1154" t="str">
            <v>F</v>
          </cell>
          <cell r="N1154">
            <v>1</v>
          </cell>
        </row>
        <row r="1155">
          <cell r="F1155" t="str">
            <v>BY COURIER</v>
          </cell>
          <cell r="G1155" t="str">
            <v>GR-2026/02-0140</v>
          </cell>
        </row>
        <row r="1155">
          <cell r="I1155" t="str">
            <v>F</v>
          </cell>
          <cell r="J1155">
            <v>593.8</v>
          </cell>
          <cell r="K1155">
            <v>593.8</v>
          </cell>
          <cell r="L1155">
            <v>336.57</v>
          </cell>
          <cell r="M1155" t="str">
            <v>F</v>
          </cell>
          <cell r="N1155">
            <v>0.5668</v>
          </cell>
        </row>
        <row r="1156">
          <cell r="I1156" t="str">
            <v>F</v>
          </cell>
          <cell r="J1156">
            <v>328.8</v>
          </cell>
          <cell r="K1156">
            <v>328.8</v>
          </cell>
          <cell r="L1156">
            <v>197.28</v>
          </cell>
          <cell r="M1156" t="str">
            <v>F</v>
          </cell>
          <cell r="N1156">
            <v>0.6</v>
          </cell>
          <cell r="O1156" t="str">
            <v>L</v>
          </cell>
        </row>
        <row r="1157">
          <cell r="G1157" t="str">
            <v>GR-2026/02-0121</v>
          </cell>
        </row>
        <row r="1157">
          <cell r="I1157" t="str">
            <v>F</v>
          </cell>
          <cell r="J1157">
            <v>1468</v>
          </cell>
          <cell r="K1157">
            <v>1468</v>
          </cell>
          <cell r="L1157">
            <v>1468</v>
          </cell>
          <cell r="M1157" t="str">
            <v>F</v>
          </cell>
          <cell r="N1157">
            <v>1</v>
          </cell>
        </row>
        <row r="1158">
          <cell r="G1158" t="str">
            <v>GR-2026/02-0113</v>
          </cell>
        </row>
        <row r="1158">
          <cell r="I1158" t="str">
            <v>F</v>
          </cell>
          <cell r="J1158">
            <v>230</v>
          </cell>
          <cell r="K1158">
            <v>230</v>
          </cell>
          <cell r="L1158">
            <v>230</v>
          </cell>
          <cell r="M1158" t="str">
            <v>F</v>
          </cell>
          <cell r="N1158">
            <v>1</v>
          </cell>
        </row>
        <row r="1159">
          <cell r="F1159" t="str">
            <v>F-OOCU5998021 </v>
          </cell>
          <cell r="G1159" t="str">
            <v>FGR2026/02-0008</v>
          </cell>
        </row>
        <row r="1159">
          <cell r="I1159" t="str">
            <v>F</v>
          </cell>
          <cell r="J1159">
            <v>0</v>
          </cell>
          <cell r="K1159">
            <v>0</v>
          </cell>
          <cell r="L1159">
            <v>0</v>
          </cell>
          <cell r="M1159" t="str">
            <v>F</v>
          </cell>
          <cell r="N1159">
            <v>0.588</v>
          </cell>
        </row>
        <row r="1160">
          <cell r="G1160" t="str">
            <v>GR-2026/02-0156</v>
          </cell>
        </row>
        <row r="1160">
          <cell r="I1160" t="str">
            <v>F</v>
          </cell>
          <cell r="J1160">
            <v>28656</v>
          </cell>
          <cell r="K1160">
            <v>28656</v>
          </cell>
          <cell r="L1160">
            <v>28656</v>
          </cell>
          <cell r="M1160" t="str">
            <v>F</v>
          </cell>
          <cell r="N1160">
            <v>1</v>
          </cell>
        </row>
        <row r="1161">
          <cell r="F1161" t="str">
            <v>MSCU5475129</v>
          </cell>
          <cell r="G1161" t="str">
            <v>GR-2026/03-0087</v>
          </cell>
        </row>
        <row r="1161">
          <cell r="I1161" t="str">
            <v>F</v>
          </cell>
          <cell r="J1161">
            <v>780</v>
          </cell>
          <cell r="K1161">
            <v>780</v>
          </cell>
          <cell r="L1161">
            <v>446.39</v>
          </cell>
          <cell r="M1161" t="str">
            <v>F</v>
          </cell>
          <cell r="N1161">
            <v>0.5723</v>
          </cell>
          <cell r="O1161" t="str">
            <v>I</v>
          </cell>
          <cell r="P1161" t="str">
            <v>780.00</v>
          </cell>
        </row>
        <row r="1162">
          <cell r="F1162" t="str">
            <v>MSCU5475129</v>
          </cell>
          <cell r="G1162" t="str">
            <v>GR-2026/03-0086</v>
          </cell>
        </row>
        <row r="1162">
          <cell r="I1162" t="str">
            <v>F</v>
          </cell>
          <cell r="J1162">
            <v>3600</v>
          </cell>
          <cell r="K1162">
            <v>3600</v>
          </cell>
          <cell r="L1162">
            <v>2060.28</v>
          </cell>
          <cell r="M1162" t="str">
            <v>F</v>
          </cell>
          <cell r="N1162">
            <v>0.5723</v>
          </cell>
          <cell r="O1162" t="str">
            <v>I</v>
          </cell>
          <cell r="P1162" t="str">
            <v>3,600.00</v>
          </cell>
        </row>
        <row r="1163">
          <cell r="F1163" t="str">
            <v>MSCU5475129</v>
          </cell>
          <cell r="G1163" t="str">
            <v>GR-2026/03-0085</v>
          </cell>
        </row>
        <row r="1163">
          <cell r="I1163" t="str">
            <v>F</v>
          </cell>
          <cell r="J1163">
            <v>85479.5</v>
          </cell>
          <cell r="K1163">
            <v>85479.5</v>
          </cell>
          <cell r="L1163">
            <v>48919.92</v>
          </cell>
          <cell r="M1163" t="str">
            <v>F</v>
          </cell>
          <cell r="N1163">
            <v>0.5723</v>
          </cell>
          <cell r="O1163" t="str">
            <v>I</v>
          </cell>
          <cell r="P1163" t="str">
            <v>85,479.50</v>
          </cell>
        </row>
        <row r="1164">
          <cell r="F1164" t="str">
            <v>MSMU5635870</v>
          </cell>
          <cell r="G1164" t="str">
            <v>GR-2026/03-0091</v>
          </cell>
        </row>
        <row r="1164">
          <cell r="I1164" t="str">
            <v>F</v>
          </cell>
          <cell r="J1164">
            <v>25240</v>
          </cell>
          <cell r="K1164">
            <v>25240</v>
          </cell>
          <cell r="L1164">
            <v>14444.85</v>
          </cell>
          <cell r="M1164" t="str">
            <v>F</v>
          </cell>
          <cell r="N1164">
            <v>0.5723</v>
          </cell>
          <cell r="O1164" t="str">
            <v>I</v>
          </cell>
          <cell r="P1164" t="str">
            <v>25,240.00</v>
          </cell>
        </row>
        <row r="1165">
          <cell r="F1165" t="str">
            <v>MSMU5635870</v>
          </cell>
          <cell r="G1165" t="str">
            <v>GR-2026/03-0092</v>
          </cell>
        </row>
        <row r="1165">
          <cell r="I1165" t="str">
            <v>F</v>
          </cell>
          <cell r="J1165">
            <v>38130</v>
          </cell>
          <cell r="K1165">
            <v>38130</v>
          </cell>
          <cell r="L1165">
            <v>21821.8</v>
          </cell>
          <cell r="M1165" t="str">
            <v>F</v>
          </cell>
          <cell r="N1165">
            <v>0.5723</v>
          </cell>
          <cell r="O1165" t="str">
            <v>I</v>
          </cell>
          <cell r="P1165" t="str">
            <v>38,130.00</v>
          </cell>
        </row>
        <row r="1166">
          <cell r="F1166" t="str">
            <v>MSMU5635870</v>
          </cell>
          <cell r="G1166" t="str">
            <v>GR-2026/03-0093</v>
          </cell>
        </row>
        <row r="1166">
          <cell r="I1166" t="str">
            <v>F</v>
          </cell>
          <cell r="J1166">
            <v>1200</v>
          </cell>
          <cell r="K1166">
            <v>1200</v>
          </cell>
          <cell r="L1166">
            <v>686.76</v>
          </cell>
          <cell r="M1166" t="str">
            <v>F</v>
          </cell>
          <cell r="N1166">
            <v>0.5723</v>
          </cell>
          <cell r="O1166" t="str">
            <v>I</v>
          </cell>
          <cell r="P1166" t="str">
            <v>1,200.00</v>
          </cell>
        </row>
        <row r="1167">
          <cell r="F1167" t="str">
            <v>MSMU5635870</v>
          </cell>
          <cell r="G1167" t="str">
            <v>GR-2026/03-0094</v>
          </cell>
        </row>
        <row r="1167">
          <cell r="I1167" t="str">
            <v>F</v>
          </cell>
          <cell r="J1167">
            <v>3476.16</v>
          </cell>
          <cell r="K1167">
            <v>3476.16</v>
          </cell>
          <cell r="L1167">
            <v>1989.41</v>
          </cell>
          <cell r="M1167" t="str">
            <v>F</v>
          </cell>
          <cell r="N1167">
            <v>0.5723</v>
          </cell>
          <cell r="O1167" t="str">
            <v>I</v>
          </cell>
          <cell r="P1167" t="str">
            <v>3,476.16</v>
          </cell>
        </row>
        <row r="1168">
          <cell r="F1168" t="str">
            <v>MSMU7459425</v>
          </cell>
          <cell r="G1168" t="str">
            <v>GR-2026/03-0131</v>
          </cell>
        </row>
        <row r="1168">
          <cell r="I1168" t="str">
            <v>F</v>
          </cell>
          <cell r="J1168">
            <v>2400</v>
          </cell>
          <cell r="K1168">
            <v>2400</v>
          </cell>
          <cell r="L1168">
            <v>1373.52</v>
          </cell>
          <cell r="M1168" t="str">
            <v>F</v>
          </cell>
          <cell r="N1168">
            <v>0.5723</v>
          </cell>
          <cell r="O1168" t="str">
            <v>I</v>
          </cell>
          <cell r="P1168" t="str">
            <v>2,400.00</v>
          </cell>
        </row>
        <row r="1169">
          <cell r="F1169" t="str">
            <v>MSMU7459425 (MOCHA)</v>
          </cell>
          <cell r="G1169" t="str">
            <v>GR-2026/03-0133</v>
          </cell>
        </row>
        <row r="1169">
          <cell r="I1169" t="str">
            <v>F</v>
          </cell>
          <cell r="J1169">
            <v>66500</v>
          </cell>
          <cell r="K1169">
            <v>66500</v>
          </cell>
          <cell r="L1169">
            <v>38057.95</v>
          </cell>
          <cell r="M1169" t="str">
            <v>F</v>
          </cell>
          <cell r="N1169">
            <v>0.5723</v>
          </cell>
          <cell r="O1169" t="str">
            <v>I</v>
          </cell>
          <cell r="P1169" t="str">
            <v>66,500.00</v>
          </cell>
        </row>
        <row r="1170">
          <cell r="F1170" t="str">
            <v>MSMU7459425</v>
          </cell>
          <cell r="G1170" t="str">
            <v>GR-2026/03-0132</v>
          </cell>
        </row>
        <row r="1170">
          <cell r="I1170" t="str">
            <v>F</v>
          </cell>
          <cell r="J1170">
            <v>96089</v>
          </cell>
          <cell r="K1170">
            <v>96089</v>
          </cell>
          <cell r="L1170">
            <v>54991.73</v>
          </cell>
          <cell r="M1170" t="str">
            <v>F</v>
          </cell>
          <cell r="N1170">
            <v>0.5723</v>
          </cell>
          <cell r="O1170" t="str">
            <v>I</v>
          </cell>
          <cell r="P1170" t="str">
            <v>96,089.00</v>
          </cell>
        </row>
        <row r="1171">
          <cell r="F1171" t="str">
            <v>CSNU7052990 (MOCHA)</v>
          </cell>
          <cell r="G1171" t="str">
            <v>GR-2026/03-0032</v>
          </cell>
        </row>
        <row r="1171">
          <cell r="I1171" t="str">
            <v>F</v>
          </cell>
          <cell r="J1171">
            <v>4608.5</v>
          </cell>
          <cell r="K1171">
            <v>4608.5</v>
          </cell>
          <cell r="L1171">
            <v>2645.74</v>
          </cell>
          <cell r="M1171" t="str">
            <v>F</v>
          </cell>
          <cell r="N1171">
            <v>0.5741</v>
          </cell>
          <cell r="O1171" t="str">
            <v>I</v>
          </cell>
          <cell r="P1171" t="str">
            <v>4,608.50</v>
          </cell>
        </row>
        <row r="1172">
          <cell r="F1172" t="str">
            <v>F-CSNU8946611</v>
          </cell>
          <cell r="G1172" t="str">
            <v>FGR2026/02-0007</v>
          </cell>
        </row>
        <row r="1172">
          <cell r="I1172" t="str">
            <v>F</v>
          </cell>
          <cell r="J1172">
            <v>0</v>
          </cell>
          <cell r="K1172">
            <v>0</v>
          </cell>
          <cell r="L1172">
            <v>0</v>
          </cell>
          <cell r="M1172" t="str">
            <v>F</v>
          </cell>
          <cell r="N1172">
            <v>0.588</v>
          </cell>
          <cell r="O1172" t="str">
            <v>I</v>
          </cell>
          <cell r="P1172" t="str">
            <v>0.00</v>
          </cell>
        </row>
        <row r="1173">
          <cell r="F1173" t="str">
            <v>MSDU6812700 (MOCHA)</v>
          </cell>
          <cell r="G1173" t="str">
            <v>GR-2026/03-0003</v>
          </cell>
        </row>
        <row r="1173">
          <cell r="I1173" t="str">
            <v>F</v>
          </cell>
          <cell r="J1173">
            <v>81940</v>
          </cell>
          <cell r="K1173">
            <v>81940</v>
          </cell>
          <cell r="L1173">
            <v>46959.81</v>
          </cell>
          <cell r="M1173" t="str">
            <v>F</v>
          </cell>
          <cell r="N1173">
            <v>0.5731</v>
          </cell>
          <cell r="O1173" t="str">
            <v>I</v>
          </cell>
          <cell r="P1173" t="str">
            <v>81,940.00</v>
          </cell>
        </row>
        <row r="1174">
          <cell r="F1174" t="str">
            <v>MSDU6812700</v>
          </cell>
          <cell r="G1174" t="str">
            <v>GR-2026/03-0002</v>
          </cell>
        </row>
        <row r="1174">
          <cell r="I1174" t="str">
            <v>F</v>
          </cell>
          <cell r="J1174">
            <v>907</v>
          </cell>
          <cell r="K1174">
            <v>907</v>
          </cell>
          <cell r="L1174">
            <v>519.8</v>
          </cell>
          <cell r="M1174" t="str">
            <v>F</v>
          </cell>
          <cell r="N1174">
            <v>0.5731</v>
          </cell>
          <cell r="O1174" t="str">
            <v>I</v>
          </cell>
          <cell r="P1174" t="str">
            <v>907.00</v>
          </cell>
        </row>
        <row r="1175">
          <cell r="F1175" t="str">
            <v>MSDU6812700</v>
          </cell>
          <cell r="G1175" t="str">
            <v>GR-2026/03-0001</v>
          </cell>
        </row>
        <row r="1175">
          <cell r="I1175" t="str">
            <v>F</v>
          </cell>
          <cell r="J1175">
            <v>334860.6</v>
          </cell>
          <cell r="K1175">
            <v>334860.6</v>
          </cell>
          <cell r="L1175">
            <v>191908.61</v>
          </cell>
          <cell r="M1175" t="str">
            <v>F</v>
          </cell>
          <cell r="N1175">
            <v>0.5731</v>
          </cell>
          <cell r="O1175" t="str">
            <v>I</v>
          </cell>
          <cell r="P1175" t="str">
            <v>334,860.60</v>
          </cell>
        </row>
        <row r="1176">
          <cell r="F1176" t="str">
            <v>CSNU7052990</v>
          </cell>
          <cell r="G1176" t="str">
            <v>GR-2026/03-0031</v>
          </cell>
        </row>
        <row r="1176">
          <cell r="I1176" t="str">
            <v>F</v>
          </cell>
          <cell r="J1176">
            <v>96223</v>
          </cell>
          <cell r="K1176">
            <v>96223</v>
          </cell>
          <cell r="L1176">
            <v>55241.62</v>
          </cell>
          <cell r="M1176" t="str">
            <v>F</v>
          </cell>
          <cell r="N1176">
            <v>0.5741</v>
          </cell>
          <cell r="O1176" t="str">
            <v>I</v>
          </cell>
          <cell r="P1176" t="str">
            <v>96,223.00</v>
          </cell>
        </row>
        <row r="1177">
          <cell r="F1177" t="str">
            <v>CLHU9036290</v>
          </cell>
          <cell r="G1177" t="str">
            <v>GR-2026/03-0049</v>
          </cell>
        </row>
        <row r="1177">
          <cell r="I1177" t="str">
            <v>F</v>
          </cell>
          <cell r="J1177">
            <v>0</v>
          </cell>
          <cell r="K1177">
            <v>0</v>
          </cell>
          <cell r="L1177">
            <v>0</v>
          </cell>
          <cell r="M1177" t="str">
            <v>F</v>
          </cell>
          <cell r="N1177">
            <v>0.5731</v>
          </cell>
          <cell r="O1177" t="str">
            <v>I</v>
          </cell>
          <cell r="P1177" t="str">
            <v>0.00</v>
          </cell>
        </row>
        <row r="1178">
          <cell r="F1178" t="str">
            <v>CLHU9036290</v>
          </cell>
          <cell r="G1178" t="str">
            <v>GR-2026/03-0048</v>
          </cell>
        </row>
        <row r="1178">
          <cell r="I1178" t="str">
            <v>F</v>
          </cell>
          <cell r="J1178">
            <v>1522</v>
          </cell>
          <cell r="K1178">
            <v>1522</v>
          </cell>
          <cell r="L1178">
            <v>872.26</v>
          </cell>
          <cell r="M1178" t="str">
            <v>F</v>
          </cell>
          <cell r="N1178">
            <v>0.5731</v>
          </cell>
          <cell r="O1178" t="str">
            <v>I</v>
          </cell>
          <cell r="P1178" t="str">
            <v>1,522.00</v>
          </cell>
        </row>
        <row r="1179">
          <cell r="F1179" t="str">
            <v>CLHU9036290 (MOCHA)</v>
          </cell>
          <cell r="G1179" t="str">
            <v>GR-2026/03-0047</v>
          </cell>
        </row>
        <row r="1179">
          <cell r="I1179" t="str">
            <v>F</v>
          </cell>
          <cell r="J1179">
            <v>27642</v>
          </cell>
          <cell r="K1179">
            <v>27642</v>
          </cell>
          <cell r="L1179">
            <v>15841.63</v>
          </cell>
          <cell r="M1179" t="str">
            <v>F</v>
          </cell>
          <cell r="N1179">
            <v>0.5731</v>
          </cell>
          <cell r="O1179" t="str">
            <v>I</v>
          </cell>
          <cell r="P1179" t="str">
            <v>27,642.00</v>
          </cell>
        </row>
        <row r="1180">
          <cell r="F1180" t="str">
            <v>CLHU9036290</v>
          </cell>
          <cell r="G1180" t="str">
            <v>GR-2026/03-0046</v>
          </cell>
        </row>
        <row r="1180">
          <cell r="I1180" t="str">
            <v>F</v>
          </cell>
          <cell r="J1180">
            <v>37689.8</v>
          </cell>
          <cell r="K1180">
            <v>37689.8</v>
          </cell>
          <cell r="L1180">
            <v>21600.02</v>
          </cell>
          <cell r="M1180" t="str">
            <v>F</v>
          </cell>
          <cell r="N1180">
            <v>0.5731</v>
          </cell>
          <cell r="O1180" t="str">
            <v>I</v>
          </cell>
          <cell r="P1180" t="str">
            <v>37,689.80</v>
          </cell>
        </row>
        <row r="1181">
          <cell r="F1181" t="str">
            <v>CLHU9036290</v>
          </cell>
          <cell r="G1181" t="str">
            <v>GR-2026/03-0045</v>
          </cell>
        </row>
        <row r="1181">
          <cell r="I1181" t="str">
            <v>F</v>
          </cell>
          <cell r="J1181">
            <v>17057.51</v>
          </cell>
          <cell r="K1181">
            <v>17057.51</v>
          </cell>
          <cell r="L1181">
            <v>9775.66</v>
          </cell>
          <cell r="M1181" t="str">
            <v>F</v>
          </cell>
          <cell r="N1181">
            <v>0.5731</v>
          </cell>
          <cell r="O1181" t="str">
            <v>I</v>
          </cell>
          <cell r="P1181" t="str">
            <v>17,057.51</v>
          </cell>
        </row>
        <row r="1182">
          <cell r="F1182" t="str">
            <v>CLHU9036290</v>
          </cell>
          <cell r="G1182" t="str">
            <v>GR-2026/03-0044</v>
          </cell>
        </row>
        <row r="1182">
          <cell r="I1182" t="str">
            <v>F</v>
          </cell>
          <cell r="J1182">
            <v>150.2</v>
          </cell>
          <cell r="K1182">
            <v>150.2</v>
          </cell>
          <cell r="L1182">
            <v>86.08</v>
          </cell>
          <cell r="M1182" t="str">
            <v>F</v>
          </cell>
          <cell r="N1182">
            <v>0.5731</v>
          </cell>
          <cell r="O1182" t="str">
            <v>I</v>
          </cell>
          <cell r="P1182" t="str">
            <v>150.20</v>
          </cell>
        </row>
        <row r="1183">
          <cell r="F1183" t="str">
            <v>CMAU9237528</v>
          </cell>
          <cell r="G1183" t="str">
            <v>GR-2026/03-0014</v>
          </cell>
        </row>
        <row r="1183">
          <cell r="I1183" t="str">
            <v>F</v>
          </cell>
          <cell r="J1183">
            <v>465852.5</v>
          </cell>
          <cell r="K1183">
            <v>465852.5</v>
          </cell>
          <cell r="L1183">
            <v>266980.07</v>
          </cell>
          <cell r="M1183" t="str">
            <v>F</v>
          </cell>
          <cell r="N1183">
            <v>0.5731</v>
          </cell>
          <cell r="O1183" t="str">
            <v>I</v>
          </cell>
          <cell r="P1183" t="str">
            <v>465,852.50</v>
          </cell>
        </row>
        <row r="1184">
          <cell r="F1184" t="str">
            <v>CLHU9036290</v>
          </cell>
          <cell r="G1184" t="str">
            <v>GR-2026/03-0043</v>
          </cell>
        </row>
        <row r="1184">
          <cell r="I1184" t="str">
            <v>F</v>
          </cell>
          <cell r="J1184">
            <v>468093</v>
          </cell>
          <cell r="K1184">
            <v>468093</v>
          </cell>
          <cell r="L1184">
            <v>268264.1</v>
          </cell>
          <cell r="M1184" t="str">
            <v>F</v>
          </cell>
          <cell r="N1184">
            <v>0.5731</v>
          </cell>
          <cell r="O1184" t="str">
            <v>I</v>
          </cell>
          <cell r="P1184" t="str">
            <v>468,093.00</v>
          </cell>
        </row>
        <row r="1185">
          <cell r="F1185" t="str">
            <v>CLHU9036290</v>
          </cell>
          <cell r="G1185" t="str">
            <v>GR-2026/03-0042</v>
          </cell>
        </row>
        <row r="1185">
          <cell r="I1185" t="str">
            <v>F</v>
          </cell>
          <cell r="J1185">
            <v>27787.5</v>
          </cell>
          <cell r="K1185">
            <v>27787.5</v>
          </cell>
          <cell r="L1185">
            <v>15925.02</v>
          </cell>
          <cell r="M1185" t="str">
            <v>F</v>
          </cell>
          <cell r="N1185">
            <v>0.5731</v>
          </cell>
          <cell r="O1185" t="str">
            <v>I</v>
          </cell>
          <cell r="P1185" t="str">
            <v>27,787.50</v>
          </cell>
        </row>
        <row r="1186">
          <cell r="F1186" t="str">
            <v>CLHU9036290</v>
          </cell>
          <cell r="G1186" t="str">
            <v>GR-2026/03-0041</v>
          </cell>
        </row>
        <row r="1186">
          <cell r="I1186" t="str">
            <v>F</v>
          </cell>
          <cell r="J1186">
            <v>5369.38</v>
          </cell>
          <cell r="K1186">
            <v>5369.38</v>
          </cell>
          <cell r="L1186">
            <v>3077.19</v>
          </cell>
          <cell r="M1186" t="str">
            <v>F</v>
          </cell>
          <cell r="N1186">
            <v>0.5731</v>
          </cell>
          <cell r="O1186" t="str">
            <v>I</v>
          </cell>
          <cell r="P1186" t="str">
            <v>5,369.38</v>
          </cell>
        </row>
        <row r="1187">
          <cell r="F1187" t="str">
            <v>CLHU9036290</v>
          </cell>
          <cell r="G1187" t="str">
            <v>GR-2026/03-0040</v>
          </cell>
        </row>
        <row r="1187">
          <cell r="I1187" t="str">
            <v>F</v>
          </cell>
          <cell r="J1187">
            <v>12200</v>
          </cell>
          <cell r="K1187">
            <v>12200</v>
          </cell>
          <cell r="L1187">
            <v>6991.82</v>
          </cell>
          <cell r="M1187" t="str">
            <v>F</v>
          </cell>
          <cell r="N1187">
            <v>0.5731</v>
          </cell>
          <cell r="O1187" t="str">
            <v>I</v>
          </cell>
          <cell r="P1187" t="str">
            <v>12,200.00</v>
          </cell>
        </row>
        <row r="1188">
          <cell r="F1188" t="str">
            <v>CLHU9036290</v>
          </cell>
          <cell r="G1188" t="str">
            <v>GR-2026/03-0039</v>
          </cell>
        </row>
        <row r="1188">
          <cell r="I1188" t="str">
            <v>F</v>
          </cell>
          <cell r="J1188">
            <v>2544</v>
          </cell>
          <cell r="K1188">
            <v>2544</v>
          </cell>
          <cell r="L1188">
            <v>1457.97</v>
          </cell>
          <cell r="M1188" t="str">
            <v>F</v>
          </cell>
          <cell r="N1188">
            <v>0.5731</v>
          </cell>
          <cell r="O1188" t="str">
            <v>I</v>
          </cell>
          <cell r="P1188" t="str">
            <v>2,544.00</v>
          </cell>
        </row>
        <row r="1189">
          <cell r="F1189" t="str">
            <v>CLHU9036290</v>
          </cell>
          <cell r="G1189" t="str">
            <v>GR-2026/03-0038</v>
          </cell>
        </row>
        <row r="1189">
          <cell r="I1189" t="str">
            <v>F</v>
          </cell>
          <cell r="J1189">
            <v>41308</v>
          </cell>
          <cell r="K1189">
            <v>41308</v>
          </cell>
          <cell r="L1189">
            <v>23673.61</v>
          </cell>
          <cell r="M1189" t="str">
            <v>F</v>
          </cell>
          <cell r="N1189">
            <v>0.5731</v>
          </cell>
          <cell r="O1189" t="str">
            <v>I</v>
          </cell>
          <cell r="P1189" t="str">
            <v>41,308.00</v>
          </cell>
        </row>
        <row r="1190">
          <cell r="F1190" t="str">
            <v>CLHU9036290 (MOCHA)</v>
          </cell>
          <cell r="G1190" t="str">
            <v>GR-2026/03-0037</v>
          </cell>
        </row>
        <row r="1190">
          <cell r="I1190" t="str">
            <v>F</v>
          </cell>
          <cell r="J1190">
            <v>4720</v>
          </cell>
          <cell r="K1190">
            <v>4720</v>
          </cell>
          <cell r="L1190">
            <v>2705.03</v>
          </cell>
          <cell r="M1190" t="str">
            <v>F</v>
          </cell>
          <cell r="N1190">
            <v>0.5731</v>
          </cell>
          <cell r="O1190" t="str">
            <v>I</v>
          </cell>
          <cell r="P1190" t="str">
            <v>4,720.00</v>
          </cell>
        </row>
        <row r="1191">
          <cell r="F1191" t="str">
            <v>CLHU9036290</v>
          </cell>
          <cell r="G1191" t="str">
            <v>GR-2026/03-0036</v>
          </cell>
        </row>
        <row r="1191">
          <cell r="I1191" t="str">
            <v>F</v>
          </cell>
          <cell r="J1191">
            <v>72275</v>
          </cell>
          <cell r="K1191">
            <v>72275</v>
          </cell>
          <cell r="L1191">
            <v>41420.8</v>
          </cell>
          <cell r="M1191" t="str">
            <v>F</v>
          </cell>
          <cell r="N1191">
            <v>0.5731</v>
          </cell>
          <cell r="O1191" t="str">
            <v>I</v>
          </cell>
          <cell r="P1191" t="str">
            <v>72,275.00</v>
          </cell>
        </row>
        <row r="1192">
          <cell r="F1192" t="str">
            <v>CMAU7980832</v>
          </cell>
          <cell r="G1192" t="str">
            <v>GR-2026/02-0131</v>
          </cell>
        </row>
        <row r="1192">
          <cell r="I1192" t="str">
            <v>F</v>
          </cell>
          <cell r="J1192">
            <v>771025.6</v>
          </cell>
          <cell r="K1192">
            <v>771025.6</v>
          </cell>
          <cell r="L1192">
            <v>441874.77</v>
          </cell>
          <cell r="M1192" t="str">
            <v>F</v>
          </cell>
          <cell r="N1192">
            <v>0.5731</v>
          </cell>
          <cell r="O1192" t="str">
            <v>I</v>
          </cell>
          <cell r="P1192" t="str">
            <v>771,025.60</v>
          </cell>
        </row>
        <row r="1193">
          <cell r="F1193" t="str">
            <v>CSNU5782005</v>
          </cell>
          <cell r="G1193" t="str">
            <v>GR-2026/03-0083</v>
          </cell>
        </row>
        <row r="1193">
          <cell r="I1193" t="str">
            <v>F</v>
          </cell>
          <cell r="J1193">
            <v>66716.6</v>
          </cell>
          <cell r="K1193">
            <v>66716.6</v>
          </cell>
          <cell r="L1193">
            <v>38181.91</v>
          </cell>
          <cell r="M1193" t="str">
            <v>F</v>
          </cell>
          <cell r="N1193">
            <v>0.5723</v>
          </cell>
          <cell r="O1193" t="str">
            <v>I</v>
          </cell>
          <cell r="P1193" t="str">
            <v>66,716.60</v>
          </cell>
        </row>
        <row r="1194">
          <cell r="F1194" t="str">
            <v>SEKU6707782</v>
          </cell>
          <cell r="G1194" t="str">
            <v>GR-2026/03-0004</v>
          </cell>
        </row>
        <row r="1194">
          <cell r="I1194" t="str">
            <v>F</v>
          </cell>
          <cell r="J1194">
            <v>103041.4</v>
          </cell>
          <cell r="K1194">
            <v>103041.4</v>
          </cell>
          <cell r="L1194">
            <v>59053.03</v>
          </cell>
          <cell r="M1194" t="str">
            <v>F</v>
          </cell>
          <cell r="N1194">
            <v>0.5731</v>
          </cell>
          <cell r="O1194" t="str">
            <v>I</v>
          </cell>
          <cell r="P1194" t="str">
            <v>103,041.40</v>
          </cell>
        </row>
        <row r="1195">
          <cell r="F1195" t="str">
            <v>TGBU7475338</v>
          </cell>
          <cell r="G1195" t="str">
            <v>GR-2026/03-0009</v>
          </cell>
        </row>
        <row r="1195">
          <cell r="I1195" t="str">
            <v>F</v>
          </cell>
          <cell r="J1195">
            <v>153346.8</v>
          </cell>
          <cell r="K1195">
            <v>153346.8</v>
          </cell>
          <cell r="L1195">
            <v>87883.05</v>
          </cell>
          <cell r="M1195" t="str">
            <v>F</v>
          </cell>
          <cell r="N1195">
            <v>0.5731</v>
          </cell>
          <cell r="O1195" t="str">
            <v>I</v>
          </cell>
          <cell r="P1195" t="str">
            <v>153,346.00</v>
          </cell>
        </row>
        <row r="1196">
          <cell r="F1196" t="str">
            <v>TRHU6984463 (KUCHING)</v>
          </cell>
          <cell r="G1196" t="str">
            <v>GR-2026/03-0116</v>
          </cell>
        </row>
        <row r="1196">
          <cell r="I1196" t="str">
            <v>F</v>
          </cell>
          <cell r="J1196">
            <v>32420</v>
          </cell>
          <cell r="K1196">
            <v>32420</v>
          </cell>
          <cell r="L1196">
            <v>18612.32</v>
          </cell>
          <cell r="M1196" t="str">
            <v>F</v>
          </cell>
          <cell r="N1196">
            <v>0.5741</v>
          </cell>
          <cell r="O1196" t="str">
            <v>I</v>
          </cell>
          <cell r="P1196" t="str">
            <v>32,420.00</v>
          </cell>
        </row>
        <row r="1197">
          <cell r="F1197" t="str">
            <v>TRHU6984463 (KUCHING)</v>
          </cell>
          <cell r="G1197" t="str">
            <v>GR-2026/03-0115</v>
          </cell>
        </row>
        <row r="1197">
          <cell r="I1197" t="str">
            <v>F</v>
          </cell>
          <cell r="J1197">
            <v>15262.5</v>
          </cell>
          <cell r="K1197">
            <v>15262.5</v>
          </cell>
          <cell r="L1197">
            <v>8762.2</v>
          </cell>
          <cell r="M1197" t="str">
            <v>F</v>
          </cell>
          <cell r="N1197">
            <v>0.5741</v>
          </cell>
          <cell r="O1197" t="str">
            <v>I</v>
          </cell>
          <cell r="P1197" t="str">
            <v>15,262.50</v>
          </cell>
        </row>
        <row r="1198">
          <cell r="F1198" t="str">
            <v>TRHU6984463 (KUCHING)</v>
          </cell>
          <cell r="G1198" t="str">
            <v>GR-2026/03-0114</v>
          </cell>
        </row>
        <row r="1198">
          <cell r="I1198" t="str">
            <v>F</v>
          </cell>
          <cell r="J1198">
            <v>27890</v>
          </cell>
          <cell r="K1198">
            <v>27890</v>
          </cell>
          <cell r="L1198">
            <v>16011.65</v>
          </cell>
          <cell r="M1198" t="str">
            <v>F</v>
          </cell>
          <cell r="N1198">
            <v>0.5741</v>
          </cell>
          <cell r="O1198" t="str">
            <v>I</v>
          </cell>
          <cell r="P1198" t="str">
            <v>27,890.00</v>
          </cell>
        </row>
        <row r="1199">
          <cell r="F1199" t="str">
            <v>TRHU6984463 (KUCHING)</v>
          </cell>
          <cell r="G1199" t="str">
            <v>GR-2026/03-0113</v>
          </cell>
        </row>
        <row r="1199">
          <cell r="I1199" t="str">
            <v>F</v>
          </cell>
          <cell r="J1199">
            <v>32395.02</v>
          </cell>
          <cell r="K1199">
            <v>32395.02</v>
          </cell>
          <cell r="L1199">
            <v>18597.98</v>
          </cell>
          <cell r="M1199" t="str">
            <v>F</v>
          </cell>
          <cell r="N1199">
            <v>0.5741</v>
          </cell>
          <cell r="O1199" t="str">
            <v>I</v>
          </cell>
          <cell r="P1199" t="str">
            <v>32,395.02</v>
          </cell>
        </row>
        <row r="1200">
          <cell r="F1200" t="str">
            <v>FCI9949791 (MOCHA)</v>
          </cell>
        </row>
        <row r="1200">
          <cell r="I1200" t="str">
            <v>F</v>
          </cell>
          <cell r="J1200">
            <v>52202</v>
          </cell>
          <cell r="K1200">
            <v>52202</v>
          </cell>
          <cell r="L1200">
            <v>31321.2</v>
          </cell>
          <cell r="M1200" t="str">
            <v>F</v>
          </cell>
          <cell r="N1200">
            <v>0.6</v>
          </cell>
          <cell r="O1200" t="str">
            <v>I</v>
          </cell>
          <cell r="P1200" t="str">
            <v>52,202.00</v>
          </cell>
        </row>
        <row r="1201">
          <cell r="F1201" t="str">
            <v>FCIU9949791</v>
          </cell>
          <cell r="G1201" t="str">
            <v>GR-2026/03-0127</v>
          </cell>
        </row>
        <row r="1201">
          <cell r="I1201" t="str">
            <v>F</v>
          </cell>
          <cell r="J1201">
            <v>65745.52</v>
          </cell>
          <cell r="K1201">
            <v>65745.52</v>
          </cell>
          <cell r="L1201">
            <v>37553.84</v>
          </cell>
          <cell r="M1201" t="str">
            <v>F</v>
          </cell>
          <cell r="N1201">
            <v>0.5712</v>
          </cell>
          <cell r="O1201" t="str">
            <v>I</v>
          </cell>
          <cell r="P1201" t="str">
            <v>65,745.52</v>
          </cell>
        </row>
        <row r="1202">
          <cell r="F1202" t="str">
            <v>CSNU6339917</v>
          </cell>
          <cell r="G1202" t="str">
            <v>GR-2026/03-0126</v>
          </cell>
        </row>
        <row r="1202">
          <cell r="I1202" t="str">
            <v>F</v>
          </cell>
          <cell r="J1202">
            <v>122188.5</v>
          </cell>
          <cell r="K1202">
            <v>122188.5</v>
          </cell>
          <cell r="L1202">
            <v>69794.07</v>
          </cell>
          <cell r="M1202" t="str">
            <v>F</v>
          </cell>
          <cell r="N1202">
            <v>0.5712</v>
          </cell>
          <cell r="O1202" t="str">
            <v>I</v>
          </cell>
          <cell r="P1202" t="str">
            <v>122,188.50</v>
          </cell>
        </row>
        <row r="1203">
          <cell r="F1203" t="str">
            <v>WHSU8280440</v>
          </cell>
          <cell r="G1203" t="str">
            <v>GR-2026/02-0127</v>
          </cell>
        </row>
        <row r="1203">
          <cell r="I1203" t="str">
            <v>F</v>
          </cell>
          <cell r="J1203">
            <v>114010</v>
          </cell>
          <cell r="K1203">
            <v>114010</v>
          </cell>
          <cell r="L1203">
            <v>67037.88</v>
          </cell>
          <cell r="M1203" t="str">
            <v>F</v>
          </cell>
          <cell r="N1203">
            <v>0.588</v>
          </cell>
          <cell r="O1203" t="str">
            <v>I</v>
          </cell>
          <cell r="P1203" t="str">
            <v>114,010.00</v>
          </cell>
        </row>
        <row r="1204">
          <cell r="F1204" t="str">
            <v>WHSU5329042</v>
          </cell>
          <cell r="G1204" t="str">
            <v>GR-2026/03-0022</v>
          </cell>
        </row>
        <row r="1204">
          <cell r="I1204" t="str">
            <v>F</v>
          </cell>
          <cell r="J1204">
            <v>113734</v>
          </cell>
          <cell r="K1204">
            <v>113734</v>
          </cell>
          <cell r="L1204">
            <v>66875.59</v>
          </cell>
          <cell r="M1204" t="str">
            <v>F</v>
          </cell>
          <cell r="N1204">
            <v>0.588</v>
          </cell>
          <cell r="O1204" t="str">
            <v>I</v>
          </cell>
          <cell r="P1204" t="str">
            <v>113,734.00</v>
          </cell>
        </row>
        <row r="1205">
          <cell r="G1205" t="str">
            <v>GR-2026/02-0097</v>
          </cell>
        </row>
        <row r="1205">
          <cell r="I1205" t="str">
            <v>F</v>
          </cell>
          <cell r="J1205">
            <v>981.2</v>
          </cell>
          <cell r="K1205">
            <v>981.2</v>
          </cell>
          <cell r="L1205">
            <v>981.2</v>
          </cell>
          <cell r="M1205" t="str">
            <v>F</v>
          </cell>
          <cell r="N1205">
            <v>1</v>
          </cell>
        </row>
        <row r="1206">
          <cell r="F1206" t="str">
            <v>OOCU8052130</v>
          </cell>
          <cell r="G1206" t="str">
            <v>GR-2026/03-0084</v>
          </cell>
        </row>
        <row r="1206">
          <cell r="I1206" t="str">
            <v>F</v>
          </cell>
          <cell r="J1206">
            <v>146085</v>
          </cell>
          <cell r="K1206">
            <v>146085</v>
          </cell>
          <cell r="L1206">
            <v>83443.75</v>
          </cell>
          <cell r="M1206" t="str">
            <v>F</v>
          </cell>
          <cell r="N1206">
            <v>0.5712</v>
          </cell>
          <cell r="O1206" t="str">
            <v>I</v>
          </cell>
          <cell r="P1206" t="str">
            <v>146,085.00</v>
          </cell>
        </row>
        <row r="1207">
          <cell r="F1207" t="str">
            <v>TGBU8560579</v>
          </cell>
          <cell r="G1207" t="str">
            <v>GR-2026/03-0063</v>
          </cell>
        </row>
        <row r="1207">
          <cell r="I1207" t="str">
            <v>F</v>
          </cell>
          <cell r="J1207">
            <v>112076</v>
          </cell>
          <cell r="K1207">
            <v>112076</v>
          </cell>
          <cell r="L1207">
            <v>64017.81</v>
          </cell>
          <cell r="M1207" t="str">
            <v>F</v>
          </cell>
          <cell r="N1207">
            <v>0.5712</v>
          </cell>
          <cell r="O1207" t="str">
            <v>I</v>
          </cell>
          <cell r="P1207" t="str">
            <v>112,076.00</v>
          </cell>
        </row>
        <row r="1208">
          <cell r="F1208" t="str">
            <v>FFAU3149639</v>
          </cell>
          <cell r="G1208" t="str">
            <v>GR-2026/03-0077</v>
          </cell>
        </row>
        <row r="1208">
          <cell r="I1208" t="str">
            <v>F</v>
          </cell>
          <cell r="J1208">
            <v>123967</v>
          </cell>
          <cell r="K1208">
            <v>123967</v>
          </cell>
          <cell r="L1208">
            <v>70809.95</v>
          </cell>
          <cell r="M1208" t="str">
            <v>F</v>
          </cell>
          <cell r="N1208">
            <v>0.5712</v>
          </cell>
          <cell r="O1208" t="str">
            <v>I</v>
          </cell>
          <cell r="P1208" t="str">
            <v>123,967.00</v>
          </cell>
        </row>
        <row r="1209">
          <cell r="F1209" t="str">
            <v>EXTRA</v>
          </cell>
        </row>
        <row r="1209">
          <cell r="I1209" t="str">
            <v>F</v>
          </cell>
          <cell r="J1209">
            <v>73537</v>
          </cell>
          <cell r="K1209">
            <v>73537</v>
          </cell>
          <cell r="L1209">
            <v>44122.2</v>
          </cell>
          <cell r="M1209" t="str">
            <v>F</v>
          </cell>
          <cell r="N1209">
            <v>0.6</v>
          </cell>
          <cell r="O1209" t="str">
            <v>L</v>
          </cell>
        </row>
        <row r="1210">
          <cell r="F1210" t="str">
            <v>CSNU8681359 （MOCHA)</v>
          </cell>
          <cell r="G1210" t="str">
            <v>GR-2026/03-0018</v>
          </cell>
        </row>
        <row r="1210">
          <cell r="I1210" t="str">
            <v>F</v>
          </cell>
          <cell r="J1210">
            <v>68062.5</v>
          </cell>
          <cell r="K1210">
            <v>68062.5</v>
          </cell>
          <cell r="L1210">
            <v>38952.17</v>
          </cell>
          <cell r="M1210" t="str">
            <v>F</v>
          </cell>
          <cell r="N1210">
            <v>0.5723</v>
          </cell>
          <cell r="O1210" t="str">
            <v>I</v>
          </cell>
          <cell r="P1210" t="str">
            <v>68,062.50</v>
          </cell>
        </row>
        <row r="1211">
          <cell r="F1211" t="str">
            <v>CSNU8681359</v>
          </cell>
          <cell r="G1211" t="str">
            <v>GR-2026/03-0017</v>
          </cell>
        </row>
        <row r="1211">
          <cell r="I1211" t="str">
            <v>F</v>
          </cell>
          <cell r="J1211">
            <v>19760</v>
          </cell>
          <cell r="K1211">
            <v>19760</v>
          </cell>
          <cell r="L1211">
            <v>11308.65</v>
          </cell>
          <cell r="M1211" t="str">
            <v>F</v>
          </cell>
          <cell r="N1211">
            <v>0.5723</v>
          </cell>
          <cell r="O1211" t="str">
            <v>I</v>
          </cell>
          <cell r="P1211" t="str">
            <v>19,760.00</v>
          </cell>
        </row>
        <row r="1212">
          <cell r="F1212" t="str">
            <v>WHSU5294666</v>
          </cell>
          <cell r="G1212" t="str">
            <v>GR-2026/02-0145</v>
          </cell>
        </row>
        <row r="1212">
          <cell r="I1212" t="str">
            <v>F</v>
          </cell>
          <cell r="J1212">
            <v>100507.5</v>
          </cell>
          <cell r="K1212">
            <v>100507.5</v>
          </cell>
          <cell r="L1212">
            <v>59098.41</v>
          </cell>
          <cell r="M1212" t="str">
            <v>F</v>
          </cell>
          <cell r="N1212">
            <v>0.588</v>
          </cell>
          <cell r="O1212" t="str">
            <v>I</v>
          </cell>
          <cell r="P1212" t="str">
            <v>100,507.50</v>
          </cell>
        </row>
        <row r="1213">
          <cell r="F1213" t="str">
            <v>WHSU8465546</v>
          </cell>
          <cell r="G1213" t="str">
            <v>GR-2026/02-0124</v>
          </cell>
        </row>
        <row r="1213">
          <cell r="I1213" t="str">
            <v>F</v>
          </cell>
          <cell r="J1213">
            <v>68375.07</v>
          </cell>
          <cell r="K1213">
            <v>68375.07</v>
          </cell>
          <cell r="L1213">
            <v>40204.54</v>
          </cell>
          <cell r="M1213" t="str">
            <v>F</v>
          </cell>
          <cell r="N1213">
            <v>0.588</v>
          </cell>
          <cell r="O1213" t="str">
            <v>I</v>
          </cell>
          <cell r="P1213" t="str">
            <v>68,375.06</v>
          </cell>
        </row>
        <row r="1214">
          <cell r="F1214" t="str">
            <v>FDCU0289418</v>
          </cell>
          <cell r="G1214" t="str">
            <v>GR-2026/03-0050</v>
          </cell>
        </row>
        <row r="1214">
          <cell r="I1214" t="str">
            <v>F</v>
          </cell>
          <cell r="J1214">
            <v>96004.98</v>
          </cell>
          <cell r="K1214">
            <v>96004.98</v>
          </cell>
          <cell r="L1214">
            <v>54838.04</v>
          </cell>
          <cell r="M1214" t="str">
            <v>F</v>
          </cell>
          <cell r="N1214">
            <v>0.5712</v>
          </cell>
          <cell r="O1214" t="str">
            <v>I</v>
          </cell>
          <cell r="P1214" t="str">
            <v>96,004.98</v>
          </cell>
        </row>
        <row r="1215">
          <cell r="F1215" t="str">
            <v>TRHU8828768</v>
          </cell>
          <cell r="G1215" t="str">
            <v>GR-2026/03-0035</v>
          </cell>
        </row>
        <row r="1215">
          <cell r="I1215" t="str">
            <v>F</v>
          </cell>
          <cell r="J1215">
            <v>154666</v>
          </cell>
          <cell r="K1215">
            <v>154666</v>
          </cell>
          <cell r="L1215">
            <v>88345.22</v>
          </cell>
          <cell r="M1215" t="str">
            <v>F</v>
          </cell>
          <cell r="N1215">
            <v>0.5712</v>
          </cell>
          <cell r="O1215" t="str">
            <v>I</v>
          </cell>
          <cell r="P1215" t="str">
            <v>154,666.00</v>
          </cell>
        </row>
        <row r="1216">
          <cell r="F1216" t="str">
            <v>CIMU0453739</v>
          </cell>
          <cell r="G1216" t="str">
            <v>GR-2026/03-0076</v>
          </cell>
        </row>
        <row r="1216">
          <cell r="I1216" t="str">
            <v>F</v>
          </cell>
          <cell r="J1216">
            <v>115445</v>
          </cell>
          <cell r="K1216">
            <v>115445</v>
          </cell>
          <cell r="L1216">
            <v>65942.18</v>
          </cell>
          <cell r="M1216" t="str">
            <v>F</v>
          </cell>
          <cell r="N1216">
            <v>0.5712</v>
          </cell>
          <cell r="O1216" t="str">
            <v>I</v>
          </cell>
          <cell r="P1216" t="str">
            <v>115,445.00</v>
          </cell>
        </row>
        <row r="1217">
          <cell r="F1217" t="str">
            <v>CIMU0913285</v>
          </cell>
          <cell r="G1217" t="str">
            <v>GR-2026/03-0064</v>
          </cell>
        </row>
        <row r="1217">
          <cell r="I1217" t="str">
            <v>F</v>
          </cell>
          <cell r="J1217">
            <v>122250</v>
          </cell>
          <cell r="K1217">
            <v>122250</v>
          </cell>
          <cell r="L1217">
            <v>69829.2</v>
          </cell>
          <cell r="M1217" t="str">
            <v>F</v>
          </cell>
          <cell r="N1217">
            <v>0.5712</v>
          </cell>
          <cell r="O1217" t="str">
            <v>I</v>
          </cell>
          <cell r="P1217" t="str">
            <v>122,250.00</v>
          </cell>
        </row>
        <row r="1218">
          <cell r="G1218" t="str">
            <v>GR-2026/02-0082</v>
          </cell>
        </row>
        <row r="1218">
          <cell r="I1218" t="str">
            <v>F</v>
          </cell>
          <cell r="J1218">
            <v>60.39</v>
          </cell>
          <cell r="K1218">
            <v>60.39</v>
          </cell>
          <cell r="L1218">
            <v>60.39</v>
          </cell>
          <cell r="M1218" t="str">
            <v>F</v>
          </cell>
          <cell r="N1218">
            <v>1</v>
          </cell>
        </row>
        <row r="1219">
          <cell r="F1219" t="str">
            <v>RXTU4576882</v>
          </cell>
          <cell r="G1219" t="str">
            <v>GR-2026/03-0065</v>
          </cell>
        </row>
        <row r="1219">
          <cell r="I1219" t="str">
            <v>F</v>
          </cell>
          <cell r="J1219">
            <v>111436</v>
          </cell>
          <cell r="K1219">
            <v>111436</v>
          </cell>
          <cell r="L1219">
            <v>63652.24</v>
          </cell>
          <cell r="M1219" t="str">
            <v>F</v>
          </cell>
          <cell r="N1219">
            <v>0.5712</v>
          </cell>
          <cell r="O1219" t="str">
            <v>I</v>
          </cell>
          <cell r="P1219" t="str">
            <v>111,436.00</v>
          </cell>
        </row>
        <row r="1220">
          <cell r="G1220" t="str">
            <v>GR-2026/06-0087, GR-2026/04-0021, GR-2026/04-0114, GR-2026/03-0013, GR-2026/02-0117, GR-2026/03-0025, GR-2026/03-0100, GR-2026/06-0029, GR-2026/04-0011, GR-2026/03-0101, GR-2026/03-0152, GR-2026/05-0011, GR-2026/05-0113, GR-2026/04-0100, GR-2026/04-0063, GR-2026/05-0045, GR-2026/03-0066, GR-2026/04-0004, GR-2026/03-0078, GR-2026/04-0098, GR-2026/03-0124, GR-2026/04-0055, GR-2026/04-0097</v>
          </cell>
        </row>
        <row r="1220">
          <cell r="I1220" t="str">
            <v>F</v>
          </cell>
          <cell r="J1220">
            <v>131832.8</v>
          </cell>
          <cell r="K1220">
            <v>131832.8</v>
          </cell>
          <cell r="L1220">
            <v>131832.8</v>
          </cell>
          <cell r="M1220" t="str">
            <v>F</v>
          </cell>
          <cell r="N1220">
            <v>1</v>
          </cell>
        </row>
        <row r="1221">
          <cell r="G1221" t="str">
            <v>GR-2026/07-0039, GR-2026/03-0033, GR-2026/05-0007, GR-2026/06-0103, GR-2026/04-0041</v>
          </cell>
        </row>
        <row r="1221">
          <cell r="I1221" t="str">
            <v>F</v>
          </cell>
          <cell r="J1221">
            <v>10643</v>
          </cell>
          <cell r="K1221">
            <v>10643</v>
          </cell>
          <cell r="L1221">
            <v>10643</v>
          </cell>
          <cell r="M1221" t="str">
            <v>F</v>
          </cell>
          <cell r="N1221">
            <v>1</v>
          </cell>
        </row>
        <row r="1222">
          <cell r="F1222" t="str">
            <v>UETU5143710</v>
          </cell>
          <cell r="G1222" t="str">
            <v>GR-2026/02-0116</v>
          </cell>
        </row>
        <row r="1222">
          <cell r="I1222" t="str">
            <v>F</v>
          </cell>
          <cell r="J1222">
            <v>103262</v>
          </cell>
          <cell r="K1222">
            <v>103262</v>
          </cell>
          <cell r="L1222">
            <v>60583.82</v>
          </cell>
          <cell r="M1222" t="str">
            <v>F</v>
          </cell>
          <cell r="N1222">
            <v>0.5867</v>
          </cell>
          <cell r="O1222" t="str">
            <v>I</v>
          </cell>
          <cell r="P1222" t="str">
            <v>103,262.00</v>
          </cell>
        </row>
        <row r="1223">
          <cell r="F1223" t="str">
            <v>FCIU7355390</v>
          </cell>
          <cell r="G1223" t="str">
            <v>GR-2026/02-0101</v>
          </cell>
        </row>
        <row r="1223">
          <cell r="I1223" t="str">
            <v>F</v>
          </cell>
          <cell r="J1223">
            <v>102000</v>
          </cell>
          <cell r="K1223">
            <v>102000</v>
          </cell>
          <cell r="L1223">
            <v>59843.4</v>
          </cell>
          <cell r="M1223" t="str">
            <v>F</v>
          </cell>
          <cell r="N1223">
            <v>0.5867</v>
          </cell>
          <cell r="O1223" t="str">
            <v>I</v>
          </cell>
          <cell r="P1223" t="str">
            <v>102,000.00</v>
          </cell>
        </row>
        <row r="1224">
          <cell r="F1224" t="str">
            <v>FCIU7176270</v>
          </cell>
          <cell r="G1224" t="str">
            <v>GR-2026/02-0088</v>
          </cell>
        </row>
        <row r="1224">
          <cell r="I1224" t="str">
            <v>F</v>
          </cell>
          <cell r="J1224">
            <v>89100</v>
          </cell>
          <cell r="K1224">
            <v>89100</v>
          </cell>
          <cell r="L1224">
            <v>52274.97</v>
          </cell>
          <cell r="M1224" t="str">
            <v>F</v>
          </cell>
          <cell r="N1224">
            <v>0.5867</v>
          </cell>
          <cell r="O1224" t="str">
            <v>I</v>
          </cell>
          <cell r="P1224" t="str">
            <v>89,100.00</v>
          </cell>
        </row>
        <row r="1225">
          <cell r="F1225" t="str">
            <v>XHCU5580463</v>
          </cell>
          <cell r="G1225" t="str">
            <v>GR-2026/02-0130</v>
          </cell>
        </row>
        <row r="1225">
          <cell r="I1225" t="str">
            <v>F</v>
          </cell>
          <cell r="J1225">
            <v>117510</v>
          </cell>
          <cell r="K1225">
            <v>117510</v>
          </cell>
          <cell r="L1225">
            <v>68943.12</v>
          </cell>
          <cell r="M1225" t="str">
            <v>F</v>
          </cell>
          <cell r="N1225">
            <v>0.5867</v>
          </cell>
          <cell r="O1225" t="str">
            <v>I</v>
          </cell>
          <cell r="P1225" t="str">
            <v>117,510.00</v>
          </cell>
        </row>
        <row r="1226">
          <cell r="F1226" t="str">
            <v>SELU4251704</v>
          </cell>
          <cell r="G1226" t="str">
            <v>GR-2026/02-0137</v>
          </cell>
        </row>
        <row r="1226">
          <cell r="I1226" t="str">
            <v>F</v>
          </cell>
          <cell r="J1226">
            <v>174081.5</v>
          </cell>
          <cell r="K1226">
            <v>174081.5</v>
          </cell>
          <cell r="L1226">
            <v>102133.62</v>
          </cell>
          <cell r="M1226" t="str">
            <v>F</v>
          </cell>
          <cell r="N1226">
            <v>0.5867</v>
          </cell>
          <cell r="O1226" t="str">
            <v>I</v>
          </cell>
          <cell r="P1226" t="str">
            <v>174,081.50</v>
          </cell>
        </row>
        <row r="1227">
          <cell r="F1227" t="str">
            <v>SEKU6599034</v>
          </cell>
          <cell r="G1227" t="str">
            <v>GR-2026/02-0112</v>
          </cell>
        </row>
        <row r="1227">
          <cell r="I1227" t="str">
            <v>F</v>
          </cell>
          <cell r="J1227">
            <v>176838</v>
          </cell>
          <cell r="K1227">
            <v>176838</v>
          </cell>
          <cell r="L1227">
            <v>103750.85</v>
          </cell>
          <cell r="M1227" t="str">
            <v>F</v>
          </cell>
          <cell r="N1227">
            <v>0.5867</v>
          </cell>
          <cell r="O1227" t="str">
            <v>I</v>
          </cell>
          <cell r="P1227" t="str">
            <v>176,838.00</v>
          </cell>
        </row>
        <row r="1228">
          <cell r="G1228" t="str">
            <v>GR-2026/02-0073, GR-2026/02-0072</v>
          </cell>
        </row>
        <row r="1228">
          <cell r="I1228" t="str">
            <v>F</v>
          </cell>
          <cell r="J1228">
            <v>191.94</v>
          </cell>
          <cell r="K1228">
            <v>191.94</v>
          </cell>
          <cell r="L1228">
            <v>191.94</v>
          </cell>
          <cell r="M1228" t="str">
            <v>F</v>
          </cell>
          <cell r="N1228">
            <v>1</v>
          </cell>
        </row>
        <row r="1229">
          <cell r="F1229" t="str">
            <v>F-WHSU8783059</v>
          </cell>
          <cell r="G1229" t="str">
            <v>FGR2026/02-0005</v>
          </cell>
        </row>
        <row r="1229">
          <cell r="I1229" t="str">
            <v>F</v>
          </cell>
          <cell r="J1229">
            <v>26572</v>
          </cell>
          <cell r="K1229">
            <v>26572</v>
          </cell>
          <cell r="L1229">
            <v>15624.34</v>
          </cell>
          <cell r="M1229" t="str">
            <v>F</v>
          </cell>
          <cell r="N1229">
            <v>0.588</v>
          </cell>
          <cell r="O1229" t="str">
            <v>I</v>
          </cell>
        </row>
        <row r="1230">
          <cell r="G1230" t="str">
            <v>GR-2026/02-0060</v>
          </cell>
        </row>
        <row r="1230">
          <cell r="I1230" t="str">
            <v>F</v>
          </cell>
          <cell r="J1230">
            <v>150.48</v>
          </cell>
          <cell r="K1230">
            <v>150.48</v>
          </cell>
          <cell r="L1230">
            <v>150.48</v>
          </cell>
          <cell r="M1230" t="str">
            <v>F</v>
          </cell>
          <cell r="N1230">
            <v>1</v>
          </cell>
        </row>
        <row r="1231">
          <cell r="F1231" t="str">
            <v>XYLU8202494</v>
          </cell>
          <cell r="G1231" t="str">
            <v>GR-2026/02-0149</v>
          </cell>
        </row>
        <row r="1231">
          <cell r="I1231" t="str">
            <v>F</v>
          </cell>
          <cell r="J1231">
            <v>165076</v>
          </cell>
          <cell r="K1231">
            <v>165076</v>
          </cell>
          <cell r="L1231">
            <v>96850.09</v>
          </cell>
          <cell r="M1231" t="str">
            <v>F</v>
          </cell>
          <cell r="N1231">
            <v>0.5867</v>
          </cell>
          <cell r="O1231" t="str">
            <v>I</v>
          </cell>
          <cell r="P1231" t="str">
            <v>165,076.00</v>
          </cell>
        </row>
        <row r="1232">
          <cell r="F1232" t="str">
            <v>TCNU5307079</v>
          </cell>
          <cell r="G1232" t="str">
            <v>GR-2026/02-0129</v>
          </cell>
        </row>
        <row r="1232">
          <cell r="I1232" t="str">
            <v>F</v>
          </cell>
          <cell r="J1232">
            <v>0</v>
          </cell>
          <cell r="K1232">
            <v>0</v>
          </cell>
          <cell r="L1232">
            <v>0</v>
          </cell>
          <cell r="M1232" t="str">
            <v>F</v>
          </cell>
          <cell r="N1232">
            <v>0.5731</v>
          </cell>
          <cell r="O1232" t="str">
            <v>I</v>
          </cell>
          <cell r="P1232" t="str">
            <v>0.00</v>
          </cell>
        </row>
        <row r="1233">
          <cell r="F1233" t="str">
            <v>TCNU5307079</v>
          </cell>
          <cell r="G1233" t="str">
            <v>GR-2026/02-0128</v>
          </cell>
        </row>
        <row r="1233">
          <cell r="I1233" t="str">
            <v>F</v>
          </cell>
          <cell r="J1233">
            <v>65761.2</v>
          </cell>
          <cell r="K1233">
            <v>65761.2</v>
          </cell>
          <cell r="L1233">
            <v>37687.74</v>
          </cell>
          <cell r="M1233" t="str">
            <v>F</v>
          </cell>
          <cell r="N1233">
            <v>0.5731</v>
          </cell>
          <cell r="O1233" t="str">
            <v>I</v>
          </cell>
          <cell r="P1233" t="str">
            <v>65,761.20</v>
          </cell>
        </row>
        <row r="1234">
          <cell r="F1234" t="str">
            <v>BEAU6237189</v>
          </cell>
          <cell r="G1234" t="str">
            <v>GR-2026/02-0150</v>
          </cell>
        </row>
        <row r="1234">
          <cell r="I1234" t="str">
            <v>F</v>
          </cell>
          <cell r="J1234">
            <v>34125.32</v>
          </cell>
          <cell r="K1234">
            <v>34125.32</v>
          </cell>
          <cell r="L1234">
            <v>19557.22</v>
          </cell>
          <cell r="M1234" t="str">
            <v>F</v>
          </cell>
          <cell r="N1234">
            <v>0.5731</v>
          </cell>
          <cell r="O1234" t="str">
            <v>I</v>
          </cell>
          <cell r="P1234" t="str">
            <v>34,125.32</v>
          </cell>
        </row>
        <row r="1235">
          <cell r="F1235" t="str">
            <v>OOCU5961697</v>
          </cell>
          <cell r="G1235" t="str">
            <v>GR-2026/03-0061</v>
          </cell>
        </row>
        <row r="1235">
          <cell r="I1235" t="str">
            <v>F</v>
          </cell>
          <cell r="J1235">
            <v>41062.54</v>
          </cell>
          <cell r="K1235">
            <v>41062.54</v>
          </cell>
          <cell r="L1235">
            <v>23454.92</v>
          </cell>
          <cell r="M1235" t="str">
            <v>F</v>
          </cell>
          <cell r="N1235">
            <v>0.5712</v>
          </cell>
          <cell r="O1235" t="str">
            <v>I</v>
          </cell>
          <cell r="P1235" t="str">
            <v>41,062.54</v>
          </cell>
        </row>
        <row r="1236">
          <cell r="F1236" t="str">
            <v>OOCU5961697</v>
          </cell>
          <cell r="G1236" t="str">
            <v>GR-2026/03-0060</v>
          </cell>
        </row>
        <row r="1236">
          <cell r="I1236" t="str">
            <v>F</v>
          </cell>
          <cell r="J1236">
            <v>28680</v>
          </cell>
          <cell r="K1236">
            <v>28680</v>
          </cell>
          <cell r="L1236">
            <v>16382.02</v>
          </cell>
          <cell r="M1236" t="str">
            <v>F</v>
          </cell>
          <cell r="N1236">
            <v>0.5712</v>
          </cell>
          <cell r="O1236" t="str">
            <v>I</v>
          </cell>
          <cell r="P1236" t="str">
            <v>28,680.00</v>
          </cell>
        </row>
        <row r="1237">
          <cell r="F1237" t="str">
            <v>OOCU5961697</v>
          </cell>
          <cell r="G1237" t="str">
            <v>GR-2026/03-0059</v>
          </cell>
        </row>
        <row r="1237">
          <cell r="I1237" t="str">
            <v>F</v>
          </cell>
          <cell r="J1237">
            <v>44534.38</v>
          </cell>
          <cell r="K1237">
            <v>44534.38</v>
          </cell>
          <cell r="L1237">
            <v>25438.04</v>
          </cell>
          <cell r="M1237" t="str">
            <v>F</v>
          </cell>
          <cell r="N1237">
            <v>0.5712</v>
          </cell>
          <cell r="O1237" t="str">
            <v>I</v>
          </cell>
          <cell r="P1237" t="str">
            <v>44,534.38</v>
          </cell>
        </row>
        <row r="1238">
          <cell r="F1238" t="str">
            <v>OOCU5961697</v>
          </cell>
          <cell r="G1238" t="str">
            <v>GR-2026/03-0058</v>
          </cell>
        </row>
        <row r="1238">
          <cell r="I1238" t="str">
            <v>F</v>
          </cell>
          <cell r="J1238">
            <v>68561</v>
          </cell>
          <cell r="K1238">
            <v>68561</v>
          </cell>
          <cell r="L1238">
            <v>39162.04</v>
          </cell>
          <cell r="M1238" t="str">
            <v>F</v>
          </cell>
          <cell r="N1238">
            <v>0.5712</v>
          </cell>
          <cell r="O1238" t="str">
            <v>I</v>
          </cell>
          <cell r="P1238" t="str">
            <v>68,561.00</v>
          </cell>
        </row>
        <row r="1239">
          <cell r="F1239" t="str">
            <v>OOCU5961697</v>
          </cell>
          <cell r="G1239" t="str">
            <v>GR-2026/03-0057</v>
          </cell>
        </row>
        <row r="1239">
          <cell r="I1239" t="str">
            <v>F</v>
          </cell>
          <cell r="J1239">
            <v>1772.94</v>
          </cell>
          <cell r="K1239">
            <v>1772.94</v>
          </cell>
          <cell r="L1239">
            <v>1012.7</v>
          </cell>
          <cell r="M1239" t="str">
            <v>F</v>
          </cell>
          <cell r="N1239">
            <v>0.5712</v>
          </cell>
          <cell r="O1239" t="str">
            <v>I</v>
          </cell>
          <cell r="P1239" t="str">
            <v>1,772.94</v>
          </cell>
        </row>
        <row r="1240">
          <cell r="F1240" t="str">
            <v>OOCU5961697</v>
          </cell>
          <cell r="G1240" t="str">
            <v>GR-2026/03-0056</v>
          </cell>
        </row>
        <row r="1240">
          <cell r="I1240" t="str">
            <v>F</v>
          </cell>
          <cell r="J1240">
            <v>212142.3</v>
          </cell>
          <cell r="K1240">
            <v>212142.3</v>
          </cell>
          <cell r="L1240">
            <v>121175.68</v>
          </cell>
          <cell r="M1240" t="str">
            <v>F</v>
          </cell>
          <cell r="N1240">
            <v>0.5712</v>
          </cell>
          <cell r="O1240" t="str">
            <v>I</v>
          </cell>
          <cell r="P1240" t="str">
            <v>212,142.30</v>
          </cell>
        </row>
        <row r="1241">
          <cell r="F1241" t="str">
            <v>OOCU5961697</v>
          </cell>
          <cell r="G1241" t="str">
            <v>GR-2026/03-0055</v>
          </cell>
        </row>
        <row r="1241">
          <cell r="I1241" t="str">
            <v>F</v>
          </cell>
          <cell r="J1241">
            <v>3063.4</v>
          </cell>
          <cell r="K1241">
            <v>3063.4</v>
          </cell>
          <cell r="L1241">
            <v>1749.81</v>
          </cell>
          <cell r="M1241" t="str">
            <v>F</v>
          </cell>
          <cell r="N1241">
            <v>0.5712</v>
          </cell>
          <cell r="O1241" t="str">
            <v>I</v>
          </cell>
          <cell r="P1241" t="str">
            <v>3,063.40</v>
          </cell>
        </row>
        <row r="1242">
          <cell r="G1242" t="str">
            <v>GR-2026/02-0059</v>
          </cell>
        </row>
        <row r="1242">
          <cell r="I1242" t="str">
            <v>F</v>
          </cell>
          <cell r="J1242">
            <v>2160</v>
          </cell>
          <cell r="K1242">
            <v>2160</v>
          </cell>
          <cell r="L1242">
            <v>2160</v>
          </cell>
          <cell r="M1242" t="str">
            <v>F</v>
          </cell>
          <cell r="N1242">
            <v>1</v>
          </cell>
        </row>
        <row r="1243">
          <cell r="F1243" t="str">
            <v>WHSU8787305</v>
          </cell>
          <cell r="G1243" t="str">
            <v>GR-2026/02-0047</v>
          </cell>
        </row>
        <row r="1243">
          <cell r="I1243" t="str">
            <v>F</v>
          </cell>
          <cell r="J1243">
            <v>610</v>
          </cell>
          <cell r="K1243">
            <v>610</v>
          </cell>
          <cell r="L1243">
            <v>358.68</v>
          </cell>
          <cell r="M1243" t="str">
            <v>F</v>
          </cell>
          <cell r="N1243">
            <v>0.588</v>
          </cell>
          <cell r="O1243" t="str">
            <v>I</v>
          </cell>
          <cell r="P1243" t="str">
            <v>610.00</v>
          </cell>
        </row>
        <row r="1244">
          <cell r="I1244" t="str">
            <v>F</v>
          </cell>
          <cell r="J1244">
            <v>2400</v>
          </cell>
          <cell r="K1244">
            <v>2400</v>
          </cell>
          <cell r="L1244">
            <v>1440</v>
          </cell>
          <cell r="M1244" t="str">
            <v>F</v>
          </cell>
          <cell r="N1244">
            <v>0.6</v>
          </cell>
          <cell r="O1244" t="str">
            <v>L</v>
          </cell>
        </row>
        <row r="1245">
          <cell r="F1245" t="str">
            <v>BY COURIER</v>
          </cell>
          <cell r="G1245" t="str">
            <v>GR-2026/02-0012</v>
          </cell>
        </row>
        <row r="1245">
          <cell r="I1245" t="str">
            <v>F</v>
          </cell>
          <cell r="J1245">
            <v>20.77</v>
          </cell>
          <cell r="K1245">
            <v>20.77</v>
          </cell>
          <cell r="L1245">
            <v>81.35</v>
          </cell>
          <cell r="M1245" t="str">
            <v>F</v>
          </cell>
          <cell r="N1245">
            <v>3.9167</v>
          </cell>
        </row>
        <row r="1246">
          <cell r="G1246" t="str">
            <v>GR-2026/02-0029</v>
          </cell>
        </row>
        <row r="1246">
          <cell r="I1246" t="str">
            <v>F</v>
          </cell>
          <cell r="J1246">
            <v>268.8</v>
          </cell>
          <cell r="K1246">
            <v>268.8</v>
          </cell>
          <cell r="L1246">
            <v>268.8</v>
          </cell>
          <cell r="M1246" t="str">
            <v>F</v>
          </cell>
          <cell r="N1246">
            <v>1</v>
          </cell>
        </row>
        <row r="1247">
          <cell r="I1247" t="str">
            <v>F</v>
          </cell>
          <cell r="J1247">
            <v>0</v>
          </cell>
          <cell r="K1247">
            <v>0</v>
          </cell>
          <cell r="L1247">
            <v>0</v>
          </cell>
          <cell r="M1247" t="str">
            <v>F</v>
          </cell>
          <cell r="N1247">
            <v>1</v>
          </cell>
        </row>
        <row r="1248">
          <cell r="G1248" t="str">
            <v>GR-2026/02-0028</v>
          </cell>
        </row>
        <row r="1248">
          <cell r="I1248" t="str">
            <v>F</v>
          </cell>
          <cell r="J1248">
            <v>880</v>
          </cell>
          <cell r="K1248">
            <v>880</v>
          </cell>
          <cell r="L1248">
            <v>880</v>
          </cell>
          <cell r="M1248" t="str">
            <v>F</v>
          </cell>
          <cell r="N1248">
            <v>1</v>
          </cell>
        </row>
        <row r="1249">
          <cell r="F1249" t="str">
            <v>OOCU5961697</v>
          </cell>
          <cell r="G1249" t="str">
            <v>GR-2026/03-0054</v>
          </cell>
        </row>
        <row r="1249">
          <cell r="I1249" t="str">
            <v>F</v>
          </cell>
          <cell r="J1249">
            <v>407095</v>
          </cell>
          <cell r="K1249">
            <v>407095</v>
          </cell>
          <cell r="L1249">
            <v>232532.66</v>
          </cell>
          <cell r="M1249" t="str">
            <v>F</v>
          </cell>
          <cell r="N1249">
            <v>0.5712</v>
          </cell>
          <cell r="O1249" t="str">
            <v>I</v>
          </cell>
          <cell r="P1249" t="str">
            <v>407,095.00</v>
          </cell>
        </row>
        <row r="1250">
          <cell r="F1250" t="str">
            <v>OOCU5961697</v>
          </cell>
          <cell r="G1250" t="str">
            <v>GR-2026/03-0053</v>
          </cell>
        </row>
        <row r="1250">
          <cell r="I1250" t="str">
            <v>F</v>
          </cell>
          <cell r="J1250">
            <v>18496</v>
          </cell>
          <cell r="K1250">
            <v>18496</v>
          </cell>
          <cell r="L1250">
            <v>10564.92</v>
          </cell>
          <cell r="M1250" t="str">
            <v>F</v>
          </cell>
          <cell r="N1250">
            <v>0.5712</v>
          </cell>
          <cell r="O1250" t="str">
            <v>I</v>
          </cell>
          <cell r="P1250" t="str">
            <v>18,496.00</v>
          </cell>
        </row>
        <row r="1251">
          <cell r="F1251" t="str">
            <v>OOCU5961697 (MOCHA)</v>
          </cell>
          <cell r="G1251" t="str">
            <v>GR-2026/03-0052</v>
          </cell>
        </row>
        <row r="1251">
          <cell r="I1251" t="str">
            <v>F</v>
          </cell>
          <cell r="J1251">
            <v>63660</v>
          </cell>
          <cell r="K1251">
            <v>63660</v>
          </cell>
          <cell r="L1251">
            <v>36362.59</v>
          </cell>
          <cell r="M1251" t="str">
            <v>F</v>
          </cell>
          <cell r="N1251">
            <v>0.5712</v>
          </cell>
          <cell r="O1251" t="str">
            <v>I</v>
          </cell>
          <cell r="P1251" t="str">
            <v>63,660.00</v>
          </cell>
        </row>
        <row r="1252">
          <cell r="F1252" t="str">
            <v>OOCU5961697</v>
          </cell>
          <cell r="G1252" t="str">
            <v>GR-2026/03-0051</v>
          </cell>
        </row>
        <row r="1252">
          <cell r="I1252" t="str">
            <v>F</v>
          </cell>
          <cell r="J1252">
            <v>101564</v>
          </cell>
          <cell r="K1252">
            <v>101564</v>
          </cell>
          <cell r="L1252">
            <v>58013.36</v>
          </cell>
          <cell r="M1252" t="str">
            <v>F</v>
          </cell>
          <cell r="N1252">
            <v>0.5712</v>
          </cell>
          <cell r="O1252" t="str">
            <v>I</v>
          </cell>
          <cell r="P1252" t="str">
            <v>101,564.00</v>
          </cell>
        </row>
        <row r="1253">
          <cell r="F1253" t="str">
            <v>F-MSDU8634742</v>
          </cell>
          <cell r="G1253" t="str">
            <v>FGR2026/02-0003</v>
          </cell>
        </row>
        <row r="1253">
          <cell r="I1253" t="str">
            <v>F</v>
          </cell>
          <cell r="J1253">
            <v>0</v>
          </cell>
          <cell r="K1253">
            <v>0</v>
          </cell>
          <cell r="L1253">
            <v>0</v>
          </cell>
          <cell r="M1253" t="str">
            <v>F</v>
          </cell>
          <cell r="N1253">
            <v>0.5867</v>
          </cell>
          <cell r="O1253" t="str">
            <v>I</v>
          </cell>
          <cell r="P1253" t="str">
            <v>0.00</v>
          </cell>
        </row>
        <row r="1254">
          <cell r="I1254" t="str">
            <v>F</v>
          </cell>
          <cell r="J1254">
            <v>44800</v>
          </cell>
          <cell r="K1254">
            <v>44800</v>
          </cell>
          <cell r="L1254">
            <v>26880</v>
          </cell>
          <cell r="M1254" t="str">
            <v>F</v>
          </cell>
          <cell r="N1254">
            <v>0.6</v>
          </cell>
          <cell r="O1254" t="str">
            <v>L</v>
          </cell>
        </row>
        <row r="1255">
          <cell r="I1255" t="str">
            <v>F</v>
          </cell>
          <cell r="J1255">
            <v>10250</v>
          </cell>
          <cell r="K1255">
            <v>10250</v>
          </cell>
          <cell r="L1255">
            <v>6150</v>
          </cell>
          <cell r="M1255" t="str">
            <v>F</v>
          </cell>
          <cell r="N1255">
            <v>0.6</v>
          </cell>
          <cell r="O1255" t="str">
            <v>L</v>
          </cell>
        </row>
        <row r="1256">
          <cell r="G1256" t="str">
            <v>GR-2026/04-0024</v>
          </cell>
        </row>
        <row r="1256">
          <cell r="I1256" t="str">
            <v>F</v>
          </cell>
          <cell r="J1256">
            <v>612.3</v>
          </cell>
          <cell r="K1256">
            <v>612.3</v>
          </cell>
          <cell r="L1256">
            <v>612.3</v>
          </cell>
          <cell r="M1256" t="str">
            <v>F</v>
          </cell>
          <cell r="N1256">
            <v>1</v>
          </cell>
        </row>
        <row r="1257">
          <cell r="I1257" t="str">
            <v>F</v>
          </cell>
          <cell r="J1257">
            <v>8460</v>
          </cell>
          <cell r="K1257">
            <v>8460</v>
          </cell>
          <cell r="L1257">
            <v>5076</v>
          </cell>
          <cell r="M1257" t="str">
            <v>F</v>
          </cell>
          <cell r="N1257">
            <v>0.6</v>
          </cell>
          <cell r="O1257" t="str">
            <v>L</v>
          </cell>
        </row>
        <row r="1258">
          <cell r="I1258" t="str">
            <v>F</v>
          </cell>
          <cell r="J1258">
            <v>32223</v>
          </cell>
          <cell r="K1258">
            <v>32223</v>
          </cell>
          <cell r="L1258">
            <v>19333.8</v>
          </cell>
          <cell r="M1258" t="str">
            <v>F</v>
          </cell>
          <cell r="N1258">
            <v>0.6</v>
          </cell>
          <cell r="O1258" t="str">
            <v>L</v>
          </cell>
        </row>
        <row r="1259">
          <cell r="G1259" t="str">
            <v>GR-2026/02-0018</v>
          </cell>
        </row>
        <row r="1259">
          <cell r="I1259" t="str">
            <v>F</v>
          </cell>
          <cell r="J1259">
            <v>25.2</v>
          </cell>
          <cell r="K1259">
            <v>25.2</v>
          </cell>
          <cell r="L1259">
            <v>25.2</v>
          </cell>
          <cell r="M1259" t="str">
            <v>F</v>
          </cell>
          <cell r="N1259">
            <v>1</v>
          </cell>
        </row>
        <row r="1260">
          <cell r="I1260" t="str">
            <v>F</v>
          </cell>
          <cell r="J1260">
            <v>10050</v>
          </cell>
          <cell r="K1260">
            <v>10050</v>
          </cell>
          <cell r="L1260">
            <v>6030</v>
          </cell>
          <cell r="M1260" t="str">
            <v>F</v>
          </cell>
          <cell r="N1260">
            <v>0.6</v>
          </cell>
          <cell r="O1260" t="str">
            <v>L</v>
          </cell>
        </row>
        <row r="1261">
          <cell r="G1261" t="str">
            <v>GR-2026/02-0076</v>
          </cell>
        </row>
        <row r="1261">
          <cell r="I1261" t="str">
            <v>F</v>
          </cell>
          <cell r="J1261">
            <v>148.4</v>
          </cell>
          <cell r="K1261">
            <v>148.4</v>
          </cell>
          <cell r="L1261">
            <v>148.4</v>
          </cell>
          <cell r="M1261" t="str">
            <v>F</v>
          </cell>
          <cell r="N1261">
            <v>1</v>
          </cell>
        </row>
        <row r="1262">
          <cell r="G1262" t="str">
            <v>GR-2026/02-0038</v>
          </cell>
        </row>
        <row r="1262">
          <cell r="I1262" t="str">
            <v>F</v>
          </cell>
          <cell r="J1262">
            <v>42</v>
          </cell>
          <cell r="K1262">
            <v>42</v>
          </cell>
          <cell r="L1262">
            <v>42</v>
          </cell>
          <cell r="M1262" t="str">
            <v>F</v>
          </cell>
          <cell r="N1262">
            <v>1</v>
          </cell>
        </row>
        <row r="1263">
          <cell r="I1263" t="str">
            <v>F</v>
          </cell>
          <cell r="J1263">
            <v>300</v>
          </cell>
          <cell r="K1263">
            <v>300</v>
          </cell>
          <cell r="L1263">
            <v>180</v>
          </cell>
          <cell r="M1263" t="str">
            <v>F</v>
          </cell>
          <cell r="N1263">
            <v>0.6</v>
          </cell>
          <cell r="O1263" t="str">
            <v>L</v>
          </cell>
        </row>
        <row r="1264">
          <cell r="G1264" t="str">
            <v>GR-2026/02-0031, GR-2026/02-0135</v>
          </cell>
        </row>
        <row r="1264">
          <cell r="I1264" t="str">
            <v>F</v>
          </cell>
          <cell r="J1264">
            <v>3495</v>
          </cell>
          <cell r="K1264">
            <v>3495</v>
          </cell>
          <cell r="L1264">
            <v>3495</v>
          </cell>
          <cell r="M1264" t="str">
            <v>F</v>
          </cell>
          <cell r="N1264">
            <v>1</v>
          </cell>
        </row>
        <row r="1265">
          <cell r="G1265" t="str">
            <v>GR-2026/02-0050</v>
          </cell>
        </row>
        <row r="1265">
          <cell r="I1265" t="str">
            <v>F</v>
          </cell>
          <cell r="J1265">
            <v>1064</v>
          </cell>
          <cell r="K1265">
            <v>1064</v>
          </cell>
          <cell r="L1265">
            <v>1064</v>
          </cell>
          <cell r="M1265" t="str">
            <v>F</v>
          </cell>
          <cell r="N1265">
            <v>1</v>
          </cell>
        </row>
        <row r="1266">
          <cell r="G1266" t="str">
            <v>GR-2026/02-0016</v>
          </cell>
        </row>
        <row r="1266">
          <cell r="I1266" t="str">
            <v>F</v>
          </cell>
          <cell r="J1266">
            <v>279.84</v>
          </cell>
          <cell r="K1266">
            <v>279.84</v>
          </cell>
          <cell r="L1266">
            <v>279.84</v>
          </cell>
          <cell r="M1266" t="str">
            <v>F</v>
          </cell>
          <cell r="N1266">
            <v>1</v>
          </cell>
        </row>
        <row r="1267">
          <cell r="F1267" t="str">
            <v>TCNU4781669</v>
          </cell>
          <cell r="G1267" t="str">
            <v>GR-2026/02-0111</v>
          </cell>
        </row>
        <row r="1267">
          <cell r="I1267" t="str">
            <v>F</v>
          </cell>
          <cell r="J1267">
            <v>100560</v>
          </cell>
          <cell r="K1267">
            <v>100560</v>
          </cell>
          <cell r="L1267">
            <v>58998.55</v>
          </cell>
          <cell r="M1267" t="str">
            <v>F</v>
          </cell>
          <cell r="N1267">
            <v>0.5867</v>
          </cell>
          <cell r="O1267" t="str">
            <v>I</v>
          </cell>
          <cell r="P1267" t="str">
            <v>100,560.00</v>
          </cell>
        </row>
        <row r="1268">
          <cell r="F1268" t="str">
            <v>FSCU7207555</v>
          </cell>
          <cell r="G1268" t="str">
            <v>GR-2026/02-0099</v>
          </cell>
        </row>
        <row r="1268">
          <cell r="I1268" t="str">
            <v>F</v>
          </cell>
          <cell r="J1268">
            <v>111720</v>
          </cell>
          <cell r="K1268">
            <v>111720</v>
          </cell>
          <cell r="L1268">
            <v>65546.12</v>
          </cell>
          <cell r="M1268" t="str">
            <v>F</v>
          </cell>
          <cell r="N1268">
            <v>0.5867</v>
          </cell>
          <cell r="O1268" t="str">
            <v>I</v>
          </cell>
          <cell r="P1268" t="str">
            <v>111,720.00</v>
          </cell>
        </row>
        <row r="1269">
          <cell r="F1269" t="str">
            <v>CIMU0441229</v>
          </cell>
          <cell r="G1269" t="str">
            <v>GR-2026/02-0077</v>
          </cell>
        </row>
        <row r="1269">
          <cell r="I1269" t="str">
            <v>F</v>
          </cell>
          <cell r="J1269">
            <v>111720</v>
          </cell>
          <cell r="K1269">
            <v>111720</v>
          </cell>
          <cell r="L1269">
            <v>65546.12</v>
          </cell>
          <cell r="M1269" t="str">
            <v>F</v>
          </cell>
          <cell r="N1269">
            <v>0.5867</v>
          </cell>
          <cell r="O1269" t="str">
            <v>I</v>
          </cell>
          <cell r="P1269" t="str">
            <v>111,720.00</v>
          </cell>
        </row>
        <row r="1270">
          <cell r="I1270" t="str">
            <v>F</v>
          </cell>
          <cell r="J1270">
            <v>102560</v>
          </cell>
          <cell r="K1270">
            <v>102560</v>
          </cell>
          <cell r="L1270">
            <v>61536</v>
          </cell>
          <cell r="M1270" t="str">
            <v>F</v>
          </cell>
          <cell r="N1270">
            <v>0.6</v>
          </cell>
          <cell r="O1270" t="str">
            <v>L</v>
          </cell>
        </row>
        <row r="1271">
          <cell r="F1271" t="str">
            <v>F-TXGU7511886</v>
          </cell>
          <cell r="G1271" t="str">
            <v>FGR2026/02-0001</v>
          </cell>
        </row>
        <row r="1271">
          <cell r="I1271" t="str">
            <v>F</v>
          </cell>
          <cell r="J1271">
            <v>0</v>
          </cell>
          <cell r="K1271">
            <v>0</v>
          </cell>
          <cell r="L1271">
            <v>0</v>
          </cell>
          <cell r="M1271" t="str">
            <v>F</v>
          </cell>
          <cell r="N1271">
            <v>0.5867</v>
          </cell>
          <cell r="O1271" t="str">
            <v>I</v>
          </cell>
          <cell r="P1271" t="str">
            <v>0.00</v>
          </cell>
        </row>
        <row r="1272">
          <cell r="I1272" t="str">
            <v>F</v>
          </cell>
          <cell r="J1272">
            <v>1312660</v>
          </cell>
          <cell r="K1272">
            <v>1312660</v>
          </cell>
          <cell r="L1272">
            <v>787596</v>
          </cell>
          <cell r="M1272" t="str">
            <v>F</v>
          </cell>
          <cell r="N1272">
            <v>0.6</v>
          </cell>
          <cell r="O1272" t="str">
            <v>L</v>
          </cell>
        </row>
        <row r="1273">
          <cell r="I1273" t="str">
            <v>F</v>
          </cell>
          <cell r="J1273">
            <v>39513</v>
          </cell>
          <cell r="K1273">
            <v>39513</v>
          </cell>
          <cell r="L1273">
            <v>23707.8</v>
          </cell>
          <cell r="M1273" t="str">
            <v>F</v>
          </cell>
          <cell r="N1273">
            <v>0.6</v>
          </cell>
          <cell r="O1273" t="str">
            <v>L</v>
          </cell>
        </row>
        <row r="1274">
          <cell r="G1274" t="str">
            <v>GR-2026/02-0035</v>
          </cell>
        </row>
        <row r="1274">
          <cell r="I1274" t="str">
            <v>F</v>
          </cell>
          <cell r="J1274">
            <v>208</v>
          </cell>
          <cell r="K1274">
            <v>208</v>
          </cell>
          <cell r="L1274">
            <v>208</v>
          </cell>
          <cell r="M1274" t="str">
            <v>F</v>
          </cell>
          <cell r="N1274">
            <v>1</v>
          </cell>
        </row>
        <row r="1275">
          <cell r="I1275" t="str">
            <v>F</v>
          </cell>
          <cell r="J1275">
            <v>4650</v>
          </cell>
          <cell r="K1275">
            <v>4650</v>
          </cell>
          <cell r="L1275">
            <v>2790</v>
          </cell>
          <cell r="M1275" t="str">
            <v>F</v>
          </cell>
          <cell r="N1275">
            <v>0.6</v>
          </cell>
          <cell r="O1275" t="str">
            <v>L</v>
          </cell>
        </row>
        <row r="1276">
          <cell r="I1276" t="str">
            <v>F</v>
          </cell>
          <cell r="J1276">
            <v>3600</v>
          </cell>
          <cell r="K1276">
            <v>3600</v>
          </cell>
          <cell r="L1276">
            <v>2160</v>
          </cell>
          <cell r="M1276" t="str">
            <v>F</v>
          </cell>
          <cell r="N1276">
            <v>0.6</v>
          </cell>
          <cell r="O1276" t="str">
            <v>L</v>
          </cell>
        </row>
        <row r="1277">
          <cell r="I1277" t="str">
            <v>F</v>
          </cell>
          <cell r="J1277">
            <v>2300</v>
          </cell>
          <cell r="K1277">
            <v>2300</v>
          </cell>
          <cell r="L1277">
            <v>1380</v>
          </cell>
          <cell r="M1277" t="str">
            <v>F</v>
          </cell>
          <cell r="N1277">
            <v>0.6</v>
          </cell>
          <cell r="O1277" t="str">
            <v>L</v>
          </cell>
        </row>
        <row r="1278">
          <cell r="I1278" t="str">
            <v>F</v>
          </cell>
          <cell r="J1278">
            <v>3192</v>
          </cell>
          <cell r="K1278">
            <v>3192</v>
          </cell>
          <cell r="L1278">
            <v>1915.2</v>
          </cell>
          <cell r="M1278" t="str">
            <v>F</v>
          </cell>
          <cell r="N1278">
            <v>0.6</v>
          </cell>
          <cell r="O1278" t="str">
            <v>L</v>
          </cell>
        </row>
        <row r="1279">
          <cell r="I1279" t="str">
            <v>F</v>
          </cell>
          <cell r="J1279">
            <v>4575</v>
          </cell>
          <cell r="K1279">
            <v>4575</v>
          </cell>
          <cell r="L1279">
            <v>2745</v>
          </cell>
          <cell r="M1279" t="str">
            <v>F</v>
          </cell>
          <cell r="N1279">
            <v>0.6</v>
          </cell>
          <cell r="O1279" t="str">
            <v>L</v>
          </cell>
        </row>
        <row r="1280">
          <cell r="I1280" t="str">
            <v>F</v>
          </cell>
          <cell r="J1280">
            <v>2998</v>
          </cell>
          <cell r="K1280">
            <v>2998</v>
          </cell>
          <cell r="L1280">
            <v>1798.8</v>
          </cell>
          <cell r="M1280" t="str">
            <v>F</v>
          </cell>
          <cell r="N1280">
            <v>0.6</v>
          </cell>
          <cell r="O1280" t="str">
            <v>L</v>
          </cell>
        </row>
        <row r="1281">
          <cell r="I1281" t="str">
            <v>F</v>
          </cell>
          <cell r="J1281">
            <v>39620</v>
          </cell>
          <cell r="K1281">
            <v>39620</v>
          </cell>
          <cell r="L1281">
            <v>23772</v>
          </cell>
          <cell r="M1281" t="str">
            <v>F</v>
          </cell>
          <cell r="N1281">
            <v>0.6</v>
          </cell>
          <cell r="O1281" t="str">
            <v>L</v>
          </cell>
        </row>
        <row r="1282">
          <cell r="I1282" t="str">
            <v>F</v>
          </cell>
          <cell r="J1282">
            <v>26000</v>
          </cell>
          <cell r="K1282">
            <v>26000</v>
          </cell>
          <cell r="L1282">
            <v>15600</v>
          </cell>
          <cell r="M1282" t="str">
            <v>F</v>
          </cell>
          <cell r="N1282">
            <v>0.6</v>
          </cell>
          <cell r="O1282" t="str">
            <v>L</v>
          </cell>
        </row>
        <row r="1283">
          <cell r="I1283" t="str">
            <v>F</v>
          </cell>
          <cell r="J1283">
            <v>21020</v>
          </cell>
          <cell r="K1283">
            <v>21020</v>
          </cell>
          <cell r="L1283">
            <v>12612</v>
          </cell>
          <cell r="M1283" t="str">
            <v>F</v>
          </cell>
          <cell r="N1283">
            <v>0.6</v>
          </cell>
          <cell r="O1283" t="str">
            <v>L</v>
          </cell>
        </row>
        <row r="1284">
          <cell r="I1284" t="str">
            <v>F</v>
          </cell>
          <cell r="J1284">
            <v>15000</v>
          </cell>
          <cell r="K1284">
            <v>15000</v>
          </cell>
          <cell r="L1284">
            <v>9000</v>
          </cell>
          <cell r="M1284" t="str">
            <v>F</v>
          </cell>
          <cell r="N1284">
            <v>0.6</v>
          </cell>
          <cell r="O1284" t="str">
            <v>L</v>
          </cell>
        </row>
        <row r="1285">
          <cell r="I1285" t="str">
            <v>F</v>
          </cell>
          <cell r="J1285">
            <v>69012</v>
          </cell>
          <cell r="K1285">
            <v>69012</v>
          </cell>
          <cell r="L1285">
            <v>41407.2</v>
          </cell>
          <cell r="M1285" t="str">
            <v>F</v>
          </cell>
          <cell r="N1285">
            <v>0.6</v>
          </cell>
          <cell r="O1285" t="str">
            <v>L</v>
          </cell>
        </row>
        <row r="1286">
          <cell r="I1286" t="str">
            <v>F</v>
          </cell>
          <cell r="J1286">
            <v>23730</v>
          </cell>
          <cell r="K1286">
            <v>23730</v>
          </cell>
          <cell r="L1286">
            <v>14238</v>
          </cell>
          <cell r="M1286" t="str">
            <v>F</v>
          </cell>
          <cell r="N1286">
            <v>0.6</v>
          </cell>
          <cell r="O1286" t="str">
            <v>L</v>
          </cell>
        </row>
        <row r="1287">
          <cell r="I1287" t="str">
            <v>F</v>
          </cell>
          <cell r="J1287">
            <v>10584</v>
          </cell>
          <cell r="K1287">
            <v>10584</v>
          </cell>
          <cell r="L1287">
            <v>6350.4</v>
          </cell>
          <cell r="M1287" t="str">
            <v>F</v>
          </cell>
          <cell r="N1287">
            <v>0.6</v>
          </cell>
          <cell r="O1287" t="str">
            <v>L</v>
          </cell>
        </row>
        <row r="1288">
          <cell r="I1288" t="str">
            <v>F</v>
          </cell>
          <cell r="J1288">
            <v>14650</v>
          </cell>
          <cell r="K1288">
            <v>14650</v>
          </cell>
          <cell r="L1288">
            <v>8790</v>
          </cell>
          <cell r="M1288" t="str">
            <v>F</v>
          </cell>
          <cell r="N1288">
            <v>0.6</v>
          </cell>
          <cell r="O1288" t="str">
            <v>L</v>
          </cell>
        </row>
        <row r="1289">
          <cell r="F1289" t="str">
            <v>TEMU7963060</v>
          </cell>
          <cell r="G1289" t="str">
            <v>GR-2026/02-0138</v>
          </cell>
        </row>
        <row r="1289">
          <cell r="I1289" t="str">
            <v>F</v>
          </cell>
          <cell r="J1289">
            <v>127382.2</v>
          </cell>
          <cell r="K1289">
            <v>127382.2</v>
          </cell>
          <cell r="L1289">
            <v>74735.14</v>
          </cell>
          <cell r="M1289" t="str">
            <v>F</v>
          </cell>
          <cell r="N1289">
            <v>0.5867</v>
          </cell>
          <cell r="O1289" t="str">
            <v>I</v>
          </cell>
          <cell r="P1289" t="str">
            <v>127,382.20</v>
          </cell>
        </row>
        <row r="1290">
          <cell r="G1290" t="str">
            <v>GR-2026/01-0203</v>
          </cell>
        </row>
        <row r="1290">
          <cell r="I1290" t="str">
            <v>F</v>
          </cell>
          <cell r="J1290">
            <v>230</v>
          </cell>
          <cell r="K1290">
            <v>230</v>
          </cell>
          <cell r="L1290">
            <v>230</v>
          </cell>
          <cell r="M1290" t="str">
            <v>F</v>
          </cell>
          <cell r="N1290">
            <v>1</v>
          </cell>
        </row>
        <row r="1291">
          <cell r="I1291" t="str">
            <v>F</v>
          </cell>
          <cell r="J1291">
            <v>0</v>
          </cell>
          <cell r="K1291">
            <v>0</v>
          </cell>
          <cell r="L1291">
            <v>0</v>
          </cell>
          <cell r="M1291" t="str">
            <v>F</v>
          </cell>
          <cell r="N1291">
            <v>1</v>
          </cell>
        </row>
        <row r="1292">
          <cell r="I1292" t="str">
            <v>F</v>
          </cell>
          <cell r="J1292">
            <v>20.77</v>
          </cell>
          <cell r="K1292">
            <v>20.77</v>
          </cell>
          <cell r="L1292">
            <v>62.31</v>
          </cell>
          <cell r="M1292" t="str">
            <v>F</v>
          </cell>
          <cell r="N1292">
            <v>3</v>
          </cell>
          <cell r="O1292" t="str">
            <v>L</v>
          </cell>
        </row>
        <row r="1293">
          <cell r="F1293" t="str">
            <v>OOCU5997088 (MOCHA)</v>
          </cell>
          <cell r="G1293" t="str">
            <v>GR-2026/02-0093</v>
          </cell>
        </row>
        <row r="1293">
          <cell r="I1293" t="str">
            <v>F</v>
          </cell>
          <cell r="J1293">
            <v>0</v>
          </cell>
          <cell r="K1293">
            <v>0</v>
          </cell>
          <cell r="L1293">
            <v>0</v>
          </cell>
          <cell r="M1293" t="str">
            <v>F</v>
          </cell>
          <cell r="N1293">
            <v>0.588</v>
          </cell>
          <cell r="O1293" t="str">
            <v>I</v>
          </cell>
          <cell r="P1293" t="str">
            <v>0.00</v>
          </cell>
        </row>
        <row r="1294">
          <cell r="F1294" t="str">
            <v>OOCU5997088</v>
          </cell>
          <cell r="G1294" t="str">
            <v>GR-2026/02-0092</v>
          </cell>
        </row>
        <row r="1294">
          <cell r="I1294" t="str">
            <v>F</v>
          </cell>
          <cell r="J1294">
            <v>4300</v>
          </cell>
          <cell r="K1294">
            <v>4300</v>
          </cell>
          <cell r="L1294">
            <v>2528.4</v>
          </cell>
          <cell r="M1294" t="str">
            <v>F</v>
          </cell>
          <cell r="N1294">
            <v>0.588</v>
          </cell>
          <cell r="O1294" t="str">
            <v>I</v>
          </cell>
          <cell r="P1294" t="str">
            <v>4,300.00</v>
          </cell>
        </row>
        <row r="1295">
          <cell r="F1295" t="str">
            <v>OOCU5997088 (MOCHA)</v>
          </cell>
          <cell r="G1295" t="str">
            <v>GR-2026/02-0091</v>
          </cell>
        </row>
        <row r="1295">
          <cell r="I1295" t="str">
            <v>F</v>
          </cell>
          <cell r="J1295">
            <v>39960</v>
          </cell>
          <cell r="K1295">
            <v>39960</v>
          </cell>
          <cell r="L1295">
            <v>23496.48</v>
          </cell>
          <cell r="M1295" t="str">
            <v>F</v>
          </cell>
          <cell r="N1295">
            <v>0.588</v>
          </cell>
          <cell r="O1295" t="str">
            <v>I</v>
          </cell>
          <cell r="P1295" t="str">
            <v>39,960.00</v>
          </cell>
        </row>
        <row r="1296">
          <cell r="F1296" t="str">
            <v>OOCU5997088</v>
          </cell>
          <cell r="G1296" t="str">
            <v>GR-2026/02-0090</v>
          </cell>
        </row>
        <row r="1296">
          <cell r="I1296" t="str">
            <v>F</v>
          </cell>
          <cell r="J1296">
            <v>121291</v>
          </cell>
          <cell r="K1296">
            <v>121291</v>
          </cell>
          <cell r="L1296">
            <v>71319.11</v>
          </cell>
          <cell r="M1296" t="str">
            <v>F</v>
          </cell>
          <cell r="N1296">
            <v>0.588</v>
          </cell>
          <cell r="O1296" t="str">
            <v>I</v>
          </cell>
          <cell r="P1296" t="str">
            <v>121,291.00</v>
          </cell>
        </row>
        <row r="1297">
          <cell r="F1297" t="str">
            <v>OOCU5998021</v>
          </cell>
          <cell r="G1297" t="str">
            <v>GR-2026/02-0087</v>
          </cell>
        </row>
        <row r="1297">
          <cell r="I1297" t="str">
            <v>F</v>
          </cell>
          <cell r="J1297">
            <v>175773.5</v>
          </cell>
          <cell r="K1297">
            <v>175773.5</v>
          </cell>
          <cell r="L1297">
            <v>103354.82</v>
          </cell>
          <cell r="M1297" t="str">
            <v>F</v>
          </cell>
          <cell r="N1297">
            <v>0.588</v>
          </cell>
          <cell r="O1297" t="str">
            <v>I</v>
          </cell>
          <cell r="P1297" t="str">
            <v>175,773.50</v>
          </cell>
        </row>
        <row r="1298">
          <cell r="F1298" t="str">
            <v>OOCU5935044</v>
          </cell>
          <cell r="G1298" t="str">
            <v>GR-2026/02-0086</v>
          </cell>
        </row>
        <row r="1298">
          <cell r="I1298" t="str">
            <v>F</v>
          </cell>
          <cell r="J1298">
            <v>164804</v>
          </cell>
          <cell r="K1298">
            <v>164804</v>
          </cell>
          <cell r="L1298">
            <v>96904.75</v>
          </cell>
          <cell r="M1298" t="str">
            <v>F</v>
          </cell>
          <cell r="N1298">
            <v>0.588</v>
          </cell>
          <cell r="O1298" t="str">
            <v>I</v>
          </cell>
          <cell r="P1298" t="str">
            <v>164,804.00</v>
          </cell>
        </row>
        <row r="1299">
          <cell r="G1299" t="str">
            <v>GR-2026/01-0196</v>
          </cell>
        </row>
        <row r="1299">
          <cell r="I1299" t="str">
            <v>F</v>
          </cell>
          <cell r="J1299">
            <v>230</v>
          </cell>
          <cell r="K1299">
            <v>230</v>
          </cell>
          <cell r="L1299">
            <v>230</v>
          </cell>
          <cell r="M1299" t="str">
            <v>F</v>
          </cell>
          <cell r="N1299">
            <v>1</v>
          </cell>
        </row>
        <row r="1300">
          <cell r="F1300" t="str">
            <v>F-FFAU2654370 (MOCHA)</v>
          </cell>
          <cell r="G1300" t="str">
            <v>FGR2026/01-0017</v>
          </cell>
        </row>
        <row r="1300">
          <cell r="I1300" t="str">
            <v>F</v>
          </cell>
          <cell r="J1300">
            <v>0</v>
          </cell>
          <cell r="K1300">
            <v>0</v>
          </cell>
          <cell r="L1300">
            <v>0</v>
          </cell>
          <cell r="M1300" t="str">
            <v>F</v>
          </cell>
          <cell r="N1300">
            <v>0.6</v>
          </cell>
          <cell r="O1300" t="str">
            <v>I</v>
          </cell>
          <cell r="P1300" t="str">
            <v>0.00</v>
          </cell>
        </row>
        <row r="1301">
          <cell r="F1301" t="str">
            <v>OOCU5951929</v>
          </cell>
          <cell r="G1301" t="str">
            <v>GR-2026/02-0144</v>
          </cell>
        </row>
        <row r="1301">
          <cell r="I1301" t="str">
            <v>F</v>
          </cell>
          <cell r="J1301">
            <v>45068</v>
          </cell>
          <cell r="K1301">
            <v>45068</v>
          </cell>
          <cell r="L1301">
            <v>25792.42</v>
          </cell>
          <cell r="M1301" t="str">
            <v>F</v>
          </cell>
          <cell r="N1301">
            <v>0.5723</v>
          </cell>
          <cell r="O1301" t="str">
            <v>I</v>
          </cell>
          <cell r="P1301" t="str">
            <v>45,068.00</v>
          </cell>
        </row>
        <row r="1302">
          <cell r="F1302" t="str">
            <v>OOCU5951929</v>
          </cell>
          <cell r="G1302" t="str">
            <v>GR-2026/02-0143</v>
          </cell>
        </row>
        <row r="1302">
          <cell r="I1302" t="str">
            <v>F</v>
          </cell>
          <cell r="J1302">
            <v>2250</v>
          </cell>
          <cell r="K1302">
            <v>2250</v>
          </cell>
          <cell r="L1302">
            <v>1287.68</v>
          </cell>
          <cell r="M1302" t="str">
            <v>F</v>
          </cell>
          <cell r="N1302">
            <v>0.5723</v>
          </cell>
          <cell r="O1302" t="str">
            <v>I</v>
          </cell>
          <cell r="P1302" t="str">
            <v>2,250.00</v>
          </cell>
        </row>
        <row r="1303">
          <cell r="F1303" t="str">
            <v>OOCU5951929</v>
          </cell>
          <cell r="G1303" t="str">
            <v>GR-2026/02-0142</v>
          </cell>
        </row>
        <row r="1303">
          <cell r="I1303" t="str">
            <v>F</v>
          </cell>
          <cell r="J1303">
            <v>46466</v>
          </cell>
          <cell r="K1303">
            <v>46466</v>
          </cell>
          <cell r="L1303">
            <v>26592.49</v>
          </cell>
          <cell r="M1303" t="str">
            <v>F</v>
          </cell>
          <cell r="N1303">
            <v>0.5723</v>
          </cell>
          <cell r="O1303" t="str">
            <v>I</v>
          </cell>
          <cell r="P1303" t="str">
            <v>46,466.00</v>
          </cell>
        </row>
        <row r="1304">
          <cell r="F1304" t="str">
            <v>OOCU5956031</v>
          </cell>
          <cell r="G1304" t="str">
            <v>GR-2026/03-0027</v>
          </cell>
        </row>
        <row r="1304">
          <cell r="I1304" t="str">
            <v>F</v>
          </cell>
          <cell r="J1304">
            <v>155572.4</v>
          </cell>
          <cell r="K1304">
            <v>155572.4</v>
          </cell>
          <cell r="L1304">
            <v>88862.95</v>
          </cell>
          <cell r="M1304" t="str">
            <v>F</v>
          </cell>
          <cell r="N1304">
            <v>0.5712</v>
          </cell>
          <cell r="O1304" t="str">
            <v>I</v>
          </cell>
          <cell r="P1304" t="str">
            <v>155,572.40</v>
          </cell>
        </row>
        <row r="1305">
          <cell r="F1305" t="str">
            <v>OOCU7104944</v>
          </cell>
          <cell r="G1305" t="str">
            <v>GR-2026/02-0108</v>
          </cell>
        </row>
        <row r="1305">
          <cell r="I1305" t="str">
            <v>F</v>
          </cell>
          <cell r="J1305">
            <v>20558.5</v>
          </cell>
          <cell r="K1305">
            <v>20558.5</v>
          </cell>
          <cell r="L1305">
            <v>12061.67</v>
          </cell>
          <cell r="M1305" t="str">
            <v>F</v>
          </cell>
          <cell r="N1305">
            <v>0.5867</v>
          </cell>
          <cell r="O1305" t="str">
            <v>I</v>
          </cell>
          <cell r="P1305" t="str">
            <v>20,558.50</v>
          </cell>
        </row>
        <row r="1306">
          <cell r="F1306" t="str">
            <v>OOCU8433688 (MOCHA)</v>
          </cell>
          <cell r="G1306" t="str">
            <v>GR-2026/02-0115</v>
          </cell>
        </row>
        <row r="1306">
          <cell r="I1306" t="str">
            <v>F</v>
          </cell>
          <cell r="J1306">
            <v>40210</v>
          </cell>
          <cell r="K1306">
            <v>40210</v>
          </cell>
          <cell r="L1306">
            <v>23591.21</v>
          </cell>
          <cell r="M1306" t="str">
            <v>F</v>
          </cell>
          <cell r="N1306">
            <v>0.5867</v>
          </cell>
          <cell r="O1306" t="str">
            <v>I</v>
          </cell>
          <cell r="P1306" t="str">
            <v>40,210.00</v>
          </cell>
        </row>
        <row r="1307">
          <cell r="F1307" t="str">
            <v>OOCU8433688</v>
          </cell>
          <cell r="G1307" t="str">
            <v>GR-2026/02-0114</v>
          </cell>
        </row>
        <row r="1307">
          <cell r="I1307" t="str">
            <v>F</v>
          </cell>
          <cell r="J1307">
            <v>333004.8</v>
          </cell>
          <cell r="K1307">
            <v>333004.8</v>
          </cell>
          <cell r="L1307">
            <v>195373.92</v>
          </cell>
          <cell r="M1307" t="str">
            <v>F</v>
          </cell>
          <cell r="N1307">
            <v>0.5867</v>
          </cell>
          <cell r="O1307" t="str">
            <v>I</v>
          </cell>
          <cell r="P1307" t="str">
            <v>333,004.80</v>
          </cell>
        </row>
        <row r="1308">
          <cell r="G1308" t="str">
            <v>GR-2026/01-0197</v>
          </cell>
        </row>
        <row r="1308">
          <cell r="I1308" t="str">
            <v>F</v>
          </cell>
          <cell r="J1308">
            <v>158</v>
          </cell>
          <cell r="K1308">
            <v>158</v>
          </cell>
          <cell r="L1308">
            <v>158</v>
          </cell>
          <cell r="M1308" t="str">
            <v>F</v>
          </cell>
          <cell r="N1308">
            <v>1</v>
          </cell>
        </row>
        <row r="1309">
          <cell r="G1309" t="str">
            <v>GR-2026/01-0180</v>
          </cell>
        </row>
        <row r="1309">
          <cell r="I1309" t="str">
            <v>F</v>
          </cell>
          <cell r="J1309">
            <v>48.8</v>
          </cell>
          <cell r="K1309">
            <v>48.8</v>
          </cell>
          <cell r="L1309">
            <v>48.8</v>
          </cell>
          <cell r="M1309" t="str">
            <v>F</v>
          </cell>
          <cell r="N1309">
            <v>1</v>
          </cell>
        </row>
        <row r="1310">
          <cell r="I1310" t="str">
            <v>F</v>
          </cell>
          <cell r="J1310">
            <v>10500</v>
          </cell>
          <cell r="K1310">
            <v>10500</v>
          </cell>
          <cell r="L1310">
            <v>6300</v>
          </cell>
          <cell r="M1310" t="str">
            <v>F</v>
          </cell>
          <cell r="N1310">
            <v>0.6</v>
          </cell>
          <cell r="O1310" t="str">
            <v>L</v>
          </cell>
        </row>
        <row r="1311">
          <cell r="F1311" t="str">
            <v>BY COURIER</v>
          </cell>
          <cell r="G1311" t="str">
            <v>GR-2026/01-0198</v>
          </cell>
        </row>
        <row r="1311">
          <cell r="I1311" t="str">
            <v>F</v>
          </cell>
          <cell r="J1311">
            <v>139</v>
          </cell>
          <cell r="K1311">
            <v>139</v>
          </cell>
          <cell r="L1311">
            <v>80.86</v>
          </cell>
          <cell r="M1311" t="str">
            <v>F</v>
          </cell>
          <cell r="N1311">
            <v>0.5817</v>
          </cell>
          <cell r="O1311" t="str">
            <v>I</v>
          </cell>
        </row>
        <row r="1312">
          <cell r="F1312" t="str">
            <v>F-JXLU4745964</v>
          </cell>
          <cell r="G1312" t="str">
            <v>FGR2026/01-0016</v>
          </cell>
        </row>
        <row r="1312">
          <cell r="I1312" t="str">
            <v>F</v>
          </cell>
          <cell r="J1312">
            <v>0</v>
          </cell>
          <cell r="K1312">
            <v>0</v>
          </cell>
          <cell r="L1312">
            <v>0</v>
          </cell>
          <cell r="M1312" t="str">
            <v>F</v>
          </cell>
          <cell r="N1312">
            <v>0.5836</v>
          </cell>
          <cell r="O1312" t="str">
            <v>I</v>
          </cell>
          <cell r="P1312" t="str">
            <v>0.00</v>
          </cell>
        </row>
        <row r="1313">
          <cell r="G1313" t="str">
            <v>XP-000079</v>
          </cell>
        </row>
        <row r="1313">
          <cell r="I1313" t="str">
            <v>F</v>
          </cell>
          <cell r="J1313">
            <v>0</v>
          </cell>
          <cell r="K1313">
            <v>0</v>
          </cell>
          <cell r="L1313">
            <v>0</v>
          </cell>
          <cell r="M1313" t="str">
            <v>F</v>
          </cell>
          <cell r="N1313">
            <v>1</v>
          </cell>
        </row>
        <row r="1314">
          <cell r="I1314" t="str">
            <v>F</v>
          </cell>
          <cell r="J1314">
            <v>4000</v>
          </cell>
          <cell r="K1314">
            <v>4000</v>
          </cell>
          <cell r="L1314">
            <v>2400</v>
          </cell>
          <cell r="M1314" t="str">
            <v>F</v>
          </cell>
          <cell r="N1314">
            <v>0.6</v>
          </cell>
          <cell r="O1314" t="str">
            <v>L</v>
          </cell>
        </row>
        <row r="1315">
          <cell r="F1315" t="str">
            <v>CSNU7027750</v>
          </cell>
          <cell r="G1315" t="str">
            <v>GR-2026/02-0065</v>
          </cell>
        </row>
        <row r="1315">
          <cell r="I1315" t="str">
            <v>F</v>
          </cell>
          <cell r="J1315">
            <v>47261.2</v>
          </cell>
          <cell r="K1315">
            <v>47261.2</v>
          </cell>
          <cell r="L1315">
            <v>27789.59</v>
          </cell>
          <cell r="M1315" t="str">
            <v>F</v>
          </cell>
          <cell r="N1315">
            <v>0.588</v>
          </cell>
          <cell r="O1315" t="str">
            <v>I</v>
          </cell>
          <cell r="P1315" t="str">
            <v>47,261.20</v>
          </cell>
        </row>
        <row r="1316">
          <cell r="G1316" t="str">
            <v>GR-2026/01-0171</v>
          </cell>
        </row>
        <row r="1316">
          <cell r="I1316" t="str">
            <v>F</v>
          </cell>
          <cell r="J1316">
            <v>280</v>
          </cell>
          <cell r="K1316">
            <v>280</v>
          </cell>
          <cell r="L1316">
            <v>280</v>
          </cell>
          <cell r="M1316" t="str">
            <v>F</v>
          </cell>
          <cell r="N1316">
            <v>1</v>
          </cell>
        </row>
        <row r="1317">
          <cell r="I1317" t="str">
            <v>F</v>
          </cell>
          <cell r="J1317">
            <v>10500</v>
          </cell>
          <cell r="K1317">
            <v>10500</v>
          </cell>
          <cell r="L1317">
            <v>6300</v>
          </cell>
          <cell r="M1317" t="str">
            <v>F</v>
          </cell>
          <cell r="N1317">
            <v>0.6</v>
          </cell>
          <cell r="O1317" t="str">
            <v>L</v>
          </cell>
        </row>
        <row r="1318">
          <cell r="I1318" t="str">
            <v>F</v>
          </cell>
          <cell r="J1318">
            <v>145456</v>
          </cell>
          <cell r="K1318">
            <v>145456</v>
          </cell>
          <cell r="L1318">
            <v>87273.6</v>
          </cell>
          <cell r="M1318" t="str">
            <v>F</v>
          </cell>
          <cell r="N1318">
            <v>0.6</v>
          </cell>
          <cell r="O1318" t="str">
            <v>L</v>
          </cell>
        </row>
        <row r="1319">
          <cell r="I1319" t="str">
            <v>F</v>
          </cell>
          <cell r="J1319">
            <v>5046.4</v>
          </cell>
          <cell r="K1319">
            <v>5046.4</v>
          </cell>
          <cell r="L1319">
            <v>3027.84</v>
          </cell>
          <cell r="M1319" t="str">
            <v>F</v>
          </cell>
          <cell r="N1319">
            <v>0.6</v>
          </cell>
          <cell r="O1319" t="str">
            <v>L</v>
          </cell>
        </row>
        <row r="1320">
          <cell r="I1320" t="str">
            <v>F</v>
          </cell>
          <cell r="J1320">
            <v>4880</v>
          </cell>
          <cell r="K1320">
            <v>4880</v>
          </cell>
          <cell r="L1320">
            <v>2928</v>
          </cell>
          <cell r="M1320" t="str">
            <v>F</v>
          </cell>
          <cell r="N1320">
            <v>0.6</v>
          </cell>
          <cell r="O1320" t="str">
            <v>L</v>
          </cell>
        </row>
        <row r="1321">
          <cell r="G1321" t="str">
            <v>GR-2026/01-0175</v>
          </cell>
        </row>
        <row r="1321">
          <cell r="I1321" t="str">
            <v>F</v>
          </cell>
          <cell r="J1321">
            <v>8.86</v>
          </cell>
          <cell r="K1321">
            <v>8.86</v>
          </cell>
          <cell r="L1321">
            <v>8.86</v>
          </cell>
          <cell r="M1321" t="str">
            <v>F</v>
          </cell>
          <cell r="N1321">
            <v>1</v>
          </cell>
        </row>
        <row r="1322">
          <cell r="I1322" t="str">
            <v>F</v>
          </cell>
          <cell r="J1322">
            <v>36800</v>
          </cell>
          <cell r="K1322">
            <v>36800</v>
          </cell>
          <cell r="L1322">
            <v>22080</v>
          </cell>
          <cell r="M1322" t="str">
            <v>F</v>
          </cell>
          <cell r="N1322">
            <v>0.6</v>
          </cell>
          <cell r="O1322" t="str">
            <v>L</v>
          </cell>
        </row>
        <row r="1323">
          <cell r="F1323" t="str">
            <v>OOLU6989170 (MOCHA)</v>
          </cell>
          <cell r="G1323" t="str">
            <v>GR-2026/02-0049</v>
          </cell>
        </row>
        <row r="1323">
          <cell r="I1323" t="str">
            <v>F</v>
          </cell>
          <cell r="J1323">
            <v>5485.5</v>
          </cell>
          <cell r="K1323">
            <v>5485.5</v>
          </cell>
          <cell r="L1323">
            <v>3225.47</v>
          </cell>
          <cell r="M1323" t="str">
            <v>F</v>
          </cell>
          <cell r="N1323">
            <v>0.588</v>
          </cell>
          <cell r="O1323" t="str">
            <v>I</v>
          </cell>
          <cell r="P1323" t="str">
            <v>5,485.50</v>
          </cell>
        </row>
        <row r="1324">
          <cell r="I1324" t="str">
            <v>F</v>
          </cell>
          <cell r="J1324">
            <v>780</v>
          </cell>
          <cell r="K1324">
            <v>780</v>
          </cell>
          <cell r="L1324">
            <v>468</v>
          </cell>
          <cell r="M1324" t="str">
            <v>F</v>
          </cell>
          <cell r="N1324">
            <v>0.6</v>
          </cell>
          <cell r="O1324" t="str">
            <v>L</v>
          </cell>
        </row>
        <row r="1325">
          <cell r="F1325" t="str">
            <v>OOLU6989170</v>
          </cell>
          <cell r="G1325" t="str">
            <v>GR-2026/02-0048</v>
          </cell>
        </row>
        <row r="1325">
          <cell r="I1325" t="str">
            <v>F</v>
          </cell>
          <cell r="J1325">
            <v>71800</v>
          </cell>
          <cell r="K1325">
            <v>71800</v>
          </cell>
          <cell r="L1325">
            <v>42218.4</v>
          </cell>
          <cell r="M1325" t="str">
            <v>F</v>
          </cell>
          <cell r="N1325">
            <v>0.588</v>
          </cell>
          <cell r="O1325" t="str">
            <v>I</v>
          </cell>
          <cell r="P1325" t="str">
            <v>71,321.06</v>
          </cell>
        </row>
        <row r="1326">
          <cell r="F1326" t="str">
            <v>FCIU9602971 (MOCHA)</v>
          </cell>
          <cell r="G1326" t="str">
            <v>GR-2026/02-0095</v>
          </cell>
        </row>
        <row r="1326">
          <cell r="I1326" t="str">
            <v>F</v>
          </cell>
          <cell r="J1326">
            <v>23986.5</v>
          </cell>
          <cell r="K1326">
            <v>23986.5</v>
          </cell>
          <cell r="L1326">
            <v>14104.06</v>
          </cell>
          <cell r="M1326" t="str">
            <v>F</v>
          </cell>
          <cell r="N1326">
            <v>0.588</v>
          </cell>
          <cell r="O1326" t="str">
            <v>I</v>
          </cell>
          <cell r="P1326" t="str">
            <v>23,986.50</v>
          </cell>
        </row>
        <row r="1327">
          <cell r="F1327" t="str">
            <v>FCIU9602971</v>
          </cell>
          <cell r="G1327" t="str">
            <v>GR-2026/02-0094</v>
          </cell>
        </row>
        <row r="1327">
          <cell r="I1327" t="str">
            <v>F</v>
          </cell>
          <cell r="J1327">
            <v>58400</v>
          </cell>
          <cell r="K1327">
            <v>58400</v>
          </cell>
          <cell r="L1327">
            <v>34339.2</v>
          </cell>
          <cell r="M1327" t="str">
            <v>F</v>
          </cell>
          <cell r="N1327">
            <v>0.588</v>
          </cell>
          <cell r="O1327" t="str">
            <v>I</v>
          </cell>
          <cell r="P1327" t="str">
            <v>58,710.78</v>
          </cell>
        </row>
        <row r="1328">
          <cell r="F1328" t="str">
            <v>CSNU6595776 (MOCHA)</v>
          </cell>
          <cell r="G1328" t="str">
            <v>GR-2026/02-0075</v>
          </cell>
        </row>
        <row r="1328">
          <cell r="I1328" t="str">
            <v>F</v>
          </cell>
          <cell r="J1328">
            <v>55599.4</v>
          </cell>
          <cell r="K1328">
            <v>55599.4</v>
          </cell>
          <cell r="L1328">
            <v>32692.45</v>
          </cell>
          <cell r="M1328" t="str">
            <v>F</v>
          </cell>
          <cell r="N1328">
            <v>0.588</v>
          </cell>
          <cell r="O1328" t="str">
            <v>I</v>
          </cell>
          <cell r="P1328" t="str">
            <v>55,599.40</v>
          </cell>
        </row>
        <row r="1329">
          <cell r="F1329" t="str">
            <v>CSNU6595776</v>
          </cell>
          <cell r="G1329" t="str">
            <v>GR-2026/02-0074</v>
          </cell>
        </row>
        <row r="1329">
          <cell r="I1329" t="str">
            <v>F</v>
          </cell>
          <cell r="J1329">
            <v>31600</v>
          </cell>
          <cell r="K1329">
            <v>31600</v>
          </cell>
          <cell r="L1329">
            <v>18580.8</v>
          </cell>
          <cell r="M1329" t="str">
            <v>F</v>
          </cell>
          <cell r="N1329">
            <v>0.588</v>
          </cell>
          <cell r="O1329" t="str">
            <v>I</v>
          </cell>
          <cell r="P1329" t="str">
            <v>32,401.29</v>
          </cell>
        </row>
        <row r="1330">
          <cell r="I1330" t="str">
            <v>F</v>
          </cell>
          <cell r="J1330">
            <v>37800</v>
          </cell>
          <cell r="K1330">
            <v>37800</v>
          </cell>
          <cell r="L1330">
            <v>22680</v>
          </cell>
          <cell r="M1330" t="str">
            <v>F</v>
          </cell>
          <cell r="N1330">
            <v>0.6</v>
          </cell>
          <cell r="O1330" t="str">
            <v>L</v>
          </cell>
        </row>
        <row r="1331">
          <cell r="I1331" t="str">
            <v>F</v>
          </cell>
          <cell r="J1331">
            <v>765</v>
          </cell>
          <cell r="K1331">
            <v>765</v>
          </cell>
          <cell r="L1331">
            <v>459</v>
          </cell>
          <cell r="M1331" t="str">
            <v>F</v>
          </cell>
          <cell r="N1331">
            <v>0.6</v>
          </cell>
          <cell r="O1331" t="str">
            <v>L</v>
          </cell>
        </row>
        <row r="1332">
          <cell r="G1332" t="str">
            <v>GR-2026/01-0150</v>
          </cell>
        </row>
        <row r="1332">
          <cell r="I1332" t="str">
            <v>F</v>
          </cell>
          <cell r="J1332">
            <v>46.8</v>
          </cell>
          <cell r="K1332">
            <v>46.8</v>
          </cell>
          <cell r="L1332">
            <v>46.8</v>
          </cell>
          <cell r="M1332" t="str">
            <v>F</v>
          </cell>
          <cell r="N1332">
            <v>1</v>
          </cell>
        </row>
        <row r="1333">
          <cell r="F1333" t="str">
            <v>MSDU7419719</v>
          </cell>
          <cell r="G1333" t="str">
            <v>GR-2026/02-0056</v>
          </cell>
        </row>
        <row r="1333">
          <cell r="I1333" t="str">
            <v>F</v>
          </cell>
          <cell r="J1333">
            <v>156827</v>
          </cell>
          <cell r="K1333">
            <v>156827</v>
          </cell>
          <cell r="L1333">
            <v>92010.4</v>
          </cell>
          <cell r="M1333" t="str">
            <v>F</v>
          </cell>
          <cell r="N1333">
            <v>0.5867</v>
          </cell>
          <cell r="O1333" t="str">
            <v>I</v>
          </cell>
          <cell r="P1333" t="str">
            <v>156,827.00</v>
          </cell>
        </row>
        <row r="1334">
          <cell r="F1334" t="str">
            <v>MSNU9664232</v>
          </cell>
          <cell r="G1334" t="str">
            <v>GR-2026/02-0014</v>
          </cell>
        </row>
        <row r="1334">
          <cell r="I1334" t="str">
            <v>F</v>
          </cell>
          <cell r="J1334">
            <v>178540</v>
          </cell>
          <cell r="K1334">
            <v>178540</v>
          </cell>
          <cell r="L1334">
            <v>104749.42</v>
          </cell>
          <cell r="M1334" t="str">
            <v>F</v>
          </cell>
          <cell r="N1334">
            <v>0.5867</v>
          </cell>
          <cell r="O1334" t="str">
            <v>I</v>
          </cell>
          <cell r="P1334" t="str">
            <v>178,540.00</v>
          </cell>
        </row>
        <row r="1335">
          <cell r="F1335" t="str">
            <v>MSDU8634742</v>
          </cell>
          <cell r="G1335" t="str">
            <v>GR-2026/02-0002</v>
          </cell>
        </row>
        <row r="1335">
          <cell r="I1335" t="str">
            <v>F</v>
          </cell>
          <cell r="J1335">
            <v>186321</v>
          </cell>
          <cell r="K1335">
            <v>186321</v>
          </cell>
          <cell r="L1335">
            <v>109314.53</v>
          </cell>
          <cell r="M1335" t="str">
            <v>F</v>
          </cell>
          <cell r="N1335">
            <v>0.5867</v>
          </cell>
          <cell r="O1335" t="str">
            <v>I</v>
          </cell>
          <cell r="P1335" t="str">
            <v>186,321.00</v>
          </cell>
        </row>
        <row r="1336">
          <cell r="F1336" t="str">
            <v>BY COURIER</v>
          </cell>
          <cell r="G1336" t="str">
            <v>GR-2026/01-0148</v>
          </cell>
        </row>
        <row r="1336">
          <cell r="I1336" t="str">
            <v>F</v>
          </cell>
          <cell r="J1336">
            <v>206.21</v>
          </cell>
          <cell r="K1336">
            <v>206.21</v>
          </cell>
          <cell r="L1336">
            <v>121.76</v>
          </cell>
          <cell r="M1336" t="str">
            <v>F</v>
          </cell>
          <cell r="N1336">
            <v>0.59047</v>
          </cell>
          <cell r="O1336" t="str">
            <v>I</v>
          </cell>
        </row>
        <row r="1337">
          <cell r="I1337" t="str">
            <v>F</v>
          </cell>
          <cell r="J1337">
            <v>206.21</v>
          </cell>
          <cell r="K1337">
            <v>206.21</v>
          </cell>
          <cell r="L1337">
            <v>123.73</v>
          </cell>
          <cell r="M1337" t="str">
            <v>F</v>
          </cell>
          <cell r="N1337">
            <v>0.6</v>
          </cell>
          <cell r="O1337" t="str">
            <v>L</v>
          </cell>
        </row>
        <row r="1338">
          <cell r="I1338" t="str">
            <v>F</v>
          </cell>
          <cell r="J1338">
            <v>85404</v>
          </cell>
          <cell r="K1338">
            <v>85404</v>
          </cell>
          <cell r="L1338">
            <v>51242.4</v>
          </cell>
          <cell r="M1338" t="str">
            <v>F</v>
          </cell>
          <cell r="N1338">
            <v>0.6</v>
          </cell>
          <cell r="O1338" t="str">
            <v>L</v>
          </cell>
        </row>
        <row r="1339">
          <cell r="F1339" t="str">
            <v>FSCU8219972</v>
          </cell>
          <cell r="G1339" t="str">
            <v>GR-2026/01-0192</v>
          </cell>
        </row>
        <row r="1339">
          <cell r="I1339" t="str">
            <v>F</v>
          </cell>
          <cell r="J1339">
            <v>0</v>
          </cell>
          <cell r="K1339">
            <v>0</v>
          </cell>
          <cell r="L1339">
            <v>0</v>
          </cell>
          <cell r="M1339" t="str">
            <v>F</v>
          </cell>
          <cell r="N1339">
            <v>0.5849</v>
          </cell>
          <cell r="O1339" t="str">
            <v>I</v>
          </cell>
          <cell r="P1339" t="str">
            <v>0.00</v>
          </cell>
        </row>
        <row r="1340">
          <cell r="F1340" t="str">
            <v>FSCU8219972</v>
          </cell>
          <cell r="G1340" t="str">
            <v>GR-2026/01-0191</v>
          </cell>
        </row>
        <row r="1340">
          <cell r="I1340" t="str">
            <v>F</v>
          </cell>
          <cell r="J1340">
            <v>15364</v>
          </cell>
          <cell r="K1340">
            <v>15364</v>
          </cell>
          <cell r="L1340">
            <v>8986.4</v>
          </cell>
          <cell r="M1340" t="str">
            <v>F</v>
          </cell>
          <cell r="N1340">
            <v>0.5849</v>
          </cell>
          <cell r="O1340" t="str">
            <v>I</v>
          </cell>
          <cell r="P1340" t="str">
            <v>15,364.00</v>
          </cell>
        </row>
        <row r="1341">
          <cell r="F1341" t="str">
            <v>FSCU8219972</v>
          </cell>
          <cell r="G1341" t="str">
            <v>GR-2026/01-0190</v>
          </cell>
        </row>
        <row r="1341">
          <cell r="I1341" t="str">
            <v>F</v>
          </cell>
          <cell r="J1341">
            <v>917.68</v>
          </cell>
          <cell r="K1341">
            <v>917.68</v>
          </cell>
          <cell r="L1341">
            <v>536.75</v>
          </cell>
          <cell r="M1341" t="str">
            <v>F</v>
          </cell>
          <cell r="N1341">
            <v>0.5849</v>
          </cell>
          <cell r="O1341" t="str">
            <v>I</v>
          </cell>
          <cell r="P1341" t="str">
            <v>917.68</v>
          </cell>
        </row>
        <row r="1342">
          <cell r="F1342" t="str">
            <v>FSCU8219972</v>
          </cell>
          <cell r="G1342" t="str">
            <v>GR-2026/01-0189</v>
          </cell>
        </row>
        <row r="1342">
          <cell r="I1342" t="str">
            <v>F</v>
          </cell>
          <cell r="J1342">
            <v>164869.7</v>
          </cell>
          <cell r="K1342">
            <v>164869.7</v>
          </cell>
          <cell r="L1342">
            <v>96432.29</v>
          </cell>
          <cell r="M1342" t="str">
            <v>F</v>
          </cell>
          <cell r="N1342">
            <v>0.5849</v>
          </cell>
          <cell r="O1342" t="str">
            <v>I</v>
          </cell>
          <cell r="P1342" t="str">
            <v>164,869.70</v>
          </cell>
        </row>
        <row r="1343">
          <cell r="F1343" t="str">
            <v>FSCU8219972</v>
          </cell>
          <cell r="G1343" t="str">
            <v>GR-2026/01-0188</v>
          </cell>
        </row>
        <row r="1343">
          <cell r="I1343" t="str">
            <v>F</v>
          </cell>
          <cell r="J1343">
            <v>7182</v>
          </cell>
          <cell r="K1343">
            <v>7182</v>
          </cell>
          <cell r="L1343">
            <v>4200.75</v>
          </cell>
          <cell r="M1343" t="str">
            <v>F</v>
          </cell>
          <cell r="N1343">
            <v>0.5849</v>
          </cell>
          <cell r="O1343" t="str">
            <v>I</v>
          </cell>
          <cell r="P1343" t="str">
            <v>7,182.00</v>
          </cell>
        </row>
        <row r="1344">
          <cell r="I1344" t="str">
            <v>F</v>
          </cell>
          <cell r="J1344">
            <v>3130</v>
          </cell>
          <cell r="K1344">
            <v>3130</v>
          </cell>
          <cell r="L1344">
            <v>1878</v>
          </cell>
          <cell r="M1344" t="str">
            <v>F</v>
          </cell>
          <cell r="N1344">
            <v>0.6</v>
          </cell>
          <cell r="O1344" t="str">
            <v>L</v>
          </cell>
        </row>
        <row r="1345">
          <cell r="F1345" t="str">
            <v>F-WHSU8779418</v>
          </cell>
          <cell r="G1345" t="str">
            <v>FGR2026/01-0013</v>
          </cell>
        </row>
        <row r="1345">
          <cell r="I1345" t="str">
            <v>F</v>
          </cell>
          <cell r="J1345">
            <v>2935.5</v>
          </cell>
          <cell r="K1345">
            <v>2935.5</v>
          </cell>
          <cell r="L1345">
            <v>1726.07</v>
          </cell>
          <cell r="M1345" t="str">
            <v>F</v>
          </cell>
          <cell r="N1345">
            <v>0.588</v>
          </cell>
          <cell r="O1345" t="str">
            <v>I</v>
          </cell>
          <cell r="P1345" t="str">
            <v>2,935.50</v>
          </cell>
        </row>
        <row r="1346">
          <cell r="G1346" t="str">
            <v>GR-2026/03-0123, GR-2026/03-0129</v>
          </cell>
        </row>
        <row r="1346">
          <cell r="I1346" t="str">
            <v>F</v>
          </cell>
          <cell r="J1346">
            <v>459.98</v>
          </cell>
          <cell r="K1346">
            <v>459.98</v>
          </cell>
          <cell r="L1346">
            <v>459.98</v>
          </cell>
          <cell r="M1346" t="str">
            <v>F</v>
          </cell>
          <cell r="N1346">
            <v>1</v>
          </cell>
        </row>
        <row r="1347">
          <cell r="F1347" t="str">
            <v>FSCU8219972</v>
          </cell>
          <cell r="G1347" t="str">
            <v>GR-2026/01-0187</v>
          </cell>
        </row>
        <row r="1347">
          <cell r="I1347" t="str">
            <v>F</v>
          </cell>
          <cell r="J1347">
            <v>50640</v>
          </cell>
          <cell r="K1347">
            <v>50640</v>
          </cell>
          <cell r="L1347">
            <v>29619.34</v>
          </cell>
          <cell r="M1347" t="str">
            <v>F</v>
          </cell>
          <cell r="N1347">
            <v>0.5849</v>
          </cell>
          <cell r="O1347" t="str">
            <v>I</v>
          </cell>
          <cell r="P1347" t="str">
            <v>50,640.00</v>
          </cell>
        </row>
        <row r="1348">
          <cell r="F1348" t="str">
            <v>FSCU8219972</v>
          </cell>
          <cell r="G1348" t="str">
            <v>GR-2026/01-0186</v>
          </cell>
        </row>
        <row r="1348">
          <cell r="I1348" t="str">
            <v>F</v>
          </cell>
          <cell r="J1348">
            <v>200165</v>
          </cell>
          <cell r="K1348">
            <v>200165</v>
          </cell>
          <cell r="L1348">
            <v>117076.51</v>
          </cell>
          <cell r="M1348" t="str">
            <v>F</v>
          </cell>
          <cell r="N1348">
            <v>0.5849</v>
          </cell>
          <cell r="O1348" t="str">
            <v>I</v>
          </cell>
          <cell r="P1348" t="str">
            <v>200,165.00</v>
          </cell>
        </row>
        <row r="1349">
          <cell r="I1349" t="str">
            <v>F</v>
          </cell>
          <cell r="J1349">
            <v>55</v>
          </cell>
          <cell r="K1349">
            <v>55</v>
          </cell>
          <cell r="L1349">
            <v>33</v>
          </cell>
          <cell r="M1349" t="str">
            <v>F</v>
          </cell>
          <cell r="N1349">
            <v>0.6</v>
          </cell>
          <cell r="O1349" t="str">
            <v>L</v>
          </cell>
        </row>
        <row r="1350">
          <cell r="G1350" t="str">
            <v>GR-2026/01-0139, GR-2026/01-0146</v>
          </cell>
        </row>
        <row r="1350">
          <cell r="I1350" t="str">
            <v>F</v>
          </cell>
          <cell r="J1350">
            <v>229.86</v>
          </cell>
          <cell r="K1350">
            <v>229.86</v>
          </cell>
          <cell r="L1350">
            <v>229.86</v>
          </cell>
          <cell r="M1350" t="str">
            <v>F</v>
          </cell>
          <cell r="N1350">
            <v>1</v>
          </cell>
        </row>
        <row r="1351">
          <cell r="F1351" t="str">
            <v>BY COURIER</v>
          </cell>
          <cell r="G1351" t="str">
            <v>FGR2026/01-0011</v>
          </cell>
        </row>
        <row r="1351">
          <cell r="I1351" t="str">
            <v>F</v>
          </cell>
          <cell r="J1351">
            <v>0</v>
          </cell>
          <cell r="K1351">
            <v>0</v>
          </cell>
          <cell r="L1351">
            <v>0</v>
          </cell>
          <cell r="M1351" t="str">
            <v>F</v>
          </cell>
          <cell r="N1351">
            <v>0.6</v>
          </cell>
        </row>
        <row r="1352">
          <cell r="I1352" t="str">
            <v>F</v>
          </cell>
          <cell r="J1352">
            <v>27875</v>
          </cell>
          <cell r="K1352">
            <v>27875</v>
          </cell>
          <cell r="L1352">
            <v>16725</v>
          </cell>
          <cell r="M1352" t="str">
            <v>F</v>
          </cell>
          <cell r="N1352">
            <v>0.6</v>
          </cell>
          <cell r="O1352" t="str">
            <v>L</v>
          </cell>
        </row>
        <row r="1353">
          <cell r="I1353" t="str">
            <v>F</v>
          </cell>
          <cell r="J1353">
            <v>32965</v>
          </cell>
          <cell r="K1353">
            <v>32965</v>
          </cell>
          <cell r="L1353">
            <v>19779</v>
          </cell>
          <cell r="M1353" t="str">
            <v>F</v>
          </cell>
          <cell r="N1353">
            <v>0.6</v>
          </cell>
          <cell r="O1353" t="str">
            <v>L</v>
          </cell>
        </row>
        <row r="1354">
          <cell r="I1354" t="str">
            <v>F</v>
          </cell>
          <cell r="J1354">
            <v>5000</v>
          </cell>
          <cell r="K1354">
            <v>5000</v>
          </cell>
          <cell r="L1354">
            <v>3000</v>
          </cell>
          <cell r="M1354" t="str">
            <v>F</v>
          </cell>
          <cell r="N1354">
            <v>0.6</v>
          </cell>
          <cell r="O1354" t="str">
            <v>L</v>
          </cell>
        </row>
        <row r="1355">
          <cell r="F1355" t="str">
            <v>F-TCNU5552965</v>
          </cell>
          <cell r="G1355" t="str">
            <v>GR-2026/01-0132</v>
          </cell>
        </row>
        <row r="1355">
          <cell r="I1355" t="str">
            <v>F</v>
          </cell>
          <cell r="J1355">
            <v>0</v>
          </cell>
          <cell r="K1355">
            <v>0</v>
          </cell>
          <cell r="L1355">
            <v>0</v>
          </cell>
          <cell r="M1355" t="str">
            <v>F</v>
          </cell>
          <cell r="N1355">
            <v>0.5863</v>
          </cell>
        </row>
        <row r="1356">
          <cell r="F1356" t="str">
            <v>BY COURIER</v>
          </cell>
          <cell r="G1356" t="str">
            <v>GR-2026/01-0149</v>
          </cell>
        </row>
        <row r="1356">
          <cell r="I1356" t="str">
            <v>F</v>
          </cell>
          <cell r="J1356">
            <v>85.6</v>
          </cell>
          <cell r="K1356">
            <v>85.6</v>
          </cell>
          <cell r="L1356">
            <v>49.5</v>
          </cell>
          <cell r="M1356" t="str">
            <v>F</v>
          </cell>
          <cell r="N1356">
            <v>0.5783</v>
          </cell>
          <cell r="O1356" t="str">
            <v>I</v>
          </cell>
        </row>
        <row r="1357">
          <cell r="I1357" t="str">
            <v>F</v>
          </cell>
          <cell r="J1357">
            <v>149600</v>
          </cell>
          <cell r="K1357">
            <v>149600</v>
          </cell>
          <cell r="L1357">
            <v>89760</v>
          </cell>
          <cell r="M1357" t="str">
            <v>F</v>
          </cell>
          <cell r="N1357">
            <v>0.6</v>
          </cell>
          <cell r="O1357" t="str">
            <v>L</v>
          </cell>
        </row>
        <row r="1358">
          <cell r="I1358" t="str">
            <v>F</v>
          </cell>
          <cell r="J1358">
            <v>18000</v>
          </cell>
          <cell r="K1358">
            <v>18000</v>
          </cell>
          <cell r="L1358">
            <v>10800</v>
          </cell>
          <cell r="M1358" t="str">
            <v>F</v>
          </cell>
          <cell r="N1358">
            <v>0.6</v>
          </cell>
          <cell r="O1358" t="str">
            <v>L</v>
          </cell>
        </row>
        <row r="1359">
          <cell r="G1359" t="str">
            <v>GR-2026/01-0138</v>
          </cell>
        </row>
        <row r="1359">
          <cell r="I1359" t="str">
            <v>F</v>
          </cell>
          <cell r="J1359">
            <v>471.11</v>
          </cell>
          <cell r="K1359">
            <v>471.11</v>
          </cell>
          <cell r="L1359">
            <v>471.11</v>
          </cell>
          <cell r="M1359" t="str">
            <v>F</v>
          </cell>
          <cell r="N1359">
            <v>1</v>
          </cell>
        </row>
        <row r="1360">
          <cell r="I1360" t="str">
            <v>F</v>
          </cell>
          <cell r="J1360">
            <v>813.45</v>
          </cell>
          <cell r="K1360">
            <v>813.45</v>
          </cell>
          <cell r="L1360">
            <v>488.07</v>
          </cell>
          <cell r="M1360" t="str">
            <v>F</v>
          </cell>
          <cell r="N1360">
            <v>0.6</v>
          </cell>
          <cell r="O1360" t="str">
            <v>L</v>
          </cell>
        </row>
        <row r="1361">
          <cell r="F1361" t="str">
            <v>F-BEAU6234847</v>
          </cell>
          <cell r="G1361" t="str">
            <v>FGR2026/01-0012</v>
          </cell>
        </row>
        <row r="1361">
          <cell r="I1361" t="str">
            <v>F</v>
          </cell>
          <cell r="J1361">
            <v>0</v>
          </cell>
          <cell r="K1361">
            <v>0</v>
          </cell>
          <cell r="L1361">
            <v>0</v>
          </cell>
          <cell r="M1361" t="str">
            <v>F</v>
          </cell>
          <cell r="N1361">
            <v>0.5863</v>
          </cell>
          <cell r="O1361" t="str">
            <v>I</v>
          </cell>
          <cell r="P1361" t="str">
            <v>0.00</v>
          </cell>
        </row>
        <row r="1362">
          <cell r="G1362" t="str">
            <v>GR-2026/01-0134</v>
          </cell>
        </row>
        <row r="1362">
          <cell r="I1362" t="str">
            <v>F</v>
          </cell>
          <cell r="J1362">
            <v>1887</v>
          </cell>
          <cell r="K1362">
            <v>1887</v>
          </cell>
          <cell r="L1362">
            <v>1887</v>
          </cell>
          <cell r="M1362" t="str">
            <v>F</v>
          </cell>
          <cell r="N1362">
            <v>1</v>
          </cell>
        </row>
        <row r="1363">
          <cell r="I1363" t="str">
            <v>F</v>
          </cell>
          <cell r="J1363">
            <v>7500</v>
          </cell>
          <cell r="K1363">
            <v>7500</v>
          </cell>
          <cell r="L1363">
            <v>4500</v>
          </cell>
          <cell r="M1363" t="str">
            <v>F</v>
          </cell>
          <cell r="N1363">
            <v>0.6</v>
          </cell>
          <cell r="O1363" t="str">
            <v>L</v>
          </cell>
        </row>
        <row r="1364">
          <cell r="I1364" t="str">
            <v>F</v>
          </cell>
          <cell r="J1364">
            <v>16750</v>
          </cell>
          <cell r="K1364">
            <v>16750</v>
          </cell>
          <cell r="L1364">
            <v>10050</v>
          </cell>
          <cell r="M1364" t="str">
            <v>F</v>
          </cell>
          <cell r="N1364">
            <v>0.6</v>
          </cell>
          <cell r="O1364" t="str">
            <v>L</v>
          </cell>
        </row>
        <row r="1365">
          <cell r="I1365" t="str">
            <v>F</v>
          </cell>
          <cell r="J1365">
            <v>56190</v>
          </cell>
          <cell r="K1365">
            <v>56190</v>
          </cell>
          <cell r="L1365">
            <v>33714</v>
          </cell>
          <cell r="M1365" t="str">
            <v>F</v>
          </cell>
          <cell r="N1365">
            <v>0.6</v>
          </cell>
          <cell r="O1365" t="str">
            <v>L</v>
          </cell>
        </row>
        <row r="1366">
          <cell r="F1366" t="str">
            <v>BY COURIER</v>
          </cell>
          <cell r="G1366" t="str">
            <v>GR-2026/01-0119</v>
          </cell>
        </row>
        <row r="1366">
          <cell r="I1366" t="str">
            <v>F</v>
          </cell>
          <cell r="J1366">
            <v>140</v>
          </cell>
          <cell r="K1366">
            <v>140</v>
          </cell>
          <cell r="L1366">
            <v>81.02</v>
          </cell>
          <cell r="M1366" t="str">
            <v>F</v>
          </cell>
          <cell r="N1366">
            <v>0.5787</v>
          </cell>
          <cell r="O1366" t="str">
            <v>I</v>
          </cell>
        </row>
        <row r="1367">
          <cell r="F1367" t="str">
            <v>F-CSNU6765867</v>
          </cell>
          <cell r="G1367" t="str">
            <v>FGR2026/01-0010</v>
          </cell>
        </row>
        <row r="1367">
          <cell r="I1367" t="str">
            <v>F</v>
          </cell>
          <cell r="J1367">
            <v>0</v>
          </cell>
          <cell r="K1367">
            <v>0</v>
          </cell>
          <cell r="L1367">
            <v>0</v>
          </cell>
          <cell r="M1367" t="str">
            <v>F</v>
          </cell>
          <cell r="N1367">
            <v>0.5863</v>
          </cell>
          <cell r="O1367" t="str">
            <v>I</v>
          </cell>
          <cell r="P1367" t="str">
            <v>41,795.44</v>
          </cell>
        </row>
        <row r="1368">
          <cell r="I1368" t="str">
            <v>F</v>
          </cell>
          <cell r="J1368">
            <v>700</v>
          </cell>
          <cell r="K1368">
            <v>700</v>
          </cell>
          <cell r="L1368">
            <v>420</v>
          </cell>
          <cell r="M1368" t="str">
            <v>F</v>
          </cell>
          <cell r="N1368">
            <v>0.6</v>
          </cell>
          <cell r="O1368" t="str">
            <v>L</v>
          </cell>
        </row>
        <row r="1369">
          <cell r="I1369" t="str">
            <v>F</v>
          </cell>
          <cell r="J1369">
            <v>91200</v>
          </cell>
          <cell r="K1369">
            <v>91200</v>
          </cell>
          <cell r="L1369">
            <v>54720</v>
          </cell>
          <cell r="M1369" t="str">
            <v>F</v>
          </cell>
          <cell r="N1369">
            <v>0.6</v>
          </cell>
          <cell r="O1369" t="str">
            <v>L</v>
          </cell>
        </row>
        <row r="1370">
          <cell r="I1370" t="str">
            <v>F</v>
          </cell>
          <cell r="J1370">
            <v>36754.8</v>
          </cell>
          <cell r="K1370">
            <v>36754.8</v>
          </cell>
          <cell r="L1370">
            <v>22052.88</v>
          </cell>
          <cell r="M1370" t="str">
            <v>F</v>
          </cell>
          <cell r="N1370">
            <v>0.6</v>
          </cell>
          <cell r="O1370" t="str">
            <v>L</v>
          </cell>
        </row>
        <row r="1371">
          <cell r="I1371" t="str">
            <v>F</v>
          </cell>
          <cell r="J1371">
            <v>118821</v>
          </cell>
          <cell r="K1371">
            <v>118821</v>
          </cell>
          <cell r="L1371">
            <v>71292.6</v>
          </cell>
          <cell r="M1371" t="str">
            <v>F</v>
          </cell>
          <cell r="N1371">
            <v>0.6</v>
          </cell>
          <cell r="O1371" t="str">
            <v>L</v>
          </cell>
        </row>
        <row r="1372">
          <cell r="I1372" t="str">
            <v>F</v>
          </cell>
          <cell r="J1372">
            <v>672</v>
          </cell>
          <cell r="K1372">
            <v>672</v>
          </cell>
          <cell r="L1372">
            <v>403.2</v>
          </cell>
          <cell r="M1372" t="str">
            <v>F</v>
          </cell>
          <cell r="N1372">
            <v>0.6</v>
          </cell>
          <cell r="O1372" t="str">
            <v>L</v>
          </cell>
        </row>
        <row r="1373">
          <cell r="I1373" t="str">
            <v>F</v>
          </cell>
          <cell r="J1373">
            <v>66518</v>
          </cell>
          <cell r="K1373">
            <v>66518</v>
          </cell>
          <cell r="L1373">
            <v>39910.8</v>
          </cell>
          <cell r="M1373" t="str">
            <v>F</v>
          </cell>
          <cell r="N1373">
            <v>0.6</v>
          </cell>
          <cell r="O1373" t="str">
            <v>L</v>
          </cell>
        </row>
        <row r="1374">
          <cell r="I1374" t="str">
            <v>F</v>
          </cell>
          <cell r="J1374">
            <v>1200</v>
          </cell>
          <cell r="K1374">
            <v>1200</v>
          </cell>
          <cell r="L1374">
            <v>720</v>
          </cell>
          <cell r="M1374" t="str">
            <v>F</v>
          </cell>
          <cell r="N1374">
            <v>0.6</v>
          </cell>
          <cell r="O1374" t="str">
            <v>L</v>
          </cell>
        </row>
        <row r="1375">
          <cell r="I1375" t="str">
            <v>F</v>
          </cell>
          <cell r="J1375">
            <v>90200</v>
          </cell>
          <cell r="K1375">
            <v>90200</v>
          </cell>
          <cell r="L1375">
            <v>54120</v>
          </cell>
          <cell r="M1375" t="str">
            <v>F</v>
          </cell>
          <cell r="N1375">
            <v>0.6</v>
          </cell>
          <cell r="O1375" t="str">
            <v>L</v>
          </cell>
        </row>
        <row r="1376">
          <cell r="I1376" t="str">
            <v>F</v>
          </cell>
          <cell r="J1376">
            <v>286800</v>
          </cell>
          <cell r="K1376">
            <v>286800</v>
          </cell>
          <cell r="L1376">
            <v>172080</v>
          </cell>
          <cell r="M1376" t="str">
            <v>F</v>
          </cell>
          <cell r="N1376">
            <v>0.6</v>
          </cell>
          <cell r="O1376" t="str">
            <v>L</v>
          </cell>
        </row>
        <row r="1377">
          <cell r="F1377" t="str">
            <v>TEMU6973362 (MOCHA)</v>
          </cell>
          <cell r="G1377" t="str">
            <v>GR-2026/03-0021</v>
          </cell>
        </row>
        <row r="1377">
          <cell r="I1377" t="str">
            <v>F</v>
          </cell>
          <cell r="J1377">
            <v>221806.6</v>
          </cell>
          <cell r="K1377">
            <v>221806.6</v>
          </cell>
          <cell r="L1377">
            <v>130422.28</v>
          </cell>
          <cell r="M1377" t="str">
            <v>F</v>
          </cell>
          <cell r="N1377">
            <v>0.588</v>
          </cell>
          <cell r="O1377" t="str">
            <v>I</v>
          </cell>
          <cell r="P1377" t="str">
            <v>221,806.60</v>
          </cell>
        </row>
        <row r="1378">
          <cell r="F1378" t="str">
            <v>FCIU9273686 (MOCHA)</v>
          </cell>
          <cell r="G1378" t="str">
            <v>GR-2026/02-0008</v>
          </cell>
        </row>
        <row r="1378">
          <cell r="I1378" t="str">
            <v>F</v>
          </cell>
          <cell r="J1378">
            <v>175582</v>
          </cell>
          <cell r="K1378">
            <v>175582</v>
          </cell>
          <cell r="L1378">
            <v>102697.91</v>
          </cell>
          <cell r="M1378" t="str">
            <v>F</v>
          </cell>
          <cell r="N1378">
            <v>0.5849</v>
          </cell>
          <cell r="O1378" t="str">
            <v>I</v>
          </cell>
          <cell r="P1378" t="str">
            <v>175,582.00</v>
          </cell>
        </row>
        <row r="1379">
          <cell r="F1379" t="str">
            <v>CMAU6318689 (MOCHA)</v>
          </cell>
          <cell r="G1379" t="str">
            <v>GR-2026/01-0154</v>
          </cell>
        </row>
        <row r="1379">
          <cell r="I1379" t="str">
            <v>F</v>
          </cell>
          <cell r="J1379">
            <v>125816</v>
          </cell>
          <cell r="K1379">
            <v>125816</v>
          </cell>
          <cell r="L1379">
            <v>73426.22</v>
          </cell>
          <cell r="M1379" t="str">
            <v>F</v>
          </cell>
          <cell r="N1379">
            <v>0.5836</v>
          </cell>
          <cell r="O1379" t="str">
            <v>I</v>
          </cell>
          <cell r="P1379" t="str">
            <v>125,816.00</v>
          </cell>
        </row>
        <row r="1380">
          <cell r="I1380" t="str">
            <v>F</v>
          </cell>
          <cell r="J1380">
            <v>3600</v>
          </cell>
          <cell r="K1380">
            <v>3600</v>
          </cell>
          <cell r="L1380">
            <v>2160</v>
          </cell>
          <cell r="M1380" t="str">
            <v>F</v>
          </cell>
          <cell r="N1380">
            <v>0.6</v>
          </cell>
          <cell r="O1380" t="str">
            <v>L</v>
          </cell>
        </row>
        <row r="1381">
          <cell r="I1381" t="str">
            <v>F</v>
          </cell>
          <cell r="J1381">
            <v>125</v>
          </cell>
          <cell r="K1381">
            <v>125</v>
          </cell>
          <cell r="L1381">
            <v>75</v>
          </cell>
          <cell r="M1381" t="str">
            <v>F</v>
          </cell>
          <cell r="N1381">
            <v>0.6</v>
          </cell>
          <cell r="O1381" t="str">
            <v>L</v>
          </cell>
        </row>
        <row r="1382">
          <cell r="F1382" t="str">
            <v>FSCU8219972</v>
          </cell>
          <cell r="G1382" t="str">
            <v>GR-2026/01-0185</v>
          </cell>
        </row>
        <row r="1382">
          <cell r="I1382" t="str">
            <v>F</v>
          </cell>
          <cell r="J1382">
            <v>56680.4</v>
          </cell>
          <cell r="K1382">
            <v>56680.4</v>
          </cell>
          <cell r="L1382">
            <v>33152.37</v>
          </cell>
          <cell r="M1382" t="str">
            <v>F</v>
          </cell>
          <cell r="N1382">
            <v>0.5849</v>
          </cell>
          <cell r="O1382" t="str">
            <v>I</v>
          </cell>
          <cell r="P1382" t="str">
            <v>56,680.40</v>
          </cell>
        </row>
        <row r="1383">
          <cell r="G1383" t="str">
            <v>GR-2026/01-0115</v>
          </cell>
        </row>
        <row r="1383">
          <cell r="I1383" t="str">
            <v>F</v>
          </cell>
          <cell r="J1383">
            <v>1656</v>
          </cell>
          <cell r="K1383">
            <v>1656</v>
          </cell>
          <cell r="L1383">
            <v>1656</v>
          </cell>
          <cell r="M1383" t="str">
            <v>F</v>
          </cell>
          <cell r="N1383">
            <v>1</v>
          </cell>
        </row>
        <row r="1384">
          <cell r="F1384" t="str">
            <v>FSCU8219972</v>
          </cell>
          <cell r="G1384" t="str">
            <v>GR-2026/01-0184</v>
          </cell>
        </row>
        <row r="1384">
          <cell r="I1384" t="str">
            <v>F</v>
          </cell>
          <cell r="J1384">
            <v>197090</v>
          </cell>
          <cell r="K1384">
            <v>197090</v>
          </cell>
          <cell r="L1384">
            <v>115277.94</v>
          </cell>
          <cell r="M1384" t="str">
            <v>F</v>
          </cell>
          <cell r="N1384">
            <v>0.5849</v>
          </cell>
          <cell r="O1384" t="str">
            <v>I</v>
          </cell>
          <cell r="P1384" t="str">
            <v>197,090.00</v>
          </cell>
        </row>
        <row r="1385">
          <cell r="I1385" t="str">
            <v>F</v>
          </cell>
          <cell r="J1385">
            <v>917.68</v>
          </cell>
          <cell r="K1385">
            <v>917.68</v>
          </cell>
          <cell r="L1385">
            <v>550.61</v>
          </cell>
          <cell r="M1385" t="str">
            <v>F</v>
          </cell>
          <cell r="N1385">
            <v>0.6</v>
          </cell>
          <cell r="O1385" t="str">
            <v>L</v>
          </cell>
        </row>
        <row r="1386">
          <cell r="G1386" t="str">
            <v>GR-2026/01-0111, GR-2026/01-0112</v>
          </cell>
        </row>
        <row r="1386">
          <cell r="I1386" t="str">
            <v>F</v>
          </cell>
          <cell r="J1386">
            <v>1010.58</v>
          </cell>
          <cell r="K1386">
            <v>1010.58</v>
          </cell>
          <cell r="L1386">
            <v>1010.58</v>
          </cell>
          <cell r="M1386" t="str">
            <v>F</v>
          </cell>
          <cell r="N1386">
            <v>1</v>
          </cell>
        </row>
        <row r="1387">
          <cell r="F1387" t="str">
            <v>F-CAAU7200606</v>
          </cell>
          <cell r="G1387" t="str">
            <v>FGR2026/01-0009</v>
          </cell>
        </row>
        <row r="1387">
          <cell r="I1387" t="str">
            <v>F</v>
          </cell>
          <cell r="J1387">
            <v>155</v>
          </cell>
          <cell r="K1387">
            <v>155</v>
          </cell>
          <cell r="L1387">
            <v>90.88</v>
          </cell>
          <cell r="M1387" t="str">
            <v>F</v>
          </cell>
          <cell r="N1387">
            <v>0.5863</v>
          </cell>
          <cell r="O1387" t="str">
            <v>I</v>
          </cell>
          <cell r="P1387" t="str">
            <v>155.00</v>
          </cell>
        </row>
        <row r="1388">
          <cell r="I1388" t="str">
            <v>F</v>
          </cell>
          <cell r="J1388">
            <v>1070</v>
          </cell>
          <cell r="K1388">
            <v>1070</v>
          </cell>
          <cell r="L1388">
            <v>3210</v>
          </cell>
          <cell r="M1388" t="str">
            <v>F</v>
          </cell>
          <cell r="N1388">
            <v>3</v>
          </cell>
          <cell r="O1388" t="str">
            <v>L</v>
          </cell>
        </row>
        <row r="1389">
          <cell r="G1389" t="str">
            <v>GR-2026/01-0116</v>
          </cell>
        </row>
        <row r="1389">
          <cell r="I1389" t="str">
            <v>F</v>
          </cell>
          <cell r="J1389">
            <v>195.2</v>
          </cell>
          <cell r="K1389">
            <v>195.2</v>
          </cell>
          <cell r="L1389">
            <v>195.2</v>
          </cell>
          <cell r="M1389" t="str">
            <v>F</v>
          </cell>
          <cell r="N1389">
            <v>1</v>
          </cell>
        </row>
        <row r="1390">
          <cell r="I1390" t="str">
            <v>F</v>
          </cell>
          <cell r="J1390">
            <v>48140</v>
          </cell>
          <cell r="K1390">
            <v>48140</v>
          </cell>
          <cell r="L1390">
            <v>28884</v>
          </cell>
          <cell r="M1390" t="str">
            <v>F</v>
          </cell>
          <cell r="N1390">
            <v>0.6</v>
          </cell>
          <cell r="O1390" t="str">
            <v>L</v>
          </cell>
        </row>
        <row r="1391">
          <cell r="F1391" t="str">
            <v>SEGU6698726 (KUCHING)</v>
          </cell>
          <cell r="G1391" t="str">
            <v>GR-2026/01-0179</v>
          </cell>
        </row>
        <row r="1391">
          <cell r="I1391" t="str">
            <v>F</v>
          </cell>
          <cell r="J1391">
            <v>68656.4</v>
          </cell>
          <cell r="K1391">
            <v>68656.4</v>
          </cell>
          <cell r="L1391">
            <v>40280.71</v>
          </cell>
          <cell r="M1391" t="str">
            <v>F</v>
          </cell>
          <cell r="N1391">
            <v>0.5867</v>
          </cell>
          <cell r="O1391" t="str">
            <v>I</v>
          </cell>
          <cell r="P1391" t="str">
            <v>68,656.40</v>
          </cell>
        </row>
        <row r="1392">
          <cell r="G1392" t="str">
            <v>GR-2026/01-0107</v>
          </cell>
        </row>
        <row r="1392">
          <cell r="I1392" t="str">
            <v>F</v>
          </cell>
          <cell r="J1392">
            <v>610</v>
          </cell>
          <cell r="K1392">
            <v>610</v>
          </cell>
          <cell r="L1392">
            <v>610</v>
          </cell>
          <cell r="M1392" t="str">
            <v>F</v>
          </cell>
          <cell r="N1392">
            <v>1</v>
          </cell>
        </row>
        <row r="1393">
          <cell r="I1393" t="str">
            <v>F</v>
          </cell>
          <cell r="J1393">
            <v>24000</v>
          </cell>
          <cell r="K1393">
            <v>24000</v>
          </cell>
          <cell r="L1393">
            <v>14400</v>
          </cell>
          <cell r="M1393" t="str">
            <v>F</v>
          </cell>
          <cell r="N1393">
            <v>0.6</v>
          </cell>
          <cell r="O1393" t="str">
            <v>L</v>
          </cell>
        </row>
        <row r="1394">
          <cell r="F1394" t="str">
            <v>OOCU8952852 (MOCHA)</v>
          </cell>
          <cell r="G1394" t="str">
            <v>GR-2026/02-0104</v>
          </cell>
        </row>
        <row r="1394">
          <cell r="I1394" t="str">
            <v>F</v>
          </cell>
          <cell r="J1394">
            <v>32614</v>
          </cell>
          <cell r="K1394">
            <v>32614</v>
          </cell>
          <cell r="L1394">
            <v>19134.63</v>
          </cell>
          <cell r="M1394" t="str">
            <v>F</v>
          </cell>
          <cell r="N1394">
            <v>0.5867</v>
          </cell>
          <cell r="O1394" t="str">
            <v>I</v>
          </cell>
          <cell r="P1394" t="str">
            <v>32,614.00</v>
          </cell>
        </row>
        <row r="1395">
          <cell r="F1395" t="str">
            <v>OOCU8952852</v>
          </cell>
          <cell r="G1395" t="str">
            <v>GR-2026/02-0103</v>
          </cell>
        </row>
        <row r="1395">
          <cell r="I1395" t="str">
            <v>F</v>
          </cell>
          <cell r="J1395">
            <v>74044.68</v>
          </cell>
          <cell r="K1395">
            <v>74044.68</v>
          </cell>
          <cell r="L1395">
            <v>43442.01</v>
          </cell>
          <cell r="M1395" t="str">
            <v>F</v>
          </cell>
          <cell r="N1395">
            <v>0.5867</v>
          </cell>
          <cell r="O1395" t="str">
            <v>I</v>
          </cell>
          <cell r="P1395" t="str">
            <v>74,044.68</v>
          </cell>
        </row>
        <row r="1396">
          <cell r="F1396" t="str">
            <v>UETU5190029</v>
          </cell>
          <cell r="G1396" t="str">
            <v>GR-2026/02-0109</v>
          </cell>
        </row>
        <row r="1396">
          <cell r="I1396" t="str">
            <v>F</v>
          </cell>
          <cell r="J1396">
            <v>89540</v>
          </cell>
          <cell r="K1396">
            <v>89540</v>
          </cell>
          <cell r="L1396">
            <v>52533.12</v>
          </cell>
          <cell r="M1396" t="str">
            <v>F</v>
          </cell>
          <cell r="N1396">
            <v>0.5867</v>
          </cell>
          <cell r="O1396" t="str">
            <v>I</v>
          </cell>
          <cell r="P1396" t="str">
            <v>89,540.00</v>
          </cell>
        </row>
        <row r="1397">
          <cell r="F1397" t="str">
            <v>TEMU6971776</v>
          </cell>
          <cell r="G1397" t="str">
            <v>GR-2026/02-0110</v>
          </cell>
        </row>
        <row r="1397">
          <cell r="I1397" t="str">
            <v>F</v>
          </cell>
          <cell r="J1397">
            <v>69069</v>
          </cell>
          <cell r="K1397">
            <v>69069</v>
          </cell>
          <cell r="L1397">
            <v>40522.78</v>
          </cell>
          <cell r="M1397" t="str">
            <v>F</v>
          </cell>
          <cell r="N1397">
            <v>0.5867</v>
          </cell>
          <cell r="O1397" t="str">
            <v>I</v>
          </cell>
          <cell r="P1397" t="str">
            <v>69,069.00</v>
          </cell>
        </row>
        <row r="1398">
          <cell r="F1398" t="str">
            <v>CAIU9702709</v>
          </cell>
          <cell r="G1398" t="str">
            <v>GR-2026/03-0005</v>
          </cell>
        </row>
        <row r="1398">
          <cell r="I1398" t="str">
            <v>F</v>
          </cell>
          <cell r="J1398">
            <v>646124.4</v>
          </cell>
          <cell r="K1398">
            <v>646124.4</v>
          </cell>
          <cell r="L1398">
            <v>379921.15</v>
          </cell>
          <cell r="M1398" t="str">
            <v>F</v>
          </cell>
          <cell r="N1398">
            <v>0.588</v>
          </cell>
          <cell r="O1398" t="str">
            <v>I</v>
          </cell>
          <cell r="P1398" t="str">
            <v>646,124.40</v>
          </cell>
        </row>
        <row r="1399">
          <cell r="F1399" t="str">
            <v>F-UETU5464140</v>
          </cell>
          <cell r="G1399" t="str">
            <v>FGR2026/01-0008</v>
          </cell>
        </row>
        <row r="1399">
          <cell r="I1399" t="str">
            <v>F</v>
          </cell>
          <cell r="J1399">
            <v>0</v>
          </cell>
          <cell r="K1399">
            <v>0</v>
          </cell>
          <cell r="L1399">
            <v>0</v>
          </cell>
          <cell r="M1399" t="str">
            <v>F</v>
          </cell>
          <cell r="N1399">
            <v>0.6</v>
          </cell>
          <cell r="O1399" t="str">
            <v>I</v>
          </cell>
          <cell r="P1399" t="str">
            <v>0.00</v>
          </cell>
        </row>
        <row r="1400">
          <cell r="G1400" t="str">
            <v>GR-2026/02-0030</v>
          </cell>
        </row>
        <row r="1400">
          <cell r="I1400" t="str">
            <v>F</v>
          </cell>
          <cell r="J1400">
            <v>81</v>
          </cell>
          <cell r="K1400">
            <v>81</v>
          </cell>
          <cell r="L1400">
            <v>81</v>
          </cell>
          <cell r="M1400" t="str">
            <v>F</v>
          </cell>
          <cell r="N1400">
            <v>1</v>
          </cell>
        </row>
        <row r="1401">
          <cell r="F1401" t="str">
            <v>TRHU6684297 (KK)</v>
          </cell>
          <cell r="G1401" t="str">
            <v>GR-2026/01-0165</v>
          </cell>
        </row>
        <row r="1401">
          <cell r="I1401" t="str">
            <v>F</v>
          </cell>
          <cell r="J1401">
            <v>59510.5</v>
          </cell>
          <cell r="K1401">
            <v>59510.5</v>
          </cell>
          <cell r="L1401">
            <v>34730.33</v>
          </cell>
          <cell r="M1401" t="str">
            <v>F</v>
          </cell>
          <cell r="N1401">
            <v>0.5836</v>
          </cell>
          <cell r="O1401" t="str">
            <v>I</v>
          </cell>
          <cell r="P1401" t="str">
            <v>59,510.50</v>
          </cell>
        </row>
        <row r="1402">
          <cell r="F1402" t="str">
            <v>TRHU6684297 (KK)</v>
          </cell>
          <cell r="G1402" t="str">
            <v>GR-2026/01-0164</v>
          </cell>
        </row>
        <row r="1402">
          <cell r="I1402" t="str">
            <v>F</v>
          </cell>
          <cell r="J1402">
            <v>26520.5</v>
          </cell>
          <cell r="K1402">
            <v>26520.5</v>
          </cell>
          <cell r="L1402">
            <v>15477.36</v>
          </cell>
          <cell r="M1402" t="str">
            <v>F</v>
          </cell>
          <cell r="N1402">
            <v>0.5836</v>
          </cell>
          <cell r="O1402" t="str">
            <v>I</v>
          </cell>
          <cell r="P1402" t="str">
            <v>26,520.50</v>
          </cell>
        </row>
        <row r="1403">
          <cell r="F1403" t="str">
            <v>TEMU6973362</v>
          </cell>
          <cell r="G1403" t="str">
            <v>GR-2026/03-0020</v>
          </cell>
        </row>
        <row r="1403">
          <cell r="I1403" t="str">
            <v>F</v>
          </cell>
          <cell r="J1403">
            <v>370887</v>
          </cell>
          <cell r="K1403">
            <v>370887</v>
          </cell>
          <cell r="L1403">
            <v>218081.56</v>
          </cell>
          <cell r="M1403" t="str">
            <v>F</v>
          </cell>
          <cell r="N1403">
            <v>0.588</v>
          </cell>
          <cell r="O1403" t="str">
            <v>I</v>
          </cell>
          <cell r="P1403" t="str">
            <v>370,887.00</v>
          </cell>
        </row>
        <row r="1404">
          <cell r="F1404" t="str">
            <v>TRHU6684297 (KK)</v>
          </cell>
          <cell r="G1404" t="str">
            <v>GR-2026/01-0163</v>
          </cell>
        </row>
        <row r="1404">
          <cell r="I1404" t="str">
            <v>F</v>
          </cell>
          <cell r="J1404">
            <v>5807.51</v>
          </cell>
          <cell r="K1404">
            <v>5807.51</v>
          </cell>
          <cell r="L1404">
            <v>3389.26</v>
          </cell>
          <cell r="M1404" t="str">
            <v>F</v>
          </cell>
          <cell r="N1404">
            <v>0.5836</v>
          </cell>
          <cell r="O1404" t="str">
            <v>I</v>
          </cell>
          <cell r="P1404" t="str">
            <v>5,807.50</v>
          </cell>
        </row>
        <row r="1405">
          <cell r="F1405" t="str">
            <v>FCIU9273686</v>
          </cell>
          <cell r="G1405" t="str">
            <v>GR-2026/02-0007</v>
          </cell>
        </row>
        <row r="1405">
          <cell r="I1405" t="str">
            <v>F</v>
          </cell>
          <cell r="J1405">
            <v>505616.1</v>
          </cell>
          <cell r="K1405">
            <v>505616.1</v>
          </cell>
          <cell r="L1405">
            <v>295734.86</v>
          </cell>
          <cell r="M1405" t="str">
            <v>F</v>
          </cell>
          <cell r="N1405">
            <v>0.5849</v>
          </cell>
          <cell r="O1405" t="str">
            <v>I</v>
          </cell>
          <cell r="P1405" t="str">
            <v>505,616.10</v>
          </cell>
        </row>
        <row r="1406">
          <cell r="F1406" t="str">
            <v>JXLU4723353</v>
          </cell>
          <cell r="G1406" t="str">
            <v>GR-2026/01-0155</v>
          </cell>
        </row>
        <row r="1406">
          <cell r="I1406" t="str">
            <v>F</v>
          </cell>
          <cell r="J1406">
            <v>202195</v>
          </cell>
          <cell r="K1406">
            <v>202195</v>
          </cell>
          <cell r="L1406">
            <v>118001</v>
          </cell>
          <cell r="M1406" t="str">
            <v>F</v>
          </cell>
          <cell r="N1406">
            <v>0.5836</v>
          </cell>
          <cell r="O1406" t="str">
            <v>I</v>
          </cell>
          <cell r="P1406" t="str">
            <v>202,195.00</v>
          </cell>
        </row>
        <row r="1407">
          <cell r="I1407" t="str">
            <v>F</v>
          </cell>
          <cell r="J1407">
            <v>92000</v>
          </cell>
          <cell r="K1407">
            <v>92000</v>
          </cell>
          <cell r="L1407">
            <v>55200</v>
          </cell>
          <cell r="M1407" t="str">
            <v>F</v>
          </cell>
          <cell r="N1407">
            <v>0.6</v>
          </cell>
          <cell r="O1407" t="str">
            <v>L</v>
          </cell>
        </row>
        <row r="1408">
          <cell r="F1408" t="str">
            <v>TLLU8782540</v>
          </cell>
          <cell r="G1408" t="str">
            <v>GR-2026/02-0027</v>
          </cell>
        </row>
        <row r="1408">
          <cell r="I1408" t="str">
            <v>F</v>
          </cell>
          <cell r="J1408">
            <v>773109.6</v>
          </cell>
          <cell r="K1408">
            <v>773109.6</v>
          </cell>
          <cell r="L1408">
            <v>453583.4</v>
          </cell>
          <cell r="M1408" t="str">
            <v>F</v>
          </cell>
          <cell r="N1408">
            <v>0.5867</v>
          </cell>
          <cell r="O1408" t="str">
            <v>I</v>
          </cell>
          <cell r="P1408" t="str">
            <v>773,109.60</v>
          </cell>
        </row>
        <row r="1409">
          <cell r="I1409" t="str">
            <v>F</v>
          </cell>
          <cell r="J1409">
            <v>4680</v>
          </cell>
          <cell r="K1409">
            <v>4680</v>
          </cell>
          <cell r="L1409">
            <v>2808</v>
          </cell>
          <cell r="M1409" t="str">
            <v>F</v>
          </cell>
          <cell r="N1409">
            <v>0.6</v>
          </cell>
          <cell r="O1409" t="str">
            <v>L</v>
          </cell>
        </row>
        <row r="1410">
          <cell r="I1410" t="str">
            <v>F</v>
          </cell>
          <cell r="J1410">
            <v>107700</v>
          </cell>
          <cell r="K1410">
            <v>107700</v>
          </cell>
          <cell r="L1410">
            <v>64620</v>
          </cell>
          <cell r="M1410" t="str">
            <v>F</v>
          </cell>
          <cell r="N1410">
            <v>0.6</v>
          </cell>
          <cell r="O1410" t="str">
            <v>L</v>
          </cell>
        </row>
        <row r="1411">
          <cell r="F1411" t="str">
            <v>JXLU4745964</v>
          </cell>
          <cell r="G1411" t="str">
            <v>GR-2026/01-0161</v>
          </cell>
        </row>
        <row r="1411">
          <cell r="I1411" t="str">
            <v>F</v>
          </cell>
          <cell r="J1411">
            <v>171594</v>
          </cell>
          <cell r="K1411">
            <v>171594</v>
          </cell>
          <cell r="L1411">
            <v>100142.26</v>
          </cell>
          <cell r="M1411" t="str">
            <v>F</v>
          </cell>
          <cell r="N1411">
            <v>0.5836</v>
          </cell>
          <cell r="O1411" t="str">
            <v>I</v>
          </cell>
          <cell r="P1411" t="str">
            <v>171,594.00</v>
          </cell>
        </row>
        <row r="1412">
          <cell r="I1412" t="str">
            <v>F</v>
          </cell>
          <cell r="J1412">
            <v>1690.16</v>
          </cell>
          <cell r="K1412">
            <v>1690.16</v>
          </cell>
          <cell r="L1412">
            <v>1014.1</v>
          </cell>
          <cell r="M1412" t="str">
            <v>F</v>
          </cell>
          <cell r="N1412">
            <v>0.6</v>
          </cell>
          <cell r="O1412" t="str">
            <v>L</v>
          </cell>
        </row>
        <row r="1413">
          <cell r="F1413" t="str">
            <v>CMAU6318689</v>
          </cell>
          <cell r="G1413" t="str">
            <v>GR-2026/01-0153</v>
          </cell>
        </row>
        <row r="1413">
          <cell r="I1413" t="str">
            <v>F</v>
          </cell>
          <cell r="J1413">
            <v>638009.94</v>
          </cell>
          <cell r="K1413">
            <v>638009.94</v>
          </cell>
          <cell r="L1413">
            <v>372342.6</v>
          </cell>
          <cell r="M1413" t="str">
            <v>F</v>
          </cell>
          <cell r="N1413">
            <v>0.5836</v>
          </cell>
          <cell r="O1413" t="str">
            <v>I</v>
          </cell>
          <cell r="P1413" t="str">
            <v>638,009.94</v>
          </cell>
        </row>
        <row r="1414">
          <cell r="G1414" t="str">
            <v>GR-2026/01-0108</v>
          </cell>
        </row>
        <row r="1414">
          <cell r="I1414" t="str">
            <v>F</v>
          </cell>
          <cell r="J1414">
            <v>364</v>
          </cell>
          <cell r="K1414">
            <v>364</v>
          </cell>
          <cell r="L1414">
            <v>364</v>
          </cell>
          <cell r="M1414" t="str">
            <v>F</v>
          </cell>
          <cell r="N1414">
            <v>1</v>
          </cell>
        </row>
        <row r="1415">
          <cell r="I1415" t="str">
            <v>F</v>
          </cell>
          <cell r="J1415">
            <v>1618.5</v>
          </cell>
          <cell r="K1415">
            <v>1618.5</v>
          </cell>
          <cell r="L1415">
            <v>971.1</v>
          </cell>
          <cell r="M1415" t="str">
            <v>F</v>
          </cell>
          <cell r="N1415">
            <v>0.6</v>
          </cell>
          <cell r="O1415" t="str">
            <v>L</v>
          </cell>
        </row>
        <row r="1416">
          <cell r="I1416" t="str">
            <v>F</v>
          </cell>
          <cell r="J1416">
            <v>1300</v>
          </cell>
          <cell r="K1416">
            <v>1300</v>
          </cell>
          <cell r="L1416">
            <v>780</v>
          </cell>
          <cell r="M1416" t="str">
            <v>F</v>
          </cell>
          <cell r="N1416">
            <v>0.6</v>
          </cell>
          <cell r="O1416" t="str">
            <v>N</v>
          </cell>
        </row>
        <row r="1417">
          <cell r="F1417" t="str">
            <v>FFAU3541085 (MOCHA)</v>
          </cell>
          <cell r="G1417" t="str">
            <v>GR-2026/01-0152</v>
          </cell>
        </row>
        <row r="1417">
          <cell r="I1417" t="str">
            <v>F</v>
          </cell>
          <cell r="J1417">
            <v>82864</v>
          </cell>
          <cell r="K1417">
            <v>82864</v>
          </cell>
          <cell r="L1417">
            <v>48359.43</v>
          </cell>
          <cell r="M1417" t="str">
            <v>F</v>
          </cell>
          <cell r="N1417">
            <v>0.5836</v>
          </cell>
          <cell r="O1417" t="str">
            <v>I</v>
          </cell>
          <cell r="P1417" t="str">
            <v>82,864.00</v>
          </cell>
        </row>
        <row r="1418">
          <cell r="G1418" t="str">
            <v>GR-2026/01-0174</v>
          </cell>
        </row>
        <row r="1418">
          <cell r="I1418" t="str">
            <v>F</v>
          </cell>
          <cell r="J1418">
            <v>148.05</v>
          </cell>
          <cell r="K1418">
            <v>148.05</v>
          </cell>
          <cell r="L1418">
            <v>148.05</v>
          </cell>
          <cell r="M1418" t="str">
            <v>F</v>
          </cell>
          <cell r="N1418">
            <v>1</v>
          </cell>
        </row>
        <row r="1419">
          <cell r="I1419" t="str">
            <v>F</v>
          </cell>
          <cell r="J1419">
            <v>140315</v>
          </cell>
          <cell r="K1419">
            <v>140315</v>
          </cell>
          <cell r="L1419">
            <v>84189</v>
          </cell>
          <cell r="M1419" t="str">
            <v>F</v>
          </cell>
          <cell r="N1419">
            <v>0.6</v>
          </cell>
          <cell r="O1419" t="str">
            <v>L</v>
          </cell>
        </row>
        <row r="1420">
          <cell r="F1420" t="str">
            <v>SEGU4870965</v>
          </cell>
          <cell r="G1420" t="str">
            <v>GR-2026/01-0140</v>
          </cell>
        </row>
        <row r="1420">
          <cell r="I1420" t="str">
            <v>F</v>
          </cell>
          <cell r="J1420">
            <v>779811.1</v>
          </cell>
          <cell r="K1420">
            <v>779811.1</v>
          </cell>
          <cell r="L1420">
            <v>455097.76</v>
          </cell>
          <cell r="M1420" t="str">
            <v>F</v>
          </cell>
          <cell r="N1420">
            <v>0.5836</v>
          </cell>
          <cell r="O1420" t="str">
            <v>I</v>
          </cell>
          <cell r="P1420" t="str">
            <v>779,811.10</v>
          </cell>
        </row>
        <row r="1421">
          <cell r="F1421" t="str">
            <v>FFAU3541085</v>
          </cell>
          <cell r="G1421" t="str">
            <v>GR-2026/01-0151</v>
          </cell>
        </row>
        <row r="1421">
          <cell r="I1421" t="str">
            <v>F</v>
          </cell>
          <cell r="J1421">
            <v>312611</v>
          </cell>
          <cell r="K1421">
            <v>312611</v>
          </cell>
          <cell r="L1421">
            <v>182439.78</v>
          </cell>
          <cell r="M1421" t="str">
            <v>F</v>
          </cell>
          <cell r="N1421">
            <v>0.5836</v>
          </cell>
          <cell r="O1421" t="str">
            <v>I</v>
          </cell>
          <cell r="P1421" t="str">
            <v>312,611.00</v>
          </cell>
        </row>
        <row r="1422">
          <cell r="F1422" t="str">
            <v>JXLU4751817</v>
          </cell>
          <cell r="G1422" t="str">
            <v>GR-2026/02-0010</v>
          </cell>
        </row>
        <row r="1422">
          <cell r="I1422" t="str">
            <v>F</v>
          </cell>
          <cell r="J1422">
            <v>5424</v>
          </cell>
          <cell r="K1422">
            <v>5424</v>
          </cell>
          <cell r="L1422">
            <v>3165.45</v>
          </cell>
          <cell r="M1422" t="str">
            <v>F</v>
          </cell>
          <cell r="N1422">
            <v>0.5836</v>
          </cell>
          <cell r="O1422" t="str">
            <v>I</v>
          </cell>
          <cell r="P1422" t="str">
            <v>5,424.00</v>
          </cell>
        </row>
        <row r="1423">
          <cell r="F1423" t="str">
            <v>JXLU4751817</v>
          </cell>
          <cell r="G1423" t="str">
            <v>GR-2026/02-0009</v>
          </cell>
        </row>
        <row r="1423">
          <cell r="I1423" t="str">
            <v>F</v>
          </cell>
          <cell r="J1423">
            <v>144322</v>
          </cell>
          <cell r="K1423">
            <v>144322</v>
          </cell>
          <cell r="L1423">
            <v>84226.32</v>
          </cell>
          <cell r="M1423" t="str">
            <v>F</v>
          </cell>
          <cell r="N1423">
            <v>0.5836</v>
          </cell>
          <cell r="O1423" t="str">
            <v>I</v>
          </cell>
          <cell r="P1423" t="str">
            <v>144,322.00</v>
          </cell>
        </row>
        <row r="1424">
          <cell r="F1424" t="str">
            <v>MSDU6703042</v>
          </cell>
          <cell r="G1424" t="str">
            <v>GR-2026/01-0211</v>
          </cell>
        </row>
        <row r="1424">
          <cell r="I1424" t="str">
            <v>F</v>
          </cell>
          <cell r="J1424">
            <v>80635.69</v>
          </cell>
          <cell r="K1424">
            <v>80635.69</v>
          </cell>
          <cell r="L1424">
            <v>47058.99</v>
          </cell>
          <cell r="M1424" t="str">
            <v>F</v>
          </cell>
          <cell r="N1424">
            <v>0.5836</v>
          </cell>
          <cell r="O1424" t="str">
            <v>I</v>
          </cell>
          <cell r="P1424" t="str">
            <v>80,635.69</v>
          </cell>
        </row>
        <row r="1425">
          <cell r="F1425" t="str">
            <v>CCLU7708708</v>
          </cell>
          <cell r="G1425" t="str">
            <v>GR-2026/01-0205</v>
          </cell>
        </row>
        <row r="1425">
          <cell r="I1425" t="str">
            <v>F</v>
          </cell>
          <cell r="J1425">
            <v>1000</v>
          </cell>
          <cell r="K1425">
            <v>1000</v>
          </cell>
          <cell r="L1425">
            <v>583.6</v>
          </cell>
          <cell r="M1425" t="str">
            <v>F</v>
          </cell>
          <cell r="N1425">
            <v>0.5836</v>
          </cell>
          <cell r="O1425" t="str">
            <v>I</v>
          </cell>
          <cell r="P1425" t="str">
            <v>1,000.00</v>
          </cell>
        </row>
        <row r="1426">
          <cell r="F1426" t="str">
            <v>CCLU7708708</v>
          </cell>
          <cell r="G1426" t="str">
            <v>GR-2026/01-0204</v>
          </cell>
        </row>
        <row r="1426">
          <cell r="I1426" t="str">
            <v>F</v>
          </cell>
          <cell r="J1426">
            <v>66773.6</v>
          </cell>
          <cell r="K1426">
            <v>66773.6</v>
          </cell>
          <cell r="L1426">
            <v>38969.07</v>
          </cell>
          <cell r="M1426" t="str">
            <v>F</v>
          </cell>
          <cell r="N1426">
            <v>0.5836</v>
          </cell>
          <cell r="O1426" t="str">
            <v>I</v>
          </cell>
          <cell r="P1426" t="str">
            <v>66,773.60</v>
          </cell>
        </row>
        <row r="1427">
          <cell r="F1427" t="str">
            <v>WBPU7000218 (MOCHA)</v>
          </cell>
          <cell r="G1427" t="str">
            <v>GR-2026/02-0107</v>
          </cell>
        </row>
        <row r="1427">
          <cell r="I1427" t="str">
            <v>F</v>
          </cell>
          <cell r="J1427">
            <v>52809</v>
          </cell>
          <cell r="K1427">
            <v>52809</v>
          </cell>
          <cell r="L1427">
            <v>30983.04</v>
          </cell>
          <cell r="M1427" t="str">
            <v>F</v>
          </cell>
          <cell r="N1427">
            <v>0.5867</v>
          </cell>
          <cell r="O1427" t="str">
            <v>I</v>
          </cell>
          <cell r="P1427" t="str">
            <v>52,809.00</v>
          </cell>
        </row>
        <row r="1428">
          <cell r="F1428" t="str">
            <v>WBPU7000218</v>
          </cell>
          <cell r="G1428" t="str">
            <v>GR-2026/02-0106</v>
          </cell>
        </row>
        <row r="1428">
          <cell r="I1428" t="str">
            <v>F</v>
          </cell>
          <cell r="J1428">
            <v>55873</v>
          </cell>
          <cell r="K1428">
            <v>55873</v>
          </cell>
          <cell r="L1428">
            <v>32780.69</v>
          </cell>
          <cell r="M1428" t="str">
            <v>F</v>
          </cell>
          <cell r="N1428">
            <v>0.5867</v>
          </cell>
          <cell r="O1428" t="str">
            <v>I</v>
          </cell>
          <cell r="P1428" t="str">
            <v>55,873.00</v>
          </cell>
        </row>
        <row r="1429">
          <cell r="I1429" t="str">
            <v>F</v>
          </cell>
          <cell r="J1429">
            <v>7460</v>
          </cell>
          <cell r="K1429">
            <v>7460</v>
          </cell>
          <cell r="L1429">
            <v>4476</v>
          </cell>
          <cell r="M1429" t="str">
            <v>F</v>
          </cell>
          <cell r="N1429">
            <v>0.6</v>
          </cell>
          <cell r="O1429" t="str">
            <v>L</v>
          </cell>
        </row>
        <row r="1430">
          <cell r="F1430" t="str">
            <v>IAAU1949320</v>
          </cell>
          <cell r="G1430" t="str">
            <v>GR-2026/02-0139</v>
          </cell>
        </row>
        <row r="1430">
          <cell r="I1430" t="str">
            <v>F</v>
          </cell>
          <cell r="J1430">
            <v>119927</v>
          </cell>
          <cell r="K1430">
            <v>119927</v>
          </cell>
          <cell r="L1430">
            <v>70361.17</v>
          </cell>
          <cell r="M1430" t="str">
            <v>F</v>
          </cell>
          <cell r="N1430">
            <v>0.5867</v>
          </cell>
          <cell r="O1430" t="str">
            <v>I</v>
          </cell>
          <cell r="P1430" t="str">
            <v>119,927.00</v>
          </cell>
        </row>
        <row r="1431">
          <cell r="F1431" t="str">
            <v>IAAU1000550</v>
          </cell>
          <cell r="G1431" t="str">
            <v>GR-2026/02-0098</v>
          </cell>
        </row>
        <row r="1431">
          <cell r="I1431" t="str">
            <v>F</v>
          </cell>
          <cell r="J1431">
            <v>121326</v>
          </cell>
          <cell r="K1431">
            <v>121326</v>
          </cell>
          <cell r="L1431">
            <v>71181.96</v>
          </cell>
          <cell r="M1431" t="str">
            <v>F</v>
          </cell>
          <cell r="N1431">
            <v>0.5867</v>
          </cell>
          <cell r="O1431" t="str">
            <v>I</v>
          </cell>
          <cell r="P1431" t="str">
            <v>121,326.00</v>
          </cell>
        </row>
        <row r="1432">
          <cell r="G1432" t="str">
            <v>GR-2026/01-0079</v>
          </cell>
        </row>
        <row r="1432">
          <cell r="I1432" t="str">
            <v>F</v>
          </cell>
          <cell r="J1432">
            <v>187.2</v>
          </cell>
          <cell r="K1432">
            <v>187.2</v>
          </cell>
          <cell r="L1432">
            <v>187.2</v>
          </cell>
          <cell r="M1432" t="str">
            <v>F</v>
          </cell>
          <cell r="N1432">
            <v>1</v>
          </cell>
        </row>
        <row r="1433">
          <cell r="I1433" t="str">
            <v>F</v>
          </cell>
          <cell r="J1433">
            <v>46432.5</v>
          </cell>
          <cell r="K1433">
            <v>46432.5</v>
          </cell>
          <cell r="L1433">
            <v>27859.5</v>
          </cell>
          <cell r="M1433" t="str">
            <v>F</v>
          </cell>
          <cell r="N1433">
            <v>0.6</v>
          </cell>
          <cell r="O1433" t="str">
            <v>L</v>
          </cell>
        </row>
        <row r="1434">
          <cell r="F1434" t="str">
            <v>TLLU8132801</v>
          </cell>
          <cell r="G1434" t="str">
            <v>GR-2026/02-0123</v>
          </cell>
        </row>
        <row r="1434">
          <cell r="I1434" t="str">
            <v>F</v>
          </cell>
          <cell r="J1434">
            <v>122194.01</v>
          </cell>
          <cell r="K1434">
            <v>122194.01</v>
          </cell>
          <cell r="L1434">
            <v>71691.23</v>
          </cell>
          <cell r="M1434" t="str">
            <v>F</v>
          </cell>
          <cell r="N1434">
            <v>0.5867</v>
          </cell>
          <cell r="O1434" t="str">
            <v>I</v>
          </cell>
          <cell r="P1434" t="str">
            <v>122,194.01</v>
          </cell>
        </row>
        <row r="1435">
          <cell r="I1435" t="str">
            <v>F</v>
          </cell>
          <cell r="J1435">
            <v>12200</v>
          </cell>
          <cell r="K1435">
            <v>12200</v>
          </cell>
          <cell r="L1435">
            <v>7320</v>
          </cell>
          <cell r="M1435" t="str">
            <v>F</v>
          </cell>
          <cell r="N1435">
            <v>0.6</v>
          </cell>
          <cell r="O1435" t="str">
            <v>L</v>
          </cell>
        </row>
        <row r="1436">
          <cell r="F1436" t="str">
            <v>WHSU8783038</v>
          </cell>
          <cell r="G1436" t="str">
            <v>GR-2026/02-0045</v>
          </cell>
        </row>
        <row r="1436">
          <cell r="I1436" t="str">
            <v>F</v>
          </cell>
          <cell r="J1436">
            <v>76777</v>
          </cell>
          <cell r="K1436">
            <v>76777</v>
          </cell>
          <cell r="L1436">
            <v>45144.88</v>
          </cell>
          <cell r="M1436" t="str">
            <v>F</v>
          </cell>
          <cell r="N1436">
            <v>0.588</v>
          </cell>
          <cell r="O1436" t="str">
            <v>I</v>
          </cell>
          <cell r="P1436" t="str">
            <v>76,777.00</v>
          </cell>
        </row>
        <row r="1437">
          <cell r="I1437" t="str">
            <v>F</v>
          </cell>
          <cell r="J1437">
            <v>32004</v>
          </cell>
          <cell r="K1437">
            <v>32004</v>
          </cell>
          <cell r="L1437">
            <v>19202.4</v>
          </cell>
          <cell r="M1437" t="str">
            <v>F</v>
          </cell>
          <cell r="N1437">
            <v>0.6</v>
          </cell>
          <cell r="O1437" t="str">
            <v>L</v>
          </cell>
        </row>
        <row r="1438">
          <cell r="F1438" t="str">
            <v>WHSU8783038</v>
          </cell>
          <cell r="G1438" t="str">
            <v>GR-2026/02-0044</v>
          </cell>
        </row>
        <row r="1438">
          <cell r="I1438" t="str">
            <v>F</v>
          </cell>
          <cell r="J1438">
            <v>18200</v>
          </cell>
          <cell r="K1438">
            <v>18200</v>
          </cell>
          <cell r="L1438">
            <v>10701.6</v>
          </cell>
          <cell r="M1438" t="str">
            <v>F</v>
          </cell>
          <cell r="N1438">
            <v>0.588</v>
          </cell>
          <cell r="O1438" t="str">
            <v>I</v>
          </cell>
          <cell r="P1438" t="str">
            <v>18,200.00</v>
          </cell>
        </row>
        <row r="1439">
          <cell r="F1439" t="str">
            <v>WHSU8783038</v>
          </cell>
          <cell r="G1439" t="str">
            <v>GR-2026/02-0043</v>
          </cell>
        </row>
        <row r="1439">
          <cell r="I1439" t="str">
            <v>F</v>
          </cell>
          <cell r="J1439">
            <v>700</v>
          </cell>
          <cell r="K1439">
            <v>700</v>
          </cell>
          <cell r="L1439">
            <v>411.6</v>
          </cell>
          <cell r="M1439" t="str">
            <v>F</v>
          </cell>
          <cell r="N1439">
            <v>0.588</v>
          </cell>
          <cell r="O1439" t="str">
            <v>I</v>
          </cell>
          <cell r="P1439" t="str">
            <v>700.00</v>
          </cell>
        </row>
        <row r="1440">
          <cell r="F1440" t="str">
            <v>WHSU8783038</v>
          </cell>
          <cell r="G1440" t="str">
            <v>GR-2026/02-0042</v>
          </cell>
        </row>
        <row r="1440">
          <cell r="I1440" t="str">
            <v>F</v>
          </cell>
          <cell r="J1440">
            <v>45000</v>
          </cell>
          <cell r="K1440">
            <v>45000</v>
          </cell>
          <cell r="L1440">
            <v>26460</v>
          </cell>
          <cell r="M1440" t="str">
            <v>F</v>
          </cell>
          <cell r="N1440">
            <v>0.588</v>
          </cell>
          <cell r="O1440" t="str">
            <v>I</v>
          </cell>
          <cell r="P1440" t="str">
            <v>45,000.00</v>
          </cell>
        </row>
        <row r="1441">
          <cell r="F1441" t="str">
            <v>WHSU8785880</v>
          </cell>
          <cell r="G1441" t="str">
            <v>GR-2026/02-0032</v>
          </cell>
        </row>
        <row r="1441">
          <cell r="I1441" t="str">
            <v>F</v>
          </cell>
          <cell r="J1441">
            <v>119150</v>
          </cell>
          <cell r="K1441">
            <v>119150</v>
          </cell>
          <cell r="L1441">
            <v>70060.2</v>
          </cell>
          <cell r="M1441" t="str">
            <v>F</v>
          </cell>
          <cell r="N1441">
            <v>0.588</v>
          </cell>
          <cell r="O1441" t="str">
            <v>I</v>
          </cell>
          <cell r="P1441" t="str">
            <v>119,150.00</v>
          </cell>
        </row>
        <row r="1442">
          <cell r="I1442" t="str">
            <v>F</v>
          </cell>
          <cell r="J1442">
            <v>4890</v>
          </cell>
          <cell r="K1442">
            <v>4890</v>
          </cell>
          <cell r="L1442">
            <v>2934</v>
          </cell>
          <cell r="M1442" t="str">
            <v>F</v>
          </cell>
          <cell r="N1442">
            <v>0.6</v>
          </cell>
          <cell r="O1442" t="str">
            <v>L</v>
          </cell>
        </row>
        <row r="1443">
          <cell r="I1443" t="str">
            <v>F</v>
          </cell>
          <cell r="J1443">
            <v>15200</v>
          </cell>
          <cell r="K1443">
            <v>15200</v>
          </cell>
          <cell r="L1443">
            <v>9120</v>
          </cell>
          <cell r="M1443" t="str">
            <v>F</v>
          </cell>
          <cell r="N1443">
            <v>0.6</v>
          </cell>
          <cell r="O1443" t="str">
            <v>L</v>
          </cell>
        </row>
        <row r="1444">
          <cell r="F1444" t="str">
            <v>WHSU8785323</v>
          </cell>
          <cell r="G1444" t="str">
            <v>GR-2026/02-0026</v>
          </cell>
        </row>
        <row r="1444">
          <cell r="I1444" t="str">
            <v>F</v>
          </cell>
          <cell r="J1444">
            <v>100935</v>
          </cell>
          <cell r="K1444">
            <v>100935</v>
          </cell>
          <cell r="L1444">
            <v>59349.78</v>
          </cell>
          <cell r="M1444" t="str">
            <v>F</v>
          </cell>
          <cell r="N1444">
            <v>0.588</v>
          </cell>
          <cell r="O1444" t="str">
            <v>I</v>
          </cell>
          <cell r="P1444" t="str">
            <v>100,935.00</v>
          </cell>
        </row>
        <row r="1445">
          <cell r="F1445" t="str">
            <v>WHSU8783059</v>
          </cell>
          <cell r="G1445" t="str">
            <v>GR-2026/02-0061</v>
          </cell>
        </row>
        <row r="1445">
          <cell r="I1445" t="str">
            <v>F</v>
          </cell>
          <cell r="J1445">
            <v>102000</v>
          </cell>
          <cell r="K1445">
            <v>102000</v>
          </cell>
          <cell r="L1445">
            <v>59976</v>
          </cell>
          <cell r="M1445" t="str">
            <v>F</v>
          </cell>
          <cell r="N1445">
            <v>0.588</v>
          </cell>
          <cell r="O1445" t="str">
            <v>I</v>
          </cell>
          <cell r="P1445" t="str">
            <v>102,000.00</v>
          </cell>
        </row>
        <row r="1446">
          <cell r="F1446" t="str">
            <v>WHSU8793191</v>
          </cell>
          <cell r="G1446" t="str">
            <v>GR-2026/02-0046</v>
          </cell>
        </row>
        <row r="1446">
          <cell r="I1446" t="str">
            <v>F</v>
          </cell>
          <cell r="J1446">
            <v>111720</v>
          </cell>
          <cell r="K1446">
            <v>111720</v>
          </cell>
          <cell r="L1446">
            <v>65691.36</v>
          </cell>
          <cell r="M1446" t="str">
            <v>F</v>
          </cell>
          <cell r="N1446">
            <v>0.588</v>
          </cell>
          <cell r="O1446" t="str">
            <v>I</v>
          </cell>
          <cell r="P1446" t="str">
            <v>111,720.00</v>
          </cell>
        </row>
        <row r="1447">
          <cell r="F1447" t="str">
            <v>CAAU7291313</v>
          </cell>
          <cell r="G1447" t="str">
            <v>GR-2026/03-0119</v>
          </cell>
        </row>
        <row r="1447">
          <cell r="I1447" t="str">
            <v>F</v>
          </cell>
          <cell r="J1447">
            <v>96000.01</v>
          </cell>
          <cell r="K1447">
            <v>96000.01</v>
          </cell>
          <cell r="L1447">
            <v>55113.61</v>
          </cell>
          <cell r="M1447" t="str">
            <v>F</v>
          </cell>
          <cell r="N1447">
            <v>0.5741</v>
          </cell>
          <cell r="O1447" t="str">
            <v>I</v>
          </cell>
          <cell r="P1447" t="str">
            <v>96,000.01</v>
          </cell>
        </row>
        <row r="1448">
          <cell r="F1448" t="str">
            <v>OOCU7500185</v>
          </cell>
          <cell r="G1448" t="str">
            <v>GR-2026/03-0107</v>
          </cell>
        </row>
        <row r="1448">
          <cell r="I1448" t="str">
            <v>F</v>
          </cell>
          <cell r="J1448">
            <v>138156</v>
          </cell>
          <cell r="K1448">
            <v>138156</v>
          </cell>
          <cell r="L1448">
            <v>79315.36</v>
          </cell>
          <cell r="M1448" t="str">
            <v>F</v>
          </cell>
          <cell r="N1448">
            <v>0.5741</v>
          </cell>
          <cell r="O1448" t="str">
            <v>I</v>
          </cell>
          <cell r="P1448" t="str">
            <v>138,156.00</v>
          </cell>
        </row>
        <row r="1449">
          <cell r="F1449" t="str">
            <v>CAAU6128657</v>
          </cell>
          <cell r="G1449" t="str">
            <v>GR-2026/03-0108</v>
          </cell>
        </row>
        <row r="1449">
          <cell r="I1449" t="str">
            <v>F</v>
          </cell>
          <cell r="J1449">
            <v>136830</v>
          </cell>
          <cell r="K1449">
            <v>136830</v>
          </cell>
          <cell r="L1449">
            <v>78554.1</v>
          </cell>
          <cell r="M1449" t="str">
            <v>F</v>
          </cell>
          <cell r="N1449">
            <v>0.5741</v>
          </cell>
          <cell r="O1449" t="str">
            <v>I</v>
          </cell>
          <cell r="P1449" t="str">
            <v>136,830.00</v>
          </cell>
        </row>
        <row r="1450">
          <cell r="I1450" t="str">
            <v>F</v>
          </cell>
          <cell r="J1450">
            <v>6200</v>
          </cell>
          <cell r="K1450">
            <v>6200</v>
          </cell>
          <cell r="L1450">
            <v>3720</v>
          </cell>
          <cell r="M1450" t="str">
            <v>F</v>
          </cell>
          <cell r="N1450">
            <v>0.6</v>
          </cell>
          <cell r="O1450" t="str">
            <v>L</v>
          </cell>
        </row>
        <row r="1451">
          <cell r="F1451" t="str">
            <v>UETU7456680</v>
          </cell>
          <cell r="G1451" t="str">
            <v>GR-2026/03-0098</v>
          </cell>
        </row>
        <row r="1451">
          <cell r="I1451" t="str">
            <v>F</v>
          </cell>
          <cell r="J1451">
            <v>115151.49</v>
          </cell>
          <cell r="K1451">
            <v>115151.49</v>
          </cell>
          <cell r="L1451">
            <v>66108.47</v>
          </cell>
          <cell r="M1451" t="str">
            <v>F</v>
          </cell>
          <cell r="N1451">
            <v>0.5741</v>
          </cell>
          <cell r="O1451" t="str">
            <v>I</v>
          </cell>
          <cell r="P1451" t="str">
            <v>115,151.49</v>
          </cell>
        </row>
        <row r="1452">
          <cell r="F1452" t="str">
            <v>OOCU7230032</v>
          </cell>
          <cell r="G1452" t="str">
            <v>GR-2026/03-0105</v>
          </cell>
        </row>
        <row r="1452">
          <cell r="I1452" t="str">
            <v>F</v>
          </cell>
          <cell r="J1452">
            <v>110893.92</v>
          </cell>
          <cell r="K1452">
            <v>110893.92</v>
          </cell>
          <cell r="L1452">
            <v>63664.2</v>
          </cell>
          <cell r="M1452" t="str">
            <v>F</v>
          </cell>
          <cell r="N1452">
            <v>0.5741</v>
          </cell>
          <cell r="O1452" t="str">
            <v>I</v>
          </cell>
          <cell r="P1452" t="str">
            <v>110,893.92</v>
          </cell>
        </row>
        <row r="1453">
          <cell r="I1453" t="str">
            <v>F</v>
          </cell>
          <cell r="J1453">
            <v>95755</v>
          </cell>
          <cell r="K1453">
            <v>95755</v>
          </cell>
          <cell r="L1453">
            <v>57453</v>
          </cell>
          <cell r="M1453" t="str">
            <v>F</v>
          </cell>
          <cell r="N1453">
            <v>0.6</v>
          </cell>
          <cell r="O1453" t="str">
            <v>L</v>
          </cell>
        </row>
        <row r="1454">
          <cell r="F1454" t="str">
            <v>SELU4254581</v>
          </cell>
          <cell r="G1454" t="str">
            <v>GR-2026/03-0097</v>
          </cell>
        </row>
        <row r="1454">
          <cell r="I1454" t="str">
            <v>F</v>
          </cell>
          <cell r="J1454">
            <v>125490.62</v>
          </cell>
          <cell r="K1454">
            <v>125490.62</v>
          </cell>
          <cell r="L1454">
            <v>72044.16</v>
          </cell>
          <cell r="M1454" t="str">
            <v>F</v>
          </cell>
          <cell r="N1454">
            <v>0.5741</v>
          </cell>
          <cell r="O1454" t="str">
            <v>I</v>
          </cell>
          <cell r="P1454" t="str">
            <v>125,490.62</v>
          </cell>
        </row>
        <row r="1455">
          <cell r="F1455" t="str">
            <v>OOCU8427900</v>
          </cell>
          <cell r="G1455" t="str">
            <v>GR-2026/01-0158</v>
          </cell>
        </row>
        <row r="1455">
          <cell r="I1455" t="str">
            <v>F</v>
          </cell>
          <cell r="J1455">
            <v>166547.42</v>
          </cell>
          <cell r="K1455">
            <v>166547.42</v>
          </cell>
          <cell r="L1455">
            <v>97197.07</v>
          </cell>
          <cell r="M1455" t="str">
            <v>F</v>
          </cell>
          <cell r="N1455">
            <v>0.5836</v>
          </cell>
          <cell r="O1455" t="str">
            <v>I</v>
          </cell>
          <cell r="P1455" t="str">
            <v>166,547.42</v>
          </cell>
        </row>
        <row r="1456">
          <cell r="F1456" t="str">
            <v>OOCU9005391</v>
          </cell>
          <cell r="G1456" t="str">
            <v>GR-2026/02-0148</v>
          </cell>
        </row>
        <row r="1456">
          <cell r="I1456" t="str">
            <v>F</v>
          </cell>
          <cell r="J1456">
            <v>105760.02</v>
          </cell>
          <cell r="K1456">
            <v>105760.02</v>
          </cell>
          <cell r="L1456">
            <v>62186.89</v>
          </cell>
          <cell r="M1456" t="str">
            <v>F</v>
          </cell>
          <cell r="N1456">
            <v>0.588</v>
          </cell>
          <cell r="O1456" t="str">
            <v>I</v>
          </cell>
          <cell r="P1456" t="str">
            <v>105,760.02</v>
          </cell>
        </row>
        <row r="1457">
          <cell r="F1457" t="str">
            <v>CSNU8989824</v>
          </cell>
          <cell r="G1457" t="str">
            <v>GR-2026/02-0100</v>
          </cell>
        </row>
        <row r="1457">
          <cell r="I1457" t="str">
            <v>F</v>
          </cell>
          <cell r="J1457">
            <v>89100</v>
          </cell>
          <cell r="K1457">
            <v>89100</v>
          </cell>
          <cell r="L1457">
            <v>52390.8</v>
          </cell>
          <cell r="M1457" t="str">
            <v>F</v>
          </cell>
          <cell r="N1457">
            <v>0.588</v>
          </cell>
          <cell r="O1457" t="str">
            <v>I</v>
          </cell>
          <cell r="P1457" t="str">
            <v>89,100.00</v>
          </cell>
        </row>
        <row r="1458">
          <cell r="F1458" t="str">
            <v>DFSU7577997</v>
          </cell>
          <cell r="G1458" t="str">
            <v>GR-2026/02-0071</v>
          </cell>
        </row>
        <row r="1458">
          <cell r="I1458" t="str">
            <v>F</v>
          </cell>
          <cell r="J1458">
            <v>81097.45</v>
          </cell>
          <cell r="K1458">
            <v>81097.45</v>
          </cell>
          <cell r="L1458">
            <v>47685.3</v>
          </cell>
          <cell r="M1458" t="str">
            <v>F</v>
          </cell>
          <cell r="N1458">
            <v>0.588</v>
          </cell>
          <cell r="O1458" t="str">
            <v>I</v>
          </cell>
          <cell r="P1458" t="str">
            <v>81,097.45</v>
          </cell>
        </row>
        <row r="1459">
          <cell r="F1459" t="str">
            <v>CSNU8793256</v>
          </cell>
          <cell r="G1459" t="str">
            <v>GR-2026/02-0083</v>
          </cell>
        </row>
        <row r="1459">
          <cell r="I1459" t="str">
            <v>F</v>
          </cell>
          <cell r="J1459">
            <v>112800</v>
          </cell>
          <cell r="K1459">
            <v>112800</v>
          </cell>
          <cell r="L1459">
            <v>66326.4</v>
          </cell>
          <cell r="M1459" t="str">
            <v>F</v>
          </cell>
          <cell r="N1459">
            <v>0.588</v>
          </cell>
          <cell r="O1459" t="str">
            <v>I</v>
          </cell>
          <cell r="P1459" t="str">
            <v>112,800.00</v>
          </cell>
        </row>
        <row r="1460">
          <cell r="F1460" t="str">
            <v>OOCU8232261</v>
          </cell>
          <cell r="G1460" t="str">
            <v>GR-2026/01-0144</v>
          </cell>
        </row>
        <row r="1460">
          <cell r="I1460" t="str">
            <v>F</v>
          </cell>
          <cell r="J1460">
            <v>105853.74</v>
          </cell>
          <cell r="K1460">
            <v>105853.74</v>
          </cell>
          <cell r="L1460">
            <v>61776.24</v>
          </cell>
          <cell r="M1460" t="str">
            <v>F</v>
          </cell>
          <cell r="N1460">
            <v>0.5836</v>
          </cell>
          <cell r="O1460" t="str">
            <v>I</v>
          </cell>
          <cell r="P1460" t="str">
            <v>105,853.74</v>
          </cell>
        </row>
        <row r="1461">
          <cell r="F1461" t="str">
            <v>OOLU9279402</v>
          </cell>
          <cell r="G1461" t="str">
            <v>GR-2026/02-0055</v>
          </cell>
        </row>
        <row r="1461">
          <cell r="I1461" t="str">
            <v>F</v>
          </cell>
          <cell r="J1461">
            <v>111720</v>
          </cell>
          <cell r="K1461">
            <v>111720</v>
          </cell>
          <cell r="L1461">
            <v>65691.36</v>
          </cell>
          <cell r="M1461" t="str">
            <v>F</v>
          </cell>
          <cell r="N1461">
            <v>0.588</v>
          </cell>
          <cell r="O1461" t="str">
            <v>I</v>
          </cell>
          <cell r="P1461" t="str">
            <v>111,720.00</v>
          </cell>
        </row>
        <row r="1462">
          <cell r="F1462" t="str">
            <v>CCLU7917333</v>
          </cell>
          <cell r="G1462" t="str">
            <v>GR-2026/02-0089</v>
          </cell>
        </row>
        <row r="1462">
          <cell r="I1462" t="str">
            <v>F</v>
          </cell>
          <cell r="J1462">
            <v>111720</v>
          </cell>
          <cell r="K1462">
            <v>111720</v>
          </cell>
          <cell r="L1462">
            <v>65691.36</v>
          </cell>
          <cell r="M1462" t="str">
            <v>F</v>
          </cell>
          <cell r="N1462">
            <v>0.588</v>
          </cell>
          <cell r="O1462" t="str">
            <v>I</v>
          </cell>
          <cell r="P1462" t="str">
            <v>111,720.00</v>
          </cell>
        </row>
        <row r="1463">
          <cell r="F1463" t="str">
            <v>CSNU7567911</v>
          </cell>
          <cell r="G1463" t="str">
            <v>GR-2026/02-0069</v>
          </cell>
        </row>
        <row r="1463">
          <cell r="I1463" t="str">
            <v>F</v>
          </cell>
          <cell r="J1463">
            <v>111720</v>
          </cell>
          <cell r="K1463">
            <v>111720</v>
          </cell>
          <cell r="L1463">
            <v>65691.36</v>
          </cell>
          <cell r="M1463" t="str">
            <v>F</v>
          </cell>
          <cell r="N1463">
            <v>0.588</v>
          </cell>
          <cell r="O1463" t="str">
            <v>I</v>
          </cell>
          <cell r="P1463" t="str">
            <v>111,720.00</v>
          </cell>
        </row>
        <row r="1464">
          <cell r="F1464" t="str">
            <v>TIIU6410347 (KUCHING)</v>
          </cell>
          <cell r="G1464" t="str">
            <v>GR-2026/02-0081</v>
          </cell>
        </row>
        <row r="1464">
          <cell r="I1464" t="str">
            <v>F</v>
          </cell>
          <cell r="J1464">
            <v>7588.01</v>
          </cell>
          <cell r="K1464">
            <v>7588.01</v>
          </cell>
          <cell r="L1464">
            <v>4451.89</v>
          </cell>
          <cell r="M1464" t="str">
            <v>F</v>
          </cell>
          <cell r="N1464">
            <v>0.5867</v>
          </cell>
          <cell r="O1464" t="str">
            <v>I</v>
          </cell>
          <cell r="P1464" t="str">
            <v>7,588.01</v>
          </cell>
        </row>
        <row r="1465">
          <cell r="I1465" t="str">
            <v>F</v>
          </cell>
          <cell r="J1465">
            <v>50300</v>
          </cell>
          <cell r="K1465">
            <v>50300</v>
          </cell>
          <cell r="L1465">
            <v>30180</v>
          </cell>
          <cell r="M1465" t="str">
            <v>F</v>
          </cell>
          <cell r="N1465">
            <v>0.6</v>
          </cell>
          <cell r="O1465" t="str">
            <v>L</v>
          </cell>
        </row>
        <row r="1466">
          <cell r="F1466" t="str">
            <v>TIIU6410347 (KUCHING)</v>
          </cell>
          <cell r="G1466" t="str">
            <v>GR-2026/02-0080</v>
          </cell>
        </row>
        <row r="1466">
          <cell r="I1466" t="str">
            <v>F</v>
          </cell>
          <cell r="J1466">
            <v>80605</v>
          </cell>
          <cell r="K1466">
            <v>80605</v>
          </cell>
          <cell r="L1466">
            <v>47290.95</v>
          </cell>
          <cell r="M1466" t="str">
            <v>F</v>
          </cell>
          <cell r="N1466">
            <v>0.5867</v>
          </cell>
          <cell r="O1466" t="str">
            <v>I</v>
          </cell>
          <cell r="P1466" t="str">
            <v>80,605.00</v>
          </cell>
        </row>
        <row r="1467">
          <cell r="I1467" t="str">
            <v>F</v>
          </cell>
          <cell r="J1467">
            <v>2100</v>
          </cell>
          <cell r="K1467">
            <v>2100</v>
          </cell>
          <cell r="L1467">
            <v>1260</v>
          </cell>
          <cell r="M1467" t="str">
            <v>F</v>
          </cell>
          <cell r="N1467">
            <v>0.6</v>
          </cell>
          <cell r="O1467" t="str">
            <v>L</v>
          </cell>
        </row>
        <row r="1468">
          <cell r="F1468" t="str">
            <v>JXJU3399207</v>
          </cell>
          <cell r="G1468" t="str">
            <v>GR-2026/02-0001</v>
          </cell>
        </row>
        <row r="1468">
          <cell r="I1468" t="str">
            <v>F</v>
          </cell>
          <cell r="J1468">
            <v>26375.82</v>
          </cell>
          <cell r="K1468">
            <v>26375.82</v>
          </cell>
          <cell r="L1468">
            <v>108169.88</v>
          </cell>
          <cell r="M1468" t="str">
            <v>F</v>
          </cell>
          <cell r="N1468">
            <v>4.1011</v>
          </cell>
          <cell r="O1468" t="str">
            <v>I</v>
          </cell>
          <cell r="P1468" t="str">
            <v>26,375.82</v>
          </cell>
        </row>
        <row r="1469">
          <cell r="F1469" t="str">
            <v>CCLU7880764</v>
          </cell>
          <cell r="G1469" t="str">
            <v>GR-2026/01-0147</v>
          </cell>
        </row>
        <row r="1469">
          <cell r="I1469" t="str">
            <v>F</v>
          </cell>
          <cell r="J1469">
            <v>96025.46</v>
          </cell>
          <cell r="K1469">
            <v>96025.46</v>
          </cell>
          <cell r="L1469">
            <v>56040.46</v>
          </cell>
          <cell r="M1469" t="str">
            <v>F</v>
          </cell>
          <cell r="N1469">
            <v>0.5836</v>
          </cell>
          <cell r="O1469" t="str">
            <v>I</v>
          </cell>
          <cell r="P1469" t="str">
            <v>96,025.46</v>
          </cell>
        </row>
        <row r="1470">
          <cell r="I1470" t="str">
            <v>F</v>
          </cell>
          <cell r="J1470">
            <v>9400</v>
          </cell>
          <cell r="K1470">
            <v>9400</v>
          </cell>
          <cell r="L1470">
            <v>5640</v>
          </cell>
          <cell r="M1470" t="str">
            <v>F</v>
          </cell>
          <cell r="N1470">
            <v>0.6</v>
          </cell>
          <cell r="O1470" t="str">
            <v>L</v>
          </cell>
        </row>
        <row r="1471">
          <cell r="F1471" t="str">
            <v>FFAU5957148 (KUCHING)</v>
          </cell>
          <cell r="G1471" t="str">
            <v>GR-2026/02-0023</v>
          </cell>
        </row>
        <row r="1471">
          <cell r="I1471" t="str">
            <v>F</v>
          </cell>
          <cell r="J1471">
            <v>25850</v>
          </cell>
          <cell r="K1471">
            <v>25850</v>
          </cell>
          <cell r="L1471">
            <v>15086.06</v>
          </cell>
          <cell r="M1471" t="str">
            <v>F</v>
          </cell>
          <cell r="N1471">
            <v>0.5836</v>
          </cell>
          <cell r="O1471" t="str">
            <v>I</v>
          </cell>
          <cell r="P1471" t="str">
            <v>25,850.00</v>
          </cell>
        </row>
        <row r="1472">
          <cell r="F1472" t="str">
            <v>FFAU5957148 (KUCHING)</v>
          </cell>
          <cell r="G1472" t="str">
            <v>GR-2026/02-0022</v>
          </cell>
        </row>
        <row r="1472">
          <cell r="I1472" t="str">
            <v>F</v>
          </cell>
          <cell r="J1472">
            <v>27090</v>
          </cell>
          <cell r="K1472">
            <v>27090</v>
          </cell>
          <cell r="L1472">
            <v>15809.72</v>
          </cell>
          <cell r="M1472" t="str">
            <v>F</v>
          </cell>
          <cell r="N1472">
            <v>0.5836</v>
          </cell>
          <cell r="O1472" t="str">
            <v>I</v>
          </cell>
          <cell r="P1472" t="str">
            <v>27,090.00</v>
          </cell>
        </row>
        <row r="1473">
          <cell r="F1473" t="str">
            <v>FFAU5957148 (KUCHING)</v>
          </cell>
          <cell r="G1473" t="str">
            <v>GR-2026/02-0021</v>
          </cell>
        </row>
        <row r="1473">
          <cell r="I1473" t="str">
            <v>F</v>
          </cell>
          <cell r="J1473">
            <v>9800</v>
          </cell>
          <cell r="K1473">
            <v>9800</v>
          </cell>
          <cell r="L1473">
            <v>5719.28</v>
          </cell>
          <cell r="M1473" t="str">
            <v>F</v>
          </cell>
          <cell r="N1473">
            <v>0.5836</v>
          </cell>
          <cell r="O1473" t="str">
            <v>I</v>
          </cell>
          <cell r="P1473" t="str">
            <v>9,800.00</v>
          </cell>
        </row>
        <row r="1474">
          <cell r="F1474" t="str">
            <v>FFAU5957148 (KUCHING)</v>
          </cell>
          <cell r="G1474" t="str">
            <v>GR-2026/02-0020</v>
          </cell>
        </row>
        <row r="1474">
          <cell r="I1474" t="str">
            <v>F</v>
          </cell>
          <cell r="J1474">
            <v>20350</v>
          </cell>
          <cell r="K1474">
            <v>20350</v>
          </cell>
          <cell r="L1474">
            <v>11876.26</v>
          </cell>
          <cell r="M1474" t="str">
            <v>F</v>
          </cell>
          <cell r="N1474">
            <v>0.5836</v>
          </cell>
          <cell r="O1474" t="str">
            <v>I</v>
          </cell>
          <cell r="P1474" t="str">
            <v>20,350.00</v>
          </cell>
        </row>
        <row r="1475">
          <cell r="F1475" t="str">
            <v>FFAU5957148 (KUCHING)</v>
          </cell>
          <cell r="G1475" t="str">
            <v>GR-2026/02-0019</v>
          </cell>
        </row>
        <row r="1475">
          <cell r="I1475" t="str">
            <v>F</v>
          </cell>
          <cell r="J1475">
            <v>17545</v>
          </cell>
          <cell r="K1475">
            <v>17545</v>
          </cell>
          <cell r="L1475">
            <v>10239.26</v>
          </cell>
          <cell r="M1475" t="str">
            <v>F</v>
          </cell>
          <cell r="N1475">
            <v>0.5836</v>
          </cell>
          <cell r="O1475" t="str">
            <v>I</v>
          </cell>
          <cell r="P1475" t="str">
            <v>17,545.00</v>
          </cell>
        </row>
        <row r="1476">
          <cell r="I1476" t="str">
            <v>F</v>
          </cell>
          <cell r="J1476">
            <v>17405</v>
          </cell>
          <cell r="K1476">
            <v>17405</v>
          </cell>
          <cell r="L1476">
            <v>10443</v>
          </cell>
          <cell r="M1476" t="str">
            <v>F</v>
          </cell>
          <cell r="N1476">
            <v>0.6</v>
          </cell>
          <cell r="O1476" t="str">
            <v>L</v>
          </cell>
        </row>
        <row r="1477">
          <cell r="F1477" t="str">
            <v>GESU6348277</v>
          </cell>
          <cell r="G1477" t="str">
            <v>GR-2026/02-0041</v>
          </cell>
        </row>
        <row r="1477">
          <cell r="I1477" t="str">
            <v>F</v>
          </cell>
          <cell r="J1477">
            <v>96000.01</v>
          </cell>
          <cell r="K1477">
            <v>96000.01</v>
          </cell>
          <cell r="L1477">
            <v>56323.21</v>
          </cell>
          <cell r="M1477" t="str">
            <v>F</v>
          </cell>
          <cell r="N1477">
            <v>0.5867</v>
          </cell>
          <cell r="O1477" t="str">
            <v>I</v>
          </cell>
          <cell r="P1477" t="str">
            <v>96,000.01</v>
          </cell>
        </row>
        <row r="1478">
          <cell r="F1478" t="str">
            <v>BMOU6450408</v>
          </cell>
          <cell r="G1478" t="str">
            <v>GR-2026/01-0210</v>
          </cell>
        </row>
        <row r="1478">
          <cell r="I1478" t="str">
            <v>F</v>
          </cell>
          <cell r="J1478">
            <v>150517.02</v>
          </cell>
          <cell r="K1478">
            <v>150517.02</v>
          </cell>
          <cell r="L1478">
            <v>88037.4</v>
          </cell>
          <cell r="M1478" t="str">
            <v>F</v>
          </cell>
          <cell r="N1478">
            <v>0.5849</v>
          </cell>
          <cell r="O1478" t="str">
            <v>I</v>
          </cell>
          <cell r="P1478" t="str">
            <v>150,517.02</v>
          </cell>
        </row>
        <row r="1479">
          <cell r="G1479" t="str">
            <v>GR-2026/02-0058</v>
          </cell>
        </row>
        <row r="1479">
          <cell r="I1479" t="str">
            <v>F</v>
          </cell>
          <cell r="J1479">
            <v>420</v>
          </cell>
          <cell r="K1479">
            <v>420</v>
          </cell>
          <cell r="L1479">
            <v>420</v>
          </cell>
          <cell r="M1479" t="str">
            <v>F</v>
          </cell>
          <cell r="N1479">
            <v>1</v>
          </cell>
        </row>
        <row r="1480">
          <cell r="G1480" t="str">
            <v>GR-2026/01-0076, GR-2026/01-0106</v>
          </cell>
        </row>
        <row r="1480">
          <cell r="I1480" t="str">
            <v>F</v>
          </cell>
          <cell r="J1480">
            <v>1230</v>
          </cell>
          <cell r="K1480">
            <v>1230</v>
          </cell>
          <cell r="L1480">
            <v>1230</v>
          </cell>
          <cell r="M1480" t="str">
            <v>F</v>
          </cell>
          <cell r="N1480">
            <v>1</v>
          </cell>
        </row>
        <row r="1481">
          <cell r="F1481" t="str">
            <v>FFAU4919312</v>
          </cell>
          <cell r="G1481" t="str">
            <v>GR-2026/02-0102</v>
          </cell>
        </row>
        <row r="1481">
          <cell r="I1481" t="str">
            <v>F</v>
          </cell>
          <cell r="J1481">
            <v>99153</v>
          </cell>
          <cell r="K1481">
            <v>99153</v>
          </cell>
          <cell r="L1481">
            <v>58173.07</v>
          </cell>
          <cell r="M1481" t="str">
            <v>F</v>
          </cell>
          <cell r="N1481">
            <v>0.5867</v>
          </cell>
          <cell r="O1481" t="str">
            <v>I</v>
          </cell>
          <cell r="P1481" t="str">
            <v>99,153.00</v>
          </cell>
        </row>
        <row r="1482">
          <cell r="F1482" t="str">
            <v>TIIU5570818</v>
          </cell>
          <cell r="G1482" t="str">
            <v>GR-2026/02-0051</v>
          </cell>
        </row>
        <row r="1482">
          <cell r="I1482" t="str">
            <v>F</v>
          </cell>
          <cell r="J1482">
            <v>117769</v>
          </cell>
          <cell r="K1482">
            <v>117769</v>
          </cell>
          <cell r="L1482">
            <v>69095.07</v>
          </cell>
          <cell r="M1482" t="str">
            <v>F</v>
          </cell>
          <cell r="N1482">
            <v>0.5867</v>
          </cell>
          <cell r="O1482" t="str">
            <v>I</v>
          </cell>
          <cell r="P1482" t="str">
            <v>117,769.00</v>
          </cell>
        </row>
        <row r="1483">
          <cell r="G1483" t="str">
            <v>GR-2026/01-0094, GR-2026/06-0141</v>
          </cell>
        </row>
        <row r="1483">
          <cell r="I1483" t="str">
            <v>F</v>
          </cell>
          <cell r="J1483">
            <v>25480</v>
          </cell>
          <cell r="K1483">
            <v>25480</v>
          </cell>
          <cell r="L1483">
            <v>25480</v>
          </cell>
          <cell r="M1483" t="str">
            <v>F</v>
          </cell>
          <cell r="N1483">
            <v>1</v>
          </cell>
        </row>
        <row r="1484">
          <cell r="F1484" t="str">
            <v>TCKU7149147</v>
          </cell>
          <cell r="G1484" t="str">
            <v>GR-2026/02-0040</v>
          </cell>
        </row>
        <row r="1484">
          <cell r="I1484" t="str">
            <v>F</v>
          </cell>
          <cell r="J1484">
            <v>95924.99</v>
          </cell>
          <cell r="K1484">
            <v>95924.99</v>
          </cell>
          <cell r="L1484">
            <v>56279.19</v>
          </cell>
          <cell r="M1484" t="str">
            <v>F</v>
          </cell>
          <cell r="N1484">
            <v>0.5867</v>
          </cell>
          <cell r="O1484" t="str">
            <v>I</v>
          </cell>
          <cell r="P1484" t="str">
            <v>95,924.99</v>
          </cell>
        </row>
        <row r="1485">
          <cell r="F1485" t="str">
            <v>CSNU7717288</v>
          </cell>
          <cell r="G1485" t="str">
            <v>GR-2026/01-0200</v>
          </cell>
        </row>
        <row r="1485">
          <cell r="I1485" t="str">
            <v>F</v>
          </cell>
          <cell r="J1485">
            <v>162020.03</v>
          </cell>
          <cell r="K1485">
            <v>162020.03</v>
          </cell>
          <cell r="L1485">
            <v>94554.89</v>
          </cell>
          <cell r="M1485" t="str">
            <v>F</v>
          </cell>
          <cell r="N1485">
            <v>0.5836</v>
          </cell>
          <cell r="O1485" t="str">
            <v>I</v>
          </cell>
          <cell r="P1485" t="str">
            <v>162,020.03</v>
          </cell>
        </row>
        <row r="1486">
          <cell r="F1486" t="str">
            <v>TXGU7511886</v>
          </cell>
          <cell r="G1486" t="str">
            <v>GR-2026/02-0003</v>
          </cell>
        </row>
        <row r="1486">
          <cell r="I1486" t="str">
            <v>F</v>
          </cell>
          <cell r="J1486">
            <v>111914.99</v>
          </cell>
          <cell r="K1486">
            <v>111914.99</v>
          </cell>
          <cell r="L1486">
            <v>65660.52</v>
          </cell>
          <cell r="M1486" t="str">
            <v>F</v>
          </cell>
          <cell r="N1486">
            <v>0.5867</v>
          </cell>
          <cell r="O1486" t="str">
            <v>I</v>
          </cell>
          <cell r="P1486" t="str">
            <v>111,914.99</v>
          </cell>
        </row>
        <row r="1487">
          <cell r="F1487" t="str">
            <v>BEAU4783513</v>
          </cell>
          <cell r="G1487" t="str">
            <v>GR-2026/02-0054</v>
          </cell>
        </row>
        <row r="1487">
          <cell r="I1487" t="str">
            <v>F</v>
          </cell>
          <cell r="J1487">
            <v>125035</v>
          </cell>
          <cell r="K1487">
            <v>125035</v>
          </cell>
          <cell r="L1487">
            <v>73358.03</v>
          </cell>
          <cell r="M1487" t="str">
            <v>F</v>
          </cell>
          <cell r="N1487">
            <v>0.5867</v>
          </cell>
          <cell r="O1487" t="str">
            <v>I</v>
          </cell>
          <cell r="P1487" t="str">
            <v>125,035.00</v>
          </cell>
        </row>
        <row r="1488">
          <cell r="I1488" t="str">
            <v>F</v>
          </cell>
          <cell r="J1488">
            <v>1100</v>
          </cell>
          <cell r="K1488">
            <v>1100</v>
          </cell>
          <cell r="L1488">
            <v>660</v>
          </cell>
          <cell r="M1488" t="str">
            <v>F</v>
          </cell>
          <cell r="N1488">
            <v>0.6</v>
          </cell>
          <cell r="O1488" t="str">
            <v>L</v>
          </cell>
        </row>
        <row r="1489">
          <cell r="F1489" t="str">
            <v>BMOU5611832</v>
          </cell>
          <cell r="G1489" t="str">
            <v>GR-2026/02-0039</v>
          </cell>
        </row>
        <row r="1489">
          <cell r="I1489" t="str">
            <v>F</v>
          </cell>
          <cell r="J1489">
            <v>136935.02</v>
          </cell>
          <cell r="K1489">
            <v>136935.02</v>
          </cell>
          <cell r="L1489">
            <v>80339.78</v>
          </cell>
          <cell r="M1489" t="str">
            <v>F</v>
          </cell>
          <cell r="N1489">
            <v>0.5867</v>
          </cell>
          <cell r="O1489" t="str">
            <v>I</v>
          </cell>
          <cell r="P1489" t="str">
            <v>136,935.02</v>
          </cell>
        </row>
        <row r="1490">
          <cell r="F1490" t="str">
            <v>F-DFSU7585800</v>
          </cell>
          <cell r="G1490" t="str">
            <v>FGR2026/01-0007</v>
          </cell>
        </row>
        <row r="1490">
          <cell r="I1490" t="str">
            <v>F</v>
          </cell>
          <cell r="J1490">
            <v>0</v>
          </cell>
          <cell r="K1490">
            <v>0</v>
          </cell>
          <cell r="L1490">
            <v>0</v>
          </cell>
          <cell r="M1490" t="str">
            <v>F</v>
          </cell>
          <cell r="N1490">
            <v>0.588</v>
          </cell>
          <cell r="O1490" t="str">
            <v>I</v>
          </cell>
          <cell r="P1490" t="str">
            <v>0.00</v>
          </cell>
        </row>
        <row r="1491">
          <cell r="G1491" t="str">
            <v>GR-2026/01-0073</v>
          </cell>
        </row>
        <row r="1491">
          <cell r="I1491" t="str">
            <v>F</v>
          </cell>
          <cell r="J1491">
            <v>681</v>
          </cell>
          <cell r="K1491">
            <v>681</v>
          </cell>
          <cell r="L1491">
            <v>681</v>
          </cell>
          <cell r="M1491" t="str">
            <v>F</v>
          </cell>
          <cell r="N1491">
            <v>1</v>
          </cell>
        </row>
        <row r="1492">
          <cell r="F1492" t="str">
            <v>CMAU9355557</v>
          </cell>
          <cell r="G1492" t="str">
            <v>GR-2026/02-0052</v>
          </cell>
        </row>
        <row r="1492">
          <cell r="I1492" t="str">
            <v>F</v>
          </cell>
          <cell r="J1492">
            <v>101755</v>
          </cell>
          <cell r="K1492">
            <v>101755</v>
          </cell>
          <cell r="L1492">
            <v>59699.66</v>
          </cell>
          <cell r="M1492" t="str">
            <v>F</v>
          </cell>
          <cell r="N1492">
            <v>0.5867</v>
          </cell>
          <cell r="O1492" t="str">
            <v>I</v>
          </cell>
          <cell r="P1492" t="str">
            <v>101,755.00</v>
          </cell>
        </row>
        <row r="1493">
          <cell r="F1493" t="str">
            <v>CMAU6676595</v>
          </cell>
          <cell r="G1493" t="str">
            <v>GR-2026/02-0078</v>
          </cell>
        </row>
        <row r="1493">
          <cell r="I1493" t="str">
            <v>F</v>
          </cell>
          <cell r="J1493">
            <v>135581</v>
          </cell>
          <cell r="K1493">
            <v>135581</v>
          </cell>
          <cell r="L1493">
            <v>79545.37</v>
          </cell>
          <cell r="M1493" t="str">
            <v>F</v>
          </cell>
          <cell r="N1493">
            <v>0.5867</v>
          </cell>
          <cell r="O1493" t="str">
            <v>I</v>
          </cell>
          <cell r="P1493" t="str">
            <v>135,581.00</v>
          </cell>
        </row>
        <row r="1494">
          <cell r="F1494" t="str">
            <v>TRHU5397630 (MOCHA)</v>
          </cell>
          <cell r="G1494" t="str">
            <v>GR-2026/02-0068</v>
          </cell>
        </row>
        <row r="1494">
          <cell r="I1494" t="str">
            <v>F</v>
          </cell>
          <cell r="J1494">
            <v>41850</v>
          </cell>
          <cell r="K1494">
            <v>41850</v>
          </cell>
          <cell r="L1494">
            <v>24607.8</v>
          </cell>
          <cell r="M1494" t="str">
            <v>F</v>
          </cell>
          <cell r="N1494">
            <v>0.588</v>
          </cell>
          <cell r="O1494" t="str">
            <v>I</v>
          </cell>
          <cell r="P1494" t="str">
            <v>41,850.00</v>
          </cell>
        </row>
        <row r="1495">
          <cell r="F1495" t="str">
            <v>TRHU5397630</v>
          </cell>
          <cell r="G1495" t="str">
            <v>GR-2026/02-0067</v>
          </cell>
        </row>
        <row r="1495">
          <cell r="I1495" t="str">
            <v>F</v>
          </cell>
          <cell r="J1495">
            <v>49350</v>
          </cell>
          <cell r="K1495">
            <v>49350</v>
          </cell>
          <cell r="L1495">
            <v>29017.8</v>
          </cell>
          <cell r="M1495" t="str">
            <v>F</v>
          </cell>
          <cell r="N1495">
            <v>0.588</v>
          </cell>
          <cell r="O1495" t="str">
            <v>I</v>
          </cell>
          <cell r="P1495" t="str">
            <v>49,350.00</v>
          </cell>
        </row>
        <row r="1496">
          <cell r="F1496" t="str">
            <v>TGBU7772526 (MOCHA)</v>
          </cell>
          <cell r="G1496" t="str">
            <v>GR-2026/02-0063</v>
          </cell>
        </row>
        <row r="1496">
          <cell r="I1496" t="str">
            <v>F</v>
          </cell>
          <cell r="J1496">
            <v>49950</v>
          </cell>
          <cell r="K1496">
            <v>49950</v>
          </cell>
          <cell r="L1496">
            <v>29370.6</v>
          </cell>
          <cell r="M1496" t="str">
            <v>F</v>
          </cell>
          <cell r="N1496">
            <v>0.588</v>
          </cell>
          <cell r="O1496" t="str">
            <v>I</v>
          </cell>
          <cell r="P1496" t="str">
            <v>49,950.00</v>
          </cell>
        </row>
        <row r="1497">
          <cell r="F1497" t="str">
            <v>TGBU7772526</v>
          </cell>
          <cell r="G1497" t="str">
            <v>GR-2026/02-0062</v>
          </cell>
        </row>
        <row r="1497">
          <cell r="I1497" t="str">
            <v>F</v>
          </cell>
          <cell r="J1497">
            <v>39950</v>
          </cell>
          <cell r="K1497">
            <v>39950</v>
          </cell>
          <cell r="L1497">
            <v>23490.6</v>
          </cell>
          <cell r="M1497" t="str">
            <v>F</v>
          </cell>
          <cell r="N1497">
            <v>0.588</v>
          </cell>
          <cell r="O1497" t="str">
            <v>I</v>
          </cell>
          <cell r="P1497" t="str">
            <v>39,950.00</v>
          </cell>
        </row>
        <row r="1498">
          <cell r="F1498" t="str">
            <v>TGBU4818520</v>
          </cell>
          <cell r="G1498" t="str">
            <v>GR-2026/02-0066</v>
          </cell>
        </row>
        <row r="1498">
          <cell r="I1498" t="str">
            <v>F</v>
          </cell>
          <cell r="J1498">
            <v>103394.66</v>
          </cell>
          <cell r="K1498">
            <v>103394.66</v>
          </cell>
          <cell r="L1498">
            <v>60796.06</v>
          </cell>
          <cell r="M1498" t="str">
            <v>F</v>
          </cell>
          <cell r="N1498">
            <v>0.588</v>
          </cell>
          <cell r="O1498" t="str">
            <v>I</v>
          </cell>
          <cell r="P1498" t="str">
            <v>103,394.66</v>
          </cell>
        </row>
        <row r="1499">
          <cell r="G1499" t="str">
            <v>GR-2026/01-0072</v>
          </cell>
        </row>
        <row r="1499">
          <cell r="I1499" t="str">
            <v>F</v>
          </cell>
          <cell r="J1499">
            <v>114</v>
          </cell>
          <cell r="K1499">
            <v>114</v>
          </cell>
          <cell r="L1499">
            <v>114</v>
          </cell>
          <cell r="M1499" t="str">
            <v>F</v>
          </cell>
          <cell r="N1499">
            <v>1</v>
          </cell>
        </row>
        <row r="1500">
          <cell r="F1500" t="str">
            <v>RFCU4017291</v>
          </cell>
          <cell r="G1500" t="str">
            <v>GR-2026/02-0064</v>
          </cell>
        </row>
        <row r="1500">
          <cell r="I1500" t="str">
            <v>F</v>
          </cell>
          <cell r="J1500">
            <v>114658</v>
          </cell>
          <cell r="K1500">
            <v>114658</v>
          </cell>
          <cell r="L1500">
            <v>67418.9</v>
          </cell>
          <cell r="M1500" t="str">
            <v>F</v>
          </cell>
          <cell r="N1500">
            <v>0.588</v>
          </cell>
          <cell r="O1500" t="str">
            <v>I</v>
          </cell>
          <cell r="P1500" t="str">
            <v>114,658.00</v>
          </cell>
        </row>
        <row r="1501">
          <cell r="F1501" t="str">
            <v>OOCU6445592</v>
          </cell>
          <cell r="G1501" t="str">
            <v>GR-2026/02-0057</v>
          </cell>
        </row>
        <row r="1501">
          <cell r="I1501" t="str">
            <v>F</v>
          </cell>
          <cell r="J1501">
            <v>100935</v>
          </cell>
          <cell r="K1501">
            <v>100935</v>
          </cell>
          <cell r="L1501">
            <v>59349.78</v>
          </cell>
          <cell r="M1501" t="str">
            <v>F</v>
          </cell>
          <cell r="N1501">
            <v>0.588</v>
          </cell>
          <cell r="O1501" t="str">
            <v>I</v>
          </cell>
          <cell r="P1501" t="str">
            <v>100,935.00</v>
          </cell>
        </row>
        <row r="1502">
          <cell r="F1502" t="str">
            <v>GAOU7394268</v>
          </cell>
          <cell r="G1502" t="str">
            <v>GR-2026/02-0070</v>
          </cell>
        </row>
        <row r="1502">
          <cell r="I1502" t="str">
            <v>F</v>
          </cell>
          <cell r="J1502">
            <v>100935</v>
          </cell>
          <cell r="K1502">
            <v>100935</v>
          </cell>
          <cell r="L1502">
            <v>59349.78</v>
          </cell>
          <cell r="M1502" t="str">
            <v>F</v>
          </cell>
          <cell r="N1502">
            <v>0.588</v>
          </cell>
          <cell r="O1502" t="str">
            <v>I</v>
          </cell>
          <cell r="P1502" t="str">
            <v>100,935.00</v>
          </cell>
        </row>
        <row r="1503">
          <cell r="F1503" t="str">
            <v>FCIU9556599</v>
          </cell>
          <cell r="G1503" t="str">
            <v>GR-2026/01-0193</v>
          </cell>
        </row>
        <row r="1503">
          <cell r="I1503" t="str">
            <v>F</v>
          </cell>
          <cell r="J1503">
            <v>147783.34</v>
          </cell>
          <cell r="K1503">
            <v>147783.34</v>
          </cell>
          <cell r="L1503">
            <v>86246.36</v>
          </cell>
          <cell r="M1503" t="str">
            <v>F</v>
          </cell>
          <cell r="N1503">
            <v>0.5836</v>
          </cell>
          <cell r="O1503" t="str">
            <v>I</v>
          </cell>
          <cell r="P1503" t="str">
            <v>147,783.34</v>
          </cell>
        </row>
        <row r="1504">
          <cell r="F1504" t="str">
            <v>CSNU8946611</v>
          </cell>
          <cell r="G1504" t="str">
            <v>GR-2026/02-0085</v>
          </cell>
        </row>
        <row r="1504">
          <cell r="I1504" t="str">
            <v>F</v>
          </cell>
          <cell r="J1504">
            <v>102424.81</v>
          </cell>
          <cell r="K1504">
            <v>102424.81</v>
          </cell>
          <cell r="L1504">
            <v>60225.79</v>
          </cell>
          <cell r="M1504" t="str">
            <v>F</v>
          </cell>
          <cell r="N1504">
            <v>0.588</v>
          </cell>
          <cell r="O1504" t="str">
            <v>I</v>
          </cell>
          <cell r="P1504" t="str">
            <v>102,424.81</v>
          </cell>
        </row>
        <row r="1505">
          <cell r="F1505" t="str">
            <v>FFAU1773965</v>
          </cell>
          <cell r="G1505" t="str">
            <v>GR-2026/01-0135</v>
          </cell>
        </row>
        <row r="1505">
          <cell r="I1505" t="str">
            <v>F</v>
          </cell>
          <cell r="J1505">
            <v>96817.01</v>
          </cell>
          <cell r="K1505">
            <v>96817.01</v>
          </cell>
          <cell r="L1505">
            <v>56502.41</v>
          </cell>
          <cell r="M1505" t="str">
            <v>F</v>
          </cell>
          <cell r="N1505">
            <v>0.5836</v>
          </cell>
          <cell r="O1505" t="str">
            <v>I</v>
          </cell>
          <cell r="P1505" t="str">
            <v>96,817.01</v>
          </cell>
        </row>
        <row r="1506">
          <cell r="F1506" t="str">
            <v>OOLU9540645</v>
          </cell>
          <cell r="G1506" t="str">
            <v>GR-2026/01-0206</v>
          </cell>
        </row>
        <row r="1506">
          <cell r="I1506" t="str">
            <v>F</v>
          </cell>
          <cell r="J1506">
            <v>137788</v>
          </cell>
          <cell r="K1506">
            <v>137788</v>
          </cell>
          <cell r="L1506">
            <v>80592.2</v>
          </cell>
          <cell r="M1506" t="str">
            <v>F</v>
          </cell>
          <cell r="N1506">
            <v>0.5849</v>
          </cell>
          <cell r="O1506" t="str">
            <v>I</v>
          </cell>
          <cell r="P1506" t="str">
            <v>137,788.00</v>
          </cell>
        </row>
        <row r="1507">
          <cell r="F1507" t="str">
            <v>CSNU6007466</v>
          </cell>
          <cell r="G1507" t="str">
            <v>GR-2026/02-0053</v>
          </cell>
        </row>
        <row r="1507">
          <cell r="I1507" t="str">
            <v>F</v>
          </cell>
          <cell r="J1507">
            <v>115786.23</v>
          </cell>
          <cell r="K1507">
            <v>115786.23</v>
          </cell>
          <cell r="L1507">
            <v>67723.37</v>
          </cell>
          <cell r="M1507" t="str">
            <v>F</v>
          </cell>
          <cell r="N1507">
            <v>0.5849</v>
          </cell>
          <cell r="O1507" t="str">
            <v>I</v>
          </cell>
          <cell r="P1507" t="str">
            <v>115,786.23</v>
          </cell>
        </row>
        <row r="1508">
          <cell r="F1508" t="str">
            <v>OOCU8446936</v>
          </cell>
          <cell r="G1508" t="str">
            <v>GR-2026/01-0213</v>
          </cell>
        </row>
        <row r="1508">
          <cell r="I1508" t="str">
            <v>F</v>
          </cell>
          <cell r="J1508">
            <v>104925.65</v>
          </cell>
          <cell r="K1508">
            <v>104925.65</v>
          </cell>
          <cell r="L1508">
            <v>61371.01</v>
          </cell>
          <cell r="M1508" t="str">
            <v>F</v>
          </cell>
          <cell r="N1508">
            <v>0.5849</v>
          </cell>
          <cell r="O1508" t="str">
            <v>I</v>
          </cell>
          <cell r="P1508" t="str">
            <v>104,925.65</v>
          </cell>
        </row>
        <row r="1509">
          <cell r="F1509" t="str">
            <v>OOLU9584999</v>
          </cell>
          <cell r="G1509" t="str">
            <v>GR-2026/01-0176</v>
          </cell>
        </row>
        <row r="1509">
          <cell r="I1509" t="str">
            <v>F</v>
          </cell>
          <cell r="J1509">
            <v>111720</v>
          </cell>
          <cell r="K1509">
            <v>111720</v>
          </cell>
          <cell r="L1509">
            <v>65345.03</v>
          </cell>
          <cell r="M1509" t="str">
            <v>F</v>
          </cell>
          <cell r="N1509">
            <v>0.5849</v>
          </cell>
          <cell r="O1509" t="str">
            <v>I</v>
          </cell>
          <cell r="P1509" t="str">
            <v>111,720.00</v>
          </cell>
        </row>
        <row r="1510">
          <cell r="F1510" t="str">
            <v>TXGU8206280</v>
          </cell>
          <cell r="G1510" t="str">
            <v>GR-2026/02-0025</v>
          </cell>
        </row>
        <row r="1510">
          <cell r="I1510" t="str">
            <v>F</v>
          </cell>
          <cell r="J1510">
            <v>900</v>
          </cell>
          <cell r="K1510">
            <v>900</v>
          </cell>
          <cell r="L1510">
            <v>528.03</v>
          </cell>
          <cell r="M1510" t="str">
            <v>F</v>
          </cell>
          <cell r="N1510">
            <v>0.5867</v>
          </cell>
          <cell r="O1510" t="str">
            <v>I</v>
          </cell>
          <cell r="P1510" t="str">
            <v>900.00</v>
          </cell>
        </row>
        <row r="1511">
          <cell r="F1511" t="str">
            <v>CBHU9462399</v>
          </cell>
          <cell r="G1511" t="str">
            <v>GR-2026/02-0013</v>
          </cell>
        </row>
        <row r="1511">
          <cell r="I1511" t="str">
            <v>F</v>
          </cell>
          <cell r="J1511">
            <v>93787.08</v>
          </cell>
          <cell r="K1511">
            <v>93787.08</v>
          </cell>
          <cell r="L1511">
            <v>54856.06</v>
          </cell>
          <cell r="M1511" t="str">
            <v>F</v>
          </cell>
          <cell r="N1511">
            <v>0.5849</v>
          </cell>
          <cell r="O1511" t="str">
            <v>I</v>
          </cell>
          <cell r="P1511" t="str">
            <v>93,787.08</v>
          </cell>
        </row>
        <row r="1512">
          <cell r="F1512" t="str">
            <v>TXGU8206280</v>
          </cell>
          <cell r="G1512" t="str">
            <v>GR-2026/02-0024</v>
          </cell>
        </row>
        <row r="1512">
          <cell r="I1512" t="str">
            <v>F</v>
          </cell>
          <cell r="J1512">
            <v>3640</v>
          </cell>
          <cell r="K1512">
            <v>3640</v>
          </cell>
          <cell r="L1512">
            <v>2135.59</v>
          </cell>
          <cell r="M1512" t="str">
            <v>F</v>
          </cell>
          <cell r="N1512">
            <v>0.5867</v>
          </cell>
          <cell r="O1512" t="str">
            <v>I</v>
          </cell>
          <cell r="P1512" t="str">
            <v>3,640.00</v>
          </cell>
        </row>
        <row r="1513">
          <cell r="F1513" t="str">
            <v>CSLU6321720</v>
          </cell>
          <cell r="G1513" t="str">
            <v>GR-2026/02-0006</v>
          </cell>
        </row>
        <row r="1513">
          <cell r="I1513" t="str">
            <v>F</v>
          </cell>
          <cell r="J1513">
            <v>76000</v>
          </cell>
          <cell r="K1513">
            <v>76000</v>
          </cell>
          <cell r="L1513">
            <v>44452.4</v>
          </cell>
          <cell r="M1513" t="str">
            <v>F</v>
          </cell>
          <cell r="N1513">
            <v>0.5849</v>
          </cell>
          <cell r="O1513" t="str">
            <v>I</v>
          </cell>
          <cell r="P1513" t="str">
            <v>76,000.00</v>
          </cell>
        </row>
        <row r="1514">
          <cell r="F1514" t="str">
            <v>TCNU5552965</v>
          </cell>
          <cell r="G1514" t="str">
            <v>GR-2026/01-0133</v>
          </cell>
        </row>
        <row r="1514">
          <cell r="I1514" t="str">
            <v>F</v>
          </cell>
          <cell r="J1514">
            <v>0</v>
          </cell>
          <cell r="K1514">
            <v>0</v>
          </cell>
          <cell r="L1514">
            <v>0</v>
          </cell>
          <cell r="M1514" t="str">
            <v>F</v>
          </cell>
          <cell r="N1514">
            <v>0.6</v>
          </cell>
          <cell r="O1514" t="str">
            <v>I</v>
          </cell>
          <cell r="P1514" t="str">
            <v>0.00</v>
          </cell>
        </row>
        <row r="1515">
          <cell r="F1515" t="str">
            <v>TIIU6267848</v>
          </cell>
          <cell r="G1515" t="str">
            <v>GR-2026/01-0172</v>
          </cell>
        </row>
        <row r="1515">
          <cell r="I1515" t="str">
            <v>F</v>
          </cell>
          <cell r="J1515">
            <v>98679.75</v>
          </cell>
          <cell r="K1515">
            <v>98679.75</v>
          </cell>
          <cell r="L1515">
            <v>57717.79</v>
          </cell>
          <cell r="M1515" t="str">
            <v>F</v>
          </cell>
          <cell r="N1515">
            <v>0.5849</v>
          </cell>
          <cell r="O1515" t="str">
            <v>I</v>
          </cell>
          <cell r="P1515" t="str">
            <v>98,679.75</v>
          </cell>
        </row>
        <row r="1516">
          <cell r="F1516" t="str">
            <v>SEGU6831660</v>
          </cell>
          <cell r="G1516" t="str">
            <v>GR-2026/01-0181</v>
          </cell>
        </row>
        <row r="1516">
          <cell r="I1516" t="str">
            <v>F</v>
          </cell>
          <cell r="J1516">
            <v>149924.66</v>
          </cell>
          <cell r="K1516">
            <v>149924.66</v>
          </cell>
          <cell r="L1516">
            <v>87690.93</v>
          </cell>
          <cell r="M1516" t="str">
            <v>F</v>
          </cell>
          <cell r="N1516">
            <v>0.5849</v>
          </cell>
          <cell r="O1516" t="str">
            <v>I</v>
          </cell>
          <cell r="P1516" t="str">
            <v>149,924.66</v>
          </cell>
        </row>
        <row r="1517">
          <cell r="F1517" t="str">
            <v>CSLU6068485</v>
          </cell>
          <cell r="G1517" t="str">
            <v>GR-2026/02-0079</v>
          </cell>
        </row>
        <row r="1517">
          <cell r="I1517" t="str">
            <v>F</v>
          </cell>
          <cell r="J1517">
            <v>94586.99</v>
          </cell>
          <cell r="K1517">
            <v>94586.99</v>
          </cell>
          <cell r="L1517">
            <v>55323.93</v>
          </cell>
          <cell r="M1517" t="str">
            <v>F</v>
          </cell>
          <cell r="N1517">
            <v>0.5849</v>
          </cell>
          <cell r="O1517" t="str">
            <v>I</v>
          </cell>
          <cell r="P1517" t="str">
            <v>94,586.99</v>
          </cell>
        </row>
        <row r="1518">
          <cell r="F1518" t="str">
            <v>CSNU6765867</v>
          </cell>
          <cell r="G1518" t="str">
            <v>GR-2026/01-0101</v>
          </cell>
        </row>
        <row r="1518">
          <cell r="I1518" t="str">
            <v>F</v>
          </cell>
          <cell r="J1518">
            <v>41795.44</v>
          </cell>
          <cell r="K1518">
            <v>41795.44</v>
          </cell>
          <cell r="L1518">
            <v>24504.67</v>
          </cell>
          <cell r="M1518" t="str">
            <v>F</v>
          </cell>
          <cell r="N1518">
            <v>0.5863</v>
          </cell>
          <cell r="O1518" t="str">
            <v>I</v>
          </cell>
          <cell r="P1518" t="str">
            <v>41,795.44</v>
          </cell>
        </row>
        <row r="1519">
          <cell r="G1519" t="str">
            <v>GR-2026/01-0069</v>
          </cell>
        </row>
        <row r="1519">
          <cell r="I1519" t="str">
            <v>F</v>
          </cell>
          <cell r="J1519">
            <v>49.9</v>
          </cell>
          <cell r="K1519">
            <v>49.9</v>
          </cell>
          <cell r="L1519">
            <v>49.9</v>
          </cell>
          <cell r="M1519" t="str">
            <v>F</v>
          </cell>
          <cell r="N1519">
            <v>1</v>
          </cell>
        </row>
        <row r="1520">
          <cell r="G1520" t="str">
            <v>GR-2026/01-0070</v>
          </cell>
        </row>
        <row r="1520">
          <cell r="I1520" t="str">
            <v>F</v>
          </cell>
          <cell r="J1520">
            <v>15.13</v>
          </cell>
          <cell r="K1520">
            <v>15.13</v>
          </cell>
          <cell r="L1520">
            <v>15.13</v>
          </cell>
          <cell r="M1520" t="str">
            <v>F</v>
          </cell>
          <cell r="N1520">
            <v>1</v>
          </cell>
        </row>
        <row r="1521">
          <cell r="F1521" t="str">
            <v>TLLU7837567 (MOCHA)</v>
          </cell>
          <cell r="G1521" t="str">
            <v>GR-2026/01-0183</v>
          </cell>
        </row>
        <row r="1521">
          <cell r="I1521" t="str">
            <v>F</v>
          </cell>
          <cell r="J1521">
            <v>43200</v>
          </cell>
          <cell r="K1521">
            <v>43200</v>
          </cell>
          <cell r="L1521">
            <v>25267.68</v>
          </cell>
          <cell r="M1521" t="str">
            <v>F</v>
          </cell>
          <cell r="N1521">
            <v>0.5849</v>
          </cell>
          <cell r="O1521" t="str">
            <v>I</v>
          </cell>
          <cell r="P1521" t="str">
            <v>43,200.00</v>
          </cell>
        </row>
        <row r="1522">
          <cell r="F1522" t="str">
            <v>TLLU7837567 (MOCHA)</v>
          </cell>
        </row>
        <row r="1522">
          <cell r="I1522" t="str">
            <v>F</v>
          </cell>
          <cell r="J1522">
            <v>3371539.1</v>
          </cell>
          <cell r="K1522">
            <v>3371539.1</v>
          </cell>
          <cell r="L1522">
            <v>2022923.46</v>
          </cell>
          <cell r="M1522" t="str">
            <v>F</v>
          </cell>
          <cell r="N1522">
            <v>0.6</v>
          </cell>
        </row>
        <row r="1523">
          <cell r="F1523" t="str">
            <v>MSMU8599334</v>
          </cell>
          <cell r="G1523" t="str">
            <v>GR-2026/01-0085</v>
          </cell>
        </row>
        <row r="1523">
          <cell r="I1523" t="str">
            <v>F</v>
          </cell>
          <cell r="J1523">
            <v>3100</v>
          </cell>
          <cell r="K1523">
            <v>3100</v>
          </cell>
          <cell r="L1523">
            <v>1822.8</v>
          </cell>
          <cell r="M1523" t="str">
            <v>F</v>
          </cell>
          <cell r="N1523">
            <v>0.588</v>
          </cell>
          <cell r="O1523" t="str">
            <v>I</v>
          </cell>
          <cell r="P1523" t="str">
            <v>3,100.00</v>
          </cell>
        </row>
        <row r="1524">
          <cell r="F1524" t="str">
            <v>TLLU7837567</v>
          </cell>
          <cell r="G1524" t="str">
            <v>GR-2026/01-0182</v>
          </cell>
        </row>
        <row r="1524">
          <cell r="I1524" t="str">
            <v>F</v>
          </cell>
          <cell r="J1524">
            <v>60115.65</v>
          </cell>
          <cell r="K1524">
            <v>60115.65</v>
          </cell>
          <cell r="L1524">
            <v>35161.64</v>
          </cell>
          <cell r="M1524" t="str">
            <v>F</v>
          </cell>
          <cell r="N1524">
            <v>0.5849</v>
          </cell>
          <cell r="O1524" t="str">
            <v>I</v>
          </cell>
          <cell r="P1524" t="str">
            <v>60,115.65</v>
          </cell>
        </row>
        <row r="1525">
          <cell r="F1525" t="str">
            <v>OOCU7686193</v>
          </cell>
          <cell r="G1525" t="str">
            <v>GR-2026/01-0209</v>
          </cell>
        </row>
        <row r="1525">
          <cell r="I1525" t="str">
            <v>F</v>
          </cell>
          <cell r="J1525">
            <v>101120</v>
          </cell>
          <cell r="K1525">
            <v>101120</v>
          </cell>
          <cell r="L1525">
            <v>59145.09</v>
          </cell>
          <cell r="M1525" t="str">
            <v>F</v>
          </cell>
          <cell r="N1525">
            <v>0.5849</v>
          </cell>
          <cell r="O1525" t="str">
            <v>I</v>
          </cell>
          <cell r="P1525" t="str">
            <v>101,120.00</v>
          </cell>
        </row>
        <row r="1526">
          <cell r="F1526" t="str">
            <v>UETU8242933</v>
          </cell>
          <cell r="G1526" t="str">
            <v>GR-2026/01-0082</v>
          </cell>
        </row>
        <row r="1526">
          <cell r="I1526" t="str">
            <v>F</v>
          </cell>
          <cell r="J1526">
            <v>31507.5</v>
          </cell>
          <cell r="K1526">
            <v>31507.5</v>
          </cell>
          <cell r="L1526">
            <v>18526.41</v>
          </cell>
          <cell r="M1526" t="str">
            <v>F</v>
          </cell>
          <cell r="N1526">
            <v>0.588</v>
          </cell>
          <cell r="O1526" t="str">
            <v>I</v>
          </cell>
          <cell r="P1526" t="str">
            <v>31,507.50</v>
          </cell>
        </row>
        <row r="1527">
          <cell r="F1527" t="str">
            <v>EXTRA</v>
          </cell>
        </row>
        <row r="1527">
          <cell r="I1527" t="str">
            <v>F</v>
          </cell>
          <cell r="J1527">
            <v>296252</v>
          </cell>
          <cell r="K1527">
            <v>296252</v>
          </cell>
          <cell r="L1527">
            <v>177751.2</v>
          </cell>
          <cell r="M1527" t="str">
            <v>F</v>
          </cell>
          <cell r="N1527">
            <v>0.6</v>
          </cell>
          <cell r="O1527" t="str">
            <v>I</v>
          </cell>
        </row>
        <row r="1528">
          <cell r="F1528" t="str">
            <v>CSNU6191218</v>
          </cell>
          <cell r="G1528" t="str">
            <v>GR-2026/01-0173</v>
          </cell>
        </row>
        <row r="1528">
          <cell r="I1528" t="str">
            <v>F</v>
          </cell>
          <cell r="J1528">
            <v>111720</v>
          </cell>
          <cell r="K1528">
            <v>111720</v>
          </cell>
          <cell r="L1528">
            <v>65345.03</v>
          </cell>
          <cell r="M1528" t="str">
            <v>F</v>
          </cell>
          <cell r="N1528">
            <v>0.5849</v>
          </cell>
          <cell r="O1528" t="str">
            <v>I</v>
          </cell>
          <cell r="P1528" t="str">
            <v>111,720.00</v>
          </cell>
        </row>
        <row r="1529">
          <cell r="I1529" t="str">
            <v>F</v>
          </cell>
          <cell r="J1529">
            <v>2200</v>
          </cell>
          <cell r="K1529">
            <v>2200</v>
          </cell>
          <cell r="L1529">
            <v>1320</v>
          </cell>
          <cell r="M1529" t="str">
            <v>F</v>
          </cell>
          <cell r="N1529">
            <v>0.6</v>
          </cell>
          <cell r="O1529" t="str">
            <v>L</v>
          </cell>
        </row>
        <row r="1530">
          <cell r="F1530" t="str">
            <v>TGBU6537857 (MOCHA)</v>
          </cell>
          <cell r="G1530" t="str">
            <v>GR-2026/01-0087</v>
          </cell>
        </row>
        <row r="1530">
          <cell r="I1530" t="str">
            <v>F</v>
          </cell>
          <cell r="J1530">
            <v>111602</v>
          </cell>
          <cell r="K1530">
            <v>111602</v>
          </cell>
          <cell r="L1530">
            <v>65130.93</v>
          </cell>
          <cell r="M1530" t="str">
            <v>F</v>
          </cell>
          <cell r="N1530">
            <v>0.5836</v>
          </cell>
          <cell r="O1530" t="str">
            <v>I</v>
          </cell>
          <cell r="P1530" t="str">
            <v>111,602.00</v>
          </cell>
        </row>
        <row r="1531">
          <cell r="I1531" t="str">
            <v>F</v>
          </cell>
          <cell r="J1531">
            <v>12400</v>
          </cell>
          <cell r="K1531">
            <v>12400</v>
          </cell>
          <cell r="L1531">
            <v>7440</v>
          </cell>
          <cell r="M1531" t="str">
            <v>F</v>
          </cell>
          <cell r="N1531">
            <v>0.6</v>
          </cell>
          <cell r="O1531" t="str">
            <v>L</v>
          </cell>
        </row>
        <row r="1532">
          <cell r="F1532" t="str">
            <v>WHSU8768917</v>
          </cell>
          <cell r="G1532" t="str">
            <v>GR-2026/01-0080</v>
          </cell>
        </row>
        <row r="1532">
          <cell r="I1532" t="str">
            <v>F</v>
          </cell>
          <cell r="J1532">
            <v>120991</v>
          </cell>
          <cell r="K1532">
            <v>120991</v>
          </cell>
          <cell r="L1532">
            <v>71287.9</v>
          </cell>
          <cell r="M1532" t="str">
            <v>F</v>
          </cell>
          <cell r="N1532">
            <v>0.5892</v>
          </cell>
          <cell r="O1532" t="str">
            <v>I</v>
          </cell>
          <cell r="P1532" t="str">
            <v>120,991.00</v>
          </cell>
        </row>
        <row r="1533">
          <cell r="F1533" t="str">
            <v>WHSU8769390</v>
          </cell>
          <cell r="G1533" t="str">
            <v>GR-2026/01-0074</v>
          </cell>
        </row>
        <row r="1533">
          <cell r="I1533" t="str">
            <v>F</v>
          </cell>
          <cell r="J1533">
            <v>122202.01</v>
          </cell>
          <cell r="K1533">
            <v>122202.01</v>
          </cell>
          <cell r="L1533">
            <v>72001.42</v>
          </cell>
          <cell r="M1533" t="str">
            <v>F</v>
          </cell>
          <cell r="N1533">
            <v>0.5892</v>
          </cell>
          <cell r="O1533" t="str">
            <v>I</v>
          </cell>
          <cell r="P1533" t="str">
            <v>122,202.02</v>
          </cell>
        </row>
        <row r="1534">
          <cell r="F1534" t="str">
            <v>WHSU8770806 (MOCHA)</v>
          </cell>
          <cell r="G1534" t="str">
            <v>GR-2026/01-0097</v>
          </cell>
        </row>
        <row r="1534">
          <cell r="I1534" t="str">
            <v>F</v>
          </cell>
          <cell r="J1534">
            <v>3816</v>
          </cell>
          <cell r="K1534">
            <v>3816</v>
          </cell>
          <cell r="L1534">
            <v>2243.81</v>
          </cell>
          <cell r="M1534" t="str">
            <v>F</v>
          </cell>
          <cell r="N1534">
            <v>0.588</v>
          </cell>
          <cell r="O1534" t="str">
            <v>I</v>
          </cell>
          <cell r="P1534" t="str">
            <v>3,816.00</v>
          </cell>
        </row>
        <row r="1535">
          <cell r="F1535" t="str">
            <v>WHSU8770806</v>
          </cell>
          <cell r="G1535" t="str">
            <v>GR-2026/01-0096</v>
          </cell>
        </row>
        <row r="1535">
          <cell r="I1535" t="str">
            <v>F</v>
          </cell>
          <cell r="J1535">
            <v>72800</v>
          </cell>
          <cell r="K1535">
            <v>72800</v>
          </cell>
          <cell r="L1535">
            <v>42806.4</v>
          </cell>
          <cell r="M1535" t="str">
            <v>F</v>
          </cell>
          <cell r="N1535">
            <v>0.588</v>
          </cell>
          <cell r="O1535" t="str">
            <v>I</v>
          </cell>
          <cell r="P1535" t="str">
            <v>72,800.00</v>
          </cell>
        </row>
        <row r="1536">
          <cell r="F1536" t="str">
            <v>WHSU8768938</v>
          </cell>
          <cell r="G1536" t="str">
            <v>GR-2026/01-0120</v>
          </cell>
        </row>
        <row r="1536">
          <cell r="I1536" t="str">
            <v>F</v>
          </cell>
          <cell r="J1536">
            <v>76000</v>
          </cell>
          <cell r="K1536">
            <v>76000</v>
          </cell>
          <cell r="L1536">
            <v>44688</v>
          </cell>
          <cell r="M1536" t="str">
            <v>F</v>
          </cell>
          <cell r="N1536">
            <v>0.588</v>
          </cell>
          <cell r="O1536" t="str">
            <v>I</v>
          </cell>
          <cell r="P1536" t="str">
            <v>76,000.00</v>
          </cell>
        </row>
        <row r="1537">
          <cell r="F1537" t="str">
            <v>WHSU8779418</v>
          </cell>
          <cell r="G1537" t="str">
            <v>GR-2026/01-0100</v>
          </cell>
        </row>
        <row r="1537">
          <cell r="I1537" t="str">
            <v>F</v>
          </cell>
          <cell r="J1537">
            <v>93771.5</v>
          </cell>
          <cell r="K1537">
            <v>93771.5</v>
          </cell>
          <cell r="L1537">
            <v>55137.64</v>
          </cell>
          <cell r="M1537" t="str">
            <v>F</v>
          </cell>
          <cell r="N1537">
            <v>0.588</v>
          </cell>
          <cell r="O1537" t="str">
            <v>I</v>
          </cell>
          <cell r="P1537" t="str">
            <v>93,771.50</v>
          </cell>
        </row>
        <row r="1538">
          <cell r="I1538" t="str">
            <v>F</v>
          </cell>
          <cell r="J1538">
            <v>14400</v>
          </cell>
          <cell r="K1538">
            <v>14400</v>
          </cell>
          <cell r="L1538">
            <v>8640</v>
          </cell>
          <cell r="M1538" t="str">
            <v>F</v>
          </cell>
          <cell r="N1538">
            <v>0.6</v>
          </cell>
          <cell r="O1538" t="str">
            <v>L</v>
          </cell>
        </row>
        <row r="1539">
          <cell r="F1539" t="str">
            <v>WHSU8778432</v>
          </cell>
          <cell r="G1539" t="str">
            <v>GR-2026/01-0099</v>
          </cell>
        </row>
        <row r="1539">
          <cell r="I1539" t="str">
            <v>F</v>
          </cell>
          <cell r="J1539">
            <v>124620</v>
          </cell>
          <cell r="K1539">
            <v>124620</v>
          </cell>
          <cell r="L1539">
            <v>73276.56</v>
          </cell>
          <cell r="M1539" t="str">
            <v>F</v>
          </cell>
          <cell r="N1539">
            <v>0.588</v>
          </cell>
          <cell r="O1539" t="str">
            <v>I</v>
          </cell>
          <cell r="P1539" t="str">
            <v>124,620.00</v>
          </cell>
        </row>
        <row r="1540">
          <cell r="F1540" t="str">
            <v>WHSU8778469</v>
          </cell>
          <cell r="G1540" t="str">
            <v>GR-2026/01-0142</v>
          </cell>
        </row>
        <row r="1540">
          <cell r="I1540" t="str">
            <v>F</v>
          </cell>
          <cell r="J1540">
            <v>117600</v>
          </cell>
          <cell r="K1540">
            <v>117600</v>
          </cell>
          <cell r="L1540">
            <v>69148.8</v>
          </cell>
          <cell r="M1540" t="str">
            <v>F</v>
          </cell>
          <cell r="N1540">
            <v>0.588</v>
          </cell>
          <cell r="O1540" t="str">
            <v>I</v>
          </cell>
          <cell r="P1540" t="str">
            <v>117,600.00</v>
          </cell>
        </row>
        <row r="1541">
          <cell r="F1541" t="str">
            <v>WHSU8768877</v>
          </cell>
          <cell r="G1541" t="str">
            <v>GR-2026/01-0143</v>
          </cell>
        </row>
        <row r="1541">
          <cell r="I1541" t="str">
            <v>F</v>
          </cell>
          <cell r="J1541">
            <v>97200</v>
          </cell>
          <cell r="K1541">
            <v>97200</v>
          </cell>
          <cell r="L1541">
            <v>57153.6</v>
          </cell>
          <cell r="M1541" t="str">
            <v>F</v>
          </cell>
          <cell r="N1541">
            <v>0.588</v>
          </cell>
          <cell r="O1541" t="str">
            <v>I</v>
          </cell>
          <cell r="P1541" t="str">
            <v>97,200.00</v>
          </cell>
        </row>
        <row r="1542">
          <cell r="F1542" t="str">
            <v>WHSU8770093</v>
          </cell>
          <cell r="G1542" t="str">
            <v>GR-2026/01-0103</v>
          </cell>
        </row>
        <row r="1542">
          <cell r="I1542" t="str">
            <v>F</v>
          </cell>
          <cell r="J1542">
            <v>114970</v>
          </cell>
          <cell r="K1542">
            <v>114970</v>
          </cell>
          <cell r="L1542">
            <v>67602.36</v>
          </cell>
          <cell r="M1542" t="str">
            <v>F</v>
          </cell>
          <cell r="N1542">
            <v>0.588</v>
          </cell>
          <cell r="O1542" t="str">
            <v>I</v>
          </cell>
          <cell r="P1542" t="str">
            <v>114,970.00</v>
          </cell>
        </row>
        <row r="1543">
          <cell r="F1543" t="str">
            <v>WHSU8769364</v>
          </cell>
          <cell r="G1543" t="str">
            <v>GR-2026/01-0102</v>
          </cell>
        </row>
        <row r="1543">
          <cell r="I1543" t="str">
            <v>F</v>
          </cell>
          <cell r="J1543">
            <v>115200</v>
          </cell>
          <cell r="K1543">
            <v>115200</v>
          </cell>
          <cell r="L1543">
            <v>67737.6</v>
          </cell>
          <cell r="M1543" t="str">
            <v>F</v>
          </cell>
          <cell r="N1543">
            <v>0.588</v>
          </cell>
          <cell r="O1543" t="str">
            <v>I</v>
          </cell>
          <cell r="P1543" t="str">
            <v>115,200.00</v>
          </cell>
        </row>
        <row r="1544">
          <cell r="F1544" t="str">
            <v>WHSU8768922</v>
          </cell>
          <cell r="G1544" t="str">
            <v>GR-2026/01-0136</v>
          </cell>
        </row>
        <row r="1544">
          <cell r="I1544" t="str">
            <v>F</v>
          </cell>
          <cell r="J1544">
            <v>96600</v>
          </cell>
          <cell r="K1544">
            <v>96600</v>
          </cell>
          <cell r="L1544">
            <v>56800.8</v>
          </cell>
          <cell r="M1544" t="str">
            <v>F</v>
          </cell>
          <cell r="N1544">
            <v>0.588</v>
          </cell>
          <cell r="O1544" t="str">
            <v>I</v>
          </cell>
          <cell r="P1544" t="str">
            <v>96,600.00</v>
          </cell>
        </row>
        <row r="1545">
          <cell r="F1545" t="str">
            <v>WHSU8778860</v>
          </cell>
          <cell r="G1545" t="str">
            <v>GR-2026/01-0098</v>
          </cell>
        </row>
        <row r="1545">
          <cell r="I1545" t="str">
            <v>F</v>
          </cell>
          <cell r="J1545">
            <v>104422</v>
          </cell>
          <cell r="K1545">
            <v>104422</v>
          </cell>
          <cell r="L1545">
            <v>61400.14</v>
          </cell>
          <cell r="M1545" t="str">
            <v>F</v>
          </cell>
          <cell r="N1545">
            <v>0.588</v>
          </cell>
          <cell r="O1545" t="str">
            <v>I</v>
          </cell>
          <cell r="P1545" t="str">
            <v>104,422.00</v>
          </cell>
        </row>
        <row r="1546">
          <cell r="F1546" t="str">
            <v>WHSU8777117</v>
          </cell>
          <cell r="G1546" t="str">
            <v>GR-2026/01-0137</v>
          </cell>
        </row>
        <row r="1546">
          <cell r="I1546" t="str">
            <v>F</v>
          </cell>
          <cell r="J1546">
            <v>95995.01</v>
          </cell>
          <cell r="K1546">
            <v>95995.01</v>
          </cell>
          <cell r="L1546">
            <v>56445.07</v>
          </cell>
          <cell r="M1546" t="str">
            <v>F</v>
          </cell>
          <cell r="N1546">
            <v>0.588</v>
          </cell>
          <cell r="O1546" t="str">
            <v>I</v>
          </cell>
          <cell r="P1546" t="str">
            <v>95,995.01</v>
          </cell>
        </row>
        <row r="1547">
          <cell r="F1547" t="str">
            <v>WHSU8778448</v>
          </cell>
          <cell r="G1547" t="str">
            <v>GR-2026/01-0145</v>
          </cell>
        </row>
        <row r="1547">
          <cell r="I1547" t="str">
            <v>F</v>
          </cell>
          <cell r="J1547">
            <v>150400</v>
          </cell>
          <cell r="K1547">
            <v>150400</v>
          </cell>
          <cell r="L1547">
            <v>88435.2</v>
          </cell>
          <cell r="M1547" t="str">
            <v>F</v>
          </cell>
          <cell r="N1547">
            <v>0.588</v>
          </cell>
          <cell r="O1547" t="str">
            <v>I</v>
          </cell>
          <cell r="P1547" t="str">
            <v>150,400.00</v>
          </cell>
        </row>
        <row r="1548">
          <cell r="F1548" t="str">
            <v>WHSU8778411</v>
          </cell>
          <cell r="G1548" t="str">
            <v>GR-2026/01-0141</v>
          </cell>
        </row>
        <row r="1548">
          <cell r="I1548" t="str">
            <v>F</v>
          </cell>
          <cell r="J1548">
            <v>128994.96</v>
          </cell>
          <cell r="K1548">
            <v>128994.96</v>
          </cell>
          <cell r="L1548">
            <v>75849.04</v>
          </cell>
          <cell r="M1548" t="str">
            <v>F</v>
          </cell>
          <cell r="N1548">
            <v>0.588</v>
          </cell>
          <cell r="O1548" t="str">
            <v>I</v>
          </cell>
          <cell r="P1548" t="str">
            <v>128,994.96</v>
          </cell>
        </row>
        <row r="1549">
          <cell r="I1549" t="str">
            <v>F</v>
          </cell>
          <cell r="J1549">
            <v>3375</v>
          </cell>
          <cell r="K1549">
            <v>3375</v>
          </cell>
          <cell r="L1549">
            <v>2025</v>
          </cell>
          <cell r="M1549" t="str">
            <v>F</v>
          </cell>
          <cell r="N1549">
            <v>0.6</v>
          </cell>
          <cell r="O1549" t="str">
            <v>L</v>
          </cell>
        </row>
        <row r="1550">
          <cell r="F1550" t="str">
            <v>WHSU8769317</v>
          </cell>
          <cell r="G1550" t="str">
            <v>GR-2026/02-0037</v>
          </cell>
        </row>
        <row r="1550">
          <cell r="I1550" t="str">
            <v>F</v>
          </cell>
          <cell r="J1550">
            <v>97053.02</v>
          </cell>
          <cell r="K1550">
            <v>97053.02</v>
          </cell>
          <cell r="L1550">
            <v>57067.18</v>
          </cell>
          <cell r="M1550" t="str">
            <v>F</v>
          </cell>
          <cell r="N1550">
            <v>0.588</v>
          </cell>
          <cell r="O1550" t="str">
            <v>I</v>
          </cell>
          <cell r="P1550" t="str">
            <v>97,053.02</v>
          </cell>
        </row>
        <row r="1551">
          <cell r="I1551" t="str">
            <v>F</v>
          </cell>
          <cell r="J1551">
            <v>196536.4</v>
          </cell>
          <cell r="K1551">
            <v>196536.4</v>
          </cell>
          <cell r="L1551">
            <v>117921.84</v>
          </cell>
          <cell r="M1551" t="str">
            <v>F</v>
          </cell>
          <cell r="N1551">
            <v>0.6</v>
          </cell>
          <cell r="O1551" t="str">
            <v>L</v>
          </cell>
        </row>
        <row r="1552">
          <cell r="F1552" t="str">
            <v>WHSU8769343</v>
          </cell>
          <cell r="G1552" t="str">
            <v>GR-2026/01-0195</v>
          </cell>
        </row>
        <row r="1552">
          <cell r="I1552" t="str">
            <v>F</v>
          </cell>
          <cell r="J1552">
            <v>135916</v>
          </cell>
          <cell r="K1552">
            <v>135916</v>
          </cell>
          <cell r="L1552">
            <v>79918.61</v>
          </cell>
          <cell r="M1552" t="str">
            <v>F</v>
          </cell>
          <cell r="N1552">
            <v>0.588</v>
          </cell>
          <cell r="O1552" t="str">
            <v>I</v>
          </cell>
          <cell r="P1552" t="str">
            <v>135,916.00</v>
          </cell>
        </row>
        <row r="1553">
          <cell r="I1553" t="str">
            <v>F</v>
          </cell>
          <cell r="J1553">
            <v>212.4</v>
          </cell>
          <cell r="K1553">
            <v>212.4</v>
          </cell>
          <cell r="L1553">
            <v>637.2</v>
          </cell>
          <cell r="M1553" t="str">
            <v>F</v>
          </cell>
          <cell r="N1553">
            <v>3</v>
          </cell>
          <cell r="O1553" t="str">
            <v>L</v>
          </cell>
        </row>
        <row r="1554">
          <cell r="F1554" t="str">
            <v>F-BMOU6772087</v>
          </cell>
          <cell r="G1554" t="str">
            <v>FGR2026/01-0005</v>
          </cell>
        </row>
        <row r="1554">
          <cell r="I1554" t="str">
            <v>F</v>
          </cell>
          <cell r="J1554">
            <v>0</v>
          </cell>
          <cell r="K1554">
            <v>0</v>
          </cell>
          <cell r="L1554">
            <v>0</v>
          </cell>
          <cell r="M1554" t="str">
            <v>F</v>
          </cell>
          <cell r="N1554">
            <v>0.5863</v>
          </cell>
          <cell r="O1554" t="str">
            <v>I</v>
          </cell>
          <cell r="P1554" t="str">
            <v>0.00</v>
          </cell>
        </row>
        <row r="1555">
          <cell r="G1555" t="str">
            <v>GR-2026/01-0052</v>
          </cell>
        </row>
        <row r="1555">
          <cell r="I1555" t="str">
            <v>F</v>
          </cell>
          <cell r="J1555">
            <v>600</v>
          </cell>
          <cell r="K1555">
            <v>600</v>
          </cell>
          <cell r="L1555">
            <v>600</v>
          </cell>
          <cell r="M1555" t="str">
            <v>F</v>
          </cell>
          <cell r="N1555">
            <v>1</v>
          </cell>
        </row>
        <row r="1556">
          <cell r="I1556" t="str">
            <v>F</v>
          </cell>
          <cell r="J1556">
            <v>10961</v>
          </cell>
          <cell r="K1556">
            <v>10961</v>
          </cell>
          <cell r="L1556">
            <v>6576.6</v>
          </cell>
          <cell r="M1556" t="str">
            <v>F</v>
          </cell>
          <cell r="N1556">
            <v>0.6</v>
          </cell>
          <cell r="O1556" t="str">
            <v>L</v>
          </cell>
        </row>
        <row r="1557">
          <cell r="G1557" t="str">
            <v>GR-2026/01-0054</v>
          </cell>
        </row>
        <row r="1557">
          <cell r="I1557" t="str">
            <v>F</v>
          </cell>
          <cell r="J1557">
            <v>104</v>
          </cell>
          <cell r="K1557">
            <v>104</v>
          </cell>
          <cell r="L1557">
            <v>104</v>
          </cell>
          <cell r="M1557" t="str">
            <v>F</v>
          </cell>
          <cell r="N1557">
            <v>1</v>
          </cell>
        </row>
        <row r="1558">
          <cell r="G1558" t="str">
            <v>GR-2026/01-0051</v>
          </cell>
        </row>
        <row r="1558">
          <cell r="I1558" t="str">
            <v>F</v>
          </cell>
          <cell r="J1558">
            <v>148.8</v>
          </cell>
          <cell r="K1558">
            <v>148.8</v>
          </cell>
          <cell r="L1558">
            <v>148.8</v>
          </cell>
          <cell r="M1558" t="str">
            <v>F</v>
          </cell>
          <cell r="N1558">
            <v>1</v>
          </cell>
        </row>
        <row r="1559">
          <cell r="I1559" t="str">
            <v>F</v>
          </cell>
          <cell r="J1559">
            <v>4800</v>
          </cell>
          <cell r="K1559">
            <v>4800</v>
          </cell>
          <cell r="L1559">
            <v>2880</v>
          </cell>
          <cell r="M1559" t="str">
            <v>F</v>
          </cell>
          <cell r="N1559">
            <v>0.6</v>
          </cell>
          <cell r="O1559" t="str">
            <v>L</v>
          </cell>
        </row>
        <row r="1560">
          <cell r="F1560" t="str">
            <v>SEKU4054821 (MOCHA)</v>
          </cell>
          <cell r="G1560" t="str">
            <v>GR-2026/01-0202</v>
          </cell>
        </row>
        <row r="1560">
          <cell r="I1560" t="str">
            <v>F</v>
          </cell>
          <cell r="J1560">
            <v>66620</v>
          </cell>
          <cell r="K1560">
            <v>66620</v>
          </cell>
          <cell r="L1560">
            <v>39059.31</v>
          </cell>
          <cell r="M1560" t="str">
            <v>F</v>
          </cell>
          <cell r="N1560">
            <v>0.5863</v>
          </cell>
          <cell r="O1560" t="str">
            <v>I</v>
          </cell>
          <cell r="P1560" t="str">
            <v>66,620.00</v>
          </cell>
        </row>
        <row r="1561">
          <cell r="F1561" t="str">
            <v>SEKU4054821</v>
          </cell>
          <cell r="G1561" t="str">
            <v>GR-2026/01-0201</v>
          </cell>
        </row>
        <row r="1561">
          <cell r="I1561" t="str">
            <v>F</v>
          </cell>
          <cell r="J1561">
            <v>22700.02</v>
          </cell>
          <cell r="K1561">
            <v>22700.02</v>
          </cell>
          <cell r="L1561">
            <v>13309.02</v>
          </cell>
          <cell r="M1561" t="str">
            <v>F</v>
          </cell>
          <cell r="N1561">
            <v>0.5863</v>
          </cell>
          <cell r="O1561" t="str">
            <v>I</v>
          </cell>
          <cell r="P1561" t="str">
            <v>22,700.02</v>
          </cell>
        </row>
        <row r="1562">
          <cell r="G1562" t="str">
            <v>GR-2026/01-0045</v>
          </cell>
        </row>
        <row r="1562">
          <cell r="I1562" t="str">
            <v>F</v>
          </cell>
          <cell r="J1562">
            <v>57.2</v>
          </cell>
          <cell r="K1562">
            <v>57.2</v>
          </cell>
          <cell r="L1562">
            <v>57.2</v>
          </cell>
          <cell r="M1562" t="str">
            <v>F</v>
          </cell>
          <cell r="N1562">
            <v>1</v>
          </cell>
        </row>
        <row r="1563">
          <cell r="I1563" t="str">
            <v>F</v>
          </cell>
          <cell r="J1563">
            <v>156212.1</v>
          </cell>
          <cell r="K1563">
            <v>156212.1</v>
          </cell>
          <cell r="L1563">
            <v>93727.26</v>
          </cell>
          <cell r="M1563" t="str">
            <v>F</v>
          </cell>
          <cell r="N1563">
            <v>0.6</v>
          </cell>
          <cell r="O1563" t="str">
            <v>L</v>
          </cell>
        </row>
        <row r="1564">
          <cell r="F1564" t="str">
            <v>OOCU8146923 (MOCHA)</v>
          </cell>
          <cell r="G1564" t="str">
            <v>GR-2026/01-0122</v>
          </cell>
        </row>
        <row r="1564">
          <cell r="I1564" t="str">
            <v>F</v>
          </cell>
          <cell r="J1564">
            <v>67060</v>
          </cell>
          <cell r="K1564">
            <v>67060</v>
          </cell>
          <cell r="L1564">
            <v>39317.28</v>
          </cell>
          <cell r="M1564" t="str">
            <v>F</v>
          </cell>
          <cell r="N1564">
            <v>0.5863</v>
          </cell>
          <cell r="O1564" t="str">
            <v>I</v>
          </cell>
          <cell r="P1564" t="str">
            <v>67,060.00</v>
          </cell>
        </row>
        <row r="1565">
          <cell r="F1565" t="str">
            <v>OOCU8146923</v>
          </cell>
          <cell r="G1565" t="str">
            <v>GR-2026/01-0121</v>
          </cell>
        </row>
        <row r="1565">
          <cell r="I1565" t="str">
            <v>F</v>
          </cell>
          <cell r="J1565">
            <v>14426.89</v>
          </cell>
          <cell r="K1565">
            <v>14426.89</v>
          </cell>
          <cell r="L1565">
            <v>8458.49</v>
          </cell>
          <cell r="M1565" t="str">
            <v>F</v>
          </cell>
          <cell r="N1565">
            <v>0.5863</v>
          </cell>
          <cell r="O1565" t="str">
            <v>I</v>
          </cell>
          <cell r="P1565" t="str">
            <v>14,426.89</v>
          </cell>
        </row>
        <row r="1566">
          <cell r="F1566" t="str">
            <v>CSLU6148317</v>
          </cell>
          <cell r="G1566" t="str">
            <v>GR-2026/01-0104</v>
          </cell>
        </row>
        <row r="1566">
          <cell r="I1566" t="str">
            <v>F</v>
          </cell>
          <cell r="J1566">
            <v>72403.1</v>
          </cell>
          <cell r="K1566">
            <v>72403.1</v>
          </cell>
          <cell r="L1566">
            <v>42449.94</v>
          </cell>
          <cell r="M1566" t="str">
            <v>F</v>
          </cell>
          <cell r="N1566">
            <v>0.5863</v>
          </cell>
          <cell r="O1566" t="str">
            <v>I</v>
          </cell>
          <cell r="P1566" t="str">
            <v>72,403.10</v>
          </cell>
        </row>
        <row r="1567">
          <cell r="F1567" t="str">
            <v>OOCU7180625</v>
          </cell>
          <cell r="G1567" t="str">
            <v>GR-2026/01-0157</v>
          </cell>
        </row>
        <row r="1567">
          <cell r="I1567" t="str">
            <v>F</v>
          </cell>
          <cell r="J1567">
            <v>76000</v>
          </cell>
          <cell r="K1567">
            <v>76000</v>
          </cell>
          <cell r="L1567">
            <v>44353.6</v>
          </cell>
          <cell r="M1567" t="str">
            <v>F</v>
          </cell>
          <cell r="N1567">
            <v>0.5836</v>
          </cell>
          <cell r="O1567" t="str">
            <v>I</v>
          </cell>
          <cell r="P1567" t="str">
            <v>76,000.00</v>
          </cell>
        </row>
        <row r="1568">
          <cell r="F1568" t="str">
            <v>OOCU6812825</v>
          </cell>
          <cell r="G1568" t="str">
            <v>GR-2026/02-0084</v>
          </cell>
        </row>
        <row r="1568">
          <cell r="I1568" t="str">
            <v>F</v>
          </cell>
          <cell r="J1568">
            <v>120943.02</v>
          </cell>
          <cell r="K1568">
            <v>120943.02</v>
          </cell>
          <cell r="L1568">
            <v>71114.5</v>
          </cell>
          <cell r="M1568" t="str">
            <v>F</v>
          </cell>
          <cell r="N1568">
            <v>0.588</v>
          </cell>
          <cell r="O1568" t="str">
            <v>I</v>
          </cell>
          <cell r="P1568" t="str">
            <v>120,943.02</v>
          </cell>
        </row>
        <row r="1569">
          <cell r="F1569" t="str">
            <v>CSNU6403493</v>
          </cell>
          <cell r="G1569" t="str">
            <v>GR-2026/02-0096</v>
          </cell>
        </row>
        <row r="1569">
          <cell r="I1569" t="str">
            <v>F</v>
          </cell>
          <cell r="J1569">
            <v>131884.96</v>
          </cell>
          <cell r="K1569">
            <v>131884.96</v>
          </cell>
          <cell r="L1569">
            <v>77548.36</v>
          </cell>
          <cell r="M1569" t="str">
            <v>F</v>
          </cell>
          <cell r="N1569">
            <v>0.588</v>
          </cell>
          <cell r="O1569" t="str">
            <v>I</v>
          </cell>
          <cell r="P1569" t="str">
            <v>131,884.96</v>
          </cell>
        </row>
        <row r="1570">
          <cell r="F1570" t="str">
            <v>OOCU5861656</v>
          </cell>
          <cell r="G1570" t="str">
            <v>GR-2026/02-0005</v>
          </cell>
        </row>
        <row r="1570">
          <cell r="I1570" t="str">
            <v>F</v>
          </cell>
          <cell r="J1570">
            <v>0</v>
          </cell>
          <cell r="K1570">
            <v>0</v>
          </cell>
          <cell r="L1570">
            <v>0</v>
          </cell>
          <cell r="M1570" t="str">
            <v>F</v>
          </cell>
          <cell r="N1570">
            <v>0.5849</v>
          </cell>
          <cell r="O1570" t="str">
            <v>I</v>
          </cell>
          <cell r="P1570" t="str">
            <v>0.00</v>
          </cell>
        </row>
        <row r="1571">
          <cell r="I1571" t="str">
            <v>F</v>
          </cell>
          <cell r="J1571">
            <v>0</v>
          </cell>
          <cell r="K1571">
            <v>0</v>
          </cell>
          <cell r="L1571">
            <v>0</v>
          </cell>
          <cell r="M1571" t="str">
            <v>F</v>
          </cell>
          <cell r="N1571">
            <v>0.6</v>
          </cell>
          <cell r="O1571" t="str">
            <v>L</v>
          </cell>
        </row>
        <row r="1572">
          <cell r="F1572" t="str">
            <v>OOCU5861656</v>
          </cell>
          <cell r="G1572" t="str">
            <v>GR-2026/02-0004</v>
          </cell>
        </row>
        <row r="1572">
          <cell r="I1572" t="str">
            <v>F</v>
          </cell>
          <cell r="J1572">
            <v>120704.35</v>
          </cell>
          <cell r="K1572">
            <v>120704.35</v>
          </cell>
          <cell r="L1572">
            <v>70599.97</v>
          </cell>
          <cell r="M1572" t="str">
            <v>F</v>
          </cell>
          <cell r="N1572">
            <v>0.5849</v>
          </cell>
          <cell r="O1572" t="str">
            <v>I</v>
          </cell>
          <cell r="P1572" t="str">
            <v>121,243.63</v>
          </cell>
        </row>
        <row r="1573">
          <cell r="F1573" t="str">
            <v>TIIU5631430</v>
          </cell>
          <cell r="G1573" t="str">
            <v>GR-2026/02-0011</v>
          </cell>
        </row>
        <row r="1573">
          <cell r="I1573" t="str">
            <v>F</v>
          </cell>
          <cell r="J1573">
            <v>111728.65</v>
          </cell>
          <cell r="K1573">
            <v>111728.65</v>
          </cell>
          <cell r="L1573">
            <v>65350.09</v>
          </cell>
          <cell r="M1573" t="str">
            <v>F</v>
          </cell>
          <cell r="N1573">
            <v>0.5849</v>
          </cell>
          <cell r="O1573" t="str">
            <v>I</v>
          </cell>
          <cell r="P1573" t="str">
            <v>111,728.65</v>
          </cell>
        </row>
        <row r="1574">
          <cell r="F1574" t="str">
            <v>TCNU4363479</v>
          </cell>
          <cell r="G1574" t="str">
            <v>GR-2026/01-0199</v>
          </cell>
        </row>
        <row r="1574">
          <cell r="I1574" t="str">
            <v>F</v>
          </cell>
          <cell r="J1574">
            <v>129299</v>
          </cell>
          <cell r="K1574">
            <v>129299</v>
          </cell>
          <cell r="L1574">
            <v>75626.99</v>
          </cell>
          <cell r="M1574" t="str">
            <v>F</v>
          </cell>
          <cell r="N1574">
            <v>0.5849</v>
          </cell>
          <cell r="O1574" t="str">
            <v>I</v>
          </cell>
          <cell r="P1574" t="str">
            <v>129,299.00</v>
          </cell>
        </row>
        <row r="1575">
          <cell r="I1575" t="str">
            <v>F</v>
          </cell>
          <cell r="J1575">
            <v>17.71</v>
          </cell>
          <cell r="K1575">
            <v>17.71</v>
          </cell>
          <cell r="L1575">
            <v>10.63</v>
          </cell>
          <cell r="M1575" t="str">
            <v>F</v>
          </cell>
          <cell r="N1575">
            <v>0.6</v>
          </cell>
          <cell r="O1575" t="str">
            <v>L</v>
          </cell>
        </row>
        <row r="1576">
          <cell r="I1576" t="str">
            <v>F</v>
          </cell>
          <cell r="J1576">
            <v>18450</v>
          </cell>
          <cell r="K1576">
            <v>18450</v>
          </cell>
          <cell r="L1576">
            <v>11070</v>
          </cell>
          <cell r="M1576" t="str">
            <v>F</v>
          </cell>
          <cell r="N1576">
            <v>0.6</v>
          </cell>
          <cell r="O1576" t="str">
            <v>L</v>
          </cell>
        </row>
        <row r="1577">
          <cell r="G1577" t="str">
            <v>GR-2026/01-0036</v>
          </cell>
        </row>
        <row r="1577">
          <cell r="I1577" t="str">
            <v>F</v>
          </cell>
          <cell r="J1577">
            <v>14.38</v>
          </cell>
          <cell r="K1577">
            <v>14.38</v>
          </cell>
          <cell r="L1577">
            <v>14.38</v>
          </cell>
          <cell r="M1577" t="str">
            <v>F</v>
          </cell>
          <cell r="N1577">
            <v>1</v>
          </cell>
        </row>
        <row r="1578">
          <cell r="G1578" t="str">
            <v>GR-2026/01-0053</v>
          </cell>
        </row>
        <row r="1578">
          <cell r="I1578" t="str">
            <v>F</v>
          </cell>
          <cell r="J1578">
            <v>140</v>
          </cell>
          <cell r="K1578">
            <v>140</v>
          </cell>
          <cell r="L1578">
            <v>140</v>
          </cell>
          <cell r="M1578" t="str">
            <v>F</v>
          </cell>
          <cell r="N1578">
            <v>1</v>
          </cell>
        </row>
        <row r="1579">
          <cell r="I1579" t="str">
            <v>F</v>
          </cell>
          <cell r="J1579">
            <v>190637</v>
          </cell>
          <cell r="K1579">
            <v>190637</v>
          </cell>
          <cell r="L1579">
            <v>114382.2</v>
          </cell>
          <cell r="M1579" t="str">
            <v>F</v>
          </cell>
          <cell r="N1579">
            <v>0.6</v>
          </cell>
          <cell r="O1579" t="str">
            <v>L</v>
          </cell>
        </row>
        <row r="1580">
          <cell r="I1580" t="str">
            <v>F</v>
          </cell>
          <cell r="J1580">
            <v>14440</v>
          </cell>
          <cell r="K1580">
            <v>14440</v>
          </cell>
          <cell r="L1580">
            <v>8664</v>
          </cell>
          <cell r="M1580" t="str">
            <v>F</v>
          </cell>
          <cell r="N1580">
            <v>0.6</v>
          </cell>
          <cell r="O1580" t="str">
            <v>L</v>
          </cell>
        </row>
        <row r="1581">
          <cell r="I1581" t="str">
            <v>F</v>
          </cell>
          <cell r="J1581">
            <v>0</v>
          </cell>
          <cell r="K1581">
            <v>0</v>
          </cell>
          <cell r="L1581">
            <v>0</v>
          </cell>
          <cell r="M1581" t="str">
            <v>F</v>
          </cell>
          <cell r="N1581">
            <v>0.6</v>
          </cell>
          <cell r="O1581" t="str">
            <v>L</v>
          </cell>
        </row>
        <row r="1582">
          <cell r="I1582" t="str">
            <v>F</v>
          </cell>
          <cell r="J1582">
            <v>26139.3</v>
          </cell>
          <cell r="K1582">
            <v>26139.3</v>
          </cell>
          <cell r="L1582">
            <v>15683.58</v>
          </cell>
          <cell r="M1582" t="str">
            <v>F</v>
          </cell>
          <cell r="N1582">
            <v>0.6</v>
          </cell>
          <cell r="O1582" t="str">
            <v>L</v>
          </cell>
        </row>
        <row r="1583">
          <cell r="F1583" t="str">
            <v>TGBU6537857</v>
          </cell>
          <cell r="G1583" t="str">
            <v>GR-2026/01-0086</v>
          </cell>
        </row>
        <row r="1583">
          <cell r="I1583" t="str">
            <v>F</v>
          </cell>
          <cell r="J1583">
            <v>689078.6</v>
          </cell>
          <cell r="K1583">
            <v>689078.6</v>
          </cell>
          <cell r="L1583">
            <v>402146.27</v>
          </cell>
          <cell r="M1583" t="str">
            <v>F</v>
          </cell>
          <cell r="N1583">
            <v>0.5836</v>
          </cell>
          <cell r="O1583" t="str">
            <v>I</v>
          </cell>
          <cell r="P1583" t="str">
            <v>689,078.60</v>
          </cell>
        </row>
        <row r="1584">
          <cell r="I1584" t="str">
            <v>F</v>
          </cell>
          <cell r="J1584">
            <v>5280</v>
          </cell>
          <cell r="K1584">
            <v>5280</v>
          </cell>
          <cell r="L1584">
            <v>3168</v>
          </cell>
          <cell r="M1584" t="str">
            <v>F</v>
          </cell>
          <cell r="N1584">
            <v>0.6</v>
          </cell>
          <cell r="O1584" t="str">
            <v>L</v>
          </cell>
        </row>
        <row r="1585">
          <cell r="G1585" t="str">
            <v>GR-2026/03-0075, GR-2026/01-0041, GR-2026/03-0125, GR-2026/01-0166, GR-2026/02-0118, GR-2026/01-0207, GR-2026/02-0036</v>
          </cell>
        </row>
        <row r="1585">
          <cell r="I1585" t="str">
            <v>F</v>
          </cell>
          <cell r="J1585">
            <v>12564</v>
          </cell>
          <cell r="K1585">
            <v>12564</v>
          </cell>
          <cell r="L1585">
            <v>12564</v>
          </cell>
          <cell r="M1585" t="str">
            <v>F</v>
          </cell>
          <cell r="N1585">
            <v>1</v>
          </cell>
        </row>
        <row r="1586">
          <cell r="I1586" t="str">
            <v>F</v>
          </cell>
          <cell r="J1586">
            <v>14574</v>
          </cell>
          <cell r="K1586">
            <v>14574</v>
          </cell>
          <cell r="L1586">
            <v>8744.4</v>
          </cell>
          <cell r="M1586" t="str">
            <v>F</v>
          </cell>
          <cell r="N1586">
            <v>0.6</v>
          </cell>
          <cell r="O1586" t="str">
            <v>L</v>
          </cell>
        </row>
        <row r="1587">
          <cell r="I1587" t="str">
            <v>F</v>
          </cell>
          <cell r="J1587">
            <v>25000</v>
          </cell>
          <cell r="K1587">
            <v>25000</v>
          </cell>
          <cell r="L1587">
            <v>15000</v>
          </cell>
          <cell r="M1587" t="str">
            <v>F</v>
          </cell>
          <cell r="N1587">
            <v>0.6</v>
          </cell>
          <cell r="O1587" t="str">
            <v>L</v>
          </cell>
        </row>
        <row r="1588">
          <cell r="I1588" t="str">
            <v>F</v>
          </cell>
          <cell r="J1588">
            <v>2472.5</v>
          </cell>
          <cell r="K1588">
            <v>2472.5</v>
          </cell>
          <cell r="L1588">
            <v>1483.5</v>
          </cell>
          <cell r="M1588" t="str">
            <v>F</v>
          </cell>
          <cell r="N1588">
            <v>0.6</v>
          </cell>
          <cell r="O1588" t="str">
            <v>L</v>
          </cell>
        </row>
        <row r="1589">
          <cell r="I1589" t="str">
            <v>F</v>
          </cell>
          <cell r="J1589">
            <v>77319</v>
          </cell>
          <cell r="K1589">
            <v>77319</v>
          </cell>
          <cell r="L1589">
            <v>46391.4</v>
          </cell>
          <cell r="M1589" t="str">
            <v>F</v>
          </cell>
          <cell r="N1589">
            <v>0.6</v>
          </cell>
          <cell r="O1589" t="str">
            <v>L</v>
          </cell>
        </row>
        <row r="1590">
          <cell r="I1590" t="str">
            <v>F</v>
          </cell>
          <cell r="J1590">
            <v>12135</v>
          </cell>
          <cell r="K1590">
            <v>12135</v>
          </cell>
          <cell r="L1590">
            <v>7281</v>
          </cell>
          <cell r="M1590" t="str">
            <v>F</v>
          </cell>
          <cell r="N1590">
            <v>0.6</v>
          </cell>
          <cell r="O1590" t="str">
            <v>L</v>
          </cell>
        </row>
        <row r="1591">
          <cell r="I1591" t="str">
            <v>F</v>
          </cell>
          <cell r="J1591">
            <v>55100</v>
          </cell>
          <cell r="K1591">
            <v>55100</v>
          </cell>
          <cell r="L1591">
            <v>33060</v>
          </cell>
          <cell r="M1591" t="str">
            <v>F</v>
          </cell>
          <cell r="N1591">
            <v>0.6</v>
          </cell>
          <cell r="O1591" t="str">
            <v>L</v>
          </cell>
        </row>
        <row r="1592">
          <cell r="I1592" t="str">
            <v>F</v>
          </cell>
          <cell r="J1592">
            <v>12000</v>
          </cell>
          <cell r="K1592">
            <v>12000</v>
          </cell>
          <cell r="L1592">
            <v>7200</v>
          </cell>
          <cell r="M1592" t="str">
            <v>F</v>
          </cell>
          <cell r="N1592">
            <v>0.6</v>
          </cell>
          <cell r="O1592" t="str">
            <v>L</v>
          </cell>
        </row>
        <row r="1593">
          <cell r="F1593" t="str">
            <v>TRHU7277151</v>
          </cell>
          <cell r="G1593" t="str">
            <v>GR-2026/01-0131</v>
          </cell>
        </row>
        <row r="1593">
          <cell r="I1593" t="str">
            <v>F</v>
          </cell>
          <cell r="J1593">
            <v>51500</v>
          </cell>
          <cell r="K1593">
            <v>51500</v>
          </cell>
          <cell r="L1593">
            <v>30194.45</v>
          </cell>
          <cell r="M1593" t="str">
            <v>F</v>
          </cell>
          <cell r="N1593">
            <v>0.5863</v>
          </cell>
          <cell r="O1593" t="str">
            <v>I</v>
          </cell>
          <cell r="P1593" t="str">
            <v>51,500.00</v>
          </cell>
        </row>
        <row r="1594">
          <cell r="F1594" t="str">
            <v>TRHU7277151</v>
          </cell>
          <cell r="G1594" t="str">
            <v>GR-2026/01-0130</v>
          </cell>
        </row>
        <row r="1594">
          <cell r="I1594" t="str">
            <v>F</v>
          </cell>
          <cell r="J1594">
            <v>125824</v>
          </cell>
          <cell r="K1594">
            <v>125824</v>
          </cell>
          <cell r="L1594">
            <v>73770.61</v>
          </cell>
          <cell r="M1594" t="str">
            <v>F</v>
          </cell>
          <cell r="N1594">
            <v>0.5863</v>
          </cell>
          <cell r="O1594" t="str">
            <v>I</v>
          </cell>
          <cell r="P1594" t="str">
            <v>125,824.00</v>
          </cell>
        </row>
        <row r="1595">
          <cell r="F1595" t="str">
            <v>TRHU7277151</v>
          </cell>
          <cell r="G1595" t="str">
            <v>GR-2026/01-0129</v>
          </cell>
        </row>
        <row r="1595">
          <cell r="I1595" t="str">
            <v>F</v>
          </cell>
          <cell r="J1595">
            <v>43774.28</v>
          </cell>
          <cell r="K1595">
            <v>43774.28</v>
          </cell>
          <cell r="L1595">
            <v>25664.86</v>
          </cell>
          <cell r="M1595" t="str">
            <v>F</v>
          </cell>
          <cell r="N1595">
            <v>0.5863</v>
          </cell>
          <cell r="O1595" t="str">
            <v>I</v>
          </cell>
          <cell r="P1595" t="str">
            <v>43,774.28</v>
          </cell>
        </row>
        <row r="1596">
          <cell r="I1596" t="str">
            <v>F</v>
          </cell>
          <cell r="J1596">
            <v>10800</v>
          </cell>
          <cell r="K1596">
            <v>10800</v>
          </cell>
          <cell r="L1596">
            <v>6480</v>
          </cell>
          <cell r="M1596" t="str">
            <v>F</v>
          </cell>
          <cell r="N1596">
            <v>0.6</v>
          </cell>
          <cell r="O1596" t="str">
            <v>L</v>
          </cell>
        </row>
        <row r="1597">
          <cell r="F1597" t="str">
            <v>TRHU7277151</v>
          </cell>
          <cell r="G1597" t="str">
            <v>GR-2026/01-0128</v>
          </cell>
        </row>
        <row r="1597">
          <cell r="I1597" t="str">
            <v>F</v>
          </cell>
          <cell r="J1597">
            <v>199540</v>
          </cell>
          <cell r="K1597">
            <v>199540</v>
          </cell>
          <cell r="L1597">
            <v>116990.3</v>
          </cell>
          <cell r="M1597" t="str">
            <v>F</v>
          </cell>
          <cell r="N1597">
            <v>0.5863</v>
          </cell>
          <cell r="O1597" t="str">
            <v>I</v>
          </cell>
          <cell r="P1597" t="str">
            <v>199,540.00</v>
          </cell>
        </row>
        <row r="1598">
          <cell r="I1598" t="str">
            <v>F</v>
          </cell>
          <cell r="J1598">
            <v>27787.5</v>
          </cell>
          <cell r="K1598">
            <v>27787.5</v>
          </cell>
          <cell r="L1598">
            <v>16672.5</v>
          </cell>
          <cell r="M1598" t="str">
            <v>F</v>
          </cell>
          <cell r="N1598">
            <v>0.6</v>
          </cell>
          <cell r="O1598" t="str">
            <v>L</v>
          </cell>
        </row>
        <row r="1599">
          <cell r="F1599" t="str">
            <v>TRHU7277151</v>
          </cell>
          <cell r="G1599" t="str">
            <v>GR-2026/01-0127</v>
          </cell>
        </row>
        <row r="1599">
          <cell r="I1599" t="str">
            <v>F</v>
          </cell>
          <cell r="J1599">
            <v>67320</v>
          </cell>
          <cell r="K1599">
            <v>67320</v>
          </cell>
          <cell r="L1599">
            <v>39469.72</v>
          </cell>
          <cell r="M1599" t="str">
            <v>F</v>
          </cell>
          <cell r="N1599">
            <v>0.5863</v>
          </cell>
          <cell r="O1599" t="str">
            <v>I</v>
          </cell>
          <cell r="P1599" t="str">
            <v>67,320.00</v>
          </cell>
        </row>
        <row r="1600">
          <cell r="F1600" t="str">
            <v>TRHU7277151 (MOCHA)</v>
          </cell>
          <cell r="G1600" t="str">
            <v>GR-2026/01-0126</v>
          </cell>
        </row>
        <row r="1600">
          <cell r="I1600" t="str">
            <v>F</v>
          </cell>
          <cell r="J1600">
            <v>0</v>
          </cell>
          <cell r="K1600">
            <v>0</v>
          </cell>
          <cell r="L1600">
            <v>0</v>
          </cell>
          <cell r="M1600" t="str">
            <v>F</v>
          </cell>
          <cell r="N1600">
            <v>0.5863</v>
          </cell>
          <cell r="O1600" t="str">
            <v>I</v>
          </cell>
          <cell r="P1600" t="str">
            <v>0.00</v>
          </cell>
        </row>
        <row r="1601">
          <cell r="G1601" t="str">
            <v>GR-2026/01-0025</v>
          </cell>
        </row>
        <row r="1601">
          <cell r="I1601" t="str">
            <v>F</v>
          </cell>
          <cell r="J1601">
            <v>98.4</v>
          </cell>
          <cell r="K1601">
            <v>98.4</v>
          </cell>
          <cell r="L1601">
            <v>98.4</v>
          </cell>
          <cell r="M1601" t="str">
            <v>F</v>
          </cell>
          <cell r="N1601">
            <v>1</v>
          </cell>
        </row>
        <row r="1602">
          <cell r="G1602" t="str">
            <v>GR-2026/01-0040</v>
          </cell>
        </row>
        <row r="1602">
          <cell r="I1602" t="str">
            <v>F</v>
          </cell>
          <cell r="J1602">
            <v>370</v>
          </cell>
          <cell r="K1602">
            <v>370</v>
          </cell>
          <cell r="L1602">
            <v>370</v>
          </cell>
          <cell r="M1602" t="str">
            <v>F</v>
          </cell>
          <cell r="N1602">
            <v>1</v>
          </cell>
        </row>
        <row r="1603">
          <cell r="F1603" t="str">
            <v>TRHU7277151</v>
          </cell>
          <cell r="G1603" t="str">
            <v>GR-2026/01-0125</v>
          </cell>
        </row>
        <row r="1603">
          <cell r="I1603" t="str">
            <v>F</v>
          </cell>
          <cell r="J1603">
            <v>436780</v>
          </cell>
          <cell r="K1603">
            <v>436780</v>
          </cell>
          <cell r="L1603">
            <v>256084.11</v>
          </cell>
          <cell r="M1603" t="str">
            <v>F</v>
          </cell>
          <cell r="N1603">
            <v>0.5863</v>
          </cell>
          <cell r="O1603" t="str">
            <v>I</v>
          </cell>
          <cell r="P1603" t="str">
            <v>436,780.00</v>
          </cell>
        </row>
        <row r="1604">
          <cell r="F1604" t="str">
            <v>TRHU7277151</v>
          </cell>
          <cell r="G1604" t="str">
            <v>GR-2026/01-0124</v>
          </cell>
        </row>
        <row r="1604">
          <cell r="I1604" t="str">
            <v>F</v>
          </cell>
          <cell r="J1604">
            <v>38956</v>
          </cell>
          <cell r="K1604">
            <v>38956</v>
          </cell>
          <cell r="L1604">
            <v>22839.9</v>
          </cell>
          <cell r="M1604" t="str">
            <v>F</v>
          </cell>
          <cell r="N1604">
            <v>0.5863</v>
          </cell>
          <cell r="O1604" t="str">
            <v>I</v>
          </cell>
          <cell r="P1604" t="str">
            <v>38,956.00</v>
          </cell>
        </row>
        <row r="1605">
          <cell r="F1605" t="str">
            <v>TRHU7277151</v>
          </cell>
          <cell r="G1605" t="str">
            <v>GR-2026/01-0123</v>
          </cell>
        </row>
        <row r="1605">
          <cell r="I1605" t="str">
            <v>F</v>
          </cell>
          <cell r="J1605">
            <v>83942</v>
          </cell>
          <cell r="K1605">
            <v>83942</v>
          </cell>
          <cell r="L1605">
            <v>49215.19</v>
          </cell>
          <cell r="M1605" t="str">
            <v>F</v>
          </cell>
          <cell r="N1605">
            <v>0.5863</v>
          </cell>
          <cell r="O1605" t="str">
            <v>I</v>
          </cell>
          <cell r="P1605" t="str">
            <v>83,942.00</v>
          </cell>
        </row>
        <row r="1606">
          <cell r="F1606" t="str">
            <v>FFAU2654370</v>
          </cell>
          <cell r="G1606" t="str">
            <v>GR-2026/01-0194</v>
          </cell>
        </row>
        <row r="1606">
          <cell r="I1606" t="str">
            <v>F</v>
          </cell>
          <cell r="J1606">
            <v>71670.4</v>
          </cell>
          <cell r="K1606">
            <v>71670.4</v>
          </cell>
          <cell r="L1606">
            <v>41826.85</v>
          </cell>
          <cell r="M1606" t="str">
            <v>F</v>
          </cell>
          <cell r="N1606">
            <v>0.5836</v>
          </cell>
          <cell r="O1606" t="str">
            <v>I</v>
          </cell>
          <cell r="P1606" t="str">
            <v>71,670.40</v>
          </cell>
        </row>
        <row r="1607">
          <cell r="F1607" t="str">
            <v>DFSU6797045</v>
          </cell>
          <cell r="G1607" t="str">
            <v>GR-2026/01-0212</v>
          </cell>
        </row>
        <row r="1607">
          <cell r="I1607" t="str">
            <v>F</v>
          </cell>
          <cell r="J1607">
            <v>73791.04</v>
          </cell>
          <cell r="K1607">
            <v>73791.04</v>
          </cell>
          <cell r="L1607">
            <v>43064.45</v>
          </cell>
          <cell r="M1607" t="str">
            <v>F</v>
          </cell>
          <cell r="N1607">
            <v>0.5836</v>
          </cell>
          <cell r="O1607" t="str">
            <v>I</v>
          </cell>
          <cell r="P1607" t="str">
            <v>73,791.04</v>
          </cell>
        </row>
        <row r="1608">
          <cell r="F1608" t="str">
            <v>SITU9067070 (KUCHING)</v>
          </cell>
          <cell r="G1608" t="str">
            <v>GR-2026/01-0095</v>
          </cell>
        </row>
        <row r="1608">
          <cell r="I1608" t="str">
            <v>F</v>
          </cell>
          <cell r="J1608">
            <v>69334.3</v>
          </cell>
          <cell r="K1608">
            <v>69334.3</v>
          </cell>
          <cell r="L1608">
            <v>40463.5</v>
          </cell>
          <cell r="M1608" t="str">
            <v>F</v>
          </cell>
          <cell r="N1608">
            <v>0.5836</v>
          </cell>
          <cell r="O1608" t="str">
            <v>I</v>
          </cell>
          <cell r="P1608" t="str">
            <v>69,334.30</v>
          </cell>
        </row>
        <row r="1609">
          <cell r="F1609" t="str">
            <v>TIIU6405280 (MOCHA)</v>
          </cell>
          <cell r="G1609" t="str">
            <v>GR-2026/01-0178</v>
          </cell>
        </row>
        <row r="1609">
          <cell r="I1609" t="str">
            <v>F</v>
          </cell>
          <cell r="J1609">
            <v>60228</v>
          </cell>
          <cell r="K1609">
            <v>60228</v>
          </cell>
          <cell r="L1609">
            <v>35311.68</v>
          </cell>
          <cell r="M1609" t="str">
            <v>F</v>
          </cell>
          <cell r="N1609">
            <v>0.5863</v>
          </cell>
          <cell r="O1609" t="str">
            <v>I</v>
          </cell>
          <cell r="P1609" t="str">
            <v>60,228.00</v>
          </cell>
        </row>
        <row r="1610">
          <cell r="F1610" t="str">
            <v>TIIU6405280</v>
          </cell>
          <cell r="G1610" t="str">
            <v>GR-2026/01-0177</v>
          </cell>
        </row>
        <row r="1610">
          <cell r="I1610" t="str">
            <v>F</v>
          </cell>
          <cell r="J1610">
            <v>408362.6</v>
          </cell>
          <cell r="K1610">
            <v>408362.6</v>
          </cell>
          <cell r="L1610">
            <v>239422.99</v>
          </cell>
          <cell r="M1610" t="str">
            <v>F</v>
          </cell>
          <cell r="N1610">
            <v>0.5863</v>
          </cell>
          <cell r="O1610" t="str">
            <v>I</v>
          </cell>
          <cell r="P1610" t="str">
            <v>408,362.60</v>
          </cell>
        </row>
        <row r="1611">
          <cell r="I1611" t="str">
            <v>F</v>
          </cell>
          <cell r="J1611">
            <v>5400</v>
          </cell>
          <cell r="K1611">
            <v>5400</v>
          </cell>
          <cell r="L1611">
            <v>3240</v>
          </cell>
          <cell r="M1611" t="str">
            <v>F</v>
          </cell>
          <cell r="N1611">
            <v>0.6</v>
          </cell>
          <cell r="O1611" t="str">
            <v>L</v>
          </cell>
        </row>
        <row r="1612">
          <cell r="I1612" t="str">
            <v>F</v>
          </cell>
          <cell r="J1612">
            <v>3510</v>
          </cell>
          <cell r="K1612">
            <v>3510</v>
          </cell>
          <cell r="L1612">
            <v>2106</v>
          </cell>
          <cell r="M1612" t="str">
            <v>F</v>
          </cell>
          <cell r="N1612">
            <v>0.6</v>
          </cell>
          <cell r="O1612" t="str">
            <v>L</v>
          </cell>
        </row>
        <row r="1613">
          <cell r="I1613" t="str">
            <v>F</v>
          </cell>
          <cell r="J1613">
            <v>59190</v>
          </cell>
          <cell r="K1613">
            <v>59190</v>
          </cell>
          <cell r="L1613">
            <v>35514</v>
          </cell>
          <cell r="M1613" t="str">
            <v>F</v>
          </cell>
          <cell r="N1613">
            <v>0.6</v>
          </cell>
          <cell r="O1613" t="str">
            <v>L</v>
          </cell>
        </row>
        <row r="1614">
          <cell r="G1614" t="str">
            <v>GR-2026/01-0034</v>
          </cell>
        </row>
        <row r="1614">
          <cell r="I1614" t="str">
            <v>F</v>
          </cell>
          <cell r="J1614">
            <v>195</v>
          </cell>
          <cell r="K1614">
            <v>195</v>
          </cell>
          <cell r="L1614">
            <v>195</v>
          </cell>
          <cell r="M1614" t="str">
            <v>F</v>
          </cell>
          <cell r="N1614">
            <v>1</v>
          </cell>
        </row>
        <row r="1615">
          <cell r="F1615" t="str">
            <v>CMAU8565590</v>
          </cell>
          <cell r="G1615" t="str">
            <v>GR-2026/01-0156</v>
          </cell>
        </row>
        <row r="1615">
          <cell r="I1615" t="str">
            <v>F</v>
          </cell>
          <cell r="J1615">
            <v>794145.6</v>
          </cell>
          <cell r="K1615">
            <v>794145.6</v>
          </cell>
          <cell r="L1615">
            <v>465607.57</v>
          </cell>
          <cell r="M1615" t="str">
            <v>F</v>
          </cell>
          <cell r="N1615">
            <v>0.5863</v>
          </cell>
          <cell r="O1615" t="str">
            <v>I</v>
          </cell>
          <cell r="P1615" t="str">
            <v>794,145.60</v>
          </cell>
        </row>
        <row r="1616">
          <cell r="I1616" t="str">
            <v>F</v>
          </cell>
          <cell r="J1616">
            <v>15162</v>
          </cell>
          <cell r="K1616">
            <v>15162</v>
          </cell>
          <cell r="L1616">
            <v>9097.2</v>
          </cell>
          <cell r="M1616" t="str">
            <v>F</v>
          </cell>
          <cell r="N1616">
            <v>0.6</v>
          </cell>
          <cell r="O1616" t="str">
            <v>L</v>
          </cell>
        </row>
        <row r="1617">
          <cell r="F1617" t="str">
            <v>UETU5464140</v>
          </cell>
          <cell r="G1617" t="str">
            <v>GR-2026/01-0026</v>
          </cell>
        </row>
        <row r="1617">
          <cell r="I1617" t="str">
            <v>F</v>
          </cell>
          <cell r="J1617">
            <v>97164</v>
          </cell>
          <cell r="K1617">
            <v>97164</v>
          </cell>
          <cell r="L1617">
            <v>57249.03</v>
          </cell>
          <cell r="M1617" t="str">
            <v>F</v>
          </cell>
          <cell r="N1617">
            <v>0.5892</v>
          </cell>
          <cell r="O1617" t="str">
            <v>I</v>
          </cell>
          <cell r="P1617" t="str">
            <v>97,164.00</v>
          </cell>
        </row>
        <row r="1618">
          <cell r="I1618" t="str">
            <v>F</v>
          </cell>
          <cell r="J1618">
            <v>237600</v>
          </cell>
          <cell r="K1618">
            <v>237600</v>
          </cell>
          <cell r="L1618">
            <v>142560</v>
          </cell>
          <cell r="M1618" t="str">
            <v>F</v>
          </cell>
          <cell r="N1618">
            <v>0.6</v>
          </cell>
          <cell r="O1618" t="str">
            <v>L</v>
          </cell>
        </row>
        <row r="1619">
          <cell r="F1619" t="str">
            <v>CMAU3353330</v>
          </cell>
          <cell r="G1619" t="str">
            <v>GR-2026/01-0029</v>
          </cell>
        </row>
        <row r="1619">
          <cell r="I1619" t="str">
            <v>F</v>
          </cell>
          <cell r="J1619">
            <v>93883</v>
          </cell>
          <cell r="K1619">
            <v>93883</v>
          </cell>
          <cell r="L1619">
            <v>55315.86</v>
          </cell>
          <cell r="M1619" t="str">
            <v>F</v>
          </cell>
          <cell r="N1619">
            <v>0.5892</v>
          </cell>
          <cell r="O1619" t="str">
            <v>I</v>
          </cell>
          <cell r="P1619" t="str">
            <v>93,883.00</v>
          </cell>
        </row>
        <row r="1620">
          <cell r="G1620" t="str">
            <v>GR-2026/01-0017</v>
          </cell>
        </row>
        <row r="1620">
          <cell r="I1620" t="str">
            <v>F</v>
          </cell>
          <cell r="J1620">
            <v>507.6</v>
          </cell>
          <cell r="K1620">
            <v>507.6</v>
          </cell>
          <cell r="L1620">
            <v>507.6</v>
          </cell>
          <cell r="M1620" t="str">
            <v>F</v>
          </cell>
          <cell r="N1620">
            <v>1</v>
          </cell>
        </row>
        <row r="1621">
          <cell r="F1621" t="str">
            <v>TCNU5883285</v>
          </cell>
          <cell r="G1621" t="str">
            <v>GR-2026/01-0028</v>
          </cell>
        </row>
        <row r="1621">
          <cell r="I1621" t="str">
            <v>F</v>
          </cell>
          <cell r="J1621">
            <v>121120</v>
          </cell>
          <cell r="K1621">
            <v>121120</v>
          </cell>
          <cell r="L1621">
            <v>71363.9</v>
          </cell>
          <cell r="M1621" t="str">
            <v>F</v>
          </cell>
          <cell r="N1621">
            <v>0.5892</v>
          </cell>
          <cell r="O1621" t="str">
            <v>I</v>
          </cell>
          <cell r="P1621" t="str">
            <v>121,120.00</v>
          </cell>
        </row>
        <row r="1622">
          <cell r="F1622" t="str">
            <v>EXTRA</v>
          </cell>
        </row>
        <row r="1622">
          <cell r="I1622" t="str">
            <v>F</v>
          </cell>
          <cell r="J1622">
            <v>683701</v>
          </cell>
          <cell r="K1622">
            <v>683701</v>
          </cell>
          <cell r="L1622">
            <v>410220.6</v>
          </cell>
          <cell r="M1622" t="str">
            <v>F</v>
          </cell>
          <cell r="N1622">
            <v>0.6</v>
          </cell>
          <cell r="O1622" t="str">
            <v>L</v>
          </cell>
        </row>
        <row r="1623">
          <cell r="I1623" t="str">
            <v>F</v>
          </cell>
          <cell r="J1623">
            <v>139524</v>
          </cell>
          <cell r="K1623">
            <v>139524</v>
          </cell>
          <cell r="L1623">
            <v>83714.4</v>
          </cell>
          <cell r="M1623" t="str">
            <v>F</v>
          </cell>
          <cell r="N1623">
            <v>0.6</v>
          </cell>
          <cell r="O1623" t="str">
            <v>L</v>
          </cell>
        </row>
        <row r="1624">
          <cell r="G1624" t="str">
            <v>GR-2026/01-0024</v>
          </cell>
        </row>
        <row r="1624">
          <cell r="I1624" t="str">
            <v>F</v>
          </cell>
          <cell r="J1624">
            <v>288</v>
          </cell>
          <cell r="K1624">
            <v>288</v>
          </cell>
          <cell r="L1624">
            <v>288</v>
          </cell>
          <cell r="M1624" t="str">
            <v>F</v>
          </cell>
          <cell r="N1624">
            <v>1</v>
          </cell>
        </row>
        <row r="1625">
          <cell r="G1625" t="str">
            <v>GR-2026/01-0003</v>
          </cell>
        </row>
        <row r="1625">
          <cell r="I1625" t="str">
            <v>F</v>
          </cell>
          <cell r="J1625">
            <v>6160</v>
          </cell>
          <cell r="K1625">
            <v>6160</v>
          </cell>
          <cell r="L1625">
            <v>6160</v>
          </cell>
          <cell r="M1625" t="str">
            <v>F</v>
          </cell>
          <cell r="N1625">
            <v>1</v>
          </cell>
        </row>
        <row r="1626">
          <cell r="G1626" t="str">
            <v>GR-2026/02-0126</v>
          </cell>
        </row>
        <row r="1626">
          <cell r="I1626" t="str">
            <v>F</v>
          </cell>
          <cell r="J1626">
            <v>91.1</v>
          </cell>
          <cell r="K1626">
            <v>91.1</v>
          </cell>
          <cell r="L1626">
            <v>91.1</v>
          </cell>
          <cell r="M1626" t="str">
            <v>F</v>
          </cell>
          <cell r="N1626">
            <v>1</v>
          </cell>
        </row>
        <row r="1627">
          <cell r="G1627" t="str">
            <v>GR-2025/12-0145</v>
          </cell>
        </row>
        <row r="1627">
          <cell r="I1627" t="str">
            <v>F</v>
          </cell>
          <cell r="J1627">
            <v>35.2</v>
          </cell>
          <cell r="K1627">
            <v>35.2</v>
          </cell>
          <cell r="L1627">
            <v>35.2</v>
          </cell>
          <cell r="M1627" t="str">
            <v>F</v>
          </cell>
          <cell r="N1627">
            <v>1</v>
          </cell>
        </row>
        <row r="1628">
          <cell r="I1628" t="str">
            <v>F</v>
          </cell>
          <cell r="J1628">
            <v>40530</v>
          </cell>
          <cell r="K1628">
            <v>40530</v>
          </cell>
          <cell r="L1628">
            <v>24318</v>
          </cell>
          <cell r="M1628" t="str">
            <v>F</v>
          </cell>
          <cell r="N1628">
            <v>0.6</v>
          </cell>
          <cell r="O1628" t="str">
            <v>L</v>
          </cell>
        </row>
        <row r="1629">
          <cell r="I1629" t="str">
            <v>F</v>
          </cell>
          <cell r="J1629">
            <v>67092</v>
          </cell>
          <cell r="K1629">
            <v>67092</v>
          </cell>
          <cell r="L1629">
            <v>40255.2</v>
          </cell>
          <cell r="M1629" t="str">
            <v>F</v>
          </cell>
          <cell r="N1629">
            <v>0.6</v>
          </cell>
          <cell r="O1629" t="str">
            <v>L</v>
          </cell>
        </row>
        <row r="1630">
          <cell r="G1630" t="str">
            <v>GR-2026/01-0013</v>
          </cell>
        </row>
        <row r="1630">
          <cell r="I1630" t="str">
            <v>F</v>
          </cell>
          <cell r="J1630">
            <v>88.5</v>
          </cell>
          <cell r="K1630">
            <v>88.5</v>
          </cell>
          <cell r="L1630">
            <v>88.5</v>
          </cell>
          <cell r="M1630" t="str">
            <v>F</v>
          </cell>
          <cell r="N1630">
            <v>1</v>
          </cell>
        </row>
        <row r="1631">
          <cell r="I1631" t="str">
            <v>F</v>
          </cell>
          <cell r="J1631">
            <v>274491.14</v>
          </cell>
          <cell r="K1631">
            <v>274491.14</v>
          </cell>
          <cell r="L1631">
            <v>823473.42</v>
          </cell>
          <cell r="M1631" t="str">
            <v>F</v>
          </cell>
          <cell r="N1631">
            <v>3</v>
          </cell>
          <cell r="O1631" t="str">
            <v>L</v>
          </cell>
        </row>
        <row r="1632">
          <cell r="I1632" t="str">
            <v>F</v>
          </cell>
          <cell r="J1632">
            <v>63600</v>
          </cell>
          <cell r="K1632">
            <v>63600</v>
          </cell>
          <cell r="L1632">
            <v>38160</v>
          </cell>
          <cell r="M1632" t="str">
            <v>F</v>
          </cell>
          <cell r="N1632">
            <v>0.6</v>
          </cell>
          <cell r="O1632" t="str">
            <v>L</v>
          </cell>
        </row>
        <row r="1633">
          <cell r="G1633" t="str">
            <v>GR-2025/12-0144</v>
          </cell>
        </row>
        <row r="1633">
          <cell r="I1633" t="str">
            <v>F</v>
          </cell>
          <cell r="J1633">
            <v>110.2</v>
          </cell>
          <cell r="K1633">
            <v>110.2</v>
          </cell>
          <cell r="L1633">
            <v>110.2</v>
          </cell>
          <cell r="M1633" t="str">
            <v>F</v>
          </cell>
          <cell r="N1633">
            <v>1</v>
          </cell>
        </row>
        <row r="1634">
          <cell r="F1634" t="str">
            <v>CMAU3789031</v>
          </cell>
          <cell r="G1634" t="str">
            <v>GR-2026/01-0058</v>
          </cell>
        </row>
        <row r="1634">
          <cell r="I1634" t="str">
            <v>F</v>
          </cell>
          <cell r="J1634">
            <v>99092</v>
          </cell>
          <cell r="K1634">
            <v>99092</v>
          </cell>
          <cell r="L1634">
            <v>58385.01</v>
          </cell>
          <cell r="M1634" t="str">
            <v>F</v>
          </cell>
          <cell r="N1634">
            <v>0.5892</v>
          </cell>
          <cell r="O1634" t="str">
            <v>I</v>
          </cell>
          <cell r="P1634" t="str">
            <v>99,092.00</v>
          </cell>
        </row>
        <row r="1635">
          <cell r="G1635" t="str">
            <v>GR-2026/01-0004</v>
          </cell>
        </row>
        <row r="1635">
          <cell r="I1635" t="str">
            <v>F</v>
          </cell>
          <cell r="J1635">
            <v>315.6</v>
          </cell>
          <cell r="K1635">
            <v>315.6</v>
          </cell>
          <cell r="L1635">
            <v>315.6</v>
          </cell>
          <cell r="M1635" t="str">
            <v>F</v>
          </cell>
          <cell r="N1635">
            <v>1</v>
          </cell>
        </row>
        <row r="1636">
          <cell r="F1636" t="str">
            <v>CMAU3418679</v>
          </cell>
          <cell r="G1636" t="str">
            <v>GR-2026/01-0031</v>
          </cell>
        </row>
        <row r="1636">
          <cell r="I1636" t="str">
            <v>F</v>
          </cell>
          <cell r="J1636">
            <v>101120</v>
          </cell>
          <cell r="K1636">
            <v>101120</v>
          </cell>
          <cell r="L1636">
            <v>59579.9</v>
          </cell>
          <cell r="M1636" t="str">
            <v>F</v>
          </cell>
          <cell r="N1636">
            <v>0.5892</v>
          </cell>
          <cell r="O1636" t="str">
            <v>I</v>
          </cell>
          <cell r="P1636" t="str">
            <v>101,120.00</v>
          </cell>
        </row>
        <row r="1637">
          <cell r="F1637" t="str">
            <v>CMAU5962280</v>
          </cell>
          <cell r="G1637" t="str">
            <v>GR-2026/01-0035</v>
          </cell>
        </row>
        <row r="1637">
          <cell r="I1637" t="str">
            <v>F</v>
          </cell>
          <cell r="J1637">
            <v>126640</v>
          </cell>
          <cell r="K1637">
            <v>126640</v>
          </cell>
          <cell r="L1637">
            <v>74616.29</v>
          </cell>
          <cell r="M1637" t="str">
            <v>F</v>
          </cell>
          <cell r="N1637">
            <v>0.5892</v>
          </cell>
          <cell r="O1637" t="str">
            <v>I</v>
          </cell>
          <cell r="P1637" t="str">
            <v>126,640.00</v>
          </cell>
        </row>
        <row r="1638">
          <cell r="G1638" t="str">
            <v>GR-2025/12-0142</v>
          </cell>
        </row>
        <row r="1638">
          <cell r="I1638" t="str">
            <v>F</v>
          </cell>
          <cell r="J1638">
            <v>944</v>
          </cell>
          <cell r="K1638">
            <v>944</v>
          </cell>
          <cell r="L1638">
            <v>944</v>
          </cell>
          <cell r="M1638" t="str">
            <v>F</v>
          </cell>
          <cell r="N1638">
            <v>1</v>
          </cell>
        </row>
        <row r="1639">
          <cell r="F1639" t="str">
            <v>FCIU9256890</v>
          </cell>
          <cell r="G1639" t="str">
            <v>GR-2026/01-0032</v>
          </cell>
        </row>
        <row r="1639">
          <cell r="I1639" t="str">
            <v>F</v>
          </cell>
          <cell r="J1639">
            <v>102000</v>
          </cell>
          <cell r="K1639">
            <v>102000</v>
          </cell>
          <cell r="L1639">
            <v>60098.4</v>
          </cell>
          <cell r="M1639" t="str">
            <v>F</v>
          </cell>
          <cell r="N1639">
            <v>0.5892</v>
          </cell>
          <cell r="O1639" t="str">
            <v>I</v>
          </cell>
          <cell r="P1639" t="str">
            <v>102,000.00</v>
          </cell>
        </row>
        <row r="1640">
          <cell r="F1640" t="str">
            <v>BEAU6234847</v>
          </cell>
          <cell r="G1640" t="str">
            <v>GR-2026/01-0117</v>
          </cell>
        </row>
        <row r="1640">
          <cell r="I1640" t="str">
            <v>F</v>
          </cell>
          <cell r="J1640">
            <v>111893.02</v>
          </cell>
          <cell r="K1640">
            <v>111893.02</v>
          </cell>
          <cell r="L1640">
            <v>65602.88</v>
          </cell>
          <cell r="M1640" t="str">
            <v>F</v>
          </cell>
          <cell r="N1640">
            <v>0.5863</v>
          </cell>
          <cell r="O1640" t="str">
            <v>I</v>
          </cell>
          <cell r="P1640" t="str">
            <v>111,893.02</v>
          </cell>
        </row>
        <row r="1641">
          <cell r="F1641" t="str">
            <v>CSNU8083064</v>
          </cell>
          <cell r="G1641" t="str">
            <v>GR-2026/01-0110</v>
          </cell>
        </row>
        <row r="1641">
          <cell r="I1641" t="str">
            <v>F</v>
          </cell>
          <cell r="J1641">
            <v>284</v>
          </cell>
          <cell r="K1641">
            <v>284</v>
          </cell>
          <cell r="L1641">
            <v>166.51</v>
          </cell>
          <cell r="M1641" t="str">
            <v>F</v>
          </cell>
          <cell r="N1641">
            <v>0.5863</v>
          </cell>
          <cell r="O1641" t="str">
            <v>I</v>
          </cell>
          <cell r="P1641" t="str">
            <v>284.00</v>
          </cell>
        </row>
        <row r="1642">
          <cell r="F1642" t="str">
            <v>CSNU8083064</v>
          </cell>
          <cell r="G1642" t="str">
            <v>GR-2026/01-0109</v>
          </cell>
        </row>
        <row r="1642">
          <cell r="I1642" t="str">
            <v>F</v>
          </cell>
          <cell r="J1642">
            <v>154888.44</v>
          </cell>
          <cell r="K1642">
            <v>154888.44</v>
          </cell>
          <cell r="L1642">
            <v>90811.09</v>
          </cell>
          <cell r="M1642" t="str">
            <v>F</v>
          </cell>
          <cell r="N1642">
            <v>0.5863</v>
          </cell>
          <cell r="O1642" t="str">
            <v>I</v>
          </cell>
          <cell r="P1642" t="str">
            <v>154,888.44</v>
          </cell>
        </row>
        <row r="1643">
          <cell r="F1643" t="str">
            <v>TGBU5340919</v>
          </cell>
          <cell r="G1643" t="str">
            <v>GR-2026/01-0088</v>
          </cell>
        </row>
        <row r="1643">
          <cell r="I1643" t="str">
            <v>F</v>
          </cell>
          <cell r="J1643">
            <v>110421.51</v>
          </cell>
          <cell r="K1643">
            <v>110421.51</v>
          </cell>
          <cell r="L1643">
            <v>64740.13</v>
          </cell>
          <cell r="M1643" t="str">
            <v>F</v>
          </cell>
          <cell r="N1643">
            <v>0.5863</v>
          </cell>
          <cell r="O1643" t="str">
            <v>I</v>
          </cell>
          <cell r="P1643" t="str">
            <v>110,421.51</v>
          </cell>
        </row>
        <row r="1644">
          <cell r="I1644" t="str">
            <v>F</v>
          </cell>
          <cell r="J1644">
            <v>4.5</v>
          </cell>
          <cell r="K1644">
            <v>4.5</v>
          </cell>
          <cell r="L1644">
            <v>2.7</v>
          </cell>
          <cell r="M1644" t="str">
            <v>F</v>
          </cell>
          <cell r="N1644">
            <v>0.6</v>
          </cell>
          <cell r="O1644" t="str">
            <v>L</v>
          </cell>
        </row>
        <row r="1645">
          <cell r="F1645" t="str">
            <v>OOCU7759556</v>
          </cell>
          <cell r="G1645" t="str">
            <v>GR-2026/01-0162</v>
          </cell>
        </row>
        <row r="1645">
          <cell r="I1645" t="str">
            <v>F</v>
          </cell>
          <cell r="J1645">
            <v>107519.95</v>
          </cell>
          <cell r="K1645">
            <v>107519.95</v>
          </cell>
          <cell r="L1645">
            <v>63038.95</v>
          </cell>
          <cell r="M1645" t="str">
            <v>F</v>
          </cell>
          <cell r="N1645">
            <v>0.5863</v>
          </cell>
          <cell r="O1645" t="str">
            <v>I</v>
          </cell>
          <cell r="P1645" t="str">
            <v>107,519.95</v>
          </cell>
        </row>
        <row r="1646">
          <cell r="I1646" t="str">
            <v>F</v>
          </cell>
          <cell r="J1646">
            <v>1624</v>
          </cell>
          <cell r="K1646">
            <v>1624</v>
          </cell>
          <cell r="L1646">
            <v>974.4</v>
          </cell>
          <cell r="M1646" t="str">
            <v>F</v>
          </cell>
          <cell r="N1646">
            <v>0.6</v>
          </cell>
          <cell r="O1646" t="str">
            <v>L</v>
          </cell>
        </row>
        <row r="1647">
          <cell r="F1647" t="str">
            <v>OOCU9689416 (MOCHA)</v>
          </cell>
          <cell r="G1647" t="str">
            <v>GR-2026/01-0160</v>
          </cell>
        </row>
        <row r="1647">
          <cell r="I1647" t="str">
            <v>F</v>
          </cell>
          <cell r="J1647">
            <v>25802.5</v>
          </cell>
          <cell r="K1647">
            <v>25802.5</v>
          </cell>
          <cell r="L1647">
            <v>15128.01</v>
          </cell>
          <cell r="M1647" t="str">
            <v>F</v>
          </cell>
          <cell r="N1647">
            <v>0.5863</v>
          </cell>
          <cell r="O1647" t="str">
            <v>I</v>
          </cell>
          <cell r="P1647" t="str">
            <v>25,802.50</v>
          </cell>
        </row>
        <row r="1648">
          <cell r="F1648" t="str">
            <v>OOCU9689416</v>
          </cell>
          <cell r="G1648" t="str">
            <v>GR-2026/01-0159</v>
          </cell>
        </row>
        <row r="1648">
          <cell r="I1648" t="str">
            <v>F</v>
          </cell>
          <cell r="J1648">
            <v>118833.07</v>
          </cell>
          <cell r="K1648">
            <v>118833.07</v>
          </cell>
          <cell r="L1648">
            <v>69671.83</v>
          </cell>
          <cell r="M1648" t="str">
            <v>F</v>
          </cell>
          <cell r="N1648">
            <v>0.5863</v>
          </cell>
          <cell r="O1648" t="str">
            <v>I</v>
          </cell>
          <cell r="P1648" t="str">
            <v>118,833.07</v>
          </cell>
        </row>
        <row r="1649">
          <cell r="F1649" t="str">
            <v>FFAU2406429</v>
          </cell>
          <cell r="G1649" t="str">
            <v>GR-2026/01-0077</v>
          </cell>
        </row>
        <row r="1649">
          <cell r="I1649" t="str">
            <v>F</v>
          </cell>
          <cell r="J1649">
            <v>138103.07</v>
          </cell>
          <cell r="K1649">
            <v>138103.07</v>
          </cell>
          <cell r="L1649">
            <v>80969.83</v>
          </cell>
          <cell r="M1649" t="str">
            <v>F</v>
          </cell>
          <cell r="N1649">
            <v>0.5863</v>
          </cell>
          <cell r="O1649" t="str">
            <v>I</v>
          </cell>
          <cell r="P1649" t="str">
            <v>138,103.07</v>
          </cell>
        </row>
        <row r="1650">
          <cell r="I1650" t="str">
            <v>F</v>
          </cell>
          <cell r="J1650">
            <v>3640</v>
          </cell>
          <cell r="K1650">
            <v>3640</v>
          </cell>
          <cell r="L1650">
            <v>2184</v>
          </cell>
          <cell r="M1650" t="str">
            <v>F</v>
          </cell>
          <cell r="N1650">
            <v>0.6</v>
          </cell>
          <cell r="O1650" t="str">
            <v>L</v>
          </cell>
        </row>
        <row r="1651">
          <cell r="I1651" t="str">
            <v>F</v>
          </cell>
          <cell r="J1651">
            <v>2096</v>
          </cell>
          <cell r="K1651">
            <v>2096</v>
          </cell>
          <cell r="L1651">
            <v>1257.6</v>
          </cell>
          <cell r="M1651" t="str">
            <v>F</v>
          </cell>
          <cell r="N1651">
            <v>0.6</v>
          </cell>
          <cell r="O1651" t="str">
            <v>L</v>
          </cell>
        </row>
        <row r="1652">
          <cell r="I1652" t="str">
            <v>F</v>
          </cell>
          <cell r="J1652">
            <v>54800</v>
          </cell>
          <cell r="K1652">
            <v>54800</v>
          </cell>
          <cell r="L1652">
            <v>32880</v>
          </cell>
          <cell r="M1652" t="str">
            <v>F</v>
          </cell>
          <cell r="N1652">
            <v>0.6</v>
          </cell>
          <cell r="O1652" t="str">
            <v>L</v>
          </cell>
        </row>
        <row r="1653">
          <cell r="G1653" t="str">
            <v>GR-2025/12-0134</v>
          </cell>
        </row>
        <row r="1653">
          <cell r="I1653" t="str">
            <v>F</v>
          </cell>
          <cell r="J1653">
            <v>47.6</v>
          </cell>
          <cell r="K1653">
            <v>47.6</v>
          </cell>
          <cell r="L1653">
            <v>47.6</v>
          </cell>
          <cell r="M1653" t="str">
            <v>F</v>
          </cell>
          <cell r="N1653">
            <v>1</v>
          </cell>
        </row>
        <row r="1654">
          <cell r="G1654" t="str">
            <v>GR-2025/12-0140</v>
          </cell>
        </row>
        <row r="1654">
          <cell r="I1654" t="str">
            <v>F</v>
          </cell>
          <cell r="J1654">
            <v>1542.9</v>
          </cell>
          <cell r="K1654">
            <v>1542.9</v>
          </cell>
          <cell r="L1654">
            <v>893.49</v>
          </cell>
          <cell r="M1654" t="str">
            <v>F</v>
          </cell>
          <cell r="N1654">
            <v>0.5791</v>
          </cell>
          <cell r="O1654" t="str">
            <v>I</v>
          </cell>
        </row>
        <row r="1655">
          <cell r="I1655" t="str">
            <v>F</v>
          </cell>
          <cell r="J1655">
            <v>7800</v>
          </cell>
          <cell r="K1655">
            <v>7800</v>
          </cell>
          <cell r="L1655">
            <v>4680</v>
          </cell>
          <cell r="M1655" t="str">
            <v>F</v>
          </cell>
          <cell r="N1655">
            <v>0.6</v>
          </cell>
          <cell r="O1655" t="str">
            <v>L</v>
          </cell>
        </row>
        <row r="1656">
          <cell r="I1656" t="str">
            <v>F</v>
          </cell>
          <cell r="J1656">
            <v>120582</v>
          </cell>
          <cell r="K1656">
            <v>120582</v>
          </cell>
          <cell r="L1656">
            <v>72349.2</v>
          </cell>
          <cell r="M1656" t="str">
            <v>F</v>
          </cell>
          <cell r="N1656">
            <v>0.6</v>
          </cell>
          <cell r="O1656" t="str">
            <v>L</v>
          </cell>
        </row>
        <row r="1657">
          <cell r="I1657" t="str">
            <v>F</v>
          </cell>
          <cell r="J1657">
            <v>46200</v>
          </cell>
          <cell r="K1657">
            <v>46200</v>
          </cell>
          <cell r="L1657">
            <v>27720</v>
          </cell>
          <cell r="M1657" t="str">
            <v>F</v>
          </cell>
          <cell r="N1657">
            <v>0.6</v>
          </cell>
          <cell r="O1657" t="str">
            <v>L</v>
          </cell>
        </row>
        <row r="1658">
          <cell r="I1658" t="str">
            <v>F</v>
          </cell>
          <cell r="J1658">
            <v>21600</v>
          </cell>
          <cell r="K1658">
            <v>21600</v>
          </cell>
          <cell r="L1658">
            <v>12960</v>
          </cell>
          <cell r="M1658" t="str">
            <v>F</v>
          </cell>
          <cell r="N1658">
            <v>0.6</v>
          </cell>
          <cell r="O1658" t="str">
            <v>L</v>
          </cell>
        </row>
        <row r="1659">
          <cell r="I1659" t="str">
            <v>F</v>
          </cell>
          <cell r="J1659">
            <v>1070</v>
          </cell>
          <cell r="K1659">
            <v>1070</v>
          </cell>
          <cell r="L1659">
            <v>642</v>
          </cell>
          <cell r="M1659" t="str">
            <v>F</v>
          </cell>
          <cell r="N1659">
            <v>0.6</v>
          </cell>
          <cell r="O1659" t="str">
            <v>N</v>
          </cell>
        </row>
        <row r="1660">
          <cell r="F1660" t="str">
            <v>MSNU5254775</v>
          </cell>
          <cell r="G1660" t="str">
            <v>GR-2026/01-0093</v>
          </cell>
        </row>
        <row r="1660">
          <cell r="I1660" t="str">
            <v>F</v>
          </cell>
          <cell r="J1660">
            <v>850</v>
          </cell>
          <cell r="K1660">
            <v>850</v>
          </cell>
          <cell r="L1660">
            <v>499.8</v>
          </cell>
          <cell r="M1660" t="str">
            <v>F</v>
          </cell>
          <cell r="N1660">
            <v>0.588</v>
          </cell>
          <cell r="O1660" t="str">
            <v>I</v>
          </cell>
          <cell r="P1660" t="str">
            <v>850.00</v>
          </cell>
        </row>
        <row r="1661">
          <cell r="F1661" t="str">
            <v>MSNU5254775</v>
          </cell>
          <cell r="G1661" t="str">
            <v>GR-2026/01-0091</v>
          </cell>
        </row>
        <row r="1661">
          <cell r="I1661" t="str">
            <v>F</v>
          </cell>
          <cell r="J1661">
            <v>221.69</v>
          </cell>
          <cell r="K1661">
            <v>221.69</v>
          </cell>
          <cell r="L1661">
            <v>130.35</v>
          </cell>
          <cell r="M1661" t="str">
            <v>F</v>
          </cell>
          <cell r="N1661">
            <v>0.588</v>
          </cell>
          <cell r="O1661" t="str">
            <v>I</v>
          </cell>
          <cell r="P1661" t="str">
            <v>221.69</v>
          </cell>
        </row>
        <row r="1662">
          <cell r="F1662" t="str">
            <v>MSNU5254775</v>
          </cell>
          <cell r="G1662" t="str">
            <v>GR-2026/01-0092</v>
          </cell>
        </row>
        <row r="1662">
          <cell r="I1662" t="str">
            <v>F</v>
          </cell>
          <cell r="J1662">
            <v>4000</v>
          </cell>
          <cell r="K1662">
            <v>4000</v>
          </cell>
          <cell r="L1662">
            <v>2352</v>
          </cell>
          <cell r="M1662" t="str">
            <v>F</v>
          </cell>
          <cell r="N1662">
            <v>0.588</v>
          </cell>
          <cell r="O1662" t="str">
            <v>I</v>
          </cell>
          <cell r="P1662" t="str">
            <v>4,000.00</v>
          </cell>
        </row>
        <row r="1663">
          <cell r="F1663" t="str">
            <v>MSNU5254775</v>
          </cell>
          <cell r="G1663" t="str">
            <v>GR-2026/01-0090</v>
          </cell>
        </row>
        <row r="1663">
          <cell r="I1663" t="str">
            <v>F</v>
          </cell>
          <cell r="J1663">
            <v>74555</v>
          </cell>
          <cell r="K1663">
            <v>74555</v>
          </cell>
          <cell r="L1663">
            <v>43838.34</v>
          </cell>
          <cell r="M1663" t="str">
            <v>F</v>
          </cell>
          <cell r="N1663">
            <v>0.588</v>
          </cell>
          <cell r="O1663" t="str">
            <v>I</v>
          </cell>
          <cell r="P1663" t="str">
            <v>74,555.00</v>
          </cell>
        </row>
        <row r="1664">
          <cell r="F1664" t="str">
            <v>MSNU5254775</v>
          </cell>
          <cell r="G1664" t="str">
            <v>GR-2026/01-0089</v>
          </cell>
        </row>
        <row r="1664">
          <cell r="I1664" t="str">
            <v>F</v>
          </cell>
          <cell r="J1664">
            <v>59660.01</v>
          </cell>
          <cell r="K1664">
            <v>59660.01</v>
          </cell>
          <cell r="L1664">
            <v>35080.09</v>
          </cell>
          <cell r="M1664" t="str">
            <v>F</v>
          </cell>
          <cell r="N1664">
            <v>0.588</v>
          </cell>
          <cell r="O1664" t="str">
            <v>I</v>
          </cell>
          <cell r="P1664" t="str">
            <v>59,660.01</v>
          </cell>
        </row>
        <row r="1665">
          <cell r="F1665" t="str">
            <v>CAAU7200606</v>
          </cell>
          <cell r="G1665" t="str">
            <v>GR-2026/01-0059</v>
          </cell>
        </row>
        <row r="1665">
          <cell r="I1665" t="str">
            <v>F</v>
          </cell>
          <cell r="J1665">
            <v>2867.94</v>
          </cell>
          <cell r="K1665">
            <v>2867.94</v>
          </cell>
          <cell r="L1665">
            <v>1681.47</v>
          </cell>
          <cell r="M1665" t="str">
            <v>F</v>
          </cell>
          <cell r="N1665">
            <v>0.5863</v>
          </cell>
          <cell r="O1665" t="str">
            <v>I</v>
          </cell>
          <cell r="P1665" t="str">
            <v>2,867.94</v>
          </cell>
        </row>
        <row r="1666">
          <cell r="F1666" t="str">
            <v>CAAU7200606</v>
          </cell>
          <cell r="G1666" t="str">
            <v>GR-2026/01-0060</v>
          </cell>
        </row>
        <row r="1666">
          <cell r="I1666" t="str">
            <v>F</v>
          </cell>
          <cell r="J1666">
            <v>26400</v>
          </cell>
          <cell r="K1666">
            <v>26400</v>
          </cell>
          <cell r="L1666">
            <v>15478.32</v>
          </cell>
          <cell r="M1666" t="str">
            <v>F</v>
          </cell>
          <cell r="N1666">
            <v>0.5863</v>
          </cell>
          <cell r="O1666" t="str">
            <v>I</v>
          </cell>
          <cell r="P1666" t="str">
            <v>26,400.00</v>
          </cell>
        </row>
        <row r="1667">
          <cell r="F1667" t="str">
            <v>BY COURIER</v>
          </cell>
          <cell r="G1667" t="str">
            <v>GR-2025/12-0128</v>
          </cell>
        </row>
        <row r="1667">
          <cell r="I1667" t="str">
            <v>F</v>
          </cell>
          <cell r="J1667">
            <v>1720</v>
          </cell>
          <cell r="K1667">
            <v>1720</v>
          </cell>
          <cell r="L1667">
            <v>1000.18</v>
          </cell>
          <cell r="M1667" t="str">
            <v>F</v>
          </cell>
          <cell r="N1667">
            <v>0.5815</v>
          </cell>
        </row>
        <row r="1668">
          <cell r="I1668" t="str">
            <v>F</v>
          </cell>
          <cell r="J1668">
            <v>39400</v>
          </cell>
          <cell r="K1668">
            <v>39400</v>
          </cell>
          <cell r="L1668">
            <v>23640</v>
          </cell>
          <cell r="M1668" t="str">
            <v>F</v>
          </cell>
          <cell r="N1668">
            <v>0.6</v>
          </cell>
          <cell r="O1668" t="str">
            <v>L</v>
          </cell>
        </row>
        <row r="1669">
          <cell r="I1669" t="str">
            <v>F</v>
          </cell>
          <cell r="J1669">
            <v>16400</v>
          </cell>
          <cell r="K1669">
            <v>16400</v>
          </cell>
          <cell r="L1669">
            <v>9840</v>
          </cell>
          <cell r="M1669" t="str">
            <v>F</v>
          </cell>
          <cell r="N1669">
            <v>0.6</v>
          </cell>
          <cell r="O1669" t="str">
            <v>L</v>
          </cell>
        </row>
        <row r="1670">
          <cell r="I1670" t="str">
            <v>F</v>
          </cell>
          <cell r="J1670">
            <v>74300</v>
          </cell>
          <cell r="K1670">
            <v>74300</v>
          </cell>
          <cell r="L1670">
            <v>44580</v>
          </cell>
          <cell r="M1670" t="str">
            <v>F</v>
          </cell>
          <cell r="N1670">
            <v>0.6</v>
          </cell>
          <cell r="O1670" t="str">
            <v>K</v>
          </cell>
        </row>
        <row r="1671">
          <cell r="I1671" t="str">
            <v>F</v>
          </cell>
          <cell r="J1671">
            <v>20450</v>
          </cell>
          <cell r="K1671">
            <v>20450</v>
          </cell>
          <cell r="L1671">
            <v>12270</v>
          </cell>
          <cell r="M1671" t="str">
            <v>F</v>
          </cell>
          <cell r="N1671">
            <v>0.6</v>
          </cell>
          <cell r="O1671" t="str">
            <v>K</v>
          </cell>
        </row>
        <row r="1672">
          <cell r="I1672" t="str">
            <v>F</v>
          </cell>
          <cell r="J1672">
            <v>44885.7</v>
          </cell>
          <cell r="K1672">
            <v>44885.7</v>
          </cell>
          <cell r="L1672">
            <v>26931.42</v>
          </cell>
          <cell r="M1672" t="str">
            <v>F</v>
          </cell>
          <cell r="N1672">
            <v>0.6</v>
          </cell>
          <cell r="O1672" t="str">
            <v>K</v>
          </cell>
        </row>
        <row r="1673">
          <cell r="F1673" t="str">
            <v>CAAU7200606</v>
          </cell>
          <cell r="G1673" t="str">
            <v>GR-2026/01-0061</v>
          </cell>
        </row>
        <row r="1673">
          <cell r="I1673" t="str">
            <v>F</v>
          </cell>
          <cell r="J1673">
            <v>141850.72</v>
          </cell>
          <cell r="K1673">
            <v>141850.72</v>
          </cell>
          <cell r="L1673">
            <v>83167.08</v>
          </cell>
          <cell r="M1673" t="str">
            <v>F</v>
          </cell>
          <cell r="N1673">
            <v>0.5863</v>
          </cell>
          <cell r="O1673" t="str">
            <v>I</v>
          </cell>
          <cell r="P1673" t="str">
            <v>141,850.72</v>
          </cell>
        </row>
        <row r="1674">
          <cell r="I1674" t="str">
            <v>F</v>
          </cell>
          <cell r="J1674">
            <v>12301.5</v>
          </cell>
          <cell r="K1674">
            <v>12301.5</v>
          </cell>
          <cell r="L1674">
            <v>7380.9</v>
          </cell>
          <cell r="M1674" t="str">
            <v>F</v>
          </cell>
          <cell r="N1674">
            <v>0.6</v>
          </cell>
          <cell r="O1674" t="str">
            <v>L</v>
          </cell>
        </row>
        <row r="1675">
          <cell r="F1675" t="str">
            <v>CAAU7200606</v>
          </cell>
          <cell r="G1675" t="str">
            <v>GR-2026/01-0062</v>
          </cell>
        </row>
        <row r="1675">
          <cell r="I1675" t="str">
            <v>F</v>
          </cell>
          <cell r="J1675">
            <v>39626</v>
          </cell>
          <cell r="K1675">
            <v>39626</v>
          </cell>
          <cell r="L1675">
            <v>23232.72</v>
          </cell>
          <cell r="M1675" t="str">
            <v>F</v>
          </cell>
          <cell r="N1675">
            <v>0.5863</v>
          </cell>
          <cell r="O1675" t="str">
            <v>I</v>
          </cell>
          <cell r="P1675" t="str">
            <v>39,626.00</v>
          </cell>
        </row>
        <row r="1676">
          <cell r="F1676" t="str">
            <v>CAAU7200606</v>
          </cell>
          <cell r="G1676" t="str">
            <v>GR-2026/01-0063</v>
          </cell>
        </row>
        <row r="1676">
          <cell r="I1676" t="str">
            <v>F</v>
          </cell>
          <cell r="J1676">
            <v>86493.6</v>
          </cell>
          <cell r="K1676">
            <v>86493.6</v>
          </cell>
          <cell r="L1676">
            <v>50711.2</v>
          </cell>
          <cell r="M1676" t="str">
            <v>F</v>
          </cell>
          <cell r="N1676">
            <v>0.5863</v>
          </cell>
          <cell r="O1676" t="str">
            <v>I</v>
          </cell>
          <cell r="P1676" t="str">
            <v>86,493.60</v>
          </cell>
        </row>
        <row r="1677">
          <cell r="F1677" t="str">
            <v>CAAU7200606</v>
          </cell>
          <cell r="G1677" t="str">
            <v>GR-2026/01-0064</v>
          </cell>
        </row>
        <row r="1677">
          <cell r="I1677" t="str">
            <v>F</v>
          </cell>
          <cell r="J1677">
            <v>251860</v>
          </cell>
          <cell r="K1677">
            <v>251860</v>
          </cell>
          <cell r="L1677">
            <v>147665.52</v>
          </cell>
          <cell r="M1677" t="str">
            <v>F</v>
          </cell>
          <cell r="N1677">
            <v>0.5863</v>
          </cell>
          <cell r="O1677" t="str">
            <v>I</v>
          </cell>
          <cell r="P1677" t="str">
            <v>251,860.00</v>
          </cell>
        </row>
        <row r="1678">
          <cell r="F1678" t="str">
            <v>CAAU7200606 (MOCHA)</v>
          </cell>
          <cell r="G1678" t="str">
            <v>GR-2026/01-0067</v>
          </cell>
        </row>
        <row r="1678">
          <cell r="I1678" t="str">
            <v>F</v>
          </cell>
          <cell r="J1678">
            <v>0</v>
          </cell>
          <cell r="K1678">
            <v>0</v>
          </cell>
          <cell r="L1678">
            <v>0</v>
          </cell>
          <cell r="M1678" t="str">
            <v>F</v>
          </cell>
          <cell r="N1678">
            <v>0.5863</v>
          </cell>
          <cell r="O1678" t="str">
            <v>I</v>
          </cell>
          <cell r="P1678" t="str">
            <v>0.00</v>
          </cell>
        </row>
        <row r="1679">
          <cell r="F1679" t="str">
            <v>CAAU7200606</v>
          </cell>
          <cell r="G1679" t="str">
            <v>GR-2026/01-0065</v>
          </cell>
        </row>
        <row r="1679">
          <cell r="I1679" t="str">
            <v>F</v>
          </cell>
          <cell r="J1679">
            <v>17330</v>
          </cell>
          <cell r="K1679">
            <v>17330</v>
          </cell>
          <cell r="L1679">
            <v>10160.58</v>
          </cell>
          <cell r="M1679" t="str">
            <v>F</v>
          </cell>
          <cell r="N1679">
            <v>0.5863</v>
          </cell>
          <cell r="O1679" t="str">
            <v>I</v>
          </cell>
          <cell r="P1679" t="str">
            <v>17,330.00</v>
          </cell>
        </row>
        <row r="1680">
          <cell r="F1680" t="str">
            <v>CAAU7200606 (MOCHA)</v>
          </cell>
          <cell r="G1680" t="str">
            <v>GR-2026/01-0068</v>
          </cell>
        </row>
        <row r="1680">
          <cell r="I1680" t="str">
            <v>F</v>
          </cell>
          <cell r="J1680">
            <v>42000</v>
          </cell>
          <cell r="K1680">
            <v>42000</v>
          </cell>
          <cell r="L1680">
            <v>24624.6</v>
          </cell>
          <cell r="M1680" t="str">
            <v>F</v>
          </cell>
          <cell r="N1680">
            <v>0.5863</v>
          </cell>
          <cell r="O1680" t="str">
            <v>I</v>
          </cell>
          <cell r="P1680" t="str">
            <v>42,000.00</v>
          </cell>
        </row>
        <row r="1681">
          <cell r="F1681" t="str">
            <v>CAAU7200606</v>
          </cell>
          <cell r="G1681" t="str">
            <v>GR-2026/01-0066</v>
          </cell>
        </row>
        <row r="1681">
          <cell r="I1681" t="str">
            <v>F</v>
          </cell>
          <cell r="J1681">
            <v>183248</v>
          </cell>
          <cell r="K1681">
            <v>183248</v>
          </cell>
          <cell r="L1681">
            <v>107438.3</v>
          </cell>
          <cell r="M1681" t="str">
            <v>F</v>
          </cell>
          <cell r="N1681">
            <v>0.5863</v>
          </cell>
          <cell r="O1681" t="str">
            <v>I</v>
          </cell>
          <cell r="P1681" t="str">
            <v>183,248.00</v>
          </cell>
        </row>
        <row r="1682">
          <cell r="I1682" t="str">
            <v>F</v>
          </cell>
          <cell r="J1682">
            <v>34367.5</v>
          </cell>
          <cell r="K1682">
            <v>34367.5</v>
          </cell>
          <cell r="L1682">
            <v>20620.5</v>
          </cell>
          <cell r="M1682" t="str">
            <v>F</v>
          </cell>
          <cell r="N1682">
            <v>0.6</v>
          </cell>
          <cell r="O1682" t="str">
            <v>L</v>
          </cell>
        </row>
        <row r="1683">
          <cell r="I1683" t="str">
            <v>F</v>
          </cell>
          <cell r="J1683">
            <v>1720</v>
          </cell>
          <cell r="K1683">
            <v>1720</v>
          </cell>
          <cell r="L1683">
            <v>1032</v>
          </cell>
          <cell r="M1683" t="str">
            <v>F</v>
          </cell>
          <cell r="N1683">
            <v>0.6</v>
          </cell>
          <cell r="O1683" t="str">
            <v>L</v>
          </cell>
        </row>
        <row r="1684">
          <cell r="I1684" t="str">
            <v>F</v>
          </cell>
          <cell r="J1684">
            <v>3044</v>
          </cell>
          <cell r="K1684">
            <v>3044</v>
          </cell>
          <cell r="L1684">
            <v>1826.4</v>
          </cell>
          <cell r="M1684" t="str">
            <v>F</v>
          </cell>
          <cell r="N1684">
            <v>0.6</v>
          </cell>
          <cell r="O1684" t="str">
            <v>L</v>
          </cell>
        </row>
        <row r="1685">
          <cell r="I1685" t="str">
            <v>F</v>
          </cell>
          <cell r="J1685">
            <v>5730</v>
          </cell>
          <cell r="K1685">
            <v>5730</v>
          </cell>
          <cell r="L1685">
            <v>3438</v>
          </cell>
          <cell r="M1685" t="str">
            <v>F</v>
          </cell>
          <cell r="N1685">
            <v>0.6</v>
          </cell>
          <cell r="O1685" t="str">
            <v>L</v>
          </cell>
        </row>
        <row r="1686">
          <cell r="I1686" t="str">
            <v>F</v>
          </cell>
          <cell r="J1686">
            <v>1856</v>
          </cell>
          <cell r="K1686">
            <v>1856</v>
          </cell>
          <cell r="L1686">
            <v>1113.6</v>
          </cell>
          <cell r="M1686" t="str">
            <v>F</v>
          </cell>
          <cell r="N1686">
            <v>0.6</v>
          </cell>
          <cell r="O1686" t="str">
            <v>L</v>
          </cell>
        </row>
        <row r="1687">
          <cell r="F1687" t="str">
            <v>MSNU5710577</v>
          </cell>
          <cell r="G1687" t="str">
            <v>GR-2026/01-0033</v>
          </cell>
        </row>
        <row r="1687">
          <cell r="I1687" t="str">
            <v>F</v>
          </cell>
          <cell r="J1687">
            <v>114682</v>
          </cell>
          <cell r="K1687">
            <v>114682</v>
          </cell>
          <cell r="L1687">
            <v>67238.06</v>
          </cell>
          <cell r="M1687" t="str">
            <v>F</v>
          </cell>
          <cell r="N1687">
            <v>0.5863</v>
          </cell>
          <cell r="O1687" t="str">
            <v>I</v>
          </cell>
          <cell r="P1687" t="str">
            <v>114,682.00</v>
          </cell>
        </row>
        <row r="1688">
          <cell r="F1688" t="str">
            <v>BMOU6772087</v>
          </cell>
          <cell r="G1688" t="str">
            <v>GR-2026/01-0044</v>
          </cell>
        </row>
        <row r="1688">
          <cell r="I1688" t="str">
            <v>F</v>
          </cell>
          <cell r="J1688">
            <v>164953</v>
          </cell>
          <cell r="K1688">
            <v>164953</v>
          </cell>
          <cell r="L1688">
            <v>96711.94</v>
          </cell>
          <cell r="M1688" t="str">
            <v>F</v>
          </cell>
          <cell r="N1688">
            <v>0.5863</v>
          </cell>
          <cell r="O1688" t="str">
            <v>I</v>
          </cell>
          <cell r="P1688" t="str">
            <v>164,953.00</v>
          </cell>
        </row>
        <row r="1689">
          <cell r="F1689" t="str">
            <v>TRHU8734123</v>
          </cell>
          <cell r="G1689" t="str">
            <v>GR-2026/01-0027</v>
          </cell>
        </row>
        <row r="1689">
          <cell r="I1689" t="str">
            <v>F</v>
          </cell>
          <cell r="J1689">
            <v>164572</v>
          </cell>
          <cell r="K1689">
            <v>164572</v>
          </cell>
          <cell r="L1689">
            <v>96488.56</v>
          </cell>
          <cell r="M1689" t="str">
            <v>F</v>
          </cell>
          <cell r="N1689">
            <v>0.5863</v>
          </cell>
          <cell r="O1689" t="str">
            <v>I</v>
          </cell>
          <cell r="P1689" t="str">
            <v>164,572.00</v>
          </cell>
        </row>
        <row r="1690">
          <cell r="I1690" t="str">
            <v>F</v>
          </cell>
          <cell r="J1690">
            <v>2329.86</v>
          </cell>
          <cell r="K1690">
            <v>2329.86</v>
          </cell>
          <cell r="L1690">
            <v>6989.58</v>
          </cell>
          <cell r="M1690" t="str">
            <v>F</v>
          </cell>
          <cell r="N1690">
            <v>3</v>
          </cell>
          <cell r="O1690" t="str">
            <v>L</v>
          </cell>
        </row>
        <row r="1691">
          <cell r="F1691" t="str">
            <v>FFAU3996778 (MOCHA)</v>
          </cell>
          <cell r="G1691" t="str">
            <v>GR-2026/01-0043</v>
          </cell>
        </row>
        <row r="1691">
          <cell r="I1691" t="str">
            <v>F</v>
          </cell>
          <cell r="J1691">
            <v>90110</v>
          </cell>
          <cell r="K1691">
            <v>90110</v>
          </cell>
          <cell r="L1691">
            <v>52984.68</v>
          </cell>
          <cell r="M1691" t="str">
            <v>F</v>
          </cell>
          <cell r="N1691">
            <v>0.588</v>
          </cell>
          <cell r="O1691" t="str">
            <v>I</v>
          </cell>
          <cell r="P1691" t="str">
            <v>90,110.00</v>
          </cell>
        </row>
        <row r="1692">
          <cell r="G1692" t="str">
            <v>GR-2026/04-0080, GR-2026/02-0134</v>
          </cell>
        </row>
        <row r="1692">
          <cell r="I1692" t="str">
            <v>F</v>
          </cell>
          <cell r="J1692">
            <v>4200</v>
          </cell>
          <cell r="K1692">
            <v>4200</v>
          </cell>
          <cell r="L1692">
            <v>4200</v>
          </cell>
          <cell r="M1692" t="str">
            <v>F</v>
          </cell>
          <cell r="N1692">
            <v>1</v>
          </cell>
        </row>
        <row r="1693">
          <cell r="F1693" t="str">
            <v>FFAU3996778</v>
          </cell>
          <cell r="G1693" t="str">
            <v>GR-2026/01-0042</v>
          </cell>
        </row>
        <row r="1693">
          <cell r="I1693" t="str">
            <v>F</v>
          </cell>
          <cell r="J1693">
            <v>525784.5</v>
          </cell>
          <cell r="K1693">
            <v>525784.5</v>
          </cell>
          <cell r="L1693">
            <v>309161.29</v>
          </cell>
          <cell r="M1693" t="str">
            <v>F</v>
          </cell>
          <cell r="N1693">
            <v>0.588</v>
          </cell>
          <cell r="O1693" t="str">
            <v>I</v>
          </cell>
          <cell r="P1693" t="str">
            <v>525,784.50</v>
          </cell>
        </row>
        <row r="1694">
          <cell r="I1694" t="str">
            <v>F</v>
          </cell>
          <cell r="J1694">
            <v>15435</v>
          </cell>
          <cell r="K1694">
            <v>15435</v>
          </cell>
          <cell r="L1694">
            <v>9261</v>
          </cell>
          <cell r="M1694" t="str">
            <v>F</v>
          </cell>
          <cell r="N1694">
            <v>0.6</v>
          </cell>
          <cell r="O1694" t="str">
            <v>L</v>
          </cell>
        </row>
        <row r="1695">
          <cell r="F1695" t="str">
            <v>SEGU4754203</v>
          </cell>
          <cell r="G1695" t="str">
            <v>GR-2025/12-0139</v>
          </cell>
        </row>
        <row r="1695">
          <cell r="I1695" t="str">
            <v>F</v>
          </cell>
          <cell r="J1695">
            <v>124722</v>
          </cell>
          <cell r="K1695">
            <v>124722</v>
          </cell>
          <cell r="L1695">
            <v>73486.2</v>
          </cell>
          <cell r="M1695" t="str">
            <v>F</v>
          </cell>
          <cell r="N1695">
            <v>0.5892</v>
          </cell>
          <cell r="O1695" t="str">
            <v>I</v>
          </cell>
          <cell r="P1695" t="str">
            <v>124,722.00</v>
          </cell>
        </row>
        <row r="1696">
          <cell r="F1696" t="str">
            <v>ECMU5417988</v>
          </cell>
          <cell r="G1696" t="str">
            <v>GR-2025/12-0138</v>
          </cell>
        </row>
        <row r="1696">
          <cell r="I1696" t="str">
            <v>F</v>
          </cell>
          <cell r="J1696">
            <v>122445</v>
          </cell>
          <cell r="K1696">
            <v>122445</v>
          </cell>
          <cell r="L1696">
            <v>72144.59</v>
          </cell>
          <cell r="M1696" t="str">
            <v>F</v>
          </cell>
          <cell r="N1696">
            <v>0.5892</v>
          </cell>
          <cell r="O1696" t="str">
            <v>I</v>
          </cell>
          <cell r="P1696" t="str">
            <v>122,445.00</v>
          </cell>
        </row>
        <row r="1697">
          <cell r="F1697" t="str">
            <v>CMAU6559140</v>
          </cell>
          <cell r="G1697" t="str">
            <v>GR-2025/12-0136</v>
          </cell>
        </row>
        <row r="1697">
          <cell r="I1697" t="str">
            <v>F</v>
          </cell>
          <cell r="J1697">
            <v>127746</v>
          </cell>
          <cell r="K1697">
            <v>127746</v>
          </cell>
          <cell r="L1697">
            <v>75267.94</v>
          </cell>
          <cell r="M1697" t="str">
            <v>F</v>
          </cell>
          <cell r="N1697">
            <v>0.5892</v>
          </cell>
          <cell r="O1697" t="str">
            <v>I</v>
          </cell>
          <cell r="P1697" t="str">
            <v>127,746.00</v>
          </cell>
        </row>
        <row r="1698">
          <cell r="I1698" t="str">
            <v>F</v>
          </cell>
          <cell r="J1698">
            <v>56712</v>
          </cell>
          <cell r="K1698">
            <v>56712</v>
          </cell>
          <cell r="L1698">
            <v>34027.2</v>
          </cell>
          <cell r="M1698" t="str">
            <v>F</v>
          </cell>
          <cell r="N1698">
            <v>0.6</v>
          </cell>
          <cell r="O1698" t="str">
            <v>L</v>
          </cell>
        </row>
        <row r="1699">
          <cell r="I1699" t="str">
            <v>F</v>
          </cell>
          <cell r="J1699">
            <v>7080</v>
          </cell>
          <cell r="K1699">
            <v>7080</v>
          </cell>
          <cell r="L1699">
            <v>4248</v>
          </cell>
          <cell r="M1699" t="str">
            <v>F</v>
          </cell>
          <cell r="N1699">
            <v>0.6</v>
          </cell>
          <cell r="O1699" t="str">
            <v>L</v>
          </cell>
        </row>
        <row r="1700">
          <cell r="G1700" t="str">
            <v>GR-2025/12-0125</v>
          </cell>
        </row>
        <row r="1700">
          <cell r="I1700" t="str">
            <v>F</v>
          </cell>
          <cell r="J1700">
            <v>3000</v>
          </cell>
          <cell r="K1700">
            <v>3000</v>
          </cell>
          <cell r="L1700">
            <v>3000</v>
          </cell>
          <cell r="M1700" t="str">
            <v>F</v>
          </cell>
          <cell r="N1700">
            <v>1</v>
          </cell>
        </row>
        <row r="1701">
          <cell r="I1701" t="str">
            <v>F</v>
          </cell>
          <cell r="J1701">
            <v>2250</v>
          </cell>
          <cell r="K1701">
            <v>2250</v>
          </cell>
          <cell r="L1701">
            <v>1350</v>
          </cell>
          <cell r="M1701" t="str">
            <v>F</v>
          </cell>
          <cell r="N1701">
            <v>0.6</v>
          </cell>
          <cell r="O1701" t="str">
            <v>L</v>
          </cell>
        </row>
        <row r="1702">
          <cell r="I1702" t="str">
            <v>F</v>
          </cell>
          <cell r="J1702">
            <v>0</v>
          </cell>
          <cell r="K1702">
            <v>0</v>
          </cell>
          <cell r="L1702">
            <v>0</v>
          </cell>
          <cell r="M1702" t="str">
            <v>F</v>
          </cell>
          <cell r="N1702">
            <v>0.6</v>
          </cell>
        </row>
        <row r="1703">
          <cell r="F1703" t="str">
            <v>ECMU5418140 (MOCHA)</v>
          </cell>
          <cell r="G1703" t="str">
            <v>GR-2026/01-0002</v>
          </cell>
        </row>
        <row r="1703">
          <cell r="I1703" t="str">
            <v>F</v>
          </cell>
          <cell r="J1703">
            <v>169984</v>
          </cell>
          <cell r="K1703">
            <v>169984</v>
          </cell>
          <cell r="L1703">
            <v>99950.59</v>
          </cell>
          <cell r="M1703" t="str">
            <v>F</v>
          </cell>
          <cell r="N1703">
            <v>0.588</v>
          </cell>
          <cell r="O1703" t="str">
            <v>I</v>
          </cell>
          <cell r="P1703" t="str">
            <v>169,984.00</v>
          </cell>
        </row>
        <row r="1704">
          <cell r="I1704" t="str">
            <v>F</v>
          </cell>
          <cell r="J1704">
            <v>227952</v>
          </cell>
          <cell r="K1704">
            <v>227952</v>
          </cell>
          <cell r="L1704">
            <v>136771.2</v>
          </cell>
          <cell r="M1704" t="str">
            <v>F</v>
          </cell>
          <cell r="N1704">
            <v>0.6</v>
          </cell>
          <cell r="O1704" t="str">
            <v>L</v>
          </cell>
        </row>
        <row r="1705">
          <cell r="F1705" t="str">
            <v>ECMU5418140</v>
          </cell>
          <cell r="G1705" t="str">
            <v>GR-2026/01-0001</v>
          </cell>
        </row>
        <row r="1705">
          <cell r="I1705" t="str">
            <v>F</v>
          </cell>
          <cell r="J1705">
            <v>340673</v>
          </cell>
          <cell r="K1705">
            <v>340673</v>
          </cell>
          <cell r="L1705">
            <v>200315.72</v>
          </cell>
          <cell r="M1705" t="str">
            <v>F</v>
          </cell>
          <cell r="N1705">
            <v>0.588</v>
          </cell>
          <cell r="O1705" t="str">
            <v>I</v>
          </cell>
          <cell r="P1705" t="str">
            <v>340,673.00</v>
          </cell>
        </row>
        <row r="1706">
          <cell r="G1706" t="str">
            <v>GR-2025/12-0137, GR-2025/12-0135</v>
          </cell>
        </row>
        <row r="1706">
          <cell r="I1706" t="str">
            <v>F</v>
          </cell>
          <cell r="J1706">
            <v>132.86</v>
          </cell>
          <cell r="K1706">
            <v>132.86</v>
          </cell>
          <cell r="L1706">
            <v>132.86</v>
          </cell>
          <cell r="M1706" t="str">
            <v>F</v>
          </cell>
          <cell r="N1706">
            <v>1</v>
          </cell>
        </row>
        <row r="1707">
          <cell r="I1707" t="str">
            <v>F</v>
          </cell>
          <cell r="J1707">
            <v>115350</v>
          </cell>
          <cell r="K1707">
            <v>115350</v>
          </cell>
          <cell r="L1707">
            <v>69210</v>
          </cell>
          <cell r="M1707" t="str">
            <v>F</v>
          </cell>
          <cell r="N1707">
            <v>0.6</v>
          </cell>
          <cell r="O1707" t="str">
            <v>L</v>
          </cell>
        </row>
        <row r="1708">
          <cell r="F1708" t="str">
            <v>SEGU4633120</v>
          </cell>
          <cell r="G1708" t="str">
            <v>GR-2026/01-0005</v>
          </cell>
        </row>
        <row r="1708">
          <cell r="I1708" t="str">
            <v>F</v>
          </cell>
          <cell r="J1708">
            <v>740069.1</v>
          </cell>
          <cell r="K1708">
            <v>740069.1</v>
          </cell>
          <cell r="L1708">
            <v>436048.71</v>
          </cell>
          <cell r="M1708" t="str">
            <v>F</v>
          </cell>
          <cell r="N1708">
            <v>0.5892</v>
          </cell>
          <cell r="O1708" t="str">
            <v>I</v>
          </cell>
          <cell r="P1708" t="str">
            <v>740,069.10</v>
          </cell>
        </row>
        <row r="1709">
          <cell r="F1709" t="str">
            <v>ECMU5418243 (MOCHA)</v>
          </cell>
          <cell r="G1709" t="str">
            <v>GR-2025/12-0133</v>
          </cell>
        </row>
        <row r="1709">
          <cell r="I1709" t="str">
            <v>F</v>
          </cell>
          <cell r="J1709">
            <v>116518</v>
          </cell>
          <cell r="K1709">
            <v>116518</v>
          </cell>
          <cell r="L1709">
            <v>68652.41</v>
          </cell>
          <cell r="M1709" t="str">
            <v>F</v>
          </cell>
          <cell r="N1709">
            <v>0.5892</v>
          </cell>
          <cell r="O1709" t="str">
            <v>I</v>
          </cell>
          <cell r="P1709" t="str">
            <v>116,518.00</v>
          </cell>
        </row>
        <row r="1710">
          <cell r="F1710" t="str">
            <v>ECMU5418243</v>
          </cell>
          <cell r="G1710" t="str">
            <v>GR-2025/12-0132</v>
          </cell>
        </row>
        <row r="1710">
          <cell r="I1710" t="str">
            <v>F</v>
          </cell>
          <cell r="J1710">
            <v>275212</v>
          </cell>
          <cell r="K1710">
            <v>275212</v>
          </cell>
          <cell r="L1710">
            <v>162154.91</v>
          </cell>
          <cell r="M1710" t="str">
            <v>F</v>
          </cell>
          <cell r="N1710">
            <v>0.5892</v>
          </cell>
          <cell r="O1710" t="str">
            <v>I</v>
          </cell>
          <cell r="P1710" t="str">
            <v>275,212.00</v>
          </cell>
        </row>
        <row r="1711">
          <cell r="I1711" t="str">
            <v>F</v>
          </cell>
          <cell r="J1711">
            <v>71324.4</v>
          </cell>
          <cell r="K1711">
            <v>71324.4</v>
          </cell>
          <cell r="L1711">
            <v>42794.64</v>
          </cell>
          <cell r="M1711" t="str">
            <v>F</v>
          </cell>
          <cell r="N1711">
            <v>0.6</v>
          </cell>
          <cell r="O1711" t="str">
            <v>L</v>
          </cell>
        </row>
        <row r="1712">
          <cell r="I1712" t="str">
            <v>F</v>
          </cell>
          <cell r="J1712">
            <v>29000</v>
          </cell>
          <cell r="K1712">
            <v>29000</v>
          </cell>
          <cell r="L1712">
            <v>17400</v>
          </cell>
          <cell r="M1712" t="str">
            <v>F</v>
          </cell>
          <cell r="N1712">
            <v>0.6</v>
          </cell>
          <cell r="O1712" t="str">
            <v>L</v>
          </cell>
        </row>
        <row r="1713">
          <cell r="G1713" t="str">
            <v>GR-2025/12-0124</v>
          </cell>
        </row>
        <row r="1713">
          <cell r="I1713" t="str">
            <v>F</v>
          </cell>
          <cell r="J1713">
            <v>122</v>
          </cell>
          <cell r="K1713">
            <v>122</v>
          </cell>
          <cell r="L1713">
            <v>122</v>
          </cell>
          <cell r="M1713" t="str">
            <v>F</v>
          </cell>
          <cell r="N1713">
            <v>1</v>
          </cell>
        </row>
        <row r="1714">
          <cell r="I1714" t="str">
            <v>F</v>
          </cell>
          <cell r="J1714">
            <v>78000</v>
          </cell>
          <cell r="K1714">
            <v>78000</v>
          </cell>
          <cell r="L1714">
            <v>46800</v>
          </cell>
          <cell r="M1714" t="str">
            <v>F</v>
          </cell>
          <cell r="N1714">
            <v>0.6</v>
          </cell>
          <cell r="O1714" t="str">
            <v>L</v>
          </cell>
        </row>
        <row r="1715">
          <cell r="I1715" t="str">
            <v>F</v>
          </cell>
          <cell r="J1715">
            <v>140</v>
          </cell>
          <cell r="K1715">
            <v>140</v>
          </cell>
          <cell r="L1715">
            <v>84</v>
          </cell>
          <cell r="M1715" t="str">
            <v>F</v>
          </cell>
          <cell r="N1715">
            <v>0.6</v>
          </cell>
          <cell r="O1715" t="str">
            <v>L</v>
          </cell>
        </row>
        <row r="1716">
          <cell r="F1716" t="str">
            <v>SEGU5342561</v>
          </cell>
          <cell r="G1716" t="str">
            <v>GR-2025/12-0109</v>
          </cell>
        </row>
        <row r="1716">
          <cell r="I1716" t="str">
            <v>F</v>
          </cell>
          <cell r="J1716">
            <v>8800</v>
          </cell>
          <cell r="K1716">
            <v>8800</v>
          </cell>
          <cell r="L1716">
            <v>5184.96</v>
          </cell>
          <cell r="M1716" t="str">
            <v>F</v>
          </cell>
          <cell r="N1716">
            <v>0.5892</v>
          </cell>
          <cell r="O1716" t="str">
            <v>I</v>
          </cell>
          <cell r="P1716" t="str">
            <v>8,800.00</v>
          </cell>
        </row>
        <row r="1717">
          <cell r="F1717" t="str">
            <v>SEGU5342561</v>
          </cell>
          <cell r="G1717" t="str">
            <v>GR-2025/12-0108</v>
          </cell>
        </row>
        <row r="1717">
          <cell r="I1717" t="str">
            <v>F</v>
          </cell>
          <cell r="J1717">
            <v>64238.4</v>
          </cell>
          <cell r="K1717">
            <v>64238.4</v>
          </cell>
          <cell r="L1717">
            <v>37849.27</v>
          </cell>
          <cell r="M1717" t="str">
            <v>F</v>
          </cell>
          <cell r="N1717">
            <v>0.5892</v>
          </cell>
          <cell r="O1717" t="str">
            <v>I</v>
          </cell>
          <cell r="P1717" t="str">
            <v>64,238.40</v>
          </cell>
        </row>
        <row r="1718">
          <cell r="I1718" t="str">
            <v>F</v>
          </cell>
          <cell r="J1718">
            <v>24200</v>
          </cell>
          <cell r="K1718">
            <v>24200</v>
          </cell>
          <cell r="L1718">
            <v>14520</v>
          </cell>
          <cell r="M1718" t="str">
            <v>F</v>
          </cell>
          <cell r="N1718">
            <v>0.6</v>
          </cell>
          <cell r="O1718" t="str">
            <v>L</v>
          </cell>
        </row>
        <row r="1719">
          <cell r="I1719" t="str">
            <v>F</v>
          </cell>
          <cell r="J1719">
            <v>76371</v>
          </cell>
          <cell r="K1719">
            <v>76371</v>
          </cell>
          <cell r="L1719">
            <v>45822.6</v>
          </cell>
          <cell r="M1719" t="str">
            <v>F</v>
          </cell>
          <cell r="N1719">
            <v>0.6</v>
          </cell>
          <cell r="O1719" t="str">
            <v>L</v>
          </cell>
        </row>
        <row r="1720">
          <cell r="G1720" t="str">
            <v>GR-2025/12-0102, GR-2025/12-0103</v>
          </cell>
        </row>
        <row r="1720">
          <cell r="I1720" t="str">
            <v>F</v>
          </cell>
          <cell r="J1720">
            <v>193.4</v>
          </cell>
          <cell r="K1720">
            <v>193.4</v>
          </cell>
          <cell r="L1720">
            <v>193.4</v>
          </cell>
          <cell r="M1720" t="str">
            <v>F</v>
          </cell>
          <cell r="N1720">
            <v>1</v>
          </cell>
        </row>
        <row r="1721">
          <cell r="I1721" t="str">
            <v>F</v>
          </cell>
          <cell r="J1721">
            <v>23090</v>
          </cell>
          <cell r="K1721">
            <v>23090</v>
          </cell>
          <cell r="L1721">
            <v>13854</v>
          </cell>
          <cell r="M1721" t="str">
            <v>F</v>
          </cell>
          <cell r="N1721">
            <v>0.6</v>
          </cell>
          <cell r="O1721" t="str">
            <v>L</v>
          </cell>
        </row>
        <row r="1722">
          <cell r="I1722" t="str">
            <v>F</v>
          </cell>
          <cell r="J1722">
            <v>900</v>
          </cell>
          <cell r="K1722">
            <v>900</v>
          </cell>
          <cell r="L1722">
            <v>540</v>
          </cell>
          <cell r="M1722" t="str">
            <v>F</v>
          </cell>
          <cell r="N1722">
            <v>0.6</v>
          </cell>
          <cell r="O1722" t="str">
            <v>L</v>
          </cell>
        </row>
        <row r="1723">
          <cell r="I1723" t="str">
            <v>F</v>
          </cell>
          <cell r="J1723">
            <v>2400</v>
          </cell>
          <cell r="K1723">
            <v>2400</v>
          </cell>
          <cell r="L1723">
            <v>1440</v>
          </cell>
          <cell r="M1723" t="str">
            <v>F</v>
          </cell>
          <cell r="N1723">
            <v>0.6</v>
          </cell>
          <cell r="O1723" t="str">
            <v>L</v>
          </cell>
        </row>
        <row r="1724">
          <cell r="I1724" t="str">
            <v>F</v>
          </cell>
          <cell r="J1724">
            <v>3040</v>
          </cell>
          <cell r="K1724">
            <v>3040</v>
          </cell>
          <cell r="L1724">
            <v>1824</v>
          </cell>
          <cell r="M1724" t="str">
            <v>F</v>
          </cell>
          <cell r="N1724">
            <v>0.6</v>
          </cell>
          <cell r="O1724" t="str">
            <v>L</v>
          </cell>
        </row>
        <row r="1725">
          <cell r="I1725" t="str">
            <v>F</v>
          </cell>
          <cell r="J1725">
            <v>90671</v>
          </cell>
          <cell r="K1725">
            <v>90671</v>
          </cell>
          <cell r="L1725">
            <v>54402.6</v>
          </cell>
          <cell r="M1725" t="str">
            <v>F</v>
          </cell>
          <cell r="N1725">
            <v>0.6</v>
          </cell>
          <cell r="O1725" t="str">
            <v>L</v>
          </cell>
        </row>
        <row r="1726">
          <cell r="I1726" t="str">
            <v>F</v>
          </cell>
          <cell r="J1726">
            <v>408303</v>
          </cell>
          <cell r="K1726">
            <v>408303</v>
          </cell>
          <cell r="L1726">
            <v>244981.8</v>
          </cell>
          <cell r="M1726" t="str">
            <v>F</v>
          </cell>
          <cell r="N1726">
            <v>0.6</v>
          </cell>
          <cell r="O1726" t="str">
            <v>L</v>
          </cell>
        </row>
        <row r="1727">
          <cell r="I1727" t="str">
            <v>F</v>
          </cell>
          <cell r="J1727">
            <v>497828</v>
          </cell>
          <cell r="K1727">
            <v>497828</v>
          </cell>
          <cell r="L1727">
            <v>298696.8</v>
          </cell>
          <cell r="M1727" t="str">
            <v>F</v>
          </cell>
          <cell r="N1727">
            <v>0.6</v>
          </cell>
          <cell r="O1727" t="str">
            <v>L</v>
          </cell>
        </row>
        <row r="1728">
          <cell r="I1728" t="str">
            <v>F</v>
          </cell>
          <cell r="J1728">
            <v>408135</v>
          </cell>
          <cell r="K1728">
            <v>408135</v>
          </cell>
          <cell r="L1728">
            <v>244881</v>
          </cell>
          <cell r="M1728" t="str">
            <v>F</v>
          </cell>
          <cell r="N1728">
            <v>0.6</v>
          </cell>
          <cell r="O1728" t="str">
            <v>L</v>
          </cell>
        </row>
        <row r="1729">
          <cell r="G1729" t="str">
            <v>GR-2025/12-0100</v>
          </cell>
        </row>
        <row r="1729">
          <cell r="I1729" t="str">
            <v>F</v>
          </cell>
          <cell r="J1729">
            <v>216</v>
          </cell>
          <cell r="K1729">
            <v>216</v>
          </cell>
          <cell r="L1729">
            <v>216</v>
          </cell>
          <cell r="M1729" t="str">
            <v>F</v>
          </cell>
          <cell r="N1729">
            <v>1</v>
          </cell>
        </row>
        <row r="1730">
          <cell r="I1730" t="str">
            <v>F</v>
          </cell>
          <cell r="J1730">
            <v>176503</v>
          </cell>
          <cell r="K1730">
            <v>176503</v>
          </cell>
          <cell r="L1730">
            <v>105901.8</v>
          </cell>
          <cell r="M1730" t="str">
            <v>F</v>
          </cell>
          <cell r="N1730">
            <v>0.6</v>
          </cell>
          <cell r="O1730" t="str">
            <v>L</v>
          </cell>
        </row>
        <row r="1731">
          <cell r="I1731" t="str">
            <v>F</v>
          </cell>
          <cell r="J1731">
            <v>16400</v>
          </cell>
          <cell r="K1731">
            <v>16400</v>
          </cell>
          <cell r="L1731">
            <v>9840</v>
          </cell>
          <cell r="M1731" t="str">
            <v>F</v>
          </cell>
          <cell r="N1731">
            <v>0.6</v>
          </cell>
          <cell r="O1731" t="str">
            <v>L</v>
          </cell>
        </row>
        <row r="1732">
          <cell r="F1732" t="str">
            <v>ESDU4412646</v>
          </cell>
          <cell r="G1732" t="str">
            <v>GR-2026/01-0055</v>
          </cell>
        </row>
        <row r="1732">
          <cell r="I1732" t="str">
            <v>F</v>
          </cell>
          <cell r="J1732">
            <v>116173.85</v>
          </cell>
          <cell r="K1732">
            <v>116173.85</v>
          </cell>
          <cell r="L1732">
            <v>68310.22</v>
          </cell>
          <cell r="M1732" t="str">
            <v>F</v>
          </cell>
          <cell r="N1732">
            <v>0.588</v>
          </cell>
          <cell r="O1732" t="str">
            <v>I</v>
          </cell>
          <cell r="P1732" t="str">
            <v>116,173.85</v>
          </cell>
        </row>
        <row r="1733">
          <cell r="F1733" t="str">
            <v>ESDU4127274</v>
          </cell>
          <cell r="G1733" t="str">
            <v>GR-2026/01-0050</v>
          </cell>
        </row>
        <row r="1733">
          <cell r="I1733" t="str">
            <v>F</v>
          </cell>
          <cell r="J1733">
            <v>47640</v>
          </cell>
          <cell r="K1733">
            <v>47640</v>
          </cell>
          <cell r="L1733">
            <v>28012.32</v>
          </cell>
          <cell r="M1733" t="str">
            <v>F</v>
          </cell>
          <cell r="N1733">
            <v>0.588</v>
          </cell>
          <cell r="O1733" t="str">
            <v>I</v>
          </cell>
          <cell r="P1733" t="str">
            <v>47,640.00</v>
          </cell>
        </row>
        <row r="1734">
          <cell r="F1734" t="str">
            <v>ESDU4127274</v>
          </cell>
          <cell r="G1734" t="str">
            <v>GR-2026/01-0049</v>
          </cell>
        </row>
        <row r="1734">
          <cell r="I1734" t="str">
            <v>F</v>
          </cell>
          <cell r="J1734">
            <v>77005.78</v>
          </cell>
          <cell r="K1734">
            <v>77005.78</v>
          </cell>
          <cell r="L1734">
            <v>45279.4</v>
          </cell>
          <cell r="M1734" t="str">
            <v>F</v>
          </cell>
          <cell r="N1734">
            <v>0.588</v>
          </cell>
          <cell r="O1734" t="str">
            <v>I</v>
          </cell>
          <cell r="P1734" t="str">
            <v>77,005.78</v>
          </cell>
        </row>
        <row r="1735">
          <cell r="F1735" t="str">
            <v>ESDU4407932</v>
          </cell>
          <cell r="G1735" t="str">
            <v>GR-2026/01-0046</v>
          </cell>
        </row>
        <row r="1735">
          <cell r="I1735" t="str">
            <v>F</v>
          </cell>
          <cell r="J1735">
            <v>113350</v>
          </cell>
          <cell r="K1735">
            <v>113350</v>
          </cell>
          <cell r="L1735">
            <v>66649.8</v>
          </cell>
          <cell r="M1735" t="str">
            <v>F</v>
          </cell>
          <cell r="N1735">
            <v>0.588</v>
          </cell>
          <cell r="O1735" t="str">
            <v>I</v>
          </cell>
          <cell r="P1735" t="str">
            <v>113,350.00</v>
          </cell>
        </row>
        <row r="1736">
          <cell r="I1736" t="str">
            <v>F</v>
          </cell>
          <cell r="J1736">
            <v>106.2</v>
          </cell>
          <cell r="K1736">
            <v>106.2</v>
          </cell>
          <cell r="L1736">
            <v>318.6</v>
          </cell>
          <cell r="M1736" t="str">
            <v>F</v>
          </cell>
          <cell r="N1736">
            <v>3</v>
          </cell>
          <cell r="O1736" t="str">
            <v>L</v>
          </cell>
        </row>
        <row r="1737">
          <cell r="F1737" t="str">
            <v>UESU5235963</v>
          </cell>
          <cell r="G1737" t="str">
            <v>GR-2026/01-0075</v>
          </cell>
        </row>
        <row r="1737">
          <cell r="I1737" t="str">
            <v>F</v>
          </cell>
          <cell r="J1737">
            <v>114658</v>
          </cell>
          <cell r="K1737">
            <v>114658</v>
          </cell>
          <cell r="L1737">
            <v>67418.9</v>
          </cell>
          <cell r="M1737" t="str">
            <v>F</v>
          </cell>
          <cell r="N1737">
            <v>0.588</v>
          </cell>
          <cell r="O1737" t="str">
            <v>I</v>
          </cell>
          <cell r="P1737" t="str">
            <v>114,658.00</v>
          </cell>
        </row>
        <row r="1738">
          <cell r="I1738" t="str">
            <v>F</v>
          </cell>
          <cell r="J1738">
            <v>64620</v>
          </cell>
          <cell r="K1738">
            <v>64620</v>
          </cell>
          <cell r="L1738">
            <v>38772</v>
          </cell>
          <cell r="M1738" t="str">
            <v>F</v>
          </cell>
          <cell r="N1738">
            <v>0.6</v>
          </cell>
          <cell r="O1738" t="str">
            <v>L</v>
          </cell>
        </row>
        <row r="1739">
          <cell r="F1739" t="str">
            <v>ESDU4405307</v>
          </cell>
          <cell r="G1739" t="str">
            <v>GR-2026/01-0078</v>
          </cell>
        </row>
        <row r="1739">
          <cell r="I1739" t="str">
            <v>F</v>
          </cell>
          <cell r="J1739">
            <v>100629.62</v>
          </cell>
          <cell r="K1739">
            <v>100629.62</v>
          </cell>
          <cell r="L1739">
            <v>59170.22</v>
          </cell>
          <cell r="M1739" t="str">
            <v>F</v>
          </cell>
          <cell r="N1739">
            <v>0.588</v>
          </cell>
          <cell r="O1739" t="str">
            <v>I</v>
          </cell>
          <cell r="P1739" t="str">
            <v>100,629.62</v>
          </cell>
        </row>
        <row r="1740">
          <cell r="F1740" t="str">
            <v>DFSU7585800 (MOCHA)</v>
          </cell>
          <cell r="G1740" t="str">
            <v>GR-2026/01-0057</v>
          </cell>
        </row>
        <row r="1740">
          <cell r="I1740" t="str">
            <v>F</v>
          </cell>
          <cell r="J1740">
            <v>60790</v>
          </cell>
          <cell r="K1740">
            <v>60790</v>
          </cell>
          <cell r="L1740">
            <v>35744.52</v>
          </cell>
          <cell r="M1740" t="str">
            <v>F</v>
          </cell>
          <cell r="N1740">
            <v>0.588</v>
          </cell>
          <cell r="O1740" t="str">
            <v>I</v>
          </cell>
          <cell r="P1740" t="str">
            <v>60,790.00</v>
          </cell>
        </row>
        <row r="1741">
          <cell r="F1741" t="str">
            <v>DFSU7585800</v>
          </cell>
          <cell r="G1741" t="str">
            <v>GR-2026/01-0056</v>
          </cell>
        </row>
        <row r="1741">
          <cell r="I1741" t="str">
            <v>F</v>
          </cell>
          <cell r="J1741">
            <v>43736.07</v>
          </cell>
          <cell r="K1741">
            <v>43736.07</v>
          </cell>
          <cell r="L1741">
            <v>25716.81</v>
          </cell>
          <cell r="M1741" t="str">
            <v>F</v>
          </cell>
          <cell r="N1741">
            <v>0.588</v>
          </cell>
          <cell r="O1741" t="str">
            <v>I</v>
          </cell>
          <cell r="P1741" t="str">
            <v>43,736.07</v>
          </cell>
        </row>
        <row r="1742">
          <cell r="F1742" t="str">
            <v>TIIU4675394 (KUCHING)</v>
          </cell>
          <cell r="G1742" t="str">
            <v>GR-2026/01-0022</v>
          </cell>
        </row>
        <row r="1742">
          <cell r="I1742" t="str">
            <v>F</v>
          </cell>
          <cell r="J1742">
            <v>12925</v>
          </cell>
          <cell r="K1742">
            <v>12925</v>
          </cell>
          <cell r="L1742">
            <v>7608.95</v>
          </cell>
          <cell r="M1742" t="str">
            <v>F</v>
          </cell>
          <cell r="N1742">
            <v>0.5887</v>
          </cell>
          <cell r="O1742" t="str">
            <v>I</v>
          </cell>
          <cell r="P1742" t="str">
            <v>12,925.00</v>
          </cell>
        </row>
        <row r="1743">
          <cell r="F1743" t="str">
            <v>TIIU4675394 (KUCHING)</v>
          </cell>
          <cell r="G1743" t="str">
            <v>GR-2026/01-0021</v>
          </cell>
        </row>
        <row r="1743">
          <cell r="I1743" t="str">
            <v>F</v>
          </cell>
          <cell r="J1743">
            <v>13880</v>
          </cell>
          <cell r="K1743">
            <v>13880</v>
          </cell>
          <cell r="L1743">
            <v>8171.16</v>
          </cell>
          <cell r="M1743" t="str">
            <v>F</v>
          </cell>
          <cell r="N1743">
            <v>0.5887</v>
          </cell>
          <cell r="O1743" t="str">
            <v>I</v>
          </cell>
          <cell r="P1743" t="str">
            <v>13,880.00</v>
          </cell>
        </row>
        <row r="1744">
          <cell r="F1744" t="str">
            <v>TIIU4675394 (KUCHING)</v>
          </cell>
          <cell r="G1744" t="str">
            <v>GR-2026/01-0020</v>
          </cell>
        </row>
        <row r="1744">
          <cell r="I1744" t="str">
            <v>F</v>
          </cell>
          <cell r="J1744">
            <v>79356.99</v>
          </cell>
          <cell r="K1744">
            <v>79356.99</v>
          </cell>
          <cell r="L1744">
            <v>46717.46</v>
          </cell>
          <cell r="M1744" t="str">
            <v>F</v>
          </cell>
          <cell r="N1744">
            <v>0.5887</v>
          </cell>
          <cell r="O1744" t="str">
            <v>I</v>
          </cell>
          <cell r="P1744" t="str">
            <v>79,356.99</v>
          </cell>
        </row>
        <row r="1745">
          <cell r="I1745" t="str">
            <v>F</v>
          </cell>
          <cell r="J1745">
            <v>38030</v>
          </cell>
          <cell r="K1745">
            <v>38030</v>
          </cell>
          <cell r="L1745">
            <v>22818</v>
          </cell>
          <cell r="M1745" t="str">
            <v>F</v>
          </cell>
          <cell r="N1745">
            <v>0.6</v>
          </cell>
          <cell r="O1745" t="str">
            <v>L</v>
          </cell>
        </row>
        <row r="1746">
          <cell r="F1746" t="str">
            <v>FSCU8776047 (MOCHA)</v>
          </cell>
          <cell r="G1746" t="str">
            <v>GR-2026/01-0011</v>
          </cell>
        </row>
        <row r="1746">
          <cell r="I1746" t="str">
            <v>F</v>
          </cell>
          <cell r="J1746">
            <v>84290</v>
          </cell>
          <cell r="K1746">
            <v>84290</v>
          </cell>
          <cell r="L1746">
            <v>49663.67</v>
          </cell>
          <cell r="M1746" t="str">
            <v>F</v>
          </cell>
          <cell r="N1746">
            <v>0.5892</v>
          </cell>
          <cell r="O1746" t="str">
            <v>I</v>
          </cell>
          <cell r="P1746" t="str">
            <v>84,290.00</v>
          </cell>
        </row>
        <row r="1747">
          <cell r="F1747" t="str">
            <v>F-FSCU8776047</v>
          </cell>
          <cell r="G1747" t="str">
            <v>GR-2026/01-0010</v>
          </cell>
        </row>
        <row r="1747">
          <cell r="I1747" t="str">
            <v>F</v>
          </cell>
          <cell r="J1747">
            <v>0</v>
          </cell>
          <cell r="K1747">
            <v>0</v>
          </cell>
          <cell r="L1747">
            <v>0</v>
          </cell>
          <cell r="M1747" t="str">
            <v>F</v>
          </cell>
          <cell r="N1747">
            <v>0.5892</v>
          </cell>
          <cell r="O1747" t="str">
            <v>I</v>
          </cell>
          <cell r="P1747" t="str">
            <v>0.00</v>
          </cell>
        </row>
        <row r="1748">
          <cell r="F1748" t="str">
            <v>FSCU8776047</v>
          </cell>
          <cell r="G1748" t="str">
            <v>GR-2026/01-0009</v>
          </cell>
        </row>
        <row r="1748">
          <cell r="I1748" t="str">
            <v>F</v>
          </cell>
          <cell r="J1748">
            <v>386690.8</v>
          </cell>
          <cell r="K1748">
            <v>386690.8</v>
          </cell>
          <cell r="L1748">
            <v>227838.22</v>
          </cell>
          <cell r="M1748" t="str">
            <v>F</v>
          </cell>
          <cell r="N1748">
            <v>0.5892</v>
          </cell>
          <cell r="O1748" t="str">
            <v>I</v>
          </cell>
          <cell r="P1748" t="str">
            <v>386,690.80</v>
          </cell>
        </row>
        <row r="1749">
          <cell r="I1749" t="str">
            <v>F</v>
          </cell>
          <cell r="J1749">
            <v>3350</v>
          </cell>
          <cell r="K1749">
            <v>3350</v>
          </cell>
          <cell r="L1749">
            <v>2010</v>
          </cell>
          <cell r="M1749" t="str">
            <v>F</v>
          </cell>
          <cell r="N1749">
            <v>0.6</v>
          </cell>
          <cell r="O1749" t="str">
            <v>L</v>
          </cell>
        </row>
        <row r="1750">
          <cell r="F1750" t="str">
            <v>FFAU3155457 (MOCHA)</v>
          </cell>
          <cell r="G1750" t="str">
            <v>GR-2026/01-0008</v>
          </cell>
        </row>
        <row r="1750">
          <cell r="I1750" t="str">
            <v>F</v>
          </cell>
          <cell r="J1750">
            <v>18850</v>
          </cell>
          <cell r="K1750">
            <v>18850</v>
          </cell>
          <cell r="L1750">
            <v>11106.42</v>
          </cell>
          <cell r="M1750" t="str">
            <v>F</v>
          </cell>
          <cell r="N1750">
            <v>0.5892</v>
          </cell>
          <cell r="O1750" t="str">
            <v>I</v>
          </cell>
          <cell r="P1750" t="str">
            <v>18,850.00</v>
          </cell>
        </row>
        <row r="1751">
          <cell r="F1751" t="str">
            <v>FFAU3155457</v>
          </cell>
          <cell r="G1751" t="str">
            <v>GR-2026/01-0007</v>
          </cell>
        </row>
        <row r="1751">
          <cell r="I1751" t="str">
            <v>F</v>
          </cell>
          <cell r="J1751">
            <v>87502.12</v>
          </cell>
          <cell r="K1751">
            <v>87502.12</v>
          </cell>
          <cell r="L1751">
            <v>51556.25</v>
          </cell>
          <cell r="M1751" t="str">
            <v>F</v>
          </cell>
          <cell r="N1751">
            <v>0.5892</v>
          </cell>
          <cell r="O1751" t="str">
            <v>I</v>
          </cell>
          <cell r="P1751" t="str">
            <v>87,502.12</v>
          </cell>
        </row>
        <row r="1752">
          <cell r="I1752" t="str">
            <v>F</v>
          </cell>
          <cell r="J1752">
            <v>10450</v>
          </cell>
          <cell r="K1752">
            <v>10450</v>
          </cell>
          <cell r="L1752">
            <v>6270</v>
          </cell>
          <cell r="M1752" t="str">
            <v>F</v>
          </cell>
          <cell r="N1752">
            <v>0.6</v>
          </cell>
          <cell r="O1752" t="str">
            <v>L</v>
          </cell>
        </row>
        <row r="1753">
          <cell r="F1753" t="str">
            <v>OOCU7600899</v>
          </cell>
          <cell r="G1753" t="str">
            <v>GR-2026/01-0016</v>
          </cell>
        </row>
        <row r="1753">
          <cell r="I1753" t="str">
            <v>F</v>
          </cell>
          <cell r="J1753">
            <v>87042.42</v>
          </cell>
          <cell r="K1753">
            <v>87042.42</v>
          </cell>
          <cell r="L1753">
            <v>51285.39</v>
          </cell>
          <cell r="M1753" t="str">
            <v>F</v>
          </cell>
          <cell r="N1753">
            <v>0.5892</v>
          </cell>
          <cell r="O1753" t="str">
            <v>I</v>
          </cell>
          <cell r="P1753" t="str">
            <v>87,042.42</v>
          </cell>
        </row>
        <row r="1754">
          <cell r="F1754" t="str">
            <v>TCNU8886122</v>
          </cell>
          <cell r="G1754" t="str">
            <v>GR-2026/01-0015</v>
          </cell>
        </row>
        <row r="1754">
          <cell r="I1754" t="str">
            <v>F</v>
          </cell>
          <cell r="J1754">
            <v>87720</v>
          </cell>
          <cell r="K1754">
            <v>87720</v>
          </cell>
          <cell r="L1754">
            <v>51684.62</v>
          </cell>
          <cell r="M1754" t="str">
            <v>F</v>
          </cell>
          <cell r="N1754">
            <v>0.5892</v>
          </cell>
          <cell r="O1754" t="str">
            <v>I</v>
          </cell>
          <cell r="P1754" t="str">
            <v>87,720.00</v>
          </cell>
        </row>
        <row r="1755">
          <cell r="F1755" t="str">
            <v>TEMU7924640</v>
          </cell>
          <cell r="G1755" t="str">
            <v>GR-2026/01-0018</v>
          </cell>
        </row>
        <row r="1755">
          <cell r="I1755" t="str">
            <v>F</v>
          </cell>
          <cell r="J1755">
            <v>112409.02</v>
          </cell>
          <cell r="K1755">
            <v>112409.02</v>
          </cell>
          <cell r="L1755">
            <v>66231.39</v>
          </cell>
          <cell r="M1755" t="str">
            <v>F</v>
          </cell>
          <cell r="N1755">
            <v>0.5892</v>
          </cell>
          <cell r="O1755" t="str">
            <v>I</v>
          </cell>
          <cell r="P1755" t="str">
            <v>112,409.02</v>
          </cell>
        </row>
        <row r="1756">
          <cell r="I1756" t="str">
            <v>F</v>
          </cell>
          <cell r="J1756">
            <v>1125</v>
          </cell>
          <cell r="K1756">
            <v>1125</v>
          </cell>
          <cell r="L1756">
            <v>675</v>
          </cell>
          <cell r="M1756" t="str">
            <v>F</v>
          </cell>
          <cell r="N1756">
            <v>0.6</v>
          </cell>
          <cell r="O1756" t="str">
            <v>L</v>
          </cell>
        </row>
        <row r="1757">
          <cell r="G1757" t="str">
            <v>GR-2026/01-0012</v>
          </cell>
        </row>
        <row r="1757">
          <cell r="I1757" t="str">
            <v>F</v>
          </cell>
          <cell r="J1757">
            <v>813.6</v>
          </cell>
          <cell r="K1757">
            <v>813.6</v>
          </cell>
          <cell r="L1757">
            <v>813.6</v>
          </cell>
          <cell r="M1757" t="str">
            <v>F</v>
          </cell>
          <cell r="N1757">
            <v>1</v>
          </cell>
        </row>
        <row r="1758">
          <cell r="F1758" t="str">
            <v>TGBU4707620</v>
          </cell>
          <cell r="G1758" t="str">
            <v>GR-2026/01-0023</v>
          </cell>
        </row>
        <row r="1758">
          <cell r="I1758" t="str">
            <v>F</v>
          </cell>
          <cell r="J1758">
            <v>101119.99</v>
          </cell>
          <cell r="K1758">
            <v>101119.99</v>
          </cell>
          <cell r="L1758">
            <v>59579.9</v>
          </cell>
          <cell r="M1758" t="str">
            <v>F</v>
          </cell>
          <cell r="N1758">
            <v>0.5892</v>
          </cell>
          <cell r="O1758" t="str">
            <v>I</v>
          </cell>
          <cell r="P1758" t="str">
            <v>101,119.99</v>
          </cell>
        </row>
        <row r="1759">
          <cell r="F1759" t="str">
            <v>CBHU9557690</v>
          </cell>
          <cell r="G1759" t="str">
            <v>GR-2026/01-0019</v>
          </cell>
        </row>
        <row r="1759">
          <cell r="I1759" t="str">
            <v>F</v>
          </cell>
          <cell r="J1759">
            <v>117600</v>
          </cell>
          <cell r="K1759">
            <v>117600</v>
          </cell>
          <cell r="L1759">
            <v>69289.92</v>
          </cell>
          <cell r="M1759" t="str">
            <v>F</v>
          </cell>
          <cell r="N1759">
            <v>0.5892</v>
          </cell>
          <cell r="O1759" t="str">
            <v>I</v>
          </cell>
          <cell r="P1759" t="str">
            <v>117,600.00</v>
          </cell>
        </row>
        <row r="1760">
          <cell r="I1760" t="str">
            <v>F</v>
          </cell>
          <cell r="J1760">
            <v>3862.5</v>
          </cell>
          <cell r="K1760">
            <v>3862.5</v>
          </cell>
          <cell r="L1760">
            <v>11587.5</v>
          </cell>
          <cell r="M1760" t="str">
            <v>F</v>
          </cell>
          <cell r="N1760">
            <v>3</v>
          </cell>
          <cell r="O1760" t="str">
            <v>L</v>
          </cell>
        </row>
        <row r="1761">
          <cell r="F1761" t="str">
            <v>EGSU1901205</v>
          </cell>
          <cell r="G1761" t="str">
            <v>GR-2025/12-0127</v>
          </cell>
        </row>
        <row r="1761">
          <cell r="I1761" t="str">
            <v>F</v>
          </cell>
          <cell r="J1761">
            <v>76175.02</v>
          </cell>
          <cell r="K1761">
            <v>76175.02</v>
          </cell>
          <cell r="L1761">
            <v>44882.32</v>
          </cell>
          <cell r="M1761" t="str">
            <v>F</v>
          </cell>
          <cell r="N1761">
            <v>0.5892</v>
          </cell>
          <cell r="O1761" t="str">
            <v>I</v>
          </cell>
          <cell r="P1761" t="str">
            <v>76,175.02</v>
          </cell>
        </row>
        <row r="1762">
          <cell r="F1762" t="str">
            <v>CMAU7523060</v>
          </cell>
          <cell r="G1762" t="str">
            <v>GR-2025/12-0126</v>
          </cell>
        </row>
        <row r="1762">
          <cell r="I1762" t="str">
            <v>F</v>
          </cell>
          <cell r="J1762">
            <v>132224</v>
          </cell>
          <cell r="K1762">
            <v>132224</v>
          </cell>
          <cell r="L1762">
            <v>77774.16</v>
          </cell>
          <cell r="M1762" t="str">
            <v>F</v>
          </cell>
          <cell r="N1762">
            <v>0.5882</v>
          </cell>
          <cell r="O1762" t="str">
            <v>I</v>
          </cell>
          <cell r="P1762" t="str">
            <v>132,224.00</v>
          </cell>
        </row>
        <row r="1763">
          <cell r="F1763" t="str">
            <v>TXGU8809535</v>
          </cell>
          <cell r="G1763" t="str">
            <v>GR-2025/12-0104</v>
          </cell>
        </row>
        <row r="1763">
          <cell r="I1763" t="str">
            <v>F</v>
          </cell>
          <cell r="J1763">
            <v>96000.01</v>
          </cell>
          <cell r="K1763">
            <v>96000.01</v>
          </cell>
          <cell r="L1763">
            <v>56467.21</v>
          </cell>
          <cell r="M1763" t="str">
            <v>F</v>
          </cell>
          <cell r="N1763">
            <v>0.5882</v>
          </cell>
          <cell r="O1763" t="str">
            <v>I</v>
          </cell>
          <cell r="P1763" t="str">
            <v>96,000.01</v>
          </cell>
        </row>
        <row r="1764">
          <cell r="F1764" t="str">
            <v>SEGU4955738</v>
          </cell>
          <cell r="G1764" t="str">
            <v>GR-2025/12-0095</v>
          </cell>
        </row>
        <row r="1764">
          <cell r="I1764" t="str">
            <v>F</v>
          </cell>
          <cell r="J1764">
            <v>96000.01</v>
          </cell>
          <cell r="K1764">
            <v>96000.01</v>
          </cell>
          <cell r="L1764">
            <v>56467.21</v>
          </cell>
          <cell r="M1764" t="str">
            <v>F</v>
          </cell>
          <cell r="N1764">
            <v>0.5882</v>
          </cell>
          <cell r="O1764" t="str">
            <v>I</v>
          </cell>
          <cell r="P1764" t="str">
            <v>96,000.01</v>
          </cell>
        </row>
        <row r="1765">
          <cell r="F1765" t="str">
            <v>TCNU4207286</v>
          </cell>
          <cell r="G1765" t="str">
            <v>GR-2026/01-0071</v>
          </cell>
        </row>
        <row r="1765">
          <cell r="I1765" t="str">
            <v>F</v>
          </cell>
          <cell r="J1765">
            <v>113450</v>
          </cell>
          <cell r="K1765">
            <v>113450</v>
          </cell>
          <cell r="L1765">
            <v>66844.74</v>
          </cell>
          <cell r="M1765" t="str">
            <v>F</v>
          </cell>
          <cell r="N1765">
            <v>0.5892</v>
          </cell>
          <cell r="O1765" t="str">
            <v>I</v>
          </cell>
          <cell r="P1765" t="str">
            <v>113,450.00</v>
          </cell>
        </row>
        <row r="1766">
          <cell r="F1766" t="str">
            <v>ESDU4407866</v>
          </cell>
          <cell r="G1766" t="str">
            <v>GR-2026/01-0048</v>
          </cell>
        </row>
        <row r="1766">
          <cell r="I1766" t="str">
            <v>F</v>
          </cell>
          <cell r="J1766">
            <v>112478.72</v>
          </cell>
          <cell r="K1766">
            <v>112478.72</v>
          </cell>
          <cell r="L1766">
            <v>66137.49</v>
          </cell>
          <cell r="M1766" t="str">
            <v>F</v>
          </cell>
          <cell r="N1766">
            <v>0.588</v>
          </cell>
          <cell r="O1766" t="str">
            <v>I</v>
          </cell>
          <cell r="P1766" t="str">
            <v>112,478.72</v>
          </cell>
        </row>
        <row r="1767">
          <cell r="F1767" t="str">
            <v>CSNU6855092</v>
          </cell>
          <cell r="G1767" t="str">
            <v>GR-2026/01-0006</v>
          </cell>
        </row>
        <row r="1767">
          <cell r="I1767" t="str">
            <v>F</v>
          </cell>
          <cell r="J1767">
            <v>111720</v>
          </cell>
          <cell r="K1767">
            <v>111720</v>
          </cell>
          <cell r="L1767">
            <v>65825.42</v>
          </cell>
          <cell r="M1767" t="str">
            <v>F</v>
          </cell>
          <cell r="N1767">
            <v>0.5892</v>
          </cell>
          <cell r="O1767" t="str">
            <v>I</v>
          </cell>
          <cell r="P1767" t="str">
            <v>111,720.00</v>
          </cell>
        </row>
        <row r="1768">
          <cell r="F1768" t="str">
            <v>FSCU8381010</v>
          </cell>
          <cell r="G1768" t="str">
            <v>GR-2025/12-0117</v>
          </cell>
        </row>
        <row r="1768">
          <cell r="I1768" t="str">
            <v>F</v>
          </cell>
          <cell r="J1768">
            <v>129967</v>
          </cell>
          <cell r="K1768">
            <v>129967</v>
          </cell>
          <cell r="L1768">
            <v>76446.59</v>
          </cell>
          <cell r="M1768" t="str">
            <v>F</v>
          </cell>
          <cell r="N1768">
            <v>0.5882</v>
          </cell>
          <cell r="O1768" t="str">
            <v>I</v>
          </cell>
          <cell r="P1768" t="str">
            <v>129,967.00</v>
          </cell>
        </row>
        <row r="1769">
          <cell r="I1769" t="str">
            <v>F</v>
          </cell>
          <cell r="J1769">
            <v>1540</v>
          </cell>
          <cell r="K1769">
            <v>1540</v>
          </cell>
          <cell r="L1769">
            <v>924</v>
          </cell>
          <cell r="M1769" t="str">
            <v>F</v>
          </cell>
          <cell r="N1769">
            <v>0.6</v>
          </cell>
          <cell r="O1769" t="str">
            <v>L</v>
          </cell>
        </row>
        <row r="1770">
          <cell r="I1770" t="str">
            <v>F</v>
          </cell>
          <cell r="J1770">
            <v>3210</v>
          </cell>
          <cell r="K1770">
            <v>3210</v>
          </cell>
          <cell r="L1770">
            <v>1926</v>
          </cell>
          <cell r="M1770" t="str">
            <v>F</v>
          </cell>
          <cell r="N1770">
            <v>0.6</v>
          </cell>
          <cell r="O1770" t="str">
            <v>N</v>
          </cell>
        </row>
        <row r="1771">
          <cell r="F1771" t="str">
            <v>UETU5671030</v>
          </cell>
          <cell r="G1771" t="str">
            <v>GR-2025/12-0094</v>
          </cell>
        </row>
        <row r="1771">
          <cell r="I1771" t="str">
            <v>F</v>
          </cell>
          <cell r="J1771">
            <v>110927</v>
          </cell>
          <cell r="K1771">
            <v>110927</v>
          </cell>
          <cell r="L1771">
            <v>65247.26</v>
          </cell>
          <cell r="M1771" t="str">
            <v>F</v>
          </cell>
          <cell r="N1771">
            <v>0.5882</v>
          </cell>
          <cell r="O1771" t="str">
            <v>I</v>
          </cell>
          <cell r="P1771" t="str">
            <v>110,927.00</v>
          </cell>
        </row>
        <row r="1772">
          <cell r="F1772" t="str">
            <v>EXTRA</v>
          </cell>
        </row>
        <row r="1772">
          <cell r="I1772" t="str">
            <v>F</v>
          </cell>
          <cell r="J1772">
            <v>105571</v>
          </cell>
          <cell r="K1772">
            <v>105571</v>
          </cell>
          <cell r="L1772">
            <v>63342.6</v>
          </cell>
          <cell r="M1772" t="str">
            <v>F</v>
          </cell>
          <cell r="N1772">
            <v>0.6</v>
          </cell>
          <cell r="O1772" t="str">
            <v>I</v>
          </cell>
        </row>
        <row r="1773">
          <cell r="I1773" t="str">
            <v>F</v>
          </cell>
          <cell r="J1773">
            <v>33345</v>
          </cell>
          <cell r="K1773">
            <v>33345</v>
          </cell>
          <cell r="L1773">
            <v>20007</v>
          </cell>
          <cell r="M1773" t="str">
            <v>F</v>
          </cell>
          <cell r="N1773">
            <v>0.6</v>
          </cell>
          <cell r="O1773" t="str">
            <v>L</v>
          </cell>
        </row>
        <row r="1774">
          <cell r="F1774" t="str">
            <v>SEKU6326045</v>
          </cell>
          <cell r="G1774" t="str">
            <v>GR-2025/12-0131</v>
          </cell>
        </row>
        <row r="1774">
          <cell r="I1774" t="str">
            <v>F</v>
          </cell>
          <cell r="J1774">
            <v>137217</v>
          </cell>
          <cell r="K1774">
            <v>137217</v>
          </cell>
          <cell r="L1774">
            <v>80779.65</v>
          </cell>
          <cell r="M1774" t="str">
            <v>F</v>
          </cell>
          <cell r="N1774">
            <v>0.5887</v>
          </cell>
          <cell r="O1774" t="str">
            <v>I</v>
          </cell>
          <cell r="P1774" t="str">
            <v>137,217.00</v>
          </cell>
        </row>
        <row r="1775">
          <cell r="I1775" t="str">
            <v>F</v>
          </cell>
          <cell r="J1775">
            <v>2000</v>
          </cell>
          <cell r="K1775">
            <v>2000</v>
          </cell>
          <cell r="L1775">
            <v>1200</v>
          </cell>
          <cell r="M1775" t="str">
            <v>F</v>
          </cell>
          <cell r="N1775">
            <v>0.6</v>
          </cell>
          <cell r="O1775" t="str">
            <v>L</v>
          </cell>
        </row>
        <row r="1776">
          <cell r="I1776" t="str">
            <v>F</v>
          </cell>
          <cell r="J1776">
            <v>4300</v>
          </cell>
          <cell r="K1776">
            <v>4300</v>
          </cell>
          <cell r="L1776">
            <v>2580</v>
          </cell>
          <cell r="M1776" t="str">
            <v>F</v>
          </cell>
          <cell r="N1776">
            <v>0.6</v>
          </cell>
          <cell r="O1776" t="str">
            <v>L</v>
          </cell>
        </row>
        <row r="1777">
          <cell r="F1777" t="str">
            <v>TLLU5006543</v>
          </cell>
          <cell r="G1777" t="str">
            <v>GR-2025/12-0111</v>
          </cell>
        </row>
        <row r="1777">
          <cell r="I1777" t="str">
            <v>F</v>
          </cell>
          <cell r="J1777">
            <v>140210</v>
          </cell>
          <cell r="K1777">
            <v>140210</v>
          </cell>
          <cell r="L1777">
            <v>82541.63</v>
          </cell>
          <cell r="M1777" t="str">
            <v>F</v>
          </cell>
          <cell r="N1777">
            <v>0.5887</v>
          </cell>
          <cell r="O1777" t="str">
            <v>I</v>
          </cell>
          <cell r="P1777" t="str">
            <v>140,210.00</v>
          </cell>
        </row>
        <row r="1778">
          <cell r="I1778" t="str">
            <v>F</v>
          </cell>
          <cell r="J1778">
            <v>20600</v>
          </cell>
          <cell r="K1778">
            <v>20600</v>
          </cell>
          <cell r="L1778">
            <v>12360</v>
          </cell>
          <cell r="M1778" t="str">
            <v>F</v>
          </cell>
          <cell r="N1778">
            <v>0.6</v>
          </cell>
          <cell r="O1778" t="str">
            <v>L</v>
          </cell>
        </row>
        <row r="1779">
          <cell r="G1779" t="str">
            <v>GR-2025/12-0087</v>
          </cell>
        </row>
        <row r="1779">
          <cell r="I1779" t="str">
            <v>F</v>
          </cell>
          <cell r="J1779">
            <v>472</v>
          </cell>
          <cell r="K1779">
            <v>472</v>
          </cell>
          <cell r="L1779">
            <v>472</v>
          </cell>
          <cell r="M1779" t="str">
            <v>F</v>
          </cell>
          <cell r="N1779">
            <v>1</v>
          </cell>
        </row>
        <row r="1780">
          <cell r="I1780" t="str">
            <v>F</v>
          </cell>
          <cell r="J1780">
            <v>18400</v>
          </cell>
          <cell r="K1780">
            <v>18400</v>
          </cell>
          <cell r="L1780">
            <v>11040</v>
          </cell>
          <cell r="M1780" t="str">
            <v>F</v>
          </cell>
          <cell r="N1780">
            <v>0.6</v>
          </cell>
          <cell r="O1780" t="str">
            <v>L</v>
          </cell>
        </row>
        <row r="1781">
          <cell r="I1781" t="str">
            <v>F</v>
          </cell>
          <cell r="J1781">
            <v>62000</v>
          </cell>
          <cell r="K1781">
            <v>62000</v>
          </cell>
          <cell r="L1781">
            <v>37200</v>
          </cell>
          <cell r="M1781" t="str">
            <v>F</v>
          </cell>
          <cell r="N1781">
            <v>0.6</v>
          </cell>
          <cell r="O1781" t="str">
            <v>L</v>
          </cell>
        </row>
        <row r="1782">
          <cell r="I1782" t="str">
            <v>F</v>
          </cell>
          <cell r="J1782">
            <v>321201</v>
          </cell>
          <cell r="K1782">
            <v>321201</v>
          </cell>
          <cell r="L1782">
            <v>192720.6</v>
          </cell>
          <cell r="M1782" t="str">
            <v>F</v>
          </cell>
          <cell r="N1782">
            <v>0.6</v>
          </cell>
          <cell r="O1782" t="str">
            <v>L</v>
          </cell>
        </row>
        <row r="1783">
          <cell r="I1783" t="str">
            <v>F</v>
          </cell>
          <cell r="J1783">
            <v>61750</v>
          </cell>
          <cell r="K1783">
            <v>61750</v>
          </cell>
          <cell r="L1783">
            <v>37050</v>
          </cell>
          <cell r="M1783" t="str">
            <v>F</v>
          </cell>
          <cell r="N1783">
            <v>0.6</v>
          </cell>
          <cell r="O1783" t="str">
            <v>L</v>
          </cell>
        </row>
        <row r="1784">
          <cell r="I1784" t="str">
            <v>F</v>
          </cell>
          <cell r="J1784">
            <v>53309</v>
          </cell>
          <cell r="K1784">
            <v>53309</v>
          </cell>
          <cell r="L1784">
            <v>31985.4</v>
          </cell>
          <cell r="M1784" t="str">
            <v>F</v>
          </cell>
          <cell r="N1784">
            <v>0.6</v>
          </cell>
          <cell r="O1784" t="str">
            <v>L</v>
          </cell>
        </row>
        <row r="1785">
          <cell r="I1785" t="str">
            <v>F</v>
          </cell>
          <cell r="J1785">
            <v>0</v>
          </cell>
          <cell r="K1785">
            <v>0</v>
          </cell>
          <cell r="L1785">
            <v>0</v>
          </cell>
          <cell r="M1785" t="str">
            <v>F</v>
          </cell>
          <cell r="N1785">
            <v>0.6</v>
          </cell>
          <cell r="O1785" t="str">
            <v>L</v>
          </cell>
        </row>
        <row r="1786">
          <cell r="I1786" t="str">
            <v>F</v>
          </cell>
          <cell r="J1786">
            <v>13249</v>
          </cell>
          <cell r="K1786">
            <v>13249</v>
          </cell>
          <cell r="L1786">
            <v>7949.4</v>
          </cell>
          <cell r="M1786" t="str">
            <v>F</v>
          </cell>
          <cell r="N1786">
            <v>0.6</v>
          </cell>
          <cell r="O1786" t="str">
            <v>L</v>
          </cell>
        </row>
        <row r="1787">
          <cell r="I1787" t="str">
            <v>F</v>
          </cell>
          <cell r="J1787">
            <v>8820</v>
          </cell>
          <cell r="K1787">
            <v>8820</v>
          </cell>
          <cell r="L1787">
            <v>5292</v>
          </cell>
          <cell r="M1787" t="str">
            <v>F</v>
          </cell>
          <cell r="N1787">
            <v>0.6</v>
          </cell>
          <cell r="O1787" t="str">
            <v>L</v>
          </cell>
        </row>
        <row r="1788">
          <cell r="I1788" t="str">
            <v>F</v>
          </cell>
          <cell r="J1788">
            <v>18149</v>
          </cell>
          <cell r="K1788">
            <v>18149</v>
          </cell>
          <cell r="L1788">
            <v>10889.4</v>
          </cell>
          <cell r="M1788" t="str">
            <v>F</v>
          </cell>
          <cell r="N1788">
            <v>0.6</v>
          </cell>
          <cell r="O1788" t="str">
            <v>L</v>
          </cell>
        </row>
        <row r="1789">
          <cell r="I1789" t="str">
            <v>F</v>
          </cell>
          <cell r="J1789">
            <v>975</v>
          </cell>
          <cell r="K1789">
            <v>975</v>
          </cell>
          <cell r="L1789">
            <v>585</v>
          </cell>
          <cell r="M1789" t="str">
            <v>F</v>
          </cell>
          <cell r="N1789">
            <v>0.6</v>
          </cell>
          <cell r="O1789" t="str">
            <v>L</v>
          </cell>
        </row>
        <row r="1790">
          <cell r="G1790" t="str">
            <v>GR-2025/12-0083</v>
          </cell>
        </row>
        <row r="1790">
          <cell r="I1790" t="str">
            <v>F</v>
          </cell>
          <cell r="J1790">
            <v>175</v>
          </cell>
          <cell r="K1790">
            <v>175</v>
          </cell>
          <cell r="L1790">
            <v>175</v>
          </cell>
          <cell r="M1790" t="str">
            <v>F</v>
          </cell>
          <cell r="N1790">
            <v>1</v>
          </cell>
        </row>
        <row r="1791">
          <cell r="G1791" t="str">
            <v>GR-2025/12-0099, GR-2026/04-0099, GR-2026/03-0154, GR-2026/01-0169, GR-2026/04-0022, GR-2026/01-0038, GR-2026/05-0112, GR-2026/02-0034, GR-2026/04-0054, GR-2026/04-0064, GR-2026/03-0103, GR-2026/01-0039, GR-2026/04-0100</v>
          </cell>
        </row>
        <row r="1791">
          <cell r="I1791" t="str">
            <v>F</v>
          </cell>
          <cell r="J1791">
            <v>30380.4</v>
          </cell>
          <cell r="K1791">
            <v>30380.4</v>
          </cell>
          <cell r="L1791">
            <v>30380.4</v>
          </cell>
          <cell r="M1791" t="str">
            <v>F</v>
          </cell>
          <cell r="N1791">
            <v>1</v>
          </cell>
        </row>
        <row r="1792">
          <cell r="F1792" t="str">
            <v>CMAU5263703</v>
          </cell>
          <cell r="G1792" t="str">
            <v>GR-2025/12-0107</v>
          </cell>
        </row>
        <row r="1792">
          <cell r="I1792" t="str">
            <v>F</v>
          </cell>
          <cell r="J1792">
            <v>807104.6</v>
          </cell>
          <cell r="K1792">
            <v>807104.6</v>
          </cell>
          <cell r="L1792">
            <v>475142.48</v>
          </cell>
          <cell r="M1792" t="str">
            <v>F</v>
          </cell>
          <cell r="N1792">
            <v>0.5887</v>
          </cell>
          <cell r="O1792" t="str">
            <v>I</v>
          </cell>
          <cell r="P1792" t="str">
            <v>807,104.60</v>
          </cell>
        </row>
        <row r="1793">
          <cell r="F1793" t="str">
            <v>TGBU5864475</v>
          </cell>
          <cell r="G1793" t="str">
            <v>GR-2025/12-0130</v>
          </cell>
        </row>
        <row r="1793">
          <cell r="I1793" t="str">
            <v>F</v>
          </cell>
          <cell r="J1793">
            <v>53500</v>
          </cell>
          <cell r="K1793">
            <v>53500</v>
          </cell>
          <cell r="L1793">
            <v>31548.95</v>
          </cell>
          <cell r="M1793" t="str">
            <v>F</v>
          </cell>
          <cell r="N1793">
            <v>0.5897</v>
          </cell>
          <cell r="O1793" t="str">
            <v>I</v>
          </cell>
          <cell r="P1793" t="str">
            <v>53,500.00</v>
          </cell>
        </row>
        <row r="1794">
          <cell r="I1794" t="str">
            <v>F</v>
          </cell>
          <cell r="J1794">
            <v>123</v>
          </cell>
          <cell r="K1794">
            <v>123</v>
          </cell>
          <cell r="L1794">
            <v>73.8</v>
          </cell>
          <cell r="M1794" t="str">
            <v>F</v>
          </cell>
          <cell r="N1794">
            <v>0.6</v>
          </cell>
          <cell r="O1794" t="str">
            <v>L</v>
          </cell>
        </row>
        <row r="1795">
          <cell r="F1795" t="str">
            <v>TGBU5864475</v>
          </cell>
          <cell r="G1795" t="str">
            <v>GR-2025/12-0129</v>
          </cell>
        </row>
        <row r="1795">
          <cell r="I1795" t="str">
            <v>F</v>
          </cell>
          <cell r="J1795">
            <v>95705.4</v>
          </cell>
          <cell r="K1795">
            <v>95705.4</v>
          </cell>
          <cell r="L1795">
            <v>56437.47</v>
          </cell>
          <cell r="M1795" t="str">
            <v>F</v>
          </cell>
          <cell r="N1795">
            <v>0.5897</v>
          </cell>
          <cell r="O1795" t="str">
            <v>I</v>
          </cell>
          <cell r="P1795" t="str">
            <v>95,705.40</v>
          </cell>
        </row>
        <row r="1796">
          <cell r="I1796" t="str">
            <v>F</v>
          </cell>
          <cell r="J1796">
            <v>1780</v>
          </cell>
          <cell r="K1796">
            <v>1780</v>
          </cell>
          <cell r="L1796">
            <v>1068</v>
          </cell>
          <cell r="M1796" t="str">
            <v>F</v>
          </cell>
          <cell r="N1796">
            <v>0.6</v>
          </cell>
          <cell r="O1796" t="str">
            <v>L</v>
          </cell>
        </row>
        <row r="1797">
          <cell r="I1797" t="str">
            <v>F</v>
          </cell>
          <cell r="J1797">
            <v>561.74</v>
          </cell>
          <cell r="K1797">
            <v>561.74</v>
          </cell>
          <cell r="L1797">
            <v>1685.22</v>
          </cell>
          <cell r="M1797" t="str">
            <v>F</v>
          </cell>
          <cell r="N1797">
            <v>3</v>
          </cell>
          <cell r="O1797" t="str">
            <v>L</v>
          </cell>
        </row>
        <row r="1798">
          <cell r="G1798" t="str">
            <v>XP-000087</v>
          </cell>
        </row>
        <row r="1798">
          <cell r="I1798" t="str">
            <v>F</v>
          </cell>
          <cell r="J1798">
            <v>1292.61</v>
          </cell>
          <cell r="K1798">
            <v>1292.61</v>
          </cell>
          <cell r="L1798">
            <v>1292.61</v>
          </cell>
          <cell r="M1798" t="str">
            <v>F</v>
          </cell>
          <cell r="N1798">
            <v>1</v>
          </cell>
        </row>
        <row r="1799">
          <cell r="F1799" t="str">
            <v>F-TEMU8989291</v>
          </cell>
          <cell r="G1799" t="str">
            <v>FGR2025/12-0011</v>
          </cell>
        </row>
        <row r="1799">
          <cell r="I1799" t="str">
            <v>F</v>
          </cell>
          <cell r="J1799">
            <v>206</v>
          </cell>
          <cell r="K1799">
            <v>206</v>
          </cell>
          <cell r="L1799">
            <v>121.48</v>
          </cell>
          <cell r="M1799" t="str">
            <v>F</v>
          </cell>
          <cell r="N1799">
            <v>0.5897</v>
          </cell>
          <cell r="O1799" t="str">
            <v>I</v>
          </cell>
          <cell r="P1799" t="str">
            <v>206.00</v>
          </cell>
        </row>
        <row r="1800">
          <cell r="G1800" t="str">
            <v>GR-2025/12-0091</v>
          </cell>
        </row>
        <row r="1800">
          <cell r="I1800" t="str">
            <v>F</v>
          </cell>
          <cell r="J1800">
            <v>840</v>
          </cell>
          <cell r="K1800">
            <v>840</v>
          </cell>
          <cell r="L1800">
            <v>840</v>
          </cell>
          <cell r="M1800" t="str">
            <v>F</v>
          </cell>
          <cell r="N1800">
            <v>1</v>
          </cell>
        </row>
        <row r="1801">
          <cell r="G1801" t="str">
            <v>GR-2025/12-0092</v>
          </cell>
        </row>
        <row r="1801">
          <cell r="I1801" t="str">
            <v>F</v>
          </cell>
          <cell r="J1801">
            <v>668.25</v>
          </cell>
          <cell r="K1801">
            <v>668.25</v>
          </cell>
          <cell r="L1801">
            <v>668.25</v>
          </cell>
          <cell r="M1801" t="str">
            <v>F</v>
          </cell>
          <cell r="N1801">
            <v>1</v>
          </cell>
        </row>
        <row r="1802">
          <cell r="I1802" t="str">
            <v>F</v>
          </cell>
          <cell r="J1802">
            <v>2790</v>
          </cell>
          <cell r="K1802">
            <v>2790</v>
          </cell>
          <cell r="L1802">
            <v>1674</v>
          </cell>
          <cell r="M1802" t="str">
            <v>F</v>
          </cell>
          <cell r="N1802">
            <v>0.6</v>
          </cell>
          <cell r="O1802" t="str">
            <v>L</v>
          </cell>
        </row>
        <row r="1803">
          <cell r="I1803" t="str">
            <v>F</v>
          </cell>
          <cell r="J1803">
            <v>484</v>
          </cell>
          <cell r="K1803">
            <v>484</v>
          </cell>
          <cell r="L1803">
            <v>290.4</v>
          </cell>
          <cell r="M1803" t="str">
            <v>F</v>
          </cell>
          <cell r="N1803">
            <v>0.6</v>
          </cell>
          <cell r="O1803" t="str">
            <v>L</v>
          </cell>
        </row>
        <row r="1804">
          <cell r="I1804" t="str">
            <v>F</v>
          </cell>
          <cell r="J1804">
            <v>33625</v>
          </cell>
          <cell r="K1804">
            <v>33625</v>
          </cell>
          <cell r="L1804">
            <v>20175</v>
          </cell>
          <cell r="M1804" t="str">
            <v>F</v>
          </cell>
          <cell r="N1804">
            <v>0.6</v>
          </cell>
          <cell r="O1804" t="str">
            <v>L</v>
          </cell>
        </row>
        <row r="1805">
          <cell r="I1805" t="str">
            <v>F</v>
          </cell>
          <cell r="J1805">
            <v>700</v>
          </cell>
          <cell r="K1805">
            <v>700</v>
          </cell>
          <cell r="L1805">
            <v>420</v>
          </cell>
          <cell r="M1805" t="str">
            <v>F</v>
          </cell>
          <cell r="N1805">
            <v>0.6</v>
          </cell>
          <cell r="O1805" t="str">
            <v>L</v>
          </cell>
        </row>
        <row r="1806">
          <cell r="I1806" t="str">
            <v>F</v>
          </cell>
          <cell r="J1806">
            <v>1712</v>
          </cell>
          <cell r="K1806">
            <v>1712</v>
          </cell>
          <cell r="L1806">
            <v>1027.2</v>
          </cell>
          <cell r="M1806" t="str">
            <v>F</v>
          </cell>
          <cell r="N1806">
            <v>0.6</v>
          </cell>
          <cell r="O1806" t="str">
            <v>L</v>
          </cell>
        </row>
        <row r="1807">
          <cell r="I1807" t="str">
            <v>F</v>
          </cell>
          <cell r="J1807">
            <v>94300</v>
          </cell>
          <cell r="K1807">
            <v>94300</v>
          </cell>
          <cell r="L1807">
            <v>56580</v>
          </cell>
          <cell r="M1807" t="str">
            <v>F</v>
          </cell>
          <cell r="N1807">
            <v>0.6</v>
          </cell>
          <cell r="O1807" t="str">
            <v>L</v>
          </cell>
        </row>
        <row r="1808">
          <cell r="I1808" t="str">
            <v>F</v>
          </cell>
          <cell r="J1808">
            <v>9010</v>
          </cell>
          <cell r="K1808">
            <v>9010</v>
          </cell>
          <cell r="L1808">
            <v>5406</v>
          </cell>
          <cell r="M1808" t="str">
            <v>F</v>
          </cell>
          <cell r="N1808">
            <v>0.6</v>
          </cell>
          <cell r="O1808" t="str">
            <v>L</v>
          </cell>
        </row>
        <row r="1809">
          <cell r="I1809" t="str">
            <v>F</v>
          </cell>
          <cell r="J1809">
            <v>53229</v>
          </cell>
          <cell r="K1809">
            <v>53229</v>
          </cell>
          <cell r="L1809">
            <v>31937.4</v>
          </cell>
          <cell r="M1809" t="str">
            <v>F</v>
          </cell>
          <cell r="N1809">
            <v>0.6</v>
          </cell>
          <cell r="O1809" t="str">
            <v>L</v>
          </cell>
        </row>
        <row r="1810">
          <cell r="G1810" t="str">
            <v>GR-2025/12-0069</v>
          </cell>
        </row>
        <row r="1810">
          <cell r="I1810" t="str">
            <v>F</v>
          </cell>
          <cell r="J1810">
            <v>20</v>
          </cell>
          <cell r="K1810">
            <v>20</v>
          </cell>
          <cell r="L1810">
            <v>20</v>
          </cell>
          <cell r="M1810" t="str">
            <v>F</v>
          </cell>
          <cell r="N1810">
            <v>1</v>
          </cell>
        </row>
        <row r="1811">
          <cell r="I1811" t="str">
            <v>F</v>
          </cell>
          <cell r="J1811">
            <v>51238</v>
          </cell>
          <cell r="K1811">
            <v>51238</v>
          </cell>
          <cell r="L1811">
            <v>30742.8</v>
          </cell>
          <cell r="M1811" t="str">
            <v>F</v>
          </cell>
          <cell r="N1811">
            <v>0.6</v>
          </cell>
          <cell r="O1811" t="str">
            <v>L</v>
          </cell>
        </row>
        <row r="1812">
          <cell r="I1812" t="str">
            <v>F</v>
          </cell>
          <cell r="J1812">
            <v>17040</v>
          </cell>
          <cell r="K1812">
            <v>17040</v>
          </cell>
          <cell r="L1812">
            <v>10224</v>
          </cell>
          <cell r="M1812" t="str">
            <v>F</v>
          </cell>
          <cell r="N1812">
            <v>0.6</v>
          </cell>
          <cell r="O1812" t="str">
            <v>L</v>
          </cell>
        </row>
        <row r="1813">
          <cell r="G1813" t="str">
            <v>GR-2025/12-0066, GR-2025/12-0067</v>
          </cell>
        </row>
        <row r="1813">
          <cell r="I1813" t="str">
            <v>F</v>
          </cell>
          <cell r="J1813">
            <v>272</v>
          </cell>
          <cell r="K1813">
            <v>272</v>
          </cell>
          <cell r="L1813">
            <v>272</v>
          </cell>
          <cell r="M1813" t="str">
            <v>F</v>
          </cell>
          <cell r="N1813">
            <v>1</v>
          </cell>
        </row>
        <row r="1814">
          <cell r="F1814" t="str">
            <v>CAAU6373530 (KUCHING)</v>
          </cell>
          <cell r="G1814" t="str">
            <v>GR-2026/01-0047</v>
          </cell>
        </row>
        <row r="1814">
          <cell r="I1814" t="str">
            <v>F</v>
          </cell>
          <cell r="J1814">
            <v>50960.4</v>
          </cell>
          <cell r="K1814">
            <v>50960.4</v>
          </cell>
          <cell r="L1814">
            <v>29964.72</v>
          </cell>
          <cell r="M1814" t="str">
            <v>F</v>
          </cell>
          <cell r="N1814">
            <v>0.588</v>
          </cell>
          <cell r="O1814" t="str">
            <v>I</v>
          </cell>
          <cell r="P1814" t="str">
            <v>50,960.40</v>
          </cell>
        </row>
        <row r="1815">
          <cell r="G1815" t="str">
            <v>GR-2025/12-0046</v>
          </cell>
        </row>
        <row r="1815">
          <cell r="I1815" t="str">
            <v>F</v>
          </cell>
          <cell r="J1815">
            <v>139.33</v>
          </cell>
          <cell r="K1815">
            <v>139.33</v>
          </cell>
          <cell r="L1815">
            <v>139.33</v>
          </cell>
          <cell r="M1815" t="str">
            <v>F</v>
          </cell>
          <cell r="N1815">
            <v>1</v>
          </cell>
        </row>
        <row r="1816">
          <cell r="F1816" t="str">
            <v>CAIU9748016</v>
          </cell>
          <cell r="G1816" t="str">
            <v>GR-2025/12-0141</v>
          </cell>
        </row>
        <row r="1816">
          <cell r="I1816" t="str">
            <v>F</v>
          </cell>
          <cell r="J1816">
            <v>141697</v>
          </cell>
          <cell r="K1816">
            <v>141697</v>
          </cell>
          <cell r="L1816">
            <v>83558.72</v>
          </cell>
          <cell r="M1816" t="str">
            <v>F</v>
          </cell>
          <cell r="N1816">
            <v>0.5897</v>
          </cell>
          <cell r="O1816" t="str">
            <v>I</v>
          </cell>
          <cell r="P1816" t="str">
            <v>141,697.00</v>
          </cell>
        </row>
        <row r="1817">
          <cell r="G1817" t="str">
            <v>GR-2025/12-0042</v>
          </cell>
        </row>
        <row r="1817">
          <cell r="I1817" t="str">
            <v>F</v>
          </cell>
          <cell r="J1817">
            <v>468</v>
          </cell>
          <cell r="K1817">
            <v>468</v>
          </cell>
          <cell r="L1817">
            <v>468</v>
          </cell>
          <cell r="M1817" t="str">
            <v>T</v>
          </cell>
          <cell r="N1817">
            <v>1</v>
          </cell>
        </row>
        <row r="1818">
          <cell r="F1818" t="str">
            <v>MSNU6034081</v>
          </cell>
          <cell r="G1818" t="str">
            <v>GR-2025/12-0143</v>
          </cell>
        </row>
        <row r="1818">
          <cell r="I1818" t="str">
            <v>F</v>
          </cell>
          <cell r="J1818">
            <v>145110</v>
          </cell>
          <cell r="K1818">
            <v>145110</v>
          </cell>
          <cell r="L1818">
            <v>85571.37</v>
          </cell>
          <cell r="M1818" t="str">
            <v>F</v>
          </cell>
          <cell r="N1818">
            <v>0.5897</v>
          </cell>
          <cell r="O1818" t="str">
            <v>I</v>
          </cell>
          <cell r="P1818" t="str">
            <v>145,110.00</v>
          </cell>
        </row>
        <row r="1819">
          <cell r="I1819" t="str">
            <v>F</v>
          </cell>
          <cell r="J1819">
            <v>0</v>
          </cell>
          <cell r="K1819">
            <v>0</v>
          </cell>
          <cell r="L1819">
            <v>0</v>
          </cell>
          <cell r="M1819" t="str">
            <v>F</v>
          </cell>
          <cell r="N1819">
            <v>1</v>
          </cell>
        </row>
        <row r="1820">
          <cell r="I1820" t="str">
            <v>F</v>
          </cell>
          <cell r="J1820">
            <v>19650</v>
          </cell>
          <cell r="K1820">
            <v>19650</v>
          </cell>
          <cell r="L1820">
            <v>11790</v>
          </cell>
          <cell r="M1820" t="str">
            <v>F</v>
          </cell>
          <cell r="N1820">
            <v>0.6</v>
          </cell>
          <cell r="O1820" t="str">
            <v>L</v>
          </cell>
        </row>
        <row r="1821">
          <cell r="I1821" t="str">
            <v>F</v>
          </cell>
          <cell r="J1821">
            <v>14000</v>
          </cell>
          <cell r="K1821">
            <v>14000</v>
          </cell>
          <cell r="L1821">
            <v>8400</v>
          </cell>
          <cell r="M1821" t="str">
            <v>F</v>
          </cell>
          <cell r="N1821">
            <v>0.6</v>
          </cell>
          <cell r="O1821" t="str">
            <v>L</v>
          </cell>
        </row>
        <row r="1822">
          <cell r="F1822" t="str">
            <v>EXTRA</v>
          </cell>
        </row>
        <row r="1822">
          <cell r="I1822" t="str">
            <v>F</v>
          </cell>
          <cell r="J1822">
            <v>2412</v>
          </cell>
          <cell r="K1822">
            <v>2412</v>
          </cell>
          <cell r="L1822">
            <v>1447.2</v>
          </cell>
          <cell r="M1822" t="str">
            <v>F</v>
          </cell>
          <cell r="N1822">
            <v>0.6</v>
          </cell>
          <cell r="O1822" t="str">
            <v>L</v>
          </cell>
        </row>
        <row r="1823">
          <cell r="F1823" t="str">
            <v>F-WHSU5996045</v>
          </cell>
          <cell r="G1823" t="str">
            <v>FGR2025/12-0008</v>
          </cell>
        </row>
        <row r="1823">
          <cell r="I1823" t="str">
            <v>F</v>
          </cell>
          <cell r="J1823">
            <v>0</v>
          </cell>
          <cell r="K1823">
            <v>0</v>
          </cell>
          <cell r="L1823">
            <v>0</v>
          </cell>
          <cell r="M1823" t="str">
            <v>F</v>
          </cell>
          <cell r="N1823">
            <v>0.5897</v>
          </cell>
          <cell r="O1823" t="str">
            <v>I</v>
          </cell>
          <cell r="P1823" t="str">
            <v>0.00</v>
          </cell>
        </row>
        <row r="1824">
          <cell r="I1824" t="str">
            <v>F</v>
          </cell>
          <cell r="J1824">
            <v>3300</v>
          </cell>
          <cell r="K1824">
            <v>3300</v>
          </cell>
          <cell r="L1824">
            <v>1980</v>
          </cell>
          <cell r="M1824" t="str">
            <v>F</v>
          </cell>
          <cell r="N1824">
            <v>0.6</v>
          </cell>
          <cell r="O1824" t="str">
            <v>L</v>
          </cell>
        </row>
        <row r="1825">
          <cell r="F1825" t="str">
            <v>ECMU5435071 (MOCHA)</v>
          </cell>
          <cell r="G1825" t="str">
            <v>GR-2025/12-0098</v>
          </cell>
        </row>
        <row r="1825">
          <cell r="I1825" t="str">
            <v>F</v>
          </cell>
          <cell r="J1825">
            <v>54796</v>
          </cell>
          <cell r="K1825">
            <v>54796</v>
          </cell>
          <cell r="L1825">
            <v>32313.2</v>
          </cell>
          <cell r="M1825" t="str">
            <v>F</v>
          </cell>
          <cell r="N1825">
            <v>0.5897</v>
          </cell>
          <cell r="O1825" t="str">
            <v>I</v>
          </cell>
          <cell r="P1825" t="str">
            <v>54,796.00</v>
          </cell>
        </row>
        <row r="1826">
          <cell r="G1826" t="str">
            <v>GR-2025/12-0070</v>
          </cell>
        </row>
        <row r="1826">
          <cell r="I1826" t="str">
            <v>F</v>
          </cell>
          <cell r="J1826">
            <v>396</v>
          </cell>
          <cell r="K1826">
            <v>396</v>
          </cell>
          <cell r="L1826">
            <v>396</v>
          </cell>
          <cell r="M1826" t="str">
            <v>F</v>
          </cell>
          <cell r="N1826">
            <v>1</v>
          </cell>
        </row>
        <row r="1827">
          <cell r="G1827" t="str">
            <v>GR-2025/12-0065</v>
          </cell>
        </row>
        <row r="1827">
          <cell r="I1827" t="str">
            <v>F</v>
          </cell>
          <cell r="J1827">
            <v>35.95</v>
          </cell>
          <cell r="K1827">
            <v>35.95</v>
          </cell>
          <cell r="L1827">
            <v>35.95</v>
          </cell>
          <cell r="M1827" t="str">
            <v>F</v>
          </cell>
          <cell r="N1827">
            <v>1</v>
          </cell>
        </row>
        <row r="1828">
          <cell r="F1828" t="str">
            <v>F-CMAU4913445</v>
          </cell>
          <cell r="G1828" t="str">
            <v>FGR2025/12-0007</v>
          </cell>
        </row>
        <row r="1828">
          <cell r="I1828" t="str">
            <v>F</v>
          </cell>
          <cell r="J1828">
            <v>0</v>
          </cell>
          <cell r="K1828">
            <v>0</v>
          </cell>
          <cell r="L1828">
            <v>0</v>
          </cell>
          <cell r="M1828" t="str">
            <v>F</v>
          </cell>
          <cell r="N1828">
            <v>0.5897</v>
          </cell>
          <cell r="O1828" t="str">
            <v>I</v>
          </cell>
          <cell r="P1828" t="str">
            <v>0.00</v>
          </cell>
        </row>
        <row r="1829">
          <cell r="F1829" t="str">
            <v>F-ESDU4102276</v>
          </cell>
          <cell r="G1829" t="str">
            <v>FGR2025/12-0004</v>
          </cell>
        </row>
        <row r="1829">
          <cell r="I1829" t="str">
            <v>F</v>
          </cell>
          <cell r="J1829">
            <v>0</v>
          </cell>
          <cell r="K1829">
            <v>0</v>
          </cell>
          <cell r="L1829">
            <v>0</v>
          </cell>
          <cell r="M1829" t="str">
            <v>F</v>
          </cell>
          <cell r="N1829">
            <v>0.5897</v>
          </cell>
          <cell r="O1829" t="str">
            <v>I</v>
          </cell>
          <cell r="P1829" t="str">
            <v>0.00</v>
          </cell>
        </row>
        <row r="1830">
          <cell r="I1830" t="str">
            <v>F</v>
          </cell>
          <cell r="J1830">
            <v>20900</v>
          </cell>
          <cell r="K1830">
            <v>20900</v>
          </cell>
          <cell r="L1830">
            <v>12540</v>
          </cell>
          <cell r="M1830" t="str">
            <v>F</v>
          </cell>
          <cell r="N1830">
            <v>0.6</v>
          </cell>
          <cell r="O1830" t="str">
            <v>L</v>
          </cell>
        </row>
        <row r="1831">
          <cell r="I1831" t="str">
            <v>F</v>
          </cell>
          <cell r="J1831">
            <v>5875</v>
          </cell>
          <cell r="K1831">
            <v>5875</v>
          </cell>
          <cell r="L1831">
            <v>3525</v>
          </cell>
          <cell r="M1831" t="str">
            <v>F</v>
          </cell>
          <cell r="N1831">
            <v>0.6</v>
          </cell>
          <cell r="O1831" t="str">
            <v>L</v>
          </cell>
        </row>
        <row r="1832">
          <cell r="F1832" t="str">
            <v>ECMU5435071</v>
          </cell>
          <cell r="G1832" t="str">
            <v>GR-2025/12-0097</v>
          </cell>
        </row>
        <row r="1832">
          <cell r="I1832" t="str">
            <v>F</v>
          </cell>
          <cell r="J1832">
            <v>768373.2</v>
          </cell>
          <cell r="K1832">
            <v>768373.2</v>
          </cell>
          <cell r="L1832">
            <v>453109.68</v>
          </cell>
          <cell r="M1832" t="str">
            <v>F</v>
          </cell>
          <cell r="N1832">
            <v>0.5897</v>
          </cell>
          <cell r="O1832" t="str">
            <v>I</v>
          </cell>
          <cell r="P1832" t="str">
            <v>768,373.20</v>
          </cell>
        </row>
        <row r="1833">
          <cell r="F1833" t="str">
            <v>TCLU1534591</v>
          </cell>
          <cell r="G1833" t="str">
            <v>GR-2025/12-0096</v>
          </cell>
        </row>
        <row r="1833">
          <cell r="I1833" t="str">
            <v>F</v>
          </cell>
          <cell r="J1833">
            <v>116805.96</v>
          </cell>
          <cell r="K1833">
            <v>116805.96</v>
          </cell>
          <cell r="L1833">
            <v>68705.27</v>
          </cell>
          <cell r="M1833" t="str">
            <v>F</v>
          </cell>
          <cell r="N1833">
            <v>0.5882</v>
          </cell>
          <cell r="O1833" t="str">
            <v>I</v>
          </cell>
          <cell r="P1833" t="str">
            <v>116,805.96</v>
          </cell>
        </row>
        <row r="1834">
          <cell r="F1834" t="str">
            <v>GCXU5256127</v>
          </cell>
          <cell r="G1834" t="str">
            <v>GR-2025/12-0106</v>
          </cell>
        </row>
        <row r="1834">
          <cell r="I1834" t="str">
            <v>F</v>
          </cell>
          <cell r="J1834">
            <v>100935</v>
          </cell>
          <cell r="K1834">
            <v>100935</v>
          </cell>
          <cell r="L1834">
            <v>59369.97</v>
          </cell>
          <cell r="M1834" t="str">
            <v>F</v>
          </cell>
          <cell r="N1834">
            <v>0.5882</v>
          </cell>
          <cell r="O1834" t="str">
            <v>I</v>
          </cell>
          <cell r="P1834" t="str">
            <v>100,935.00</v>
          </cell>
        </row>
        <row r="1835">
          <cell r="F1835" t="str">
            <v>BY COURIER</v>
          </cell>
          <cell r="G1835" t="str">
            <v>GR-2025/12-0035</v>
          </cell>
        </row>
        <row r="1835">
          <cell r="I1835" t="str">
            <v>F</v>
          </cell>
          <cell r="J1835">
            <v>517.65</v>
          </cell>
          <cell r="K1835">
            <v>517.65</v>
          </cell>
          <cell r="L1835">
            <v>303.08</v>
          </cell>
          <cell r="M1835" t="str">
            <v>F</v>
          </cell>
          <cell r="N1835">
            <v>0.5855</v>
          </cell>
        </row>
        <row r="1836">
          <cell r="I1836" t="str">
            <v>F</v>
          </cell>
          <cell r="J1836">
            <v>517.65</v>
          </cell>
          <cell r="K1836">
            <v>517.65</v>
          </cell>
          <cell r="L1836">
            <v>310.59</v>
          </cell>
          <cell r="M1836" t="str">
            <v>F</v>
          </cell>
          <cell r="N1836">
            <v>0.6</v>
          </cell>
          <cell r="O1836" t="str">
            <v>L</v>
          </cell>
        </row>
        <row r="1837">
          <cell r="F1837" t="str">
            <v>TCNU4373461</v>
          </cell>
          <cell r="G1837" t="str">
            <v>GR-2025/12-0086</v>
          </cell>
        </row>
        <row r="1837">
          <cell r="I1837" t="str">
            <v>F</v>
          </cell>
          <cell r="J1837">
            <v>110444.07</v>
          </cell>
          <cell r="K1837">
            <v>110444.07</v>
          </cell>
          <cell r="L1837">
            <v>64963.2</v>
          </cell>
          <cell r="M1837" t="str">
            <v>F</v>
          </cell>
          <cell r="N1837">
            <v>0.5882</v>
          </cell>
          <cell r="O1837" t="str">
            <v>I</v>
          </cell>
          <cell r="P1837" t="str">
            <v>110,444.07</v>
          </cell>
        </row>
        <row r="1838">
          <cell r="F1838" t="str">
            <v>EXTRA</v>
          </cell>
        </row>
        <row r="1838">
          <cell r="I1838" t="str">
            <v>F</v>
          </cell>
          <cell r="J1838">
            <v>648346</v>
          </cell>
          <cell r="K1838">
            <v>648346</v>
          </cell>
          <cell r="L1838">
            <v>389007.6</v>
          </cell>
          <cell r="M1838" t="str">
            <v>F</v>
          </cell>
          <cell r="N1838">
            <v>0.6</v>
          </cell>
          <cell r="O1838" t="str">
            <v>L</v>
          </cell>
        </row>
        <row r="1839">
          <cell r="F1839" t="str">
            <v>FFAU6454549</v>
          </cell>
          <cell r="G1839" t="str">
            <v>GR-2025/12-0090</v>
          </cell>
        </row>
        <row r="1839">
          <cell r="I1839" t="str">
            <v>F</v>
          </cell>
          <cell r="J1839">
            <v>112870.01</v>
          </cell>
          <cell r="K1839">
            <v>112870.01</v>
          </cell>
          <cell r="L1839">
            <v>66390.14</v>
          </cell>
          <cell r="M1839" t="str">
            <v>F</v>
          </cell>
          <cell r="N1839">
            <v>0.5882</v>
          </cell>
          <cell r="O1839" t="str">
            <v>I</v>
          </cell>
          <cell r="P1839" t="str">
            <v>112,870.01</v>
          </cell>
        </row>
        <row r="1840">
          <cell r="F1840" t="str">
            <v>SITU9164580 (KK)</v>
          </cell>
          <cell r="G1840" t="str">
            <v>GR-2025/12-0121</v>
          </cell>
        </row>
        <row r="1840">
          <cell r="I1840" t="str">
            <v>F</v>
          </cell>
          <cell r="J1840">
            <v>70986.52</v>
          </cell>
          <cell r="K1840">
            <v>70986.52</v>
          </cell>
          <cell r="L1840">
            <v>41754.27</v>
          </cell>
          <cell r="M1840" t="str">
            <v>F</v>
          </cell>
          <cell r="N1840">
            <v>0.5882</v>
          </cell>
          <cell r="O1840" t="str">
            <v>I</v>
          </cell>
          <cell r="P1840" t="str">
            <v>70,986.52</v>
          </cell>
        </row>
        <row r="1841">
          <cell r="F1841" t="str">
            <v>SITU9164580 (KK)</v>
          </cell>
          <cell r="G1841" t="str">
            <v>GR-2025/12-0120</v>
          </cell>
        </row>
        <row r="1841">
          <cell r="I1841" t="str">
            <v>F</v>
          </cell>
          <cell r="J1841">
            <v>4890</v>
          </cell>
          <cell r="K1841">
            <v>4890</v>
          </cell>
          <cell r="L1841">
            <v>2876.3</v>
          </cell>
          <cell r="M1841" t="str">
            <v>F</v>
          </cell>
          <cell r="N1841">
            <v>0.5882</v>
          </cell>
          <cell r="O1841" t="str">
            <v>I</v>
          </cell>
          <cell r="P1841" t="str">
            <v>4,890.00</v>
          </cell>
        </row>
        <row r="1842">
          <cell r="F1842" t="str">
            <v>SITU9164580 (KK)</v>
          </cell>
          <cell r="G1842" t="str">
            <v>GR-2025/12-0119</v>
          </cell>
        </row>
        <row r="1842">
          <cell r="I1842" t="str">
            <v>F</v>
          </cell>
          <cell r="J1842">
            <v>5181</v>
          </cell>
          <cell r="K1842">
            <v>5181</v>
          </cell>
          <cell r="L1842">
            <v>3047.46</v>
          </cell>
          <cell r="M1842" t="str">
            <v>F</v>
          </cell>
          <cell r="N1842">
            <v>0.5882</v>
          </cell>
          <cell r="O1842" t="str">
            <v>I</v>
          </cell>
          <cell r="P1842" t="str">
            <v>5,181.00</v>
          </cell>
        </row>
        <row r="1843">
          <cell r="F1843" t="str">
            <v>SITU9164580 (KK)</v>
          </cell>
          <cell r="G1843" t="str">
            <v>GR-2025/12-0118</v>
          </cell>
        </row>
        <row r="1843">
          <cell r="I1843" t="str">
            <v>F</v>
          </cell>
          <cell r="J1843">
            <v>14797</v>
          </cell>
          <cell r="K1843">
            <v>14797</v>
          </cell>
          <cell r="L1843">
            <v>8703.6</v>
          </cell>
          <cell r="M1843" t="str">
            <v>F</v>
          </cell>
          <cell r="N1843">
            <v>0.5882</v>
          </cell>
          <cell r="O1843" t="str">
            <v>I</v>
          </cell>
          <cell r="P1843" t="str">
            <v>14,797.00</v>
          </cell>
        </row>
        <row r="1844">
          <cell r="I1844" t="str">
            <v>F</v>
          </cell>
          <cell r="J1844">
            <v>30278</v>
          </cell>
          <cell r="K1844">
            <v>30278</v>
          </cell>
          <cell r="L1844">
            <v>18166.8</v>
          </cell>
          <cell r="M1844" t="str">
            <v>F</v>
          </cell>
          <cell r="N1844">
            <v>0.6</v>
          </cell>
          <cell r="O1844" t="str">
            <v>L</v>
          </cell>
        </row>
        <row r="1845">
          <cell r="I1845" t="str">
            <v>F</v>
          </cell>
          <cell r="J1845">
            <v>7350</v>
          </cell>
          <cell r="K1845">
            <v>7350</v>
          </cell>
          <cell r="L1845">
            <v>4410</v>
          </cell>
          <cell r="M1845" t="str">
            <v>F</v>
          </cell>
          <cell r="N1845">
            <v>0.6</v>
          </cell>
          <cell r="O1845" t="str">
            <v>L</v>
          </cell>
        </row>
        <row r="1846">
          <cell r="I1846" t="str">
            <v>F</v>
          </cell>
          <cell r="J1846">
            <v>57032.8</v>
          </cell>
          <cell r="K1846">
            <v>57032.8</v>
          </cell>
          <cell r="L1846">
            <v>34219.68</v>
          </cell>
          <cell r="M1846" t="str">
            <v>F</v>
          </cell>
          <cell r="N1846">
            <v>0.6</v>
          </cell>
          <cell r="O1846" t="str">
            <v>L</v>
          </cell>
        </row>
        <row r="1847">
          <cell r="F1847" t="str">
            <v>BY COURIER</v>
          </cell>
          <cell r="G1847" t="str">
            <v>GR-2025/12-0037</v>
          </cell>
        </row>
        <row r="1847">
          <cell r="I1847" t="str">
            <v>F</v>
          </cell>
          <cell r="J1847">
            <v>726.6</v>
          </cell>
          <cell r="K1847">
            <v>726.6</v>
          </cell>
          <cell r="L1847">
            <v>423.97</v>
          </cell>
          <cell r="M1847" t="str">
            <v>F</v>
          </cell>
          <cell r="N1847">
            <v>0.5835</v>
          </cell>
          <cell r="O1847" t="str">
            <v>I</v>
          </cell>
        </row>
        <row r="1848">
          <cell r="F1848" t="str">
            <v>ONEU5980706 (MOCHA)</v>
          </cell>
          <cell r="G1848" t="str">
            <v>GR-2025/12-0044</v>
          </cell>
        </row>
        <row r="1848">
          <cell r="I1848" t="str">
            <v>F</v>
          </cell>
          <cell r="J1848">
            <v>121253</v>
          </cell>
          <cell r="K1848">
            <v>121253</v>
          </cell>
          <cell r="L1848">
            <v>71321.01</v>
          </cell>
          <cell r="M1848" t="str">
            <v>F</v>
          </cell>
          <cell r="N1848">
            <v>0.5882</v>
          </cell>
          <cell r="O1848" t="str">
            <v>I</v>
          </cell>
          <cell r="P1848" t="str">
            <v>121,253.00</v>
          </cell>
        </row>
        <row r="1849">
          <cell r="I1849" t="str">
            <v>F</v>
          </cell>
          <cell r="J1849">
            <v>62965.6</v>
          </cell>
          <cell r="K1849">
            <v>62965.6</v>
          </cell>
          <cell r="L1849">
            <v>37779.36</v>
          </cell>
          <cell r="M1849" t="str">
            <v>F</v>
          </cell>
          <cell r="N1849">
            <v>0.6</v>
          </cell>
          <cell r="O1849" t="str">
            <v>L</v>
          </cell>
        </row>
        <row r="1850">
          <cell r="I1850" t="str">
            <v>F</v>
          </cell>
          <cell r="J1850">
            <v>84362.5</v>
          </cell>
          <cell r="K1850">
            <v>84362.5</v>
          </cell>
          <cell r="L1850">
            <v>50617.5</v>
          </cell>
          <cell r="M1850" t="str">
            <v>F</v>
          </cell>
          <cell r="N1850">
            <v>0.6</v>
          </cell>
          <cell r="O1850" t="str">
            <v>L</v>
          </cell>
        </row>
        <row r="1851">
          <cell r="I1851" t="str">
            <v>F</v>
          </cell>
          <cell r="J1851">
            <v>47196</v>
          </cell>
          <cell r="K1851">
            <v>47196</v>
          </cell>
          <cell r="L1851">
            <v>28317.6</v>
          </cell>
          <cell r="M1851" t="str">
            <v>F</v>
          </cell>
          <cell r="N1851">
            <v>0.6</v>
          </cell>
          <cell r="O1851" t="str">
            <v>L</v>
          </cell>
        </row>
        <row r="1852">
          <cell r="I1852" t="str">
            <v>F</v>
          </cell>
          <cell r="J1852">
            <v>16400</v>
          </cell>
          <cell r="K1852">
            <v>16400</v>
          </cell>
          <cell r="L1852">
            <v>9840</v>
          </cell>
          <cell r="M1852" t="str">
            <v>F</v>
          </cell>
          <cell r="N1852">
            <v>0.6</v>
          </cell>
          <cell r="O1852" t="str">
            <v>L</v>
          </cell>
        </row>
        <row r="1853">
          <cell r="I1853" t="str">
            <v>F</v>
          </cell>
          <cell r="J1853">
            <v>22600</v>
          </cell>
          <cell r="K1853">
            <v>22600</v>
          </cell>
          <cell r="L1853">
            <v>13560</v>
          </cell>
          <cell r="M1853" t="str">
            <v>F</v>
          </cell>
          <cell r="N1853">
            <v>0.6</v>
          </cell>
          <cell r="O1853" t="str">
            <v>L</v>
          </cell>
        </row>
        <row r="1854">
          <cell r="I1854" t="str">
            <v>F</v>
          </cell>
          <cell r="J1854">
            <v>63689</v>
          </cell>
          <cell r="K1854">
            <v>63689</v>
          </cell>
          <cell r="L1854">
            <v>38213.4</v>
          </cell>
          <cell r="M1854" t="str">
            <v>F</v>
          </cell>
          <cell r="N1854">
            <v>0.6</v>
          </cell>
          <cell r="O1854" t="str">
            <v>L</v>
          </cell>
        </row>
        <row r="1855">
          <cell r="I1855" t="str">
            <v>F</v>
          </cell>
          <cell r="J1855">
            <v>248048</v>
          </cell>
          <cell r="K1855">
            <v>248048</v>
          </cell>
          <cell r="L1855">
            <v>148828.8</v>
          </cell>
          <cell r="M1855" t="str">
            <v>F</v>
          </cell>
          <cell r="N1855">
            <v>0.6</v>
          </cell>
          <cell r="O1855" t="str">
            <v>L</v>
          </cell>
        </row>
        <row r="1856">
          <cell r="F1856" t="str">
            <v>ONEU5980706</v>
          </cell>
          <cell r="G1856" t="str">
            <v>GR-2025/12-0043</v>
          </cell>
        </row>
        <row r="1856">
          <cell r="I1856" t="str">
            <v>F</v>
          </cell>
          <cell r="J1856">
            <v>659418</v>
          </cell>
          <cell r="K1856">
            <v>659418</v>
          </cell>
          <cell r="L1856">
            <v>387869.67</v>
          </cell>
          <cell r="M1856" t="str">
            <v>F</v>
          </cell>
          <cell r="N1856">
            <v>0.5882</v>
          </cell>
          <cell r="O1856" t="str">
            <v>I</v>
          </cell>
          <cell r="P1856" t="str">
            <v>659,418.00</v>
          </cell>
        </row>
        <row r="1857">
          <cell r="I1857" t="str">
            <v>F</v>
          </cell>
          <cell r="J1857">
            <v>292108.8</v>
          </cell>
          <cell r="K1857">
            <v>292108.8</v>
          </cell>
          <cell r="L1857">
            <v>175265.28</v>
          </cell>
          <cell r="M1857" t="str">
            <v>F</v>
          </cell>
          <cell r="N1857">
            <v>0.6</v>
          </cell>
          <cell r="O1857" t="str">
            <v>L</v>
          </cell>
        </row>
        <row r="1858">
          <cell r="G1858" t="str">
            <v>GR-2025/12-0052</v>
          </cell>
        </row>
        <row r="1858">
          <cell r="I1858" t="str">
            <v>F</v>
          </cell>
          <cell r="J1858">
            <v>85</v>
          </cell>
          <cell r="K1858">
            <v>85</v>
          </cell>
          <cell r="L1858">
            <v>85</v>
          </cell>
          <cell r="M1858" t="str">
            <v>F</v>
          </cell>
          <cell r="N1858">
            <v>1</v>
          </cell>
        </row>
        <row r="1859">
          <cell r="I1859" t="str">
            <v>F</v>
          </cell>
          <cell r="J1859">
            <v>16780</v>
          </cell>
          <cell r="K1859">
            <v>16780</v>
          </cell>
          <cell r="L1859">
            <v>10068</v>
          </cell>
          <cell r="M1859" t="str">
            <v>F</v>
          </cell>
          <cell r="N1859">
            <v>0.6</v>
          </cell>
          <cell r="O1859" t="str">
            <v>L</v>
          </cell>
        </row>
        <row r="1860">
          <cell r="I1860" t="str">
            <v>F</v>
          </cell>
          <cell r="J1860">
            <v>39937.54</v>
          </cell>
          <cell r="K1860">
            <v>39937.54</v>
          </cell>
          <cell r="L1860">
            <v>23962.52</v>
          </cell>
          <cell r="M1860" t="str">
            <v>F</v>
          </cell>
          <cell r="N1860">
            <v>0.6</v>
          </cell>
          <cell r="O1860" t="str">
            <v>L</v>
          </cell>
        </row>
        <row r="1861">
          <cell r="I1861" t="str">
            <v>F</v>
          </cell>
          <cell r="J1861">
            <v>5292</v>
          </cell>
          <cell r="K1861">
            <v>5292</v>
          </cell>
          <cell r="L1861">
            <v>3175.2</v>
          </cell>
          <cell r="M1861" t="str">
            <v>F</v>
          </cell>
          <cell r="N1861">
            <v>0.6</v>
          </cell>
          <cell r="O1861" t="str">
            <v>L</v>
          </cell>
        </row>
        <row r="1862">
          <cell r="I1862" t="str">
            <v>F</v>
          </cell>
          <cell r="J1862">
            <v>78000</v>
          </cell>
          <cell r="K1862">
            <v>78000</v>
          </cell>
          <cell r="L1862">
            <v>46800</v>
          </cell>
          <cell r="M1862" t="str">
            <v>F</v>
          </cell>
          <cell r="N1862">
            <v>0.6</v>
          </cell>
          <cell r="O1862" t="str">
            <v>L</v>
          </cell>
        </row>
        <row r="1863">
          <cell r="I1863" t="str">
            <v>F</v>
          </cell>
          <cell r="J1863">
            <v>61891</v>
          </cell>
          <cell r="K1863">
            <v>61891</v>
          </cell>
          <cell r="L1863">
            <v>37134.6</v>
          </cell>
          <cell r="M1863" t="str">
            <v>F</v>
          </cell>
          <cell r="N1863">
            <v>0.6</v>
          </cell>
          <cell r="O1863" t="str">
            <v>L</v>
          </cell>
        </row>
        <row r="1864">
          <cell r="I1864" t="str">
            <v>F</v>
          </cell>
          <cell r="J1864">
            <v>94841.6</v>
          </cell>
          <cell r="K1864">
            <v>94841.6</v>
          </cell>
          <cell r="L1864">
            <v>56904.96</v>
          </cell>
          <cell r="M1864" t="str">
            <v>F</v>
          </cell>
          <cell r="N1864">
            <v>0.6</v>
          </cell>
          <cell r="O1864" t="str">
            <v>L</v>
          </cell>
        </row>
        <row r="1865">
          <cell r="I1865" t="str">
            <v>F</v>
          </cell>
          <cell r="J1865">
            <v>17640</v>
          </cell>
          <cell r="K1865">
            <v>17640</v>
          </cell>
          <cell r="L1865">
            <v>10584</v>
          </cell>
          <cell r="M1865" t="str">
            <v>F</v>
          </cell>
          <cell r="N1865">
            <v>0.6</v>
          </cell>
          <cell r="O1865" t="str">
            <v>L</v>
          </cell>
        </row>
        <row r="1866">
          <cell r="I1866" t="str">
            <v>F</v>
          </cell>
          <cell r="J1866">
            <v>154250.9</v>
          </cell>
          <cell r="K1866">
            <v>154250.9</v>
          </cell>
          <cell r="L1866">
            <v>92550.54</v>
          </cell>
          <cell r="M1866" t="str">
            <v>F</v>
          </cell>
          <cell r="N1866">
            <v>0.6</v>
          </cell>
          <cell r="O1866" t="str">
            <v>L</v>
          </cell>
        </row>
        <row r="1867">
          <cell r="I1867" t="str">
            <v>F</v>
          </cell>
          <cell r="J1867">
            <v>4944</v>
          </cell>
          <cell r="K1867">
            <v>4944</v>
          </cell>
          <cell r="L1867">
            <v>2966.4</v>
          </cell>
          <cell r="M1867" t="str">
            <v>F</v>
          </cell>
          <cell r="N1867">
            <v>0.6</v>
          </cell>
          <cell r="O1867" t="str">
            <v>L</v>
          </cell>
        </row>
        <row r="1868">
          <cell r="I1868" t="str">
            <v>F</v>
          </cell>
          <cell r="J1868">
            <v>44193</v>
          </cell>
          <cell r="K1868">
            <v>44193</v>
          </cell>
          <cell r="L1868">
            <v>26515.8</v>
          </cell>
          <cell r="M1868" t="str">
            <v>F</v>
          </cell>
          <cell r="N1868">
            <v>0.6</v>
          </cell>
          <cell r="O1868" t="str">
            <v>L</v>
          </cell>
        </row>
        <row r="1869">
          <cell r="I1869" t="str">
            <v>F</v>
          </cell>
          <cell r="J1869">
            <v>25950</v>
          </cell>
          <cell r="K1869">
            <v>25950</v>
          </cell>
          <cell r="L1869">
            <v>15570</v>
          </cell>
          <cell r="M1869" t="str">
            <v>F</v>
          </cell>
          <cell r="N1869">
            <v>0.6</v>
          </cell>
          <cell r="O1869" t="str">
            <v>L</v>
          </cell>
        </row>
        <row r="1870">
          <cell r="I1870" t="str">
            <v>F</v>
          </cell>
          <cell r="J1870">
            <v>11710</v>
          </cell>
          <cell r="K1870">
            <v>11710</v>
          </cell>
          <cell r="L1870">
            <v>7026</v>
          </cell>
          <cell r="M1870" t="str">
            <v>F</v>
          </cell>
          <cell r="N1870">
            <v>0.6</v>
          </cell>
          <cell r="O1870" t="str">
            <v>L</v>
          </cell>
        </row>
        <row r="1871">
          <cell r="I1871" t="str">
            <v>F</v>
          </cell>
          <cell r="J1871">
            <v>4140</v>
          </cell>
          <cell r="K1871">
            <v>4140</v>
          </cell>
          <cell r="L1871">
            <v>2484</v>
          </cell>
          <cell r="M1871" t="str">
            <v>F</v>
          </cell>
          <cell r="N1871">
            <v>0.6</v>
          </cell>
          <cell r="O1871" t="str">
            <v>L</v>
          </cell>
        </row>
        <row r="1872">
          <cell r="I1872" t="str">
            <v>F</v>
          </cell>
          <cell r="J1872">
            <v>16032.5</v>
          </cell>
          <cell r="K1872">
            <v>16032.5</v>
          </cell>
          <cell r="L1872">
            <v>9619.5</v>
          </cell>
          <cell r="M1872" t="str">
            <v>F</v>
          </cell>
          <cell r="N1872">
            <v>0.6</v>
          </cell>
          <cell r="O1872" t="str">
            <v>L</v>
          </cell>
        </row>
        <row r="1873">
          <cell r="I1873" t="str">
            <v>F</v>
          </cell>
          <cell r="J1873">
            <v>276652</v>
          </cell>
          <cell r="K1873">
            <v>276652</v>
          </cell>
          <cell r="L1873">
            <v>165991.2</v>
          </cell>
          <cell r="M1873" t="str">
            <v>F</v>
          </cell>
          <cell r="N1873">
            <v>0.6</v>
          </cell>
          <cell r="O1873" t="str">
            <v>L</v>
          </cell>
        </row>
        <row r="1874">
          <cell r="G1874" t="str">
            <v>GR-2025/12-0012</v>
          </cell>
        </row>
        <row r="1874">
          <cell r="I1874" t="str">
            <v>F</v>
          </cell>
          <cell r="J1874">
            <v>394.33</v>
          </cell>
          <cell r="K1874">
            <v>394.33</v>
          </cell>
          <cell r="L1874">
            <v>394.33</v>
          </cell>
          <cell r="M1874" t="str">
            <v>F</v>
          </cell>
          <cell r="N1874">
            <v>1</v>
          </cell>
        </row>
        <row r="1875">
          <cell r="I1875" t="str">
            <v>F</v>
          </cell>
          <cell r="J1875">
            <v>27050</v>
          </cell>
          <cell r="K1875">
            <v>27050</v>
          </cell>
          <cell r="L1875">
            <v>16230</v>
          </cell>
          <cell r="M1875" t="str">
            <v>F</v>
          </cell>
          <cell r="N1875">
            <v>0.6</v>
          </cell>
          <cell r="O1875" t="str">
            <v>L</v>
          </cell>
        </row>
        <row r="1876">
          <cell r="F1876" t="str">
            <v>MEDU8874366</v>
          </cell>
          <cell r="G1876" t="str">
            <v>GR-2025/12-0062</v>
          </cell>
        </row>
        <row r="1876">
          <cell r="I1876" t="str">
            <v>F</v>
          </cell>
          <cell r="J1876">
            <v>15983</v>
          </cell>
          <cell r="K1876">
            <v>15983</v>
          </cell>
          <cell r="L1876">
            <v>9401.2</v>
          </cell>
          <cell r="M1876" t="str">
            <v>F</v>
          </cell>
          <cell r="N1876">
            <v>0.5882</v>
          </cell>
          <cell r="O1876" t="str">
            <v>I</v>
          </cell>
          <cell r="P1876" t="str">
            <v>15,983.00</v>
          </cell>
        </row>
        <row r="1877">
          <cell r="F1877" t="str">
            <v>MEDU8874366</v>
          </cell>
          <cell r="G1877" t="str">
            <v>GR-2025/12-0061</v>
          </cell>
        </row>
        <row r="1877">
          <cell r="I1877" t="str">
            <v>F</v>
          </cell>
          <cell r="J1877">
            <v>820</v>
          </cell>
          <cell r="K1877">
            <v>820</v>
          </cell>
          <cell r="L1877">
            <v>482.32</v>
          </cell>
          <cell r="M1877" t="str">
            <v>F</v>
          </cell>
          <cell r="N1877">
            <v>0.5882</v>
          </cell>
          <cell r="O1877" t="str">
            <v>I</v>
          </cell>
          <cell r="P1877" t="str">
            <v>820.00</v>
          </cell>
        </row>
        <row r="1878">
          <cell r="F1878" t="str">
            <v>MEDU8874366</v>
          </cell>
          <cell r="G1878" t="str">
            <v>GR-2025/12-0060</v>
          </cell>
        </row>
        <row r="1878">
          <cell r="I1878" t="str">
            <v>F</v>
          </cell>
          <cell r="J1878">
            <v>33140</v>
          </cell>
          <cell r="K1878">
            <v>33140</v>
          </cell>
          <cell r="L1878">
            <v>19492.95</v>
          </cell>
          <cell r="M1878" t="str">
            <v>F</v>
          </cell>
          <cell r="N1878">
            <v>0.5882</v>
          </cell>
          <cell r="O1878" t="str">
            <v>I</v>
          </cell>
          <cell r="P1878" t="str">
            <v>33,140.00</v>
          </cell>
        </row>
        <row r="1879">
          <cell r="F1879" t="str">
            <v>MEDU8874366</v>
          </cell>
          <cell r="G1879" t="str">
            <v>GR-2025/12-0059</v>
          </cell>
        </row>
        <row r="1879">
          <cell r="I1879" t="str">
            <v>F</v>
          </cell>
          <cell r="J1879">
            <v>68360</v>
          </cell>
          <cell r="K1879">
            <v>68360</v>
          </cell>
          <cell r="L1879">
            <v>40209.35</v>
          </cell>
          <cell r="M1879" t="str">
            <v>F</v>
          </cell>
          <cell r="N1879">
            <v>0.5882</v>
          </cell>
          <cell r="O1879" t="str">
            <v>I</v>
          </cell>
          <cell r="P1879" t="str">
            <v>68,360.00</v>
          </cell>
        </row>
        <row r="1880">
          <cell r="F1880" t="str">
            <v>MEDU8874366</v>
          </cell>
          <cell r="G1880" t="str">
            <v>GR-2025/12-0058</v>
          </cell>
        </row>
        <row r="1880">
          <cell r="I1880" t="str">
            <v>F</v>
          </cell>
          <cell r="J1880">
            <v>60852</v>
          </cell>
          <cell r="K1880">
            <v>60852</v>
          </cell>
          <cell r="L1880">
            <v>35793.15</v>
          </cell>
          <cell r="M1880" t="str">
            <v>F</v>
          </cell>
          <cell r="N1880">
            <v>0.5882</v>
          </cell>
          <cell r="O1880" t="str">
            <v>I</v>
          </cell>
          <cell r="P1880" t="str">
            <v>60,852.00</v>
          </cell>
        </row>
        <row r="1881">
          <cell r="I1881" t="str">
            <v>F</v>
          </cell>
          <cell r="J1881">
            <v>1150</v>
          </cell>
          <cell r="K1881">
            <v>1150</v>
          </cell>
          <cell r="L1881">
            <v>690</v>
          </cell>
          <cell r="M1881" t="str">
            <v>F</v>
          </cell>
          <cell r="N1881">
            <v>0.6</v>
          </cell>
          <cell r="O1881" t="str">
            <v>L</v>
          </cell>
        </row>
        <row r="1882">
          <cell r="I1882" t="str">
            <v>F</v>
          </cell>
          <cell r="J1882">
            <v>11826</v>
          </cell>
          <cell r="K1882">
            <v>11826</v>
          </cell>
          <cell r="L1882">
            <v>7095.6</v>
          </cell>
          <cell r="M1882" t="str">
            <v>F</v>
          </cell>
          <cell r="N1882">
            <v>0.6</v>
          </cell>
          <cell r="O1882" t="str">
            <v>L</v>
          </cell>
        </row>
        <row r="1883">
          <cell r="I1883" t="str">
            <v>F</v>
          </cell>
          <cell r="J1883">
            <v>45080</v>
          </cell>
          <cell r="K1883">
            <v>45080</v>
          </cell>
          <cell r="L1883">
            <v>27048</v>
          </cell>
          <cell r="M1883" t="str">
            <v>F</v>
          </cell>
          <cell r="N1883">
            <v>0.6</v>
          </cell>
          <cell r="O1883" t="str">
            <v>L</v>
          </cell>
        </row>
        <row r="1884">
          <cell r="I1884" t="str">
            <v>F</v>
          </cell>
          <cell r="J1884">
            <v>232</v>
          </cell>
          <cell r="K1884">
            <v>232</v>
          </cell>
          <cell r="L1884">
            <v>139.2</v>
          </cell>
          <cell r="M1884" t="str">
            <v>F</v>
          </cell>
          <cell r="N1884">
            <v>0.6</v>
          </cell>
          <cell r="O1884" t="str">
            <v>L</v>
          </cell>
        </row>
        <row r="1885">
          <cell r="I1885" t="str">
            <v>F</v>
          </cell>
          <cell r="J1885">
            <v>12500</v>
          </cell>
          <cell r="K1885">
            <v>12500</v>
          </cell>
          <cell r="L1885">
            <v>7500</v>
          </cell>
          <cell r="M1885" t="str">
            <v>F</v>
          </cell>
          <cell r="N1885">
            <v>0.6</v>
          </cell>
          <cell r="O1885" t="str">
            <v>L</v>
          </cell>
        </row>
        <row r="1886">
          <cell r="F1886" t="str">
            <v>MEDU8874366 (MOCHA)</v>
          </cell>
          <cell r="G1886" t="str">
            <v>GR-2025/12-0057</v>
          </cell>
        </row>
        <row r="1886">
          <cell r="I1886" t="str">
            <v>F</v>
          </cell>
          <cell r="J1886">
            <v>2290</v>
          </cell>
          <cell r="K1886">
            <v>2290</v>
          </cell>
          <cell r="L1886">
            <v>1346.98</v>
          </cell>
          <cell r="M1886" t="str">
            <v>F</v>
          </cell>
          <cell r="N1886">
            <v>0.5882</v>
          </cell>
          <cell r="O1886" t="str">
            <v>I</v>
          </cell>
          <cell r="P1886" t="str">
            <v>2,290.00</v>
          </cell>
        </row>
        <row r="1887">
          <cell r="I1887" t="str">
            <v>F</v>
          </cell>
          <cell r="J1887">
            <v>82375</v>
          </cell>
          <cell r="K1887">
            <v>82375</v>
          </cell>
          <cell r="L1887">
            <v>49425</v>
          </cell>
          <cell r="M1887" t="str">
            <v>F</v>
          </cell>
          <cell r="N1887">
            <v>0.6</v>
          </cell>
          <cell r="O1887" t="str">
            <v>L</v>
          </cell>
        </row>
        <row r="1888">
          <cell r="I1888" t="str">
            <v>F</v>
          </cell>
          <cell r="J1888">
            <v>0</v>
          </cell>
          <cell r="K1888">
            <v>0</v>
          </cell>
          <cell r="L1888">
            <v>0</v>
          </cell>
          <cell r="M1888" t="str">
            <v>F</v>
          </cell>
          <cell r="N1888">
            <v>0.6</v>
          </cell>
          <cell r="O1888" t="str">
            <v>L</v>
          </cell>
        </row>
        <row r="1889">
          <cell r="F1889" t="str">
            <v>MEDU8874366</v>
          </cell>
          <cell r="G1889" t="str">
            <v>GR-2025/12-0056</v>
          </cell>
        </row>
        <row r="1889">
          <cell r="I1889" t="str">
            <v>F</v>
          </cell>
          <cell r="J1889">
            <v>545090</v>
          </cell>
          <cell r="K1889">
            <v>545090</v>
          </cell>
          <cell r="L1889">
            <v>320621.94</v>
          </cell>
          <cell r="M1889" t="str">
            <v>F</v>
          </cell>
          <cell r="N1889">
            <v>0.5882</v>
          </cell>
          <cell r="O1889" t="str">
            <v>I</v>
          </cell>
          <cell r="P1889" t="str">
            <v>545,090.00</v>
          </cell>
        </row>
        <row r="1890">
          <cell r="F1890" t="str">
            <v>MEDU8874366</v>
          </cell>
          <cell r="G1890" t="str">
            <v>GR-2025/12-0055</v>
          </cell>
        </row>
        <row r="1890">
          <cell r="I1890" t="str">
            <v>F</v>
          </cell>
          <cell r="J1890">
            <v>18000</v>
          </cell>
          <cell r="K1890">
            <v>18000</v>
          </cell>
          <cell r="L1890">
            <v>10587.6</v>
          </cell>
          <cell r="M1890" t="str">
            <v>F</v>
          </cell>
          <cell r="N1890">
            <v>0.5882</v>
          </cell>
          <cell r="O1890" t="str">
            <v>I</v>
          </cell>
          <cell r="P1890" t="str">
            <v>18,000.00</v>
          </cell>
        </row>
        <row r="1891">
          <cell r="F1891" t="str">
            <v>MEDU8874366 (MOCHA)</v>
          </cell>
          <cell r="G1891" t="str">
            <v>GR-2025/12-0054</v>
          </cell>
        </row>
        <row r="1891">
          <cell r="I1891" t="str">
            <v>F</v>
          </cell>
          <cell r="J1891">
            <v>43920</v>
          </cell>
          <cell r="K1891">
            <v>43920</v>
          </cell>
          <cell r="L1891">
            <v>25833.74</v>
          </cell>
          <cell r="M1891" t="str">
            <v>F</v>
          </cell>
          <cell r="N1891">
            <v>0.5882</v>
          </cell>
          <cell r="O1891" t="str">
            <v>I</v>
          </cell>
          <cell r="P1891" t="str">
            <v>43,920.00</v>
          </cell>
        </row>
        <row r="1892">
          <cell r="F1892" t="str">
            <v>MEDU8874366</v>
          </cell>
          <cell r="G1892" t="str">
            <v>GR-2025/12-0053</v>
          </cell>
        </row>
        <row r="1892">
          <cell r="I1892" t="str">
            <v>F</v>
          </cell>
          <cell r="J1892">
            <v>139098</v>
          </cell>
          <cell r="K1892">
            <v>139098</v>
          </cell>
          <cell r="L1892">
            <v>81817.44</v>
          </cell>
          <cell r="M1892" t="str">
            <v>F</v>
          </cell>
          <cell r="N1892">
            <v>0.5882</v>
          </cell>
          <cell r="O1892" t="str">
            <v>I</v>
          </cell>
          <cell r="P1892" t="str">
            <v>139,098.00</v>
          </cell>
        </row>
        <row r="1893">
          <cell r="I1893" t="str">
            <v>F</v>
          </cell>
          <cell r="J1893">
            <v>1695</v>
          </cell>
          <cell r="K1893">
            <v>1695</v>
          </cell>
          <cell r="L1893">
            <v>1017</v>
          </cell>
          <cell r="M1893" t="str">
            <v>F</v>
          </cell>
          <cell r="N1893">
            <v>0.6</v>
          </cell>
          <cell r="O1893" t="str">
            <v>L</v>
          </cell>
        </row>
        <row r="1894">
          <cell r="I1894" t="str">
            <v>F</v>
          </cell>
          <cell r="J1894">
            <v>29850</v>
          </cell>
          <cell r="K1894">
            <v>29850</v>
          </cell>
          <cell r="L1894">
            <v>17910</v>
          </cell>
          <cell r="M1894" t="str">
            <v>F</v>
          </cell>
          <cell r="N1894">
            <v>0.6</v>
          </cell>
          <cell r="O1894" t="str">
            <v>L</v>
          </cell>
        </row>
        <row r="1895">
          <cell r="G1895" t="str">
            <v>GR-2025/12-0011</v>
          </cell>
        </row>
        <row r="1895">
          <cell r="I1895" t="str">
            <v>F</v>
          </cell>
          <cell r="J1895">
            <v>23</v>
          </cell>
          <cell r="K1895">
            <v>23</v>
          </cell>
          <cell r="L1895">
            <v>23</v>
          </cell>
          <cell r="M1895" t="str">
            <v>F</v>
          </cell>
          <cell r="N1895">
            <v>1</v>
          </cell>
        </row>
        <row r="1896">
          <cell r="I1896" t="str">
            <v>F</v>
          </cell>
          <cell r="J1896">
            <v>14090</v>
          </cell>
          <cell r="K1896">
            <v>14090</v>
          </cell>
          <cell r="L1896">
            <v>8454</v>
          </cell>
          <cell r="M1896" t="str">
            <v>F</v>
          </cell>
          <cell r="N1896">
            <v>0.6</v>
          </cell>
          <cell r="O1896" t="str">
            <v>L</v>
          </cell>
        </row>
        <row r="1897">
          <cell r="I1897" t="str">
            <v>F</v>
          </cell>
          <cell r="J1897">
            <v>20000</v>
          </cell>
          <cell r="K1897">
            <v>20000</v>
          </cell>
          <cell r="L1897">
            <v>12000</v>
          </cell>
          <cell r="M1897" t="str">
            <v>F</v>
          </cell>
          <cell r="N1897">
            <v>0.6</v>
          </cell>
          <cell r="O1897" t="str">
            <v>L</v>
          </cell>
        </row>
        <row r="1898">
          <cell r="I1898" t="str">
            <v>F</v>
          </cell>
          <cell r="J1898">
            <v>112760</v>
          </cell>
          <cell r="K1898">
            <v>112760</v>
          </cell>
          <cell r="L1898">
            <v>67656</v>
          </cell>
          <cell r="M1898" t="str">
            <v>F</v>
          </cell>
          <cell r="N1898">
            <v>0.6</v>
          </cell>
          <cell r="O1898" t="str">
            <v>L</v>
          </cell>
        </row>
        <row r="1899">
          <cell r="I1899" t="str">
            <v>F</v>
          </cell>
          <cell r="J1899">
            <v>26500</v>
          </cell>
          <cell r="K1899">
            <v>26500</v>
          </cell>
          <cell r="L1899">
            <v>15900</v>
          </cell>
          <cell r="M1899" t="str">
            <v>F</v>
          </cell>
          <cell r="N1899">
            <v>0.6</v>
          </cell>
          <cell r="O1899" t="str">
            <v>L</v>
          </cell>
        </row>
        <row r="1900">
          <cell r="F1900" t="str">
            <v>FFAU2178993 (MOCHA)</v>
          </cell>
          <cell r="G1900" t="str">
            <v>GR-2025/12-0029</v>
          </cell>
        </row>
        <row r="1900">
          <cell r="I1900" t="str">
            <v>F</v>
          </cell>
          <cell r="J1900">
            <v>50704.69</v>
          </cell>
          <cell r="K1900">
            <v>50704.69</v>
          </cell>
          <cell r="L1900">
            <v>29824.5</v>
          </cell>
          <cell r="M1900" t="str">
            <v>F</v>
          </cell>
          <cell r="N1900">
            <v>0.5882</v>
          </cell>
          <cell r="O1900" t="str">
            <v>I</v>
          </cell>
          <cell r="P1900" t="str">
            <v>50,704.69</v>
          </cell>
        </row>
        <row r="1901">
          <cell r="F1901" t="str">
            <v>FFAU2178993</v>
          </cell>
          <cell r="G1901" t="str">
            <v>GR-2025/12-0028</v>
          </cell>
        </row>
        <row r="1901">
          <cell r="I1901" t="str">
            <v>F</v>
          </cell>
          <cell r="J1901">
            <v>39684</v>
          </cell>
          <cell r="K1901">
            <v>39684</v>
          </cell>
          <cell r="L1901">
            <v>23342.13</v>
          </cell>
          <cell r="M1901" t="str">
            <v>F</v>
          </cell>
          <cell r="N1901">
            <v>0.5882</v>
          </cell>
          <cell r="O1901" t="str">
            <v>I</v>
          </cell>
          <cell r="P1901" t="str">
            <v>39,684.00</v>
          </cell>
        </row>
        <row r="1902">
          <cell r="F1902" t="str">
            <v>FFAU2178993</v>
          </cell>
          <cell r="G1902" t="str">
            <v>GR-2025/12-0027</v>
          </cell>
        </row>
        <row r="1902">
          <cell r="I1902" t="str">
            <v>F</v>
          </cell>
          <cell r="J1902">
            <v>22052.99</v>
          </cell>
          <cell r="K1902">
            <v>22052.99</v>
          </cell>
          <cell r="L1902">
            <v>12971.57</v>
          </cell>
          <cell r="M1902" t="str">
            <v>F</v>
          </cell>
          <cell r="N1902">
            <v>0.5882</v>
          </cell>
          <cell r="O1902" t="str">
            <v>I</v>
          </cell>
          <cell r="P1902" t="str">
            <v>22,053.00</v>
          </cell>
        </row>
        <row r="1903">
          <cell r="F1903" t="str">
            <v>FFAU2178993</v>
          </cell>
          <cell r="G1903" t="str">
            <v>GR-2025/12-0026</v>
          </cell>
        </row>
        <row r="1903">
          <cell r="I1903" t="str">
            <v>F</v>
          </cell>
          <cell r="J1903">
            <v>7006.56</v>
          </cell>
          <cell r="K1903">
            <v>7006.56</v>
          </cell>
          <cell r="L1903">
            <v>4121.26</v>
          </cell>
          <cell r="M1903" t="str">
            <v>F</v>
          </cell>
          <cell r="N1903">
            <v>0.5882</v>
          </cell>
          <cell r="O1903" t="str">
            <v>I</v>
          </cell>
          <cell r="P1903" t="str">
            <v>7,006.56</v>
          </cell>
        </row>
        <row r="1904">
          <cell r="I1904" t="str">
            <v>F</v>
          </cell>
          <cell r="J1904">
            <v>37300</v>
          </cell>
          <cell r="K1904">
            <v>37300</v>
          </cell>
          <cell r="L1904">
            <v>22380</v>
          </cell>
          <cell r="M1904" t="str">
            <v>F</v>
          </cell>
          <cell r="N1904">
            <v>0.6</v>
          </cell>
          <cell r="O1904" t="str">
            <v>L</v>
          </cell>
        </row>
        <row r="1905">
          <cell r="I1905" t="str">
            <v>F</v>
          </cell>
          <cell r="J1905">
            <v>18869</v>
          </cell>
          <cell r="K1905">
            <v>18869</v>
          </cell>
          <cell r="L1905">
            <v>11321.4</v>
          </cell>
          <cell r="M1905" t="str">
            <v>F</v>
          </cell>
          <cell r="N1905">
            <v>0.6</v>
          </cell>
          <cell r="O1905" t="str">
            <v>L</v>
          </cell>
        </row>
        <row r="1906">
          <cell r="I1906" t="str">
            <v>F</v>
          </cell>
          <cell r="J1906">
            <v>102720</v>
          </cell>
          <cell r="K1906">
            <v>102720</v>
          </cell>
          <cell r="L1906">
            <v>61632</v>
          </cell>
          <cell r="M1906" t="str">
            <v>F</v>
          </cell>
          <cell r="N1906">
            <v>0.6</v>
          </cell>
          <cell r="O1906" t="str">
            <v>L</v>
          </cell>
        </row>
        <row r="1907">
          <cell r="I1907" t="str">
            <v>F</v>
          </cell>
          <cell r="J1907">
            <v>2310</v>
          </cell>
          <cell r="K1907">
            <v>2310</v>
          </cell>
          <cell r="L1907">
            <v>1386</v>
          </cell>
          <cell r="M1907" t="str">
            <v>F</v>
          </cell>
          <cell r="N1907">
            <v>0.6</v>
          </cell>
          <cell r="O1907" t="str">
            <v>L</v>
          </cell>
        </row>
        <row r="1908">
          <cell r="I1908" t="str">
            <v>F</v>
          </cell>
          <cell r="J1908">
            <v>466682.6</v>
          </cell>
          <cell r="K1908">
            <v>466682.6</v>
          </cell>
          <cell r="L1908">
            <v>280009.56</v>
          </cell>
          <cell r="M1908" t="str">
            <v>F</v>
          </cell>
          <cell r="N1908">
            <v>0.6</v>
          </cell>
          <cell r="O1908" t="str">
            <v>L</v>
          </cell>
        </row>
        <row r="1909">
          <cell r="F1909" t="str">
            <v>TGBU6604657</v>
          </cell>
          <cell r="G1909" t="str">
            <v>GR-2025/12-0105</v>
          </cell>
        </row>
        <row r="1909">
          <cell r="I1909" t="str">
            <v>F</v>
          </cell>
          <cell r="J1909">
            <v>36872.64</v>
          </cell>
          <cell r="K1909">
            <v>36872.64</v>
          </cell>
          <cell r="L1909">
            <v>154293.56</v>
          </cell>
          <cell r="M1909" t="str">
            <v>F</v>
          </cell>
          <cell r="N1909">
            <v>4.1845</v>
          </cell>
          <cell r="O1909" t="str">
            <v>I</v>
          </cell>
          <cell r="P1909" t="str">
            <v>36,872.64</v>
          </cell>
        </row>
        <row r="1910">
          <cell r="F1910" t="str">
            <v>TIIU6101498 (KUCHING)</v>
          </cell>
          <cell r="G1910" t="str">
            <v>GR-2025/12-0116</v>
          </cell>
        </row>
        <row r="1910">
          <cell r="I1910" t="str">
            <v>F</v>
          </cell>
          <cell r="J1910">
            <v>10655</v>
          </cell>
          <cell r="K1910">
            <v>10655</v>
          </cell>
          <cell r="L1910">
            <v>6267.27</v>
          </cell>
          <cell r="M1910" t="str">
            <v>F</v>
          </cell>
          <cell r="N1910">
            <v>0.5882</v>
          </cell>
          <cell r="O1910" t="str">
            <v>K</v>
          </cell>
          <cell r="P1910" t="str">
            <v>10,655.00</v>
          </cell>
        </row>
        <row r="1911">
          <cell r="F1911" t="str">
            <v>TIIU6101498 (KUCHING)</v>
          </cell>
          <cell r="G1911" t="str">
            <v>GR-2025/12-0115</v>
          </cell>
        </row>
        <row r="1911">
          <cell r="I1911" t="str">
            <v>F</v>
          </cell>
          <cell r="J1911">
            <v>7805</v>
          </cell>
          <cell r="K1911">
            <v>7805</v>
          </cell>
          <cell r="L1911">
            <v>4590.9</v>
          </cell>
          <cell r="M1911" t="str">
            <v>F</v>
          </cell>
          <cell r="N1911">
            <v>0.5882</v>
          </cell>
          <cell r="O1911" t="str">
            <v>K</v>
          </cell>
          <cell r="P1911" t="str">
            <v>7,805.00</v>
          </cell>
        </row>
        <row r="1912">
          <cell r="F1912" t="str">
            <v>TIIU6101498 (KUCHING)</v>
          </cell>
          <cell r="G1912" t="str">
            <v>GR-2025/12-0114</v>
          </cell>
        </row>
        <row r="1912">
          <cell r="I1912" t="str">
            <v>F</v>
          </cell>
          <cell r="J1912">
            <v>22390</v>
          </cell>
          <cell r="K1912">
            <v>22390</v>
          </cell>
          <cell r="L1912">
            <v>13169.8</v>
          </cell>
          <cell r="M1912" t="str">
            <v>F</v>
          </cell>
          <cell r="N1912">
            <v>0.5882</v>
          </cell>
          <cell r="O1912" t="str">
            <v>K</v>
          </cell>
          <cell r="P1912" t="str">
            <v>22,390.00</v>
          </cell>
        </row>
        <row r="1913">
          <cell r="F1913" t="str">
            <v>TIIU6101498 (KUCHING)</v>
          </cell>
          <cell r="G1913" t="str">
            <v>GR-2025/12-0113</v>
          </cell>
        </row>
        <row r="1913">
          <cell r="I1913" t="str">
            <v>F</v>
          </cell>
          <cell r="J1913">
            <v>77733.5</v>
          </cell>
          <cell r="K1913">
            <v>77733.5</v>
          </cell>
          <cell r="L1913">
            <v>45722.84</v>
          </cell>
          <cell r="M1913" t="str">
            <v>F</v>
          </cell>
          <cell r="N1913">
            <v>0.5882</v>
          </cell>
          <cell r="O1913" t="str">
            <v>K</v>
          </cell>
          <cell r="P1913" t="str">
            <v>77,733.50</v>
          </cell>
        </row>
        <row r="1914">
          <cell r="I1914" t="str">
            <v>F</v>
          </cell>
          <cell r="J1914">
            <v>15600</v>
          </cell>
          <cell r="K1914">
            <v>15600</v>
          </cell>
          <cell r="L1914">
            <v>9360</v>
          </cell>
          <cell r="M1914" t="str">
            <v>F</v>
          </cell>
          <cell r="N1914">
            <v>0.6</v>
          </cell>
          <cell r="O1914" t="str">
            <v>L</v>
          </cell>
        </row>
        <row r="1915">
          <cell r="F1915" t="str">
            <v>CMAU4761276 (MOCHA)</v>
          </cell>
          <cell r="G1915" t="str">
            <v>GR-2025/12-0051</v>
          </cell>
        </row>
        <row r="1915">
          <cell r="I1915" t="str">
            <v>F</v>
          </cell>
          <cell r="J1915">
            <v>177278.3</v>
          </cell>
          <cell r="K1915">
            <v>177278.3</v>
          </cell>
          <cell r="L1915">
            <v>104275.1</v>
          </cell>
          <cell r="M1915" t="str">
            <v>F</v>
          </cell>
          <cell r="N1915">
            <v>0.5882</v>
          </cell>
          <cell r="O1915" t="str">
            <v>I</v>
          </cell>
          <cell r="P1915" t="str">
            <v>177,278.30</v>
          </cell>
        </row>
        <row r="1916">
          <cell r="G1916" t="str">
            <v>GR-2025/11-0096</v>
          </cell>
        </row>
        <row r="1916">
          <cell r="I1916" t="str">
            <v>F</v>
          </cell>
          <cell r="J1916">
            <v>140</v>
          </cell>
          <cell r="K1916">
            <v>140</v>
          </cell>
          <cell r="L1916">
            <v>81.55</v>
          </cell>
          <cell r="M1916" t="str">
            <v>F</v>
          </cell>
          <cell r="N1916">
            <v>0.5825</v>
          </cell>
        </row>
        <row r="1917">
          <cell r="I1917" t="str">
            <v>F</v>
          </cell>
          <cell r="J1917">
            <v>5060</v>
          </cell>
          <cell r="K1917">
            <v>5060</v>
          </cell>
          <cell r="L1917">
            <v>3036</v>
          </cell>
          <cell r="M1917" t="str">
            <v>F</v>
          </cell>
          <cell r="N1917">
            <v>0.6</v>
          </cell>
          <cell r="O1917" t="str">
            <v>L</v>
          </cell>
        </row>
        <row r="1918">
          <cell r="I1918" t="str">
            <v>F</v>
          </cell>
          <cell r="J1918">
            <v>155</v>
          </cell>
          <cell r="K1918">
            <v>155</v>
          </cell>
          <cell r="L1918">
            <v>93</v>
          </cell>
          <cell r="M1918" t="str">
            <v>F</v>
          </cell>
          <cell r="N1918">
            <v>0.6</v>
          </cell>
          <cell r="O1918" t="str">
            <v>L</v>
          </cell>
        </row>
        <row r="1919">
          <cell r="F1919" t="str">
            <v>CMAU4761276</v>
          </cell>
          <cell r="G1919" t="str">
            <v>GR-2025/12-0050</v>
          </cell>
        </row>
        <row r="1919">
          <cell r="I1919" t="str">
            <v>F</v>
          </cell>
          <cell r="J1919">
            <v>654072.1</v>
          </cell>
          <cell r="K1919">
            <v>654072.1</v>
          </cell>
          <cell r="L1919">
            <v>384725.21</v>
          </cell>
          <cell r="M1919" t="str">
            <v>F</v>
          </cell>
          <cell r="N1919">
            <v>0.5882</v>
          </cell>
          <cell r="O1919" t="str">
            <v>I</v>
          </cell>
          <cell r="P1919" t="str">
            <v>654,072.10</v>
          </cell>
        </row>
        <row r="1920">
          <cell r="I1920" t="str">
            <v>F</v>
          </cell>
          <cell r="J1920">
            <v>465058.2</v>
          </cell>
          <cell r="K1920">
            <v>465058.2</v>
          </cell>
          <cell r="L1920">
            <v>279034.92</v>
          </cell>
          <cell r="M1920" t="str">
            <v>F</v>
          </cell>
          <cell r="N1920">
            <v>0.6</v>
          </cell>
          <cell r="O1920" t="str">
            <v>L</v>
          </cell>
        </row>
        <row r="1921">
          <cell r="I1921" t="str">
            <v>F</v>
          </cell>
          <cell r="J1921">
            <v>33500</v>
          </cell>
          <cell r="K1921">
            <v>33500</v>
          </cell>
          <cell r="L1921">
            <v>20100</v>
          </cell>
          <cell r="M1921" t="str">
            <v>F</v>
          </cell>
          <cell r="N1921">
            <v>0.6</v>
          </cell>
          <cell r="O1921" t="str">
            <v>L</v>
          </cell>
        </row>
        <row r="1922">
          <cell r="F1922" t="str">
            <v>GESU6875597</v>
          </cell>
          <cell r="G1922" t="str">
            <v>GR-2025/12-0020</v>
          </cell>
        </row>
        <row r="1922">
          <cell r="I1922" t="str">
            <v>F</v>
          </cell>
          <cell r="J1922">
            <v>0</v>
          </cell>
          <cell r="K1922">
            <v>0</v>
          </cell>
          <cell r="L1922">
            <v>0</v>
          </cell>
          <cell r="M1922" t="str">
            <v>F</v>
          </cell>
          <cell r="N1922">
            <v>0.5882</v>
          </cell>
          <cell r="O1922" t="str">
            <v>I</v>
          </cell>
          <cell r="P1922" t="str">
            <v>0.00</v>
          </cell>
        </row>
        <row r="1923">
          <cell r="F1923" t="str">
            <v>GESU6875597</v>
          </cell>
          <cell r="G1923" t="str">
            <v>GR-2025/12-0019</v>
          </cell>
        </row>
        <row r="1923">
          <cell r="I1923" t="str">
            <v>F</v>
          </cell>
          <cell r="J1923">
            <v>51500</v>
          </cell>
          <cell r="K1923">
            <v>51500</v>
          </cell>
          <cell r="L1923">
            <v>30292.3</v>
          </cell>
          <cell r="M1923" t="str">
            <v>F</v>
          </cell>
          <cell r="N1923">
            <v>0.5882</v>
          </cell>
          <cell r="O1923" t="str">
            <v>I</v>
          </cell>
          <cell r="P1923" t="str">
            <v>51,500.00</v>
          </cell>
        </row>
        <row r="1924">
          <cell r="F1924" t="str">
            <v>GESU6875597</v>
          </cell>
          <cell r="G1924" t="str">
            <v>GR-2025/12-0018</v>
          </cell>
        </row>
        <row r="1924">
          <cell r="I1924" t="str">
            <v>F</v>
          </cell>
          <cell r="J1924">
            <v>63404</v>
          </cell>
          <cell r="K1924">
            <v>63404</v>
          </cell>
          <cell r="L1924">
            <v>37294.23</v>
          </cell>
          <cell r="M1924" t="str">
            <v>F</v>
          </cell>
          <cell r="N1924">
            <v>0.5882</v>
          </cell>
          <cell r="O1924" t="str">
            <v>I</v>
          </cell>
          <cell r="P1924" t="str">
            <v>63,404.00</v>
          </cell>
        </row>
        <row r="1925">
          <cell r="I1925" t="str">
            <v>F</v>
          </cell>
          <cell r="J1925">
            <v>13320</v>
          </cell>
          <cell r="K1925">
            <v>13320</v>
          </cell>
          <cell r="L1925">
            <v>7992</v>
          </cell>
          <cell r="M1925" t="str">
            <v>F</v>
          </cell>
          <cell r="N1925">
            <v>0.6</v>
          </cell>
          <cell r="O1925" t="str">
            <v>L</v>
          </cell>
        </row>
        <row r="1926">
          <cell r="F1926" t="str">
            <v>F-FFAU4979184 (MOCHA)</v>
          </cell>
          <cell r="G1926" t="str">
            <v>FGR2025/12-0010</v>
          </cell>
        </row>
        <row r="1926">
          <cell r="I1926" t="str">
            <v>F</v>
          </cell>
          <cell r="J1926">
            <v>0</v>
          </cell>
          <cell r="K1926">
            <v>0</v>
          </cell>
          <cell r="L1926">
            <v>0</v>
          </cell>
          <cell r="M1926" t="str">
            <v>F</v>
          </cell>
          <cell r="N1926">
            <v>0.5897</v>
          </cell>
          <cell r="O1926" t="str">
            <v>I</v>
          </cell>
          <cell r="P1926" t="str">
            <v>0.00</v>
          </cell>
        </row>
        <row r="1927">
          <cell r="F1927" t="str">
            <v>FOR LINKING ONLY</v>
          </cell>
        </row>
        <row r="1927">
          <cell r="I1927" t="str">
            <v>F</v>
          </cell>
          <cell r="J1927">
            <v>930</v>
          </cell>
          <cell r="K1927">
            <v>930</v>
          </cell>
          <cell r="L1927">
            <v>558</v>
          </cell>
          <cell r="M1927" t="str">
            <v>F</v>
          </cell>
          <cell r="N1927">
            <v>0.6</v>
          </cell>
          <cell r="O1927" t="str">
            <v>L</v>
          </cell>
        </row>
        <row r="1928">
          <cell r="F1928" t="str">
            <v>FFAU4979184</v>
          </cell>
          <cell r="G1928" t="str">
            <v>GR-2025/12-0072</v>
          </cell>
        </row>
        <row r="1928">
          <cell r="I1928" t="str">
            <v>F</v>
          </cell>
          <cell r="J1928">
            <v>113219.12</v>
          </cell>
          <cell r="K1928">
            <v>113219.12</v>
          </cell>
          <cell r="L1928">
            <v>66765.32</v>
          </cell>
          <cell r="M1928" t="str">
            <v>F</v>
          </cell>
          <cell r="N1928">
            <v>0.5897</v>
          </cell>
          <cell r="O1928" t="str">
            <v>I</v>
          </cell>
          <cell r="P1928" t="str">
            <v>113,219.12</v>
          </cell>
        </row>
        <row r="1929">
          <cell r="F1929" t="str">
            <v>BMOU6755325</v>
          </cell>
          <cell r="G1929" t="str">
            <v>GR-2025/12-0003</v>
          </cell>
        </row>
        <row r="1929">
          <cell r="I1929" t="str">
            <v>F</v>
          </cell>
          <cell r="J1929">
            <v>105950.63</v>
          </cell>
          <cell r="K1929">
            <v>105950.63</v>
          </cell>
          <cell r="L1929">
            <v>63019.43</v>
          </cell>
          <cell r="M1929" t="str">
            <v>F</v>
          </cell>
          <cell r="N1929">
            <v>0.5948</v>
          </cell>
          <cell r="O1929" t="str">
            <v>I</v>
          </cell>
          <cell r="P1929" t="str">
            <v>105,950.63</v>
          </cell>
        </row>
        <row r="1930">
          <cell r="I1930" t="str">
            <v>F</v>
          </cell>
          <cell r="J1930">
            <v>35260</v>
          </cell>
          <cell r="K1930">
            <v>35260</v>
          </cell>
          <cell r="L1930">
            <v>21156</v>
          </cell>
          <cell r="M1930" t="str">
            <v>F</v>
          </cell>
          <cell r="N1930">
            <v>0.6</v>
          </cell>
          <cell r="O1930" t="str">
            <v>L</v>
          </cell>
        </row>
        <row r="1931">
          <cell r="F1931" t="str">
            <v>OOLU9900818</v>
          </cell>
          <cell r="G1931" t="str">
            <v>GR-2025/11-0093</v>
          </cell>
        </row>
        <row r="1931">
          <cell r="I1931" t="str">
            <v>F</v>
          </cell>
          <cell r="J1931">
            <v>0</v>
          </cell>
          <cell r="K1931">
            <v>0</v>
          </cell>
          <cell r="L1931">
            <v>0</v>
          </cell>
          <cell r="M1931" t="str">
            <v>F</v>
          </cell>
          <cell r="N1931">
            <v>0.5969</v>
          </cell>
          <cell r="O1931" t="str">
            <v>I</v>
          </cell>
          <cell r="P1931" t="str">
            <v>0.00</v>
          </cell>
        </row>
        <row r="1932">
          <cell r="F1932" t="str">
            <v>OOLU9900818</v>
          </cell>
          <cell r="G1932" t="str">
            <v>GR-2025/11-0092</v>
          </cell>
        </row>
        <row r="1932">
          <cell r="I1932" t="str">
            <v>F</v>
          </cell>
          <cell r="J1932">
            <v>0</v>
          </cell>
          <cell r="K1932">
            <v>0</v>
          </cell>
          <cell r="L1932">
            <v>0</v>
          </cell>
          <cell r="M1932" t="str">
            <v>F</v>
          </cell>
          <cell r="N1932">
            <v>0.5969</v>
          </cell>
          <cell r="O1932" t="str">
            <v>I</v>
          </cell>
          <cell r="P1932" t="str">
            <v>0.00</v>
          </cell>
        </row>
        <row r="1933">
          <cell r="F1933" t="str">
            <v>OOLU9900818</v>
          </cell>
          <cell r="G1933" t="str">
            <v>GR-2025/11-0091</v>
          </cell>
        </row>
        <row r="1933">
          <cell r="I1933" t="str">
            <v>F</v>
          </cell>
          <cell r="J1933">
            <v>1400</v>
          </cell>
          <cell r="K1933">
            <v>1400</v>
          </cell>
          <cell r="L1933">
            <v>835.66</v>
          </cell>
          <cell r="M1933" t="str">
            <v>F</v>
          </cell>
          <cell r="N1933">
            <v>0.5969</v>
          </cell>
          <cell r="O1933" t="str">
            <v>I</v>
          </cell>
          <cell r="P1933" t="str">
            <v>1,400.00</v>
          </cell>
        </row>
        <row r="1934">
          <cell r="F1934" t="str">
            <v>OOLU9900818</v>
          </cell>
          <cell r="G1934" t="str">
            <v>GR-2025/11-0090</v>
          </cell>
        </row>
        <row r="1934">
          <cell r="I1934" t="str">
            <v>F</v>
          </cell>
          <cell r="J1934">
            <v>16900</v>
          </cell>
          <cell r="K1934">
            <v>16900</v>
          </cell>
          <cell r="L1934">
            <v>10087.61</v>
          </cell>
          <cell r="M1934" t="str">
            <v>F</v>
          </cell>
          <cell r="N1934">
            <v>0.5969</v>
          </cell>
          <cell r="O1934" t="str">
            <v>I</v>
          </cell>
          <cell r="P1934" t="str">
            <v>16,900.00</v>
          </cell>
        </row>
        <row r="1935">
          <cell r="I1935" t="str">
            <v>F</v>
          </cell>
          <cell r="J1935">
            <v>36604</v>
          </cell>
          <cell r="K1935">
            <v>36604</v>
          </cell>
          <cell r="L1935">
            <v>21962.4</v>
          </cell>
          <cell r="M1935" t="str">
            <v>F</v>
          </cell>
          <cell r="N1935">
            <v>0.6</v>
          </cell>
          <cell r="O1935" t="str">
            <v>L</v>
          </cell>
        </row>
        <row r="1936">
          <cell r="I1936" t="str">
            <v>F</v>
          </cell>
          <cell r="J1936">
            <v>470.4</v>
          </cell>
          <cell r="K1936">
            <v>470.4</v>
          </cell>
          <cell r="L1936">
            <v>282.24</v>
          </cell>
          <cell r="M1936" t="str">
            <v>F</v>
          </cell>
          <cell r="N1936">
            <v>0.6</v>
          </cell>
          <cell r="O1936" t="str">
            <v>L</v>
          </cell>
        </row>
        <row r="1937">
          <cell r="I1937" t="str">
            <v>F</v>
          </cell>
          <cell r="J1937">
            <v>22500</v>
          </cell>
          <cell r="K1937">
            <v>22500</v>
          </cell>
          <cell r="L1937">
            <v>13500</v>
          </cell>
          <cell r="M1937" t="str">
            <v>F</v>
          </cell>
          <cell r="N1937">
            <v>0.6</v>
          </cell>
          <cell r="O1937" t="str">
            <v>L</v>
          </cell>
        </row>
        <row r="1938">
          <cell r="I1938" t="str">
            <v>F</v>
          </cell>
          <cell r="J1938">
            <v>0</v>
          </cell>
          <cell r="K1938">
            <v>0</v>
          </cell>
          <cell r="L1938">
            <v>0</v>
          </cell>
          <cell r="M1938" t="str">
            <v>F</v>
          </cell>
          <cell r="N1938">
            <v>0.6</v>
          </cell>
        </row>
        <row r="1939">
          <cell r="I1939" t="str">
            <v>F</v>
          </cell>
          <cell r="J1939">
            <v>24400</v>
          </cell>
          <cell r="K1939">
            <v>24400</v>
          </cell>
          <cell r="L1939">
            <v>14640</v>
          </cell>
          <cell r="M1939" t="str">
            <v>F</v>
          </cell>
          <cell r="N1939">
            <v>0.6</v>
          </cell>
          <cell r="O1939" t="str">
            <v>L</v>
          </cell>
        </row>
        <row r="1940">
          <cell r="I1940" t="str">
            <v>F</v>
          </cell>
          <cell r="J1940">
            <v>115118</v>
          </cell>
          <cell r="K1940">
            <v>115118</v>
          </cell>
          <cell r="L1940">
            <v>69070.8</v>
          </cell>
          <cell r="M1940" t="str">
            <v>F</v>
          </cell>
          <cell r="N1940">
            <v>0.6</v>
          </cell>
          <cell r="O1940" t="str">
            <v>L</v>
          </cell>
        </row>
        <row r="1941">
          <cell r="I1941" t="str">
            <v>F</v>
          </cell>
          <cell r="J1941">
            <v>27040</v>
          </cell>
          <cell r="K1941">
            <v>27040</v>
          </cell>
          <cell r="L1941">
            <v>16224</v>
          </cell>
          <cell r="M1941" t="str">
            <v>F</v>
          </cell>
          <cell r="N1941">
            <v>0.6</v>
          </cell>
          <cell r="O1941" t="str">
            <v>L</v>
          </cell>
        </row>
        <row r="1942">
          <cell r="I1942" t="str">
            <v>F</v>
          </cell>
          <cell r="J1942">
            <v>24180</v>
          </cell>
          <cell r="K1942">
            <v>24180</v>
          </cell>
          <cell r="L1942">
            <v>14508</v>
          </cell>
          <cell r="M1942" t="str">
            <v>F</v>
          </cell>
          <cell r="N1942">
            <v>0.6</v>
          </cell>
          <cell r="O1942" t="str">
            <v>L</v>
          </cell>
        </row>
        <row r="1943">
          <cell r="I1943" t="str">
            <v>F</v>
          </cell>
          <cell r="J1943">
            <v>80312</v>
          </cell>
          <cell r="K1943">
            <v>80312</v>
          </cell>
          <cell r="L1943">
            <v>48187.2</v>
          </cell>
          <cell r="M1943" t="str">
            <v>F</v>
          </cell>
          <cell r="N1943">
            <v>0.6</v>
          </cell>
          <cell r="O1943" t="str">
            <v>L</v>
          </cell>
        </row>
        <row r="1944">
          <cell r="I1944" t="str">
            <v>F</v>
          </cell>
          <cell r="J1944">
            <v>82565</v>
          </cell>
          <cell r="K1944">
            <v>82565</v>
          </cell>
          <cell r="L1944">
            <v>49539</v>
          </cell>
          <cell r="M1944" t="str">
            <v>F</v>
          </cell>
          <cell r="N1944">
            <v>0.6</v>
          </cell>
          <cell r="O1944" t="str">
            <v>L</v>
          </cell>
        </row>
        <row r="1945">
          <cell r="I1945" t="str">
            <v>F</v>
          </cell>
          <cell r="J1945">
            <v>1318</v>
          </cell>
          <cell r="K1945">
            <v>1318</v>
          </cell>
          <cell r="L1945">
            <v>790.8</v>
          </cell>
          <cell r="M1945" t="str">
            <v>F</v>
          </cell>
          <cell r="N1945">
            <v>0.6</v>
          </cell>
          <cell r="O1945" t="str">
            <v>L</v>
          </cell>
        </row>
        <row r="1946">
          <cell r="I1946" t="str">
            <v>F</v>
          </cell>
          <cell r="J1946">
            <v>269883</v>
          </cell>
          <cell r="K1946">
            <v>269883</v>
          </cell>
          <cell r="L1946">
            <v>161929.8</v>
          </cell>
          <cell r="M1946" t="str">
            <v>F</v>
          </cell>
          <cell r="N1946">
            <v>0.6</v>
          </cell>
          <cell r="O1946" t="str">
            <v>L</v>
          </cell>
        </row>
        <row r="1947">
          <cell r="I1947" t="str">
            <v>F</v>
          </cell>
          <cell r="J1947">
            <v>164609</v>
          </cell>
          <cell r="K1947">
            <v>164609</v>
          </cell>
          <cell r="L1947">
            <v>98765.4</v>
          </cell>
          <cell r="M1947" t="str">
            <v>F</v>
          </cell>
          <cell r="N1947">
            <v>0.6</v>
          </cell>
          <cell r="O1947" t="str">
            <v>L</v>
          </cell>
        </row>
        <row r="1948">
          <cell r="I1948" t="str">
            <v>F</v>
          </cell>
          <cell r="J1948">
            <v>253412.2</v>
          </cell>
          <cell r="K1948">
            <v>253412.2</v>
          </cell>
          <cell r="L1948">
            <v>152047.32</v>
          </cell>
          <cell r="M1948" t="str">
            <v>F</v>
          </cell>
          <cell r="N1948">
            <v>0.6</v>
          </cell>
          <cell r="O1948" t="str">
            <v>L</v>
          </cell>
        </row>
        <row r="1949">
          <cell r="I1949" t="str">
            <v>F</v>
          </cell>
          <cell r="J1949">
            <v>240677.5</v>
          </cell>
          <cell r="K1949">
            <v>240677.5</v>
          </cell>
          <cell r="L1949">
            <v>144406.5</v>
          </cell>
          <cell r="M1949" t="str">
            <v>F</v>
          </cell>
          <cell r="N1949">
            <v>0.6</v>
          </cell>
          <cell r="O1949" t="str">
            <v>L</v>
          </cell>
        </row>
        <row r="1950">
          <cell r="I1950" t="str">
            <v>F</v>
          </cell>
          <cell r="J1950">
            <v>51920</v>
          </cell>
          <cell r="K1950">
            <v>51920</v>
          </cell>
          <cell r="L1950">
            <v>31152</v>
          </cell>
          <cell r="M1950" t="str">
            <v>F</v>
          </cell>
          <cell r="N1950">
            <v>0.6</v>
          </cell>
          <cell r="O1950" t="str">
            <v>L</v>
          </cell>
        </row>
        <row r="1951">
          <cell r="I1951" t="str">
            <v>F</v>
          </cell>
          <cell r="J1951">
            <v>12690</v>
          </cell>
          <cell r="K1951">
            <v>12690</v>
          </cell>
          <cell r="L1951">
            <v>7614</v>
          </cell>
          <cell r="M1951" t="str">
            <v>F</v>
          </cell>
          <cell r="N1951">
            <v>0.6</v>
          </cell>
          <cell r="O1951" t="str">
            <v>L</v>
          </cell>
        </row>
        <row r="1952">
          <cell r="I1952" t="str">
            <v>F</v>
          </cell>
          <cell r="J1952">
            <v>92847.22</v>
          </cell>
          <cell r="K1952">
            <v>92847.22</v>
          </cell>
          <cell r="L1952">
            <v>55708.33</v>
          </cell>
          <cell r="M1952" t="str">
            <v>F</v>
          </cell>
          <cell r="N1952">
            <v>0.6</v>
          </cell>
          <cell r="O1952" t="str">
            <v>L</v>
          </cell>
        </row>
        <row r="1953">
          <cell r="I1953" t="str">
            <v>F</v>
          </cell>
          <cell r="J1953">
            <v>273433.6</v>
          </cell>
          <cell r="K1953">
            <v>273433.6</v>
          </cell>
          <cell r="L1953">
            <v>164060.16</v>
          </cell>
          <cell r="M1953" t="str">
            <v>F</v>
          </cell>
          <cell r="N1953">
            <v>0.6</v>
          </cell>
          <cell r="O1953" t="str">
            <v>L</v>
          </cell>
        </row>
        <row r="1954">
          <cell r="I1954" t="str">
            <v>F</v>
          </cell>
          <cell r="J1954">
            <v>127655.5</v>
          </cell>
          <cell r="K1954">
            <v>127655.5</v>
          </cell>
          <cell r="L1954">
            <v>76593.3</v>
          </cell>
          <cell r="M1954" t="str">
            <v>F</v>
          </cell>
          <cell r="N1954">
            <v>0.6</v>
          </cell>
          <cell r="O1954" t="str">
            <v>L</v>
          </cell>
        </row>
        <row r="1955">
          <cell r="I1955" t="str">
            <v>F</v>
          </cell>
          <cell r="J1955">
            <v>487799</v>
          </cell>
          <cell r="K1955">
            <v>487799</v>
          </cell>
          <cell r="L1955">
            <v>292679.4</v>
          </cell>
          <cell r="M1955" t="str">
            <v>F</v>
          </cell>
          <cell r="N1955">
            <v>0.6</v>
          </cell>
          <cell r="O1955" t="str">
            <v>L</v>
          </cell>
        </row>
        <row r="1956">
          <cell r="I1956" t="str">
            <v>F</v>
          </cell>
          <cell r="J1956">
            <v>276</v>
          </cell>
          <cell r="K1956">
            <v>276</v>
          </cell>
          <cell r="L1956">
            <v>165.6</v>
          </cell>
          <cell r="M1956" t="str">
            <v>F</v>
          </cell>
          <cell r="N1956">
            <v>0.6</v>
          </cell>
          <cell r="O1956" t="str">
            <v>L</v>
          </cell>
        </row>
        <row r="1957">
          <cell r="F1957" t="str">
            <v>ONEU0227177</v>
          </cell>
          <cell r="G1957" t="str">
            <v>GR-2025/12-0088</v>
          </cell>
        </row>
        <row r="1957">
          <cell r="I1957" t="str">
            <v>F</v>
          </cell>
          <cell r="J1957">
            <v>114736.99</v>
          </cell>
          <cell r="K1957">
            <v>114736.99</v>
          </cell>
          <cell r="L1957">
            <v>67488.3</v>
          </cell>
          <cell r="M1957" t="str">
            <v>F</v>
          </cell>
          <cell r="N1957">
            <v>0.5882</v>
          </cell>
          <cell r="O1957" t="str">
            <v>I</v>
          </cell>
          <cell r="P1957" t="str">
            <v>114,736.99</v>
          </cell>
        </row>
        <row r="1958">
          <cell r="F1958" t="str">
            <v>TEMU8989291</v>
          </cell>
          <cell r="G1958" t="str">
            <v>GR-2025/12-0047</v>
          </cell>
        </row>
        <row r="1958">
          <cell r="I1958" t="str">
            <v>F</v>
          </cell>
          <cell r="J1958">
            <v>0</v>
          </cell>
          <cell r="K1958">
            <v>0</v>
          </cell>
          <cell r="L1958">
            <v>0</v>
          </cell>
          <cell r="M1958" t="str">
            <v>F</v>
          </cell>
          <cell r="N1958">
            <v>0.5897</v>
          </cell>
          <cell r="O1958" t="str">
            <v>I</v>
          </cell>
          <cell r="P1958" t="str">
            <v>0.00</v>
          </cell>
        </row>
        <row r="1959">
          <cell r="F1959" t="str">
            <v>TEMU8989291</v>
          </cell>
          <cell r="G1959" t="str">
            <v>GR-2025/12-0045</v>
          </cell>
        </row>
        <row r="1959">
          <cell r="I1959" t="str">
            <v>F</v>
          </cell>
          <cell r="J1959">
            <v>122060.5</v>
          </cell>
          <cell r="K1959">
            <v>122060.5</v>
          </cell>
          <cell r="L1959">
            <v>71979.08</v>
          </cell>
          <cell r="M1959" t="str">
            <v>F</v>
          </cell>
          <cell r="N1959">
            <v>0.5897</v>
          </cell>
          <cell r="O1959" t="str">
            <v>I</v>
          </cell>
          <cell r="P1959" t="str">
            <v>122,060.50</v>
          </cell>
        </row>
        <row r="1960">
          <cell r="F1960" t="str">
            <v>SEGU6581684</v>
          </cell>
          <cell r="G1960" t="str">
            <v>GR-2025/12-0049</v>
          </cell>
        </row>
        <row r="1960">
          <cell r="I1960" t="str">
            <v>F</v>
          </cell>
          <cell r="J1960">
            <v>37500</v>
          </cell>
          <cell r="K1960">
            <v>37500</v>
          </cell>
          <cell r="L1960">
            <v>22113.75</v>
          </cell>
          <cell r="M1960" t="str">
            <v>F</v>
          </cell>
          <cell r="N1960">
            <v>0.5897</v>
          </cell>
          <cell r="O1960" t="str">
            <v>I</v>
          </cell>
          <cell r="P1960" t="str">
            <v>37,500.00</v>
          </cell>
        </row>
        <row r="1961">
          <cell r="F1961" t="str">
            <v>SEGU6581684</v>
          </cell>
          <cell r="G1961" t="str">
            <v>GR-2025/12-0048</v>
          </cell>
        </row>
        <row r="1961">
          <cell r="I1961" t="str">
            <v>F</v>
          </cell>
          <cell r="J1961">
            <v>61814.53</v>
          </cell>
          <cell r="K1961">
            <v>61814.53</v>
          </cell>
          <cell r="L1961">
            <v>36452.03</v>
          </cell>
          <cell r="M1961" t="str">
            <v>F</v>
          </cell>
          <cell r="N1961">
            <v>0.5897</v>
          </cell>
          <cell r="O1961" t="str">
            <v>I</v>
          </cell>
          <cell r="P1961" t="str">
            <v>61,814.53</v>
          </cell>
        </row>
        <row r="1962">
          <cell r="F1962" t="str">
            <v>SEKU5215617</v>
          </cell>
          <cell r="G1962" t="str">
            <v>GR-2025/12-0064</v>
          </cell>
        </row>
        <row r="1962">
          <cell r="I1962" t="str">
            <v>F</v>
          </cell>
          <cell r="J1962">
            <v>88536</v>
          </cell>
          <cell r="K1962">
            <v>88536</v>
          </cell>
          <cell r="L1962">
            <v>52209.68</v>
          </cell>
          <cell r="M1962" t="str">
            <v>F</v>
          </cell>
          <cell r="N1962">
            <v>0.5897</v>
          </cell>
          <cell r="O1962" t="str">
            <v>I</v>
          </cell>
          <cell r="P1962" t="str">
            <v>88,536.00</v>
          </cell>
        </row>
        <row r="1963">
          <cell r="F1963" t="str">
            <v>FCIU7115249</v>
          </cell>
          <cell r="G1963" t="str">
            <v>GR-2025/12-0085</v>
          </cell>
        </row>
        <row r="1963">
          <cell r="I1963" t="str">
            <v>F</v>
          </cell>
          <cell r="J1963">
            <v>109860.01</v>
          </cell>
          <cell r="K1963">
            <v>109860.01</v>
          </cell>
          <cell r="L1963">
            <v>64784.45</v>
          </cell>
          <cell r="M1963" t="str">
            <v>F</v>
          </cell>
          <cell r="N1963">
            <v>0.5897</v>
          </cell>
          <cell r="O1963" t="str">
            <v>I</v>
          </cell>
          <cell r="P1963" t="str">
            <v>109,860.01</v>
          </cell>
        </row>
        <row r="1964">
          <cell r="F1964" t="str">
            <v>SEGU5549667</v>
          </cell>
          <cell r="G1964" t="str">
            <v>GR-2025/12-0071</v>
          </cell>
        </row>
        <row r="1964">
          <cell r="I1964" t="str">
            <v>F</v>
          </cell>
          <cell r="J1964">
            <v>127812.02</v>
          </cell>
          <cell r="K1964">
            <v>127812.02</v>
          </cell>
          <cell r="L1964">
            <v>75370.75</v>
          </cell>
          <cell r="M1964" t="str">
            <v>F</v>
          </cell>
          <cell r="N1964">
            <v>0.5897</v>
          </cell>
          <cell r="O1964" t="str">
            <v>I</v>
          </cell>
          <cell r="P1964" t="str">
            <v>127,812.02</v>
          </cell>
        </row>
        <row r="1965">
          <cell r="F1965" t="str">
            <v>CMAU9413020</v>
          </cell>
          <cell r="G1965" t="str">
            <v>GR-2025/11-0109</v>
          </cell>
        </row>
        <row r="1965">
          <cell r="I1965" t="str">
            <v>F</v>
          </cell>
          <cell r="J1965">
            <v>112786</v>
          </cell>
          <cell r="K1965">
            <v>112786</v>
          </cell>
          <cell r="L1965">
            <v>66340.73</v>
          </cell>
          <cell r="M1965" t="str">
            <v>F</v>
          </cell>
          <cell r="N1965">
            <v>0.5882</v>
          </cell>
          <cell r="O1965" t="str">
            <v>I</v>
          </cell>
          <cell r="P1965" t="str">
            <v>112,786.00</v>
          </cell>
        </row>
        <row r="1966">
          <cell r="I1966" t="str">
            <v>F</v>
          </cell>
          <cell r="J1966">
            <v>87782.24</v>
          </cell>
          <cell r="K1966">
            <v>87782.24</v>
          </cell>
          <cell r="L1966">
            <v>52669.34</v>
          </cell>
          <cell r="M1966" t="str">
            <v>F</v>
          </cell>
          <cell r="N1966">
            <v>0.6</v>
          </cell>
          <cell r="O1966" t="str">
            <v>N</v>
          </cell>
        </row>
        <row r="1967">
          <cell r="I1967" t="str">
            <v>F</v>
          </cell>
          <cell r="J1967">
            <v>29075</v>
          </cell>
          <cell r="K1967">
            <v>29075</v>
          </cell>
          <cell r="L1967">
            <v>17445</v>
          </cell>
          <cell r="M1967" t="str">
            <v>F</v>
          </cell>
          <cell r="N1967">
            <v>0.6</v>
          </cell>
          <cell r="O1967" t="str">
            <v>L</v>
          </cell>
        </row>
        <row r="1968">
          <cell r="F1968" t="str">
            <v>TGCU5438339</v>
          </cell>
          <cell r="G1968" t="str">
            <v>GR-2025/12-0005</v>
          </cell>
        </row>
        <row r="1968">
          <cell r="I1968" t="str">
            <v>F</v>
          </cell>
          <cell r="J1968">
            <v>96630</v>
          </cell>
          <cell r="K1968">
            <v>96630</v>
          </cell>
          <cell r="L1968">
            <v>56837.77</v>
          </cell>
          <cell r="M1968" t="str">
            <v>F</v>
          </cell>
          <cell r="N1968">
            <v>0.5882</v>
          </cell>
          <cell r="O1968" t="str">
            <v>I</v>
          </cell>
          <cell r="P1968" t="str">
            <v>96,630.00</v>
          </cell>
        </row>
        <row r="1969">
          <cell r="F1969" t="str">
            <v>CICU2832412</v>
          </cell>
          <cell r="G1969" t="str">
            <v>GR-2025/12-0093</v>
          </cell>
        </row>
        <row r="1969">
          <cell r="I1969" t="str">
            <v>F</v>
          </cell>
          <cell r="J1969">
            <v>114164.02</v>
          </cell>
          <cell r="K1969">
            <v>114164.02</v>
          </cell>
          <cell r="L1969">
            <v>67322.52</v>
          </cell>
          <cell r="M1969" t="str">
            <v>F</v>
          </cell>
          <cell r="N1969">
            <v>0.5897</v>
          </cell>
          <cell r="O1969" t="str">
            <v>I</v>
          </cell>
          <cell r="P1969" t="str">
            <v>114,164.02</v>
          </cell>
        </row>
        <row r="1970">
          <cell r="I1970" t="str">
            <v>F</v>
          </cell>
          <cell r="J1970">
            <v>127533</v>
          </cell>
          <cell r="K1970">
            <v>127533</v>
          </cell>
          <cell r="L1970">
            <v>76519.8</v>
          </cell>
          <cell r="M1970" t="str">
            <v>F</v>
          </cell>
          <cell r="N1970">
            <v>0.6</v>
          </cell>
          <cell r="O1970" t="str">
            <v>L</v>
          </cell>
        </row>
        <row r="1971">
          <cell r="G1971" t="str">
            <v>GR-2025/11-0064</v>
          </cell>
        </row>
        <row r="1971">
          <cell r="I1971" t="str">
            <v>F</v>
          </cell>
          <cell r="J1971">
            <v>1287</v>
          </cell>
          <cell r="K1971">
            <v>1287</v>
          </cell>
          <cell r="L1971">
            <v>748.78</v>
          </cell>
          <cell r="M1971" t="str">
            <v>F</v>
          </cell>
          <cell r="N1971">
            <v>0.5818</v>
          </cell>
        </row>
        <row r="1972">
          <cell r="G1972" t="str">
            <v>GR-2025/11-0071</v>
          </cell>
        </row>
        <row r="1972">
          <cell r="I1972" t="str">
            <v>F</v>
          </cell>
          <cell r="J1972">
            <v>104.8</v>
          </cell>
          <cell r="K1972">
            <v>104.8</v>
          </cell>
          <cell r="L1972">
            <v>104.8</v>
          </cell>
          <cell r="M1972" t="str">
            <v>F</v>
          </cell>
          <cell r="N1972">
            <v>1</v>
          </cell>
        </row>
        <row r="1973">
          <cell r="I1973" t="str">
            <v>F</v>
          </cell>
          <cell r="J1973">
            <v>69200</v>
          </cell>
          <cell r="K1973">
            <v>69200</v>
          </cell>
          <cell r="L1973">
            <v>41520</v>
          </cell>
          <cell r="M1973" t="str">
            <v>F</v>
          </cell>
          <cell r="N1973">
            <v>0.6</v>
          </cell>
          <cell r="O1973" t="str">
            <v>K</v>
          </cell>
        </row>
        <row r="1974">
          <cell r="I1974" t="str">
            <v>F</v>
          </cell>
          <cell r="J1974">
            <v>288889</v>
          </cell>
          <cell r="K1974">
            <v>288889</v>
          </cell>
          <cell r="L1974">
            <v>173333.4</v>
          </cell>
          <cell r="M1974" t="str">
            <v>F</v>
          </cell>
          <cell r="N1974">
            <v>0.6</v>
          </cell>
          <cell r="O1974" t="str">
            <v>L</v>
          </cell>
        </row>
        <row r="1975">
          <cell r="F1975" t="str">
            <v>CMAU4913445</v>
          </cell>
          <cell r="G1975" t="str">
            <v>GR-2025/12-0025</v>
          </cell>
        </row>
        <row r="1975">
          <cell r="I1975" t="str">
            <v>F</v>
          </cell>
          <cell r="J1975">
            <v>118816</v>
          </cell>
          <cell r="K1975">
            <v>118816</v>
          </cell>
          <cell r="L1975">
            <v>70065.8</v>
          </cell>
          <cell r="M1975" t="str">
            <v>F</v>
          </cell>
          <cell r="N1975">
            <v>0.5897</v>
          </cell>
          <cell r="O1975" t="str">
            <v>I</v>
          </cell>
          <cell r="P1975" t="str">
            <v>118,816.00</v>
          </cell>
        </row>
        <row r="1976">
          <cell r="F1976" t="str">
            <v>CMAU8444454</v>
          </cell>
          <cell r="G1976" t="str">
            <v>GR-2025/12-0039</v>
          </cell>
        </row>
        <row r="1976">
          <cell r="I1976" t="str">
            <v>F</v>
          </cell>
          <cell r="J1976">
            <v>134946</v>
          </cell>
          <cell r="K1976">
            <v>134946</v>
          </cell>
          <cell r="L1976">
            <v>79577.66</v>
          </cell>
          <cell r="M1976" t="str">
            <v>F</v>
          </cell>
          <cell r="N1976">
            <v>0.5897</v>
          </cell>
          <cell r="O1976" t="str">
            <v>I</v>
          </cell>
          <cell r="P1976" t="str">
            <v>134,946.00</v>
          </cell>
        </row>
        <row r="1977">
          <cell r="G1977" t="str">
            <v>GR-2025/11-0067</v>
          </cell>
        </row>
        <row r="1977">
          <cell r="I1977" t="str">
            <v>F</v>
          </cell>
          <cell r="J1977">
            <v>76</v>
          </cell>
          <cell r="K1977">
            <v>76</v>
          </cell>
          <cell r="L1977">
            <v>76</v>
          </cell>
          <cell r="M1977" t="str">
            <v>F</v>
          </cell>
          <cell r="N1977">
            <v>1</v>
          </cell>
        </row>
        <row r="1978">
          <cell r="I1978" t="str">
            <v>F</v>
          </cell>
          <cell r="J1978">
            <v>17910</v>
          </cell>
          <cell r="K1978">
            <v>17910</v>
          </cell>
          <cell r="L1978">
            <v>10746</v>
          </cell>
          <cell r="M1978" t="str">
            <v>F</v>
          </cell>
          <cell r="N1978">
            <v>0.6</v>
          </cell>
          <cell r="O1978" t="str">
            <v>L</v>
          </cell>
        </row>
        <row r="1979">
          <cell r="G1979" t="str">
            <v>GR-2026/02-0146</v>
          </cell>
        </row>
        <row r="1979">
          <cell r="I1979" t="str">
            <v>F</v>
          </cell>
          <cell r="J1979">
            <v>373345.8</v>
          </cell>
          <cell r="K1979">
            <v>373345.8</v>
          </cell>
          <cell r="L1979">
            <v>373345.8</v>
          </cell>
          <cell r="M1979" t="str">
            <v>F</v>
          </cell>
          <cell r="N1979">
            <v>1</v>
          </cell>
        </row>
        <row r="1980">
          <cell r="F1980" t="str">
            <v>AILU4503507 (MOCHA)</v>
          </cell>
          <cell r="G1980" t="str">
            <v>GR-2025/12-0080</v>
          </cell>
        </row>
        <row r="1980">
          <cell r="I1980" t="str">
            <v>F</v>
          </cell>
          <cell r="J1980">
            <v>12525</v>
          </cell>
          <cell r="K1980">
            <v>12525</v>
          </cell>
          <cell r="L1980">
            <v>7385.99</v>
          </cell>
          <cell r="M1980" t="str">
            <v>F</v>
          </cell>
          <cell r="N1980">
            <v>0.5897</v>
          </cell>
          <cell r="O1980" t="str">
            <v>I</v>
          </cell>
          <cell r="P1980" t="str">
            <v>12,525.00</v>
          </cell>
        </row>
        <row r="1981">
          <cell r="F1981" t="str">
            <v>AILU4503507</v>
          </cell>
          <cell r="G1981" t="str">
            <v>GR-2025/12-0079</v>
          </cell>
        </row>
        <row r="1981">
          <cell r="I1981" t="str">
            <v>F</v>
          </cell>
          <cell r="J1981">
            <v>108689.58</v>
          </cell>
          <cell r="K1981">
            <v>108689.58</v>
          </cell>
          <cell r="L1981">
            <v>64094.25</v>
          </cell>
          <cell r="M1981" t="str">
            <v>F</v>
          </cell>
          <cell r="N1981">
            <v>0.5897</v>
          </cell>
          <cell r="O1981" t="str">
            <v>I</v>
          </cell>
          <cell r="P1981" t="str">
            <v>108,689.58</v>
          </cell>
        </row>
        <row r="1982">
          <cell r="G1982" t="str">
            <v>GR-2025/11-0062</v>
          </cell>
        </row>
        <row r="1982">
          <cell r="I1982" t="str">
            <v>F</v>
          </cell>
          <cell r="J1982">
            <v>3045.9</v>
          </cell>
          <cell r="K1982">
            <v>3045.9</v>
          </cell>
          <cell r="L1982">
            <v>3045.9</v>
          </cell>
          <cell r="M1982" t="str">
            <v>F</v>
          </cell>
          <cell r="N1982">
            <v>1</v>
          </cell>
        </row>
        <row r="1983">
          <cell r="I1983" t="str">
            <v>F</v>
          </cell>
          <cell r="J1983">
            <v>22922</v>
          </cell>
          <cell r="K1983">
            <v>22922</v>
          </cell>
          <cell r="L1983">
            <v>13753.2</v>
          </cell>
          <cell r="M1983" t="str">
            <v>F</v>
          </cell>
          <cell r="N1983">
            <v>0.6</v>
          </cell>
          <cell r="O1983" t="str">
            <v>L</v>
          </cell>
        </row>
        <row r="1984">
          <cell r="F1984" t="str">
            <v>EXTRA</v>
          </cell>
        </row>
        <row r="1984">
          <cell r="I1984" t="str">
            <v>F</v>
          </cell>
          <cell r="J1984">
            <v>39038</v>
          </cell>
          <cell r="K1984">
            <v>39038</v>
          </cell>
          <cell r="L1984">
            <v>23422.8</v>
          </cell>
          <cell r="M1984" t="str">
            <v>F</v>
          </cell>
          <cell r="N1984">
            <v>0.6</v>
          </cell>
          <cell r="O1984" t="str">
            <v>L</v>
          </cell>
        </row>
        <row r="1985">
          <cell r="F1985" t="str">
            <v>CICU3779400</v>
          </cell>
          <cell r="G1985" t="str">
            <v>GR-2025/12-0073</v>
          </cell>
        </row>
        <row r="1985">
          <cell r="I1985" t="str">
            <v>F</v>
          </cell>
          <cell r="J1985">
            <v>95961.46</v>
          </cell>
          <cell r="K1985">
            <v>95961.46</v>
          </cell>
          <cell r="L1985">
            <v>56588.47</v>
          </cell>
          <cell r="M1985" t="str">
            <v>F</v>
          </cell>
          <cell r="N1985">
            <v>0.5897</v>
          </cell>
          <cell r="O1985" t="str">
            <v>I</v>
          </cell>
          <cell r="P1985" t="str">
            <v>95,961.46</v>
          </cell>
        </row>
        <row r="1986">
          <cell r="I1986" t="str">
            <v>F</v>
          </cell>
          <cell r="J1986">
            <v>50050</v>
          </cell>
          <cell r="K1986">
            <v>50050</v>
          </cell>
          <cell r="L1986">
            <v>30030</v>
          </cell>
          <cell r="M1986" t="str">
            <v>F</v>
          </cell>
          <cell r="N1986">
            <v>0.6</v>
          </cell>
          <cell r="O1986" t="str">
            <v>N</v>
          </cell>
        </row>
        <row r="1987">
          <cell r="F1987" t="str">
            <v>MEDU8771291</v>
          </cell>
          <cell r="G1987" t="str">
            <v>GR-2025/12-0004</v>
          </cell>
        </row>
        <row r="1987">
          <cell r="I1987" t="str">
            <v>F</v>
          </cell>
          <cell r="J1987">
            <v>141510</v>
          </cell>
          <cell r="K1987">
            <v>141510</v>
          </cell>
          <cell r="L1987">
            <v>84170.15</v>
          </cell>
          <cell r="M1987" t="str">
            <v>F</v>
          </cell>
          <cell r="N1987">
            <v>0.5948</v>
          </cell>
          <cell r="O1987" t="str">
            <v>I</v>
          </cell>
          <cell r="P1987" t="str">
            <v>141,510.00</v>
          </cell>
        </row>
        <row r="1988">
          <cell r="I1988" t="str">
            <v>F</v>
          </cell>
          <cell r="J1988">
            <v>215870</v>
          </cell>
          <cell r="K1988">
            <v>215870</v>
          </cell>
          <cell r="L1988">
            <v>129522</v>
          </cell>
          <cell r="M1988" t="str">
            <v>F</v>
          </cell>
          <cell r="N1988">
            <v>0.6</v>
          </cell>
          <cell r="O1988" t="str">
            <v>L</v>
          </cell>
        </row>
        <row r="1989">
          <cell r="I1989" t="str">
            <v>F</v>
          </cell>
          <cell r="J1989">
            <v>7182</v>
          </cell>
          <cell r="K1989">
            <v>7182</v>
          </cell>
          <cell r="L1989">
            <v>4309.2</v>
          </cell>
          <cell r="M1989" t="str">
            <v>F</v>
          </cell>
          <cell r="N1989">
            <v>0.6</v>
          </cell>
          <cell r="O1989" t="str">
            <v>L</v>
          </cell>
        </row>
        <row r="1990">
          <cell r="I1990" t="str">
            <v>F</v>
          </cell>
          <cell r="J1990">
            <v>386617.6</v>
          </cell>
          <cell r="K1990">
            <v>386617.6</v>
          </cell>
          <cell r="L1990">
            <v>231970.56</v>
          </cell>
          <cell r="M1990" t="str">
            <v>F</v>
          </cell>
          <cell r="N1990">
            <v>0.6</v>
          </cell>
          <cell r="O1990" t="str">
            <v>L</v>
          </cell>
        </row>
        <row r="1991">
          <cell r="I1991" t="str">
            <v>F</v>
          </cell>
          <cell r="J1991">
            <v>60750</v>
          </cell>
          <cell r="K1991">
            <v>60750</v>
          </cell>
          <cell r="L1991">
            <v>36450</v>
          </cell>
          <cell r="M1991" t="str">
            <v>F</v>
          </cell>
          <cell r="N1991">
            <v>0.6</v>
          </cell>
          <cell r="O1991" t="str">
            <v>L</v>
          </cell>
        </row>
        <row r="1992">
          <cell r="I1992" t="str">
            <v>F</v>
          </cell>
          <cell r="J1992">
            <v>73168</v>
          </cell>
          <cell r="K1992">
            <v>73168</v>
          </cell>
          <cell r="L1992">
            <v>43900.8</v>
          </cell>
          <cell r="M1992" t="str">
            <v>F</v>
          </cell>
          <cell r="N1992">
            <v>0.6</v>
          </cell>
          <cell r="O1992" t="str">
            <v>L</v>
          </cell>
        </row>
        <row r="1993">
          <cell r="F1993" t="str">
            <v>CAAU5897390 (MOCHA)</v>
          </cell>
          <cell r="G1993" t="str">
            <v>GR-2025/11-0104</v>
          </cell>
        </row>
        <row r="1993">
          <cell r="I1993" t="str">
            <v>F</v>
          </cell>
          <cell r="J1993">
            <v>17143</v>
          </cell>
          <cell r="K1993">
            <v>17143</v>
          </cell>
          <cell r="L1993">
            <v>10196.66</v>
          </cell>
          <cell r="M1993" t="str">
            <v>F</v>
          </cell>
          <cell r="N1993">
            <v>0.5948</v>
          </cell>
          <cell r="O1993" t="str">
            <v>I</v>
          </cell>
          <cell r="P1993" t="str">
            <v>17,143.00</v>
          </cell>
        </row>
        <row r="1994">
          <cell r="F1994" t="str">
            <v>CAAU5897390</v>
          </cell>
          <cell r="G1994" t="str">
            <v>GR-2025/11-0103</v>
          </cell>
        </row>
        <row r="1994">
          <cell r="I1994" t="str">
            <v>F</v>
          </cell>
          <cell r="J1994">
            <v>129510</v>
          </cell>
          <cell r="K1994">
            <v>129510</v>
          </cell>
          <cell r="L1994">
            <v>77032.55</v>
          </cell>
          <cell r="M1994" t="str">
            <v>F</v>
          </cell>
          <cell r="N1994">
            <v>0.5948</v>
          </cell>
          <cell r="O1994" t="str">
            <v>I</v>
          </cell>
          <cell r="P1994" t="str">
            <v>129,510.00</v>
          </cell>
        </row>
        <row r="1995">
          <cell r="I1995" t="str">
            <v>F</v>
          </cell>
          <cell r="J1995">
            <v>0</v>
          </cell>
          <cell r="K1995">
            <v>0</v>
          </cell>
          <cell r="L1995">
            <v>0</v>
          </cell>
          <cell r="M1995" t="str">
            <v>F</v>
          </cell>
          <cell r="N1995">
            <v>0.6</v>
          </cell>
          <cell r="O1995" t="str">
            <v>L</v>
          </cell>
        </row>
        <row r="1996">
          <cell r="I1996" t="str">
            <v>F</v>
          </cell>
          <cell r="J1996">
            <v>78300</v>
          </cell>
          <cell r="K1996">
            <v>78300</v>
          </cell>
          <cell r="L1996">
            <v>46980</v>
          </cell>
          <cell r="M1996" t="str">
            <v>F</v>
          </cell>
          <cell r="N1996">
            <v>0.6</v>
          </cell>
          <cell r="O1996" t="str">
            <v>L</v>
          </cell>
        </row>
        <row r="1997">
          <cell r="I1997" t="str">
            <v>F</v>
          </cell>
          <cell r="J1997">
            <v>51620</v>
          </cell>
          <cell r="K1997">
            <v>51620</v>
          </cell>
          <cell r="L1997">
            <v>30972</v>
          </cell>
          <cell r="M1997" t="str">
            <v>F</v>
          </cell>
          <cell r="N1997">
            <v>0.6</v>
          </cell>
          <cell r="O1997" t="str">
            <v>L</v>
          </cell>
        </row>
        <row r="1998">
          <cell r="F1998" t="str">
            <v>F-MSDU8811508</v>
          </cell>
          <cell r="G1998" t="str">
            <v>FGR2025/11-0015</v>
          </cell>
        </row>
        <row r="1998">
          <cell r="I1998" t="str">
            <v>F</v>
          </cell>
          <cell r="J1998">
            <v>322</v>
          </cell>
          <cell r="K1998">
            <v>322</v>
          </cell>
          <cell r="L1998">
            <v>192.59</v>
          </cell>
          <cell r="M1998" t="str">
            <v>F</v>
          </cell>
          <cell r="N1998">
            <v>0.5981</v>
          </cell>
          <cell r="O1998" t="str">
            <v>I</v>
          </cell>
          <cell r="P1998" t="str">
            <v>0.00</v>
          </cell>
        </row>
        <row r="1999">
          <cell r="G1999" t="str">
            <v>GR-2025/11-0098</v>
          </cell>
        </row>
        <row r="1999">
          <cell r="I1999" t="str">
            <v>F</v>
          </cell>
          <cell r="J1999">
            <v>57.75</v>
          </cell>
          <cell r="K1999">
            <v>57.75</v>
          </cell>
          <cell r="L1999">
            <v>57.75</v>
          </cell>
          <cell r="M1999" t="str">
            <v>F</v>
          </cell>
          <cell r="N1999">
            <v>1</v>
          </cell>
        </row>
        <row r="2000">
          <cell r="F2000" t="str">
            <v>F-MSDU7105512</v>
          </cell>
          <cell r="G2000" t="str">
            <v>FGR2025/11-0014</v>
          </cell>
        </row>
        <row r="2000">
          <cell r="I2000" t="str">
            <v>F</v>
          </cell>
          <cell r="J2000">
            <v>0</v>
          </cell>
          <cell r="K2000">
            <v>0</v>
          </cell>
          <cell r="L2000">
            <v>0</v>
          </cell>
          <cell r="M2000" t="str">
            <v>F</v>
          </cell>
          <cell r="N2000">
            <v>0.5969</v>
          </cell>
          <cell r="O2000" t="str">
            <v>I</v>
          </cell>
          <cell r="P2000" t="str">
            <v>0.00</v>
          </cell>
        </row>
        <row r="2001">
          <cell r="I2001" t="str">
            <v>F</v>
          </cell>
          <cell r="J2001">
            <v>68561</v>
          </cell>
          <cell r="K2001">
            <v>68561</v>
          </cell>
          <cell r="L2001">
            <v>41136.6</v>
          </cell>
          <cell r="M2001" t="str">
            <v>F</v>
          </cell>
          <cell r="N2001">
            <v>0.6</v>
          </cell>
          <cell r="O2001" t="str">
            <v>L</v>
          </cell>
        </row>
        <row r="2002">
          <cell r="F2002" t="str">
            <v>F-MEDU4974536</v>
          </cell>
          <cell r="G2002" t="str">
            <v>FGR2025/11-0013</v>
          </cell>
        </row>
        <row r="2002">
          <cell r="I2002" t="str">
            <v>F</v>
          </cell>
          <cell r="J2002">
            <v>0</v>
          </cell>
          <cell r="K2002">
            <v>0</v>
          </cell>
          <cell r="L2002">
            <v>0</v>
          </cell>
          <cell r="M2002" t="str">
            <v>F</v>
          </cell>
          <cell r="N2002">
            <v>0.5984</v>
          </cell>
        </row>
        <row r="2003">
          <cell r="I2003" t="str">
            <v>F</v>
          </cell>
          <cell r="J2003">
            <v>153826</v>
          </cell>
          <cell r="K2003">
            <v>153826</v>
          </cell>
          <cell r="L2003">
            <v>92295.6</v>
          </cell>
          <cell r="M2003" t="str">
            <v>F</v>
          </cell>
          <cell r="N2003">
            <v>0.6</v>
          </cell>
          <cell r="O2003" t="str">
            <v>L</v>
          </cell>
        </row>
        <row r="2004">
          <cell r="I2004" t="str">
            <v>F</v>
          </cell>
          <cell r="J2004">
            <v>1200</v>
          </cell>
          <cell r="K2004">
            <v>1200</v>
          </cell>
          <cell r="L2004">
            <v>720</v>
          </cell>
          <cell r="M2004" t="str">
            <v>F</v>
          </cell>
          <cell r="N2004">
            <v>0.6</v>
          </cell>
          <cell r="O2004" t="str">
            <v>L</v>
          </cell>
        </row>
        <row r="2005">
          <cell r="I2005" t="str">
            <v>F</v>
          </cell>
          <cell r="J2005">
            <v>627403</v>
          </cell>
          <cell r="K2005">
            <v>627403</v>
          </cell>
          <cell r="L2005">
            <v>376441.8</v>
          </cell>
          <cell r="M2005" t="str">
            <v>F</v>
          </cell>
          <cell r="N2005">
            <v>0.6</v>
          </cell>
          <cell r="O2005" t="str">
            <v>L</v>
          </cell>
        </row>
        <row r="2006">
          <cell r="I2006" t="str">
            <v>F</v>
          </cell>
          <cell r="J2006">
            <v>27678</v>
          </cell>
          <cell r="K2006">
            <v>27678</v>
          </cell>
          <cell r="L2006">
            <v>16606.8</v>
          </cell>
          <cell r="M2006" t="str">
            <v>F</v>
          </cell>
          <cell r="N2006">
            <v>0.6</v>
          </cell>
          <cell r="O2006" t="str">
            <v>L</v>
          </cell>
        </row>
        <row r="2007">
          <cell r="I2007" t="str">
            <v>F</v>
          </cell>
          <cell r="J2007">
            <v>8700</v>
          </cell>
          <cell r="K2007">
            <v>8700</v>
          </cell>
          <cell r="L2007">
            <v>5220</v>
          </cell>
          <cell r="M2007" t="str">
            <v>F</v>
          </cell>
          <cell r="N2007">
            <v>0.6</v>
          </cell>
          <cell r="O2007" t="str">
            <v>L</v>
          </cell>
        </row>
        <row r="2008">
          <cell r="I2008" t="str">
            <v>F</v>
          </cell>
          <cell r="J2008">
            <v>68688</v>
          </cell>
          <cell r="K2008">
            <v>68688</v>
          </cell>
          <cell r="L2008">
            <v>41212.8</v>
          </cell>
          <cell r="M2008" t="str">
            <v>F</v>
          </cell>
          <cell r="N2008">
            <v>0.6</v>
          </cell>
          <cell r="O2008" t="str">
            <v>L</v>
          </cell>
        </row>
        <row r="2009">
          <cell r="I2009" t="str">
            <v>F</v>
          </cell>
          <cell r="J2009">
            <v>34504</v>
          </cell>
          <cell r="K2009">
            <v>34504</v>
          </cell>
          <cell r="L2009">
            <v>20702.4</v>
          </cell>
          <cell r="M2009" t="str">
            <v>F</v>
          </cell>
          <cell r="N2009">
            <v>0.6</v>
          </cell>
          <cell r="O2009" t="str">
            <v>L</v>
          </cell>
        </row>
        <row r="2010">
          <cell r="G2010" t="str">
            <v>GR-2025/11-0059</v>
          </cell>
        </row>
        <row r="2010">
          <cell r="I2010" t="str">
            <v>F</v>
          </cell>
          <cell r="J2010">
            <v>25.2</v>
          </cell>
          <cell r="K2010">
            <v>25.2</v>
          </cell>
          <cell r="L2010">
            <v>25.2</v>
          </cell>
          <cell r="M2010" t="str">
            <v>F</v>
          </cell>
          <cell r="N2010">
            <v>1</v>
          </cell>
        </row>
        <row r="2011">
          <cell r="F2011" t="str">
            <v>GESU6717210</v>
          </cell>
          <cell r="G2011" t="str">
            <v>GR-2025/11-0100</v>
          </cell>
        </row>
        <row r="2011">
          <cell r="I2011" t="str">
            <v>F</v>
          </cell>
          <cell r="J2011">
            <v>851303.9</v>
          </cell>
          <cell r="K2011">
            <v>851303.9</v>
          </cell>
          <cell r="L2011">
            <v>506355.56</v>
          </cell>
          <cell r="M2011" t="str">
            <v>F</v>
          </cell>
          <cell r="N2011">
            <v>0.5948</v>
          </cell>
          <cell r="O2011" t="str">
            <v>I</v>
          </cell>
          <cell r="P2011" t="str">
            <v>851,303.90</v>
          </cell>
        </row>
        <row r="2012">
          <cell r="G2012" t="str">
            <v>GR-2025/11-0053</v>
          </cell>
        </row>
        <row r="2012">
          <cell r="I2012" t="str">
            <v>F</v>
          </cell>
          <cell r="J2012">
            <v>335</v>
          </cell>
          <cell r="K2012">
            <v>335</v>
          </cell>
          <cell r="L2012">
            <v>335</v>
          </cell>
          <cell r="M2012" t="str">
            <v>F</v>
          </cell>
          <cell r="N2012">
            <v>1</v>
          </cell>
        </row>
        <row r="2013">
          <cell r="I2013" t="str">
            <v>F</v>
          </cell>
          <cell r="J2013">
            <v>310684</v>
          </cell>
          <cell r="K2013">
            <v>310684</v>
          </cell>
          <cell r="L2013">
            <v>186410.4</v>
          </cell>
          <cell r="M2013" t="str">
            <v>F</v>
          </cell>
          <cell r="N2013">
            <v>0.6</v>
          </cell>
          <cell r="O2013" t="str">
            <v>L</v>
          </cell>
        </row>
        <row r="2014">
          <cell r="I2014" t="str">
            <v>F</v>
          </cell>
          <cell r="J2014">
            <v>9960</v>
          </cell>
          <cell r="K2014">
            <v>9960</v>
          </cell>
          <cell r="L2014">
            <v>5976</v>
          </cell>
          <cell r="M2014" t="str">
            <v>F</v>
          </cell>
          <cell r="N2014">
            <v>0.6</v>
          </cell>
          <cell r="O2014" t="str">
            <v>L</v>
          </cell>
        </row>
        <row r="2015">
          <cell r="F2015" t="str">
            <v>CMAU5718335 (MOCHA)</v>
          </cell>
          <cell r="G2015" t="str">
            <v>GR-2025/12-0002</v>
          </cell>
        </row>
        <row r="2015">
          <cell r="I2015" t="str">
            <v>F</v>
          </cell>
          <cell r="J2015">
            <v>159727.2</v>
          </cell>
          <cell r="K2015">
            <v>159727.2</v>
          </cell>
          <cell r="L2015">
            <v>95005.74</v>
          </cell>
          <cell r="M2015" t="str">
            <v>F</v>
          </cell>
          <cell r="N2015">
            <v>0.5948</v>
          </cell>
          <cell r="O2015" t="str">
            <v>I</v>
          </cell>
          <cell r="P2015" t="str">
            <v>159,727.20</v>
          </cell>
        </row>
        <row r="2016">
          <cell r="I2016" t="str">
            <v>F</v>
          </cell>
          <cell r="J2016">
            <v>3300</v>
          </cell>
          <cell r="K2016">
            <v>3300</v>
          </cell>
          <cell r="L2016">
            <v>1980</v>
          </cell>
          <cell r="M2016" t="str">
            <v>F</v>
          </cell>
          <cell r="N2016">
            <v>0.6</v>
          </cell>
          <cell r="O2016" t="str">
            <v>L</v>
          </cell>
        </row>
        <row r="2017">
          <cell r="G2017" t="str">
            <v>GR-2025/11-0040</v>
          </cell>
        </row>
        <row r="2017">
          <cell r="I2017" t="str">
            <v>F</v>
          </cell>
          <cell r="J2017">
            <v>12.4</v>
          </cell>
          <cell r="K2017">
            <v>12.4</v>
          </cell>
          <cell r="L2017">
            <v>12.4</v>
          </cell>
          <cell r="M2017" t="str">
            <v>F</v>
          </cell>
          <cell r="N2017">
            <v>1</v>
          </cell>
        </row>
        <row r="2018">
          <cell r="F2018" t="str">
            <v>CMAU5718335</v>
          </cell>
          <cell r="G2018" t="str">
            <v>GR-2025/12-0001</v>
          </cell>
        </row>
        <row r="2018">
          <cell r="I2018" t="str">
            <v>F</v>
          </cell>
          <cell r="J2018">
            <v>594190.79</v>
          </cell>
          <cell r="K2018">
            <v>594190.79</v>
          </cell>
          <cell r="L2018">
            <v>353424.68</v>
          </cell>
          <cell r="M2018" t="str">
            <v>F</v>
          </cell>
          <cell r="N2018">
            <v>0.5948</v>
          </cell>
          <cell r="O2018" t="str">
            <v>I</v>
          </cell>
          <cell r="P2018" t="str">
            <v>594,190.79</v>
          </cell>
        </row>
        <row r="2019">
          <cell r="I2019" t="str">
            <v>F</v>
          </cell>
          <cell r="J2019">
            <v>14390</v>
          </cell>
          <cell r="K2019">
            <v>14390</v>
          </cell>
          <cell r="L2019">
            <v>8634</v>
          </cell>
          <cell r="M2019" t="str">
            <v>F</v>
          </cell>
          <cell r="N2019">
            <v>0.6</v>
          </cell>
          <cell r="O2019" t="str">
            <v>L</v>
          </cell>
        </row>
        <row r="2020">
          <cell r="I2020" t="str">
            <v>F</v>
          </cell>
          <cell r="J2020">
            <v>8640</v>
          </cell>
          <cell r="K2020">
            <v>8640</v>
          </cell>
          <cell r="L2020">
            <v>5184</v>
          </cell>
          <cell r="M2020" t="str">
            <v>F</v>
          </cell>
          <cell r="N2020">
            <v>0.6</v>
          </cell>
          <cell r="O2020" t="str">
            <v>L</v>
          </cell>
        </row>
        <row r="2021">
          <cell r="I2021" t="str">
            <v>F</v>
          </cell>
          <cell r="J2021">
            <v>0</v>
          </cell>
          <cell r="K2021">
            <v>0</v>
          </cell>
          <cell r="L2021">
            <v>0</v>
          </cell>
          <cell r="M2021" t="str">
            <v>F</v>
          </cell>
          <cell r="N2021">
            <v>0.6</v>
          </cell>
          <cell r="O2021" t="str">
            <v>L</v>
          </cell>
        </row>
        <row r="2022">
          <cell r="I2022" t="str">
            <v>F</v>
          </cell>
          <cell r="J2022">
            <v>13000</v>
          </cell>
          <cell r="K2022">
            <v>13000</v>
          </cell>
          <cell r="L2022">
            <v>7800</v>
          </cell>
          <cell r="M2022" t="str">
            <v>F</v>
          </cell>
          <cell r="N2022">
            <v>0.6</v>
          </cell>
          <cell r="O2022" t="str">
            <v>L</v>
          </cell>
        </row>
        <row r="2023">
          <cell r="I2023" t="str">
            <v>F</v>
          </cell>
          <cell r="J2023">
            <v>17890</v>
          </cell>
          <cell r="K2023">
            <v>17890</v>
          </cell>
          <cell r="L2023">
            <v>10734</v>
          </cell>
          <cell r="M2023" t="str">
            <v>F</v>
          </cell>
          <cell r="N2023">
            <v>0.6</v>
          </cell>
          <cell r="O2023" t="str">
            <v>L</v>
          </cell>
        </row>
        <row r="2024">
          <cell r="I2024" t="str">
            <v>F</v>
          </cell>
          <cell r="J2024">
            <v>32524.5</v>
          </cell>
          <cell r="K2024">
            <v>32524.5</v>
          </cell>
          <cell r="L2024">
            <v>19514.7</v>
          </cell>
          <cell r="M2024" t="str">
            <v>F</v>
          </cell>
          <cell r="N2024">
            <v>0.6</v>
          </cell>
          <cell r="O2024" t="str">
            <v>L</v>
          </cell>
        </row>
        <row r="2025">
          <cell r="I2025" t="str">
            <v>F</v>
          </cell>
          <cell r="J2025">
            <v>1670</v>
          </cell>
          <cell r="K2025">
            <v>1670</v>
          </cell>
          <cell r="L2025">
            <v>1002</v>
          </cell>
          <cell r="M2025" t="str">
            <v>F</v>
          </cell>
          <cell r="N2025">
            <v>0.6</v>
          </cell>
          <cell r="O2025" t="str">
            <v>L</v>
          </cell>
        </row>
        <row r="2026">
          <cell r="I2026" t="str">
            <v>F</v>
          </cell>
          <cell r="J2026">
            <v>200132</v>
          </cell>
          <cell r="K2026">
            <v>200132</v>
          </cell>
          <cell r="L2026">
            <v>120079.2</v>
          </cell>
          <cell r="M2026" t="str">
            <v>F</v>
          </cell>
          <cell r="N2026">
            <v>0.6</v>
          </cell>
          <cell r="O2026" t="str">
            <v>L</v>
          </cell>
        </row>
        <row r="2027">
          <cell r="I2027" t="str">
            <v>F</v>
          </cell>
          <cell r="J2027">
            <v>1150</v>
          </cell>
          <cell r="K2027">
            <v>1150</v>
          </cell>
          <cell r="L2027">
            <v>690</v>
          </cell>
          <cell r="M2027" t="str">
            <v>F</v>
          </cell>
          <cell r="N2027">
            <v>0.6</v>
          </cell>
          <cell r="O2027" t="str">
            <v>L</v>
          </cell>
        </row>
        <row r="2028">
          <cell r="G2028" t="str">
            <v>GR-2026/01-0037</v>
          </cell>
        </row>
        <row r="2028">
          <cell r="I2028" t="str">
            <v>F</v>
          </cell>
          <cell r="J2028">
            <v>970.2</v>
          </cell>
          <cell r="K2028">
            <v>970.2</v>
          </cell>
          <cell r="L2028">
            <v>970.2</v>
          </cell>
          <cell r="M2028" t="str">
            <v>F</v>
          </cell>
          <cell r="N2028">
            <v>1</v>
          </cell>
        </row>
        <row r="2029">
          <cell r="F2029" t="str">
            <v>GCXU5216063 (MOCHA)</v>
          </cell>
          <cell r="G2029" t="str">
            <v>GR-2025/11-0095</v>
          </cell>
        </row>
        <row r="2029">
          <cell r="I2029" t="str">
            <v>F</v>
          </cell>
          <cell r="J2029">
            <v>54992</v>
          </cell>
          <cell r="K2029">
            <v>54992</v>
          </cell>
          <cell r="L2029">
            <v>32824.72</v>
          </cell>
          <cell r="M2029" t="str">
            <v>F</v>
          </cell>
          <cell r="N2029">
            <v>0.5969</v>
          </cell>
          <cell r="O2029" t="str">
            <v>I</v>
          </cell>
          <cell r="P2029" t="str">
            <v>54,992.00</v>
          </cell>
        </row>
        <row r="2030">
          <cell r="I2030" t="str">
            <v>F</v>
          </cell>
          <cell r="J2030">
            <v>189500</v>
          </cell>
          <cell r="K2030">
            <v>189500</v>
          </cell>
          <cell r="L2030">
            <v>113700</v>
          </cell>
          <cell r="M2030" t="str">
            <v>F</v>
          </cell>
          <cell r="N2030">
            <v>0.6</v>
          </cell>
          <cell r="O2030" t="str">
            <v>L</v>
          </cell>
        </row>
        <row r="2031">
          <cell r="F2031" t="str">
            <v>GCXU5216063</v>
          </cell>
          <cell r="G2031" t="str">
            <v>GR-2025/11-0094</v>
          </cell>
        </row>
        <row r="2031">
          <cell r="I2031" t="str">
            <v>F</v>
          </cell>
          <cell r="J2031">
            <v>357379.2</v>
          </cell>
          <cell r="K2031">
            <v>357379.2</v>
          </cell>
          <cell r="L2031">
            <v>213319.64</v>
          </cell>
          <cell r="M2031" t="str">
            <v>F</v>
          </cell>
          <cell r="N2031">
            <v>0.5969</v>
          </cell>
          <cell r="O2031" t="str">
            <v>I</v>
          </cell>
          <cell r="P2031" t="str">
            <v>357,379.20</v>
          </cell>
        </row>
        <row r="2032">
          <cell r="F2032" t="str">
            <v>ONEU0315581 (MOCHA)</v>
          </cell>
          <cell r="G2032" t="str">
            <v>GR-2025/11-0069</v>
          </cell>
        </row>
        <row r="2032">
          <cell r="I2032" t="str">
            <v>F</v>
          </cell>
          <cell r="J2032">
            <v>19485</v>
          </cell>
          <cell r="K2032">
            <v>19485</v>
          </cell>
          <cell r="L2032">
            <v>11630.6</v>
          </cell>
          <cell r="M2032" t="str">
            <v>F</v>
          </cell>
          <cell r="N2032">
            <v>0.5969</v>
          </cell>
          <cell r="O2032" t="str">
            <v>I</v>
          </cell>
          <cell r="P2032" t="str">
            <v>19,485.00</v>
          </cell>
        </row>
        <row r="2033">
          <cell r="F2033" t="str">
            <v>ONEU0315581</v>
          </cell>
          <cell r="G2033" t="str">
            <v>GR-2025/11-0068</v>
          </cell>
        </row>
        <row r="2033">
          <cell r="I2033" t="str">
            <v>F</v>
          </cell>
          <cell r="J2033">
            <v>61652.88</v>
          </cell>
          <cell r="K2033">
            <v>61652.88</v>
          </cell>
          <cell r="L2033">
            <v>36800.6</v>
          </cell>
          <cell r="M2033" t="str">
            <v>F</v>
          </cell>
          <cell r="N2033">
            <v>0.5969</v>
          </cell>
          <cell r="O2033" t="str">
            <v>I</v>
          </cell>
          <cell r="P2033" t="str">
            <v>61,652.88</v>
          </cell>
        </row>
        <row r="2034">
          <cell r="F2034" t="str">
            <v>TIIU4090481 (MOCHA)</v>
          </cell>
          <cell r="G2034" t="str">
            <v>GR-2025/11-0083</v>
          </cell>
        </row>
        <row r="2034">
          <cell r="I2034" t="str">
            <v>F</v>
          </cell>
          <cell r="J2034">
            <v>31680</v>
          </cell>
          <cell r="K2034">
            <v>31680</v>
          </cell>
          <cell r="L2034">
            <v>18909.79</v>
          </cell>
          <cell r="M2034" t="str">
            <v>F</v>
          </cell>
          <cell r="N2034">
            <v>0.5969</v>
          </cell>
          <cell r="O2034" t="str">
            <v>I</v>
          </cell>
          <cell r="P2034" t="str">
            <v>31,680.00</v>
          </cell>
        </row>
        <row r="2035">
          <cell r="I2035" t="str">
            <v>F</v>
          </cell>
          <cell r="J2035">
            <v>31285</v>
          </cell>
          <cell r="K2035">
            <v>31285</v>
          </cell>
          <cell r="L2035">
            <v>18771</v>
          </cell>
          <cell r="M2035" t="str">
            <v>F</v>
          </cell>
          <cell r="N2035">
            <v>0.6</v>
          </cell>
          <cell r="O2035" t="str">
            <v>L</v>
          </cell>
        </row>
        <row r="2036">
          <cell r="F2036" t="str">
            <v>TIIU4090481</v>
          </cell>
          <cell r="G2036" t="str">
            <v>GR-2025/11-0089</v>
          </cell>
        </row>
        <row r="2036">
          <cell r="I2036" t="str">
            <v>F</v>
          </cell>
          <cell r="J2036">
            <v>27981</v>
          </cell>
          <cell r="K2036">
            <v>27981</v>
          </cell>
          <cell r="L2036">
            <v>16701.86</v>
          </cell>
          <cell r="M2036" t="str">
            <v>F</v>
          </cell>
          <cell r="N2036">
            <v>0.5969</v>
          </cell>
          <cell r="O2036" t="str">
            <v>I</v>
          </cell>
          <cell r="P2036" t="str">
            <v>27,981.00</v>
          </cell>
        </row>
        <row r="2037">
          <cell r="F2037" t="str">
            <v>TIIU4090481</v>
          </cell>
          <cell r="G2037" t="str">
            <v>GR-2025/11-0081</v>
          </cell>
        </row>
        <row r="2037">
          <cell r="I2037" t="str">
            <v>F</v>
          </cell>
          <cell r="J2037">
            <v>6620</v>
          </cell>
          <cell r="K2037">
            <v>6620</v>
          </cell>
          <cell r="L2037">
            <v>3951.48</v>
          </cell>
          <cell r="M2037" t="str">
            <v>F</v>
          </cell>
          <cell r="N2037">
            <v>0.5969</v>
          </cell>
          <cell r="O2037" t="str">
            <v>I</v>
          </cell>
          <cell r="P2037" t="str">
            <v>6,620.00</v>
          </cell>
        </row>
        <row r="2038">
          <cell r="F2038" t="str">
            <v>TIIU4090481</v>
          </cell>
          <cell r="G2038" t="str">
            <v>GR-2025/11-0080</v>
          </cell>
        </row>
        <row r="2038">
          <cell r="I2038" t="str">
            <v>F</v>
          </cell>
          <cell r="J2038">
            <v>320</v>
          </cell>
          <cell r="K2038">
            <v>320</v>
          </cell>
          <cell r="L2038">
            <v>191.01</v>
          </cell>
          <cell r="M2038" t="str">
            <v>F</v>
          </cell>
          <cell r="N2038">
            <v>0.5969</v>
          </cell>
          <cell r="O2038" t="str">
            <v>I</v>
          </cell>
          <cell r="P2038" t="str">
            <v>320.00</v>
          </cell>
        </row>
        <row r="2039">
          <cell r="F2039" t="str">
            <v>TIIU4090481</v>
          </cell>
          <cell r="G2039" t="str">
            <v>GR-2025/11-0079</v>
          </cell>
        </row>
        <row r="2039">
          <cell r="I2039" t="str">
            <v>F</v>
          </cell>
          <cell r="J2039">
            <v>23387</v>
          </cell>
          <cell r="K2039">
            <v>23387</v>
          </cell>
          <cell r="L2039">
            <v>13959.7</v>
          </cell>
          <cell r="M2039" t="str">
            <v>F</v>
          </cell>
          <cell r="N2039">
            <v>0.5969</v>
          </cell>
          <cell r="O2039" t="str">
            <v>I</v>
          </cell>
          <cell r="P2039" t="str">
            <v>23,387.00</v>
          </cell>
        </row>
        <row r="2040">
          <cell r="I2040" t="str">
            <v>F</v>
          </cell>
          <cell r="J2040">
            <v>17800</v>
          </cell>
          <cell r="K2040">
            <v>17800</v>
          </cell>
          <cell r="L2040">
            <v>10680</v>
          </cell>
          <cell r="M2040" t="str">
            <v>F</v>
          </cell>
          <cell r="N2040">
            <v>0.6</v>
          </cell>
          <cell r="O2040" t="str">
            <v>L</v>
          </cell>
        </row>
        <row r="2041">
          <cell r="F2041" t="str">
            <v>TIIU4090481</v>
          </cell>
          <cell r="G2041" t="str">
            <v>GR-2025/11-0078</v>
          </cell>
        </row>
        <row r="2041">
          <cell r="I2041" t="str">
            <v>F</v>
          </cell>
          <cell r="J2041">
            <v>11100</v>
          </cell>
          <cell r="K2041">
            <v>11100</v>
          </cell>
          <cell r="L2041">
            <v>6625.59</v>
          </cell>
          <cell r="M2041" t="str">
            <v>F</v>
          </cell>
          <cell r="N2041">
            <v>0.5969</v>
          </cell>
          <cell r="O2041" t="str">
            <v>I</v>
          </cell>
          <cell r="P2041" t="str">
            <v>11,100.00</v>
          </cell>
        </row>
        <row r="2042">
          <cell r="F2042" t="str">
            <v>TIIU4090481</v>
          </cell>
          <cell r="G2042" t="str">
            <v>GR-2025/11-0077</v>
          </cell>
        </row>
        <row r="2042">
          <cell r="I2042" t="str">
            <v>F</v>
          </cell>
          <cell r="J2042">
            <v>13690</v>
          </cell>
          <cell r="K2042">
            <v>13690</v>
          </cell>
          <cell r="L2042">
            <v>8171.56</v>
          </cell>
          <cell r="M2042" t="str">
            <v>F</v>
          </cell>
          <cell r="N2042">
            <v>0.5969</v>
          </cell>
          <cell r="O2042" t="str">
            <v>I</v>
          </cell>
          <cell r="P2042" t="str">
            <v>13,690.00</v>
          </cell>
        </row>
        <row r="2043">
          <cell r="F2043" t="str">
            <v>TIIU4090481</v>
          </cell>
          <cell r="G2043" t="str">
            <v>GR-2025/11-0076</v>
          </cell>
        </row>
        <row r="2043">
          <cell r="I2043" t="str">
            <v>F</v>
          </cell>
          <cell r="J2043">
            <v>38.8</v>
          </cell>
          <cell r="K2043">
            <v>38.8</v>
          </cell>
          <cell r="L2043">
            <v>23.16</v>
          </cell>
          <cell r="M2043" t="str">
            <v>F</v>
          </cell>
          <cell r="N2043">
            <v>0.5969</v>
          </cell>
          <cell r="O2043" t="str">
            <v>I</v>
          </cell>
          <cell r="P2043" t="str">
            <v>38.80</v>
          </cell>
        </row>
        <row r="2044">
          <cell r="F2044" t="str">
            <v>TIIU4090481</v>
          </cell>
          <cell r="G2044" t="str">
            <v>GR-2025/11-0075</v>
          </cell>
        </row>
        <row r="2044">
          <cell r="I2044" t="str">
            <v>F</v>
          </cell>
          <cell r="J2044">
            <v>255</v>
          </cell>
          <cell r="K2044">
            <v>255</v>
          </cell>
          <cell r="L2044">
            <v>152.21</v>
          </cell>
          <cell r="M2044" t="str">
            <v>F</v>
          </cell>
          <cell r="N2044">
            <v>0.5969</v>
          </cell>
          <cell r="O2044" t="str">
            <v>I</v>
          </cell>
          <cell r="P2044" t="str">
            <v>255.00</v>
          </cell>
        </row>
        <row r="2045">
          <cell r="F2045" t="str">
            <v>TIIU4090481</v>
          </cell>
          <cell r="G2045" t="str">
            <v>GR-2025/11-0074</v>
          </cell>
        </row>
        <row r="2045">
          <cell r="I2045" t="str">
            <v>F</v>
          </cell>
          <cell r="J2045">
            <v>230865</v>
          </cell>
          <cell r="K2045">
            <v>230865</v>
          </cell>
          <cell r="L2045">
            <v>137803.32</v>
          </cell>
          <cell r="M2045" t="str">
            <v>F</v>
          </cell>
          <cell r="N2045">
            <v>0.5969</v>
          </cell>
          <cell r="O2045" t="str">
            <v>I</v>
          </cell>
          <cell r="P2045" t="str">
            <v>230,865.00</v>
          </cell>
        </row>
        <row r="2046">
          <cell r="F2046" t="str">
            <v>TIIU4090481</v>
          </cell>
          <cell r="G2046" t="str">
            <v>GR-2025/11-0073</v>
          </cell>
        </row>
        <row r="2046">
          <cell r="I2046" t="str">
            <v>F</v>
          </cell>
          <cell r="J2046">
            <v>16736.6</v>
          </cell>
          <cell r="K2046">
            <v>16736.6</v>
          </cell>
          <cell r="L2046">
            <v>9990.08</v>
          </cell>
          <cell r="M2046" t="str">
            <v>F</v>
          </cell>
          <cell r="N2046">
            <v>0.5969</v>
          </cell>
          <cell r="O2046" t="str">
            <v>I</v>
          </cell>
          <cell r="P2046" t="str">
            <v>16,736.60</v>
          </cell>
        </row>
        <row r="2047">
          <cell r="F2047" t="str">
            <v>TIIU4090481</v>
          </cell>
          <cell r="G2047" t="str">
            <v>GR-2025/11-0072</v>
          </cell>
        </row>
        <row r="2047">
          <cell r="I2047" t="str">
            <v>F</v>
          </cell>
          <cell r="J2047">
            <v>132524</v>
          </cell>
          <cell r="K2047">
            <v>132524</v>
          </cell>
          <cell r="L2047">
            <v>79103.58</v>
          </cell>
          <cell r="M2047" t="str">
            <v>F</v>
          </cell>
          <cell r="N2047">
            <v>0.5969</v>
          </cell>
          <cell r="O2047" t="str">
            <v>I</v>
          </cell>
          <cell r="P2047" t="str">
            <v>132,524.00</v>
          </cell>
        </row>
        <row r="2048">
          <cell r="I2048" t="str">
            <v>F</v>
          </cell>
          <cell r="J2048">
            <v>11000</v>
          </cell>
          <cell r="K2048">
            <v>11000</v>
          </cell>
          <cell r="L2048">
            <v>6600</v>
          </cell>
          <cell r="M2048" t="str">
            <v>F</v>
          </cell>
          <cell r="N2048">
            <v>0.6</v>
          </cell>
          <cell r="O2048" t="str">
            <v>L</v>
          </cell>
        </row>
        <row r="2049">
          <cell r="G2049" t="str">
            <v>GR-2025/11-0035</v>
          </cell>
        </row>
        <row r="2049">
          <cell r="I2049" t="str">
            <v>F</v>
          </cell>
          <cell r="J2049">
            <v>144</v>
          </cell>
          <cell r="K2049">
            <v>144</v>
          </cell>
          <cell r="L2049">
            <v>144</v>
          </cell>
          <cell r="M2049" t="str">
            <v>F</v>
          </cell>
          <cell r="N2049">
            <v>1</v>
          </cell>
        </row>
        <row r="2050">
          <cell r="G2050" t="str">
            <v>GR-2025/11-0036</v>
          </cell>
        </row>
        <row r="2050">
          <cell r="I2050" t="str">
            <v>F</v>
          </cell>
          <cell r="J2050">
            <v>31.5</v>
          </cell>
          <cell r="K2050">
            <v>31.5</v>
          </cell>
          <cell r="L2050">
            <v>31.5</v>
          </cell>
          <cell r="M2050" t="str">
            <v>F</v>
          </cell>
          <cell r="N2050">
            <v>1</v>
          </cell>
        </row>
        <row r="2051">
          <cell r="F2051" t="str">
            <v>TXGU8415721 (MOCHA)</v>
          </cell>
          <cell r="G2051" t="str">
            <v>GR-2025/11-0066</v>
          </cell>
        </row>
        <row r="2051">
          <cell r="I2051" t="str">
            <v>F</v>
          </cell>
          <cell r="J2051">
            <v>156103</v>
          </cell>
          <cell r="K2051">
            <v>156103</v>
          </cell>
          <cell r="L2051">
            <v>93583.75</v>
          </cell>
          <cell r="M2051" t="str">
            <v>F</v>
          </cell>
          <cell r="N2051">
            <v>0.5995</v>
          </cell>
          <cell r="O2051" t="str">
            <v>I</v>
          </cell>
          <cell r="P2051" t="str">
            <v>156,103.00</v>
          </cell>
        </row>
        <row r="2052">
          <cell r="F2052" t="str">
            <v>TXGU8415721</v>
          </cell>
          <cell r="G2052" t="str">
            <v>GR-2025/11-0065</v>
          </cell>
        </row>
        <row r="2052">
          <cell r="I2052" t="str">
            <v>F</v>
          </cell>
          <cell r="J2052">
            <v>729262.94</v>
          </cell>
          <cell r="K2052">
            <v>729262.94</v>
          </cell>
          <cell r="L2052">
            <v>437193.13</v>
          </cell>
          <cell r="M2052" t="str">
            <v>F</v>
          </cell>
          <cell r="N2052">
            <v>0.5995</v>
          </cell>
          <cell r="O2052" t="str">
            <v>I</v>
          </cell>
          <cell r="P2052" t="str">
            <v>729,262.94</v>
          </cell>
        </row>
        <row r="2053">
          <cell r="I2053" t="str">
            <v>F</v>
          </cell>
          <cell r="J2053">
            <v>28500</v>
          </cell>
          <cell r="K2053">
            <v>28500</v>
          </cell>
          <cell r="L2053">
            <v>17100</v>
          </cell>
          <cell r="M2053" t="str">
            <v>F</v>
          </cell>
          <cell r="N2053">
            <v>0.6</v>
          </cell>
          <cell r="O2053" t="str">
            <v>L</v>
          </cell>
        </row>
        <row r="2054">
          <cell r="I2054" t="str">
            <v>F</v>
          </cell>
          <cell r="J2054">
            <v>23166</v>
          </cell>
          <cell r="K2054">
            <v>23166</v>
          </cell>
          <cell r="L2054">
            <v>13899.6</v>
          </cell>
          <cell r="M2054" t="str">
            <v>F</v>
          </cell>
          <cell r="N2054">
            <v>0.6</v>
          </cell>
          <cell r="O2054" t="str">
            <v>L</v>
          </cell>
        </row>
        <row r="2055">
          <cell r="I2055" t="str">
            <v>F</v>
          </cell>
          <cell r="J2055">
            <v>3394</v>
          </cell>
          <cell r="K2055">
            <v>3394</v>
          </cell>
          <cell r="L2055">
            <v>2036.4</v>
          </cell>
          <cell r="M2055" t="str">
            <v>F</v>
          </cell>
          <cell r="N2055">
            <v>0.6</v>
          </cell>
          <cell r="O2055" t="str">
            <v>L</v>
          </cell>
        </row>
        <row r="2056">
          <cell r="G2056" t="str">
            <v>GR-2025/11-0058</v>
          </cell>
        </row>
        <row r="2056">
          <cell r="I2056" t="str">
            <v>F</v>
          </cell>
          <cell r="J2056">
            <v>132.3</v>
          </cell>
          <cell r="K2056">
            <v>132.3</v>
          </cell>
          <cell r="L2056">
            <v>132.3</v>
          </cell>
          <cell r="M2056" t="str">
            <v>F</v>
          </cell>
          <cell r="N2056">
            <v>1</v>
          </cell>
        </row>
        <row r="2057">
          <cell r="I2057" t="str">
            <v>F</v>
          </cell>
          <cell r="J2057">
            <v>435225</v>
          </cell>
          <cell r="K2057">
            <v>435225</v>
          </cell>
          <cell r="L2057">
            <v>261135</v>
          </cell>
          <cell r="M2057" t="str">
            <v>F</v>
          </cell>
          <cell r="N2057">
            <v>0.6</v>
          </cell>
          <cell r="O2057" t="str">
            <v>L</v>
          </cell>
        </row>
        <row r="2058">
          <cell r="G2058" t="str">
            <v>GR-2025/11-0029, GR-2025/11-0028</v>
          </cell>
        </row>
        <row r="2058">
          <cell r="I2058" t="str">
            <v>F</v>
          </cell>
          <cell r="J2058">
            <v>418</v>
          </cell>
          <cell r="K2058">
            <v>418</v>
          </cell>
          <cell r="L2058">
            <v>418</v>
          </cell>
          <cell r="M2058" t="str">
            <v>F</v>
          </cell>
          <cell r="N2058">
            <v>1</v>
          </cell>
        </row>
        <row r="2059">
          <cell r="F2059" t="str">
            <v>TGHU6349403</v>
          </cell>
          <cell r="G2059" t="str">
            <v>GR-2025/12-0009</v>
          </cell>
        </row>
        <row r="2059">
          <cell r="I2059" t="str">
            <v>F</v>
          </cell>
          <cell r="J2059">
            <v>112380</v>
          </cell>
          <cell r="K2059">
            <v>112380</v>
          </cell>
          <cell r="L2059">
            <v>66101.92</v>
          </cell>
          <cell r="M2059" t="str">
            <v>F</v>
          </cell>
          <cell r="N2059">
            <v>0.5882</v>
          </cell>
          <cell r="O2059" t="str">
            <v>I</v>
          </cell>
          <cell r="P2059" t="str">
            <v>112,380.00</v>
          </cell>
        </row>
        <row r="2060">
          <cell r="F2060" t="str">
            <v>TCNU2274460</v>
          </cell>
          <cell r="G2060" t="str">
            <v>GR-2025/12-0015</v>
          </cell>
        </row>
        <row r="2060">
          <cell r="I2060" t="str">
            <v>F</v>
          </cell>
          <cell r="J2060">
            <v>101400</v>
          </cell>
          <cell r="K2060">
            <v>101400</v>
          </cell>
          <cell r="L2060">
            <v>59643.48</v>
          </cell>
          <cell r="M2060" t="str">
            <v>F</v>
          </cell>
          <cell r="N2060">
            <v>0.5882</v>
          </cell>
          <cell r="O2060" t="str">
            <v>I</v>
          </cell>
          <cell r="P2060" t="str">
            <v>101,400.00</v>
          </cell>
        </row>
        <row r="2061">
          <cell r="F2061" t="str">
            <v>TGHU9601479</v>
          </cell>
          <cell r="G2061" t="str">
            <v>GR-2025/12-0030</v>
          </cell>
        </row>
        <row r="2061">
          <cell r="I2061" t="str">
            <v>F</v>
          </cell>
          <cell r="J2061">
            <v>87720</v>
          </cell>
          <cell r="K2061">
            <v>87720</v>
          </cell>
          <cell r="L2061">
            <v>51596.9</v>
          </cell>
          <cell r="M2061" t="str">
            <v>F</v>
          </cell>
          <cell r="N2061">
            <v>0.5882</v>
          </cell>
          <cell r="O2061" t="str">
            <v>I</v>
          </cell>
          <cell r="P2061" t="str">
            <v>87,720.00</v>
          </cell>
        </row>
        <row r="2062">
          <cell r="I2062" t="str">
            <v>F</v>
          </cell>
          <cell r="J2062">
            <v>850</v>
          </cell>
          <cell r="K2062">
            <v>850</v>
          </cell>
          <cell r="L2062">
            <v>510</v>
          </cell>
          <cell r="M2062" t="str">
            <v>F</v>
          </cell>
          <cell r="N2062">
            <v>0.6</v>
          </cell>
          <cell r="O2062" t="str">
            <v>L</v>
          </cell>
        </row>
        <row r="2063">
          <cell r="I2063" t="str">
            <v>F</v>
          </cell>
          <cell r="J2063">
            <v>18528</v>
          </cell>
          <cell r="K2063">
            <v>18528</v>
          </cell>
          <cell r="L2063">
            <v>11116.8</v>
          </cell>
          <cell r="M2063" t="str">
            <v>F</v>
          </cell>
          <cell r="N2063">
            <v>0.6</v>
          </cell>
          <cell r="O2063" t="str">
            <v>L</v>
          </cell>
        </row>
        <row r="2064">
          <cell r="F2064" t="str">
            <v>CMAU6322101</v>
          </cell>
          <cell r="G2064" t="str">
            <v>GR-2025/12-0010</v>
          </cell>
        </row>
        <row r="2064">
          <cell r="I2064" t="str">
            <v>F</v>
          </cell>
          <cell r="J2064">
            <v>97725.5</v>
          </cell>
          <cell r="K2064">
            <v>97725.5</v>
          </cell>
          <cell r="L2064">
            <v>57482.14</v>
          </cell>
          <cell r="M2064" t="str">
            <v>F</v>
          </cell>
          <cell r="N2064">
            <v>0.5882</v>
          </cell>
          <cell r="O2064" t="str">
            <v>I</v>
          </cell>
          <cell r="P2064" t="str">
            <v>97,725.50</v>
          </cell>
        </row>
        <row r="2065">
          <cell r="F2065" t="str">
            <v>EXTRA</v>
          </cell>
        </row>
        <row r="2065">
          <cell r="I2065" t="str">
            <v>F</v>
          </cell>
          <cell r="J2065">
            <v>142650</v>
          </cell>
          <cell r="K2065">
            <v>142650</v>
          </cell>
          <cell r="L2065">
            <v>85590</v>
          </cell>
          <cell r="M2065" t="str">
            <v>F</v>
          </cell>
          <cell r="N2065">
            <v>0.6</v>
          </cell>
          <cell r="O2065" t="str">
            <v>L</v>
          </cell>
        </row>
        <row r="2066">
          <cell r="I2066" t="str">
            <v>F</v>
          </cell>
          <cell r="J2066">
            <v>820</v>
          </cell>
          <cell r="K2066">
            <v>820</v>
          </cell>
          <cell r="L2066">
            <v>492</v>
          </cell>
          <cell r="M2066" t="str">
            <v>F</v>
          </cell>
          <cell r="N2066">
            <v>0.6</v>
          </cell>
          <cell r="O2066" t="str">
            <v>L</v>
          </cell>
        </row>
        <row r="2067">
          <cell r="G2067" t="str">
            <v>FGR2025/11-0009</v>
          </cell>
        </row>
        <row r="2067">
          <cell r="I2067" t="str">
            <v>F</v>
          </cell>
          <cell r="J2067">
            <v>0</v>
          </cell>
          <cell r="K2067">
            <v>0</v>
          </cell>
          <cell r="L2067">
            <v>0</v>
          </cell>
          <cell r="M2067" t="str">
            <v>F</v>
          </cell>
          <cell r="N2067">
            <v>0.6</v>
          </cell>
          <cell r="O2067" t="str">
            <v>I</v>
          </cell>
        </row>
        <row r="2068">
          <cell r="I2068" t="str">
            <v>F</v>
          </cell>
          <cell r="J2068">
            <v>22000</v>
          </cell>
          <cell r="K2068">
            <v>22000</v>
          </cell>
          <cell r="L2068">
            <v>13200</v>
          </cell>
          <cell r="M2068" t="str">
            <v>F</v>
          </cell>
          <cell r="N2068">
            <v>0.6</v>
          </cell>
          <cell r="O2068" t="str">
            <v>L</v>
          </cell>
        </row>
        <row r="2069">
          <cell r="G2069" t="str">
            <v>GR-2025/11-0032</v>
          </cell>
        </row>
        <row r="2069">
          <cell r="I2069" t="str">
            <v>F</v>
          </cell>
          <cell r="J2069">
            <v>1584</v>
          </cell>
          <cell r="K2069">
            <v>1584</v>
          </cell>
          <cell r="L2069">
            <v>1584</v>
          </cell>
          <cell r="M2069" t="str">
            <v>F</v>
          </cell>
          <cell r="N2069">
            <v>1</v>
          </cell>
        </row>
        <row r="2070">
          <cell r="I2070" t="str">
            <v>F</v>
          </cell>
          <cell r="J2070">
            <v>102456</v>
          </cell>
          <cell r="K2070">
            <v>102456</v>
          </cell>
          <cell r="L2070">
            <v>61473.6</v>
          </cell>
          <cell r="M2070" t="str">
            <v>F</v>
          </cell>
          <cell r="N2070">
            <v>0.6</v>
          </cell>
          <cell r="O2070" t="str">
            <v>L</v>
          </cell>
        </row>
        <row r="2071">
          <cell r="I2071" t="str">
            <v>F</v>
          </cell>
          <cell r="J2071">
            <v>49300</v>
          </cell>
          <cell r="K2071">
            <v>49300</v>
          </cell>
          <cell r="L2071">
            <v>29580</v>
          </cell>
          <cell r="M2071" t="str">
            <v>F</v>
          </cell>
          <cell r="N2071">
            <v>0.6</v>
          </cell>
          <cell r="O2071" t="str">
            <v>L</v>
          </cell>
        </row>
        <row r="2072">
          <cell r="I2072" t="str">
            <v>F</v>
          </cell>
          <cell r="J2072">
            <v>44350</v>
          </cell>
          <cell r="K2072">
            <v>44350</v>
          </cell>
          <cell r="L2072">
            <v>26610</v>
          </cell>
          <cell r="M2072" t="str">
            <v>F</v>
          </cell>
          <cell r="N2072">
            <v>0.6</v>
          </cell>
          <cell r="O2072" t="str">
            <v>L</v>
          </cell>
        </row>
        <row r="2073">
          <cell r="I2073" t="str">
            <v>F</v>
          </cell>
          <cell r="J2073">
            <v>3050</v>
          </cell>
          <cell r="K2073">
            <v>3050</v>
          </cell>
          <cell r="L2073">
            <v>1830</v>
          </cell>
          <cell r="M2073" t="str">
            <v>F</v>
          </cell>
          <cell r="N2073">
            <v>0.6</v>
          </cell>
          <cell r="O2073" t="str">
            <v>L</v>
          </cell>
        </row>
        <row r="2074">
          <cell r="I2074" t="str">
            <v>F</v>
          </cell>
          <cell r="J2074">
            <v>6700</v>
          </cell>
          <cell r="K2074">
            <v>6700</v>
          </cell>
          <cell r="L2074">
            <v>4020</v>
          </cell>
          <cell r="M2074" t="str">
            <v>F</v>
          </cell>
          <cell r="N2074">
            <v>0.6</v>
          </cell>
          <cell r="O2074" t="str">
            <v>L</v>
          </cell>
        </row>
        <row r="2075">
          <cell r="I2075" t="str">
            <v>F</v>
          </cell>
          <cell r="J2075">
            <v>147235</v>
          </cell>
          <cell r="K2075">
            <v>147235</v>
          </cell>
          <cell r="L2075">
            <v>88341</v>
          </cell>
          <cell r="M2075" t="str">
            <v>F</v>
          </cell>
          <cell r="N2075">
            <v>0.6</v>
          </cell>
          <cell r="O2075" t="str">
            <v>L</v>
          </cell>
        </row>
        <row r="2076">
          <cell r="I2076" t="str">
            <v>F</v>
          </cell>
          <cell r="J2076">
            <v>170668</v>
          </cell>
          <cell r="K2076">
            <v>170668</v>
          </cell>
          <cell r="L2076">
            <v>102400.8</v>
          </cell>
          <cell r="M2076" t="str">
            <v>F</v>
          </cell>
          <cell r="N2076">
            <v>0.6</v>
          </cell>
          <cell r="O2076" t="str">
            <v>L</v>
          </cell>
        </row>
        <row r="2077">
          <cell r="I2077" t="str">
            <v>F</v>
          </cell>
          <cell r="J2077">
            <v>216247.8</v>
          </cell>
          <cell r="K2077">
            <v>216247.8</v>
          </cell>
          <cell r="L2077">
            <v>129748.68</v>
          </cell>
          <cell r="M2077" t="str">
            <v>F</v>
          </cell>
          <cell r="N2077">
            <v>0.6</v>
          </cell>
          <cell r="O2077" t="str">
            <v>L</v>
          </cell>
        </row>
        <row r="2078">
          <cell r="I2078" t="str">
            <v>F</v>
          </cell>
          <cell r="J2078">
            <v>13236</v>
          </cell>
          <cell r="K2078">
            <v>13236</v>
          </cell>
          <cell r="L2078">
            <v>7941.6</v>
          </cell>
          <cell r="M2078" t="str">
            <v>F</v>
          </cell>
          <cell r="N2078">
            <v>0.6</v>
          </cell>
          <cell r="O2078" t="str">
            <v>L</v>
          </cell>
        </row>
        <row r="2079">
          <cell r="G2079" t="str">
            <v>GR-2025/11-0027</v>
          </cell>
        </row>
        <row r="2079">
          <cell r="I2079" t="str">
            <v>F</v>
          </cell>
          <cell r="J2079">
            <v>174</v>
          </cell>
          <cell r="K2079">
            <v>174</v>
          </cell>
          <cell r="L2079">
            <v>174</v>
          </cell>
          <cell r="M2079" t="str">
            <v>F</v>
          </cell>
          <cell r="N2079">
            <v>1</v>
          </cell>
        </row>
        <row r="2080">
          <cell r="I2080" t="str">
            <v>F</v>
          </cell>
          <cell r="J2080">
            <v>34350</v>
          </cell>
          <cell r="K2080">
            <v>34350</v>
          </cell>
          <cell r="L2080">
            <v>20610</v>
          </cell>
          <cell r="M2080" t="str">
            <v>F</v>
          </cell>
          <cell r="N2080">
            <v>0.6</v>
          </cell>
          <cell r="O2080" t="str">
            <v>L</v>
          </cell>
        </row>
        <row r="2081">
          <cell r="I2081" t="str">
            <v>F</v>
          </cell>
          <cell r="J2081">
            <v>27510</v>
          </cell>
          <cell r="K2081">
            <v>27510</v>
          </cell>
          <cell r="L2081">
            <v>16506</v>
          </cell>
          <cell r="M2081" t="str">
            <v>F</v>
          </cell>
          <cell r="N2081">
            <v>0.6</v>
          </cell>
          <cell r="O2081" t="str">
            <v>L</v>
          </cell>
        </row>
        <row r="2082">
          <cell r="I2082" t="str">
            <v>F</v>
          </cell>
          <cell r="J2082">
            <v>4200</v>
          </cell>
          <cell r="K2082">
            <v>4200</v>
          </cell>
          <cell r="L2082">
            <v>2520</v>
          </cell>
          <cell r="M2082" t="str">
            <v>F</v>
          </cell>
          <cell r="N2082">
            <v>0.6</v>
          </cell>
          <cell r="O2082" t="str">
            <v>L</v>
          </cell>
        </row>
        <row r="2083">
          <cell r="I2083" t="str">
            <v>F</v>
          </cell>
          <cell r="J2083">
            <v>511850</v>
          </cell>
          <cell r="K2083">
            <v>511850</v>
          </cell>
          <cell r="L2083">
            <v>307110</v>
          </cell>
          <cell r="M2083" t="str">
            <v>F</v>
          </cell>
          <cell r="N2083">
            <v>0.6</v>
          </cell>
          <cell r="O2083" t="str">
            <v>L</v>
          </cell>
        </row>
        <row r="2084">
          <cell r="I2084" t="str">
            <v>F</v>
          </cell>
          <cell r="J2084">
            <v>536981.6</v>
          </cell>
          <cell r="K2084">
            <v>536981.6</v>
          </cell>
          <cell r="L2084">
            <v>322188.96</v>
          </cell>
          <cell r="M2084" t="str">
            <v>F</v>
          </cell>
          <cell r="N2084">
            <v>0.6</v>
          </cell>
          <cell r="O2084" t="str">
            <v>L</v>
          </cell>
        </row>
        <row r="2085">
          <cell r="G2085" t="str">
            <v>GR-2025/11-0025, GR-2026/03-0012, GR-2025/11-0024, GR-2025/12-0110, GR-2025/12-0123, GR-2025/12-0024, GR-2026/01-0084, GR-2026/01-0081, GR-2026/03-0153, GR-2025/11-0102, GR-2026/01-0208, GR-2025/11-0108, GR-2025/11-0023, GR-2026/02-0033, GR-2026/02-0120, GR-2026/06-0032, GR-2025/12-0122, GR-2026/04-0102, GR-2026/03-0102, GR-2026/01-0014, GR-2026/06-0088, GR-2025/12-0074, GR-2026/05-0081, GR-2026/01-0114, GR-2026/03-0026, GR-2026/01-0118, GR-2026/01-0167, GR-2025/12-0099, GR-2025/11-0106, GR-2025/12-0017</v>
          </cell>
        </row>
        <row r="2085">
          <cell r="I2085" t="str">
            <v>F</v>
          </cell>
          <cell r="J2085">
            <v>141992</v>
          </cell>
          <cell r="K2085">
            <v>141992</v>
          </cell>
          <cell r="L2085">
            <v>141992</v>
          </cell>
          <cell r="M2085" t="str">
            <v>F</v>
          </cell>
          <cell r="N2085">
            <v>1</v>
          </cell>
        </row>
        <row r="2086">
          <cell r="I2086" t="str">
            <v>F</v>
          </cell>
          <cell r="J2086">
            <v>7800</v>
          </cell>
          <cell r="K2086">
            <v>7800</v>
          </cell>
          <cell r="L2086">
            <v>4680</v>
          </cell>
          <cell r="M2086" t="str">
            <v>F</v>
          </cell>
          <cell r="N2086">
            <v>0.6</v>
          </cell>
          <cell r="O2086" t="str">
            <v>L</v>
          </cell>
        </row>
        <row r="2087">
          <cell r="I2087" t="str">
            <v>F</v>
          </cell>
          <cell r="J2087">
            <v>7521</v>
          </cell>
          <cell r="K2087">
            <v>7521</v>
          </cell>
          <cell r="L2087">
            <v>4512.6</v>
          </cell>
          <cell r="M2087" t="str">
            <v>F</v>
          </cell>
          <cell r="N2087">
            <v>0.6</v>
          </cell>
          <cell r="O2087" t="str">
            <v>L</v>
          </cell>
        </row>
        <row r="2088">
          <cell r="I2088" t="str">
            <v>F</v>
          </cell>
          <cell r="J2088">
            <v>41320</v>
          </cell>
          <cell r="K2088">
            <v>41320</v>
          </cell>
          <cell r="L2088">
            <v>24792</v>
          </cell>
          <cell r="M2088" t="str">
            <v>F</v>
          </cell>
          <cell r="N2088">
            <v>0.6</v>
          </cell>
          <cell r="O2088" t="str">
            <v>L</v>
          </cell>
        </row>
        <row r="2089">
          <cell r="I2089" t="str">
            <v>F</v>
          </cell>
          <cell r="J2089">
            <v>110144</v>
          </cell>
          <cell r="K2089">
            <v>110144</v>
          </cell>
          <cell r="L2089">
            <v>66086.4</v>
          </cell>
          <cell r="M2089" t="str">
            <v>F</v>
          </cell>
          <cell r="N2089">
            <v>0.6</v>
          </cell>
          <cell r="O2089" t="str">
            <v>L</v>
          </cell>
        </row>
        <row r="2090">
          <cell r="G2090" t="str">
            <v>XP-000082</v>
          </cell>
        </row>
        <row r="2090">
          <cell r="I2090" t="str">
            <v>F</v>
          </cell>
          <cell r="J2090">
            <v>70150</v>
          </cell>
          <cell r="K2090">
            <v>70150</v>
          </cell>
          <cell r="L2090">
            <v>42090</v>
          </cell>
          <cell r="M2090" t="str">
            <v>F</v>
          </cell>
          <cell r="N2090">
            <v>0.6</v>
          </cell>
          <cell r="O2090" t="str">
            <v>L</v>
          </cell>
        </row>
        <row r="2091">
          <cell r="I2091" t="str">
            <v>F</v>
          </cell>
          <cell r="J2091">
            <v>17700</v>
          </cell>
          <cell r="K2091">
            <v>17700</v>
          </cell>
          <cell r="L2091">
            <v>10620</v>
          </cell>
          <cell r="M2091" t="str">
            <v>F</v>
          </cell>
          <cell r="N2091">
            <v>0.6</v>
          </cell>
          <cell r="O2091" t="str">
            <v>L</v>
          </cell>
        </row>
        <row r="2092">
          <cell r="G2092" t="str">
            <v>GR-2025/11-0018, GR-2025/11-0019</v>
          </cell>
        </row>
        <row r="2092">
          <cell r="I2092" t="str">
            <v>F</v>
          </cell>
          <cell r="J2092">
            <v>93</v>
          </cell>
          <cell r="K2092">
            <v>93</v>
          </cell>
          <cell r="L2092">
            <v>93</v>
          </cell>
          <cell r="M2092" t="str">
            <v>F</v>
          </cell>
          <cell r="N2092">
            <v>1</v>
          </cell>
        </row>
        <row r="2093">
          <cell r="I2093" t="str">
            <v>F</v>
          </cell>
          <cell r="J2093">
            <v>124487.6</v>
          </cell>
          <cell r="K2093">
            <v>124487.6</v>
          </cell>
          <cell r="L2093">
            <v>74692.56</v>
          </cell>
          <cell r="M2093" t="str">
            <v>F</v>
          </cell>
          <cell r="N2093">
            <v>0.6</v>
          </cell>
          <cell r="O2093" t="str">
            <v>L</v>
          </cell>
        </row>
        <row r="2094">
          <cell r="I2094" t="str">
            <v>F</v>
          </cell>
          <cell r="J2094">
            <v>414697</v>
          </cell>
          <cell r="K2094">
            <v>414697</v>
          </cell>
          <cell r="L2094">
            <v>248818.2</v>
          </cell>
          <cell r="M2094" t="str">
            <v>F</v>
          </cell>
          <cell r="N2094">
            <v>0.6</v>
          </cell>
          <cell r="O2094" t="str">
            <v>L</v>
          </cell>
        </row>
        <row r="2095">
          <cell r="I2095" t="str">
            <v>F</v>
          </cell>
          <cell r="J2095">
            <v>45800</v>
          </cell>
          <cell r="K2095">
            <v>45800</v>
          </cell>
          <cell r="L2095">
            <v>27480</v>
          </cell>
          <cell r="M2095" t="str">
            <v>F</v>
          </cell>
          <cell r="N2095">
            <v>0.6</v>
          </cell>
          <cell r="O2095" t="str">
            <v>L</v>
          </cell>
        </row>
        <row r="2096">
          <cell r="I2096" t="str">
            <v>F</v>
          </cell>
          <cell r="J2096">
            <v>1027880</v>
          </cell>
          <cell r="K2096">
            <v>1027880</v>
          </cell>
          <cell r="L2096">
            <v>616728</v>
          </cell>
          <cell r="M2096" t="str">
            <v>F</v>
          </cell>
          <cell r="N2096">
            <v>0.6</v>
          </cell>
          <cell r="O2096" t="str">
            <v>L</v>
          </cell>
        </row>
        <row r="2097">
          <cell r="I2097" t="str">
            <v>F</v>
          </cell>
          <cell r="J2097">
            <v>1620</v>
          </cell>
          <cell r="K2097">
            <v>1620</v>
          </cell>
          <cell r="L2097">
            <v>972</v>
          </cell>
          <cell r="M2097" t="str">
            <v>F</v>
          </cell>
          <cell r="N2097">
            <v>0.6</v>
          </cell>
          <cell r="O2097" t="str">
            <v>L</v>
          </cell>
        </row>
        <row r="2098">
          <cell r="I2098" t="str">
            <v>F</v>
          </cell>
          <cell r="J2098">
            <v>24855</v>
          </cell>
          <cell r="K2098">
            <v>24855</v>
          </cell>
          <cell r="L2098">
            <v>14913</v>
          </cell>
          <cell r="M2098" t="str">
            <v>F</v>
          </cell>
          <cell r="N2098">
            <v>0.6</v>
          </cell>
          <cell r="O2098" t="str">
            <v>L</v>
          </cell>
        </row>
        <row r="2099">
          <cell r="G2099" t="str">
            <v>GR-2025/11-0013</v>
          </cell>
        </row>
        <row r="2099">
          <cell r="I2099" t="str">
            <v>F</v>
          </cell>
          <cell r="J2099">
            <v>77.2</v>
          </cell>
          <cell r="K2099">
            <v>77.2</v>
          </cell>
          <cell r="L2099">
            <v>77.2</v>
          </cell>
          <cell r="M2099" t="str">
            <v>F</v>
          </cell>
          <cell r="N2099">
            <v>1</v>
          </cell>
        </row>
        <row r="2100">
          <cell r="I2100" t="str">
            <v>F</v>
          </cell>
          <cell r="J2100">
            <v>53856</v>
          </cell>
          <cell r="K2100">
            <v>53856</v>
          </cell>
          <cell r="L2100">
            <v>32313.6</v>
          </cell>
          <cell r="M2100" t="str">
            <v>F</v>
          </cell>
          <cell r="N2100">
            <v>0.6</v>
          </cell>
          <cell r="O2100" t="str">
            <v>L</v>
          </cell>
        </row>
        <row r="2101">
          <cell r="I2101" t="str">
            <v>F</v>
          </cell>
          <cell r="J2101">
            <v>294114</v>
          </cell>
          <cell r="K2101">
            <v>294114</v>
          </cell>
          <cell r="L2101">
            <v>176468.4</v>
          </cell>
          <cell r="M2101" t="str">
            <v>F</v>
          </cell>
          <cell r="N2101">
            <v>0.6</v>
          </cell>
          <cell r="O2101" t="str">
            <v>L</v>
          </cell>
        </row>
        <row r="2102">
          <cell r="I2102" t="str">
            <v>F</v>
          </cell>
          <cell r="J2102">
            <v>4837</v>
          </cell>
          <cell r="K2102">
            <v>4837</v>
          </cell>
          <cell r="L2102">
            <v>2902.2</v>
          </cell>
          <cell r="M2102" t="str">
            <v>F</v>
          </cell>
          <cell r="N2102">
            <v>0.6</v>
          </cell>
          <cell r="O2102" t="str">
            <v>L</v>
          </cell>
        </row>
        <row r="2103">
          <cell r="I2103" t="str">
            <v>F</v>
          </cell>
          <cell r="J2103">
            <v>9800</v>
          </cell>
          <cell r="K2103">
            <v>9800</v>
          </cell>
          <cell r="L2103">
            <v>5880</v>
          </cell>
          <cell r="M2103" t="str">
            <v>F</v>
          </cell>
          <cell r="N2103">
            <v>0.6</v>
          </cell>
          <cell r="O2103" t="str">
            <v>L</v>
          </cell>
        </row>
        <row r="2104">
          <cell r="I2104" t="str">
            <v>F</v>
          </cell>
          <cell r="J2104">
            <v>36190</v>
          </cell>
          <cell r="K2104">
            <v>36190</v>
          </cell>
          <cell r="L2104">
            <v>21714</v>
          </cell>
          <cell r="M2104" t="str">
            <v>F</v>
          </cell>
          <cell r="N2104">
            <v>0.6</v>
          </cell>
          <cell r="O2104" t="str">
            <v>L</v>
          </cell>
        </row>
        <row r="2105">
          <cell r="I2105" t="str">
            <v>F</v>
          </cell>
          <cell r="J2105">
            <v>85750</v>
          </cell>
          <cell r="K2105">
            <v>85750</v>
          </cell>
          <cell r="L2105">
            <v>51450</v>
          </cell>
          <cell r="M2105" t="str">
            <v>F</v>
          </cell>
          <cell r="N2105">
            <v>0.6</v>
          </cell>
          <cell r="O2105" t="str">
            <v>K</v>
          </cell>
        </row>
        <row r="2106">
          <cell r="F2106" t="str">
            <v>BURU6613033 (MOCHA)</v>
          </cell>
          <cell r="G2106" t="str">
            <v>GR-2025/12-0078</v>
          </cell>
        </row>
        <row r="2106">
          <cell r="I2106" t="str">
            <v>F</v>
          </cell>
          <cell r="J2106">
            <v>5353</v>
          </cell>
          <cell r="K2106">
            <v>5353</v>
          </cell>
          <cell r="L2106">
            <v>3148.63</v>
          </cell>
          <cell r="M2106" t="str">
            <v>F</v>
          </cell>
          <cell r="N2106">
            <v>0.5882</v>
          </cell>
          <cell r="O2106" t="str">
            <v>I</v>
          </cell>
          <cell r="P2106" t="str">
            <v>5,353.00</v>
          </cell>
        </row>
        <row r="2107">
          <cell r="F2107" t="str">
            <v>BURU6613033</v>
          </cell>
          <cell r="G2107" t="str">
            <v>GR-2025/12-0077</v>
          </cell>
        </row>
        <row r="2107">
          <cell r="I2107" t="str">
            <v>F</v>
          </cell>
          <cell r="J2107">
            <v>0</v>
          </cell>
          <cell r="K2107">
            <v>0</v>
          </cell>
          <cell r="L2107">
            <v>0</v>
          </cell>
          <cell r="M2107" t="str">
            <v>F</v>
          </cell>
          <cell r="N2107">
            <v>0.5882</v>
          </cell>
          <cell r="O2107" t="str">
            <v>I</v>
          </cell>
          <cell r="P2107" t="str">
            <v>0.00</v>
          </cell>
        </row>
        <row r="2108">
          <cell r="I2108" t="str">
            <v>F</v>
          </cell>
          <cell r="J2108">
            <v>5880</v>
          </cell>
          <cell r="K2108">
            <v>5880</v>
          </cell>
          <cell r="L2108">
            <v>3528</v>
          </cell>
          <cell r="M2108" t="str">
            <v>F</v>
          </cell>
          <cell r="N2108">
            <v>0.6</v>
          </cell>
          <cell r="O2108" t="str">
            <v>L</v>
          </cell>
        </row>
        <row r="2109">
          <cell r="F2109" t="str">
            <v>BURU6613033</v>
          </cell>
          <cell r="G2109" t="str">
            <v>GR-2025/12-0076</v>
          </cell>
        </row>
        <row r="2109">
          <cell r="I2109" t="str">
            <v>F</v>
          </cell>
          <cell r="J2109">
            <v>92813.02</v>
          </cell>
          <cell r="K2109">
            <v>92813.02</v>
          </cell>
          <cell r="L2109">
            <v>54592.62</v>
          </cell>
          <cell r="M2109" t="str">
            <v>F</v>
          </cell>
          <cell r="N2109">
            <v>0.5882</v>
          </cell>
          <cell r="O2109" t="str">
            <v>I</v>
          </cell>
          <cell r="P2109" t="str">
            <v>92,813.02</v>
          </cell>
        </row>
        <row r="2110">
          <cell r="G2110" t="str">
            <v>FGR2025/11-0003</v>
          </cell>
        </row>
        <row r="2110">
          <cell r="I2110" t="str">
            <v>F</v>
          </cell>
          <cell r="J2110">
            <v>0</v>
          </cell>
          <cell r="K2110">
            <v>0</v>
          </cell>
          <cell r="L2110">
            <v>0</v>
          </cell>
          <cell r="M2110" t="str">
            <v>F</v>
          </cell>
          <cell r="N2110">
            <v>0.6</v>
          </cell>
        </row>
        <row r="2111">
          <cell r="F2111" t="str">
            <v>HPCU4485800</v>
          </cell>
          <cell r="G2111" t="str">
            <v>GR-2025/12-0112</v>
          </cell>
        </row>
        <row r="2111">
          <cell r="I2111" t="str">
            <v>F</v>
          </cell>
          <cell r="J2111">
            <v>107446.01</v>
          </cell>
          <cell r="K2111">
            <v>107446.01</v>
          </cell>
          <cell r="L2111">
            <v>63199.74</v>
          </cell>
          <cell r="M2111" t="str">
            <v>F</v>
          </cell>
          <cell r="N2111">
            <v>0.5882</v>
          </cell>
          <cell r="O2111" t="str">
            <v>I</v>
          </cell>
          <cell r="P2111" t="str">
            <v>107,446.01</v>
          </cell>
        </row>
        <row r="2112">
          <cell r="F2112" t="str">
            <v>CICU3702877</v>
          </cell>
          <cell r="G2112" t="str">
            <v>GR-2025/12-0089</v>
          </cell>
        </row>
        <row r="2112">
          <cell r="I2112" t="str">
            <v>F</v>
          </cell>
          <cell r="J2112">
            <v>100795.01</v>
          </cell>
          <cell r="K2112">
            <v>100795.01</v>
          </cell>
          <cell r="L2112">
            <v>59287.62</v>
          </cell>
          <cell r="M2112" t="str">
            <v>F</v>
          </cell>
          <cell r="N2112">
            <v>0.5882</v>
          </cell>
          <cell r="O2112" t="str">
            <v>I</v>
          </cell>
          <cell r="P2112" t="str">
            <v>100,795.01</v>
          </cell>
        </row>
        <row r="2113">
          <cell r="I2113" t="str">
            <v>F</v>
          </cell>
          <cell r="J2113">
            <v>0</v>
          </cell>
          <cell r="K2113">
            <v>0</v>
          </cell>
          <cell r="L2113">
            <v>0</v>
          </cell>
          <cell r="M2113" t="str">
            <v>F</v>
          </cell>
          <cell r="N2113">
            <v>1</v>
          </cell>
        </row>
        <row r="2114">
          <cell r="F2114" t="str">
            <v>CICU3668983</v>
          </cell>
          <cell r="G2114" t="str">
            <v>GR-2025/12-0081</v>
          </cell>
        </row>
        <row r="2114">
          <cell r="I2114" t="str">
            <v>F</v>
          </cell>
          <cell r="J2114">
            <v>111970.02</v>
          </cell>
          <cell r="K2114">
            <v>111970.02</v>
          </cell>
          <cell r="L2114">
            <v>65860.77</v>
          </cell>
          <cell r="M2114" t="str">
            <v>F</v>
          </cell>
          <cell r="N2114">
            <v>0.5882</v>
          </cell>
          <cell r="O2114" t="str">
            <v>I</v>
          </cell>
          <cell r="P2114" t="str">
            <v>111,970.02</v>
          </cell>
        </row>
        <row r="2115">
          <cell r="I2115" t="str">
            <v>F</v>
          </cell>
          <cell r="J2115">
            <v>222461</v>
          </cell>
          <cell r="K2115">
            <v>222461</v>
          </cell>
          <cell r="L2115">
            <v>133476.6</v>
          </cell>
          <cell r="M2115" t="str">
            <v>F</v>
          </cell>
          <cell r="N2115">
            <v>0.6</v>
          </cell>
          <cell r="O2115" t="str">
            <v>L</v>
          </cell>
        </row>
        <row r="2116">
          <cell r="F2116" t="str">
            <v>WHSU6862673 (KUCHING)</v>
          </cell>
          <cell r="G2116" t="str">
            <v>GR-2025/12-0068</v>
          </cell>
        </row>
        <row r="2116">
          <cell r="I2116" t="str">
            <v>F</v>
          </cell>
          <cell r="J2116">
            <v>91752.5</v>
          </cell>
          <cell r="K2116">
            <v>91752.5</v>
          </cell>
          <cell r="L2116">
            <v>54574.39</v>
          </cell>
          <cell r="M2116" t="str">
            <v>F</v>
          </cell>
          <cell r="N2116">
            <v>0.5948</v>
          </cell>
          <cell r="O2116" t="str">
            <v>K</v>
          </cell>
          <cell r="P2116" t="str">
            <v>91,752.50</v>
          </cell>
        </row>
        <row r="2117">
          <cell r="I2117" t="str">
            <v>F</v>
          </cell>
          <cell r="J2117">
            <v>26000</v>
          </cell>
          <cell r="K2117">
            <v>26000</v>
          </cell>
          <cell r="L2117">
            <v>15600</v>
          </cell>
          <cell r="M2117" t="str">
            <v>F</v>
          </cell>
          <cell r="N2117">
            <v>0.6</v>
          </cell>
          <cell r="O2117" t="str">
            <v>L</v>
          </cell>
        </row>
        <row r="2118">
          <cell r="F2118" t="str">
            <v>WHSU5607708</v>
          </cell>
          <cell r="G2118" t="str">
            <v>GR-2025/11-0037</v>
          </cell>
        </row>
        <row r="2118">
          <cell r="I2118" t="str">
            <v>F</v>
          </cell>
          <cell r="J2118">
            <v>135264.5</v>
          </cell>
          <cell r="K2118">
            <v>135264.5</v>
          </cell>
          <cell r="L2118">
            <v>80739.38</v>
          </cell>
          <cell r="M2118" t="str">
            <v>F</v>
          </cell>
          <cell r="N2118">
            <v>0.5969</v>
          </cell>
          <cell r="O2118" t="str">
            <v>I</v>
          </cell>
          <cell r="P2118" t="str">
            <v>135,264.50</v>
          </cell>
        </row>
        <row r="2119">
          <cell r="I2119" t="str">
            <v>F</v>
          </cell>
          <cell r="J2119">
            <v>61000</v>
          </cell>
          <cell r="K2119">
            <v>61000</v>
          </cell>
          <cell r="L2119">
            <v>36600</v>
          </cell>
          <cell r="M2119" t="str">
            <v>F</v>
          </cell>
          <cell r="N2119">
            <v>0.6</v>
          </cell>
          <cell r="O2119" t="str">
            <v>L</v>
          </cell>
        </row>
        <row r="2120">
          <cell r="I2120" t="str">
            <v>F</v>
          </cell>
          <cell r="J2120">
            <v>8815</v>
          </cell>
          <cell r="K2120">
            <v>8815</v>
          </cell>
          <cell r="L2120">
            <v>5289</v>
          </cell>
          <cell r="M2120" t="str">
            <v>F</v>
          </cell>
          <cell r="N2120">
            <v>0.6</v>
          </cell>
          <cell r="O2120" t="str">
            <v>N</v>
          </cell>
        </row>
        <row r="2121">
          <cell r="I2121" t="str">
            <v>F</v>
          </cell>
          <cell r="J2121">
            <v>31724</v>
          </cell>
          <cell r="K2121">
            <v>31724</v>
          </cell>
          <cell r="L2121">
            <v>19034.4</v>
          </cell>
          <cell r="M2121" t="str">
            <v>F</v>
          </cell>
          <cell r="N2121">
            <v>0.6</v>
          </cell>
          <cell r="O2121" t="str">
            <v>L</v>
          </cell>
        </row>
        <row r="2122">
          <cell r="I2122" t="str">
            <v>F</v>
          </cell>
          <cell r="J2122">
            <v>59000</v>
          </cell>
          <cell r="K2122">
            <v>59000</v>
          </cell>
          <cell r="L2122">
            <v>35400</v>
          </cell>
          <cell r="M2122" t="str">
            <v>F</v>
          </cell>
          <cell r="N2122">
            <v>0.6</v>
          </cell>
          <cell r="O2122" t="str">
            <v>L</v>
          </cell>
        </row>
        <row r="2123">
          <cell r="F2123" t="str">
            <v>WHSU5901380</v>
          </cell>
          <cell r="G2123" t="str">
            <v>GR-2025/11-0039</v>
          </cell>
        </row>
        <row r="2123">
          <cell r="I2123" t="str">
            <v>F</v>
          </cell>
          <cell r="J2123">
            <v>135130</v>
          </cell>
          <cell r="K2123">
            <v>135130</v>
          </cell>
          <cell r="L2123">
            <v>80659.1</v>
          </cell>
          <cell r="M2123" t="str">
            <v>F</v>
          </cell>
          <cell r="N2123">
            <v>0.5969</v>
          </cell>
          <cell r="O2123" t="str">
            <v>I</v>
          </cell>
          <cell r="P2123" t="str">
            <v>135,130.00</v>
          </cell>
        </row>
        <row r="2124">
          <cell r="F2124" t="str">
            <v>WHSU5769231</v>
          </cell>
          <cell r="G2124" t="str">
            <v>GR-2025/11-0070</v>
          </cell>
        </row>
        <row r="2124">
          <cell r="I2124" t="str">
            <v>F</v>
          </cell>
          <cell r="J2124">
            <v>111070</v>
          </cell>
          <cell r="K2124">
            <v>111070</v>
          </cell>
          <cell r="L2124">
            <v>66586.47</v>
          </cell>
          <cell r="M2124" t="str">
            <v>F</v>
          </cell>
          <cell r="N2124">
            <v>0.5995</v>
          </cell>
          <cell r="O2124" t="str">
            <v>I</v>
          </cell>
          <cell r="P2124" t="str">
            <v>111,070.00</v>
          </cell>
        </row>
        <row r="2125">
          <cell r="F2125" t="str">
            <v>WHSU5134668</v>
          </cell>
          <cell r="G2125" t="str">
            <v>GR-2025/11-0052</v>
          </cell>
        </row>
        <row r="2125">
          <cell r="I2125" t="str">
            <v>F</v>
          </cell>
          <cell r="J2125">
            <v>114083.97</v>
          </cell>
          <cell r="K2125">
            <v>114083.97</v>
          </cell>
          <cell r="L2125">
            <v>68393.34</v>
          </cell>
          <cell r="M2125" t="str">
            <v>F</v>
          </cell>
          <cell r="N2125">
            <v>0.5995</v>
          </cell>
          <cell r="O2125" t="str">
            <v>I</v>
          </cell>
          <cell r="P2125" t="str">
            <v>114,083.97</v>
          </cell>
        </row>
        <row r="2126">
          <cell r="I2126" t="str">
            <v>F</v>
          </cell>
          <cell r="J2126">
            <v>79314</v>
          </cell>
          <cell r="K2126">
            <v>79314</v>
          </cell>
          <cell r="L2126">
            <v>47588.4</v>
          </cell>
          <cell r="M2126" t="str">
            <v>F</v>
          </cell>
          <cell r="N2126">
            <v>0.6</v>
          </cell>
          <cell r="O2126" t="str">
            <v>L</v>
          </cell>
        </row>
        <row r="2127">
          <cell r="F2127" t="str">
            <v>WHSU5071596</v>
          </cell>
          <cell r="G2127" t="str">
            <v>GR-2025/11-0034</v>
          </cell>
        </row>
        <row r="2127">
          <cell r="I2127" t="str">
            <v>F</v>
          </cell>
          <cell r="J2127">
            <v>144869.01</v>
          </cell>
          <cell r="K2127">
            <v>144869.01</v>
          </cell>
          <cell r="L2127">
            <v>86848.97</v>
          </cell>
          <cell r="M2127" t="str">
            <v>F</v>
          </cell>
          <cell r="N2127">
            <v>0.5995</v>
          </cell>
          <cell r="O2127" t="str">
            <v>I</v>
          </cell>
          <cell r="P2127" t="str">
            <v>144,869.01</v>
          </cell>
        </row>
        <row r="2128">
          <cell r="G2128" t="str">
            <v>GR-2025/11-0017</v>
          </cell>
        </row>
        <row r="2128">
          <cell r="I2128" t="str">
            <v>F</v>
          </cell>
          <cell r="J2128">
            <v>174</v>
          </cell>
          <cell r="K2128">
            <v>174</v>
          </cell>
          <cell r="L2128">
            <v>174</v>
          </cell>
          <cell r="M2128" t="str">
            <v>F</v>
          </cell>
          <cell r="N2128">
            <v>1</v>
          </cell>
        </row>
        <row r="2129">
          <cell r="I2129" t="str">
            <v>F</v>
          </cell>
          <cell r="J2129">
            <v>3192</v>
          </cell>
          <cell r="K2129">
            <v>3192</v>
          </cell>
          <cell r="L2129">
            <v>1915.2</v>
          </cell>
          <cell r="M2129" t="str">
            <v>F</v>
          </cell>
          <cell r="N2129">
            <v>0.6</v>
          </cell>
          <cell r="O2129" t="str">
            <v>L</v>
          </cell>
        </row>
        <row r="2130">
          <cell r="G2130" t="str">
            <v>GR-2026/02-0017, GR-2026/01-0030, GR-2026/05-0041, GR-2025/11-0006</v>
          </cell>
        </row>
        <row r="2130">
          <cell r="I2130" t="str">
            <v>F</v>
          </cell>
          <cell r="J2130">
            <v>347</v>
          </cell>
          <cell r="K2130">
            <v>347</v>
          </cell>
          <cell r="L2130">
            <v>347</v>
          </cell>
          <cell r="M2130" t="str">
            <v>F</v>
          </cell>
          <cell r="N2130">
            <v>1</v>
          </cell>
        </row>
        <row r="2131">
          <cell r="F2131" t="str">
            <v>WHLU5681931</v>
          </cell>
          <cell r="G2131" t="str">
            <v>GR-2025/11-0057</v>
          </cell>
        </row>
        <row r="2131">
          <cell r="I2131" t="str">
            <v>F</v>
          </cell>
          <cell r="J2131">
            <v>112142.99</v>
          </cell>
          <cell r="K2131">
            <v>112142.99</v>
          </cell>
          <cell r="L2131">
            <v>67229.72</v>
          </cell>
          <cell r="M2131" t="str">
            <v>F</v>
          </cell>
          <cell r="N2131">
            <v>0.5995</v>
          </cell>
          <cell r="O2131" t="str">
            <v>I</v>
          </cell>
          <cell r="P2131" t="str">
            <v>112,142.99</v>
          </cell>
        </row>
        <row r="2132">
          <cell r="I2132" t="str">
            <v>F</v>
          </cell>
          <cell r="J2132">
            <v>77350</v>
          </cell>
          <cell r="K2132">
            <v>77350</v>
          </cell>
          <cell r="L2132">
            <v>46410</v>
          </cell>
          <cell r="M2132" t="str">
            <v>F</v>
          </cell>
          <cell r="N2132">
            <v>0.6</v>
          </cell>
          <cell r="O2132" t="str">
            <v>L</v>
          </cell>
        </row>
        <row r="2133">
          <cell r="F2133" t="str">
            <v>F-MSNU5790802</v>
          </cell>
          <cell r="G2133" t="str">
            <v>FGR2025/11-0001</v>
          </cell>
        </row>
        <row r="2133">
          <cell r="I2133" t="str">
            <v>F</v>
          </cell>
          <cell r="J2133">
            <v>0</v>
          </cell>
          <cell r="K2133">
            <v>0</v>
          </cell>
          <cell r="L2133">
            <v>0</v>
          </cell>
          <cell r="M2133" t="str">
            <v>F</v>
          </cell>
          <cell r="N2133">
            <v>0.5979</v>
          </cell>
          <cell r="O2133" t="str">
            <v>I</v>
          </cell>
          <cell r="P2133" t="str">
            <v>0.00</v>
          </cell>
        </row>
        <row r="2134">
          <cell r="G2134" t="str">
            <v>GR-2025/11-0005</v>
          </cell>
        </row>
        <row r="2134">
          <cell r="I2134" t="str">
            <v>F</v>
          </cell>
          <cell r="J2134">
            <v>140.6</v>
          </cell>
          <cell r="K2134">
            <v>140.6</v>
          </cell>
          <cell r="L2134">
            <v>140.6</v>
          </cell>
          <cell r="M2134" t="str">
            <v>F</v>
          </cell>
          <cell r="N2134">
            <v>1</v>
          </cell>
        </row>
        <row r="2135">
          <cell r="I2135" t="str">
            <v>F</v>
          </cell>
          <cell r="J2135">
            <v>32400</v>
          </cell>
          <cell r="K2135">
            <v>32400</v>
          </cell>
          <cell r="L2135">
            <v>19440</v>
          </cell>
          <cell r="M2135" t="str">
            <v>F</v>
          </cell>
          <cell r="N2135">
            <v>0.6</v>
          </cell>
          <cell r="O2135" t="str">
            <v>L</v>
          </cell>
        </row>
        <row r="2136">
          <cell r="G2136" t="str">
            <v>GR-2025/11-0010</v>
          </cell>
        </row>
        <row r="2136">
          <cell r="I2136" t="str">
            <v>F</v>
          </cell>
          <cell r="J2136">
            <v>29</v>
          </cell>
          <cell r="K2136">
            <v>29</v>
          </cell>
          <cell r="L2136">
            <v>29</v>
          </cell>
          <cell r="M2136" t="str">
            <v>F</v>
          </cell>
          <cell r="N2136">
            <v>1</v>
          </cell>
        </row>
        <row r="2137">
          <cell r="F2137" t="str">
            <v>WHSU5165000</v>
          </cell>
          <cell r="G2137" t="str">
            <v>GR-2025/11-0033</v>
          </cell>
        </row>
        <row r="2137">
          <cell r="I2137" t="str">
            <v>F</v>
          </cell>
          <cell r="J2137">
            <v>96000.01</v>
          </cell>
          <cell r="K2137">
            <v>96000.01</v>
          </cell>
          <cell r="L2137">
            <v>57552.01</v>
          </cell>
          <cell r="M2137" t="str">
            <v>F</v>
          </cell>
          <cell r="N2137">
            <v>0.5995</v>
          </cell>
          <cell r="O2137" t="str">
            <v>I</v>
          </cell>
          <cell r="P2137" t="str">
            <v>96,000.01</v>
          </cell>
        </row>
        <row r="2138">
          <cell r="G2138" t="str">
            <v>GR-2025/11-0004</v>
          </cell>
        </row>
        <row r="2138">
          <cell r="I2138" t="str">
            <v>F</v>
          </cell>
          <cell r="J2138">
            <v>5174.4</v>
          </cell>
          <cell r="K2138">
            <v>5174.4</v>
          </cell>
          <cell r="L2138">
            <v>5174.4</v>
          </cell>
          <cell r="M2138" t="str">
            <v>F</v>
          </cell>
          <cell r="N2138">
            <v>1</v>
          </cell>
        </row>
        <row r="2139">
          <cell r="I2139" t="str">
            <v>F</v>
          </cell>
          <cell r="J2139">
            <v>914052</v>
          </cell>
          <cell r="K2139">
            <v>914052</v>
          </cell>
          <cell r="L2139">
            <v>548431.2</v>
          </cell>
          <cell r="M2139" t="str">
            <v>F</v>
          </cell>
          <cell r="N2139">
            <v>0.6</v>
          </cell>
          <cell r="O2139" t="str">
            <v>L</v>
          </cell>
        </row>
        <row r="2140">
          <cell r="I2140" t="str">
            <v>F</v>
          </cell>
          <cell r="J2140">
            <v>20105.85</v>
          </cell>
          <cell r="K2140">
            <v>20105.85</v>
          </cell>
          <cell r="L2140">
            <v>60317.55</v>
          </cell>
          <cell r="M2140" t="str">
            <v>F</v>
          </cell>
          <cell r="N2140">
            <v>3</v>
          </cell>
          <cell r="O2140" t="str">
            <v>L</v>
          </cell>
        </row>
        <row r="2141">
          <cell r="F2141" t="str">
            <v>WHSU5996045</v>
          </cell>
          <cell r="G2141" t="str">
            <v>GR-2025/12-0036</v>
          </cell>
        </row>
        <row r="2141">
          <cell r="I2141" t="str">
            <v>F</v>
          </cell>
          <cell r="J2141">
            <v>114086.49</v>
          </cell>
          <cell r="K2141">
            <v>114086.49</v>
          </cell>
          <cell r="L2141">
            <v>67276.8</v>
          </cell>
          <cell r="M2141" t="str">
            <v>F</v>
          </cell>
          <cell r="N2141">
            <v>0.5897</v>
          </cell>
          <cell r="O2141" t="str">
            <v>I</v>
          </cell>
          <cell r="P2141" t="str">
            <v>114,086.49</v>
          </cell>
        </row>
        <row r="2142">
          <cell r="F2142" t="str">
            <v>TIIU5396368</v>
          </cell>
          <cell r="G2142" t="str">
            <v>GR-2025/12-0034</v>
          </cell>
        </row>
        <row r="2142">
          <cell r="I2142" t="str">
            <v>F</v>
          </cell>
          <cell r="J2142">
            <v>101044.99</v>
          </cell>
          <cell r="K2142">
            <v>101044.99</v>
          </cell>
          <cell r="L2142">
            <v>59586.23</v>
          </cell>
          <cell r="M2142" t="str">
            <v>F</v>
          </cell>
          <cell r="N2142">
            <v>0.5897</v>
          </cell>
          <cell r="O2142" t="str">
            <v>I</v>
          </cell>
          <cell r="P2142" t="str">
            <v>101,044.99</v>
          </cell>
        </row>
        <row r="2143">
          <cell r="I2143" t="str">
            <v>F</v>
          </cell>
          <cell r="J2143">
            <v>200</v>
          </cell>
          <cell r="K2143">
            <v>200</v>
          </cell>
          <cell r="L2143">
            <v>120</v>
          </cell>
          <cell r="M2143" t="str">
            <v>F</v>
          </cell>
          <cell r="N2143">
            <v>0.6</v>
          </cell>
          <cell r="O2143" t="str">
            <v>L</v>
          </cell>
        </row>
        <row r="2144">
          <cell r="F2144" t="str">
            <v>CAAU7996710</v>
          </cell>
          <cell r="G2144" t="str">
            <v>GR-2025/12-0038</v>
          </cell>
        </row>
        <row r="2144">
          <cell r="I2144" t="str">
            <v>F</v>
          </cell>
          <cell r="J2144">
            <v>101044.99</v>
          </cell>
          <cell r="K2144">
            <v>101044.99</v>
          </cell>
          <cell r="L2144">
            <v>59586.23</v>
          </cell>
          <cell r="M2144" t="str">
            <v>F</v>
          </cell>
          <cell r="N2144">
            <v>0.5897</v>
          </cell>
          <cell r="O2144" t="str">
            <v>I</v>
          </cell>
          <cell r="P2144" t="str">
            <v>101,044.99</v>
          </cell>
        </row>
        <row r="2145">
          <cell r="F2145" t="str">
            <v>MSNU6029104 (MOCHA)</v>
          </cell>
          <cell r="G2145" t="str">
            <v>GR-2025/12-0041</v>
          </cell>
        </row>
        <row r="2145">
          <cell r="I2145" t="str">
            <v>F</v>
          </cell>
          <cell r="J2145">
            <v>57190</v>
          </cell>
          <cell r="K2145">
            <v>57190</v>
          </cell>
          <cell r="L2145">
            <v>33639.16</v>
          </cell>
          <cell r="M2145" t="str">
            <v>F</v>
          </cell>
          <cell r="N2145">
            <v>0.5882</v>
          </cell>
          <cell r="O2145" t="str">
            <v>I</v>
          </cell>
          <cell r="P2145" t="str">
            <v>57,190.00</v>
          </cell>
        </row>
        <row r="2146">
          <cell r="F2146" t="str">
            <v>MSNU6029104</v>
          </cell>
          <cell r="G2146" t="str">
            <v>GR-2025/12-0040</v>
          </cell>
        </row>
        <row r="2146">
          <cell r="I2146" t="str">
            <v>F</v>
          </cell>
          <cell r="J2146">
            <v>37800</v>
          </cell>
          <cell r="K2146">
            <v>37800</v>
          </cell>
          <cell r="L2146">
            <v>22233.96</v>
          </cell>
          <cell r="M2146" t="str">
            <v>F</v>
          </cell>
          <cell r="N2146">
            <v>0.5882</v>
          </cell>
          <cell r="O2146" t="str">
            <v>I</v>
          </cell>
          <cell r="P2146" t="str">
            <v>37,800.00</v>
          </cell>
        </row>
        <row r="2147">
          <cell r="F2147" t="str">
            <v>TLLU8720512</v>
          </cell>
          <cell r="G2147" t="str">
            <v>GR-2025/12-0084</v>
          </cell>
        </row>
        <row r="2147">
          <cell r="I2147" t="str">
            <v>F</v>
          </cell>
          <cell r="J2147">
            <v>113719.98</v>
          </cell>
          <cell r="K2147">
            <v>113719.98</v>
          </cell>
          <cell r="L2147">
            <v>66890.09</v>
          </cell>
          <cell r="M2147" t="str">
            <v>F</v>
          </cell>
          <cell r="N2147">
            <v>0.5882</v>
          </cell>
          <cell r="O2147" t="str">
            <v>I</v>
          </cell>
          <cell r="P2147" t="str">
            <v>113,719.98</v>
          </cell>
        </row>
        <row r="2148">
          <cell r="F2148" t="str">
            <v>MSNU8728055</v>
          </cell>
          <cell r="G2148" t="str">
            <v>GR-2025/12-0082</v>
          </cell>
        </row>
        <row r="2148">
          <cell r="I2148" t="str">
            <v>F</v>
          </cell>
          <cell r="J2148">
            <v>113719.98</v>
          </cell>
          <cell r="K2148">
            <v>113719.98</v>
          </cell>
          <cell r="L2148">
            <v>66890.09</v>
          </cell>
          <cell r="M2148" t="str">
            <v>F</v>
          </cell>
          <cell r="N2148">
            <v>0.5882</v>
          </cell>
          <cell r="O2148" t="str">
            <v>I</v>
          </cell>
          <cell r="P2148" t="str">
            <v>113,719.98</v>
          </cell>
        </row>
        <row r="2149">
          <cell r="F2149" t="str">
            <v>TXGU6957770</v>
          </cell>
          <cell r="G2149" t="str">
            <v>GR-2025/12-0063</v>
          </cell>
        </row>
        <row r="2149">
          <cell r="I2149" t="str">
            <v>F</v>
          </cell>
          <cell r="J2149">
            <v>113400</v>
          </cell>
          <cell r="K2149">
            <v>113400</v>
          </cell>
          <cell r="L2149">
            <v>66701.88</v>
          </cell>
          <cell r="M2149" t="str">
            <v>F</v>
          </cell>
          <cell r="N2149">
            <v>0.5882</v>
          </cell>
          <cell r="O2149" t="str">
            <v>I</v>
          </cell>
          <cell r="P2149" t="str">
            <v>113,400.00</v>
          </cell>
        </row>
        <row r="2150">
          <cell r="F2150" t="str">
            <v>CMAU4791500 (MOCHA)</v>
          </cell>
          <cell r="G2150" t="str">
            <v>GR-2025/11-0061</v>
          </cell>
        </row>
        <row r="2150">
          <cell r="I2150" t="str">
            <v>F</v>
          </cell>
          <cell r="J2150">
            <v>129437</v>
          </cell>
          <cell r="K2150">
            <v>129437</v>
          </cell>
          <cell r="L2150">
            <v>77597.48</v>
          </cell>
          <cell r="M2150" t="str">
            <v>F</v>
          </cell>
          <cell r="N2150">
            <v>0.5995</v>
          </cell>
          <cell r="O2150" t="str">
            <v>I</v>
          </cell>
          <cell r="P2150" t="str">
            <v>129,437.00</v>
          </cell>
        </row>
        <row r="2151">
          <cell r="I2151" t="str">
            <v>F</v>
          </cell>
          <cell r="J2151">
            <v>30040</v>
          </cell>
          <cell r="K2151">
            <v>30040</v>
          </cell>
          <cell r="L2151">
            <v>18024</v>
          </cell>
          <cell r="M2151" t="str">
            <v>F</v>
          </cell>
          <cell r="N2151">
            <v>0.6</v>
          </cell>
          <cell r="O2151" t="str">
            <v>L</v>
          </cell>
        </row>
        <row r="2152">
          <cell r="F2152" t="str">
            <v>F-CAIU9849217</v>
          </cell>
          <cell r="G2152" t="str">
            <v>FGR2025/10-0019</v>
          </cell>
        </row>
        <row r="2152">
          <cell r="I2152" t="str">
            <v>F</v>
          </cell>
          <cell r="J2152">
            <v>0</v>
          </cell>
          <cell r="K2152">
            <v>0</v>
          </cell>
          <cell r="L2152">
            <v>0</v>
          </cell>
          <cell r="M2152" t="str">
            <v>F</v>
          </cell>
          <cell r="N2152">
            <v>0.5979</v>
          </cell>
          <cell r="O2152" t="str">
            <v>I</v>
          </cell>
          <cell r="P2152" t="str">
            <v>0.00</v>
          </cell>
        </row>
        <row r="2153">
          <cell r="F2153" t="str">
            <v>CMAU4791500</v>
          </cell>
          <cell r="G2153" t="str">
            <v>GR-2025/11-0060</v>
          </cell>
        </row>
        <row r="2153">
          <cell r="I2153" t="str">
            <v>F</v>
          </cell>
          <cell r="J2153">
            <v>714041.76</v>
          </cell>
          <cell r="K2153">
            <v>714041.76</v>
          </cell>
          <cell r="L2153">
            <v>428068.04</v>
          </cell>
          <cell r="M2153" t="str">
            <v>F</v>
          </cell>
          <cell r="N2153">
            <v>0.5995</v>
          </cell>
          <cell r="O2153" t="str">
            <v>I</v>
          </cell>
          <cell r="P2153" t="str">
            <v>714,041.76</v>
          </cell>
        </row>
        <row r="2154">
          <cell r="I2154" t="str">
            <v>F</v>
          </cell>
          <cell r="J2154">
            <v>136310</v>
          </cell>
          <cell r="K2154">
            <v>136310</v>
          </cell>
          <cell r="L2154">
            <v>81786</v>
          </cell>
          <cell r="M2154" t="str">
            <v>F</v>
          </cell>
          <cell r="N2154">
            <v>0.6</v>
          </cell>
          <cell r="O2154" t="str">
            <v>L</v>
          </cell>
        </row>
        <row r="2155">
          <cell r="I2155" t="str">
            <v>F</v>
          </cell>
          <cell r="J2155">
            <v>400</v>
          </cell>
          <cell r="K2155">
            <v>400</v>
          </cell>
          <cell r="L2155">
            <v>240</v>
          </cell>
          <cell r="M2155" t="str">
            <v>F</v>
          </cell>
          <cell r="N2155">
            <v>0.6</v>
          </cell>
          <cell r="O2155" t="str">
            <v>L</v>
          </cell>
        </row>
        <row r="2156">
          <cell r="F2156" t="str">
            <v>CAIU9891120</v>
          </cell>
          <cell r="G2156" t="str">
            <v>GR-2025/11-0088</v>
          </cell>
        </row>
        <row r="2156">
          <cell r="I2156" t="str">
            <v>F</v>
          </cell>
          <cell r="J2156">
            <v>153660.8</v>
          </cell>
          <cell r="K2156">
            <v>153660.8</v>
          </cell>
          <cell r="L2156">
            <v>91720.13</v>
          </cell>
          <cell r="M2156" t="str">
            <v>F</v>
          </cell>
          <cell r="N2156">
            <v>0.5969</v>
          </cell>
          <cell r="O2156" t="str">
            <v>I</v>
          </cell>
          <cell r="P2156" t="str">
            <v>153,660.80</v>
          </cell>
        </row>
        <row r="2157">
          <cell r="F2157" t="str">
            <v>MSDU7105512 (MOCHA)</v>
          </cell>
          <cell r="G2157" t="str">
            <v>GR-2025/11-0055</v>
          </cell>
        </row>
        <row r="2157">
          <cell r="I2157" t="str">
            <v>F</v>
          </cell>
          <cell r="J2157">
            <v>38680</v>
          </cell>
          <cell r="K2157">
            <v>38680</v>
          </cell>
          <cell r="L2157">
            <v>23088.09</v>
          </cell>
          <cell r="M2157" t="str">
            <v>F</v>
          </cell>
          <cell r="N2157">
            <v>0.5969</v>
          </cell>
          <cell r="O2157" t="str">
            <v>I</v>
          </cell>
          <cell r="P2157" t="str">
            <v>38,680.00</v>
          </cell>
        </row>
        <row r="2158">
          <cell r="G2158" t="str">
            <v>GR-2025/12-0101, GR-2026/05-0118, GR-2026/02-0015, GR-2026/04-0053, GR-2026/01-0113, GR-2025/12-0013, GR-2026/03-0104, GR-2026/02-0136, GR-2025/11-0105</v>
          </cell>
        </row>
        <row r="2158">
          <cell r="I2158" t="str">
            <v>F</v>
          </cell>
          <cell r="J2158">
            <v>82000</v>
          </cell>
          <cell r="K2158">
            <v>82000</v>
          </cell>
          <cell r="L2158">
            <v>82000</v>
          </cell>
          <cell r="M2158" t="str">
            <v>F</v>
          </cell>
          <cell r="N2158">
            <v>1</v>
          </cell>
        </row>
        <row r="2159">
          <cell r="F2159" t="str">
            <v>MSDU7105512</v>
          </cell>
          <cell r="G2159" t="str">
            <v>GR-2025/11-0054</v>
          </cell>
        </row>
        <row r="2159">
          <cell r="I2159" t="str">
            <v>F</v>
          </cell>
          <cell r="J2159">
            <v>104974</v>
          </cell>
          <cell r="K2159">
            <v>104974</v>
          </cell>
          <cell r="L2159">
            <v>62658.98</v>
          </cell>
          <cell r="M2159" t="str">
            <v>F</v>
          </cell>
          <cell r="N2159">
            <v>0.5969</v>
          </cell>
          <cell r="O2159" t="str">
            <v>I</v>
          </cell>
          <cell r="P2159" t="str">
            <v>104,974.00</v>
          </cell>
        </row>
        <row r="2160">
          <cell r="G2160" t="str">
            <v>GR-2025/10-0123</v>
          </cell>
        </row>
        <row r="2160">
          <cell r="I2160" t="str">
            <v>F</v>
          </cell>
          <cell r="J2160">
            <v>153.6</v>
          </cell>
          <cell r="K2160">
            <v>153.6</v>
          </cell>
          <cell r="L2160">
            <v>153.6</v>
          </cell>
          <cell r="M2160" t="str">
            <v>F</v>
          </cell>
          <cell r="N2160">
            <v>1</v>
          </cell>
        </row>
        <row r="2161">
          <cell r="F2161" t="str">
            <v>MSDU8811508</v>
          </cell>
          <cell r="G2161" t="str">
            <v>GR-2025/11-0031</v>
          </cell>
        </row>
        <row r="2161">
          <cell r="I2161" t="str">
            <v>F</v>
          </cell>
          <cell r="J2161">
            <v>172343</v>
          </cell>
          <cell r="K2161">
            <v>172343</v>
          </cell>
          <cell r="L2161">
            <v>103078.35</v>
          </cell>
          <cell r="M2161" t="str">
            <v>F</v>
          </cell>
          <cell r="N2161">
            <v>0.5981</v>
          </cell>
          <cell r="O2161" t="str">
            <v>I</v>
          </cell>
          <cell r="P2161" t="str">
            <v>172,343.00</v>
          </cell>
        </row>
        <row r="2162">
          <cell r="F2162" t="str">
            <v>MSMU8401958</v>
          </cell>
          <cell r="G2162" t="str">
            <v>GR-2025/11-0030</v>
          </cell>
        </row>
        <row r="2162">
          <cell r="I2162" t="str">
            <v>F</v>
          </cell>
          <cell r="J2162">
            <v>149875</v>
          </cell>
          <cell r="K2162">
            <v>149875</v>
          </cell>
          <cell r="L2162">
            <v>89640.24</v>
          </cell>
          <cell r="M2162" t="str">
            <v>F</v>
          </cell>
          <cell r="N2162">
            <v>0.5981</v>
          </cell>
          <cell r="O2162" t="str">
            <v>I</v>
          </cell>
          <cell r="P2162" t="str">
            <v>149,875.00</v>
          </cell>
        </row>
        <row r="2163">
          <cell r="F2163" t="str">
            <v>ESDU7032378 (MOCHA)</v>
          </cell>
          <cell r="G2163" t="str">
            <v>GR-2025/11-0015</v>
          </cell>
        </row>
        <row r="2163">
          <cell r="I2163" t="str">
            <v>F</v>
          </cell>
          <cell r="J2163">
            <v>190386</v>
          </cell>
          <cell r="K2163">
            <v>190386</v>
          </cell>
          <cell r="L2163">
            <v>113926.98</v>
          </cell>
          <cell r="M2163" t="str">
            <v>F</v>
          </cell>
          <cell r="N2163">
            <v>0.5984</v>
          </cell>
          <cell r="O2163" t="str">
            <v>I</v>
          </cell>
          <cell r="P2163" t="str">
            <v>190,386.00</v>
          </cell>
        </row>
        <row r="2164">
          <cell r="F2164" t="str">
            <v>ESDU7032378</v>
          </cell>
          <cell r="G2164" t="str">
            <v>GR-2025/11-0014</v>
          </cell>
        </row>
        <row r="2164">
          <cell r="I2164" t="str">
            <v>F</v>
          </cell>
          <cell r="J2164">
            <v>230194</v>
          </cell>
          <cell r="K2164">
            <v>230194</v>
          </cell>
          <cell r="L2164">
            <v>137748.09</v>
          </cell>
          <cell r="M2164" t="str">
            <v>F</v>
          </cell>
          <cell r="N2164">
            <v>0.5984</v>
          </cell>
          <cell r="O2164" t="str">
            <v>I</v>
          </cell>
          <cell r="P2164" t="str">
            <v>230,194.00</v>
          </cell>
        </row>
        <row r="2165">
          <cell r="G2165" t="str">
            <v>GR-2025/10-0128</v>
          </cell>
        </row>
        <row r="2165">
          <cell r="I2165" t="str">
            <v>F</v>
          </cell>
          <cell r="J2165">
            <v>145</v>
          </cell>
          <cell r="K2165">
            <v>145</v>
          </cell>
          <cell r="L2165">
            <v>145</v>
          </cell>
          <cell r="M2165" t="str">
            <v>F</v>
          </cell>
          <cell r="N2165">
            <v>1</v>
          </cell>
        </row>
        <row r="2166">
          <cell r="G2166" t="str">
            <v>GR-2025/12-0022, GR-2025/10-0118, GR-2025/11-0012</v>
          </cell>
        </row>
        <row r="2166">
          <cell r="I2166" t="str">
            <v>F</v>
          </cell>
          <cell r="J2166">
            <v>38147.55</v>
          </cell>
          <cell r="K2166">
            <v>38147.55</v>
          </cell>
          <cell r="L2166">
            <v>38147.55</v>
          </cell>
          <cell r="M2166" t="str">
            <v>F</v>
          </cell>
          <cell r="N2166">
            <v>1</v>
          </cell>
        </row>
        <row r="2167">
          <cell r="I2167" t="str">
            <v>F</v>
          </cell>
          <cell r="J2167">
            <v>653</v>
          </cell>
          <cell r="K2167">
            <v>653</v>
          </cell>
          <cell r="L2167">
            <v>391.8</v>
          </cell>
          <cell r="M2167" t="str">
            <v>F</v>
          </cell>
          <cell r="N2167">
            <v>0.6</v>
          </cell>
          <cell r="O2167" t="str">
            <v>L</v>
          </cell>
        </row>
        <row r="2168">
          <cell r="F2168" t="str">
            <v>ESDU4161638</v>
          </cell>
          <cell r="G2168" t="str">
            <v>GR-2025/11-0021</v>
          </cell>
        </row>
        <row r="2168">
          <cell r="I2168" t="str">
            <v>F</v>
          </cell>
          <cell r="J2168">
            <v>72387.31</v>
          </cell>
          <cell r="K2168">
            <v>72387.31</v>
          </cell>
          <cell r="L2168">
            <v>43316.57</v>
          </cell>
          <cell r="M2168" t="str">
            <v>F</v>
          </cell>
          <cell r="N2168">
            <v>0.5984</v>
          </cell>
          <cell r="O2168" t="str">
            <v>I</v>
          </cell>
          <cell r="P2168" t="str">
            <v>72,387.31</v>
          </cell>
        </row>
        <row r="2169">
          <cell r="I2169" t="str">
            <v>F</v>
          </cell>
          <cell r="J2169">
            <v>8338</v>
          </cell>
          <cell r="K2169">
            <v>8338</v>
          </cell>
          <cell r="L2169">
            <v>25014</v>
          </cell>
          <cell r="M2169" t="str">
            <v>F</v>
          </cell>
          <cell r="N2169">
            <v>3</v>
          </cell>
          <cell r="O2169" t="str">
            <v>L</v>
          </cell>
        </row>
        <row r="2170">
          <cell r="I2170" t="str">
            <v>F</v>
          </cell>
          <cell r="J2170">
            <v>3440</v>
          </cell>
          <cell r="K2170">
            <v>3440</v>
          </cell>
          <cell r="L2170">
            <v>2064</v>
          </cell>
          <cell r="M2170" t="str">
            <v>F</v>
          </cell>
          <cell r="N2170">
            <v>0.6</v>
          </cell>
          <cell r="O2170" t="str">
            <v>L</v>
          </cell>
        </row>
        <row r="2171">
          <cell r="F2171" t="str">
            <v>TGBU6703963 (MOCHA)</v>
          </cell>
          <cell r="G2171" t="str">
            <v>GR-2025/11-0020</v>
          </cell>
        </row>
        <row r="2171">
          <cell r="I2171" t="str">
            <v>F</v>
          </cell>
          <cell r="J2171">
            <v>2776.5</v>
          </cell>
          <cell r="K2171">
            <v>2776.5</v>
          </cell>
          <cell r="L2171">
            <v>1661.46</v>
          </cell>
          <cell r="M2171" t="str">
            <v>F</v>
          </cell>
          <cell r="N2171">
            <v>0.5984</v>
          </cell>
          <cell r="O2171" t="str">
            <v>I</v>
          </cell>
          <cell r="P2171" t="str">
            <v>2,776.50</v>
          </cell>
        </row>
        <row r="2172">
          <cell r="F2172" t="str">
            <v>TGBU6703963</v>
          </cell>
          <cell r="G2172" t="str">
            <v>GR-2025/11-0022</v>
          </cell>
        </row>
        <row r="2172">
          <cell r="I2172" t="str">
            <v>F</v>
          </cell>
          <cell r="J2172">
            <v>72829.8</v>
          </cell>
          <cell r="K2172">
            <v>72829.8</v>
          </cell>
          <cell r="L2172">
            <v>43581.35</v>
          </cell>
          <cell r="M2172" t="str">
            <v>F</v>
          </cell>
          <cell r="N2172">
            <v>0.5984</v>
          </cell>
          <cell r="O2172" t="str">
            <v>I</v>
          </cell>
          <cell r="P2172" t="str">
            <v>72,829.80</v>
          </cell>
        </row>
        <row r="2173">
          <cell r="I2173" t="str">
            <v>F</v>
          </cell>
          <cell r="J2173">
            <v>70280</v>
          </cell>
          <cell r="K2173">
            <v>70280</v>
          </cell>
          <cell r="L2173">
            <v>42168</v>
          </cell>
          <cell r="M2173" t="str">
            <v>F</v>
          </cell>
          <cell r="N2173">
            <v>0.6</v>
          </cell>
          <cell r="O2173" t="str">
            <v>L</v>
          </cell>
        </row>
        <row r="2174">
          <cell r="F2174" t="str">
            <v>MEDU4974536 (MOCHA)</v>
          </cell>
          <cell r="G2174" t="str">
            <v>GR-2025/11-0050</v>
          </cell>
        </row>
        <row r="2174">
          <cell r="I2174" t="str">
            <v>F</v>
          </cell>
          <cell r="J2174">
            <v>6452.6</v>
          </cell>
          <cell r="K2174">
            <v>6452.6</v>
          </cell>
          <cell r="L2174">
            <v>3861.24</v>
          </cell>
          <cell r="M2174" t="str">
            <v>F</v>
          </cell>
          <cell r="N2174">
            <v>0.5984</v>
          </cell>
          <cell r="O2174" t="str">
            <v>I</v>
          </cell>
          <cell r="P2174" t="str">
            <v>6,452.60</v>
          </cell>
        </row>
        <row r="2175">
          <cell r="F2175" t="str">
            <v>MEDU4974536 (MOCHA)</v>
          </cell>
          <cell r="G2175" t="str">
            <v>GR-2025/11-0051</v>
          </cell>
        </row>
        <row r="2175">
          <cell r="I2175" t="str">
            <v>F</v>
          </cell>
          <cell r="J2175">
            <v>0</v>
          </cell>
          <cell r="K2175">
            <v>0</v>
          </cell>
          <cell r="L2175">
            <v>0</v>
          </cell>
          <cell r="M2175" t="str">
            <v>F</v>
          </cell>
          <cell r="N2175">
            <v>0.5984</v>
          </cell>
          <cell r="O2175" t="str">
            <v>I</v>
          </cell>
          <cell r="P2175" t="str">
            <v>0.00</v>
          </cell>
        </row>
        <row r="2176">
          <cell r="F2176" t="str">
            <v>MEDU4974536 (MOCHA)</v>
          </cell>
          <cell r="G2176" t="str">
            <v>GR-2025/11-0049</v>
          </cell>
        </row>
        <row r="2176">
          <cell r="I2176" t="str">
            <v>F</v>
          </cell>
          <cell r="J2176">
            <v>29790</v>
          </cell>
          <cell r="K2176">
            <v>29790</v>
          </cell>
          <cell r="L2176">
            <v>17826.34</v>
          </cell>
          <cell r="M2176" t="str">
            <v>F</v>
          </cell>
          <cell r="N2176">
            <v>0.5984</v>
          </cell>
          <cell r="O2176" t="str">
            <v>I</v>
          </cell>
          <cell r="P2176" t="str">
            <v>29,790.00</v>
          </cell>
        </row>
        <row r="2177">
          <cell r="F2177" t="str">
            <v>MEDU4974536 (MOCHA)</v>
          </cell>
          <cell r="G2177" t="str">
            <v>GR-2025/11-0048</v>
          </cell>
        </row>
        <row r="2177">
          <cell r="I2177" t="str">
            <v>F</v>
          </cell>
          <cell r="J2177">
            <v>74700</v>
          </cell>
          <cell r="K2177">
            <v>74700</v>
          </cell>
          <cell r="L2177">
            <v>44700.48</v>
          </cell>
          <cell r="M2177" t="str">
            <v>F</v>
          </cell>
          <cell r="N2177">
            <v>0.5984</v>
          </cell>
          <cell r="O2177" t="str">
            <v>I</v>
          </cell>
          <cell r="P2177" t="str">
            <v>74,700.00</v>
          </cell>
        </row>
        <row r="2178">
          <cell r="F2178" t="str">
            <v>MEDU4974536</v>
          </cell>
          <cell r="G2178" t="str">
            <v>GR-2025/11-0047</v>
          </cell>
        </row>
        <row r="2178">
          <cell r="I2178" t="str">
            <v>F</v>
          </cell>
          <cell r="J2178">
            <v>6955</v>
          </cell>
          <cell r="K2178">
            <v>6955</v>
          </cell>
          <cell r="L2178">
            <v>4161.87</v>
          </cell>
          <cell r="M2178" t="str">
            <v>F</v>
          </cell>
          <cell r="N2178">
            <v>0.5984</v>
          </cell>
          <cell r="O2178" t="str">
            <v>I</v>
          </cell>
          <cell r="P2178" t="str">
            <v>6,955.00</v>
          </cell>
        </row>
        <row r="2179">
          <cell r="F2179" t="str">
            <v>MEDU4974536</v>
          </cell>
          <cell r="G2179" t="str">
            <v>GR-2025/11-0046</v>
          </cell>
        </row>
        <row r="2179">
          <cell r="I2179" t="str">
            <v>F</v>
          </cell>
          <cell r="J2179">
            <v>3529</v>
          </cell>
          <cell r="K2179">
            <v>3529</v>
          </cell>
          <cell r="L2179">
            <v>2111.75</v>
          </cell>
          <cell r="M2179" t="str">
            <v>F</v>
          </cell>
          <cell r="N2179">
            <v>0.5984</v>
          </cell>
          <cell r="O2179" t="str">
            <v>I</v>
          </cell>
          <cell r="P2179" t="str">
            <v>3,529.00</v>
          </cell>
        </row>
        <row r="2180">
          <cell r="F2180" t="str">
            <v>TIIU4090481</v>
          </cell>
          <cell r="G2180" t="str">
            <v>GR-2025/11-0082</v>
          </cell>
        </row>
        <row r="2180">
          <cell r="I2180" t="str">
            <v>F</v>
          </cell>
          <cell r="J2180">
            <v>240</v>
          </cell>
          <cell r="K2180">
            <v>240</v>
          </cell>
          <cell r="L2180">
            <v>143.26</v>
          </cell>
          <cell r="M2180" t="str">
            <v>F</v>
          </cell>
          <cell r="N2180">
            <v>0.5969</v>
          </cell>
          <cell r="O2180" t="str">
            <v>I</v>
          </cell>
          <cell r="P2180" t="str">
            <v>240.00</v>
          </cell>
        </row>
        <row r="2181">
          <cell r="F2181" t="str">
            <v>MEDU4974536</v>
          </cell>
          <cell r="G2181" t="str">
            <v>GR-2025/11-0045</v>
          </cell>
        </row>
        <row r="2181">
          <cell r="I2181" t="str">
            <v>F</v>
          </cell>
          <cell r="J2181">
            <v>14500</v>
          </cell>
          <cell r="K2181">
            <v>14500</v>
          </cell>
          <cell r="L2181">
            <v>8676.8</v>
          </cell>
          <cell r="M2181" t="str">
            <v>F</v>
          </cell>
          <cell r="N2181">
            <v>0.5984</v>
          </cell>
          <cell r="O2181" t="str">
            <v>I</v>
          </cell>
          <cell r="P2181" t="str">
            <v>14,500.00</v>
          </cell>
        </row>
        <row r="2182">
          <cell r="F2182" t="str">
            <v>MEDU4974536</v>
          </cell>
          <cell r="G2182" t="str">
            <v>GR-2025/11-0044</v>
          </cell>
        </row>
        <row r="2182">
          <cell r="I2182" t="str">
            <v>F</v>
          </cell>
          <cell r="J2182">
            <v>302201.57</v>
          </cell>
          <cell r="K2182">
            <v>302201.57</v>
          </cell>
          <cell r="L2182">
            <v>180837.42</v>
          </cell>
          <cell r="M2182" t="str">
            <v>F</v>
          </cell>
          <cell r="N2182">
            <v>0.5984</v>
          </cell>
          <cell r="O2182" t="str">
            <v>I</v>
          </cell>
          <cell r="P2182" t="str">
            <v>302,201.57</v>
          </cell>
        </row>
        <row r="2183">
          <cell r="F2183" t="str">
            <v>MEDU4974536</v>
          </cell>
          <cell r="G2183" t="str">
            <v>GR-2025/11-0043</v>
          </cell>
        </row>
        <row r="2183">
          <cell r="I2183" t="str">
            <v>F</v>
          </cell>
          <cell r="J2183">
            <v>121434.5</v>
          </cell>
          <cell r="K2183">
            <v>121434.5</v>
          </cell>
          <cell r="L2183">
            <v>72666.4</v>
          </cell>
          <cell r="M2183" t="str">
            <v>F</v>
          </cell>
          <cell r="N2183">
            <v>0.5984</v>
          </cell>
          <cell r="O2183" t="str">
            <v>I</v>
          </cell>
          <cell r="P2183" t="str">
            <v>121,434.50</v>
          </cell>
        </row>
        <row r="2184">
          <cell r="F2184" t="str">
            <v>MEDU4974536</v>
          </cell>
          <cell r="G2184" t="str">
            <v>GR-2025/11-0042</v>
          </cell>
        </row>
        <row r="2184">
          <cell r="I2184" t="str">
            <v>F</v>
          </cell>
          <cell r="J2184">
            <v>25160</v>
          </cell>
          <cell r="K2184">
            <v>25160</v>
          </cell>
          <cell r="L2184">
            <v>15055.74</v>
          </cell>
          <cell r="M2184" t="str">
            <v>F</v>
          </cell>
          <cell r="N2184">
            <v>0.5984</v>
          </cell>
          <cell r="O2184" t="str">
            <v>I</v>
          </cell>
          <cell r="P2184" t="str">
            <v>25,160.00</v>
          </cell>
        </row>
        <row r="2185">
          <cell r="F2185" t="str">
            <v>MEDU4974536</v>
          </cell>
          <cell r="G2185" t="str">
            <v>GR-2025/11-0041</v>
          </cell>
        </row>
        <row r="2185">
          <cell r="I2185" t="str">
            <v>F</v>
          </cell>
          <cell r="J2185">
            <v>147563.03</v>
          </cell>
          <cell r="K2185">
            <v>147563.03</v>
          </cell>
          <cell r="L2185">
            <v>88301.72</v>
          </cell>
          <cell r="M2185" t="str">
            <v>F</v>
          </cell>
          <cell r="N2185">
            <v>0.5984</v>
          </cell>
          <cell r="O2185" t="str">
            <v>I</v>
          </cell>
          <cell r="P2185" t="str">
            <v>147,563.00</v>
          </cell>
        </row>
        <row r="2186">
          <cell r="I2186" t="str">
            <v>F</v>
          </cell>
          <cell r="J2186">
            <v>1250</v>
          </cell>
          <cell r="K2186">
            <v>1250</v>
          </cell>
          <cell r="L2186">
            <v>750</v>
          </cell>
          <cell r="M2186" t="str">
            <v>F</v>
          </cell>
          <cell r="N2186">
            <v>0.6</v>
          </cell>
          <cell r="O2186" t="str">
            <v>L</v>
          </cell>
        </row>
        <row r="2187">
          <cell r="I2187" t="str">
            <v>F</v>
          </cell>
          <cell r="J2187">
            <v>1432265</v>
          </cell>
          <cell r="K2187">
            <v>1432265</v>
          </cell>
          <cell r="L2187">
            <v>859359</v>
          </cell>
          <cell r="M2187" t="str">
            <v>F</v>
          </cell>
          <cell r="N2187">
            <v>0.6</v>
          </cell>
          <cell r="O2187" t="str">
            <v>L</v>
          </cell>
        </row>
        <row r="2188">
          <cell r="I2188" t="str">
            <v>F</v>
          </cell>
          <cell r="J2188">
            <v>221163</v>
          </cell>
          <cell r="K2188">
            <v>221163</v>
          </cell>
          <cell r="L2188">
            <v>132697.8</v>
          </cell>
          <cell r="M2188" t="str">
            <v>F</v>
          </cell>
          <cell r="N2188">
            <v>0.6</v>
          </cell>
          <cell r="O2188" t="str">
            <v>L</v>
          </cell>
        </row>
        <row r="2189">
          <cell r="I2189" t="str">
            <v>F</v>
          </cell>
          <cell r="J2189">
            <v>138898</v>
          </cell>
          <cell r="K2189">
            <v>138898</v>
          </cell>
          <cell r="L2189">
            <v>83338.8</v>
          </cell>
          <cell r="M2189" t="str">
            <v>F</v>
          </cell>
          <cell r="N2189">
            <v>0.6</v>
          </cell>
          <cell r="O2189" t="str">
            <v>L</v>
          </cell>
        </row>
        <row r="2190">
          <cell r="I2190" t="str">
            <v>F</v>
          </cell>
          <cell r="J2190">
            <v>3876</v>
          </cell>
          <cell r="K2190">
            <v>3876</v>
          </cell>
          <cell r="L2190">
            <v>2325.6</v>
          </cell>
          <cell r="M2190" t="str">
            <v>F</v>
          </cell>
          <cell r="N2190">
            <v>0.6</v>
          </cell>
          <cell r="O2190" t="str">
            <v>N</v>
          </cell>
        </row>
        <row r="2191">
          <cell r="I2191" t="str">
            <v>F</v>
          </cell>
          <cell r="J2191">
            <v>8364</v>
          </cell>
          <cell r="K2191">
            <v>8364</v>
          </cell>
          <cell r="L2191">
            <v>5018.4</v>
          </cell>
          <cell r="M2191" t="str">
            <v>F</v>
          </cell>
          <cell r="N2191">
            <v>0.6</v>
          </cell>
          <cell r="O2191" t="str">
            <v>L</v>
          </cell>
        </row>
        <row r="2192">
          <cell r="I2192" t="str">
            <v>F</v>
          </cell>
          <cell r="J2192">
            <v>571229</v>
          </cell>
          <cell r="K2192">
            <v>571229</v>
          </cell>
          <cell r="L2192">
            <v>342737.4</v>
          </cell>
          <cell r="M2192" t="str">
            <v>F</v>
          </cell>
          <cell r="N2192">
            <v>0.6</v>
          </cell>
          <cell r="O2192" t="str">
            <v>L</v>
          </cell>
        </row>
        <row r="2193">
          <cell r="F2193" t="str">
            <v>YMMU7244346</v>
          </cell>
          <cell r="G2193" t="str">
            <v>GR-2025/11-0011</v>
          </cell>
        </row>
        <row r="2193">
          <cell r="I2193" t="str">
            <v>F</v>
          </cell>
          <cell r="J2193">
            <v>88867.92</v>
          </cell>
          <cell r="K2193">
            <v>88867.92</v>
          </cell>
          <cell r="L2193">
            <v>53151.9</v>
          </cell>
          <cell r="M2193" t="str">
            <v>F</v>
          </cell>
          <cell r="N2193">
            <v>0.5981</v>
          </cell>
          <cell r="O2193" t="str">
            <v>I</v>
          </cell>
          <cell r="P2193" t="str">
            <v>88,867.92</v>
          </cell>
        </row>
        <row r="2194">
          <cell r="F2194" t="str">
            <v>YMMU7247134</v>
          </cell>
          <cell r="G2194" t="str">
            <v>GR-2025/11-0016</v>
          </cell>
        </row>
        <row r="2194">
          <cell r="I2194" t="str">
            <v>F</v>
          </cell>
          <cell r="J2194">
            <v>115669.21</v>
          </cell>
          <cell r="K2194">
            <v>115669.21</v>
          </cell>
          <cell r="L2194">
            <v>69181.75</v>
          </cell>
          <cell r="M2194" t="str">
            <v>F</v>
          </cell>
          <cell r="N2194">
            <v>0.5981</v>
          </cell>
          <cell r="O2194" t="str">
            <v>I</v>
          </cell>
          <cell r="P2194" t="str">
            <v>115,669.21</v>
          </cell>
        </row>
        <row r="2195">
          <cell r="I2195" t="str">
            <v>F</v>
          </cell>
          <cell r="J2195">
            <v>3000</v>
          </cell>
          <cell r="K2195">
            <v>3000</v>
          </cell>
          <cell r="L2195">
            <v>1800</v>
          </cell>
          <cell r="M2195" t="str">
            <v>F</v>
          </cell>
          <cell r="N2195">
            <v>0.6</v>
          </cell>
          <cell r="O2195" t="str">
            <v>L</v>
          </cell>
        </row>
        <row r="2196">
          <cell r="G2196" t="str">
            <v>GR-2025/10-0120</v>
          </cell>
        </row>
        <row r="2196">
          <cell r="I2196" t="str">
            <v>F</v>
          </cell>
          <cell r="J2196">
            <v>52.67</v>
          </cell>
          <cell r="K2196">
            <v>52.67</v>
          </cell>
          <cell r="L2196">
            <v>52.67</v>
          </cell>
          <cell r="M2196" t="str">
            <v>F</v>
          </cell>
          <cell r="N2196">
            <v>1</v>
          </cell>
        </row>
        <row r="2197">
          <cell r="F2197" t="str">
            <v>TCNU2322399</v>
          </cell>
          <cell r="G2197" t="str">
            <v>GR-2025/11-0007</v>
          </cell>
        </row>
        <row r="2197">
          <cell r="I2197" t="str">
            <v>F</v>
          </cell>
          <cell r="J2197">
            <v>121745.88</v>
          </cell>
          <cell r="K2197">
            <v>121745.88</v>
          </cell>
          <cell r="L2197">
            <v>72816.21</v>
          </cell>
          <cell r="M2197" t="str">
            <v>F</v>
          </cell>
          <cell r="N2197">
            <v>0.5981</v>
          </cell>
          <cell r="O2197" t="str">
            <v>I</v>
          </cell>
          <cell r="P2197" t="str">
            <v>121,745.86</v>
          </cell>
        </row>
        <row r="2198">
          <cell r="I2198" t="str">
            <v>F</v>
          </cell>
          <cell r="J2198">
            <v>183675.5</v>
          </cell>
          <cell r="K2198">
            <v>183675.5</v>
          </cell>
          <cell r="L2198">
            <v>110205.3</v>
          </cell>
          <cell r="M2198" t="str">
            <v>F</v>
          </cell>
          <cell r="N2198">
            <v>0.6</v>
          </cell>
          <cell r="O2198" t="str">
            <v>L</v>
          </cell>
        </row>
        <row r="2199">
          <cell r="I2199" t="str">
            <v>F</v>
          </cell>
          <cell r="J2199">
            <v>60480</v>
          </cell>
          <cell r="K2199">
            <v>60480</v>
          </cell>
          <cell r="L2199">
            <v>36288</v>
          </cell>
          <cell r="M2199" t="str">
            <v>F</v>
          </cell>
          <cell r="N2199">
            <v>0.6</v>
          </cell>
          <cell r="O2199" t="str">
            <v>L</v>
          </cell>
        </row>
        <row r="2200">
          <cell r="G2200" t="str">
            <v>GR-2025/10-0111, GR-2025/10-0110</v>
          </cell>
        </row>
        <row r="2200">
          <cell r="I2200" t="str">
            <v>F</v>
          </cell>
          <cell r="J2200">
            <v>241.32</v>
          </cell>
          <cell r="K2200">
            <v>241.32</v>
          </cell>
          <cell r="L2200">
            <v>241.32</v>
          </cell>
          <cell r="M2200" t="str">
            <v>F</v>
          </cell>
          <cell r="N2200">
            <v>1</v>
          </cell>
        </row>
        <row r="2201">
          <cell r="F2201" t="str">
            <v>YMMU6908250</v>
          </cell>
          <cell r="G2201" t="str">
            <v>GR-2025/11-0009</v>
          </cell>
        </row>
        <row r="2201">
          <cell r="I2201" t="str">
            <v>F</v>
          </cell>
          <cell r="J2201">
            <v>116677.6</v>
          </cell>
          <cell r="K2201">
            <v>116677.6</v>
          </cell>
          <cell r="L2201">
            <v>69784.87</v>
          </cell>
          <cell r="M2201" t="str">
            <v>F</v>
          </cell>
          <cell r="N2201">
            <v>0.5981</v>
          </cell>
          <cell r="O2201" t="str">
            <v>I</v>
          </cell>
          <cell r="P2201" t="str">
            <v>116,677.60</v>
          </cell>
        </row>
        <row r="2202">
          <cell r="I2202" t="str">
            <v>F</v>
          </cell>
          <cell r="J2202">
            <v>55250</v>
          </cell>
          <cell r="K2202">
            <v>55250</v>
          </cell>
          <cell r="L2202">
            <v>33150</v>
          </cell>
          <cell r="M2202" t="str">
            <v>F</v>
          </cell>
          <cell r="N2202">
            <v>0.6</v>
          </cell>
          <cell r="O2202" t="str">
            <v>L</v>
          </cell>
        </row>
        <row r="2203">
          <cell r="I2203" t="str">
            <v>F</v>
          </cell>
          <cell r="J2203">
            <v>610770</v>
          </cell>
          <cell r="K2203">
            <v>610770</v>
          </cell>
          <cell r="L2203">
            <v>366462</v>
          </cell>
          <cell r="M2203" t="str">
            <v>F</v>
          </cell>
          <cell r="N2203">
            <v>0.6</v>
          </cell>
          <cell r="O2203" t="str">
            <v>L</v>
          </cell>
        </row>
        <row r="2204">
          <cell r="I2204" t="str">
            <v>F</v>
          </cell>
          <cell r="J2204">
            <v>13500</v>
          </cell>
          <cell r="K2204">
            <v>13500</v>
          </cell>
          <cell r="L2204">
            <v>8100</v>
          </cell>
          <cell r="M2204" t="str">
            <v>F</v>
          </cell>
          <cell r="N2204">
            <v>0.6</v>
          </cell>
          <cell r="O2204" t="str">
            <v>L</v>
          </cell>
        </row>
        <row r="2205">
          <cell r="I2205" t="str">
            <v>F</v>
          </cell>
          <cell r="J2205">
            <v>419537</v>
          </cell>
          <cell r="K2205">
            <v>419537</v>
          </cell>
          <cell r="L2205">
            <v>251722.2</v>
          </cell>
          <cell r="M2205" t="str">
            <v>F</v>
          </cell>
          <cell r="N2205">
            <v>0.6</v>
          </cell>
          <cell r="O2205" t="str">
            <v>L</v>
          </cell>
        </row>
        <row r="2206">
          <cell r="I2206" t="str">
            <v>F</v>
          </cell>
          <cell r="J2206">
            <v>407710</v>
          </cell>
          <cell r="K2206">
            <v>407710</v>
          </cell>
          <cell r="L2206">
            <v>244626</v>
          </cell>
          <cell r="M2206" t="str">
            <v>F</v>
          </cell>
          <cell r="N2206">
            <v>0.6</v>
          </cell>
          <cell r="O2206" t="str">
            <v>L</v>
          </cell>
        </row>
        <row r="2207">
          <cell r="I2207" t="str">
            <v>F</v>
          </cell>
          <cell r="J2207">
            <v>133943</v>
          </cell>
          <cell r="K2207">
            <v>133943</v>
          </cell>
          <cell r="L2207">
            <v>80365.8</v>
          </cell>
          <cell r="M2207" t="str">
            <v>F</v>
          </cell>
          <cell r="N2207">
            <v>0.6</v>
          </cell>
          <cell r="O2207" t="str">
            <v>L</v>
          </cell>
        </row>
        <row r="2208">
          <cell r="I2208" t="str">
            <v>F</v>
          </cell>
          <cell r="J2208">
            <v>261184</v>
          </cell>
          <cell r="K2208">
            <v>261184</v>
          </cell>
          <cell r="L2208">
            <v>156710.4</v>
          </cell>
          <cell r="M2208" t="str">
            <v>F</v>
          </cell>
          <cell r="N2208">
            <v>0.6</v>
          </cell>
          <cell r="O2208" t="str">
            <v>L</v>
          </cell>
        </row>
        <row r="2209">
          <cell r="I2209" t="str">
            <v>F</v>
          </cell>
          <cell r="J2209">
            <v>7625</v>
          </cell>
          <cell r="K2209">
            <v>7625</v>
          </cell>
          <cell r="L2209">
            <v>4575</v>
          </cell>
          <cell r="M2209" t="str">
            <v>F</v>
          </cell>
          <cell r="N2209">
            <v>0.6</v>
          </cell>
          <cell r="O2209" t="str">
            <v>L</v>
          </cell>
        </row>
        <row r="2210">
          <cell r="I2210" t="str">
            <v>F</v>
          </cell>
          <cell r="J2210">
            <v>18150</v>
          </cell>
          <cell r="K2210">
            <v>18150</v>
          </cell>
          <cell r="L2210">
            <v>10890</v>
          </cell>
          <cell r="M2210" t="str">
            <v>F</v>
          </cell>
          <cell r="N2210">
            <v>0.6</v>
          </cell>
          <cell r="O2210" t="str">
            <v>L</v>
          </cell>
        </row>
        <row r="2211">
          <cell r="I2211" t="str">
            <v>F</v>
          </cell>
          <cell r="J2211">
            <v>5700</v>
          </cell>
          <cell r="K2211">
            <v>5700</v>
          </cell>
          <cell r="L2211">
            <v>3420</v>
          </cell>
          <cell r="M2211" t="str">
            <v>F</v>
          </cell>
          <cell r="N2211">
            <v>0.6</v>
          </cell>
          <cell r="O2211" t="str">
            <v>L</v>
          </cell>
        </row>
        <row r="2212">
          <cell r="I2212" t="str">
            <v>F</v>
          </cell>
          <cell r="J2212">
            <v>2867.94</v>
          </cell>
          <cell r="K2212">
            <v>2867.94</v>
          </cell>
          <cell r="L2212">
            <v>1720.76</v>
          </cell>
          <cell r="M2212" t="str">
            <v>F</v>
          </cell>
          <cell r="N2212">
            <v>0.6</v>
          </cell>
          <cell r="O2212" t="str">
            <v>L</v>
          </cell>
        </row>
        <row r="2213">
          <cell r="I2213" t="str">
            <v>F</v>
          </cell>
          <cell r="J2213">
            <v>15020</v>
          </cell>
          <cell r="K2213">
            <v>15020</v>
          </cell>
          <cell r="L2213">
            <v>9012</v>
          </cell>
          <cell r="M2213" t="str">
            <v>F</v>
          </cell>
          <cell r="N2213">
            <v>0.6</v>
          </cell>
          <cell r="O2213" t="str">
            <v>L</v>
          </cell>
        </row>
        <row r="2214">
          <cell r="I2214" t="str">
            <v>F</v>
          </cell>
          <cell r="J2214">
            <v>9380</v>
          </cell>
          <cell r="K2214">
            <v>9380</v>
          </cell>
          <cell r="L2214">
            <v>5628</v>
          </cell>
          <cell r="M2214" t="str">
            <v>F</v>
          </cell>
          <cell r="N2214">
            <v>0.6</v>
          </cell>
          <cell r="O2214" t="str">
            <v>L</v>
          </cell>
        </row>
        <row r="2215">
          <cell r="I2215" t="str">
            <v>F</v>
          </cell>
          <cell r="J2215">
            <v>3100</v>
          </cell>
          <cell r="K2215">
            <v>3100</v>
          </cell>
          <cell r="L2215">
            <v>1860</v>
          </cell>
          <cell r="M2215" t="str">
            <v>F</v>
          </cell>
          <cell r="N2215">
            <v>0.6</v>
          </cell>
          <cell r="O2215" t="str">
            <v>L</v>
          </cell>
        </row>
        <row r="2216">
          <cell r="I2216" t="str">
            <v>F</v>
          </cell>
          <cell r="J2216">
            <v>15122</v>
          </cell>
          <cell r="K2216">
            <v>15122</v>
          </cell>
          <cell r="L2216">
            <v>9073.2</v>
          </cell>
          <cell r="M2216" t="str">
            <v>F</v>
          </cell>
          <cell r="N2216">
            <v>0.6</v>
          </cell>
          <cell r="O2216" t="str">
            <v>L</v>
          </cell>
        </row>
        <row r="2217">
          <cell r="I2217" t="str">
            <v>F</v>
          </cell>
          <cell r="J2217">
            <v>3450</v>
          </cell>
          <cell r="K2217">
            <v>3450</v>
          </cell>
          <cell r="L2217">
            <v>2070</v>
          </cell>
          <cell r="M2217" t="str">
            <v>F</v>
          </cell>
          <cell r="N2217">
            <v>0.6</v>
          </cell>
          <cell r="O2217" t="str">
            <v>L</v>
          </cell>
        </row>
        <row r="2218">
          <cell r="I2218" t="str">
            <v>F</v>
          </cell>
          <cell r="J2218">
            <v>10957.8</v>
          </cell>
          <cell r="K2218">
            <v>10957.8</v>
          </cell>
          <cell r="L2218">
            <v>6574.68</v>
          </cell>
          <cell r="M2218" t="str">
            <v>F</v>
          </cell>
          <cell r="N2218">
            <v>0.6</v>
          </cell>
          <cell r="O2218" t="str">
            <v>L</v>
          </cell>
        </row>
        <row r="2219">
          <cell r="F2219" t="str">
            <v>F-DRYU9942418</v>
          </cell>
          <cell r="G2219" t="str">
            <v>FGR2025/10-0015</v>
          </cell>
        </row>
        <row r="2219">
          <cell r="I2219" t="str">
            <v>F</v>
          </cell>
          <cell r="J2219">
            <v>512</v>
          </cell>
          <cell r="K2219">
            <v>512</v>
          </cell>
          <cell r="L2219">
            <v>305.72</v>
          </cell>
          <cell r="M2219" t="str">
            <v>F</v>
          </cell>
          <cell r="N2219">
            <v>0.5971</v>
          </cell>
          <cell r="O2219" t="str">
            <v>I</v>
          </cell>
          <cell r="P2219" t="str">
            <v>512.00</v>
          </cell>
        </row>
        <row r="2220">
          <cell r="I2220" t="str">
            <v>F</v>
          </cell>
          <cell r="J2220">
            <v>709858</v>
          </cell>
          <cell r="K2220">
            <v>709858</v>
          </cell>
          <cell r="L2220">
            <v>425914.8</v>
          </cell>
          <cell r="M2220" t="str">
            <v>F</v>
          </cell>
          <cell r="N2220">
            <v>0.6</v>
          </cell>
          <cell r="O2220" t="str">
            <v>L</v>
          </cell>
        </row>
        <row r="2221">
          <cell r="I2221" t="str">
            <v>F</v>
          </cell>
          <cell r="J2221">
            <v>160150</v>
          </cell>
          <cell r="K2221">
            <v>160150</v>
          </cell>
          <cell r="L2221">
            <v>96090</v>
          </cell>
          <cell r="M2221" t="str">
            <v>F</v>
          </cell>
          <cell r="N2221">
            <v>0.6</v>
          </cell>
          <cell r="O2221" t="str">
            <v>K</v>
          </cell>
        </row>
        <row r="2222">
          <cell r="G2222" t="str">
            <v>GR-2025/10-0117</v>
          </cell>
        </row>
        <row r="2222">
          <cell r="I2222" t="str">
            <v>F</v>
          </cell>
          <cell r="J2222">
            <v>114</v>
          </cell>
          <cell r="K2222">
            <v>114</v>
          </cell>
          <cell r="L2222">
            <v>114</v>
          </cell>
          <cell r="M2222" t="str">
            <v>F</v>
          </cell>
          <cell r="N2222">
            <v>1</v>
          </cell>
        </row>
        <row r="2223">
          <cell r="G2223" t="str">
            <v>GR-2025/10-0105</v>
          </cell>
        </row>
        <row r="2223">
          <cell r="I2223" t="str">
            <v>F</v>
          </cell>
          <cell r="J2223">
            <v>1118</v>
          </cell>
          <cell r="K2223">
            <v>1118</v>
          </cell>
          <cell r="L2223">
            <v>1118</v>
          </cell>
          <cell r="M2223" t="str">
            <v>F</v>
          </cell>
          <cell r="N2223">
            <v>1</v>
          </cell>
        </row>
        <row r="2224">
          <cell r="I2224" t="str">
            <v>F</v>
          </cell>
          <cell r="J2224">
            <v>57583.6</v>
          </cell>
          <cell r="K2224">
            <v>57583.6</v>
          </cell>
          <cell r="L2224">
            <v>34550.16</v>
          </cell>
          <cell r="M2224" t="str">
            <v>F</v>
          </cell>
          <cell r="N2224">
            <v>0.6</v>
          </cell>
          <cell r="O2224" t="str">
            <v>K</v>
          </cell>
        </row>
        <row r="2225">
          <cell r="I2225" t="str">
            <v>F</v>
          </cell>
          <cell r="J2225">
            <v>370500</v>
          </cell>
          <cell r="K2225">
            <v>370500</v>
          </cell>
          <cell r="L2225">
            <v>222300</v>
          </cell>
          <cell r="M2225" t="str">
            <v>F</v>
          </cell>
          <cell r="N2225">
            <v>0.6</v>
          </cell>
          <cell r="O2225" t="str">
            <v>L</v>
          </cell>
        </row>
        <row r="2226">
          <cell r="I2226" t="str">
            <v>F</v>
          </cell>
          <cell r="J2226">
            <v>35500</v>
          </cell>
          <cell r="K2226">
            <v>35500</v>
          </cell>
          <cell r="L2226">
            <v>21300</v>
          </cell>
          <cell r="M2226" t="str">
            <v>F</v>
          </cell>
          <cell r="N2226">
            <v>0.6</v>
          </cell>
          <cell r="O2226" t="str">
            <v>L</v>
          </cell>
        </row>
        <row r="2227">
          <cell r="I2227" t="str">
            <v>F</v>
          </cell>
          <cell r="J2227">
            <v>824</v>
          </cell>
          <cell r="K2227">
            <v>824</v>
          </cell>
          <cell r="L2227">
            <v>2472</v>
          </cell>
          <cell r="M2227" t="str">
            <v>F</v>
          </cell>
          <cell r="N2227">
            <v>3</v>
          </cell>
          <cell r="O2227" t="str">
            <v>L</v>
          </cell>
        </row>
        <row r="2228">
          <cell r="F2228" t="str">
            <v>MSDU8496474 (MOCHA)</v>
          </cell>
          <cell r="G2228" t="str">
            <v>GR-2025/11-0087</v>
          </cell>
        </row>
        <row r="2228">
          <cell r="I2228" t="str">
            <v>F</v>
          </cell>
          <cell r="J2228">
            <v>40700</v>
          </cell>
          <cell r="K2228">
            <v>40700</v>
          </cell>
          <cell r="L2228">
            <v>24293.83</v>
          </cell>
          <cell r="M2228" t="str">
            <v>F</v>
          </cell>
          <cell r="N2228">
            <v>0.5969</v>
          </cell>
          <cell r="O2228" t="str">
            <v>I</v>
          </cell>
          <cell r="P2228" t="str">
            <v>40,700.00</v>
          </cell>
        </row>
        <row r="2229">
          <cell r="I2229" t="str">
            <v>F</v>
          </cell>
          <cell r="J2229">
            <v>400</v>
          </cell>
          <cell r="K2229">
            <v>400</v>
          </cell>
          <cell r="L2229">
            <v>240</v>
          </cell>
          <cell r="M2229" t="str">
            <v>F</v>
          </cell>
          <cell r="N2229">
            <v>0.6</v>
          </cell>
          <cell r="O2229" t="str">
            <v>L</v>
          </cell>
        </row>
        <row r="2230">
          <cell r="F2230" t="str">
            <v>ESDU4303877</v>
          </cell>
          <cell r="G2230" t="str">
            <v>GR-2025/11-0038</v>
          </cell>
        </row>
        <row r="2230">
          <cell r="I2230" t="str">
            <v>F</v>
          </cell>
          <cell r="J2230">
            <v>124798.7</v>
          </cell>
          <cell r="K2230">
            <v>124798.7</v>
          </cell>
          <cell r="L2230">
            <v>74816.82</v>
          </cell>
          <cell r="M2230" t="str">
            <v>F</v>
          </cell>
          <cell r="N2230">
            <v>0.5995</v>
          </cell>
          <cell r="O2230" t="str">
            <v>I</v>
          </cell>
          <cell r="P2230" t="str">
            <v>124,798.70</v>
          </cell>
        </row>
        <row r="2231">
          <cell r="F2231" t="str">
            <v>ESDU4220751</v>
          </cell>
          <cell r="G2231" t="str">
            <v>GR-2025/11-0056</v>
          </cell>
        </row>
        <row r="2231">
          <cell r="I2231" t="str">
            <v>F</v>
          </cell>
          <cell r="J2231">
            <v>128095.33</v>
          </cell>
          <cell r="K2231">
            <v>128095.33</v>
          </cell>
          <cell r="L2231">
            <v>76793.15</v>
          </cell>
          <cell r="M2231" t="str">
            <v>F</v>
          </cell>
          <cell r="N2231">
            <v>0.5995</v>
          </cell>
          <cell r="O2231" t="str">
            <v>I</v>
          </cell>
          <cell r="P2231" t="str">
            <v>128,095.33</v>
          </cell>
        </row>
        <row r="2232">
          <cell r="I2232" t="str">
            <v>F</v>
          </cell>
          <cell r="J2232">
            <v>86950</v>
          </cell>
          <cell r="K2232">
            <v>86950</v>
          </cell>
          <cell r="L2232">
            <v>52170</v>
          </cell>
          <cell r="M2232" t="str">
            <v>F</v>
          </cell>
          <cell r="N2232">
            <v>0.6</v>
          </cell>
          <cell r="O2232" t="str">
            <v>L</v>
          </cell>
        </row>
        <row r="2233">
          <cell r="I2233" t="str">
            <v>F</v>
          </cell>
          <cell r="J2233">
            <v>163710</v>
          </cell>
          <cell r="K2233">
            <v>163710</v>
          </cell>
          <cell r="L2233">
            <v>98226</v>
          </cell>
          <cell r="M2233" t="str">
            <v>F</v>
          </cell>
          <cell r="N2233">
            <v>0.6</v>
          </cell>
          <cell r="O2233" t="str">
            <v>L</v>
          </cell>
        </row>
        <row r="2234">
          <cell r="F2234" t="str">
            <v>ESDU4102276 (MOCHA)</v>
          </cell>
          <cell r="G2234" t="str">
            <v>GR-2025/12-0033</v>
          </cell>
        </row>
        <row r="2234">
          <cell r="I2234" t="str">
            <v>F</v>
          </cell>
          <cell r="J2234">
            <v>5315</v>
          </cell>
          <cell r="K2234">
            <v>5315</v>
          </cell>
          <cell r="L2234">
            <v>3134.26</v>
          </cell>
          <cell r="M2234" t="str">
            <v>F</v>
          </cell>
          <cell r="N2234">
            <v>0.5897</v>
          </cell>
          <cell r="O2234" t="str">
            <v>I</v>
          </cell>
          <cell r="P2234" t="str">
            <v>5,315.00</v>
          </cell>
        </row>
        <row r="2235">
          <cell r="F2235" t="str">
            <v>ESDU4102276</v>
          </cell>
          <cell r="G2235" t="str">
            <v>GR-2025/12-0032</v>
          </cell>
        </row>
        <row r="2235">
          <cell r="I2235" t="str">
            <v>F</v>
          </cell>
          <cell r="J2235">
            <v>96993.58</v>
          </cell>
          <cell r="K2235">
            <v>96993.58</v>
          </cell>
          <cell r="L2235">
            <v>57197.11</v>
          </cell>
          <cell r="M2235" t="str">
            <v>F</v>
          </cell>
          <cell r="N2235">
            <v>0.5897</v>
          </cell>
          <cell r="O2235" t="str">
            <v>I</v>
          </cell>
          <cell r="P2235" t="str">
            <v>96,993.58</v>
          </cell>
        </row>
        <row r="2236">
          <cell r="F2236" t="str">
            <v>ESDU4334538</v>
          </cell>
          <cell r="G2236" t="str">
            <v>GR-2025/12-0031</v>
          </cell>
        </row>
        <row r="2236">
          <cell r="I2236" t="str">
            <v>F</v>
          </cell>
          <cell r="J2236">
            <v>103600</v>
          </cell>
          <cell r="K2236">
            <v>103600</v>
          </cell>
          <cell r="L2236">
            <v>61092.92</v>
          </cell>
          <cell r="M2236" t="str">
            <v>F</v>
          </cell>
          <cell r="N2236">
            <v>0.5897</v>
          </cell>
          <cell r="O2236" t="str">
            <v>I</v>
          </cell>
          <cell r="P2236" t="str">
            <v>103,600.00</v>
          </cell>
        </row>
        <row r="2237">
          <cell r="F2237" t="str">
            <v>ESDU4081240</v>
          </cell>
          <cell r="G2237" t="str">
            <v>GR-2025/12-0021</v>
          </cell>
        </row>
        <row r="2237">
          <cell r="I2237" t="str">
            <v>F</v>
          </cell>
          <cell r="J2237">
            <v>101265.03</v>
          </cell>
          <cell r="K2237">
            <v>101265.03</v>
          </cell>
          <cell r="L2237">
            <v>59715.99</v>
          </cell>
          <cell r="M2237" t="str">
            <v>F</v>
          </cell>
          <cell r="N2237">
            <v>0.5897</v>
          </cell>
          <cell r="O2237" t="str">
            <v>I</v>
          </cell>
          <cell r="P2237" t="str">
            <v>101,265.03</v>
          </cell>
        </row>
        <row r="2238">
          <cell r="F2238" t="str">
            <v>ESDU4126750</v>
          </cell>
          <cell r="G2238" t="str">
            <v>GR-2025/12-0023</v>
          </cell>
        </row>
        <row r="2238">
          <cell r="I2238" t="str">
            <v>F</v>
          </cell>
          <cell r="J2238">
            <v>110350.43</v>
          </cell>
          <cell r="K2238">
            <v>110350.43</v>
          </cell>
          <cell r="L2238">
            <v>65073.65</v>
          </cell>
          <cell r="M2238" t="str">
            <v>F</v>
          </cell>
          <cell r="N2238">
            <v>0.5897</v>
          </cell>
          <cell r="O2238" t="str">
            <v>I</v>
          </cell>
          <cell r="P2238" t="str">
            <v>110,350.43</v>
          </cell>
        </row>
        <row r="2239">
          <cell r="I2239" t="str">
            <v>F</v>
          </cell>
          <cell r="J2239">
            <v>7437.6</v>
          </cell>
          <cell r="K2239">
            <v>7437.6</v>
          </cell>
          <cell r="L2239">
            <v>4462.56</v>
          </cell>
          <cell r="M2239" t="str">
            <v>F</v>
          </cell>
          <cell r="N2239">
            <v>0.6</v>
          </cell>
          <cell r="O2239" t="str">
            <v>L</v>
          </cell>
        </row>
        <row r="2240">
          <cell r="I2240" t="str">
            <v>F</v>
          </cell>
          <cell r="J2240">
            <v>920490</v>
          </cell>
          <cell r="K2240">
            <v>920490</v>
          </cell>
          <cell r="L2240">
            <v>552294</v>
          </cell>
          <cell r="M2240" t="str">
            <v>F</v>
          </cell>
          <cell r="N2240">
            <v>0.6</v>
          </cell>
          <cell r="O2240" t="str">
            <v>L</v>
          </cell>
        </row>
        <row r="2241">
          <cell r="I2241" t="str">
            <v>F</v>
          </cell>
          <cell r="J2241">
            <v>152830</v>
          </cell>
          <cell r="K2241">
            <v>152830</v>
          </cell>
          <cell r="L2241">
            <v>91698</v>
          </cell>
          <cell r="M2241" t="str">
            <v>F</v>
          </cell>
          <cell r="N2241">
            <v>0.6</v>
          </cell>
          <cell r="O2241" t="str">
            <v>L</v>
          </cell>
        </row>
        <row r="2242">
          <cell r="F2242" t="str">
            <v>F-YMMU7244346 (MOCHA)</v>
          </cell>
          <cell r="G2242" t="str">
            <v>FGR2025/11-0004</v>
          </cell>
        </row>
        <row r="2242">
          <cell r="I2242" t="str">
            <v>F</v>
          </cell>
          <cell r="J2242">
            <v>0</v>
          </cell>
          <cell r="K2242">
            <v>0</v>
          </cell>
          <cell r="L2242">
            <v>0</v>
          </cell>
          <cell r="M2242" t="str">
            <v>F</v>
          </cell>
          <cell r="N2242">
            <v>0.5981</v>
          </cell>
          <cell r="O2242" t="str">
            <v>I</v>
          </cell>
        </row>
        <row r="2243">
          <cell r="I2243" t="str">
            <v>F</v>
          </cell>
          <cell r="J2243">
            <v>73485</v>
          </cell>
          <cell r="K2243">
            <v>73485</v>
          </cell>
          <cell r="L2243">
            <v>44091</v>
          </cell>
          <cell r="M2243" t="str">
            <v>F</v>
          </cell>
          <cell r="N2243">
            <v>0.6</v>
          </cell>
          <cell r="O2243" t="str">
            <v>L</v>
          </cell>
        </row>
        <row r="2244">
          <cell r="G2244" t="str">
            <v>GR-2025/10-0100</v>
          </cell>
        </row>
        <row r="2244">
          <cell r="I2244" t="str">
            <v>F</v>
          </cell>
          <cell r="J2244">
            <v>2404.43</v>
          </cell>
          <cell r="K2244">
            <v>2404.43</v>
          </cell>
          <cell r="L2244">
            <v>2404.43</v>
          </cell>
          <cell r="M2244" t="str">
            <v>F</v>
          </cell>
          <cell r="N2244">
            <v>1</v>
          </cell>
        </row>
        <row r="2245">
          <cell r="F2245" t="str">
            <v>TGBU4579914</v>
          </cell>
          <cell r="G2245" t="str">
            <v>GR-2025/11-0001</v>
          </cell>
        </row>
        <row r="2245">
          <cell r="I2245" t="str">
            <v>F</v>
          </cell>
          <cell r="J2245">
            <v>74844</v>
          </cell>
          <cell r="K2245">
            <v>74844</v>
          </cell>
          <cell r="L2245">
            <v>44764.2</v>
          </cell>
          <cell r="M2245" t="str">
            <v>F</v>
          </cell>
          <cell r="N2245">
            <v>0.5981</v>
          </cell>
          <cell r="O2245" t="str">
            <v>I</v>
          </cell>
          <cell r="P2245" t="str">
            <v>74,844.00</v>
          </cell>
        </row>
        <row r="2246">
          <cell r="F2246" t="str">
            <v>BMOU6344622</v>
          </cell>
          <cell r="G2246" t="str">
            <v>GR-2025/11-0003</v>
          </cell>
        </row>
        <row r="2246">
          <cell r="I2246" t="str">
            <v>F</v>
          </cell>
          <cell r="J2246">
            <v>74324</v>
          </cell>
          <cell r="K2246">
            <v>74324</v>
          </cell>
          <cell r="L2246">
            <v>44453.18</v>
          </cell>
          <cell r="M2246" t="str">
            <v>F</v>
          </cell>
          <cell r="N2246">
            <v>0.5981</v>
          </cell>
          <cell r="O2246" t="str">
            <v>I</v>
          </cell>
          <cell r="P2246" t="str">
            <v>74,324.00</v>
          </cell>
        </row>
        <row r="2247">
          <cell r="I2247" t="str">
            <v>F</v>
          </cell>
          <cell r="J2247">
            <v>53500</v>
          </cell>
          <cell r="K2247">
            <v>53500</v>
          </cell>
          <cell r="L2247">
            <v>32100</v>
          </cell>
          <cell r="M2247" t="str">
            <v>F</v>
          </cell>
          <cell r="N2247">
            <v>0.6</v>
          </cell>
          <cell r="O2247" t="str">
            <v>L</v>
          </cell>
        </row>
        <row r="2248">
          <cell r="G2248" t="str">
            <v>GR-2025/10-0094</v>
          </cell>
        </row>
        <row r="2248">
          <cell r="I2248" t="str">
            <v>F</v>
          </cell>
          <cell r="J2248">
            <v>670.89</v>
          </cell>
          <cell r="K2248">
            <v>670.89</v>
          </cell>
          <cell r="L2248">
            <v>670.89</v>
          </cell>
          <cell r="M2248" t="str">
            <v>F</v>
          </cell>
          <cell r="N2248">
            <v>1</v>
          </cell>
        </row>
        <row r="2249">
          <cell r="I2249" t="str">
            <v>F</v>
          </cell>
          <cell r="J2249">
            <v>3436</v>
          </cell>
          <cell r="K2249">
            <v>3436</v>
          </cell>
          <cell r="L2249">
            <v>2061.6</v>
          </cell>
          <cell r="M2249" t="str">
            <v>F</v>
          </cell>
          <cell r="N2249">
            <v>0.6</v>
          </cell>
          <cell r="O2249" t="str">
            <v>L</v>
          </cell>
        </row>
        <row r="2250">
          <cell r="I2250" t="str">
            <v>F</v>
          </cell>
          <cell r="J2250">
            <v>38000</v>
          </cell>
          <cell r="K2250">
            <v>38000</v>
          </cell>
          <cell r="L2250">
            <v>22800</v>
          </cell>
          <cell r="M2250" t="str">
            <v>F</v>
          </cell>
          <cell r="N2250">
            <v>0.6</v>
          </cell>
          <cell r="O2250" t="str">
            <v>L</v>
          </cell>
        </row>
        <row r="2251">
          <cell r="G2251" t="str">
            <v>GR-2025/10-0080</v>
          </cell>
        </row>
        <row r="2251">
          <cell r="I2251" t="str">
            <v>F</v>
          </cell>
          <cell r="J2251">
            <v>37.6</v>
          </cell>
          <cell r="K2251">
            <v>37.6</v>
          </cell>
          <cell r="L2251">
            <v>37.6</v>
          </cell>
          <cell r="M2251" t="str">
            <v>F</v>
          </cell>
          <cell r="N2251">
            <v>1</v>
          </cell>
        </row>
        <row r="2252">
          <cell r="F2252" t="str">
            <v>TUN / CUBE DESIGN </v>
          </cell>
          <cell r="G2252" t="str">
            <v>GR-2025/11-0063</v>
          </cell>
        </row>
        <row r="2252">
          <cell r="I2252" t="str">
            <v>F</v>
          </cell>
          <cell r="J2252">
            <v>11900</v>
          </cell>
          <cell r="K2252">
            <v>11900</v>
          </cell>
          <cell r="L2252">
            <v>11900</v>
          </cell>
          <cell r="M2252" t="str">
            <v>F</v>
          </cell>
          <cell r="N2252">
            <v>1</v>
          </cell>
        </row>
        <row r="2253">
          <cell r="I2253" t="str">
            <v>F</v>
          </cell>
          <cell r="J2253">
            <v>51340</v>
          </cell>
          <cell r="K2253">
            <v>51340</v>
          </cell>
          <cell r="L2253">
            <v>51340</v>
          </cell>
          <cell r="M2253" t="str">
            <v>F</v>
          </cell>
          <cell r="N2253">
            <v>1</v>
          </cell>
        </row>
        <row r="2254">
          <cell r="I2254" t="str">
            <v>F</v>
          </cell>
          <cell r="J2254">
            <v>48059</v>
          </cell>
          <cell r="K2254">
            <v>48059</v>
          </cell>
          <cell r="L2254">
            <v>28835.4</v>
          </cell>
          <cell r="M2254" t="str">
            <v>F</v>
          </cell>
          <cell r="N2254">
            <v>0.6</v>
          </cell>
          <cell r="O2254" t="str">
            <v>L</v>
          </cell>
        </row>
        <row r="2255">
          <cell r="I2255" t="str">
            <v>F</v>
          </cell>
          <cell r="J2255">
            <v>220940</v>
          </cell>
          <cell r="K2255">
            <v>220940</v>
          </cell>
          <cell r="L2255">
            <v>132564</v>
          </cell>
          <cell r="M2255" t="str">
            <v>F</v>
          </cell>
          <cell r="N2255">
            <v>0.6</v>
          </cell>
          <cell r="O2255" t="str">
            <v>L</v>
          </cell>
        </row>
        <row r="2256">
          <cell r="I2256" t="str">
            <v>F</v>
          </cell>
          <cell r="J2256">
            <v>5375</v>
          </cell>
          <cell r="K2256">
            <v>5375</v>
          </cell>
          <cell r="L2256">
            <v>3225</v>
          </cell>
          <cell r="M2256" t="str">
            <v>F</v>
          </cell>
          <cell r="N2256">
            <v>0.6</v>
          </cell>
          <cell r="O2256" t="str">
            <v>L</v>
          </cell>
        </row>
        <row r="2257">
          <cell r="G2257" t="str">
            <v>GR-2025/10-0124</v>
          </cell>
        </row>
        <row r="2257">
          <cell r="I2257" t="str">
            <v>F</v>
          </cell>
          <cell r="J2257">
            <v>1235.85</v>
          </cell>
          <cell r="K2257">
            <v>1235.85</v>
          </cell>
          <cell r="L2257">
            <v>1235.85</v>
          </cell>
          <cell r="M2257" t="str">
            <v>F</v>
          </cell>
          <cell r="N2257">
            <v>1</v>
          </cell>
        </row>
        <row r="2258">
          <cell r="G2258" t="str">
            <v>GR-2025/10-0103</v>
          </cell>
        </row>
        <row r="2258">
          <cell r="I2258" t="str">
            <v>F</v>
          </cell>
          <cell r="J2258">
            <v>1000</v>
          </cell>
          <cell r="K2258">
            <v>1000</v>
          </cell>
          <cell r="L2258">
            <v>1000</v>
          </cell>
          <cell r="M2258" t="str">
            <v>F</v>
          </cell>
          <cell r="N2258">
            <v>1</v>
          </cell>
        </row>
        <row r="2259">
          <cell r="I2259" t="str">
            <v>F</v>
          </cell>
          <cell r="J2259">
            <v>3036</v>
          </cell>
          <cell r="K2259">
            <v>3036</v>
          </cell>
          <cell r="L2259">
            <v>1821.6</v>
          </cell>
          <cell r="M2259" t="str">
            <v>F</v>
          </cell>
          <cell r="N2259">
            <v>0.6</v>
          </cell>
          <cell r="O2259" t="str">
            <v>L</v>
          </cell>
        </row>
        <row r="2260">
          <cell r="I2260" t="str">
            <v>F</v>
          </cell>
          <cell r="J2260">
            <v>90000</v>
          </cell>
          <cell r="K2260">
            <v>90000</v>
          </cell>
          <cell r="L2260">
            <v>54000</v>
          </cell>
          <cell r="M2260" t="str">
            <v>F</v>
          </cell>
          <cell r="N2260">
            <v>0.6</v>
          </cell>
          <cell r="O2260" t="str">
            <v>L</v>
          </cell>
        </row>
        <row r="2261">
          <cell r="I2261" t="str">
            <v>F</v>
          </cell>
          <cell r="J2261">
            <v>32500</v>
          </cell>
          <cell r="K2261">
            <v>32500</v>
          </cell>
          <cell r="L2261">
            <v>19500</v>
          </cell>
          <cell r="M2261" t="str">
            <v>F</v>
          </cell>
          <cell r="N2261">
            <v>0.6</v>
          </cell>
          <cell r="O2261" t="str">
            <v>L</v>
          </cell>
        </row>
        <row r="2262">
          <cell r="G2262" t="str">
            <v>GR-2025/10-0067</v>
          </cell>
        </row>
        <row r="2262">
          <cell r="I2262" t="str">
            <v>F</v>
          </cell>
          <cell r="J2262">
            <v>262.5</v>
          </cell>
          <cell r="K2262">
            <v>262.5</v>
          </cell>
          <cell r="L2262">
            <v>262.5</v>
          </cell>
          <cell r="M2262" t="str">
            <v>T</v>
          </cell>
          <cell r="N2262">
            <v>1</v>
          </cell>
        </row>
        <row r="2263">
          <cell r="G2263" t="str">
            <v>GR-2025/10-0068, GR-2025/10-0069</v>
          </cell>
        </row>
        <row r="2263">
          <cell r="I2263" t="str">
            <v>F</v>
          </cell>
          <cell r="J2263">
            <v>1246.5</v>
          </cell>
          <cell r="K2263">
            <v>1246.5</v>
          </cell>
          <cell r="L2263">
            <v>1246.5</v>
          </cell>
          <cell r="M2263" t="str">
            <v>F</v>
          </cell>
          <cell r="N2263">
            <v>1</v>
          </cell>
        </row>
        <row r="2264">
          <cell r="G2264" t="str">
            <v>GR-2025/10-0121</v>
          </cell>
        </row>
        <row r="2264">
          <cell r="I2264" t="str">
            <v>F</v>
          </cell>
          <cell r="J2264">
            <v>38</v>
          </cell>
          <cell r="K2264">
            <v>38</v>
          </cell>
          <cell r="L2264">
            <v>38</v>
          </cell>
          <cell r="M2264" t="str">
            <v>F</v>
          </cell>
          <cell r="N2264">
            <v>1</v>
          </cell>
        </row>
        <row r="2265">
          <cell r="G2265" t="str">
            <v>GR-2025/10-0068</v>
          </cell>
        </row>
        <row r="2265">
          <cell r="I2265" t="str">
            <v>F</v>
          </cell>
          <cell r="J2265">
            <v>313.6</v>
          </cell>
          <cell r="K2265">
            <v>313.6</v>
          </cell>
          <cell r="L2265">
            <v>313.6</v>
          </cell>
          <cell r="M2265" t="str">
            <v>F</v>
          </cell>
          <cell r="N2265">
            <v>1</v>
          </cell>
        </row>
        <row r="2266">
          <cell r="I2266" t="str">
            <v>F</v>
          </cell>
          <cell r="J2266">
            <v>28746</v>
          </cell>
          <cell r="K2266">
            <v>28746</v>
          </cell>
          <cell r="L2266">
            <v>17247.6</v>
          </cell>
          <cell r="M2266" t="str">
            <v>F</v>
          </cell>
          <cell r="N2266">
            <v>0.6</v>
          </cell>
          <cell r="O2266" t="str">
            <v>L</v>
          </cell>
        </row>
        <row r="2267">
          <cell r="I2267" t="str">
            <v>F</v>
          </cell>
          <cell r="J2267">
            <v>69238</v>
          </cell>
          <cell r="K2267">
            <v>69238</v>
          </cell>
          <cell r="L2267">
            <v>41542.8</v>
          </cell>
          <cell r="M2267" t="str">
            <v>F</v>
          </cell>
          <cell r="N2267">
            <v>0.6</v>
          </cell>
          <cell r="O2267" t="str">
            <v>L</v>
          </cell>
        </row>
        <row r="2268">
          <cell r="I2268" t="str">
            <v>F</v>
          </cell>
          <cell r="J2268">
            <v>96484</v>
          </cell>
          <cell r="K2268">
            <v>96484</v>
          </cell>
          <cell r="L2268">
            <v>57890.4</v>
          </cell>
          <cell r="M2268" t="str">
            <v>F</v>
          </cell>
          <cell r="N2268">
            <v>0.6</v>
          </cell>
          <cell r="O2268" t="str">
            <v>L</v>
          </cell>
        </row>
        <row r="2269">
          <cell r="I2269" t="str">
            <v>F</v>
          </cell>
          <cell r="J2269">
            <v>14928</v>
          </cell>
          <cell r="K2269">
            <v>14928</v>
          </cell>
          <cell r="L2269">
            <v>8956.8</v>
          </cell>
          <cell r="M2269" t="str">
            <v>F</v>
          </cell>
          <cell r="N2269">
            <v>0.6</v>
          </cell>
          <cell r="O2269" t="str">
            <v>L</v>
          </cell>
        </row>
        <row r="2270">
          <cell r="I2270" t="str">
            <v>F</v>
          </cell>
          <cell r="J2270">
            <v>63272.3</v>
          </cell>
          <cell r="K2270">
            <v>63272.3</v>
          </cell>
          <cell r="L2270">
            <v>37963.38</v>
          </cell>
          <cell r="M2270" t="str">
            <v>F</v>
          </cell>
          <cell r="N2270">
            <v>0.6</v>
          </cell>
          <cell r="O2270" t="str">
            <v>L</v>
          </cell>
        </row>
        <row r="2271">
          <cell r="I2271" t="str">
            <v>F</v>
          </cell>
          <cell r="J2271">
            <v>79750</v>
          </cell>
          <cell r="K2271">
            <v>79750</v>
          </cell>
          <cell r="L2271">
            <v>47850</v>
          </cell>
          <cell r="M2271" t="str">
            <v>F</v>
          </cell>
          <cell r="N2271">
            <v>0.6</v>
          </cell>
          <cell r="O2271" t="str">
            <v>L</v>
          </cell>
        </row>
        <row r="2272">
          <cell r="I2272" t="str">
            <v>F</v>
          </cell>
          <cell r="J2272">
            <v>80280</v>
          </cell>
          <cell r="K2272">
            <v>80280</v>
          </cell>
          <cell r="L2272">
            <v>48168</v>
          </cell>
          <cell r="M2272" t="str">
            <v>F</v>
          </cell>
          <cell r="N2272">
            <v>0.6</v>
          </cell>
          <cell r="O2272" t="str">
            <v>L</v>
          </cell>
        </row>
        <row r="2273">
          <cell r="G2273" t="str">
            <v>GR-2025/10-0066</v>
          </cell>
        </row>
        <row r="2273">
          <cell r="I2273" t="str">
            <v>F</v>
          </cell>
          <cell r="J2273">
            <v>1192</v>
          </cell>
          <cell r="K2273">
            <v>1192</v>
          </cell>
          <cell r="L2273">
            <v>1192</v>
          </cell>
          <cell r="M2273" t="str">
            <v>F</v>
          </cell>
          <cell r="N2273">
            <v>1</v>
          </cell>
        </row>
        <row r="2274">
          <cell r="F2274" t="str">
            <v>FOR LINKING</v>
          </cell>
        </row>
        <row r="2274">
          <cell r="I2274" t="str">
            <v>F</v>
          </cell>
          <cell r="J2274">
            <v>3115747</v>
          </cell>
          <cell r="K2274">
            <v>3115747</v>
          </cell>
          <cell r="L2274">
            <v>1869448.2</v>
          </cell>
          <cell r="M2274" t="str">
            <v>F</v>
          </cell>
          <cell r="N2274">
            <v>0.6</v>
          </cell>
          <cell r="O2274" t="str">
            <v>L</v>
          </cell>
        </row>
        <row r="2275">
          <cell r="I2275" t="str">
            <v>F</v>
          </cell>
          <cell r="J2275">
            <v>31556</v>
          </cell>
          <cell r="K2275">
            <v>31556</v>
          </cell>
          <cell r="L2275">
            <v>18933.6</v>
          </cell>
          <cell r="M2275" t="str">
            <v>F</v>
          </cell>
          <cell r="N2275">
            <v>0.6</v>
          </cell>
          <cell r="O2275" t="str">
            <v>L</v>
          </cell>
        </row>
        <row r="2276">
          <cell r="I2276" t="str">
            <v>F</v>
          </cell>
          <cell r="J2276">
            <v>51332</v>
          </cell>
          <cell r="K2276">
            <v>51332</v>
          </cell>
          <cell r="L2276">
            <v>30799.2</v>
          </cell>
          <cell r="M2276" t="str">
            <v>F</v>
          </cell>
          <cell r="N2276">
            <v>0.6</v>
          </cell>
          <cell r="O2276" t="str">
            <v>L</v>
          </cell>
        </row>
        <row r="2277">
          <cell r="I2277" t="str">
            <v>F</v>
          </cell>
          <cell r="J2277">
            <v>364486</v>
          </cell>
          <cell r="K2277">
            <v>364486</v>
          </cell>
          <cell r="L2277">
            <v>218691.6</v>
          </cell>
          <cell r="M2277" t="str">
            <v>F</v>
          </cell>
          <cell r="N2277">
            <v>0.6</v>
          </cell>
          <cell r="O2277" t="str">
            <v>L</v>
          </cell>
        </row>
        <row r="2278">
          <cell r="I2278" t="str">
            <v>F</v>
          </cell>
          <cell r="J2278">
            <v>3350</v>
          </cell>
          <cell r="K2278">
            <v>3350</v>
          </cell>
          <cell r="L2278">
            <v>2010</v>
          </cell>
          <cell r="M2278" t="str">
            <v>F</v>
          </cell>
          <cell r="N2278">
            <v>0.6</v>
          </cell>
          <cell r="O2278" t="str">
            <v>L</v>
          </cell>
        </row>
        <row r="2279">
          <cell r="I2279" t="str">
            <v>F</v>
          </cell>
          <cell r="J2279">
            <v>27070</v>
          </cell>
          <cell r="K2279">
            <v>27070</v>
          </cell>
          <cell r="L2279">
            <v>16242</v>
          </cell>
          <cell r="M2279" t="str">
            <v>F</v>
          </cell>
          <cell r="N2279">
            <v>0.6</v>
          </cell>
          <cell r="O2279" t="str">
            <v>L</v>
          </cell>
        </row>
        <row r="2280">
          <cell r="G2280" t="str">
            <v>GR-2025/10-0062</v>
          </cell>
        </row>
        <row r="2280">
          <cell r="I2280" t="str">
            <v>F</v>
          </cell>
          <cell r="J2280">
            <v>230.32</v>
          </cell>
          <cell r="K2280">
            <v>230.32</v>
          </cell>
          <cell r="L2280">
            <v>969.88</v>
          </cell>
          <cell r="M2280" t="str">
            <v>F</v>
          </cell>
          <cell r="N2280">
            <v>4.211</v>
          </cell>
          <cell r="O2280" t="str">
            <v>I</v>
          </cell>
        </row>
        <row r="2281">
          <cell r="F2281" t="str">
            <v>MSDU8496474</v>
          </cell>
          <cell r="G2281" t="str">
            <v>GR-2025/11-0086</v>
          </cell>
        </row>
        <row r="2281">
          <cell r="I2281" t="str">
            <v>F</v>
          </cell>
          <cell r="J2281">
            <v>574208.6</v>
          </cell>
          <cell r="K2281">
            <v>574208.6</v>
          </cell>
          <cell r="L2281">
            <v>342745.11</v>
          </cell>
          <cell r="M2281" t="str">
            <v>F</v>
          </cell>
          <cell r="N2281">
            <v>0.5969</v>
          </cell>
          <cell r="O2281" t="str">
            <v>I</v>
          </cell>
          <cell r="P2281" t="str">
            <v>574,208.60</v>
          </cell>
        </row>
        <row r="2282">
          <cell r="I2282" t="str">
            <v>F</v>
          </cell>
          <cell r="J2282">
            <v>38.8</v>
          </cell>
          <cell r="K2282">
            <v>38.8</v>
          </cell>
          <cell r="L2282">
            <v>23.28</v>
          </cell>
          <cell r="M2282" t="str">
            <v>F</v>
          </cell>
          <cell r="N2282">
            <v>0.6</v>
          </cell>
          <cell r="O2282" t="str">
            <v>L</v>
          </cell>
        </row>
        <row r="2283">
          <cell r="I2283" t="str">
            <v>F</v>
          </cell>
          <cell r="J2283">
            <v>986</v>
          </cell>
          <cell r="K2283">
            <v>986</v>
          </cell>
          <cell r="L2283">
            <v>591.6</v>
          </cell>
          <cell r="M2283" t="str">
            <v>F</v>
          </cell>
          <cell r="N2283">
            <v>0.6</v>
          </cell>
          <cell r="O2283" t="str">
            <v>L</v>
          </cell>
        </row>
        <row r="2284">
          <cell r="G2284" t="str">
            <v>GR-2025/10-0063</v>
          </cell>
        </row>
        <row r="2284">
          <cell r="I2284" t="str">
            <v>F</v>
          </cell>
          <cell r="J2284">
            <v>252</v>
          </cell>
          <cell r="K2284">
            <v>252</v>
          </cell>
          <cell r="L2284">
            <v>252</v>
          </cell>
          <cell r="M2284" t="str">
            <v>F</v>
          </cell>
          <cell r="N2284">
            <v>1</v>
          </cell>
        </row>
        <row r="2285">
          <cell r="F2285" t="str">
            <v>MSNU5163720 (MOCHA)</v>
          </cell>
          <cell r="G2285" t="str">
            <v>GR-2025/11-0085</v>
          </cell>
        </row>
        <row r="2285">
          <cell r="I2285" t="str">
            <v>F</v>
          </cell>
          <cell r="J2285">
            <v>126135</v>
          </cell>
          <cell r="K2285">
            <v>126135</v>
          </cell>
          <cell r="L2285">
            <v>75289.98</v>
          </cell>
          <cell r="M2285" t="str">
            <v>F</v>
          </cell>
          <cell r="N2285">
            <v>0.5969</v>
          </cell>
          <cell r="O2285" t="str">
            <v>I</v>
          </cell>
          <cell r="P2285" t="str">
            <v>126,135.00</v>
          </cell>
        </row>
        <row r="2286">
          <cell r="I2286" t="str">
            <v>F</v>
          </cell>
          <cell r="J2286">
            <v>32100</v>
          </cell>
          <cell r="K2286">
            <v>32100</v>
          </cell>
          <cell r="L2286">
            <v>19260</v>
          </cell>
          <cell r="M2286" t="str">
            <v>F</v>
          </cell>
          <cell r="N2286">
            <v>0.6</v>
          </cell>
          <cell r="O2286" t="str">
            <v>L</v>
          </cell>
        </row>
        <row r="2287">
          <cell r="I2287" t="str">
            <v>F</v>
          </cell>
          <cell r="J2287">
            <v>60060</v>
          </cell>
          <cell r="K2287">
            <v>60060</v>
          </cell>
          <cell r="L2287">
            <v>36036</v>
          </cell>
          <cell r="M2287" t="str">
            <v>F</v>
          </cell>
          <cell r="N2287">
            <v>0.6</v>
          </cell>
          <cell r="O2287" t="str">
            <v>L</v>
          </cell>
        </row>
        <row r="2288">
          <cell r="I2288" t="str">
            <v>F</v>
          </cell>
          <cell r="J2288">
            <v>400</v>
          </cell>
          <cell r="K2288">
            <v>400</v>
          </cell>
          <cell r="L2288">
            <v>240</v>
          </cell>
          <cell r="M2288" t="str">
            <v>F</v>
          </cell>
          <cell r="N2288">
            <v>0.6</v>
          </cell>
          <cell r="O2288" t="str">
            <v>L</v>
          </cell>
        </row>
        <row r="2289">
          <cell r="I2289" t="str">
            <v>F</v>
          </cell>
          <cell r="J2289">
            <v>51500</v>
          </cell>
          <cell r="K2289">
            <v>51500</v>
          </cell>
          <cell r="L2289">
            <v>30900</v>
          </cell>
          <cell r="M2289" t="str">
            <v>F</v>
          </cell>
          <cell r="N2289">
            <v>0.6</v>
          </cell>
          <cell r="O2289" t="str">
            <v>L</v>
          </cell>
        </row>
        <row r="2290">
          <cell r="I2290" t="str">
            <v>F</v>
          </cell>
          <cell r="J2290">
            <v>3465</v>
          </cell>
          <cell r="K2290">
            <v>3465</v>
          </cell>
          <cell r="L2290">
            <v>2079</v>
          </cell>
          <cell r="M2290" t="str">
            <v>F</v>
          </cell>
          <cell r="N2290">
            <v>0.6</v>
          </cell>
          <cell r="O2290" t="str">
            <v>L</v>
          </cell>
        </row>
        <row r="2291">
          <cell r="F2291" t="str">
            <v>ESDU4158383 (MOCHA)</v>
          </cell>
          <cell r="G2291" t="str">
            <v>GR-2025/10-0114</v>
          </cell>
        </row>
        <row r="2291">
          <cell r="I2291" t="str">
            <v>F</v>
          </cell>
          <cell r="J2291">
            <v>51700</v>
          </cell>
          <cell r="K2291">
            <v>51700</v>
          </cell>
          <cell r="L2291">
            <v>30870.07</v>
          </cell>
          <cell r="M2291" t="str">
            <v>F</v>
          </cell>
          <cell r="N2291">
            <v>0.5971</v>
          </cell>
          <cell r="O2291" t="str">
            <v>I</v>
          </cell>
          <cell r="P2291" t="str">
            <v>51,700.00</v>
          </cell>
        </row>
        <row r="2292">
          <cell r="I2292" t="str">
            <v>F</v>
          </cell>
          <cell r="J2292">
            <v>320</v>
          </cell>
          <cell r="K2292">
            <v>320</v>
          </cell>
          <cell r="L2292">
            <v>192</v>
          </cell>
          <cell r="M2292" t="str">
            <v>F</v>
          </cell>
          <cell r="N2292">
            <v>0.6</v>
          </cell>
          <cell r="O2292" t="str">
            <v>L</v>
          </cell>
        </row>
        <row r="2293">
          <cell r="I2293" t="str">
            <v>F</v>
          </cell>
          <cell r="J2293">
            <v>59755</v>
          </cell>
          <cell r="K2293">
            <v>59755</v>
          </cell>
          <cell r="L2293">
            <v>35853</v>
          </cell>
          <cell r="M2293" t="str">
            <v>F</v>
          </cell>
          <cell r="N2293">
            <v>0.6</v>
          </cell>
          <cell r="O2293" t="str">
            <v>L</v>
          </cell>
        </row>
        <row r="2294">
          <cell r="I2294" t="str">
            <v>F</v>
          </cell>
          <cell r="J2294">
            <v>520</v>
          </cell>
          <cell r="K2294">
            <v>520</v>
          </cell>
          <cell r="L2294">
            <v>312</v>
          </cell>
          <cell r="M2294" t="str">
            <v>F</v>
          </cell>
          <cell r="N2294">
            <v>0.6</v>
          </cell>
          <cell r="O2294" t="str">
            <v>L</v>
          </cell>
        </row>
        <row r="2295">
          <cell r="I2295" t="str">
            <v>F</v>
          </cell>
          <cell r="J2295">
            <v>5250</v>
          </cell>
          <cell r="K2295">
            <v>5250</v>
          </cell>
          <cell r="L2295">
            <v>3150</v>
          </cell>
          <cell r="M2295" t="str">
            <v>F</v>
          </cell>
          <cell r="N2295">
            <v>0.6</v>
          </cell>
          <cell r="O2295" t="str">
            <v>L</v>
          </cell>
        </row>
        <row r="2296">
          <cell r="I2296" t="str">
            <v>F</v>
          </cell>
          <cell r="J2296">
            <v>16950</v>
          </cell>
          <cell r="K2296">
            <v>16950</v>
          </cell>
          <cell r="L2296">
            <v>10170</v>
          </cell>
          <cell r="M2296" t="str">
            <v>F</v>
          </cell>
          <cell r="N2296">
            <v>0.6</v>
          </cell>
          <cell r="O2296" t="str">
            <v>L</v>
          </cell>
        </row>
        <row r="2297">
          <cell r="G2297" t="str">
            <v>GR-2025/10-0049</v>
          </cell>
        </row>
        <row r="2297">
          <cell r="I2297" t="str">
            <v>F</v>
          </cell>
          <cell r="J2297">
            <v>1968</v>
          </cell>
          <cell r="K2297">
            <v>1968</v>
          </cell>
          <cell r="L2297">
            <v>1968</v>
          </cell>
          <cell r="M2297" t="str">
            <v>F</v>
          </cell>
          <cell r="N2297">
            <v>1</v>
          </cell>
        </row>
        <row r="2298">
          <cell r="F2298" t="str">
            <v>ESDU4158383</v>
          </cell>
          <cell r="G2298" t="str">
            <v>GR-2025/10-0113</v>
          </cell>
        </row>
        <row r="2298">
          <cell r="I2298" t="str">
            <v>F</v>
          </cell>
          <cell r="J2298">
            <v>46920</v>
          </cell>
          <cell r="K2298">
            <v>46920</v>
          </cell>
          <cell r="L2298">
            <v>28015.93</v>
          </cell>
          <cell r="M2298" t="str">
            <v>F</v>
          </cell>
          <cell r="N2298">
            <v>0.5971</v>
          </cell>
          <cell r="O2298" t="str">
            <v>I</v>
          </cell>
          <cell r="P2298" t="str">
            <v>46,920.00</v>
          </cell>
        </row>
        <row r="2299">
          <cell r="F2299" t="str">
            <v>ESDU7064441</v>
          </cell>
          <cell r="G2299" t="str">
            <v>GR-2025/10-0129</v>
          </cell>
        </row>
        <row r="2299">
          <cell r="I2299" t="str">
            <v>F</v>
          </cell>
          <cell r="J2299">
            <v>106142</v>
          </cell>
          <cell r="K2299">
            <v>106142</v>
          </cell>
          <cell r="L2299">
            <v>63377.39</v>
          </cell>
          <cell r="M2299" t="str">
            <v>F</v>
          </cell>
          <cell r="N2299">
            <v>0.5971</v>
          </cell>
          <cell r="O2299" t="str">
            <v>I</v>
          </cell>
          <cell r="P2299" t="str">
            <v>106,142.00</v>
          </cell>
        </row>
        <row r="2300">
          <cell r="I2300" t="str">
            <v>F</v>
          </cell>
          <cell r="J2300">
            <v>10350</v>
          </cell>
          <cell r="K2300">
            <v>10350</v>
          </cell>
          <cell r="L2300">
            <v>6210</v>
          </cell>
          <cell r="M2300" t="str">
            <v>F</v>
          </cell>
          <cell r="N2300">
            <v>0.6</v>
          </cell>
          <cell r="O2300" t="str">
            <v>L</v>
          </cell>
        </row>
        <row r="2301">
          <cell r="F2301" t="str">
            <v>F-FCIU7516318</v>
          </cell>
          <cell r="G2301" t="str">
            <v>FGR2025/10-0006</v>
          </cell>
        </row>
        <row r="2301">
          <cell r="I2301" t="str">
            <v>F</v>
          </cell>
          <cell r="J2301">
            <v>0</v>
          </cell>
          <cell r="K2301">
            <v>0</v>
          </cell>
          <cell r="L2301">
            <v>0</v>
          </cell>
          <cell r="M2301" t="str">
            <v>F</v>
          </cell>
          <cell r="N2301">
            <v>0.5962</v>
          </cell>
          <cell r="O2301" t="str">
            <v>I</v>
          </cell>
          <cell r="P2301" t="str">
            <v>0.00</v>
          </cell>
        </row>
        <row r="2302">
          <cell r="I2302" t="str">
            <v>F</v>
          </cell>
          <cell r="J2302">
            <v>87992</v>
          </cell>
          <cell r="K2302">
            <v>87992</v>
          </cell>
          <cell r="L2302">
            <v>52795.2</v>
          </cell>
          <cell r="M2302" t="str">
            <v>F</v>
          </cell>
          <cell r="N2302">
            <v>0.6</v>
          </cell>
          <cell r="O2302" t="str">
            <v>L</v>
          </cell>
        </row>
        <row r="2303">
          <cell r="G2303" t="str">
            <v>GR-2025/10-0072</v>
          </cell>
        </row>
        <row r="2303">
          <cell r="I2303" t="str">
            <v>F</v>
          </cell>
          <cell r="J2303">
            <v>52</v>
          </cell>
          <cell r="K2303">
            <v>52</v>
          </cell>
          <cell r="L2303">
            <v>52</v>
          </cell>
          <cell r="M2303" t="str">
            <v>F</v>
          </cell>
          <cell r="N2303">
            <v>1</v>
          </cell>
        </row>
        <row r="2304">
          <cell r="I2304" t="str">
            <v>F</v>
          </cell>
          <cell r="J2304">
            <v>37975</v>
          </cell>
          <cell r="K2304">
            <v>37975</v>
          </cell>
          <cell r="L2304">
            <v>22785</v>
          </cell>
          <cell r="M2304" t="str">
            <v>F</v>
          </cell>
          <cell r="N2304">
            <v>0.6</v>
          </cell>
          <cell r="O2304" t="str">
            <v>L</v>
          </cell>
        </row>
        <row r="2305">
          <cell r="I2305" t="str">
            <v>F</v>
          </cell>
          <cell r="J2305">
            <v>10500</v>
          </cell>
          <cell r="K2305">
            <v>10500</v>
          </cell>
          <cell r="L2305">
            <v>6300</v>
          </cell>
          <cell r="M2305" t="str">
            <v>F</v>
          </cell>
          <cell r="N2305">
            <v>0.6</v>
          </cell>
          <cell r="O2305" t="str">
            <v>L</v>
          </cell>
        </row>
        <row r="2306">
          <cell r="I2306" t="str">
            <v>F</v>
          </cell>
          <cell r="J2306">
            <v>94115</v>
          </cell>
          <cell r="K2306">
            <v>94115</v>
          </cell>
          <cell r="L2306">
            <v>56469</v>
          </cell>
          <cell r="M2306" t="str">
            <v>F</v>
          </cell>
          <cell r="N2306">
            <v>0.6</v>
          </cell>
          <cell r="O2306" t="str">
            <v>L</v>
          </cell>
        </row>
        <row r="2307">
          <cell r="G2307" t="str">
            <v>GR-2025/10-0061</v>
          </cell>
        </row>
        <row r="2307">
          <cell r="I2307" t="str">
            <v>F</v>
          </cell>
          <cell r="J2307">
            <v>393.66</v>
          </cell>
          <cell r="K2307">
            <v>393.66</v>
          </cell>
          <cell r="L2307">
            <v>393.66</v>
          </cell>
          <cell r="M2307" t="str">
            <v>F</v>
          </cell>
          <cell r="N2307">
            <v>1</v>
          </cell>
        </row>
        <row r="2308">
          <cell r="G2308" t="str">
            <v>GR-2025/10-0052</v>
          </cell>
        </row>
        <row r="2308">
          <cell r="I2308" t="str">
            <v>F</v>
          </cell>
          <cell r="J2308">
            <v>33.2</v>
          </cell>
          <cell r="K2308">
            <v>33.2</v>
          </cell>
          <cell r="L2308">
            <v>33.2</v>
          </cell>
          <cell r="M2308" t="str">
            <v>F</v>
          </cell>
          <cell r="N2308">
            <v>1</v>
          </cell>
        </row>
        <row r="2309">
          <cell r="I2309" t="str">
            <v>F</v>
          </cell>
          <cell r="J2309">
            <v>760</v>
          </cell>
          <cell r="K2309">
            <v>760</v>
          </cell>
          <cell r="L2309">
            <v>456</v>
          </cell>
          <cell r="M2309" t="str">
            <v>F</v>
          </cell>
          <cell r="N2309">
            <v>0.6</v>
          </cell>
          <cell r="O2309" t="str">
            <v>L</v>
          </cell>
        </row>
        <row r="2310">
          <cell r="I2310" t="str">
            <v>F</v>
          </cell>
          <cell r="J2310">
            <v>7830</v>
          </cell>
          <cell r="K2310">
            <v>7830</v>
          </cell>
          <cell r="L2310">
            <v>4698</v>
          </cell>
          <cell r="M2310" t="str">
            <v>F</v>
          </cell>
          <cell r="N2310">
            <v>0.6</v>
          </cell>
          <cell r="O2310" t="str">
            <v>L</v>
          </cell>
        </row>
        <row r="2311">
          <cell r="G2311" t="str">
            <v>GR-2025/10-0060</v>
          </cell>
        </row>
        <row r="2311">
          <cell r="I2311" t="str">
            <v>F</v>
          </cell>
          <cell r="J2311">
            <v>821.1</v>
          </cell>
          <cell r="K2311">
            <v>821.1</v>
          </cell>
          <cell r="L2311">
            <v>821.1</v>
          </cell>
          <cell r="M2311" t="str">
            <v>T</v>
          </cell>
          <cell r="N2311">
            <v>1</v>
          </cell>
        </row>
        <row r="2312">
          <cell r="I2312" t="str">
            <v>F</v>
          </cell>
          <cell r="J2312">
            <v>0</v>
          </cell>
          <cell r="K2312">
            <v>0</v>
          </cell>
          <cell r="L2312">
            <v>0</v>
          </cell>
          <cell r="M2312" t="str">
            <v>F</v>
          </cell>
          <cell r="N2312">
            <v>0.6</v>
          </cell>
          <cell r="O2312" t="str">
            <v>L</v>
          </cell>
        </row>
        <row r="2313">
          <cell r="I2313" t="str">
            <v>F</v>
          </cell>
          <cell r="J2313">
            <v>14435</v>
          </cell>
          <cell r="K2313">
            <v>14435</v>
          </cell>
          <cell r="L2313">
            <v>8661</v>
          </cell>
          <cell r="M2313" t="str">
            <v>F</v>
          </cell>
          <cell r="N2313">
            <v>0.6</v>
          </cell>
          <cell r="O2313" t="str">
            <v>L</v>
          </cell>
        </row>
        <row r="2314">
          <cell r="G2314" t="str">
            <v>GR-2025/10-0053</v>
          </cell>
        </row>
        <row r="2314">
          <cell r="I2314" t="str">
            <v>F</v>
          </cell>
          <cell r="J2314">
            <v>244</v>
          </cell>
          <cell r="K2314">
            <v>244</v>
          </cell>
          <cell r="L2314">
            <v>244</v>
          </cell>
          <cell r="M2314" t="str">
            <v>F</v>
          </cell>
          <cell r="N2314">
            <v>1</v>
          </cell>
        </row>
        <row r="2315">
          <cell r="I2315" t="str">
            <v>F</v>
          </cell>
          <cell r="J2315">
            <v>24375</v>
          </cell>
          <cell r="K2315">
            <v>24375</v>
          </cell>
          <cell r="L2315">
            <v>14625</v>
          </cell>
          <cell r="M2315" t="str">
            <v>F</v>
          </cell>
          <cell r="N2315">
            <v>0.6</v>
          </cell>
          <cell r="O2315" t="str">
            <v>L</v>
          </cell>
        </row>
        <row r="2316">
          <cell r="I2316" t="str">
            <v>F</v>
          </cell>
          <cell r="J2316">
            <v>48310</v>
          </cell>
          <cell r="K2316">
            <v>48310</v>
          </cell>
          <cell r="L2316">
            <v>28986</v>
          </cell>
          <cell r="M2316" t="str">
            <v>F</v>
          </cell>
          <cell r="N2316">
            <v>0.6</v>
          </cell>
          <cell r="O2316" t="str">
            <v>L</v>
          </cell>
        </row>
        <row r="2317">
          <cell r="I2317" t="str">
            <v>F</v>
          </cell>
          <cell r="J2317">
            <v>36900</v>
          </cell>
          <cell r="K2317">
            <v>36900</v>
          </cell>
          <cell r="L2317">
            <v>22140</v>
          </cell>
          <cell r="M2317" t="str">
            <v>F</v>
          </cell>
          <cell r="N2317">
            <v>0.6</v>
          </cell>
          <cell r="O2317" t="str">
            <v>L</v>
          </cell>
        </row>
        <row r="2318">
          <cell r="I2318" t="str">
            <v>F</v>
          </cell>
          <cell r="J2318">
            <v>16400</v>
          </cell>
          <cell r="K2318">
            <v>16400</v>
          </cell>
          <cell r="L2318">
            <v>9840</v>
          </cell>
          <cell r="M2318" t="str">
            <v>F</v>
          </cell>
          <cell r="N2318">
            <v>0.6</v>
          </cell>
          <cell r="O2318" t="str">
            <v>L</v>
          </cell>
        </row>
        <row r="2319">
          <cell r="I2319" t="str">
            <v>F</v>
          </cell>
          <cell r="J2319">
            <v>11440</v>
          </cell>
          <cell r="K2319">
            <v>11440</v>
          </cell>
          <cell r="L2319">
            <v>6864</v>
          </cell>
          <cell r="M2319" t="str">
            <v>F</v>
          </cell>
          <cell r="N2319">
            <v>0.6</v>
          </cell>
          <cell r="O2319" t="str">
            <v>L</v>
          </cell>
        </row>
        <row r="2320">
          <cell r="F2320" t="str">
            <v>MSNU5163720</v>
          </cell>
          <cell r="G2320" t="str">
            <v>GR-2025/11-0084</v>
          </cell>
        </row>
        <row r="2320">
          <cell r="I2320" t="str">
            <v>F</v>
          </cell>
          <cell r="J2320">
            <v>625086.7</v>
          </cell>
          <cell r="K2320">
            <v>625086.7</v>
          </cell>
          <cell r="L2320">
            <v>373114.25</v>
          </cell>
          <cell r="M2320" t="str">
            <v>F</v>
          </cell>
          <cell r="N2320">
            <v>0.5969</v>
          </cell>
          <cell r="O2320" t="str">
            <v>I</v>
          </cell>
          <cell r="P2320" t="str">
            <v>625,086.70</v>
          </cell>
        </row>
        <row r="2321">
          <cell r="I2321" t="str">
            <v>F</v>
          </cell>
          <cell r="J2321">
            <v>575576.06</v>
          </cell>
          <cell r="K2321">
            <v>575576.06</v>
          </cell>
          <cell r="L2321">
            <v>345345.64</v>
          </cell>
          <cell r="M2321" t="str">
            <v>F</v>
          </cell>
          <cell r="N2321">
            <v>0.6</v>
          </cell>
          <cell r="O2321" t="str">
            <v>L</v>
          </cell>
        </row>
        <row r="2322">
          <cell r="I2322" t="str">
            <v>F</v>
          </cell>
          <cell r="J2322">
            <v>20100</v>
          </cell>
          <cell r="K2322">
            <v>20100</v>
          </cell>
          <cell r="L2322">
            <v>12060</v>
          </cell>
          <cell r="M2322" t="str">
            <v>F</v>
          </cell>
          <cell r="N2322">
            <v>0.6</v>
          </cell>
          <cell r="O2322" t="str">
            <v>L</v>
          </cell>
        </row>
        <row r="2323">
          <cell r="I2323" t="str">
            <v>F</v>
          </cell>
          <cell r="J2323">
            <v>24852</v>
          </cell>
          <cell r="K2323">
            <v>24852</v>
          </cell>
          <cell r="L2323">
            <v>14911.2</v>
          </cell>
          <cell r="M2323" t="str">
            <v>F</v>
          </cell>
          <cell r="N2323">
            <v>0.6</v>
          </cell>
          <cell r="O2323" t="str">
            <v>N</v>
          </cell>
        </row>
        <row r="2324">
          <cell r="F2324" t="str">
            <v>F-BSIU9869707</v>
          </cell>
          <cell r="G2324" t="str">
            <v>GR-2025/10-0092</v>
          </cell>
        </row>
        <row r="2324">
          <cell r="I2324" t="str">
            <v>F</v>
          </cell>
          <cell r="J2324">
            <v>0</v>
          </cell>
          <cell r="K2324">
            <v>0</v>
          </cell>
          <cell r="L2324">
            <v>0</v>
          </cell>
          <cell r="M2324" t="str">
            <v>F</v>
          </cell>
          <cell r="N2324">
            <v>0.5971</v>
          </cell>
          <cell r="O2324" t="str">
            <v>I</v>
          </cell>
        </row>
        <row r="2325">
          <cell r="I2325" t="str">
            <v>F</v>
          </cell>
          <cell r="J2325">
            <v>3529</v>
          </cell>
          <cell r="K2325">
            <v>3529</v>
          </cell>
          <cell r="L2325">
            <v>2117.4</v>
          </cell>
          <cell r="M2325" t="str">
            <v>F</v>
          </cell>
          <cell r="N2325">
            <v>0.6</v>
          </cell>
          <cell r="O2325" t="str">
            <v>L</v>
          </cell>
        </row>
        <row r="2326">
          <cell r="I2326" t="str">
            <v>F</v>
          </cell>
          <cell r="J2326">
            <v>16320</v>
          </cell>
          <cell r="K2326">
            <v>16320</v>
          </cell>
          <cell r="L2326">
            <v>9792</v>
          </cell>
          <cell r="M2326" t="str">
            <v>F</v>
          </cell>
          <cell r="N2326">
            <v>0.6</v>
          </cell>
          <cell r="O2326" t="str">
            <v>L</v>
          </cell>
        </row>
        <row r="2327">
          <cell r="I2327" t="str">
            <v>F</v>
          </cell>
          <cell r="J2327">
            <v>526410</v>
          </cell>
          <cell r="K2327">
            <v>526410</v>
          </cell>
          <cell r="L2327">
            <v>315846</v>
          </cell>
          <cell r="M2327" t="str">
            <v>F</v>
          </cell>
          <cell r="N2327">
            <v>0.6</v>
          </cell>
          <cell r="O2327" t="str">
            <v>L</v>
          </cell>
        </row>
        <row r="2328">
          <cell r="I2328" t="str">
            <v>F</v>
          </cell>
          <cell r="J2328">
            <v>22963</v>
          </cell>
          <cell r="K2328">
            <v>22963</v>
          </cell>
          <cell r="L2328">
            <v>13777.8</v>
          </cell>
          <cell r="M2328" t="str">
            <v>F</v>
          </cell>
          <cell r="N2328">
            <v>0.6</v>
          </cell>
          <cell r="O2328" t="str">
            <v>L</v>
          </cell>
        </row>
        <row r="2329">
          <cell r="I2329" t="str">
            <v>F</v>
          </cell>
          <cell r="J2329">
            <v>7000</v>
          </cell>
          <cell r="K2329">
            <v>7000</v>
          </cell>
          <cell r="L2329">
            <v>4200</v>
          </cell>
          <cell r="M2329" t="str">
            <v>F</v>
          </cell>
          <cell r="N2329">
            <v>0.6</v>
          </cell>
          <cell r="O2329" t="str">
            <v>L</v>
          </cell>
        </row>
        <row r="2330">
          <cell r="I2330" t="str">
            <v>F</v>
          </cell>
          <cell r="J2330">
            <v>299032</v>
          </cell>
          <cell r="K2330">
            <v>299032</v>
          </cell>
          <cell r="L2330">
            <v>179419.2</v>
          </cell>
          <cell r="M2330" t="str">
            <v>F</v>
          </cell>
          <cell r="N2330">
            <v>0.6</v>
          </cell>
          <cell r="O2330" t="str">
            <v>L</v>
          </cell>
        </row>
        <row r="2331">
          <cell r="I2331" t="str">
            <v>F</v>
          </cell>
          <cell r="J2331">
            <v>456639.2</v>
          </cell>
          <cell r="K2331">
            <v>456639.2</v>
          </cell>
          <cell r="L2331">
            <v>273983.52</v>
          </cell>
          <cell r="M2331" t="str">
            <v>F</v>
          </cell>
          <cell r="N2331">
            <v>0.6</v>
          </cell>
          <cell r="O2331" t="str">
            <v>L</v>
          </cell>
        </row>
        <row r="2332">
          <cell r="I2332" t="str">
            <v>F</v>
          </cell>
          <cell r="J2332">
            <v>14500</v>
          </cell>
          <cell r="K2332">
            <v>14500</v>
          </cell>
          <cell r="L2332">
            <v>8700</v>
          </cell>
          <cell r="M2332" t="str">
            <v>F</v>
          </cell>
          <cell r="N2332">
            <v>0.6</v>
          </cell>
          <cell r="O2332" t="str">
            <v>L</v>
          </cell>
        </row>
        <row r="2333">
          <cell r="I2333" t="str">
            <v>F</v>
          </cell>
          <cell r="J2333">
            <v>5700</v>
          </cell>
          <cell r="K2333">
            <v>5700</v>
          </cell>
          <cell r="L2333">
            <v>3420</v>
          </cell>
          <cell r="M2333" t="str">
            <v>F</v>
          </cell>
          <cell r="N2333">
            <v>0.6</v>
          </cell>
          <cell r="O2333" t="str">
            <v>L</v>
          </cell>
        </row>
        <row r="2334">
          <cell r="I2334" t="str">
            <v>F</v>
          </cell>
          <cell r="J2334">
            <v>16500</v>
          </cell>
          <cell r="K2334">
            <v>16500</v>
          </cell>
          <cell r="L2334">
            <v>9900</v>
          </cell>
          <cell r="M2334" t="str">
            <v>F</v>
          </cell>
          <cell r="N2334">
            <v>0.6</v>
          </cell>
          <cell r="O2334" t="str">
            <v>L</v>
          </cell>
        </row>
        <row r="2335">
          <cell r="I2335" t="str">
            <v>F</v>
          </cell>
          <cell r="J2335">
            <v>9180.6</v>
          </cell>
          <cell r="K2335">
            <v>9180.6</v>
          </cell>
          <cell r="L2335">
            <v>5508.36</v>
          </cell>
          <cell r="M2335" t="str">
            <v>F</v>
          </cell>
          <cell r="N2335">
            <v>0.6</v>
          </cell>
          <cell r="O2335" t="str">
            <v>L</v>
          </cell>
        </row>
        <row r="2336">
          <cell r="I2336" t="str">
            <v>F</v>
          </cell>
          <cell r="J2336">
            <v>56000</v>
          </cell>
          <cell r="K2336">
            <v>56000</v>
          </cell>
          <cell r="L2336">
            <v>33600</v>
          </cell>
          <cell r="M2336" t="str">
            <v>F</v>
          </cell>
          <cell r="N2336">
            <v>0.6</v>
          </cell>
          <cell r="O2336" t="str">
            <v>L</v>
          </cell>
        </row>
        <row r="2337">
          <cell r="I2337" t="str">
            <v>F</v>
          </cell>
          <cell r="J2337">
            <v>7800</v>
          </cell>
          <cell r="K2337">
            <v>7800</v>
          </cell>
          <cell r="L2337">
            <v>4680</v>
          </cell>
          <cell r="M2337" t="str">
            <v>F</v>
          </cell>
          <cell r="N2337">
            <v>0.6</v>
          </cell>
          <cell r="O2337" t="str">
            <v>L</v>
          </cell>
        </row>
        <row r="2338">
          <cell r="I2338" t="str">
            <v>F</v>
          </cell>
          <cell r="J2338">
            <v>919270</v>
          </cell>
          <cell r="K2338">
            <v>919270</v>
          </cell>
          <cell r="L2338">
            <v>551562</v>
          </cell>
          <cell r="M2338" t="str">
            <v>F</v>
          </cell>
          <cell r="N2338">
            <v>0.6</v>
          </cell>
          <cell r="O2338" t="str">
            <v>L</v>
          </cell>
        </row>
        <row r="2339">
          <cell r="I2339" t="str">
            <v>F</v>
          </cell>
          <cell r="J2339">
            <v>57400</v>
          </cell>
          <cell r="K2339">
            <v>57400</v>
          </cell>
          <cell r="L2339">
            <v>34440</v>
          </cell>
          <cell r="M2339" t="str">
            <v>F</v>
          </cell>
          <cell r="N2339">
            <v>0.6</v>
          </cell>
          <cell r="O2339" t="str">
            <v>L</v>
          </cell>
        </row>
        <row r="2340">
          <cell r="I2340" t="str">
            <v>F</v>
          </cell>
          <cell r="J2340">
            <v>22302.5</v>
          </cell>
          <cell r="K2340">
            <v>22302.5</v>
          </cell>
          <cell r="L2340">
            <v>13381.5</v>
          </cell>
          <cell r="M2340" t="str">
            <v>F</v>
          </cell>
          <cell r="N2340">
            <v>0.6</v>
          </cell>
          <cell r="O2340" t="str">
            <v>L</v>
          </cell>
        </row>
        <row r="2341">
          <cell r="I2341" t="str">
            <v>F</v>
          </cell>
          <cell r="J2341">
            <v>842800</v>
          </cell>
          <cell r="K2341">
            <v>842800</v>
          </cell>
          <cell r="L2341">
            <v>505680</v>
          </cell>
          <cell r="M2341" t="str">
            <v>F</v>
          </cell>
          <cell r="N2341">
            <v>0.6</v>
          </cell>
          <cell r="O2341" t="str">
            <v>L</v>
          </cell>
        </row>
        <row r="2342">
          <cell r="I2342" t="str">
            <v>F</v>
          </cell>
          <cell r="J2342">
            <v>174328</v>
          </cell>
          <cell r="K2342">
            <v>174328</v>
          </cell>
          <cell r="L2342">
            <v>104596.8</v>
          </cell>
          <cell r="M2342" t="str">
            <v>F</v>
          </cell>
          <cell r="N2342">
            <v>0.6</v>
          </cell>
          <cell r="O2342" t="str">
            <v>L</v>
          </cell>
        </row>
        <row r="2343">
          <cell r="I2343" t="str">
            <v>F</v>
          </cell>
          <cell r="J2343">
            <v>40423.75</v>
          </cell>
          <cell r="K2343">
            <v>40423.75</v>
          </cell>
          <cell r="L2343">
            <v>24254.25</v>
          </cell>
          <cell r="M2343" t="str">
            <v>F</v>
          </cell>
          <cell r="N2343">
            <v>0.6</v>
          </cell>
          <cell r="O2343" t="str">
            <v>L</v>
          </cell>
        </row>
        <row r="2344">
          <cell r="I2344" t="str">
            <v>F</v>
          </cell>
          <cell r="J2344">
            <v>122493.6</v>
          </cell>
          <cell r="K2344">
            <v>122493.6</v>
          </cell>
          <cell r="L2344">
            <v>73496.16</v>
          </cell>
          <cell r="M2344" t="str">
            <v>F</v>
          </cell>
          <cell r="N2344">
            <v>0.6</v>
          </cell>
          <cell r="O2344" t="str">
            <v>L</v>
          </cell>
        </row>
        <row r="2345">
          <cell r="I2345" t="str">
            <v>F</v>
          </cell>
          <cell r="J2345">
            <v>21250</v>
          </cell>
          <cell r="K2345">
            <v>21250</v>
          </cell>
          <cell r="L2345">
            <v>12750</v>
          </cell>
          <cell r="M2345" t="str">
            <v>F</v>
          </cell>
          <cell r="N2345">
            <v>0.6</v>
          </cell>
          <cell r="O2345" t="str">
            <v>L</v>
          </cell>
        </row>
        <row r="2346">
          <cell r="I2346" t="str">
            <v>F</v>
          </cell>
          <cell r="J2346">
            <v>19040</v>
          </cell>
          <cell r="K2346">
            <v>19040</v>
          </cell>
          <cell r="L2346">
            <v>11424</v>
          </cell>
          <cell r="M2346" t="str">
            <v>F</v>
          </cell>
          <cell r="N2346">
            <v>0.6</v>
          </cell>
          <cell r="O2346" t="str">
            <v>L</v>
          </cell>
        </row>
        <row r="2347">
          <cell r="I2347" t="str">
            <v>F</v>
          </cell>
          <cell r="J2347">
            <v>62280</v>
          </cell>
          <cell r="K2347">
            <v>62280</v>
          </cell>
          <cell r="L2347">
            <v>37368</v>
          </cell>
          <cell r="M2347" t="str">
            <v>F</v>
          </cell>
          <cell r="N2347">
            <v>0.6</v>
          </cell>
          <cell r="O2347" t="str">
            <v>L</v>
          </cell>
        </row>
        <row r="2348">
          <cell r="I2348" t="str">
            <v>F</v>
          </cell>
          <cell r="J2348">
            <v>2685</v>
          </cell>
          <cell r="K2348">
            <v>2685</v>
          </cell>
          <cell r="L2348">
            <v>1611</v>
          </cell>
          <cell r="M2348" t="str">
            <v>F</v>
          </cell>
          <cell r="N2348">
            <v>0.6</v>
          </cell>
          <cell r="O2348" t="str">
            <v>L</v>
          </cell>
        </row>
        <row r="2349">
          <cell r="I2349" t="str">
            <v>F</v>
          </cell>
          <cell r="J2349">
            <v>8000</v>
          </cell>
          <cell r="K2349">
            <v>8000</v>
          </cell>
          <cell r="L2349">
            <v>4800</v>
          </cell>
          <cell r="M2349" t="str">
            <v>F</v>
          </cell>
          <cell r="N2349">
            <v>0.6</v>
          </cell>
          <cell r="O2349" t="str">
            <v>L</v>
          </cell>
        </row>
        <row r="2350">
          <cell r="I2350" t="str">
            <v>F</v>
          </cell>
          <cell r="J2350">
            <v>295200</v>
          </cell>
          <cell r="K2350">
            <v>295200</v>
          </cell>
          <cell r="L2350">
            <v>177120</v>
          </cell>
          <cell r="M2350" t="str">
            <v>F</v>
          </cell>
          <cell r="N2350">
            <v>0.6</v>
          </cell>
          <cell r="O2350" t="str">
            <v>L</v>
          </cell>
        </row>
        <row r="2351">
          <cell r="I2351" t="str">
            <v>F</v>
          </cell>
          <cell r="J2351">
            <v>34920</v>
          </cell>
          <cell r="K2351">
            <v>34920</v>
          </cell>
          <cell r="L2351">
            <v>20952</v>
          </cell>
          <cell r="M2351" t="str">
            <v>F</v>
          </cell>
          <cell r="N2351">
            <v>0.6</v>
          </cell>
          <cell r="O2351" t="str">
            <v>L</v>
          </cell>
        </row>
        <row r="2352">
          <cell r="F2352" t="str">
            <v>PCIU9322944 (KUCHING)</v>
          </cell>
          <cell r="G2352" t="str">
            <v>GR-2025/12-0007</v>
          </cell>
        </row>
        <row r="2352">
          <cell r="I2352" t="str">
            <v>F</v>
          </cell>
          <cell r="J2352">
            <v>27015</v>
          </cell>
          <cell r="K2352">
            <v>27015</v>
          </cell>
          <cell r="L2352">
            <v>16165.78</v>
          </cell>
          <cell r="M2352" t="str">
            <v>F</v>
          </cell>
          <cell r="N2352">
            <v>0.5984</v>
          </cell>
          <cell r="O2352" t="str">
            <v>K</v>
          </cell>
          <cell r="P2352" t="str">
            <v>27,015.00</v>
          </cell>
        </row>
        <row r="2353">
          <cell r="G2353" t="str">
            <v>GR-2025/10-0026</v>
          </cell>
        </row>
        <row r="2353">
          <cell r="I2353" t="str">
            <v>F</v>
          </cell>
          <cell r="J2353">
            <v>132</v>
          </cell>
          <cell r="K2353">
            <v>132</v>
          </cell>
          <cell r="L2353">
            <v>132</v>
          </cell>
          <cell r="M2353" t="str">
            <v>T</v>
          </cell>
          <cell r="N2353">
            <v>1</v>
          </cell>
        </row>
        <row r="2354">
          <cell r="F2354" t="str">
            <v>PCIU9322944 (KUCHING)</v>
          </cell>
          <cell r="G2354" t="str">
            <v>GR-2025/12-0006</v>
          </cell>
        </row>
        <row r="2354">
          <cell r="I2354" t="str">
            <v>F</v>
          </cell>
          <cell r="J2354">
            <v>82165.99</v>
          </cell>
          <cell r="K2354">
            <v>82165.99</v>
          </cell>
          <cell r="L2354">
            <v>49168.13</v>
          </cell>
          <cell r="M2354" t="str">
            <v>F</v>
          </cell>
          <cell r="N2354">
            <v>0.5984</v>
          </cell>
          <cell r="O2354" t="str">
            <v>K</v>
          </cell>
          <cell r="P2354" t="str">
            <v>82,165.99</v>
          </cell>
        </row>
        <row r="2355">
          <cell r="I2355" t="str">
            <v>F</v>
          </cell>
          <cell r="J2355">
            <v>7565</v>
          </cell>
          <cell r="K2355">
            <v>7565</v>
          </cell>
          <cell r="L2355">
            <v>4539</v>
          </cell>
          <cell r="M2355" t="str">
            <v>F</v>
          </cell>
          <cell r="N2355">
            <v>0.6</v>
          </cell>
          <cell r="O2355" t="str">
            <v>L</v>
          </cell>
        </row>
        <row r="2356">
          <cell r="I2356" t="str">
            <v>F</v>
          </cell>
          <cell r="J2356">
            <v>82166</v>
          </cell>
          <cell r="K2356">
            <v>82166</v>
          </cell>
          <cell r="L2356">
            <v>49299.6</v>
          </cell>
          <cell r="M2356" t="str">
            <v>F</v>
          </cell>
          <cell r="N2356">
            <v>0.6</v>
          </cell>
          <cell r="O2356" t="str">
            <v>L</v>
          </cell>
        </row>
        <row r="2357">
          <cell r="I2357" t="str">
            <v>F</v>
          </cell>
          <cell r="J2357">
            <v>15861</v>
          </cell>
          <cell r="K2357">
            <v>15861</v>
          </cell>
          <cell r="L2357">
            <v>9516.6</v>
          </cell>
          <cell r="M2357" t="str">
            <v>F</v>
          </cell>
          <cell r="N2357">
            <v>0.6</v>
          </cell>
          <cell r="O2357" t="str">
            <v>N</v>
          </cell>
        </row>
        <row r="2358">
          <cell r="I2358" t="str">
            <v>F</v>
          </cell>
          <cell r="J2358">
            <v>4100</v>
          </cell>
          <cell r="K2358">
            <v>4100</v>
          </cell>
          <cell r="L2358">
            <v>2460</v>
          </cell>
          <cell r="M2358" t="str">
            <v>F</v>
          </cell>
          <cell r="N2358">
            <v>0.6</v>
          </cell>
          <cell r="O2358" t="str">
            <v>K</v>
          </cell>
        </row>
        <row r="2359">
          <cell r="I2359" t="str">
            <v>F</v>
          </cell>
          <cell r="J2359">
            <v>45880</v>
          </cell>
          <cell r="K2359">
            <v>45880</v>
          </cell>
          <cell r="L2359">
            <v>27528</v>
          </cell>
          <cell r="M2359" t="str">
            <v>F</v>
          </cell>
          <cell r="N2359">
            <v>0.6</v>
          </cell>
          <cell r="O2359" t="str">
            <v>L</v>
          </cell>
        </row>
        <row r="2360">
          <cell r="I2360" t="str">
            <v>F</v>
          </cell>
          <cell r="J2360">
            <v>18000</v>
          </cell>
          <cell r="K2360">
            <v>18000</v>
          </cell>
          <cell r="L2360">
            <v>10800</v>
          </cell>
          <cell r="M2360" t="str">
            <v>F</v>
          </cell>
          <cell r="N2360">
            <v>0.6</v>
          </cell>
          <cell r="O2360" t="str">
            <v>L</v>
          </cell>
        </row>
        <row r="2361">
          <cell r="I2361" t="str">
            <v>F</v>
          </cell>
          <cell r="J2361">
            <v>3040</v>
          </cell>
          <cell r="K2361">
            <v>3040</v>
          </cell>
          <cell r="L2361">
            <v>1824</v>
          </cell>
          <cell r="M2361" t="str">
            <v>F</v>
          </cell>
          <cell r="N2361">
            <v>0.6</v>
          </cell>
          <cell r="O2361" t="str">
            <v>L</v>
          </cell>
        </row>
        <row r="2362">
          <cell r="G2362" t="str">
            <v>GR-2025/10-0041</v>
          </cell>
        </row>
        <row r="2362">
          <cell r="I2362" t="str">
            <v>F</v>
          </cell>
          <cell r="J2362">
            <v>280</v>
          </cell>
          <cell r="K2362">
            <v>280</v>
          </cell>
          <cell r="L2362">
            <v>280</v>
          </cell>
          <cell r="M2362" t="str">
            <v>F</v>
          </cell>
          <cell r="N2362">
            <v>1</v>
          </cell>
        </row>
        <row r="2363">
          <cell r="G2363" t="str">
            <v>GR-2025/10-0017, GR-2025/10-0037</v>
          </cell>
        </row>
        <row r="2363">
          <cell r="I2363" t="str">
            <v>F</v>
          </cell>
          <cell r="J2363">
            <v>30920</v>
          </cell>
          <cell r="K2363">
            <v>30920</v>
          </cell>
          <cell r="L2363">
            <v>30920</v>
          </cell>
          <cell r="M2363" t="str">
            <v>F</v>
          </cell>
          <cell r="N2363">
            <v>1</v>
          </cell>
        </row>
        <row r="2364">
          <cell r="G2364" t="str">
            <v>GR-2025/10-0102</v>
          </cell>
        </row>
        <row r="2364">
          <cell r="I2364" t="str">
            <v>F</v>
          </cell>
          <cell r="J2364">
            <v>734.11</v>
          </cell>
          <cell r="K2364">
            <v>734.11</v>
          </cell>
          <cell r="L2364">
            <v>734.11</v>
          </cell>
          <cell r="M2364" t="str">
            <v>F</v>
          </cell>
          <cell r="N2364">
            <v>1</v>
          </cell>
        </row>
        <row r="2365">
          <cell r="F2365" t="str">
            <v>CAIU4419553</v>
          </cell>
          <cell r="G2365" t="str">
            <v>GR-2025/10-0091</v>
          </cell>
        </row>
        <row r="2365">
          <cell r="I2365" t="str">
            <v>F</v>
          </cell>
          <cell r="J2365">
            <v>255</v>
          </cell>
          <cell r="K2365">
            <v>255</v>
          </cell>
          <cell r="L2365">
            <v>152.26</v>
          </cell>
          <cell r="M2365" t="str">
            <v>F</v>
          </cell>
          <cell r="N2365">
            <v>0.5971</v>
          </cell>
          <cell r="O2365" t="str">
            <v>I</v>
          </cell>
          <cell r="P2365" t="str">
            <v>255.00</v>
          </cell>
        </row>
        <row r="2366">
          <cell r="F2366" t="str">
            <v>CAIU4419553</v>
          </cell>
          <cell r="G2366" t="str">
            <v>GR-2025/10-0090</v>
          </cell>
        </row>
        <row r="2366">
          <cell r="I2366" t="str">
            <v>F</v>
          </cell>
          <cell r="J2366">
            <v>81545.87</v>
          </cell>
          <cell r="K2366">
            <v>81545.87</v>
          </cell>
          <cell r="L2366">
            <v>48691.04</v>
          </cell>
          <cell r="M2366" t="str">
            <v>F</v>
          </cell>
          <cell r="N2366">
            <v>0.5971</v>
          </cell>
          <cell r="O2366" t="str">
            <v>I</v>
          </cell>
          <cell r="P2366" t="str">
            <v>81,545.87</v>
          </cell>
        </row>
        <row r="2367">
          <cell r="F2367" t="str">
            <v>CAIU4419553</v>
          </cell>
          <cell r="G2367" t="str">
            <v>GR-2025/10-0089</v>
          </cell>
        </row>
        <row r="2367">
          <cell r="I2367" t="str">
            <v>F</v>
          </cell>
          <cell r="J2367">
            <v>297311</v>
          </cell>
          <cell r="K2367">
            <v>297311</v>
          </cell>
          <cell r="L2367">
            <v>177524.4</v>
          </cell>
          <cell r="M2367" t="str">
            <v>F</v>
          </cell>
          <cell r="N2367">
            <v>0.5971</v>
          </cell>
          <cell r="O2367" t="str">
            <v>I</v>
          </cell>
          <cell r="P2367" t="str">
            <v>297,311.00</v>
          </cell>
        </row>
        <row r="2368">
          <cell r="F2368" t="str">
            <v>DRYU9942418 (MOCHA)</v>
          </cell>
          <cell r="G2368" t="str">
            <v>GR-2025/10-0097</v>
          </cell>
        </row>
        <row r="2368">
          <cell r="I2368" t="str">
            <v>F</v>
          </cell>
          <cell r="J2368">
            <v>0</v>
          </cell>
          <cell r="K2368">
            <v>0</v>
          </cell>
          <cell r="L2368">
            <v>0</v>
          </cell>
          <cell r="M2368" t="str">
            <v>F</v>
          </cell>
          <cell r="N2368">
            <v>0.5971</v>
          </cell>
          <cell r="O2368" t="str">
            <v>I</v>
          </cell>
          <cell r="P2368" t="str">
            <v>0.00</v>
          </cell>
        </row>
        <row r="2369">
          <cell r="F2369" t="str">
            <v>DRYU9942418</v>
          </cell>
          <cell r="G2369" t="str">
            <v>GR-2025/10-0096</v>
          </cell>
        </row>
        <row r="2369">
          <cell r="I2369" t="str">
            <v>F</v>
          </cell>
          <cell r="J2369">
            <v>380034</v>
          </cell>
          <cell r="K2369">
            <v>380034</v>
          </cell>
          <cell r="L2369">
            <v>226918.3</v>
          </cell>
          <cell r="M2369" t="str">
            <v>F</v>
          </cell>
          <cell r="N2369">
            <v>0.5971</v>
          </cell>
          <cell r="O2369" t="str">
            <v>I</v>
          </cell>
          <cell r="P2369" t="str">
            <v>380,034.00</v>
          </cell>
        </row>
        <row r="2370">
          <cell r="F2370" t="str">
            <v>TGCU5316808 (MOCHA)</v>
          </cell>
          <cell r="G2370" t="str">
            <v>GR-2025/10-0085</v>
          </cell>
        </row>
        <row r="2370">
          <cell r="I2370" t="str">
            <v>F</v>
          </cell>
          <cell r="J2370">
            <v>17935</v>
          </cell>
          <cell r="K2370">
            <v>17935</v>
          </cell>
          <cell r="L2370">
            <v>10708.99</v>
          </cell>
          <cell r="M2370" t="str">
            <v>F</v>
          </cell>
          <cell r="N2370">
            <v>0.5971</v>
          </cell>
          <cell r="O2370" t="str">
            <v>I</v>
          </cell>
          <cell r="P2370" t="str">
            <v>17,935.00</v>
          </cell>
        </row>
        <row r="2371">
          <cell r="F2371" t="str">
            <v>TGCU5316808</v>
          </cell>
          <cell r="G2371" t="str">
            <v>GR-2025/10-0084</v>
          </cell>
        </row>
        <row r="2371">
          <cell r="I2371" t="str">
            <v>F</v>
          </cell>
          <cell r="J2371">
            <v>309055.2</v>
          </cell>
          <cell r="K2371">
            <v>309055.2</v>
          </cell>
          <cell r="L2371">
            <v>184536.86</v>
          </cell>
          <cell r="M2371" t="str">
            <v>F</v>
          </cell>
          <cell r="N2371">
            <v>0.5971</v>
          </cell>
          <cell r="O2371" t="str">
            <v>I</v>
          </cell>
          <cell r="P2371" t="str">
            <v>309,055.20</v>
          </cell>
        </row>
        <row r="2372">
          <cell r="G2372" t="str">
            <v>GR-2025/10-0014</v>
          </cell>
        </row>
        <row r="2372">
          <cell r="I2372" t="str">
            <v>F</v>
          </cell>
          <cell r="J2372">
            <v>12.4</v>
          </cell>
          <cell r="K2372">
            <v>12.4</v>
          </cell>
          <cell r="L2372">
            <v>12.4</v>
          </cell>
          <cell r="M2372" t="str">
            <v>F</v>
          </cell>
          <cell r="N2372">
            <v>1</v>
          </cell>
        </row>
        <row r="2373">
          <cell r="F2373" t="str">
            <v>CAAU7796244</v>
          </cell>
          <cell r="G2373" t="str">
            <v>GR-2025/10-0070</v>
          </cell>
        </row>
        <row r="2373">
          <cell r="I2373" t="str">
            <v>F</v>
          </cell>
          <cell r="J2373">
            <v>140736.6</v>
          </cell>
          <cell r="K2373">
            <v>140736.6</v>
          </cell>
          <cell r="L2373">
            <v>84033.82</v>
          </cell>
          <cell r="M2373" t="str">
            <v>F</v>
          </cell>
          <cell r="N2373">
            <v>0.5971</v>
          </cell>
          <cell r="O2373" t="str">
            <v>I</v>
          </cell>
          <cell r="P2373" t="str">
            <v>140,736.60</v>
          </cell>
        </row>
        <row r="2374">
          <cell r="F2374" t="str">
            <v>ASLU7055514 (MOCHA)</v>
          </cell>
          <cell r="G2374" t="str">
            <v>GR-2025/10-0078</v>
          </cell>
        </row>
        <row r="2374">
          <cell r="I2374" t="str">
            <v>F</v>
          </cell>
          <cell r="J2374">
            <v>47889</v>
          </cell>
          <cell r="K2374">
            <v>47889</v>
          </cell>
          <cell r="L2374">
            <v>28594.52</v>
          </cell>
          <cell r="M2374" t="str">
            <v>F</v>
          </cell>
          <cell r="N2374">
            <v>0.5971</v>
          </cell>
          <cell r="O2374" t="str">
            <v>I</v>
          </cell>
          <cell r="P2374" t="str">
            <v>47,889.00</v>
          </cell>
        </row>
        <row r="2375">
          <cell r="F2375" t="str">
            <v>FOR LINKING ONLY</v>
          </cell>
        </row>
        <row r="2375">
          <cell r="I2375" t="str">
            <v>F</v>
          </cell>
          <cell r="J2375">
            <v>1640194</v>
          </cell>
          <cell r="K2375">
            <v>1640194</v>
          </cell>
          <cell r="L2375">
            <v>984116.4</v>
          </cell>
          <cell r="M2375" t="str">
            <v>F</v>
          </cell>
          <cell r="N2375">
            <v>0.6</v>
          </cell>
          <cell r="O2375" t="str">
            <v>L</v>
          </cell>
        </row>
        <row r="2376">
          <cell r="I2376" t="str">
            <v>F</v>
          </cell>
          <cell r="J2376">
            <v>8200</v>
          </cell>
          <cell r="K2376">
            <v>8200</v>
          </cell>
          <cell r="L2376">
            <v>4920</v>
          </cell>
          <cell r="M2376" t="str">
            <v>F</v>
          </cell>
          <cell r="N2376">
            <v>0.6</v>
          </cell>
          <cell r="O2376" t="str">
            <v>L</v>
          </cell>
        </row>
        <row r="2377">
          <cell r="I2377" t="str">
            <v>F</v>
          </cell>
          <cell r="J2377">
            <v>27500</v>
          </cell>
          <cell r="K2377">
            <v>27500</v>
          </cell>
          <cell r="L2377">
            <v>16500</v>
          </cell>
          <cell r="M2377" t="str">
            <v>F</v>
          </cell>
          <cell r="N2377">
            <v>0.6</v>
          </cell>
          <cell r="O2377" t="str">
            <v>L</v>
          </cell>
        </row>
        <row r="2378">
          <cell r="I2378" t="str">
            <v>F</v>
          </cell>
          <cell r="J2378">
            <v>375</v>
          </cell>
          <cell r="K2378">
            <v>375</v>
          </cell>
          <cell r="L2378">
            <v>225</v>
          </cell>
          <cell r="M2378" t="str">
            <v>F</v>
          </cell>
          <cell r="N2378">
            <v>0.6</v>
          </cell>
          <cell r="O2378" t="str">
            <v>L</v>
          </cell>
        </row>
        <row r="2379">
          <cell r="I2379" t="str">
            <v>F</v>
          </cell>
          <cell r="J2379">
            <v>146028.8</v>
          </cell>
          <cell r="K2379">
            <v>146028.8</v>
          </cell>
          <cell r="L2379">
            <v>87617.28</v>
          </cell>
          <cell r="M2379" t="str">
            <v>F</v>
          </cell>
          <cell r="N2379">
            <v>0.6</v>
          </cell>
          <cell r="O2379" t="str">
            <v>L</v>
          </cell>
        </row>
        <row r="2380">
          <cell r="F2380" t="str">
            <v>FFAU3903857 (MOCHA)</v>
          </cell>
          <cell r="G2380" t="str">
            <v>GR-2025/10-0012</v>
          </cell>
        </row>
        <row r="2380">
          <cell r="I2380" t="str">
            <v>F</v>
          </cell>
          <cell r="J2380">
            <v>1973.67</v>
          </cell>
          <cell r="K2380">
            <v>1973.67</v>
          </cell>
          <cell r="L2380">
            <v>1973.67</v>
          </cell>
          <cell r="M2380" t="str">
            <v>F</v>
          </cell>
          <cell r="N2380">
            <v>1</v>
          </cell>
        </row>
        <row r="2380">
          <cell r="P2380" t="str">
            <v>1,973.67</v>
          </cell>
        </row>
        <row r="2381">
          <cell r="F2381" t="str">
            <v>ASLU7055514</v>
          </cell>
          <cell r="G2381" t="str">
            <v>GR-2025/10-0077</v>
          </cell>
        </row>
        <row r="2381">
          <cell r="I2381" t="str">
            <v>F</v>
          </cell>
          <cell r="J2381">
            <v>839733</v>
          </cell>
          <cell r="K2381">
            <v>839733</v>
          </cell>
          <cell r="L2381">
            <v>501404.57</v>
          </cell>
          <cell r="M2381" t="str">
            <v>F</v>
          </cell>
          <cell r="N2381">
            <v>0.5971</v>
          </cell>
          <cell r="O2381" t="str">
            <v>I</v>
          </cell>
          <cell r="P2381" t="str">
            <v>839,733.00</v>
          </cell>
        </row>
        <row r="2382">
          <cell r="F2382" t="str">
            <v>TEMU8753578</v>
          </cell>
          <cell r="G2382" t="str">
            <v>GR-2025/11-0002</v>
          </cell>
        </row>
        <row r="2382">
          <cell r="I2382" t="str">
            <v>F</v>
          </cell>
          <cell r="J2382">
            <v>27818</v>
          </cell>
          <cell r="K2382">
            <v>27818</v>
          </cell>
          <cell r="L2382">
            <v>118309.95</v>
          </cell>
          <cell r="M2382" t="str">
            <v>F</v>
          </cell>
          <cell r="N2382">
            <v>4.253</v>
          </cell>
          <cell r="O2382" t="str">
            <v>I</v>
          </cell>
          <cell r="P2382" t="str">
            <v>27,818.00</v>
          </cell>
        </row>
        <row r="2383">
          <cell r="I2383" t="str">
            <v>F</v>
          </cell>
          <cell r="J2383">
            <v>272295</v>
          </cell>
          <cell r="K2383">
            <v>272295</v>
          </cell>
          <cell r="L2383">
            <v>163377</v>
          </cell>
          <cell r="M2383" t="str">
            <v>F</v>
          </cell>
          <cell r="N2383">
            <v>0.6</v>
          </cell>
          <cell r="O2383" t="str">
            <v>L</v>
          </cell>
        </row>
        <row r="2384">
          <cell r="I2384" t="str">
            <v>F</v>
          </cell>
          <cell r="J2384">
            <v>169034</v>
          </cell>
          <cell r="K2384">
            <v>169034</v>
          </cell>
          <cell r="L2384">
            <v>101420.4</v>
          </cell>
          <cell r="M2384" t="str">
            <v>F</v>
          </cell>
          <cell r="N2384">
            <v>0.6</v>
          </cell>
          <cell r="O2384" t="str">
            <v>L</v>
          </cell>
        </row>
        <row r="2385">
          <cell r="I2385" t="str">
            <v>F</v>
          </cell>
          <cell r="J2385">
            <v>55100</v>
          </cell>
          <cell r="K2385">
            <v>55100</v>
          </cell>
          <cell r="L2385">
            <v>33060</v>
          </cell>
          <cell r="M2385" t="str">
            <v>F</v>
          </cell>
          <cell r="N2385">
            <v>0.6</v>
          </cell>
          <cell r="O2385" t="str">
            <v>L</v>
          </cell>
        </row>
        <row r="2386">
          <cell r="I2386" t="str">
            <v>F</v>
          </cell>
          <cell r="J2386">
            <v>1450</v>
          </cell>
          <cell r="K2386">
            <v>1450</v>
          </cell>
          <cell r="L2386">
            <v>870</v>
          </cell>
          <cell r="M2386" t="str">
            <v>F</v>
          </cell>
          <cell r="N2386">
            <v>0.6</v>
          </cell>
          <cell r="O2386" t="str">
            <v>L</v>
          </cell>
        </row>
        <row r="2387">
          <cell r="I2387" t="str">
            <v>F</v>
          </cell>
          <cell r="J2387">
            <v>3200</v>
          </cell>
          <cell r="K2387">
            <v>3200</v>
          </cell>
          <cell r="L2387">
            <v>1920</v>
          </cell>
          <cell r="M2387" t="str">
            <v>F</v>
          </cell>
          <cell r="N2387">
            <v>0.6</v>
          </cell>
          <cell r="O2387" t="str">
            <v>L</v>
          </cell>
        </row>
        <row r="2388">
          <cell r="I2388" t="str">
            <v>F</v>
          </cell>
          <cell r="J2388">
            <v>15900</v>
          </cell>
          <cell r="K2388">
            <v>15900</v>
          </cell>
          <cell r="L2388">
            <v>9540</v>
          </cell>
          <cell r="M2388" t="str">
            <v>F</v>
          </cell>
          <cell r="N2388">
            <v>0.6</v>
          </cell>
          <cell r="O2388" t="str">
            <v>L</v>
          </cell>
        </row>
        <row r="2389">
          <cell r="F2389" t="str">
            <v>BY COURIER</v>
          </cell>
          <cell r="G2389" t="str">
            <v>GR-2025/10-0007</v>
          </cell>
        </row>
        <row r="2389">
          <cell r="I2389" t="str">
            <v>F</v>
          </cell>
          <cell r="J2389">
            <v>66.3</v>
          </cell>
          <cell r="K2389">
            <v>66.3</v>
          </cell>
          <cell r="L2389">
            <v>39.18</v>
          </cell>
          <cell r="M2389" t="str">
            <v>F</v>
          </cell>
          <cell r="N2389">
            <v>0.5909</v>
          </cell>
        </row>
        <row r="2390">
          <cell r="F2390" t="str">
            <v>BY COURIER</v>
          </cell>
          <cell r="G2390" t="str">
            <v>GR-2025/10-0006</v>
          </cell>
        </row>
        <row r="2390">
          <cell r="I2390" t="str">
            <v>F</v>
          </cell>
          <cell r="J2390">
            <v>72</v>
          </cell>
          <cell r="K2390">
            <v>72</v>
          </cell>
          <cell r="L2390">
            <v>42.54</v>
          </cell>
          <cell r="M2390" t="str">
            <v>F</v>
          </cell>
          <cell r="N2390">
            <v>0.5909</v>
          </cell>
        </row>
        <row r="2391">
          <cell r="F2391" t="str">
            <v>BY COURIER</v>
          </cell>
          <cell r="G2391" t="str">
            <v>GR-2025/10-0005</v>
          </cell>
        </row>
        <row r="2391">
          <cell r="I2391" t="str">
            <v>F</v>
          </cell>
          <cell r="J2391">
            <v>95</v>
          </cell>
          <cell r="K2391">
            <v>95</v>
          </cell>
          <cell r="L2391">
            <v>56.14</v>
          </cell>
          <cell r="M2391" t="str">
            <v>F</v>
          </cell>
          <cell r="N2391">
            <v>0.5909</v>
          </cell>
        </row>
        <row r="2392">
          <cell r="G2392" t="str">
            <v>GR-2025/10-0021</v>
          </cell>
        </row>
        <row r="2392">
          <cell r="I2392" t="str">
            <v>F</v>
          </cell>
          <cell r="J2392">
            <v>600</v>
          </cell>
          <cell r="K2392">
            <v>600</v>
          </cell>
          <cell r="L2392">
            <v>600</v>
          </cell>
          <cell r="M2392" t="str">
            <v>F</v>
          </cell>
          <cell r="N2392">
            <v>1</v>
          </cell>
        </row>
        <row r="2393">
          <cell r="F2393" t="str">
            <v>WHSU6960643 (MOCHA)</v>
          </cell>
          <cell r="G2393" t="str">
            <v>GR-2025/10-0082</v>
          </cell>
        </row>
        <row r="2393">
          <cell r="I2393" t="str">
            <v>F</v>
          </cell>
          <cell r="J2393">
            <v>3691.5</v>
          </cell>
          <cell r="K2393">
            <v>3691.5</v>
          </cell>
          <cell r="L2393">
            <v>2204.19</v>
          </cell>
          <cell r="M2393" t="str">
            <v>F</v>
          </cell>
          <cell r="N2393">
            <v>0.5971</v>
          </cell>
          <cell r="O2393" t="str">
            <v>I</v>
          </cell>
          <cell r="P2393" t="str">
            <v>3,691.50</v>
          </cell>
        </row>
        <row r="2394">
          <cell r="F2394" t="str">
            <v>WHSU6960643</v>
          </cell>
          <cell r="G2394" t="str">
            <v>GR-2025/10-0081</v>
          </cell>
        </row>
        <row r="2394">
          <cell r="I2394" t="str">
            <v>F</v>
          </cell>
          <cell r="J2394">
            <v>99917</v>
          </cell>
          <cell r="K2394">
            <v>99917</v>
          </cell>
          <cell r="L2394">
            <v>59660.44</v>
          </cell>
          <cell r="M2394" t="str">
            <v>F</v>
          </cell>
          <cell r="N2394">
            <v>0.5971</v>
          </cell>
          <cell r="O2394" t="str">
            <v>I</v>
          </cell>
          <cell r="P2394" t="str">
            <v>99,917.00</v>
          </cell>
        </row>
        <row r="2395">
          <cell r="F2395" t="str">
            <v>F-ESDU4394178</v>
          </cell>
          <cell r="G2395" t="str">
            <v>FGR2025/10-0001</v>
          </cell>
        </row>
        <row r="2395">
          <cell r="I2395" t="str">
            <v>F</v>
          </cell>
          <cell r="J2395">
            <v>0</v>
          </cell>
          <cell r="K2395">
            <v>0</v>
          </cell>
          <cell r="L2395">
            <v>0</v>
          </cell>
          <cell r="M2395" t="str">
            <v>F</v>
          </cell>
          <cell r="N2395">
            <v>0.5972</v>
          </cell>
          <cell r="O2395" t="str">
            <v>I</v>
          </cell>
          <cell r="P2395" t="str">
            <v>92,109.99</v>
          </cell>
        </row>
        <row r="2396">
          <cell r="G2396" t="str">
            <v>GR-2025/10-0008</v>
          </cell>
        </row>
        <row r="2396">
          <cell r="I2396" t="str">
            <v>F</v>
          </cell>
          <cell r="J2396">
            <v>107.48</v>
          </cell>
          <cell r="K2396">
            <v>107.48</v>
          </cell>
          <cell r="L2396">
            <v>107.48</v>
          </cell>
          <cell r="M2396" t="str">
            <v>F</v>
          </cell>
          <cell r="N2396">
            <v>1</v>
          </cell>
        </row>
        <row r="2397">
          <cell r="I2397" t="str">
            <v>F</v>
          </cell>
          <cell r="J2397">
            <v>175580</v>
          </cell>
          <cell r="K2397">
            <v>175580</v>
          </cell>
          <cell r="L2397">
            <v>105348</v>
          </cell>
          <cell r="M2397" t="str">
            <v>F</v>
          </cell>
          <cell r="N2397">
            <v>0.6</v>
          </cell>
          <cell r="O2397" t="str">
            <v>L</v>
          </cell>
        </row>
        <row r="2398">
          <cell r="I2398" t="str">
            <v>F</v>
          </cell>
          <cell r="J2398">
            <v>172492</v>
          </cell>
          <cell r="K2398">
            <v>172492</v>
          </cell>
          <cell r="L2398">
            <v>103495.2</v>
          </cell>
          <cell r="M2398" t="str">
            <v>F</v>
          </cell>
          <cell r="N2398">
            <v>0.6</v>
          </cell>
          <cell r="O2398" t="str">
            <v>L</v>
          </cell>
        </row>
        <row r="2399">
          <cell r="I2399" t="str">
            <v>F</v>
          </cell>
          <cell r="J2399">
            <v>43730</v>
          </cell>
          <cell r="K2399">
            <v>43730</v>
          </cell>
          <cell r="L2399">
            <v>26238</v>
          </cell>
          <cell r="M2399" t="str">
            <v>F</v>
          </cell>
          <cell r="N2399">
            <v>0.6</v>
          </cell>
          <cell r="O2399" t="str">
            <v>L</v>
          </cell>
        </row>
        <row r="2400">
          <cell r="F2400" t="str">
            <v>WHSU6194189</v>
          </cell>
          <cell r="G2400" t="str">
            <v>GR-2025/10-0099</v>
          </cell>
        </row>
        <row r="2400">
          <cell r="I2400" t="str">
            <v>F</v>
          </cell>
          <cell r="J2400">
            <v>70560</v>
          </cell>
          <cell r="K2400">
            <v>70560</v>
          </cell>
          <cell r="L2400">
            <v>42131.38</v>
          </cell>
          <cell r="M2400" t="str">
            <v>F</v>
          </cell>
          <cell r="N2400">
            <v>0.5971</v>
          </cell>
          <cell r="O2400" t="str">
            <v>I</v>
          </cell>
          <cell r="P2400" t="str">
            <v>70,560.00</v>
          </cell>
        </row>
        <row r="2401">
          <cell r="I2401" t="str">
            <v>F</v>
          </cell>
          <cell r="J2401">
            <v>143414</v>
          </cell>
          <cell r="K2401">
            <v>143414</v>
          </cell>
          <cell r="L2401">
            <v>86048.4</v>
          </cell>
          <cell r="M2401" t="str">
            <v>F</v>
          </cell>
          <cell r="N2401">
            <v>0.6</v>
          </cell>
          <cell r="O2401" t="str">
            <v>L</v>
          </cell>
        </row>
        <row r="2402">
          <cell r="F2402" t="str">
            <v>WHSU6284678</v>
          </cell>
          <cell r="G2402" t="str">
            <v>GR-2025/10-0098</v>
          </cell>
        </row>
        <row r="2402">
          <cell r="I2402" t="str">
            <v>F</v>
          </cell>
          <cell r="J2402">
            <v>101555</v>
          </cell>
          <cell r="K2402">
            <v>101555</v>
          </cell>
          <cell r="L2402">
            <v>60638.49</v>
          </cell>
          <cell r="M2402" t="str">
            <v>F</v>
          </cell>
          <cell r="N2402">
            <v>0.5971</v>
          </cell>
          <cell r="O2402" t="str">
            <v>I</v>
          </cell>
          <cell r="P2402" t="str">
            <v>101,555.00</v>
          </cell>
        </row>
        <row r="2403">
          <cell r="G2403" t="str">
            <v>FGR2025/10-0002</v>
          </cell>
        </row>
        <row r="2403">
          <cell r="I2403" t="str">
            <v>F</v>
          </cell>
          <cell r="J2403">
            <v>0</v>
          </cell>
          <cell r="K2403">
            <v>0</v>
          </cell>
          <cell r="L2403">
            <v>0</v>
          </cell>
          <cell r="M2403" t="str">
            <v>F</v>
          </cell>
          <cell r="N2403">
            <v>0.6</v>
          </cell>
          <cell r="O2403" t="str">
            <v>I</v>
          </cell>
        </row>
        <row r="2404">
          <cell r="I2404" t="str">
            <v>F</v>
          </cell>
          <cell r="J2404">
            <v>4200</v>
          </cell>
          <cell r="K2404">
            <v>4200</v>
          </cell>
          <cell r="L2404">
            <v>2520</v>
          </cell>
          <cell r="M2404" t="str">
            <v>F</v>
          </cell>
          <cell r="N2404">
            <v>0.6</v>
          </cell>
          <cell r="O2404" t="str">
            <v>L</v>
          </cell>
        </row>
        <row r="2405">
          <cell r="I2405" t="str">
            <v>F</v>
          </cell>
          <cell r="J2405">
            <v>4750</v>
          </cell>
          <cell r="K2405">
            <v>4750</v>
          </cell>
          <cell r="L2405">
            <v>2850</v>
          </cell>
          <cell r="M2405" t="str">
            <v>F</v>
          </cell>
          <cell r="N2405">
            <v>0.6</v>
          </cell>
          <cell r="O2405" t="str">
            <v>L</v>
          </cell>
        </row>
        <row r="2406">
          <cell r="I2406" t="str">
            <v>F</v>
          </cell>
          <cell r="J2406">
            <v>4653</v>
          </cell>
          <cell r="K2406">
            <v>4653</v>
          </cell>
          <cell r="L2406">
            <v>2791.8</v>
          </cell>
          <cell r="M2406" t="str">
            <v>F</v>
          </cell>
          <cell r="N2406">
            <v>0.6</v>
          </cell>
          <cell r="O2406" t="str">
            <v>L</v>
          </cell>
        </row>
        <row r="2407">
          <cell r="I2407" t="str">
            <v>F</v>
          </cell>
          <cell r="J2407">
            <v>23700</v>
          </cell>
          <cell r="K2407">
            <v>23700</v>
          </cell>
          <cell r="L2407">
            <v>14220</v>
          </cell>
          <cell r="M2407" t="str">
            <v>F</v>
          </cell>
          <cell r="N2407">
            <v>0.6</v>
          </cell>
          <cell r="O2407" t="str">
            <v>L</v>
          </cell>
        </row>
        <row r="2408">
          <cell r="I2408" t="str">
            <v>F</v>
          </cell>
          <cell r="J2408">
            <v>245938.4</v>
          </cell>
          <cell r="K2408">
            <v>245938.4</v>
          </cell>
          <cell r="L2408">
            <v>147563.04</v>
          </cell>
          <cell r="M2408" t="str">
            <v>F</v>
          </cell>
          <cell r="N2408">
            <v>0.6</v>
          </cell>
          <cell r="O2408" t="str">
            <v>L</v>
          </cell>
        </row>
        <row r="2409">
          <cell r="F2409" t="str">
            <v>WHSU5185460</v>
          </cell>
          <cell r="G2409" t="str">
            <v>GR-2025/10-0086</v>
          </cell>
        </row>
        <row r="2409">
          <cell r="I2409" t="str">
            <v>F</v>
          </cell>
          <cell r="J2409">
            <v>102000</v>
          </cell>
          <cell r="K2409">
            <v>102000</v>
          </cell>
          <cell r="L2409">
            <v>60904.2</v>
          </cell>
          <cell r="M2409" t="str">
            <v>F</v>
          </cell>
          <cell r="N2409">
            <v>0.5971</v>
          </cell>
          <cell r="O2409" t="str">
            <v>I</v>
          </cell>
          <cell r="P2409" t="str">
            <v>102,000.00</v>
          </cell>
        </row>
        <row r="2410">
          <cell r="G2410" t="str">
            <v>GR-2025/10-0025, GR-2025/10-0079</v>
          </cell>
        </row>
        <row r="2410">
          <cell r="I2410" t="str">
            <v>F</v>
          </cell>
          <cell r="J2410">
            <v>1988</v>
          </cell>
          <cell r="K2410">
            <v>1988</v>
          </cell>
          <cell r="L2410">
            <v>1988</v>
          </cell>
          <cell r="M2410" t="str">
            <v>F</v>
          </cell>
          <cell r="N2410">
            <v>1</v>
          </cell>
        </row>
        <row r="2411">
          <cell r="F2411" t="str">
            <v>F-JXLU4493029 (MOCHA)</v>
          </cell>
          <cell r="G2411" t="str">
            <v>FGR2025/10-0011</v>
          </cell>
        </row>
        <row r="2411">
          <cell r="I2411" t="str">
            <v>F</v>
          </cell>
          <cell r="J2411">
            <v>0</v>
          </cell>
          <cell r="K2411">
            <v>0</v>
          </cell>
          <cell r="L2411">
            <v>0</v>
          </cell>
          <cell r="M2411" t="str">
            <v>F</v>
          </cell>
          <cell r="N2411">
            <v>0.5971</v>
          </cell>
          <cell r="O2411" t="str">
            <v>I</v>
          </cell>
          <cell r="P2411" t="str">
            <v>0.00</v>
          </cell>
        </row>
        <row r="2412">
          <cell r="F2412" t="str">
            <v>JXLU4493029</v>
          </cell>
          <cell r="G2412" t="str">
            <v>GR-2025/10-0083</v>
          </cell>
        </row>
        <row r="2412">
          <cell r="I2412" t="str">
            <v>F</v>
          </cell>
          <cell r="J2412">
            <v>144617</v>
          </cell>
          <cell r="K2412">
            <v>144617</v>
          </cell>
          <cell r="L2412">
            <v>86350.81</v>
          </cell>
          <cell r="M2412" t="str">
            <v>F</v>
          </cell>
          <cell r="N2412">
            <v>0.5971</v>
          </cell>
          <cell r="O2412" t="str">
            <v>I</v>
          </cell>
          <cell r="P2412" t="str">
            <v>144,617.00</v>
          </cell>
        </row>
        <row r="2413">
          <cell r="G2413" t="str">
            <v>GR-2025/10-0023</v>
          </cell>
        </row>
        <row r="2413">
          <cell r="I2413" t="str">
            <v>F</v>
          </cell>
          <cell r="J2413">
            <v>182</v>
          </cell>
          <cell r="K2413">
            <v>182</v>
          </cell>
          <cell r="L2413">
            <v>182</v>
          </cell>
          <cell r="M2413" t="str">
            <v>F</v>
          </cell>
          <cell r="N2413">
            <v>1</v>
          </cell>
        </row>
        <row r="2414">
          <cell r="F2414" t="str">
            <v>BSIU8376250</v>
          </cell>
          <cell r="G2414" t="str">
            <v>GR-2025/10-0093</v>
          </cell>
        </row>
        <row r="2414">
          <cell r="I2414" t="str">
            <v>F</v>
          </cell>
          <cell r="J2414">
            <v>173177</v>
          </cell>
          <cell r="K2414">
            <v>173177</v>
          </cell>
          <cell r="L2414">
            <v>103403.99</v>
          </cell>
          <cell r="M2414" t="str">
            <v>F</v>
          </cell>
          <cell r="N2414">
            <v>0.5971</v>
          </cell>
          <cell r="O2414" t="str">
            <v>I</v>
          </cell>
          <cell r="P2414" t="str">
            <v>173,177.00</v>
          </cell>
        </row>
        <row r="2415">
          <cell r="G2415" t="str">
            <v>GR-2025/09-0120</v>
          </cell>
        </row>
        <row r="2415">
          <cell r="I2415" t="str">
            <v>F</v>
          </cell>
          <cell r="J2415">
            <v>180</v>
          </cell>
          <cell r="K2415">
            <v>180</v>
          </cell>
          <cell r="L2415">
            <v>180</v>
          </cell>
          <cell r="M2415" t="str">
            <v>F</v>
          </cell>
          <cell r="N2415">
            <v>1</v>
          </cell>
        </row>
        <row r="2416">
          <cell r="I2416" t="str">
            <v>F</v>
          </cell>
          <cell r="J2416">
            <v>10020</v>
          </cell>
          <cell r="K2416">
            <v>10020</v>
          </cell>
          <cell r="L2416">
            <v>6012</v>
          </cell>
          <cell r="M2416" t="str">
            <v>F</v>
          </cell>
          <cell r="N2416">
            <v>0.6</v>
          </cell>
          <cell r="O2416" t="str">
            <v>L</v>
          </cell>
        </row>
        <row r="2417">
          <cell r="I2417" t="str">
            <v>F</v>
          </cell>
          <cell r="J2417">
            <v>100750</v>
          </cell>
          <cell r="K2417">
            <v>100750</v>
          </cell>
          <cell r="L2417">
            <v>60450</v>
          </cell>
          <cell r="M2417" t="str">
            <v>F</v>
          </cell>
          <cell r="N2417">
            <v>0.6</v>
          </cell>
          <cell r="O2417" t="str">
            <v>L</v>
          </cell>
        </row>
        <row r="2418">
          <cell r="F2418" t="str">
            <v>BSIU9869707 (MOCHA)</v>
          </cell>
          <cell r="G2418" t="str">
            <v>GR-2025/10-0065</v>
          </cell>
        </row>
        <row r="2418">
          <cell r="I2418" t="str">
            <v>F</v>
          </cell>
          <cell r="J2418">
            <v>113972</v>
          </cell>
          <cell r="K2418">
            <v>113972</v>
          </cell>
          <cell r="L2418">
            <v>68052.68</v>
          </cell>
          <cell r="M2418" t="str">
            <v>F</v>
          </cell>
          <cell r="N2418">
            <v>0.5971</v>
          </cell>
          <cell r="O2418" t="str">
            <v>I</v>
          </cell>
          <cell r="P2418" t="str">
            <v>113,972.00</v>
          </cell>
        </row>
        <row r="2419">
          <cell r="F2419" t="str">
            <v>BSIU9869707</v>
          </cell>
          <cell r="G2419" t="str">
            <v>GR-2025/10-0064</v>
          </cell>
        </row>
        <row r="2419">
          <cell r="I2419" t="str">
            <v>F</v>
          </cell>
          <cell r="J2419">
            <v>103109</v>
          </cell>
          <cell r="K2419">
            <v>103109</v>
          </cell>
          <cell r="L2419">
            <v>61566.38</v>
          </cell>
          <cell r="M2419" t="str">
            <v>F</v>
          </cell>
          <cell r="N2419">
            <v>0.5971</v>
          </cell>
          <cell r="O2419" t="str">
            <v>I</v>
          </cell>
          <cell r="P2419" t="str">
            <v>103,109.00</v>
          </cell>
        </row>
        <row r="2420">
          <cell r="I2420" t="str">
            <v>F</v>
          </cell>
          <cell r="J2420">
            <v>13500</v>
          </cell>
          <cell r="K2420">
            <v>13500</v>
          </cell>
          <cell r="L2420">
            <v>8100</v>
          </cell>
          <cell r="M2420" t="str">
            <v>F</v>
          </cell>
          <cell r="N2420">
            <v>0.6</v>
          </cell>
          <cell r="O2420" t="str">
            <v>L</v>
          </cell>
        </row>
        <row r="2421">
          <cell r="F2421" t="str">
            <v>F-MEDU4705959</v>
          </cell>
          <cell r="G2421" t="str">
            <v>FGR2025/09-0020</v>
          </cell>
        </row>
        <row r="2421">
          <cell r="I2421" t="str">
            <v>F</v>
          </cell>
          <cell r="J2421">
            <v>735</v>
          </cell>
          <cell r="K2421">
            <v>735</v>
          </cell>
          <cell r="L2421">
            <v>439.46</v>
          </cell>
          <cell r="M2421" t="str">
            <v>F</v>
          </cell>
          <cell r="N2421">
            <v>0.5979</v>
          </cell>
          <cell r="O2421" t="str">
            <v>I</v>
          </cell>
          <cell r="P2421" t="str">
            <v>735.00</v>
          </cell>
        </row>
        <row r="2422">
          <cell r="F2422" t="str">
            <v>F-ESDU4142978</v>
          </cell>
          <cell r="G2422" t="str">
            <v>FGR2025/09-0019</v>
          </cell>
        </row>
        <row r="2422">
          <cell r="I2422" t="str">
            <v>F</v>
          </cell>
          <cell r="J2422">
            <v>0</v>
          </cell>
          <cell r="K2422">
            <v>0</v>
          </cell>
          <cell r="L2422">
            <v>0</v>
          </cell>
          <cell r="M2422" t="str">
            <v>F</v>
          </cell>
          <cell r="N2422">
            <v>0.6</v>
          </cell>
          <cell r="O2422" t="str">
            <v>I</v>
          </cell>
          <cell r="P2422" t="str">
            <v>0.00</v>
          </cell>
        </row>
        <row r="2423">
          <cell r="F2423" t="str">
            <v>FOR LINKING ONLY</v>
          </cell>
        </row>
        <row r="2423">
          <cell r="I2423" t="str">
            <v>F</v>
          </cell>
          <cell r="J2423">
            <v>1408434</v>
          </cell>
          <cell r="K2423">
            <v>1408434</v>
          </cell>
          <cell r="L2423">
            <v>845060.4</v>
          </cell>
          <cell r="M2423" t="str">
            <v>F</v>
          </cell>
          <cell r="N2423">
            <v>0.6</v>
          </cell>
          <cell r="O2423" t="str">
            <v>L</v>
          </cell>
        </row>
        <row r="2424">
          <cell r="G2424" t="str">
            <v>GR-2025/10-0002</v>
          </cell>
        </row>
        <row r="2424">
          <cell r="I2424" t="str">
            <v>F</v>
          </cell>
          <cell r="J2424">
            <v>719.97</v>
          </cell>
          <cell r="K2424">
            <v>719.97</v>
          </cell>
          <cell r="L2424">
            <v>719.97</v>
          </cell>
          <cell r="M2424" t="str">
            <v>F</v>
          </cell>
          <cell r="N2424">
            <v>1</v>
          </cell>
        </row>
        <row r="2425">
          <cell r="I2425" t="str">
            <v>F</v>
          </cell>
          <cell r="J2425">
            <v>2250</v>
          </cell>
          <cell r="K2425">
            <v>2250</v>
          </cell>
          <cell r="L2425">
            <v>1350</v>
          </cell>
          <cell r="M2425" t="str">
            <v>F</v>
          </cell>
          <cell r="N2425">
            <v>0.6</v>
          </cell>
          <cell r="O2425" t="str">
            <v>L</v>
          </cell>
        </row>
        <row r="2426">
          <cell r="I2426" t="str">
            <v>F</v>
          </cell>
          <cell r="J2426">
            <v>73125</v>
          </cell>
          <cell r="K2426">
            <v>73125</v>
          </cell>
          <cell r="L2426">
            <v>43875</v>
          </cell>
          <cell r="M2426" t="str">
            <v>F</v>
          </cell>
          <cell r="N2426">
            <v>0.6</v>
          </cell>
          <cell r="O2426" t="str">
            <v>L</v>
          </cell>
        </row>
        <row r="2427">
          <cell r="I2427" t="str">
            <v>F</v>
          </cell>
          <cell r="J2427">
            <v>4130</v>
          </cell>
          <cell r="K2427">
            <v>4130</v>
          </cell>
          <cell r="L2427">
            <v>2478</v>
          </cell>
          <cell r="M2427" t="str">
            <v>F</v>
          </cell>
          <cell r="N2427">
            <v>0.6</v>
          </cell>
          <cell r="O2427" t="str">
            <v>L</v>
          </cell>
        </row>
        <row r="2428">
          <cell r="I2428" t="str">
            <v>F</v>
          </cell>
          <cell r="J2428">
            <v>230.32</v>
          </cell>
          <cell r="K2428">
            <v>230.32</v>
          </cell>
          <cell r="L2428">
            <v>690.96</v>
          </cell>
          <cell r="M2428" t="str">
            <v>F</v>
          </cell>
          <cell r="N2428">
            <v>3</v>
          </cell>
          <cell r="O2428" t="str">
            <v>L</v>
          </cell>
        </row>
        <row r="2429">
          <cell r="I2429" t="str">
            <v>F</v>
          </cell>
          <cell r="J2429">
            <v>11800</v>
          </cell>
          <cell r="K2429">
            <v>11800</v>
          </cell>
          <cell r="L2429">
            <v>7080</v>
          </cell>
          <cell r="M2429" t="str">
            <v>F</v>
          </cell>
          <cell r="N2429">
            <v>0.6</v>
          </cell>
          <cell r="O2429" t="str">
            <v>L</v>
          </cell>
        </row>
        <row r="2430">
          <cell r="I2430" t="str">
            <v>F</v>
          </cell>
          <cell r="J2430">
            <v>7600</v>
          </cell>
          <cell r="K2430">
            <v>7600</v>
          </cell>
          <cell r="L2430">
            <v>4560</v>
          </cell>
          <cell r="M2430" t="str">
            <v>F</v>
          </cell>
          <cell r="N2430">
            <v>0.6</v>
          </cell>
          <cell r="O2430" t="str">
            <v>L</v>
          </cell>
        </row>
        <row r="2431">
          <cell r="I2431" t="str">
            <v>F</v>
          </cell>
          <cell r="J2431">
            <v>104498</v>
          </cell>
          <cell r="K2431">
            <v>104498</v>
          </cell>
          <cell r="L2431">
            <v>62698.8</v>
          </cell>
          <cell r="M2431" t="str">
            <v>F</v>
          </cell>
          <cell r="N2431">
            <v>0.6</v>
          </cell>
          <cell r="O2431" t="str">
            <v>L</v>
          </cell>
        </row>
        <row r="2432">
          <cell r="G2432" t="str">
            <v>GR-2025/09-0099</v>
          </cell>
        </row>
        <row r="2432">
          <cell r="I2432" t="str">
            <v>F</v>
          </cell>
          <cell r="J2432">
            <v>440</v>
          </cell>
          <cell r="K2432">
            <v>440</v>
          </cell>
          <cell r="L2432">
            <v>440</v>
          </cell>
          <cell r="M2432" t="str">
            <v>F</v>
          </cell>
          <cell r="N2432">
            <v>1</v>
          </cell>
        </row>
        <row r="2433">
          <cell r="I2433" t="str">
            <v>F</v>
          </cell>
          <cell r="J2433">
            <v>1250457.1</v>
          </cell>
          <cell r="K2433">
            <v>1250457.1</v>
          </cell>
          <cell r="L2433">
            <v>750274.26</v>
          </cell>
          <cell r="M2433" t="str">
            <v>F</v>
          </cell>
          <cell r="N2433">
            <v>0.6</v>
          </cell>
          <cell r="O2433" t="str">
            <v>L</v>
          </cell>
        </row>
        <row r="2434">
          <cell r="I2434" t="str">
            <v>F</v>
          </cell>
          <cell r="J2434">
            <v>386080</v>
          </cell>
          <cell r="K2434">
            <v>386080</v>
          </cell>
          <cell r="L2434">
            <v>231648</v>
          </cell>
          <cell r="M2434" t="str">
            <v>F</v>
          </cell>
          <cell r="N2434">
            <v>0.6</v>
          </cell>
          <cell r="O2434" t="str">
            <v>L</v>
          </cell>
        </row>
        <row r="2435">
          <cell r="I2435" t="str">
            <v>F</v>
          </cell>
          <cell r="J2435">
            <v>446745</v>
          </cell>
          <cell r="K2435">
            <v>446745</v>
          </cell>
          <cell r="L2435">
            <v>268047</v>
          </cell>
          <cell r="M2435" t="str">
            <v>F</v>
          </cell>
          <cell r="N2435">
            <v>0.6</v>
          </cell>
          <cell r="O2435" t="str">
            <v>L</v>
          </cell>
        </row>
        <row r="2436">
          <cell r="I2436" t="str">
            <v>F</v>
          </cell>
          <cell r="J2436">
            <v>227640</v>
          </cell>
          <cell r="K2436">
            <v>227640</v>
          </cell>
          <cell r="L2436">
            <v>136584</v>
          </cell>
          <cell r="M2436" t="str">
            <v>F</v>
          </cell>
          <cell r="N2436">
            <v>0.6</v>
          </cell>
          <cell r="O2436" t="str">
            <v>L</v>
          </cell>
        </row>
        <row r="2437">
          <cell r="I2437" t="str">
            <v>F</v>
          </cell>
          <cell r="J2437">
            <v>253573</v>
          </cell>
          <cell r="K2437">
            <v>253573</v>
          </cell>
          <cell r="L2437">
            <v>152143.8</v>
          </cell>
          <cell r="M2437" t="str">
            <v>F</v>
          </cell>
          <cell r="N2437">
            <v>0.6</v>
          </cell>
          <cell r="O2437" t="str">
            <v>L</v>
          </cell>
        </row>
        <row r="2438">
          <cell r="I2438" t="str">
            <v>F</v>
          </cell>
          <cell r="J2438">
            <v>407624</v>
          </cell>
          <cell r="K2438">
            <v>407624</v>
          </cell>
          <cell r="L2438">
            <v>244574.4</v>
          </cell>
          <cell r="M2438" t="str">
            <v>F</v>
          </cell>
          <cell r="N2438">
            <v>0.6</v>
          </cell>
          <cell r="O2438" t="str">
            <v>L</v>
          </cell>
        </row>
        <row r="2439">
          <cell r="I2439" t="str">
            <v>F</v>
          </cell>
          <cell r="J2439">
            <v>152045</v>
          </cell>
          <cell r="K2439">
            <v>152045</v>
          </cell>
          <cell r="L2439">
            <v>91227</v>
          </cell>
          <cell r="M2439" t="str">
            <v>F</v>
          </cell>
          <cell r="N2439">
            <v>0.6</v>
          </cell>
          <cell r="O2439" t="str">
            <v>L</v>
          </cell>
        </row>
        <row r="2440">
          <cell r="G2440" t="str">
            <v>GR-2025/09-0098</v>
          </cell>
        </row>
        <row r="2440">
          <cell r="I2440" t="str">
            <v>F</v>
          </cell>
          <cell r="J2440">
            <v>171.6</v>
          </cell>
          <cell r="K2440">
            <v>171.6</v>
          </cell>
          <cell r="L2440">
            <v>171.6</v>
          </cell>
          <cell r="M2440" t="str">
            <v>F</v>
          </cell>
          <cell r="N2440">
            <v>1</v>
          </cell>
        </row>
        <row r="2441">
          <cell r="I2441" t="str">
            <v>F</v>
          </cell>
          <cell r="J2441">
            <v>9500</v>
          </cell>
          <cell r="K2441">
            <v>9500</v>
          </cell>
          <cell r="L2441">
            <v>5700</v>
          </cell>
          <cell r="M2441" t="str">
            <v>F</v>
          </cell>
          <cell r="N2441">
            <v>0.6</v>
          </cell>
          <cell r="O2441" t="str">
            <v>L</v>
          </cell>
        </row>
        <row r="2442">
          <cell r="I2442" t="str">
            <v>F</v>
          </cell>
          <cell r="J2442">
            <v>34450</v>
          </cell>
          <cell r="K2442">
            <v>34450</v>
          </cell>
          <cell r="L2442">
            <v>20670</v>
          </cell>
          <cell r="M2442" t="str">
            <v>F</v>
          </cell>
          <cell r="N2442">
            <v>0.6</v>
          </cell>
          <cell r="O2442" t="str">
            <v>L</v>
          </cell>
        </row>
        <row r="2443">
          <cell r="I2443" t="str">
            <v>F</v>
          </cell>
          <cell r="J2443">
            <v>1830</v>
          </cell>
          <cell r="K2443">
            <v>1830</v>
          </cell>
          <cell r="L2443">
            <v>1098</v>
          </cell>
          <cell r="M2443" t="str">
            <v>F</v>
          </cell>
          <cell r="N2443">
            <v>0.6</v>
          </cell>
          <cell r="O2443" t="str">
            <v>L</v>
          </cell>
        </row>
        <row r="2444">
          <cell r="I2444" t="str">
            <v>F</v>
          </cell>
          <cell r="J2444">
            <v>47047</v>
          </cell>
          <cell r="K2444">
            <v>47047</v>
          </cell>
          <cell r="L2444">
            <v>28228.2</v>
          </cell>
          <cell r="M2444" t="str">
            <v>F</v>
          </cell>
          <cell r="N2444">
            <v>0.6</v>
          </cell>
          <cell r="O2444" t="str">
            <v>L</v>
          </cell>
        </row>
        <row r="2445">
          <cell r="I2445" t="str">
            <v>F</v>
          </cell>
          <cell r="J2445">
            <v>0</v>
          </cell>
          <cell r="K2445">
            <v>0</v>
          </cell>
          <cell r="L2445">
            <v>0</v>
          </cell>
          <cell r="M2445" t="str">
            <v>F</v>
          </cell>
          <cell r="N2445">
            <v>0.6</v>
          </cell>
          <cell r="O2445" t="str">
            <v>K</v>
          </cell>
        </row>
        <row r="2446">
          <cell r="F2446" t="str">
            <v>FFAU3903857</v>
          </cell>
          <cell r="G2446" t="str">
            <v>GR-2025/09-0088</v>
          </cell>
        </row>
        <row r="2446">
          <cell r="I2446" t="str">
            <v>F</v>
          </cell>
          <cell r="J2446">
            <v>986.84</v>
          </cell>
          <cell r="K2446">
            <v>986.84</v>
          </cell>
          <cell r="L2446">
            <v>986.84</v>
          </cell>
          <cell r="M2446" t="str">
            <v>F</v>
          </cell>
          <cell r="N2446">
            <v>1</v>
          </cell>
        </row>
        <row r="2446">
          <cell r="P2446" t="str">
            <v>2,960.49</v>
          </cell>
        </row>
        <row r="2447">
          <cell r="F2447" t="str">
            <v>ESDU4040209</v>
          </cell>
          <cell r="G2447" t="str">
            <v>GR-2026/02-0105</v>
          </cell>
        </row>
        <row r="2447">
          <cell r="I2447" t="str">
            <v>F</v>
          </cell>
          <cell r="J2447">
            <v>17896.72</v>
          </cell>
          <cell r="K2447">
            <v>17896.72</v>
          </cell>
          <cell r="L2447">
            <v>10695.08</v>
          </cell>
          <cell r="M2447" t="str">
            <v>F</v>
          </cell>
          <cell r="N2447">
            <v>0.5976</v>
          </cell>
          <cell r="O2447" t="str">
            <v>I</v>
          </cell>
        </row>
        <row r="2448">
          <cell r="F2448" t="str">
            <v>ESDU4409998 (MOCHA)</v>
          </cell>
          <cell r="G2448" t="str">
            <v>GR-2025/10-0076</v>
          </cell>
        </row>
        <row r="2448">
          <cell r="I2448" t="str">
            <v>F</v>
          </cell>
          <cell r="J2448">
            <v>0</v>
          </cell>
          <cell r="K2448">
            <v>0</v>
          </cell>
          <cell r="L2448">
            <v>0</v>
          </cell>
          <cell r="M2448" t="str">
            <v>F</v>
          </cell>
          <cell r="N2448">
            <v>0.5971</v>
          </cell>
          <cell r="O2448" t="str">
            <v>I</v>
          </cell>
          <cell r="P2448" t="str">
            <v>0.00</v>
          </cell>
        </row>
        <row r="2449">
          <cell r="F2449" t="str">
            <v>ESDU4409998 (MOCHA)</v>
          </cell>
          <cell r="G2449" t="str">
            <v>GR-2025/10-0075</v>
          </cell>
        </row>
        <row r="2449">
          <cell r="I2449" t="str">
            <v>F</v>
          </cell>
          <cell r="J2449">
            <v>52520</v>
          </cell>
          <cell r="K2449">
            <v>52520</v>
          </cell>
          <cell r="L2449">
            <v>31359.69</v>
          </cell>
          <cell r="M2449" t="str">
            <v>F</v>
          </cell>
          <cell r="N2449">
            <v>0.5971</v>
          </cell>
          <cell r="O2449" t="str">
            <v>I</v>
          </cell>
          <cell r="P2449" t="str">
            <v>52,520.00</v>
          </cell>
        </row>
        <row r="2450">
          <cell r="F2450" t="str">
            <v>ESDU4409998</v>
          </cell>
          <cell r="G2450" t="str">
            <v>GR-2025/10-0074</v>
          </cell>
        </row>
        <row r="2450">
          <cell r="I2450" t="str">
            <v>F</v>
          </cell>
          <cell r="J2450">
            <v>16400</v>
          </cell>
          <cell r="K2450">
            <v>16400</v>
          </cell>
          <cell r="L2450">
            <v>9792.44</v>
          </cell>
          <cell r="M2450" t="str">
            <v>F</v>
          </cell>
          <cell r="N2450">
            <v>0.5971</v>
          </cell>
          <cell r="O2450" t="str">
            <v>I</v>
          </cell>
          <cell r="P2450" t="str">
            <v>16,400.00</v>
          </cell>
        </row>
        <row r="2451">
          <cell r="F2451" t="str">
            <v>ESDU4409998</v>
          </cell>
          <cell r="G2451" t="str">
            <v>GR-2025/10-0073</v>
          </cell>
        </row>
        <row r="2451">
          <cell r="I2451" t="str">
            <v>F</v>
          </cell>
          <cell r="J2451">
            <v>322253.2</v>
          </cell>
          <cell r="K2451">
            <v>322253.2</v>
          </cell>
          <cell r="L2451">
            <v>192417.39</v>
          </cell>
          <cell r="M2451" t="str">
            <v>F</v>
          </cell>
          <cell r="N2451">
            <v>0.5971</v>
          </cell>
          <cell r="O2451" t="str">
            <v>I</v>
          </cell>
          <cell r="P2451" t="str">
            <v>322,253.20</v>
          </cell>
        </row>
        <row r="2452">
          <cell r="F2452" t="str">
            <v>TXGU7168709</v>
          </cell>
          <cell r="G2452" t="str">
            <v>GR-2025/10-0088</v>
          </cell>
        </row>
        <row r="2452">
          <cell r="I2452" t="str">
            <v>F</v>
          </cell>
          <cell r="J2452">
            <v>87720</v>
          </cell>
          <cell r="K2452">
            <v>87720</v>
          </cell>
          <cell r="L2452">
            <v>52377.61</v>
          </cell>
          <cell r="M2452" t="str">
            <v>F</v>
          </cell>
          <cell r="N2452">
            <v>0.5971</v>
          </cell>
          <cell r="O2452" t="str">
            <v>I</v>
          </cell>
          <cell r="P2452" t="str">
            <v>87,720.00</v>
          </cell>
        </row>
        <row r="2453">
          <cell r="F2453" t="str">
            <v>RXTU4577805</v>
          </cell>
          <cell r="G2453" t="str">
            <v>GR-2025/10-0071</v>
          </cell>
        </row>
        <row r="2453">
          <cell r="I2453" t="str">
            <v>F</v>
          </cell>
          <cell r="J2453">
            <v>87720</v>
          </cell>
          <cell r="K2453">
            <v>87720</v>
          </cell>
          <cell r="L2453">
            <v>52377.61</v>
          </cell>
          <cell r="M2453" t="str">
            <v>F</v>
          </cell>
          <cell r="N2453">
            <v>0.5971</v>
          </cell>
          <cell r="O2453" t="str">
            <v>I</v>
          </cell>
          <cell r="P2453" t="str">
            <v>87,720.00</v>
          </cell>
        </row>
        <row r="2454">
          <cell r="F2454" t="str">
            <v>RXTU4565954</v>
          </cell>
          <cell r="G2454" t="str">
            <v>GR-2025/10-0095</v>
          </cell>
        </row>
        <row r="2454">
          <cell r="I2454" t="str">
            <v>F</v>
          </cell>
          <cell r="J2454">
            <v>87720</v>
          </cell>
          <cell r="K2454">
            <v>87720</v>
          </cell>
          <cell r="L2454">
            <v>52377.61</v>
          </cell>
          <cell r="M2454" t="str">
            <v>F</v>
          </cell>
          <cell r="N2454">
            <v>0.5971</v>
          </cell>
          <cell r="O2454" t="str">
            <v>I</v>
          </cell>
          <cell r="P2454" t="str">
            <v>87,720.00</v>
          </cell>
        </row>
        <row r="2455">
          <cell r="F2455" t="str">
            <v>TIIU6289575</v>
          </cell>
          <cell r="G2455" t="str">
            <v>GR-2025/10-0087</v>
          </cell>
        </row>
        <row r="2455">
          <cell r="I2455" t="str">
            <v>F</v>
          </cell>
          <cell r="J2455">
            <v>111720</v>
          </cell>
          <cell r="K2455">
            <v>111720</v>
          </cell>
          <cell r="L2455">
            <v>66708.01</v>
          </cell>
          <cell r="M2455" t="str">
            <v>F</v>
          </cell>
          <cell r="N2455">
            <v>0.5971</v>
          </cell>
          <cell r="O2455" t="str">
            <v>I</v>
          </cell>
          <cell r="P2455" t="str">
            <v>111,720.00</v>
          </cell>
        </row>
        <row r="2456">
          <cell r="F2456" t="str">
            <v>FFAU1038934 (MOCHA)</v>
          </cell>
          <cell r="G2456" t="str">
            <v>GR-2025/10-0044</v>
          </cell>
        </row>
        <row r="2456">
          <cell r="I2456" t="str">
            <v>F</v>
          </cell>
          <cell r="J2456">
            <v>30350</v>
          </cell>
          <cell r="K2456">
            <v>30350</v>
          </cell>
          <cell r="L2456">
            <v>18146.27</v>
          </cell>
          <cell r="M2456" t="str">
            <v>F</v>
          </cell>
          <cell r="N2456">
            <v>0.5979</v>
          </cell>
          <cell r="O2456" t="str">
            <v>I</v>
          </cell>
          <cell r="P2456" t="str">
            <v>30,350.00</v>
          </cell>
        </row>
        <row r="2457">
          <cell r="F2457" t="str">
            <v>FFAU1038934</v>
          </cell>
          <cell r="G2457" t="str">
            <v>GR-2025/10-0043</v>
          </cell>
        </row>
        <row r="2457">
          <cell r="I2457" t="str">
            <v>F</v>
          </cell>
          <cell r="J2457">
            <v>83584.03</v>
          </cell>
          <cell r="K2457">
            <v>83584.03</v>
          </cell>
          <cell r="L2457">
            <v>49974.89</v>
          </cell>
          <cell r="M2457" t="str">
            <v>F</v>
          </cell>
          <cell r="N2457">
            <v>0.5979</v>
          </cell>
          <cell r="O2457" t="str">
            <v>I</v>
          </cell>
          <cell r="P2457" t="str">
            <v>83,584.03</v>
          </cell>
        </row>
        <row r="2458">
          <cell r="F2458" t="str">
            <v>TXGU6145334</v>
          </cell>
          <cell r="G2458" t="str">
            <v>GR-2025/10-0047</v>
          </cell>
        </row>
        <row r="2458">
          <cell r="I2458" t="str">
            <v>F</v>
          </cell>
          <cell r="J2458">
            <v>128831.97</v>
          </cell>
          <cell r="K2458">
            <v>128831.97</v>
          </cell>
          <cell r="L2458">
            <v>77028.63</v>
          </cell>
          <cell r="M2458" t="str">
            <v>F</v>
          </cell>
          <cell r="N2458">
            <v>0.5979</v>
          </cell>
          <cell r="O2458" t="str">
            <v>I</v>
          </cell>
          <cell r="P2458" t="str">
            <v>128,831.97</v>
          </cell>
        </row>
        <row r="2459">
          <cell r="I2459" t="str">
            <v>F</v>
          </cell>
          <cell r="J2459">
            <v>54.6</v>
          </cell>
          <cell r="K2459">
            <v>54.6</v>
          </cell>
          <cell r="L2459">
            <v>32.76</v>
          </cell>
          <cell r="M2459" t="str">
            <v>F</v>
          </cell>
          <cell r="N2459">
            <v>0.6</v>
          </cell>
          <cell r="O2459" t="str">
            <v>L</v>
          </cell>
        </row>
        <row r="2460">
          <cell r="I2460" t="str">
            <v>F</v>
          </cell>
          <cell r="J2460">
            <v>139892.06</v>
          </cell>
          <cell r="K2460">
            <v>139892.06</v>
          </cell>
          <cell r="L2460">
            <v>83935.24</v>
          </cell>
          <cell r="M2460" t="str">
            <v>F</v>
          </cell>
          <cell r="N2460">
            <v>0.6</v>
          </cell>
          <cell r="O2460" t="str">
            <v>K</v>
          </cell>
        </row>
        <row r="2461">
          <cell r="F2461" t="str">
            <v>MSNU5790802</v>
          </cell>
          <cell r="G2461" t="str">
            <v>GR-2025/10-0127</v>
          </cell>
        </row>
        <row r="2461">
          <cell r="I2461" t="str">
            <v>F</v>
          </cell>
          <cell r="J2461">
            <v>114709</v>
          </cell>
          <cell r="K2461">
            <v>114709</v>
          </cell>
          <cell r="L2461">
            <v>68584.51</v>
          </cell>
          <cell r="M2461" t="str">
            <v>F</v>
          </cell>
          <cell r="N2461">
            <v>0.5979</v>
          </cell>
          <cell r="O2461" t="str">
            <v>I</v>
          </cell>
          <cell r="P2461" t="str">
            <v>114,709.00</v>
          </cell>
        </row>
        <row r="2462">
          <cell r="I2462" t="str">
            <v>F</v>
          </cell>
          <cell r="J2462">
            <v>590480</v>
          </cell>
          <cell r="K2462">
            <v>590480</v>
          </cell>
          <cell r="L2462">
            <v>354288</v>
          </cell>
          <cell r="M2462" t="str">
            <v>F</v>
          </cell>
          <cell r="N2462">
            <v>0.6</v>
          </cell>
          <cell r="O2462" t="str">
            <v>L</v>
          </cell>
        </row>
        <row r="2463">
          <cell r="F2463" t="str">
            <v>MSMU8859869</v>
          </cell>
          <cell r="G2463" t="str">
            <v>GR-2025/10-0109</v>
          </cell>
        </row>
        <row r="2463">
          <cell r="I2463" t="str">
            <v>F</v>
          </cell>
          <cell r="J2463">
            <v>110370</v>
          </cell>
          <cell r="K2463">
            <v>110370</v>
          </cell>
          <cell r="L2463">
            <v>65990.22</v>
          </cell>
          <cell r="M2463" t="str">
            <v>F</v>
          </cell>
          <cell r="N2463">
            <v>0.5979</v>
          </cell>
          <cell r="O2463" t="str">
            <v>I</v>
          </cell>
          <cell r="P2463" t="str">
            <v>110,370.00</v>
          </cell>
        </row>
        <row r="2464">
          <cell r="F2464" t="str">
            <v>CAIU9849217</v>
          </cell>
          <cell r="G2464" t="str">
            <v>GR-2025/10-0125</v>
          </cell>
        </row>
        <row r="2464">
          <cell r="I2464" t="str">
            <v>F</v>
          </cell>
          <cell r="J2464">
            <v>130638</v>
          </cell>
          <cell r="K2464">
            <v>130638</v>
          </cell>
          <cell r="L2464">
            <v>78108.46</v>
          </cell>
          <cell r="M2464" t="str">
            <v>F</v>
          </cell>
          <cell r="N2464">
            <v>0.5979</v>
          </cell>
          <cell r="O2464" t="str">
            <v>I</v>
          </cell>
          <cell r="P2464" t="str">
            <v>130,638.00</v>
          </cell>
        </row>
        <row r="2465">
          <cell r="F2465" t="str">
            <v>BMOU6556690</v>
          </cell>
          <cell r="G2465" t="str">
            <v>GR-2025/10-0104</v>
          </cell>
        </row>
        <row r="2465">
          <cell r="I2465" t="str">
            <v>F</v>
          </cell>
          <cell r="J2465">
            <v>87720</v>
          </cell>
          <cell r="K2465">
            <v>87720</v>
          </cell>
          <cell r="L2465">
            <v>52447.79</v>
          </cell>
          <cell r="M2465" t="str">
            <v>F</v>
          </cell>
          <cell r="N2465">
            <v>0.5979</v>
          </cell>
          <cell r="O2465" t="str">
            <v>I</v>
          </cell>
          <cell r="P2465" t="str">
            <v>87,720.00</v>
          </cell>
        </row>
        <row r="2466">
          <cell r="F2466" t="str">
            <v>CAAU9944280</v>
          </cell>
          <cell r="G2466" t="str">
            <v>GR-2025/10-0101</v>
          </cell>
        </row>
        <row r="2466">
          <cell r="I2466" t="str">
            <v>F</v>
          </cell>
          <cell r="J2466">
            <v>87720</v>
          </cell>
          <cell r="K2466">
            <v>87720</v>
          </cell>
          <cell r="L2466">
            <v>52447.79</v>
          </cell>
          <cell r="M2466" t="str">
            <v>F</v>
          </cell>
          <cell r="N2466">
            <v>0.5979</v>
          </cell>
          <cell r="O2466" t="str">
            <v>I</v>
          </cell>
          <cell r="P2466" t="str">
            <v>87,720.00</v>
          </cell>
        </row>
        <row r="2467">
          <cell r="G2467" t="str">
            <v>GR-2025/09-0079</v>
          </cell>
        </row>
        <row r="2467">
          <cell r="I2467" t="str">
            <v>F</v>
          </cell>
          <cell r="J2467">
            <v>34.4</v>
          </cell>
          <cell r="K2467">
            <v>34.4</v>
          </cell>
          <cell r="L2467">
            <v>34.4</v>
          </cell>
          <cell r="M2467" t="str">
            <v>F</v>
          </cell>
          <cell r="N2467">
            <v>1</v>
          </cell>
        </row>
        <row r="2468">
          <cell r="F2468" t="str">
            <v>BMOU6371309 (MOCHA)</v>
          </cell>
          <cell r="G2468" t="str">
            <v>GR-2025/10-0051</v>
          </cell>
        </row>
        <row r="2468">
          <cell r="I2468" t="str">
            <v>F</v>
          </cell>
          <cell r="J2468">
            <v>22950</v>
          </cell>
          <cell r="K2468">
            <v>22950</v>
          </cell>
          <cell r="L2468">
            <v>13703.45</v>
          </cell>
          <cell r="M2468" t="str">
            <v>F</v>
          </cell>
          <cell r="N2468">
            <v>0.5971</v>
          </cell>
          <cell r="O2468" t="str">
            <v>I</v>
          </cell>
          <cell r="P2468" t="str">
            <v>22,950.00</v>
          </cell>
        </row>
        <row r="2469">
          <cell r="F2469" t="str">
            <v>BMOU6371309</v>
          </cell>
          <cell r="G2469" t="str">
            <v>GR-2025/10-0050</v>
          </cell>
        </row>
        <row r="2469">
          <cell r="I2469" t="str">
            <v>F</v>
          </cell>
          <cell r="J2469">
            <v>100496</v>
          </cell>
          <cell r="K2469">
            <v>100496</v>
          </cell>
          <cell r="L2469">
            <v>60006.16</v>
          </cell>
          <cell r="M2469" t="str">
            <v>F</v>
          </cell>
          <cell r="N2469">
            <v>0.5971</v>
          </cell>
          <cell r="O2469" t="str">
            <v>I</v>
          </cell>
          <cell r="P2469" t="str">
            <v>100,496.00</v>
          </cell>
        </row>
        <row r="2470">
          <cell r="F2470" t="str">
            <v>FFAU4310054 (MOCHA)</v>
          </cell>
          <cell r="G2470" t="str">
            <v>GR-2025/10-0058</v>
          </cell>
        </row>
        <row r="2470">
          <cell r="I2470" t="str">
            <v>F</v>
          </cell>
          <cell r="J2470">
            <v>11525</v>
          </cell>
          <cell r="K2470">
            <v>11525</v>
          </cell>
          <cell r="L2470">
            <v>6881.58</v>
          </cell>
          <cell r="M2470" t="str">
            <v>F</v>
          </cell>
          <cell r="N2470">
            <v>0.5971</v>
          </cell>
          <cell r="O2470" t="str">
            <v>I</v>
          </cell>
          <cell r="P2470" t="str">
            <v>11,525.00</v>
          </cell>
        </row>
        <row r="2471">
          <cell r="I2471" t="str">
            <v>F</v>
          </cell>
          <cell r="J2471">
            <v>96040</v>
          </cell>
          <cell r="K2471">
            <v>96040</v>
          </cell>
          <cell r="L2471">
            <v>57624</v>
          </cell>
          <cell r="M2471" t="str">
            <v>F</v>
          </cell>
          <cell r="N2471">
            <v>0.6</v>
          </cell>
          <cell r="O2471" t="str">
            <v>K</v>
          </cell>
        </row>
        <row r="2472">
          <cell r="I2472" t="str">
            <v>F</v>
          </cell>
          <cell r="J2472">
            <v>118710</v>
          </cell>
          <cell r="K2472">
            <v>118710</v>
          </cell>
          <cell r="L2472">
            <v>71226</v>
          </cell>
          <cell r="M2472" t="str">
            <v>F</v>
          </cell>
          <cell r="N2472">
            <v>0.6</v>
          </cell>
          <cell r="O2472" t="str">
            <v>L</v>
          </cell>
        </row>
        <row r="2473">
          <cell r="F2473" t="str">
            <v>FFAU4310054</v>
          </cell>
          <cell r="G2473" t="str">
            <v>GR-2025/10-0057</v>
          </cell>
        </row>
        <row r="2473">
          <cell r="I2473" t="str">
            <v>F</v>
          </cell>
          <cell r="J2473">
            <v>111176</v>
          </cell>
          <cell r="K2473">
            <v>111176</v>
          </cell>
          <cell r="L2473">
            <v>66383.19</v>
          </cell>
          <cell r="M2473" t="str">
            <v>F</v>
          </cell>
          <cell r="N2473">
            <v>0.5971</v>
          </cell>
          <cell r="O2473" t="str">
            <v>I</v>
          </cell>
          <cell r="P2473" t="str">
            <v>111,176.00</v>
          </cell>
        </row>
        <row r="2474">
          <cell r="I2474" t="str">
            <v>F</v>
          </cell>
          <cell r="J2474">
            <v>48867</v>
          </cell>
          <cell r="K2474">
            <v>48867</v>
          </cell>
          <cell r="L2474">
            <v>29320.2</v>
          </cell>
          <cell r="M2474" t="str">
            <v>F</v>
          </cell>
          <cell r="N2474">
            <v>0.6</v>
          </cell>
          <cell r="O2474" t="str">
            <v>L</v>
          </cell>
        </row>
        <row r="2475">
          <cell r="F2475" t="str">
            <v>GCXU5356023 (MOCHA)</v>
          </cell>
          <cell r="G2475" t="str">
            <v>GR-2025/10-0004</v>
          </cell>
        </row>
        <row r="2475">
          <cell r="I2475" t="str">
            <v>F</v>
          </cell>
          <cell r="J2475">
            <v>82366.5</v>
          </cell>
          <cell r="K2475">
            <v>82366.5</v>
          </cell>
          <cell r="L2475">
            <v>49222.22</v>
          </cell>
          <cell r="M2475" t="str">
            <v>F</v>
          </cell>
          <cell r="N2475">
            <v>0.5976</v>
          </cell>
          <cell r="O2475" t="str">
            <v>I</v>
          </cell>
          <cell r="P2475" t="str">
            <v>82,366.50</v>
          </cell>
        </row>
        <row r="2476">
          <cell r="F2476" t="str">
            <v>GCXU5356023</v>
          </cell>
          <cell r="G2476" t="str">
            <v>GR-2025/10-0003</v>
          </cell>
        </row>
        <row r="2476">
          <cell r="I2476" t="str">
            <v>F</v>
          </cell>
          <cell r="J2476">
            <v>25256</v>
          </cell>
          <cell r="K2476">
            <v>25256</v>
          </cell>
          <cell r="L2476">
            <v>15092.99</v>
          </cell>
          <cell r="M2476" t="str">
            <v>F</v>
          </cell>
          <cell r="N2476">
            <v>0.5976</v>
          </cell>
          <cell r="O2476" t="str">
            <v>I</v>
          </cell>
          <cell r="P2476" t="str">
            <v>25,256.00</v>
          </cell>
        </row>
        <row r="2477">
          <cell r="F2477" t="str">
            <v>WHSU8426637</v>
          </cell>
          <cell r="G2477" t="str">
            <v>GR-2025/10-0019</v>
          </cell>
        </row>
        <row r="2477">
          <cell r="I2477" t="str">
            <v>F</v>
          </cell>
          <cell r="J2477">
            <v>112953</v>
          </cell>
          <cell r="K2477">
            <v>112953</v>
          </cell>
          <cell r="L2477">
            <v>67500.71</v>
          </cell>
          <cell r="M2477" t="str">
            <v>F</v>
          </cell>
          <cell r="N2477">
            <v>0.5976</v>
          </cell>
          <cell r="O2477" t="str">
            <v>I</v>
          </cell>
          <cell r="P2477" t="str">
            <v>112,953.00</v>
          </cell>
        </row>
        <row r="2478">
          <cell r="G2478" t="str">
            <v>GR-2025/09-0080</v>
          </cell>
        </row>
        <row r="2478">
          <cell r="I2478" t="str">
            <v>F</v>
          </cell>
          <cell r="J2478">
            <v>6144</v>
          </cell>
          <cell r="K2478">
            <v>6144</v>
          </cell>
          <cell r="L2478">
            <v>6144</v>
          </cell>
          <cell r="M2478" t="str">
            <v>F</v>
          </cell>
          <cell r="N2478">
            <v>1</v>
          </cell>
        </row>
        <row r="2479">
          <cell r="G2479" t="str">
            <v>GR-2025/09-0089</v>
          </cell>
        </row>
        <row r="2479">
          <cell r="I2479" t="str">
            <v>F</v>
          </cell>
          <cell r="J2479">
            <v>104</v>
          </cell>
          <cell r="K2479">
            <v>104</v>
          </cell>
          <cell r="L2479">
            <v>104</v>
          </cell>
          <cell r="M2479" t="str">
            <v>F</v>
          </cell>
          <cell r="N2479">
            <v>1</v>
          </cell>
        </row>
        <row r="2480">
          <cell r="F2480" t="str">
            <v>WHSU8426766</v>
          </cell>
          <cell r="G2480" t="str">
            <v>GR-2025/10-0039</v>
          </cell>
        </row>
        <row r="2480">
          <cell r="I2480" t="str">
            <v>F</v>
          </cell>
          <cell r="J2480">
            <v>3190</v>
          </cell>
          <cell r="K2480">
            <v>3190</v>
          </cell>
          <cell r="L2480">
            <v>1907.3</v>
          </cell>
          <cell r="M2480" t="str">
            <v>F</v>
          </cell>
          <cell r="N2480">
            <v>0.5979</v>
          </cell>
          <cell r="O2480" t="str">
            <v>I</v>
          </cell>
          <cell r="P2480" t="str">
            <v>3,190.00</v>
          </cell>
        </row>
        <row r="2481">
          <cell r="F2481" t="str">
            <v>WHSU8426766</v>
          </cell>
          <cell r="G2481" t="str">
            <v>GR-2025/10-0038</v>
          </cell>
        </row>
        <row r="2481">
          <cell r="I2481" t="str">
            <v>F</v>
          </cell>
          <cell r="J2481">
            <v>138025</v>
          </cell>
          <cell r="K2481">
            <v>138025</v>
          </cell>
          <cell r="L2481">
            <v>82525.15</v>
          </cell>
          <cell r="M2481" t="str">
            <v>F</v>
          </cell>
          <cell r="N2481">
            <v>0.5979</v>
          </cell>
          <cell r="O2481" t="str">
            <v>I</v>
          </cell>
          <cell r="P2481" t="str">
            <v>138,025.00</v>
          </cell>
        </row>
        <row r="2482">
          <cell r="F2482" t="str">
            <v>WHSU6007210</v>
          </cell>
          <cell r="G2482" t="str">
            <v>GR-2025/10-0035</v>
          </cell>
        </row>
        <row r="2482">
          <cell r="I2482" t="str">
            <v>F</v>
          </cell>
          <cell r="J2482">
            <v>111490</v>
          </cell>
          <cell r="K2482">
            <v>111490</v>
          </cell>
          <cell r="L2482">
            <v>66659.87</v>
          </cell>
          <cell r="M2482" t="str">
            <v>F</v>
          </cell>
          <cell r="N2482">
            <v>0.5979</v>
          </cell>
          <cell r="O2482" t="str">
            <v>I</v>
          </cell>
          <cell r="P2482" t="str">
            <v>111,490.00</v>
          </cell>
        </row>
        <row r="2483">
          <cell r="G2483" t="str">
            <v>GR-2025/09-0061</v>
          </cell>
        </row>
        <row r="2483">
          <cell r="I2483" t="str">
            <v>F</v>
          </cell>
          <cell r="J2483">
            <v>208</v>
          </cell>
          <cell r="K2483">
            <v>208</v>
          </cell>
          <cell r="L2483">
            <v>208</v>
          </cell>
          <cell r="M2483" t="str">
            <v>F</v>
          </cell>
          <cell r="N2483">
            <v>1</v>
          </cell>
        </row>
        <row r="2484">
          <cell r="G2484" t="str">
            <v>GR-2025/09-0064, GR-2025/09-0062</v>
          </cell>
        </row>
        <row r="2484">
          <cell r="I2484" t="str">
            <v>F</v>
          </cell>
          <cell r="J2484">
            <v>252.54</v>
          </cell>
          <cell r="K2484">
            <v>252.54</v>
          </cell>
          <cell r="L2484">
            <v>252.54</v>
          </cell>
          <cell r="M2484" t="str">
            <v>F</v>
          </cell>
          <cell r="N2484">
            <v>1</v>
          </cell>
        </row>
        <row r="2485">
          <cell r="F2485" t="str">
            <v>WHSU5491120</v>
          </cell>
          <cell r="G2485" t="str">
            <v>GR-2025/10-0018</v>
          </cell>
        </row>
        <row r="2485">
          <cell r="I2485" t="str">
            <v>F</v>
          </cell>
          <cell r="J2485">
            <v>87720</v>
          </cell>
          <cell r="K2485">
            <v>87720</v>
          </cell>
          <cell r="L2485">
            <v>52447.79</v>
          </cell>
          <cell r="M2485" t="str">
            <v>F</v>
          </cell>
          <cell r="N2485">
            <v>0.5979</v>
          </cell>
          <cell r="O2485" t="str">
            <v>I</v>
          </cell>
          <cell r="P2485" t="str">
            <v>87,720.00</v>
          </cell>
        </row>
        <row r="2486">
          <cell r="I2486" t="str">
            <v>F</v>
          </cell>
          <cell r="J2486">
            <v>178279</v>
          </cell>
          <cell r="K2486">
            <v>178279</v>
          </cell>
          <cell r="L2486">
            <v>106967.4</v>
          </cell>
          <cell r="M2486" t="str">
            <v>F</v>
          </cell>
          <cell r="N2486">
            <v>0.6</v>
          </cell>
          <cell r="O2486" t="str">
            <v>L</v>
          </cell>
        </row>
        <row r="2487">
          <cell r="G2487" t="str">
            <v>GR-2025/09-0060</v>
          </cell>
        </row>
        <row r="2487">
          <cell r="I2487" t="str">
            <v>F</v>
          </cell>
          <cell r="J2487">
            <v>398</v>
          </cell>
          <cell r="K2487">
            <v>398</v>
          </cell>
          <cell r="L2487">
            <v>398</v>
          </cell>
          <cell r="M2487" t="str">
            <v>F</v>
          </cell>
          <cell r="N2487">
            <v>1</v>
          </cell>
        </row>
        <row r="2488">
          <cell r="I2488" t="str">
            <v>F</v>
          </cell>
          <cell r="J2488">
            <v>35545</v>
          </cell>
          <cell r="K2488">
            <v>35545</v>
          </cell>
          <cell r="L2488">
            <v>21327</v>
          </cell>
          <cell r="M2488" t="str">
            <v>F</v>
          </cell>
          <cell r="N2488">
            <v>0.6</v>
          </cell>
          <cell r="O2488" t="str">
            <v>L</v>
          </cell>
        </row>
        <row r="2489">
          <cell r="F2489" t="str">
            <v>UETU7170206 (MOCHA)</v>
          </cell>
          <cell r="G2489" t="str">
            <v>GR-2025/10-0046</v>
          </cell>
        </row>
        <row r="2489">
          <cell r="I2489" t="str">
            <v>F</v>
          </cell>
          <cell r="J2489">
            <v>35911.5</v>
          </cell>
          <cell r="K2489">
            <v>35911.5</v>
          </cell>
          <cell r="L2489">
            <v>21410.44</v>
          </cell>
          <cell r="M2489" t="str">
            <v>F</v>
          </cell>
          <cell r="N2489">
            <v>0.5962</v>
          </cell>
          <cell r="O2489" t="str">
            <v>I</v>
          </cell>
          <cell r="P2489" t="str">
            <v>35,911.50</v>
          </cell>
        </row>
        <row r="2490">
          <cell r="F2490" t="str">
            <v>UETU7170206</v>
          </cell>
          <cell r="G2490" t="str">
            <v>GR-2025/10-0045</v>
          </cell>
        </row>
        <row r="2490">
          <cell r="I2490" t="str">
            <v>F</v>
          </cell>
          <cell r="J2490">
            <v>581373.5</v>
          </cell>
          <cell r="K2490">
            <v>581373.5</v>
          </cell>
          <cell r="L2490">
            <v>346614.88</v>
          </cell>
          <cell r="M2490" t="str">
            <v>F</v>
          </cell>
          <cell r="N2490">
            <v>0.5962</v>
          </cell>
          <cell r="O2490" t="str">
            <v>I</v>
          </cell>
          <cell r="P2490" t="str">
            <v>581,373.50</v>
          </cell>
        </row>
        <row r="2491">
          <cell r="F2491" t="str">
            <v>F-TIIU5356874</v>
          </cell>
          <cell r="G2491" t="str">
            <v>FGR2025/09-0012</v>
          </cell>
        </row>
        <row r="2491">
          <cell r="I2491" t="str">
            <v>F</v>
          </cell>
          <cell r="J2491">
            <v>0</v>
          </cell>
          <cell r="K2491">
            <v>0</v>
          </cell>
          <cell r="L2491">
            <v>0</v>
          </cell>
          <cell r="M2491" t="str">
            <v>F</v>
          </cell>
          <cell r="N2491">
            <v>0.5984</v>
          </cell>
          <cell r="O2491" t="str">
            <v>I</v>
          </cell>
        </row>
        <row r="2492">
          <cell r="I2492" t="str">
            <v>F</v>
          </cell>
          <cell r="J2492">
            <v>8939</v>
          </cell>
          <cell r="K2492">
            <v>8939</v>
          </cell>
          <cell r="L2492">
            <v>5363.4</v>
          </cell>
          <cell r="M2492" t="str">
            <v>F</v>
          </cell>
          <cell r="N2492">
            <v>0.6</v>
          </cell>
          <cell r="O2492" t="str">
            <v>L</v>
          </cell>
        </row>
        <row r="2493">
          <cell r="I2493" t="str">
            <v>F</v>
          </cell>
          <cell r="J2493">
            <v>43250</v>
          </cell>
          <cell r="K2493">
            <v>43250</v>
          </cell>
          <cell r="L2493">
            <v>25950</v>
          </cell>
          <cell r="M2493" t="str">
            <v>F</v>
          </cell>
          <cell r="N2493">
            <v>0.6</v>
          </cell>
          <cell r="O2493" t="str">
            <v>L</v>
          </cell>
        </row>
        <row r="2494">
          <cell r="I2494" t="str">
            <v>F</v>
          </cell>
          <cell r="J2494">
            <v>2760</v>
          </cell>
          <cell r="K2494">
            <v>2760</v>
          </cell>
          <cell r="L2494">
            <v>1656</v>
          </cell>
          <cell r="M2494" t="str">
            <v>F</v>
          </cell>
          <cell r="N2494">
            <v>0.6</v>
          </cell>
          <cell r="O2494" t="str">
            <v>L</v>
          </cell>
        </row>
        <row r="2495">
          <cell r="I2495" t="str">
            <v>F</v>
          </cell>
          <cell r="J2495">
            <v>80360</v>
          </cell>
          <cell r="K2495">
            <v>80360</v>
          </cell>
          <cell r="L2495">
            <v>48216</v>
          </cell>
          <cell r="M2495" t="str">
            <v>F</v>
          </cell>
          <cell r="N2495">
            <v>0.6</v>
          </cell>
          <cell r="O2495" t="str">
            <v>L</v>
          </cell>
        </row>
        <row r="2496">
          <cell r="I2496" t="str">
            <v>F</v>
          </cell>
          <cell r="J2496">
            <v>130221.6</v>
          </cell>
          <cell r="K2496">
            <v>130221.6</v>
          </cell>
          <cell r="L2496">
            <v>78132.96</v>
          </cell>
          <cell r="M2496" t="str">
            <v>F</v>
          </cell>
          <cell r="N2496">
            <v>0.6</v>
          </cell>
          <cell r="O2496" t="str">
            <v>L</v>
          </cell>
        </row>
        <row r="2497">
          <cell r="G2497" t="str">
            <v>GR-2025/09-0056</v>
          </cell>
        </row>
        <row r="2497">
          <cell r="I2497" t="str">
            <v>F</v>
          </cell>
          <cell r="J2497">
            <v>1409.1</v>
          </cell>
          <cell r="K2497">
            <v>1409.1</v>
          </cell>
          <cell r="L2497">
            <v>1409.1</v>
          </cell>
          <cell r="M2497" t="str">
            <v>F</v>
          </cell>
          <cell r="N2497">
            <v>1</v>
          </cell>
        </row>
        <row r="2498">
          <cell r="I2498" t="str">
            <v>F</v>
          </cell>
          <cell r="J2498">
            <v>57600</v>
          </cell>
          <cell r="K2498">
            <v>57600</v>
          </cell>
          <cell r="L2498">
            <v>34560</v>
          </cell>
          <cell r="M2498" t="str">
            <v>F</v>
          </cell>
          <cell r="N2498">
            <v>0.6</v>
          </cell>
          <cell r="O2498" t="str">
            <v>L</v>
          </cell>
        </row>
        <row r="2499">
          <cell r="G2499" t="str">
            <v>GR-2025/09-0054</v>
          </cell>
        </row>
        <row r="2499">
          <cell r="I2499" t="str">
            <v>F</v>
          </cell>
          <cell r="J2499">
            <v>908</v>
          </cell>
          <cell r="K2499">
            <v>908</v>
          </cell>
          <cell r="L2499">
            <v>908</v>
          </cell>
          <cell r="M2499" t="str">
            <v>F</v>
          </cell>
          <cell r="N2499">
            <v>1</v>
          </cell>
        </row>
        <row r="2500">
          <cell r="I2500" t="str">
            <v>F</v>
          </cell>
          <cell r="J2500">
            <v>13284</v>
          </cell>
          <cell r="K2500">
            <v>13284</v>
          </cell>
          <cell r="L2500">
            <v>7970.4</v>
          </cell>
          <cell r="M2500" t="str">
            <v>F</v>
          </cell>
          <cell r="N2500">
            <v>0.6</v>
          </cell>
          <cell r="O2500" t="str">
            <v>L</v>
          </cell>
        </row>
        <row r="2501">
          <cell r="I2501" t="str">
            <v>F</v>
          </cell>
          <cell r="J2501">
            <v>46662.15</v>
          </cell>
          <cell r="K2501">
            <v>46662.15</v>
          </cell>
          <cell r="L2501">
            <v>27997.29</v>
          </cell>
          <cell r="M2501" t="str">
            <v>F</v>
          </cell>
          <cell r="N2501">
            <v>0.6</v>
          </cell>
          <cell r="O2501" t="str">
            <v>L</v>
          </cell>
        </row>
        <row r="2502">
          <cell r="I2502" t="str">
            <v>F</v>
          </cell>
          <cell r="J2502">
            <v>12095</v>
          </cell>
          <cell r="K2502">
            <v>12095</v>
          </cell>
          <cell r="L2502">
            <v>7257</v>
          </cell>
          <cell r="M2502" t="str">
            <v>F</v>
          </cell>
          <cell r="N2502">
            <v>0.6</v>
          </cell>
          <cell r="O2502" t="str">
            <v>L</v>
          </cell>
        </row>
        <row r="2503">
          <cell r="F2503" t="str">
            <v>TGBU9881059</v>
          </cell>
          <cell r="G2503" t="str">
            <v>GR-2025/09-0082</v>
          </cell>
        </row>
        <row r="2503">
          <cell r="I2503" t="str">
            <v>F</v>
          </cell>
          <cell r="J2503">
            <v>128011.2</v>
          </cell>
          <cell r="K2503">
            <v>128011.2</v>
          </cell>
          <cell r="L2503">
            <v>76537.9</v>
          </cell>
          <cell r="M2503" t="str">
            <v>F</v>
          </cell>
          <cell r="N2503">
            <v>0.5979</v>
          </cell>
          <cell r="O2503" t="str">
            <v>I</v>
          </cell>
          <cell r="P2503" t="str">
            <v>128,011.20</v>
          </cell>
        </row>
        <row r="2504">
          <cell r="F2504" t="str">
            <v>MEDU4705959 (MOCHA)</v>
          </cell>
          <cell r="G2504" t="str">
            <v>GR-2025/09-0119</v>
          </cell>
        </row>
        <row r="2504">
          <cell r="I2504" t="str">
            <v>F</v>
          </cell>
          <cell r="J2504">
            <v>40105</v>
          </cell>
          <cell r="K2504">
            <v>40105</v>
          </cell>
          <cell r="L2504">
            <v>23978.78</v>
          </cell>
          <cell r="M2504" t="str">
            <v>F</v>
          </cell>
          <cell r="N2504">
            <v>0.5979</v>
          </cell>
          <cell r="O2504" t="str">
            <v>I</v>
          </cell>
          <cell r="P2504" t="str">
            <v>40,105.00</v>
          </cell>
        </row>
        <row r="2505">
          <cell r="F2505" t="str">
            <v>MEDU4705959 (MOCHA)</v>
          </cell>
          <cell r="G2505" t="str">
            <v>GR-2025/09-0118</v>
          </cell>
        </row>
        <row r="2505">
          <cell r="I2505" t="str">
            <v>F</v>
          </cell>
          <cell r="J2505">
            <v>36500</v>
          </cell>
          <cell r="K2505">
            <v>36500</v>
          </cell>
          <cell r="L2505">
            <v>21823.35</v>
          </cell>
          <cell r="M2505" t="str">
            <v>F</v>
          </cell>
          <cell r="N2505">
            <v>0.5979</v>
          </cell>
          <cell r="O2505" t="str">
            <v>I</v>
          </cell>
          <cell r="P2505" t="str">
            <v>36,500.00</v>
          </cell>
        </row>
        <row r="2506">
          <cell r="I2506" t="str">
            <v>F</v>
          </cell>
          <cell r="J2506">
            <v>185636.28</v>
          </cell>
          <cell r="K2506">
            <v>185636.28</v>
          </cell>
          <cell r="L2506">
            <v>111381.77</v>
          </cell>
          <cell r="M2506" t="str">
            <v>F</v>
          </cell>
          <cell r="N2506">
            <v>0.6</v>
          </cell>
          <cell r="O2506" t="str">
            <v>L</v>
          </cell>
        </row>
        <row r="2507">
          <cell r="F2507" t="str">
            <v>MEDU4705959</v>
          </cell>
          <cell r="G2507" t="str">
            <v>GR-2025/09-0117</v>
          </cell>
        </row>
        <row r="2507">
          <cell r="I2507" t="str">
            <v>F</v>
          </cell>
          <cell r="J2507">
            <v>0</v>
          </cell>
          <cell r="K2507">
            <v>0</v>
          </cell>
          <cell r="L2507">
            <v>0</v>
          </cell>
          <cell r="M2507" t="str">
            <v>F</v>
          </cell>
          <cell r="N2507">
            <v>0.5979</v>
          </cell>
          <cell r="O2507" t="str">
            <v>I</v>
          </cell>
          <cell r="P2507" t="str">
            <v>0.00</v>
          </cell>
        </row>
        <row r="2508">
          <cell r="I2508" t="str">
            <v>F</v>
          </cell>
          <cell r="J2508">
            <v>26240</v>
          </cell>
          <cell r="K2508">
            <v>26240</v>
          </cell>
          <cell r="L2508">
            <v>15744</v>
          </cell>
          <cell r="M2508" t="str">
            <v>F</v>
          </cell>
          <cell r="N2508">
            <v>0.6</v>
          </cell>
          <cell r="O2508" t="str">
            <v>L</v>
          </cell>
        </row>
        <row r="2509">
          <cell r="F2509" t="str">
            <v>MEDU4705959</v>
          </cell>
          <cell r="G2509" t="str">
            <v>GR-2025/09-0116</v>
          </cell>
        </row>
        <row r="2509">
          <cell r="I2509" t="str">
            <v>F</v>
          </cell>
          <cell r="J2509">
            <v>18171</v>
          </cell>
          <cell r="K2509">
            <v>18171</v>
          </cell>
          <cell r="L2509">
            <v>10864.44</v>
          </cell>
          <cell r="M2509" t="str">
            <v>F</v>
          </cell>
          <cell r="N2509">
            <v>0.5979</v>
          </cell>
          <cell r="O2509" t="str">
            <v>I</v>
          </cell>
          <cell r="P2509" t="str">
            <v>18,171.00</v>
          </cell>
        </row>
        <row r="2510">
          <cell r="I2510" t="str">
            <v>F</v>
          </cell>
          <cell r="J2510">
            <v>10980.5</v>
          </cell>
          <cell r="K2510">
            <v>10980.5</v>
          </cell>
          <cell r="L2510">
            <v>6588.3</v>
          </cell>
          <cell r="M2510" t="str">
            <v>F</v>
          </cell>
          <cell r="N2510">
            <v>0.6</v>
          </cell>
          <cell r="O2510" t="str">
            <v>L</v>
          </cell>
        </row>
        <row r="2511">
          <cell r="I2511" t="str">
            <v>F</v>
          </cell>
          <cell r="J2511">
            <v>14000</v>
          </cell>
          <cell r="K2511">
            <v>14000</v>
          </cell>
          <cell r="L2511">
            <v>8400</v>
          </cell>
          <cell r="M2511" t="str">
            <v>F</v>
          </cell>
          <cell r="N2511">
            <v>0.6</v>
          </cell>
          <cell r="O2511" t="str">
            <v>L</v>
          </cell>
        </row>
        <row r="2512">
          <cell r="I2512" t="str">
            <v>F</v>
          </cell>
          <cell r="J2512">
            <v>70560</v>
          </cell>
          <cell r="K2512">
            <v>70560</v>
          </cell>
          <cell r="L2512">
            <v>42336</v>
          </cell>
          <cell r="M2512" t="str">
            <v>F</v>
          </cell>
          <cell r="N2512">
            <v>0.6</v>
          </cell>
          <cell r="O2512" t="str">
            <v>L</v>
          </cell>
        </row>
        <row r="2513">
          <cell r="F2513" t="str">
            <v>MEDU4705959</v>
          </cell>
          <cell r="G2513" t="str">
            <v>GR-2025/09-0115</v>
          </cell>
        </row>
        <row r="2513">
          <cell r="I2513" t="str">
            <v>F</v>
          </cell>
          <cell r="J2513">
            <v>6535</v>
          </cell>
          <cell r="K2513">
            <v>6535</v>
          </cell>
          <cell r="L2513">
            <v>3907.28</v>
          </cell>
          <cell r="M2513" t="str">
            <v>F</v>
          </cell>
          <cell r="N2513">
            <v>0.5979</v>
          </cell>
          <cell r="O2513" t="str">
            <v>I</v>
          </cell>
          <cell r="P2513" t="str">
            <v>6,535.00</v>
          </cell>
        </row>
        <row r="2514">
          <cell r="I2514" t="str">
            <v>F</v>
          </cell>
          <cell r="J2514">
            <v>5430</v>
          </cell>
          <cell r="K2514">
            <v>5430</v>
          </cell>
          <cell r="L2514">
            <v>3258</v>
          </cell>
          <cell r="M2514" t="str">
            <v>F</v>
          </cell>
          <cell r="N2514">
            <v>0.6</v>
          </cell>
          <cell r="O2514" t="str">
            <v>L</v>
          </cell>
        </row>
        <row r="2515">
          <cell r="F2515" t="str">
            <v>MEDU4705959</v>
          </cell>
          <cell r="G2515" t="str">
            <v>GR-2025/09-0114</v>
          </cell>
        </row>
        <row r="2515">
          <cell r="I2515" t="str">
            <v>F</v>
          </cell>
          <cell r="J2515">
            <v>6800</v>
          </cell>
          <cell r="K2515">
            <v>6800</v>
          </cell>
          <cell r="L2515">
            <v>4065.72</v>
          </cell>
          <cell r="M2515" t="str">
            <v>F</v>
          </cell>
          <cell r="N2515">
            <v>0.5979</v>
          </cell>
          <cell r="O2515" t="str">
            <v>I</v>
          </cell>
          <cell r="P2515" t="str">
            <v>6,800.00</v>
          </cell>
        </row>
        <row r="2516">
          <cell r="F2516" t="str">
            <v>MEDU4705959</v>
          </cell>
          <cell r="G2516" t="str">
            <v>GR-2025/09-0113</v>
          </cell>
        </row>
        <row r="2516">
          <cell r="I2516" t="str">
            <v>F</v>
          </cell>
          <cell r="J2516">
            <v>4519</v>
          </cell>
          <cell r="K2516">
            <v>4519</v>
          </cell>
          <cell r="L2516">
            <v>2701.91</v>
          </cell>
          <cell r="M2516" t="str">
            <v>F</v>
          </cell>
          <cell r="N2516">
            <v>0.5979</v>
          </cell>
          <cell r="O2516" t="str">
            <v>I</v>
          </cell>
          <cell r="P2516" t="str">
            <v>4,519.00</v>
          </cell>
        </row>
        <row r="2517">
          <cell r="F2517" t="str">
            <v>MEDU4705959</v>
          </cell>
          <cell r="G2517" t="str">
            <v>GR-2025/09-0112</v>
          </cell>
        </row>
        <row r="2517">
          <cell r="I2517" t="str">
            <v>F</v>
          </cell>
          <cell r="J2517">
            <v>7240</v>
          </cell>
          <cell r="K2517">
            <v>7240</v>
          </cell>
          <cell r="L2517">
            <v>4328.8</v>
          </cell>
          <cell r="M2517" t="str">
            <v>F</v>
          </cell>
          <cell r="N2517">
            <v>0.5979</v>
          </cell>
          <cell r="O2517" t="str">
            <v>I</v>
          </cell>
          <cell r="P2517" t="str">
            <v>7,240.00</v>
          </cell>
        </row>
        <row r="2518">
          <cell r="F2518" t="str">
            <v>MEDU4705959</v>
          </cell>
          <cell r="G2518" t="str">
            <v>GR-2025/09-0111</v>
          </cell>
        </row>
        <row r="2518">
          <cell r="I2518" t="str">
            <v>F</v>
          </cell>
          <cell r="J2518">
            <v>63745</v>
          </cell>
          <cell r="K2518">
            <v>63745</v>
          </cell>
          <cell r="L2518">
            <v>38113.14</v>
          </cell>
          <cell r="M2518" t="str">
            <v>F</v>
          </cell>
          <cell r="N2518">
            <v>0.5979</v>
          </cell>
          <cell r="O2518" t="str">
            <v>I</v>
          </cell>
          <cell r="P2518" t="str">
            <v>63,745.00</v>
          </cell>
        </row>
        <row r="2519">
          <cell r="F2519" t="str">
            <v>MEDU4705959</v>
          </cell>
          <cell r="G2519" t="str">
            <v>GR-2025/09-0110</v>
          </cell>
        </row>
        <row r="2519">
          <cell r="I2519" t="str">
            <v>F</v>
          </cell>
          <cell r="J2519">
            <v>33897.64</v>
          </cell>
          <cell r="K2519">
            <v>33897.64</v>
          </cell>
          <cell r="L2519">
            <v>20267.4</v>
          </cell>
          <cell r="M2519" t="str">
            <v>F</v>
          </cell>
          <cell r="N2519">
            <v>0.5979</v>
          </cell>
          <cell r="O2519" t="str">
            <v>I</v>
          </cell>
          <cell r="P2519" t="str">
            <v>33,897.64</v>
          </cell>
        </row>
        <row r="2520">
          <cell r="F2520" t="str">
            <v>MEDU4705959</v>
          </cell>
          <cell r="G2520" t="str">
            <v>GR-2025/09-0109</v>
          </cell>
        </row>
        <row r="2520">
          <cell r="I2520" t="str">
            <v>F</v>
          </cell>
          <cell r="J2520">
            <v>99678.2</v>
          </cell>
          <cell r="K2520">
            <v>99678.2</v>
          </cell>
          <cell r="L2520">
            <v>59597.6</v>
          </cell>
          <cell r="M2520" t="str">
            <v>F</v>
          </cell>
          <cell r="N2520">
            <v>0.5979</v>
          </cell>
          <cell r="O2520" t="str">
            <v>I</v>
          </cell>
          <cell r="P2520" t="str">
            <v>99,678.21</v>
          </cell>
        </row>
        <row r="2521">
          <cell r="F2521" t="str">
            <v>MEDU4705959</v>
          </cell>
          <cell r="G2521" t="str">
            <v>GR-2025/09-0108</v>
          </cell>
        </row>
        <row r="2521">
          <cell r="I2521" t="str">
            <v>F</v>
          </cell>
          <cell r="J2521">
            <v>0</v>
          </cell>
          <cell r="K2521">
            <v>0</v>
          </cell>
          <cell r="L2521">
            <v>0</v>
          </cell>
          <cell r="M2521" t="str">
            <v>F</v>
          </cell>
          <cell r="N2521">
            <v>0.5979</v>
          </cell>
          <cell r="O2521" t="str">
            <v>I</v>
          </cell>
          <cell r="P2521" t="str">
            <v>0.00</v>
          </cell>
        </row>
        <row r="2522">
          <cell r="G2522" t="str">
            <v>GR-2025/10-0055, GR-2025/10-0115, GR-2025/11-0024, GR-2025/12-0016, GR-2025/09-0074, GR-2025/12-0075, GR-2025/11-0106, GR-2025/10-0011, GR-2025/09-0048, GR-2026/01-0170, GR-2026/01-0105, GR-2025/11-0107, GR-2025/10-0112</v>
          </cell>
        </row>
        <row r="2522">
          <cell r="I2522" t="str">
            <v>F</v>
          </cell>
          <cell r="J2522">
            <v>41585.6</v>
          </cell>
          <cell r="K2522">
            <v>41585.6</v>
          </cell>
          <cell r="L2522">
            <v>41585.6</v>
          </cell>
          <cell r="M2522" t="str">
            <v>F</v>
          </cell>
          <cell r="N2522">
            <v>1</v>
          </cell>
        </row>
        <row r="2523">
          <cell r="F2523" t="str">
            <v>MEDU4705959</v>
          </cell>
          <cell r="G2523" t="str">
            <v>GR-2025/09-0107</v>
          </cell>
        </row>
        <row r="2523">
          <cell r="I2523" t="str">
            <v>F</v>
          </cell>
          <cell r="J2523">
            <v>303645</v>
          </cell>
          <cell r="K2523">
            <v>303645</v>
          </cell>
          <cell r="L2523">
            <v>181549.35</v>
          </cell>
          <cell r="M2523" t="str">
            <v>F</v>
          </cell>
          <cell r="N2523">
            <v>0.5979</v>
          </cell>
          <cell r="O2523" t="str">
            <v>I</v>
          </cell>
          <cell r="P2523" t="str">
            <v>303,645.00</v>
          </cell>
        </row>
        <row r="2524">
          <cell r="F2524" t="str">
            <v>MEDU4705959</v>
          </cell>
          <cell r="G2524" t="str">
            <v>GR-2025/09-0106</v>
          </cell>
        </row>
        <row r="2524">
          <cell r="I2524" t="str">
            <v>F</v>
          </cell>
          <cell r="J2524">
            <v>40800.5</v>
          </cell>
          <cell r="K2524">
            <v>40800.5</v>
          </cell>
          <cell r="L2524">
            <v>24394.62</v>
          </cell>
          <cell r="M2524" t="str">
            <v>F</v>
          </cell>
          <cell r="N2524">
            <v>0.5979</v>
          </cell>
          <cell r="O2524" t="str">
            <v>I</v>
          </cell>
          <cell r="P2524" t="str">
            <v>40,800.50</v>
          </cell>
        </row>
        <row r="2525">
          <cell r="F2525" t="str">
            <v>MEDU4705959</v>
          </cell>
          <cell r="G2525" t="str">
            <v>GR-2025/09-0105</v>
          </cell>
        </row>
        <row r="2525">
          <cell r="I2525" t="str">
            <v>F</v>
          </cell>
          <cell r="J2525">
            <v>177668</v>
          </cell>
          <cell r="K2525">
            <v>177668</v>
          </cell>
          <cell r="L2525">
            <v>106227.7</v>
          </cell>
          <cell r="M2525" t="str">
            <v>F</v>
          </cell>
          <cell r="N2525">
            <v>0.5979</v>
          </cell>
          <cell r="O2525" t="str">
            <v>I</v>
          </cell>
          <cell r="P2525" t="str">
            <v>177,668.00</v>
          </cell>
        </row>
        <row r="2526">
          <cell r="I2526" t="str">
            <v>F</v>
          </cell>
          <cell r="J2526">
            <v>2790</v>
          </cell>
          <cell r="K2526">
            <v>2790</v>
          </cell>
          <cell r="L2526">
            <v>1674</v>
          </cell>
          <cell r="M2526" t="str">
            <v>F</v>
          </cell>
          <cell r="N2526">
            <v>0.6</v>
          </cell>
          <cell r="O2526" t="str">
            <v>L</v>
          </cell>
        </row>
        <row r="2527">
          <cell r="I2527" t="str">
            <v>F</v>
          </cell>
          <cell r="J2527">
            <v>3900</v>
          </cell>
          <cell r="K2527">
            <v>3900</v>
          </cell>
          <cell r="L2527">
            <v>2340</v>
          </cell>
          <cell r="M2527" t="str">
            <v>F</v>
          </cell>
          <cell r="N2527">
            <v>0.6</v>
          </cell>
          <cell r="O2527" t="str">
            <v>L</v>
          </cell>
        </row>
        <row r="2528">
          <cell r="I2528" t="str">
            <v>F</v>
          </cell>
          <cell r="J2528">
            <v>21088</v>
          </cell>
          <cell r="K2528">
            <v>21088</v>
          </cell>
          <cell r="L2528">
            <v>12652.8</v>
          </cell>
          <cell r="M2528" t="str">
            <v>F</v>
          </cell>
          <cell r="N2528">
            <v>0.6</v>
          </cell>
          <cell r="O2528" t="str">
            <v>L</v>
          </cell>
        </row>
        <row r="2529">
          <cell r="G2529" t="str">
            <v>GR-2025/09-0035</v>
          </cell>
        </row>
        <row r="2529">
          <cell r="I2529" t="str">
            <v>F</v>
          </cell>
          <cell r="J2529">
            <v>81.6</v>
          </cell>
          <cell r="K2529">
            <v>81.6</v>
          </cell>
          <cell r="L2529">
            <v>81.6</v>
          </cell>
          <cell r="M2529" t="str">
            <v>F</v>
          </cell>
          <cell r="N2529">
            <v>1</v>
          </cell>
        </row>
        <row r="2530">
          <cell r="I2530" t="str">
            <v>F</v>
          </cell>
          <cell r="J2530">
            <v>100000</v>
          </cell>
          <cell r="K2530">
            <v>100000</v>
          </cell>
          <cell r="L2530">
            <v>60000</v>
          </cell>
          <cell r="M2530" t="str">
            <v>F</v>
          </cell>
          <cell r="N2530">
            <v>0.6</v>
          </cell>
          <cell r="O2530" t="str">
            <v>L</v>
          </cell>
        </row>
        <row r="2531">
          <cell r="G2531" t="str">
            <v>GR-2025/09-0043</v>
          </cell>
        </row>
        <row r="2531">
          <cell r="I2531" t="str">
            <v>F</v>
          </cell>
          <cell r="J2531">
            <v>82</v>
          </cell>
          <cell r="K2531">
            <v>82</v>
          </cell>
          <cell r="L2531">
            <v>82</v>
          </cell>
          <cell r="M2531" t="str">
            <v>F</v>
          </cell>
          <cell r="N2531">
            <v>1</v>
          </cell>
        </row>
        <row r="2532">
          <cell r="I2532" t="str">
            <v>F</v>
          </cell>
          <cell r="J2532">
            <v>23387</v>
          </cell>
          <cell r="K2532">
            <v>23387</v>
          </cell>
          <cell r="L2532">
            <v>14032.2</v>
          </cell>
          <cell r="M2532" t="str">
            <v>F</v>
          </cell>
          <cell r="N2532">
            <v>0.6</v>
          </cell>
          <cell r="O2532" t="str">
            <v>L</v>
          </cell>
        </row>
        <row r="2533">
          <cell r="F2533" t="str">
            <v>TRHU8321639 (MOCHA)</v>
          </cell>
          <cell r="G2533" t="str">
            <v>GR-2025/09-0087</v>
          </cell>
        </row>
        <row r="2533">
          <cell r="I2533" t="str">
            <v>F</v>
          </cell>
          <cell r="J2533">
            <v>61956</v>
          </cell>
          <cell r="K2533">
            <v>61956</v>
          </cell>
          <cell r="L2533">
            <v>36851.43</v>
          </cell>
          <cell r="M2533" t="str">
            <v>F</v>
          </cell>
          <cell r="N2533">
            <v>0.5948</v>
          </cell>
          <cell r="O2533" t="str">
            <v>I</v>
          </cell>
          <cell r="P2533" t="str">
            <v>61,956.00</v>
          </cell>
        </row>
        <row r="2534">
          <cell r="F2534" t="str">
            <v>TRHU8321639 (MOCHA)</v>
          </cell>
          <cell r="G2534" t="str">
            <v>GR-2025/09-0086</v>
          </cell>
        </row>
        <row r="2534">
          <cell r="I2534" t="str">
            <v>F</v>
          </cell>
          <cell r="J2534">
            <v>2740</v>
          </cell>
          <cell r="K2534">
            <v>2740</v>
          </cell>
          <cell r="L2534">
            <v>1629.75</v>
          </cell>
          <cell r="M2534" t="str">
            <v>F</v>
          </cell>
          <cell r="N2534">
            <v>0.5948</v>
          </cell>
          <cell r="O2534" t="str">
            <v>I</v>
          </cell>
          <cell r="P2534" t="str">
            <v>2,740.00</v>
          </cell>
        </row>
        <row r="2535">
          <cell r="G2535" t="str">
            <v>GR-2025/09-0050</v>
          </cell>
        </row>
        <row r="2535">
          <cell r="I2535" t="str">
            <v>F</v>
          </cell>
          <cell r="J2535">
            <v>182.13</v>
          </cell>
          <cell r="K2535">
            <v>182.13</v>
          </cell>
          <cell r="L2535">
            <v>182.13</v>
          </cell>
          <cell r="M2535" t="str">
            <v>F</v>
          </cell>
          <cell r="N2535">
            <v>1</v>
          </cell>
        </row>
        <row r="2536">
          <cell r="F2536" t="str">
            <v>TRHU8321639</v>
          </cell>
          <cell r="G2536" t="str">
            <v>GR-2025/09-0085</v>
          </cell>
        </row>
        <row r="2536">
          <cell r="I2536" t="str">
            <v>F</v>
          </cell>
          <cell r="J2536">
            <v>94417.2</v>
          </cell>
          <cell r="K2536">
            <v>94417.2</v>
          </cell>
          <cell r="L2536">
            <v>56159.35</v>
          </cell>
          <cell r="M2536" t="str">
            <v>F</v>
          </cell>
          <cell r="N2536">
            <v>0.5948</v>
          </cell>
          <cell r="O2536" t="str">
            <v>I</v>
          </cell>
          <cell r="P2536" t="str">
            <v>94,417.20</v>
          </cell>
        </row>
        <row r="2537">
          <cell r="F2537" t="str">
            <v>TRHU8321639</v>
          </cell>
          <cell r="G2537" t="str">
            <v>GR-2025/09-0084</v>
          </cell>
        </row>
        <row r="2537">
          <cell r="I2537" t="str">
            <v>F</v>
          </cell>
          <cell r="J2537">
            <v>195</v>
          </cell>
          <cell r="K2537">
            <v>195</v>
          </cell>
          <cell r="L2537">
            <v>115.99</v>
          </cell>
          <cell r="M2537" t="str">
            <v>F</v>
          </cell>
          <cell r="N2537">
            <v>0.5948</v>
          </cell>
          <cell r="O2537" t="str">
            <v>I</v>
          </cell>
          <cell r="P2537" t="str">
            <v>195.00</v>
          </cell>
        </row>
        <row r="2538">
          <cell r="F2538" t="str">
            <v>TRHU8321639</v>
          </cell>
          <cell r="G2538" t="str">
            <v>GR-2025/09-0083</v>
          </cell>
        </row>
        <row r="2538">
          <cell r="I2538" t="str">
            <v>F</v>
          </cell>
          <cell r="J2538">
            <v>37296.86</v>
          </cell>
          <cell r="K2538">
            <v>37296.86</v>
          </cell>
          <cell r="L2538">
            <v>22184.17</v>
          </cell>
          <cell r="M2538" t="str">
            <v>F</v>
          </cell>
          <cell r="N2538">
            <v>0.5948</v>
          </cell>
          <cell r="O2538" t="str">
            <v>I</v>
          </cell>
          <cell r="P2538" t="str">
            <v>37,296.86</v>
          </cell>
        </row>
        <row r="2539">
          <cell r="F2539" t="str">
            <v>TEMU8235922</v>
          </cell>
          <cell r="G2539" t="str">
            <v>GR-2025/09-0103</v>
          </cell>
        </row>
        <row r="2539">
          <cell r="I2539" t="str">
            <v>F</v>
          </cell>
          <cell r="J2539">
            <v>10350</v>
          </cell>
          <cell r="K2539">
            <v>10350</v>
          </cell>
          <cell r="L2539">
            <v>6188.27</v>
          </cell>
          <cell r="M2539" t="str">
            <v>F</v>
          </cell>
          <cell r="N2539">
            <v>0.5979</v>
          </cell>
          <cell r="O2539" t="str">
            <v>I</v>
          </cell>
          <cell r="P2539" t="str">
            <v>10,350.00</v>
          </cell>
        </row>
        <row r="2540">
          <cell r="F2540" t="str">
            <v>TCNU3089677</v>
          </cell>
          <cell r="G2540" t="str">
            <v>GR-2025/10-0032</v>
          </cell>
        </row>
        <row r="2540">
          <cell r="I2540" t="str">
            <v>F</v>
          </cell>
          <cell r="J2540">
            <v>112843.49</v>
          </cell>
          <cell r="K2540">
            <v>112843.49</v>
          </cell>
          <cell r="L2540">
            <v>67277.29</v>
          </cell>
          <cell r="M2540" t="str">
            <v>F</v>
          </cell>
          <cell r="N2540">
            <v>0.5962</v>
          </cell>
          <cell r="O2540" t="str">
            <v>I</v>
          </cell>
          <cell r="P2540" t="str">
            <v>112,843.49</v>
          </cell>
        </row>
        <row r="2541">
          <cell r="F2541" t="str">
            <v>TCLU9625002</v>
          </cell>
          <cell r="G2541" t="str">
            <v>GR-2025/10-0013</v>
          </cell>
        </row>
        <row r="2541">
          <cell r="I2541" t="str">
            <v>F</v>
          </cell>
          <cell r="J2541">
            <v>95845.43</v>
          </cell>
          <cell r="K2541">
            <v>95845.43</v>
          </cell>
          <cell r="L2541">
            <v>57143.05</v>
          </cell>
          <cell r="M2541" t="str">
            <v>F</v>
          </cell>
          <cell r="N2541">
            <v>0.5962</v>
          </cell>
          <cell r="O2541" t="str">
            <v>I</v>
          </cell>
          <cell r="P2541" t="str">
            <v>95,845.43</v>
          </cell>
        </row>
        <row r="2542">
          <cell r="F2542" t="str">
            <v>TXGU8961276</v>
          </cell>
          <cell r="G2542" t="str">
            <v>GR-2025/10-0016</v>
          </cell>
        </row>
        <row r="2542">
          <cell r="I2542" t="str">
            <v>F</v>
          </cell>
          <cell r="J2542">
            <v>149741.55</v>
          </cell>
          <cell r="K2542">
            <v>149741.55</v>
          </cell>
          <cell r="L2542">
            <v>89275.91</v>
          </cell>
          <cell r="M2542" t="str">
            <v>F</v>
          </cell>
          <cell r="N2542">
            <v>0.5962</v>
          </cell>
          <cell r="O2542" t="str">
            <v>I</v>
          </cell>
          <cell r="P2542" t="str">
            <v>149,741.55</v>
          </cell>
        </row>
        <row r="2543">
          <cell r="F2543" t="str">
            <v>ONEU5264316 (MOCHA)</v>
          </cell>
          <cell r="G2543" t="str">
            <v>GR-2025/10-0024</v>
          </cell>
        </row>
        <row r="2543">
          <cell r="I2543" t="str">
            <v>F</v>
          </cell>
          <cell r="J2543">
            <v>12375</v>
          </cell>
          <cell r="K2543">
            <v>12375</v>
          </cell>
          <cell r="L2543">
            <v>7377.98</v>
          </cell>
          <cell r="M2543" t="str">
            <v>F</v>
          </cell>
          <cell r="N2543">
            <v>0.5962</v>
          </cell>
          <cell r="O2543" t="str">
            <v>I</v>
          </cell>
          <cell r="P2543" t="str">
            <v>12,375.00</v>
          </cell>
        </row>
        <row r="2544">
          <cell r="F2544" t="str">
            <v>ONEU5264316</v>
          </cell>
          <cell r="G2544" t="str">
            <v>GR-2025/10-0022</v>
          </cell>
        </row>
        <row r="2544">
          <cell r="I2544" t="str">
            <v>F</v>
          </cell>
          <cell r="J2544">
            <v>108564.55</v>
          </cell>
          <cell r="K2544">
            <v>108564.55</v>
          </cell>
          <cell r="L2544">
            <v>64726.18</v>
          </cell>
          <cell r="M2544" t="str">
            <v>F</v>
          </cell>
          <cell r="N2544">
            <v>0.5962</v>
          </cell>
          <cell r="O2544" t="str">
            <v>I</v>
          </cell>
          <cell r="P2544" t="str">
            <v>108,564.55</v>
          </cell>
        </row>
        <row r="2545">
          <cell r="F2545" t="str">
            <v>CSNU6086510</v>
          </cell>
          <cell r="G2545" t="str">
            <v>GR-2025/10-0033</v>
          </cell>
        </row>
        <row r="2545">
          <cell r="I2545" t="str">
            <v>F</v>
          </cell>
          <cell r="J2545">
            <v>91542.15</v>
          </cell>
          <cell r="K2545">
            <v>91542.15</v>
          </cell>
          <cell r="L2545">
            <v>54577.43</v>
          </cell>
          <cell r="M2545" t="str">
            <v>F</v>
          </cell>
          <cell r="N2545">
            <v>0.5962</v>
          </cell>
          <cell r="O2545" t="str">
            <v>I</v>
          </cell>
          <cell r="P2545" t="str">
            <v>91,542.15</v>
          </cell>
        </row>
        <row r="2546">
          <cell r="G2546" t="str">
            <v>GR-2025/09-0031</v>
          </cell>
        </row>
        <row r="2546">
          <cell r="I2546" t="str">
            <v>F</v>
          </cell>
          <cell r="J2546">
            <v>1050.9</v>
          </cell>
          <cell r="K2546">
            <v>1050.9</v>
          </cell>
          <cell r="L2546">
            <v>621.92</v>
          </cell>
          <cell r="M2546" t="str">
            <v>F</v>
          </cell>
          <cell r="N2546">
            <v>0.5918</v>
          </cell>
        </row>
        <row r="2547">
          <cell r="F2547" t="str">
            <v>CSNU6086510 (MOCHA)</v>
          </cell>
          <cell r="G2547" t="str">
            <v>GR-2025/10-0034</v>
          </cell>
        </row>
        <row r="2547">
          <cell r="I2547" t="str">
            <v>F</v>
          </cell>
          <cell r="J2547">
            <v>27315</v>
          </cell>
          <cell r="K2547">
            <v>27315</v>
          </cell>
          <cell r="L2547">
            <v>16285.2</v>
          </cell>
          <cell r="M2547" t="str">
            <v>F</v>
          </cell>
          <cell r="N2547">
            <v>0.5962</v>
          </cell>
          <cell r="O2547" t="str">
            <v>I</v>
          </cell>
          <cell r="P2547" t="str">
            <v>27,315.00</v>
          </cell>
        </row>
        <row r="2548">
          <cell r="F2548" t="str">
            <v>TGBU8020077</v>
          </cell>
          <cell r="G2548" t="str">
            <v>GR-2025/10-0028</v>
          </cell>
        </row>
        <row r="2548">
          <cell r="I2548" t="str">
            <v>F</v>
          </cell>
          <cell r="J2548">
            <v>123962.99</v>
          </cell>
          <cell r="K2548">
            <v>123962.99</v>
          </cell>
          <cell r="L2548">
            <v>73906.73</v>
          </cell>
          <cell r="M2548" t="str">
            <v>F</v>
          </cell>
          <cell r="N2548">
            <v>0.5962</v>
          </cell>
          <cell r="O2548" t="str">
            <v>I</v>
          </cell>
          <cell r="P2548" t="str">
            <v>123,962.99</v>
          </cell>
        </row>
        <row r="2549">
          <cell r="F2549" t="str">
            <v>CSLU6279148</v>
          </cell>
          <cell r="G2549" t="str">
            <v>GR-2025/10-0042</v>
          </cell>
        </row>
        <row r="2549">
          <cell r="I2549" t="str">
            <v>F</v>
          </cell>
          <cell r="J2549">
            <v>115208.17</v>
          </cell>
          <cell r="K2549">
            <v>115208.17</v>
          </cell>
          <cell r="L2549">
            <v>68687.11</v>
          </cell>
          <cell r="M2549" t="str">
            <v>F</v>
          </cell>
          <cell r="N2549">
            <v>0.5962</v>
          </cell>
          <cell r="O2549" t="str">
            <v>I</v>
          </cell>
          <cell r="P2549" t="str">
            <v>115,208.17</v>
          </cell>
        </row>
        <row r="2550">
          <cell r="I2550" t="str">
            <v>F</v>
          </cell>
          <cell r="J2550">
            <v>6540</v>
          </cell>
          <cell r="K2550">
            <v>6540</v>
          </cell>
          <cell r="L2550">
            <v>3924</v>
          </cell>
          <cell r="M2550" t="str">
            <v>F</v>
          </cell>
          <cell r="N2550">
            <v>0.6</v>
          </cell>
          <cell r="O2550" t="str">
            <v>L</v>
          </cell>
        </row>
        <row r="2551">
          <cell r="F2551" t="str">
            <v>OOCU8801291</v>
          </cell>
          <cell r="G2551" t="str">
            <v>GR-2025/10-0040</v>
          </cell>
        </row>
        <row r="2551">
          <cell r="I2551" t="str">
            <v>F</v>
          </cell>
          <cell r="J2551">
            <v>106671.19</v>
          </cell>
          <cell r="K2551">
            <v>106671.19</v>
          </cell>
          <cell r="L2551">
            <v>63597.36</v>
          </cell>
          <cell r="M2551" t="str">
            <v>F</v>
          </cell>
          <cell r="N2551">
            <v>0.5962</v>
          </cell>
          <cell r="O2551" t="str">
            <v>I</v>
          </cell>
          <cell r="P2551" t="str">
            <v>106,671.19</v>
          </cell>
        </row>
        <row r="2552">
          <cell r="I2552" t="str">
            <v>F</v>
          </cell>
          <cell r="J2552">
            <v>125500</v>
          </cell>
          <cell r="K2552">
            <v>125500</v>
          </cell>
          <cell r="L2552">
            <v>75300</v>
          </cell>
          <cell r="M2552" t="str">
            <v>F</v>
          </cell>
          <cell r="N2552">
            <v>0.6</v>
          </cell>
          <cell r="O2552" t="str">
            <v>L</v>
          </cell>
        </row>
        <row r="2553">
          <cell r="F2553" t="str">
            <v>FCIU7516318</v>
          </cell>
          <cell r="G2553" t="str">
            <v>GR-2025/10-0048</v>
          </cell>
        </row>
        <row r="2553">
          <cell r="I2553" t="str">
            <v>F</v>
          </cell>
          <cell r="J2553">
            <v>109699.66</v>
          </cell>
          <cell r="K2553">
            <v>109699.66</v>
          </cell>
          <cell r="L2553">
            <v>65402.94</v>
          </cell>
          <cell r="M2553" t="str">
            <v>F</v>
          </cell>
          <cell r="N2553">
            <v>0.5962</v>
          </cell>
          <cell r="O2553" t="str">
            <v>I</v>
          </cell>
          <cell r="P2553" t="str">
            <v>109,699.66</v>
          </cell>
        </row>
        <row r="2554">
          <cell r="I2554" t="str">
            <v>F</v>
          </cell>
          <cell r="J2554">
            <v>986750.5</v>
          </cell>
          <cell r="K2554">
            <v>986750.5</v>
          </cell>
          <cell r="L2554">
            <v>592050.3</v>
          </cell>
          <cell r="M2554" t="str">
            <v>F</v>
          </cell>
          <cell r="N2554">
            <v>0.6</v>
          </cell>
          <cell r="O2554" t="str">
            <v>L</v>
          </cell>
        </row>
        <row r="2555">
          <cell r="F2555" t="str">
            <v>OOCU6540563</v>
          </cell>
          <cell r="G2555" t="str">
            <v>GR-2025/10-0036</v>
          </cell>
        </row>
        <row r="2555">
          <cell r="I2555" t="str">
            <v>F</v>
          </cell>
          <cell r="J2555">
            <v>127819.82</v>
          </cell>
          <cell r="K2555">
            <v>127819.82</v>
          </cell>
          <cell r="L2555">
            <v>76206.18</v>
          </cell>
          <cell r="M2555" t="str">
            <v>F</v>
          </cell>
          <cell r="N2555">
            <v>0.5962</v>
          </cell>
          <cell r="O2555" t="str">
            <v>I</v>
          </cell>
          <cell r="P2555" t="str">
            <v>127,819.82</v>
          </cell>
        </row>
        <row r="2556">
          <cell r="G2556" t="str">
            <v>FGR2025/09-0008</v>
          </cell>
        </row>
        <row r="2556">
          <cell r="I2556" t="str">
            <v>F</v>
          </cell>
          <cell r="J2556">
            <v>0</v>
          </cell>
          <cell r="K2556">
            <v>0</v>
          </cell>
          <cell r="L2556">
            <v>0</v>
          </cell>
          <cell r="M2556" t="str">
            <v>F</v>
          </cell>
          <cell r="N2556">
            <v>0.6</v>
          </cell>
        </row>
        <row r="2557">
          <cell r="F2557" t="str">
            <v>YMMU6648030</v>
          </cell>
          <cell r="G2557" t="str">
            <v>GR-2025/10-0027</v>
          </cell>
        </row>
        <row r="2557">
          <cell r="I2557" t="str">
            <v>F</v>
          </cell>
          <cell r="J2557">
            <v>34237.53</v>
          </cell>
          <cell r="K2557">
            <v>34237.53</v>
          </cell>
          <cell r="L2557">
            <v>145084.96</v>
          </cell>
          <cell r="M2557" t="str">
            <v>F</v>
          </cell>
          <cell r="N2557">
            <v>4.2376</v>
          </cell>
          <cell r="O2557" t="str">
            <v>I</v>
          </cell>
          <cell r="P2557" t="str">
            <v>34,237.52</v>
          </cell>
        </row>
        <row r="2558">
          <cell r="I2558" t="str">
            <v>F</v>
          </cell>
          <cell r="J2558">
            <v>32500</v>
          </cell>
          <cell r="K2558">
            <v>32500</v>
          </cell>
          <cell r="L2558">
            <v>19500</v>
          </cell>
          <cell r="M2558" t="str">
            <v>F</v>
          </cell>
          <cell r="N2558">
            <v>0.6</v>
          </cell>
          <cell r="O2558" t="str">
            <v>L</v>
          </cell>
        </row>
        <row r="2559">
          <cell r="I2559" t="str">
            <v>F</v>
          </cell>
          <cell r="J2559">
            <v>34380</v>
          </cell>
          <cell r="K2559">
            <v>34380</v>
          </cell>
          <cell r="L2559">
            <v>20628</v>
          </cell>
          <cell r="M2559" t="str">
            <v>F</v>
          </cell>
          <cell r="N2559">
            <v>0.6</v>
          </cell>
          <cell r="O2559" t="str">
            <v>L</v>
          </cell>
        </row>
        <row r="2560">
          <cell r="I2560" t="str">
            <v>F</v>
          </cell>
          <cell r="J2560">
            <v>17820</v>
          </cell>
          <cell r="K2560">
            <v>17820</v>
          </cell>
          <cell r="L2560">
            <v>10692</v>
          </cell>
          <cell r="M2560" t="str">
            <v>F</v>
          </cell>
          <cell r="N2560">
            <v>0.6</v>
          </cell>
          <cell r="O2560" t="str">
            <v>L</v>
          </cell>
        </row>
        <row r="2561">
          <cell r="I2561" t="str">
            <v>F</v>
          </cell>
          <cell r="J2561">
            <v>273711.9</v>
          </cell>
          <cell r="K2561">
            <v>273711.9</v>
          </cell>
          <cell r="L2561">
            <v>164227.14</v>
          </cell>
          <cell r="M2561" t="str">
            <v>F</v>
          </cell>
          <cell r="N2561">
            <v>0.6</v>
          </cell>
          <cell r="O2561" t="str">
            <v>L</v>
          </cell>
        </row>
        <row r="2562">
          <cell r="I2562" t="str">
            <v>F</v>
          </cell>
          <cell r="J2562">
            <v>33929</v>
          </cell>
          <cell r="K2562">
            <v>33929</v>
          </cell>
          <cell r="L2562">
            <v>20357.4</v>
          </cell>
          <cell r="M2562" t="str">
            <v>F</v>
          </cell>
          <cell r="N2562">
            <v>0.6</v>
          </cell>
          <cell r="O2562" t="str">
            <v>L</v>
          </cell>
        </row>
        <row r="2563">
          <cell r="G2563" t="str">
            <v>GR-2025/09-0026</v>
          </cell>
        </row>
        <row r="2563">
          <cell r="I2563" t="str">
            <v>F</v>
          </cell>
          <cell r="J2563">
            <v>60</v>
          </cell>
          <cell r="K2563">
            <v>60</v>
          </cell>
          <cell r="L2563">
            <v>35.65</v>
          </cell>
          <cell r="M2563" t="str">
            <v>F</v>
          </cell>
          <cell r="N2563">
            <v>0.5942</v>
          </cell>
        </row>
        <row r="2564">
          <cell r="F2564" t="str">
            <v>F-TLLU4949270</v>
          </cell>
          <cell r="G2564" t="str">
            <v>FGR2025/09-0009</v>
          </cell>
        </row>
        <row r="2564">
          <cell r="I2564" t="str">
            <v>F</v>
          </cell>
          <cell r="J2564">
            <v>0</v>
          </cell>
          <cell r="K2564">
            <v>0</v>
          </cell>
          <cell r="L2564">
            <v>0</v>
          </cell>
          <cell r="M2564" t="str">
            <v>F</v>
          </cell>
          <cell r="N2564">
            <v>0.5942</v>
          </cell>
          <cell r="O2564" t="str">
            <v>I</v>
          </cell>
          <cell r="P2564" t="str">
            <v>0.00</v>
          </cell>
        </row>
        <row r="2565">
          <cell r="I2565" t="str">
            <v>F</v>
          </cell>
          <cell r="J2565">
            <v>78088</v>
          </cell>
          <cell r="K2565">
            <v>78088</v>
          </cell>
          <cell r="L2565">
            <v>46852.8</v>
          </cell>
          <cell r="M2565" t="str">
            <v>F</v>
          </cell>
          <cell r="N2565">
            <v>0.6</v>
          </cell>
          <cell r="O2565" t="str">
            <v>L</v>
          </cell>
        </row>
        <row r="2566">
          <cell r="I2566" t="str">
            <v>F</v>
          </cell>
          <cell r="J2566">
            <v>135513.5</v>
          </cell>
          <cell r="K2566">
            <v>135513.5</v>
          </cell>
          <cell r="L2566">
            <v>81308.1</v>
          </cell>
          <cell r="M2566" t="str">
            <v>F</v>
          </cell>
          <cell r="N2566">
            <v>0.6</v>
          </cell>
          <cell r="O2566" t="str">
            <v>L</v>
          </cell>
        </row>
        <row r="2567">
          <cell r="I2567" t="str">
            <v>F</v>
          </cell>
          <cell r="J2567">
            <v>240</v>
          </cell>
          <cell r="K2567">
            <v>240</v>
          </cell>
          <cell r="L2567">
            <v>144</v>
          </cell>
          <cell r="M2567" t="str">
            <v>F</v>
          </cell>
          <cell r="N2567">
            <v>0.6</v>
          </cell>
          <cell r="O2567" t="str">
            <v>L</v>
          </cell>
        </row>
        <row r="2568">
          <cell r="I2568" t="str">
            <v>F</v>
          </cell>
          <cell r="J2568">
            <v>450</v>
          </cell>
          <cell r="K2568">
            <v>450</v>
          </cell>
          <cell r="L2568">
            <v>270</v>
          </cell>
          <cell r="M2568" t="str">
            <v>F</v>
          </cell>
          <cell r="N2568">
            <v>0.6</v>
          </cell>
          <cell r="O2568" t="str">
            <v>L</v>
          </cell>
        </row>
        <row r="2569">
          <cell r="G2569" t="str">
            <v>GR-2025/09-0021</v>
          </cell>
        </row>
        <row r="2569">
          <cell r="I2569" t="str">
            <v>F</v>
          </cell>
          <cell r="J2569">
            <v>337.5</v>
          </cell>
          <cell r="K2569">
            <v>337.5</v>
          </cell>
          <cell r="L2569">
            <v>199.73</v>
          </cell>
          <cell r="M2569" t="str">
            <v>F</v>
          </cell>
          <cell r="N2569">
            <v>0.5918</v>
          </cell>
          <cell r="O2569" t="str">
            <v>I</v>
          </cell>
        </row>
        <row r="2570">
          <cell r="I2570" t="str">
            <v>F</v>
          </cell>
          <cell r="J2570">
            <v>51006</v>
          </cell>
          <cell r="K2570">
            <v>51006</v>
          </cell>
          <cell r="L2570">
            <v>30603.6</v>
          </cell>
          <cell r="M2570" t="str">
            <v>F</v>
          </cell>
          <cell r="N2570">
            <v>0.6</v>
          </cell>
          <cell r="O2570" t="str">
            <v>L</v>
          </cell>
        </row>
        <row r="2571">
          <cell r="I2571" t="str">
            <v>F</v>
          </cell>
          <cell r="J2571">
            <v>50800</v>
          </cell>
          <cell r="K2571">
            <v>50800</v>
          </cell>
          <cell r="L2571">
            <v>30480</v>
          </cell>
          <cell r="M2571" t="str">
            <v>F</v>
          </cell>
          <cell r="N2571">
            <v>0.6</v>
          </cell>
          <cell r="O2571" t="str">
            <v>L</v>
          </cell>
        </row>
        <row r="2572">
          <cell r="I2572" t="str">
            <v>F</v>
          </cell>
          <cell r="J2572">
            <v>44885</v>
          </cell>
          <cell r="K2572">
            <v>44885</v>
          </cell>
          <cell r="L2572">
            <v>26931</v>
          </cell>
          <cell r="M2572" t="str">
            <v>F</v>
          </cell>
          <cell r="N2572">
            <v>0.6</v>
          </cell>
          <cell r="O2572" t="str">
            <v>L</v>
          </cell>
        </row>
        <row r="2573">
          <cell r="I2573" t="str">
            <v>F</v>
          </cell>
          <cell r="J2573">
            <v>4870</v>
          </cell>
          <cell r="K2573">
            <v>4870</v>
          </cell>
          <cell r="L2573">
            <v>2922</v>
          </cell>
          <cell r="M2573" t="str">
            <v>F</v>
          </cell>
          <cell r="N2573">
            <v>0.6</v>
          </cell>
          <cell r="O2573" t="str">
            <v>L</v>
          </cell>
        </row>
        <row r="2574">
          <cell r="I2574" t="str">
            <v>F</v>
          </cell>
          <cell r="J2574">
            <v>3564</v>
          </cell>
          <cell r="K2574">
            <v>3564</v>
          </cell>
          <cell r="L2574">
            <v>2138.4</v>
          </cell>
          <cell r="M2574" t="str">
            <v>F</v>
          </cell>
          <cell r="N2574">
            <v>0.6</v>
          </cell>
          <cell r="O2574" t="str">
            <v>L</v>
          </cell>
        </row>
        <row r="2575">
          <cell r="F2575" t="str">
            <v>FFAU6187329 (KUCHING)</v>
          </cell>
          <cell r="G2575" t="str">
            <v>GR-2025/10-0031</v>
          </cell>
        </row>
        <row r="2575">
          <cell r="I2575" t="str">
            <v>F</v>
          </cell>
          <cell r="J2575">
            <v>46840.01</v>
          </cell>
          <cell r="K2575">
            <v>46840.01</v>
          </cell>
          <cell r="L2575">
            <v>27991.59</v>
          </cell>
          <cell r="M2575" t="str">
            <v>F</v>
          </cell>
          <cell r="N2575">
            <v>0.5976</v>
          </cell>
          <cell r="O2575" t="str">
            <v>I</v>
          </cell>
          <cell r="P2575" t="str">
            <v>46,840.01</v>
          </cell>
        </row>
        <row r="2576">
          <cell r="F2576" t="str">
            <v>FFAU6187329 (KUCHING)</v>
          </cell>
          <cell r="G2576" t="str">
            <v>GR-2025/10-0030</v>
          </cell>
        </row>
        <row r="2576">
          <cell r="I2576" t="str">
            <v>F</v>
          </cell>
          <cell r="J2576">
            <v>44300</v>
          </cell>
          <cell r="K2576">
            <v>44300</v>
          </cell>
          <cell r="L2576">
            <v>26473.68</v>
          </cell>
          <cell r="M2576" t="str">
            <v>F</v>
          </cell>
          <cell r="N2576">
            <v>0.5976</v>
          </cell>
          <cell r="O2576" t="str">
            <v>I</v>
          </cell>
          <cell r="P2576" t="str">
            <v>44,300.00</v>
          </cell>
        </row>
        <row r="2577">
          <cell r="F2577" t="str">
            <v>FFAU6187329 (KUCHING)</v>
          </cell>
          <cell r="G2577" t="str">
            <v>GR-2025/10-0029</v>
          </cell>
        </row>
        <row r="2577">
          <cell r="I2577" t="str">
            <v>F</v>
          </cell>
          <cell r="J2577">
            <v>16625</v>
          </cell>
          <cell r="K2577">
            <v>16625</v>
          </cell>
          <cell r="L2577">
            <v>9935.1</v>
          </cell>
          <cell r="M2577" t="str">
            <v>F</v>
          </cell>
          <cell r="N2577">
            <v>0.5976</v>
          </cell>
          <cell r="O2577" t="str">
            <v>I</v>
          </cell>
          <cell r="P2577" t="str">
            <v>16,625.00</v>
          </cell>
        </row>
        <row r="2578">
          <cell r="F2578" t="str">
            <v>F-TRHU7593273</v>
          </cell>
          <cell r="G2578" t="str">
            <v>FGR2025/09-0005</v>
          </cell>
        </row>
        <row r="2578">
          <cell r="I2578" t="str">
            <v>F</v>
          </cell>
          <cell r="J2578">
            <v>0</v>
          </cell>
          <cell r="K2578">
            <v>0</v>
          </cell>
          <cell r="L2578">
            <v>0</v>
          </cell>
          <cell r="M2578" t="str">
            <v>F</v>
          </cell>
          <cell r="N2578">
            <v>0.5948</v>
          </cell>
          <cell r="O2578" t="str">
            <v>I</v>
          </cell>
        </row>
        <row r="2579">
          <cell r="I2579" t="str">
            <v>F</v>
          </cell>
          <cell r="J2579">
            <v>30090</v>
          </cell>
          <cell r="K2579">
            <v>30090</v>
          </cell>
          <cell r="L2579">
            <v>18054</v>
          </cell>
          <cell r="M2579" t="str">
            <v>F</v>
          </cell>
          <cell r="N2579">
            <v>0.6</v>
          </cell>
          <cell r="O2579" t="str">
            <v>L</v>
          </cell>
        </row>
        <row r="2580">
          <cell r="I2580" t="str">
            <v>F</v>
          </cell>
          <cell r="J2580">
            <v>218545</v>
          </cell>
          <cell r="K2580">
            <v>218545</v>
          </cell>
          <cell r="L2580">
            <v>131127</v>
          </cell>
          <cell r="M2580" t="str">
            <v>F</v>
          </cell>
          <cell r="N2580">
            <v>0.6</v>
          </cell>
          <cell r="O2580" t="str">
            <v>L</v>
          </cell>
        </row>
        <row r="2581">
          <cell r="F2581" t="str">
            <v>ECMU7130298 (MOCHA)</v>
          </cell>
          <cell r="G2581" t="str">
            <v>GR-2025/09-0078</v>
          </cell>
        </row>
        <row r="2581">
          <cell r="I2581" t="str">
            <v>F</v>
          </cell>
          <cell r="J2581">
            <v>203802.5</v>
          </cell>
          <cell r="K2581">
            <v>203802.5</v>
          </cell>
          <cell r="L2581">
            <v>121221.73</v>
          </cell>
          <cell r="M2581" t="str">
            <v>F</v>
          </cell>
          <cell r="N2581">
            <v>0.5948</v>
          </cell>
          <cell r="O2581" t="str">
            <v>I</v>
          </cell>
          <cell r="P2581" t="str">
            <v>203,802.50</v>
          </cell>
        </row>
        <row r="2582">
          <cell r="F2582" t="str">
            <v>ECMU7130298</v>
          </cell>
          <cell r="G2582" t="str">
            <v>GR-2025/09-0077</v>
          </cell>
        </row>
        <row r="2582">
          <cell r="I2582" t="str">
            <v>F</v>
          </cell>
          <cell r="J2582">
            <v>665417.42</v>
          </cell>
          <cell r="K2582">
            <v>665417.42</v>
          </cell>
          <cell r="L2582">
            <v>395790.28</v>
          </cell>
          <cell r="M2582" t="str">
            <v>F</v>
          </cell>
          <cell r="N2582">
            <v>0.5948</v>
          </cell>
          <cell r="O2582" t="str">
            <v>I</v>
          </cell>
          <cell r="P2582" t="str">
            <v>665,417.42</v>
          </cell>
        </row>
        <row r="2583">
          <cell r="F2583" t="str">
            <v>MSMU4904044</v>
          </cell>
          <cell r="G2583" t="str">
            <v>GR-2025/09-0096</v>
          </cell>
        </row>
        <row r="2583">
          <cell r="I2583" t="str">
            <v>F</v>
          </cell>
          <cell r="J2583">
            <v>178324</v>
          </cell>
          <cell r="K2583">
            <v>178324</v>
          </cell>
          <cell r="L2583">
            <v>106067.12</v>
          </cell>
          <cell r="M2583" t="str">
            <v>F</v>
          </cell>
          <cell r="N2583">
            <v>0.5948</v>
          </cell>
          <cell r="O2583" t="str">
            <v>I</v>
          </cell>
          <cell r="P2583" t="str">
            <v>178,324.00</v>
          </cell>
        </row>
        <row r="2584">
          <cell r="G2584" t="str">
            <v>GR-2025/09-0010</v>
          </cell>
        </row>
        <row r="2584">
          <cell r="I2584" t="str">
            <v>F</v>
          </cell>
          <cell r="J2584">
            <v>265</v>
          </cell>
          <cell r="K2584">
            <v>265</v>
          </cell>
          <cell r="L2584">
            <v>265</v>
          </cell>
          <cell r="M2584" t="str">
            <v>F</v>
          </cell>
          <cell r="N2584">
            <v>1</v>
          </cell>
        </row>
        <row r="2585">
          <cell r="I2585" t="str">
            <v>F</v>
          </cell>
          <cell r="J2585">
            <v>155496</v>
          </cell>
          <cell r="K2585">
            <v>155496</v>
          </cell>
          <cell r="L2585">
            <v>93297.6</v>
          </cell>
          <cell r="M2585" t="str">
            <v>F</v>
          </cell>
          <cell r="N2585">
            <v>0.6</v>
          </cell>
          <cell r="O2585" t="str">
            <v>L</v>
          </cell>
        </row>
        <row r="2586">
          <cell r="I2586" t="str">
            <v>F</v>
          </cell>
          <cell r="J2586">
            <v>391810</v>
          </cell>
          <cell r="K2586">
            <v>391810</v>
          </cell>
          <cell r="L2586">
            <v>235086</v>
          </cell>
          <cell r="M2586" t="str">
            <v>F</v>
          </cell>
          <cell r="N2586">
            <v>0.6</v>
          </cell>
          <cell r="O2586" t="str">
            <v>L</v>
          </cell>
        </row>
        <row r="2587">
          <cell r="F2587" t="str">
            <v>MSDU6605724</v>
          </cell>
          <cell r="G2587" t="str">
            <v>GR-2025/10-0001</v>
          </cell>
        </row>
        <row r="2587">
          <cell r="I2587" t="str">
            <v>F</v>
          </cell>
          <cell r="J2587">
            <v>145595</v>
          </cell>
          <cell r="K2587">
            <v>145595</v>
          </cell>
          <cell r="L2587">
            <v>86599.91</v>
          </cell>
          <cell r="M2587" t="str">
            <v>F</v>
          </cell>
          <cell r="N2587">
            <v>0.5948</v>
          </cell>
          <cell r="O2587" t="str">
            <v>I</v>
          </cell>
          <cell r="P2587" t="str">
            <v>145,595.00</v>
          </cell>
        </row>
        <row r="2588">
          <cell r="I2588" t="str">
            <v>F</v>
          </cell>
          <cell r="J2588">
            <v>41152</v>
          </cell>
          <cell r="K2588">
            <v>41152</v>
          </cell>
          <cell r="L2588">
            <v>24691.2</v>
          </cell>
          <cell r="M2588" t="str">
            <v>F</v>
          </cell>
          <cell r="N2588">
            <v>0.6</v>
          </cell>
          <cell r="O2588" t="str">
            <v>L</v>
          </cell>
        </row>
        <row r="2589">
          <cell r="I2589" t="str">
            <v>F</v>
          </cell>
          <cell r="J2589">
            <v>58130</v>
          </cell>
          <cell r="K2589">
            <v>58130</v>
          </cell>
          <cell r="L2589">
            <v>34878</v>
          </cell>
          <cell r="M2589" t="str">
            <v>F</v>
          </cell>
          <cell r="N2589">
            <v>0.6</v>
          </cell>
          <cell r="O2589" t="str">
            <v>L</v>
          </cell>
        </row>
        <row r="2590">
          <cell r="I2590" t="str">
            <v>F</v>
          </cell>
          <cell r="J2590">
            <v>95358</v>
          </cell>
          <cell r="K2590">
            <v>95358</v>
          </cell>
          <cell r="L2590">
            <v>57214.8</v>
          </cell>
          <cell r="M2590" t="str">
            <v>F</v>
          </cell>
          <cell r="N2590">
            <v>0.6</v>
          </cell>
          <cell r="O2590" t="str">
            <v>L</v>
          </cell>
        </row>
        <row r="2591">
          <cell r="G2591" t="str">
            <v>GR-2025/09-0009</v>
          </cell>
        </row>
        <row r="2591">
          <cell r="I2591" t="str">
            <v>F</v>
          </cell>
          <cell r="J2591">
            <v>1134</v>
          </cell>
          <cell r="K2591">
            <v>1134</v>
          </cell>
          <cell r="L2591">
            <v>1134</v>
          </cell>
          <cell r="M2591" t="str">
            <v>F</v>
          </cell>
          <cell r="N2591">
            <v>1</v>
          </cell>
        </row>
        <row r="2592">
          <cell r="F2592" t="str">
            <v>KMTU9356881 (MOCHA)</v>
          </cell>
          <cell r="G2592" t="str">
            <v>GR-2025/09-0093</v>
          </cell>
        </row>
        <row r="2592">
          <cell r="I2592" t="str">
            <v>F</v>
          </cell>
          <cell r="J2592">
            <v>10675</v>
          </cell>
          <cell r="K2592">
            <v>10675</v>
          </cell>
          <cell r="L2592">
            <v>6343.09</v>
          </cell>
          <cell r="M2592" t="str">
            <v>F</v>
          </cell>
          <cell r="N2592">
            <v>0.5942</v>
          </cell>
          <cell r="O2592" t="str">
            <v>I</v>
          </cell>
          <cell r="P2592" t="str">
            <v>10,675.00</v>
          </cell>
        </row>
        <row r="2593">
          <cell r="G2593" t="str">
            <v>GR-2025/08-0134</v>
          </cell>
        </row>
        <row r="2593">
          <cell r="I2593" t="str">
            <v>F</v>
          </cell>
          <cell r="J2593">
            <v>55</v>
          </cell>
          <cell r="K2593">
            <v>55</v>
          </cell>
          <cell r="L2593">
            <v>55</v>
          </cell>
          <cell r="M2593" t="str">
            <v>F</v>
          </cell>
          <cell r="N2593">
            <v>1</v>
          </cell>
        </row>
        <row r="2594">
          <cell r="G2594" t="str">
            <v>GR-2025/08-0134, GR-2025/08-0133</v>
          </cell>
        </row>
        <row r="2594">
          <cell r="I2594" t="str">
            <v>F</v>
          </cell>
          <cell r="J2594">
            <v>152.06</v>
          </cell>
          <cell r="K2594">
            <v>152.06</v>
          </cell>
          <cell r="L2594">
            <v>152.06</v>
          </cell>
          <cell r="M2594" t="str">
            <v>F</v>
          </cell>
          <cell r="N2594">
            <v>1</v>
          </cell>
        </row>
        <row r="2595">
          <cell r="I2595" t="str">
            <v>F</v>
          </cell>
          <cell r="J2595">
            <v>45720</v>
          </cell>
          <cell r="K2595">
            <v>45720</v>
          </cell>
          <cell r="L2595">
            <v>27432</v>
          </cell>
          <cell r="M2595" t="str">
            <v>F</v>
          </cell>
          <cell r="N2595">
            <v>0.6</v>
          </cell>
          <cell r="O2595" t="str">
            <v>L</v>
          </cell>
        </row>
        <row r="2596">
          <cell r="F2596" t="str">
            <v>KMTU9356881</v>
          </cell>
          <cell r="G2596" t="str">
            <v>GR-2025/09-0092</v>
          </cell>
        </row>
        <row r="2596">
          <cell r="I2596" t="str">
            <v>F</v>
          </cell>
          <cell r="J2596">
            <v>130541</v>
          </cell>
          <cell r="K2596">
            <v>130541</v>
          </cell>
          <cell r="L2596">
            <v>77567.46</v>
          </cell>
          <cell r="M2596" t="str">
            <v>F</v>
          </cell>
          <cell r="N2596">
            <v>0.5942</v>
          </cell>
          <cell r="O2596" t="str">
            <v>I</v>
          </cell>
          <cell r="P2596" t="str">
            <v>130,541.00</v>
          </cell>
        </row>
        <row r="2597">
          <cell r="F2597" t="str">
            <v>ECMU7693840 (MOCHA)</v>
          </cell>
          <cell r="G2597" t="str">
            <v>GR-2025/09-0071</v>
          </cell>
        </row>
        <row r="2597">
          <cell r="I2597" t="str">
            <v>F</v>
          </cell>
          <cell r="J2597">
            <v>85070</v>
          </cell>
          <cell r="K2597">
            <v>85070</v>
          </cell>
          <cell r="L2597">
            <v>50599.64</v>
          </cell>
          <cell r="M2597" t="str">
            <v>F</v>
          </cell>
          <cell r="N2597">
            <v>0.5948</v>
          </cell>
          <cell r="O2597" t="str">
            <v>I</v>
          </cell>
          <cell r="P2597" t="str">
            <v>85,070.00</v>
          </cell>
        </row>
        <row r="2598">
          <cell r="I2598" t="str">
            <v>F</v>
          </cell>
          <cell r="J2598">
            <v>4200</v>
          </cell>
          <cell r="K2598">
            <v>4200</v>
          </cell>
          <cell r="L2598">
            <v>2520</v>
          </cell>
          <cell r="M2598" t="str">
            <v>F</v>
          </cell>
          <cell r="N2598">
            <v>0.6</v>
          </cell>
          <cell r="O2598" t="str">
            <v>L</v>
          </cell>
        </row>
        <row r="2599">
          <cell r="F2599" t="str">
            <v>ECMU7693840</v>
          </cell>
          <cell r="G2599" t="str">
            <v>GR-2025/09-0070</v>
          </cell>
        </row>
        <row r="2599">
          <cell r="I2599" t="str">
            <v>F</v>
          </cell>
          <cell r="J2599">
            <v>601171.9</v>
          </cell>
          <cell r="K2599">
            <v>601171.9</v>
          </cell>
          <cell r="L2599">
            <v>357577.05</v>
          </cell>
          <cell r="M2599" t="str">
            <v>F</v>
          </cell>
          <cell r="N2599">
            <v>0.5948</v>
          </cell>
          <cell r="O2599" t="str">
            <v>I</v>
          </cell>
          <cell r="P2599" t="str">
            <v>601,171.90</v>
          </cell>
        </row>
        <row r="2600">
          <cell r="G2600" t="str">
            <v>GR-2025/08-0131</v>
          </cell>
        </row>
        <row r="2600">
          <cell r="I2600" t="str">
            <v>F</v>
          </cell>
          <cell r="J2600">
            <v>600</v>
          </cell>
          <cell r="K2600">
            <v>600</v>
          </cell>
          <cell r="L2600">
            <v>600</v>
          </cell>
          <cell r="M2600" t="str">
            <v>F</v>
          </cell>
          <cell r="N2600">
            <v>1</v>
          </cell>
        </row>
        <row r="2601">
          <cell r="F2601" t="str">
            <v>CSNU6278956</v>
          </cell>
          <cell r="G2601" t="str">
            <v>GR-2025/10-0015</v>
          </cell>
        </row>
        <row r="2601">
          <cell r="I2601" t="str">
            <v>F</v>
          </cell>
          <cell r="J2601">
            <v>110533.53</v>
          </cell>
          <cell r="K2601">
            <v>110533.53</v>
          </cell>
          <cell r="L2601">
            <v>65900.09</v>
          </cell>
          <cell r="M2601" t="str">
            <v>F</v>
          </cell>
          <cell r="N2601">
            <v>0.5962</v>
          </cell>
          <cell r="O2601" t="str">
            <v>I</v>
          </cell>
          <cell r="P2601" t="str">
            <v>110,533.50</v>
          </cell>
        </row>
        <row r="2602">
          <cell r="I2602" t="str">
            <v>F</v>
          </cell>
          <cell r="J2602">
            <v>55603.2</v>
          </cell>
          <cell r="K2602">
            <v>55603.2</v>
          </cell>
          <cell r="L2602">
            <v>33361.92</v>
          </cell>
          <cell r="M2602" t="str">
            <v>F</v>
          </cell>
          <cell r="N2602">
            <v>0.6</v>
          </cell>
          <cell r="O2602" t="str">
            <v>L</v>
          </cell>
        </row>
        <row r="2603">
          <cell r="I2603" t="str">
            <v>F</v>
          </cell>
          <cell r="J2603">
            <v>314166</v>
          </cell>
          <cell r="K2603">
            <v>314166</v>
          </cell>
          <cell r="L2603">
            <v>188499.6</v>
          </cell>
          <cell r="M2603" t="str">
            <v>F</v>
          </cell>
          <cell r="N2603">
            <v>0.6</v>
          </cell>
          <cell r="O2603" t="str">
            <v>L</v>
          </cell>
        </row>
        <row r="2604">
          <cell r="I2604" t="str">
            <v>F</v>
          </cell>
          <cell r="J2604">
            <v>5200</v>
          </cell>
          <cell r="K2604">
            <v>5200</v>
          </cell>
          <cell r="L2604">
            <v>3120</v>
          </cell>
          <cell r="M2604" t="str">
            <v>F</v>
          </cell>
          <cell r="N2604">
            <v>0.6</v>
          </cell>
          <cell r="O2604" t="str">
            <v>L</v>
          </cell>
        </row>
        <row r="2605">
          <cell r="I2605" t="str">
            <v>F</v>
          </cell>
          <cell r="J2605">
            <v>13690</v>
          </cell>
          <cell r="K2605">
            <v>13690</v>
          </cell>
          <cell r="L2605">
            <v>8214</v>
          </cell>
          <cell r="M2605" t="str">
            <v>F</v>
          </cell>
          <cell r="N2605">
            <v>0.6</v>
          </cell>
          <cell r="O2605" t="str">
            <v>L</v>
          </cell>
        </row>
        <row r="2606">
          <cell r="I2606" t="str">
            <v>F</v>
          </cell>
          <cell r="J2606">
            <v>9811.2</v>
          </cell>
          <cell r="K2606">
            <v>9811.2</v>
          </cell>
          <cell r="L2606">
            <v>5886.72</v>
          </cell>
          <cell r="M2606" t="str">
            <v>F</v>
          </cell>
          <cell r="N2606">
            <v>0.6</v>
          </cell>
          <cell r="O2606" t="str">
            <v>L</v>
          </cell>
        </row>
        <row r="2607">
          <cell r="I2607" t="str">
            <v>F</v>
          </cell>
          <cell r="J2607">
            <v>39000</v>
          </cell>
          <cell r="K2607">
            <v>39000</v>
          </cell>
          <cell r="L2607">
            <v>23400</v>
          </cell>
          <cell r="M2607" t="str">
            <v>F</v>
          </cell>
          <cell r="N2607">
            <v>0.6</v>
          </cell>
          <cell r="O2607" t="str">
            <v>L</v>
          </cell>
        </row>
        <row r="2608">
          <cell r="I2608" t="str">
            <v>F</v>
          </cell>
          <cell r="J2608">
            <v>66882.5</v>
          </cell>
          <cell r="K2608">
            <v>66882.5</v>
          </cell>
          <cell r="L2608">
            <v>40129.5</v>
          </cell>
          <cell r="M2608" t="str">
            <v>F</v>
          </cell>
          <cell r="N2608">
            <v>0.6</v>
          </cell>
          <cell r="O2608" t="str">
            <v>L</v>
          </cell>
        </row>
        <row r="2609">
          <cell r="I2609" t="str">
            <v>F</v>
          </cell>
          <cell r="J2609">
            <v>8585</v>
          </cell>
          <cell r="K2609">
            <v>8585</v>
          </cell>
          <cell r="L2609">
            <v>5151</v>
          </cell>
          <cell r="M2609" t="str">
            <v>F</v>
          </cell>
          <cell r="N2609">
            <v>0.6</v>
          </cell>
          <cell r="O2609" t="str">
            <v>L</v>
          </cell>
        </row>
        <row r="2610">
          <cell r="I2610" t="str">
            <v>F</v>
          </cell>
          <cell r="J2610">
            <v>13050</v>
          </cell>
          <cell r="K2610">
            <v>13050</v>
          </cell>
          <cell r="L2610">
            <v>7830</v>
          </cell>
          <cell r="M2610" t="str">
            <v>F</v>
          </cell>
          <cell r="N2610">
            <v>0.6</v>
          </cell>
          <cell r="O2610" t="str">
            <v>L</v>
          </cell>
        </row>
        <row r="2611">
          <cell r="F2611" t="str">
            <v>TGBU9261335</v>
          </cell>
          <cell r="G2611" t="str">
            <v>GR-2025/10-0009</v>
          </cell>
        </row>
        <row r="2611">
          <cell r="I2611" t="str">
            <v>F</v>
          </cell>
          <cell r="J2611">
            <v>87720</v>
          </cell>
          <cell r="K2611">
            <v>87720</v>
          </cell>
          <cell r="L2611">
            <v>52298.66</v>
          </cell>
          <cell r="M2611" t="str">
            <v>F</v>
          </cell>
          <cell r="N2611">
            <v>0.5962</v>
          </cell>
          <cell r="O2611" t="str">
            <v>I</v>
          </cell>
          <cell r="P2611" t="str">
            <v>87,720.00</v>
          </cell>
        </row>
        <row r="2612">
          <cell r="G2612" t="str">
            <v>GR-2025/09-0081</v>
          </cell>
        </row>
        <row r="2612">
          <cell r="I2612" t="str">
            <v>F</v>
          </cell>
          <cell r="J2612">
            <v>1975</v>
          </cell>
          <cell r="K2612">
            <v>1975</v>
          </cell>
          <cell r="L2612">
            <v>1975</v>
          </cell>
          <cell r="M2612" t="str">
            <v>F</v>
          </cell>
          <cell r="N2612">
            <v>1</v>
          </cell>
        </row>
        <row r="2613">
          <cell r="F2613" t="str">
            <v>BMOU6981580 (MOCHA)</v>
          </cell>
          <cell r="G2613" t="str">
            <v>GR-2025/09-0069</v>
          </cell>
        </row>
        <row r="2613">
          <cell r="I2613" t="str">
            <v>F</v>
          </cell>
          <cell r="J2613">
            <v>87960</v>
          </cell>
          <cell r="K2613">
            <v>87960</v>
          </cell>
          <cell r="L2613">
            <v>52318.61</v>
          </cell>
          <cell r="M2613" t="str">
            <v>F</v>
          </cell>
          <cell r="N2613">
            <v>0.5948</v>
          </cell>
          <cell r="O2613" t="str">
            <v>I</v>
          </cell>
          <cell r="P2613" t="str">
            <v>87,960.00</v>
          </cell>
        </row>
        <row r="2614">
          <cell r="F2614" t="str">
            <v>BMOU6981580</v>
          </cell>
          <cell r="G2614" t="str">
            <v>GR-2025/09-0068</v>
          </cell>
        </row>
        <row r="2614">
          <cell r="I2614" t="str">
            <v>F</v>
          </cell>
          <cell r="J2614">
            <v>600</v>
          </cell>
          <cell r="K2614">
            <v>600</v>
          </cell>
          <cell r="L2614">
            <v>356.88</v>
          </cell>
          <cell r="M2614" t="str">
            <v>F</v>
          </cell>
          <cell r="N2614">
            <v>0.5948</v>
          </cell>
          <cell r="O2614" t="str">
            <v>I</v>
          </cell>
          <cell r="P2614" t="str">
            <v>600.00</v>
          </cell>
        </row>
        <row r="2615">
          <cell r="F2615" t="str">
            <v>BMOU6981580</v>
          </cell>
          <cell r="G2615" t="str">
            <v>GR-2025/09-0067</v>
          </cell>
        </row>
        <row r="2615">
          <cell r="I2615" t="str">
            <v>F</v>
          </cell>
          <cell r="J2615">
            <v>236068</v>
          </cell>
          <cell r="K2615">
            <v>236068</v>
          </cell>
          <cell r="L2615">
            <v>140413.25</v>
          </cell>
          <cell r="M2615" t="str">
            <v>F</v>
          </cell>
          <cell r="N2615">
            <v>0.5948</v>
          </cell>
          <cell r="O2615" t="str">
            <v>I</v>
          </cell>
          <cell r="P2615" t="str">
            <v>236,068.00</v>
          </cell>
        </row>
        <row r="2616">
          <cell r="G2616" t="str">
            <v>GR-2025/08-0125</v>
          </cell>
        </row>
        <row r="2616">
          <cell r="I2616" t="str">
            <v>F</v>
          </cell>
          <cell r="J2616">
            <v>373.9</v>
          </cell>
          <cell r="K2616">
            <v>373.9</v>
          </cell>
          <cell r="L2616">
            <v>373.9</v>
          </cell>
          <cell r="M2616" t="str">
            <v>F</v>
          </cell>
          <cell r="N2616">
            <v>1</v>
          </cell>
        </row>
        <row r="2617">
          <cell r="G2617" t="str">
            <v>GR-2025/09-0008</v>
          </cell>
        </row>
        <row r="2617">
          <cell r="I2617" t="str">
            <v>F</v>
          </cell>
          <cell r="J2617">
            <v>418.76</v>
          </cell>
          <cell r="K2617">
            <v>418.76</v>
          </cell>
          <cell r="L2617">
            <v>418.76</v>
          </cell>
          <cell r="M2617" t="str">
            <v>F</v>
          </cell>
          <cell r="N2617">
            <v>1</v>
          </cell>
        </row>
        <row r="2618">
          <cell r="I2618" t="str">
            <v>F</v>
          </cell>
          <cell r="J2618">
            <v>233532</v>
          </cell>
          <cell r="K2618">
            <v>233532</v>
          </cell>
          <cell r="L2618">
            <v>140119.2</v>
          </cell>
          <cell r="M2618" t="str">
            <v>F</v>
          </cell>
          <cell r="N2618">
            <v>0.6</v>
          </cell>
          <cell r="O2618" t="str">
            <v>L</v>
          </cell>
        </row>
        <row r="2619">
          <cell r="G2619" t="str">
            <v>GR-2025/08-0130</v>
          </cell>
        </row>
        <row r="2619">
          <cell r="I2619" t="str">
            <v>F</v>
          </cell>
          <cell r="J2619">
            <v>192.1</v>
          </cell>
          <cell r="K2619">
            <v>192.1</v>
          </cell>
          <cell r="L2619">
            <v>192.1</v>
          </cell>
          <cell r="M2619" t="str">
            <v>F</v>
          </cell>
          <cell r="N2619">
            <v>1</v>
          </cell>
        </row>
        <row r="2620">
          <cell r="G2620" t="str">
            <v>GR-2025/08-0103</v>
          </cell>
        </row>
        <row r="2620">
          <cell r="I2620" t="str">
            <v>F</v>
          </cell>
          <cell r="J2620">
            <v>280</v>
          </cell>
          <cell r="K2620">
            <v>280</v>
          </cell>
          <cell r="L2620">
            <v>280</v>
          </cell>
          <cell r="M2620" t="str">
            <v>F</v>
          </cell>
          <cell r="N2620">
            <v>1</v>
          </cell>
        </row>
        <row r="2621">
          <cell r="I2621" t="str">
            <v>F</v>
          </cell>
          <cell r="J2621">
            <v>110850</v>
          </cell>
          <cell r="K2621">
            <v>110850</v>
          </cell>
          <cell r="L2621">
            <v>66510</v>
          </cell>
          <cell r="M2621" t="str">
            <v>F</v>
          </cell>
          <cell r="N2621">
            <v>0.6</v>
          </cell>
          <cell r="O2621" t="str">
            <v>L</v>
          </cell>
        </row>
        <row r="2622">
          <cell r="F2622" t="str">
            <v>MSMU7792586</v>
          </cell>
          <cell r="G2622" t="str">
            <v>GR-2025/09-0053</v>
          </cell>
        </row>
        <row r="2622">
          <cell r="I2622" t="str">
            <v>F</v>
          </cell>
          <cell r="J2622">
            <v>396</v>
          </cell>
          <cell r="K2622">
            <v>396</v>
          </cell>
          <cell r="L2622">
            <v>235.34</v>
          </cell>
          <cell r="M2622" t="str">
            <v>F</v>
          </cell>
          <cell r="N2622">
            <v>0.5943</v>
          </cell>
          <cell r="O2622" t="str">
            <v>I</v>
          </cell>
          <cell r="P2622" t="str">
            <v>396.00</v>
          </cell>
        </row>
        <row r="2623">
          <cell r="F2623" t="str">
            <v>MSMU7792586</v>
          </cell>
          <cell r="G2623" t="str">
            <v>GR-2025/09-0052</v>
          </cell>
        </row>
        <row r="2623">
          <cell r="I2623" t="str">
            <v>F</v>
          </cell>
          <cell r="J2623">
            <v>111670</v>
          </cell>
          <cell r="K2623">
            <v>111670</v>
          </cell>
          <cell r="L2623">
            <v>66365.48</v>
          </cell>
          <cell r="M2623" t="str">
            <v>F</v>
          </cell>
          <cell r="N2623">
            <v>0.5943</v>
          </cell>
          <cell r="O2623" t="str">
            <v>I</v>
          </cell>
          <cell r="P2623" t="str">
            <v>111,670.00</v>
          </cell>
        </row>
        <row r="2624">
          <cell r="I2624" t="str">
            <v>F</v>
          </cell>
          <cell r="J2624">
            <v>950</v>
          </cell>
          <cell r="K2624">
            <v>950</v>
          </cell>
          <cell r="L2624">
            <v>570</v>
          </cell>
          <cell r="M2624" t="str">
            <v>F</v>
          </cell>
          <cell r="N2624">
            <v>0.6</v>
          </cell>
          <cell r="O2624" t="str">
            <v>L</v>
          </cell>
        </row>
        <row r="2625">
          <cell r="F2625" t="str">
            <v>MSMU7792586</v>
          </cell>
          <cell r="G2625" t="str">
            <v>GR-2025/09-0051</v>
          </cell>
        </row>
        <row r="2625">
          <cell r="I2625" t="str">
            <v>F</v>
          </cell>
          <cell r="J2625">
            <v>108841</v>
          </cell>
          <cell r="K2625">
            <v>108841</v>
          </cell>
          <cell r="L2625">
            <v>64684.21</v>
          </cell>
          <cell r="M2625" t="str">
            <v>F</v>
          </cell>
          <cell r="N2625">
            <v>0.5943</v>
          </cell>
          <cell r="O2625" t="str">
            <v>I</v>
          </cell>
          <cell r="P2625" t="str">
            <v>108,841.00</v>
          </cell>
        </row>
        <row r="2626">
          <cell r="G2626" t="str">
            <v>GR-2025/08-0092</v>
          </cell>
        </row>
        <row r="2626">
          <cell r="I2626" t="str">
            <v>F</v>
          </cell>
          <cell r="J2626">
            <v>107.7</v>
          </cell>
          <cell r="K2626">
            <v>107.7</v>
          </cell>
          <cell r="L2626">
            <v>107.7</v>
          </cell>
          <cell r="M2626" t="str">
            <v>F</v>
          </cell>
          <cell r="N2626">
            <v>1</v>
          </cell>
        </row>
        <row r="2627">
          <cell r="F2627" t="str">
            <v>MSMU8620750</v>
          </cell>
          <cell r="G2627" t="str">
            <v>GR-2025/09-0042</v>
          </cell>
        </row>
        <row r="2627">
          <cell r="I2627" t="str">
            <v>F</v>
          </cell>
          <cell r="J2627">
            <v>153755</v>
          </cell>
          <cell r="K2627">
            <v>153755</v>
          </cell>
          <cell r="L2627">
            <v>91376.6</v>
          </cell>
          <cell r="M2627" t="str">
            <v>F</v>
          </cell>
          <cell r="N2627">
            <v>0.5943</v>
          </cell>
          <cell r="O2627" t="str">
            <v>I</v>
          </cell>
          <cell r="P2627" t="str">
            <v>153,755.00</v>
          </cell>
        </row>
        <row r="2628">
          <cell r="I2628" t="str">
            <v>F</v>
          </cell>
          <cell r="J2628">
            <v>46053.2</v>
          </cell>
          <cell r="K2628">
            <v>46053.2</v>
          </cell>
          <cell r="L2628">
            <v>27631.92</v>
          </cell>
          <cell r="M2628" t="str">
            <v>F</v>
          </cell>
          <cell r="N2628">
            <v>0.6</v>
          </cell>
          <cell r="O2628" t="str">
            <v>L</v>
          </cell>
        </row>
        <row r="2629">
          <cell r="I2629" t="str">
            <v>F</v>
          </cell>
          <cell r="J2629">
            <v>5985</v>
          </cell>
          <cell r="K2629">
            <v>5985</v>
          </cell>
          <cell r="L2629">
            <v>3591</v>
          </cell>
          <cell r="M2629" t="str">
            <v>F</v>
          </cell>
          <cell r="N2629">
            <v>0.6</v>
          </cell>
          <cell r="O2629" t="str">
            <v>L</v>
          </cell>
        </row>
        <row r="2630">
          <cell r="G2630" t="str">
            <v>GR-2025/08-0096</v>
          </cell>
        </row>
        <row r="2630">
          <cell r="I2630" t="str">
            <v>F</v>
          </cell>
          <cell r="J2630">
            <v>24.9</v>
          </cell>
          <cell r="K2630">
            <v>24.9</v>
          </cell>
          <cell r="L2630">
            <v>24.9</v>
          </cell>
          <cell r="M2630" t="str">
            <v>F</v>
          </cell>
          <cell r="N2630">
            <v>1</v>
          </cell>
        </row>
        <row r="2631">
          <cell r="I2631" t="str">
            <v>F</v>
          </cell>
          <cell r="J2631">
            <v>1216</v>
          </cell>
          <cell r="K2631">
            <v>1216</v>
          </cell>
          <cell r="L2631">
            <v>729.6</v>
          </cell>
          <cell r="M2631" t="str">
            <v>F</v>
          </cell>
          <cell r="N2631">
            <v>0.6</v>
          </cell>
          <cell r="O2631" t="str">
            <v>L</v>
          </cell>
        </row>
        <row r="2632">
          <cell r="F2632" t="str">
            <v>BMOU6506600 (KUCHING)</v>
          </cell>
          <cell r="G2632" t="str">
            <v>GR-2025/09-0102</v>
          </cell>
        </row>
        <row r="2632">
          <cell r="I2632" t="str">
            <v>F</v>
          </cell>
          <cell r="J2632">
            <v>16598</v>
          </cell>
          <cell r="K2632">
            <v>16598</v>
          </cell>
          <cell r="L2632">
            <v>9872.49</v>
          </cell>
          <cell r="M2632" t="str">
            <v>F</v>
          </cell>
          <cell r="N2632">
            <v>0.5948</v>
          </cell>
          <cell r="O2632" t="str">
            <v>I</v>
          </cell>
          <cell r="P2632" t="str">
            <v>16,598.00</v>
          </cell>
        </row>
        <row r="2633">
          <cell r="F2633" t="str">
            <v>BMOU6506600 （KUCHING)</v>
          </cell>
          <cell r="G2633" t="str">
            <v>GR-2025/09-0101</v>
          </cell>
        </row>
        <row r="2633">
          <cell r="I2633" t="str">
            <v>F</v>
          </cell>
          <cell r="J2633">
            <v>6845</v>
          </cell>
          <cell r="K2633">
            <v>6845</v>
          </cell>
          <cell r="L2633">
            <v>4071.41</v>
          </cell>
          <cell r="M2633" t="str">
            <v>F</v>
          </cell>
          <cell r="N2633">
            <v>0.5948</v>
          </cell>
          <cell r="O2633" t="str">
            <v>I</v>
          </cell>
          <cell r="P2633" t="str">
            <v>6,845.00</v>
          </cell>
        </row>
        <row r="2634">
          <cell r="F2634" t="str">
            <v>BMOU6506600 (KUCHING)</v>
          </cell>
          <cell r="G2634" t="str">
            <v>GR-2025/09-0100</v>
          </cell>
        </row>
        <row r="2634">
          <cell r="I2634" t="str">
            <v>F</v>
          </cell>
          <cell r="J2634">
            <v>90088.53</v>
          </cell>
          <cell r="K2634">
            <v>90088.53</v>
          </cell>
          <cell r="L2634">
            <v>53584.66</v>
          </cell>
          <cell r="M2634" t="str">
            <v>F</v>
          </cell>
          <cell r="N2634">
            <v>0.5948</v>
          </cell>
          <cell r="O2634" t="str">
            <v>I</v>
          </cell>
          <cell r="P2634" t="str">
            <v>90,088.50</v>
          </cell>
        </row>
        <row r="2635">
          <cell r="I2635" t="str">
            <v>F</v>
          </cell>
          <cell r="J2635">
            <v>6845</v>
          </cell>
          <cell r="K2635">
            <v>6845</v>
          </cell>
          <cell r="L2635">
            <v>4107</v>
          </cell>
          <cell r="M2635" t="str">
            <v>F</v>
          </cell>
          <cell r="N2635">
            <v>0.6</v>
          </cell>
          <cell r="O2635" t="str">
            <v>L</v>
          </cell>
        </row>
        <row r="2636">
          <cell r="G2636" t="str">
            <v>GR-2025/08-0104</v>
          </cell>
        </row>
        <row r="2636">
          <cell r="I2636" t="str">
            <v>F</v>
          </cell>
          <cell r="J2636">
            <v>322.33</v>
          </cell>
          <cell r="K2636">
            <v>322.33</v>
          </cell>
          <cell r="L2636">
            <v>322.33</v>
          </cell>
          <cell r="M2636" t="str">
            <v>F</v>
          </cell>
          <cell r="N2636">
            <v>1</v>
          </cell>
        </row>
        <row r="2637">
          <cell r="I2637" t="str">
            <v>F</v>
          </cell>
          <cell r="J2637">
            <v>38200</v>
          </cell>
          <cell r="K2637">
            <v>38200</v>
          </cell>
          <cell r="L2637">
            <v>22920</v>
          </cell>
          <cell r="M2637" t="str">
            <v>F</v>
          </cell>
          <cell r="N2637">
            <v>0.6</v>
          </cell>
          <cell r="O2637" t="str">
            <v>L</v>
          </cell>
        </row>
        <row r="2638">
          <cell r="I2638" t="str">
            <v>F</v>
          </cell>
          <cell r="J2638">
            <v>58808</v>
          </cell>
          <cell r="K2638">
            <v>58808</v>
          </cell>
          <cell r="L2638">
            <v>35284.8</v>
          </cell>
          <cell r="M2638" t="str">
            <v>F</v>
          </cell>
          <cell r="N2638">
            <v>0.6</v>
          </cell>
          <cell r="O2638" t="str">
            <v>L</v>
          </cell>
        </row>
        <row r="2639">
          <cell r="F2639" t="str">
            <v>YMLU8990705</v>
          </cell>
          <cell r="G2639" t="str">
            <v>GR-2025/09-0055</v>
          </cell>
        </row>
        <row r="2639">
          <cell r="I2639" t="str">
            <v>F</v>
          </cell>
          <cell r="J2639">
            <v>113311.01</v>
          </cell>
          <cell r="K2639">
            <v>113311.01</v>
          </cell>
          <cell r="L2639">
            <v>67397.39</v>
          </cell>
          <cell r="M2639" t="str">
            <v>F</v>
          </cell>
          <cell r="N2639">
            <v>0.5948</v>
          </cell>
          <cell r="O2639" t="str">
            <v>I</v>
          </cell>
          <cell r="P2639" t="str">
            <v>113,311.01</v>
          </cell>
        </row>
        <row r="2640">
          <cell r="I2640" t="str">
            <v>F</v>
          </cell>
          <cell r="J2640">
            <v>15000</v>
          </cell>
          <cell r="K2640">
            <v>15000</v>
          </cell>
          <cell r="L2640">
            <v>9000</v>
          </cell>
          <cell r="M2640" t="str">
            <v>F</v>
          </cell>
          <cell r="N2640">
            <v>0.6</v>
          </cell>
          <cell r="O2640" t="str">
            <v>L</v>
          </cell>
        </row>
        <row r="2641">
          <cell r="I2641" t="str">
            <v>F</v>
          </cell>
          <cell r="J2641">
            <v>18000</v>
          </cell>
          <cell r="K2641">
            <v>18000</v>
          </cell>
          <cell r="L2641">
            <v>10800</v>
          </cell>
          <cell r="M2641" t="str">
            <v>F</v>
          </cell>
          <cell r="N2641">
            <v>0.6</v>
          </cell>
          <cell r="O2641" t="str">
            <v>L</v>
          </cell>
        </row>
        <row r="2642">
          <cell r="I2642" t="str">
            <v>F</v>
          </cell>
          <cell r="J2642">
            <v>28000</v>
          </cell>
          <cell r="K2642">
            <v>28000</v>
          </cell>
          <cell r="L2642">
            <v>16800</v>
          </cell>
          <cell r="M2642" t="str">
            <v>F</v>
          </cell>
          <cell r="N2642">
            <v>0.6</v>
          </cell>
          <cell r="O2642" t="str">
            <v>L</v>
          </cell>
        </row>
        <row r="2643">
          <cell r="I2643" t="str">
            <v>F</v>
          </cell>
          <cell r="J2643">
            <v>52700</v>
          </cell>
          <cell r="K2643">
            <v>52700</v>
          </cell>
          <cell r="L2643">
            <v>31620</v>
          </cell>
          <cell r="M2643" t="str">
            <v>F</v>
          </cell>
          <cell r="N2643">
            <v>0.6</v>
          </cell>
          <cell r="O2643" t="str">
            <v>L</v>
          </cell>
        </row>
        <row r="2644">
          <cell r="F2644" t="str">
            <v>TGBU5509980</v>
          </cell>
          <cell r="G2644" t="str">
            <v>GR-2025/09-0049</v>
          </cell>
        </row>
        <row r="2644">
          <cell r="I2644" t="str">
            <v>F</v>
          </cell>
          <cell r="J2644">
            <v>121206</v>
          </cell>
          <cell r="K2644">
            <v>121206</v>
          </cell>
          <cell r="L2644">
            <v>72093.33</v>
          </cell>
          <cell r="M2644" t="str">
            <v>F</v>
          </cell>
          <cell r="N2644">
            <v>0.5948</v>
          </cell>
          <cell r="O2644" t="str">
            <v>I</v>
          </cell>
          <cell r="P2644" t="str">
            <v>121,206.00</v>
          </cell>
        </row>
        <row r="2645">
          <cell r="F2645" t="str">
            <v>YMMU6355303</v>
          </cell>
          <cell r="G2645" t="str">
            <v>GR-2025/09-0047</v>
          </cell>
        </row>
        <row r="2645">
          <cell r="I2645" t="str">
            <v>F</v>
          </cell>
          <cell r="J2645">
            <v>113566</v>
          </cell>
          <cell r="K2645">
            <v>113566</v>
          </cell>
          <cell r="L2645">
            <v>67549.06</v>
          </cell>
          <cell r="M2645" t="str">
            <v>F</v>
          </cell>
          <cell r="N2645">
            <v>0.5948</v>
          </cell>
          <cell r="O2645" t="str">
            <v>I</v>
          </cell>
          <cell r="P2645" t="str">
            <v>113,566.00</v>
          </cell>
        </row>
        <row r="2646">
          <cell r="F2646" t="str">
            <v>YMLU8950277</v>
          </cell>
          <cell r="G2646" t="str">
            <v>GR-2025/09-0058</v>
          </cell>
        </row>
        <row r="2646">
          <cell r="I2646" t="str">
            <v>F</v>
          </cell>
          <cell r="J2646">
            <v>131224.96</v>
          </cell>
          <cell r="K2646">
            <v>131224.96</v>
          </cell>
          <cell r="L2646">
            <v>78052.61</v>
          </cell>
          <cell r="M2646" t="str">
            <v>F</v>
          </cell>
          <cell r="N2646">
            <v>0.5948</v>
          </cell>
          <cell r="O2646" t="str">
            <v>I</v>
          </cell>
          <cell r="P2646" t="str">
            <v>131,224.96</v>
          </cell>
        </row>
        <row r="2647">
          <cell r="F2647" t="str">
            <v>TCNU3395764</v>
          </cell>
          <cell r="G2647" t="str">
            <v>GR-2025/09-0046</v>
          </cell>
        </row>
        <row r="2647">
          <cell r="I2647" t="str">
            <v>F</v>
          </cell>
          <cell r="J2647">
            <v>118190</v>
          </cell>
          <cell r="K2647">
            <v>118190</v>
          </cell>
          <cell r="L2647">
            <v>70299.41</v>
          </cell>
          <cell r="M2647" t="str">
            <v>F</v>
          </cell>
          <cell r="N2647">
            <v>0.5948</v>
          </cell>
          <cell r="O2647" t="str">
            <v>I</v>
          </cell>
          <cell r="P2647" t="str">
            <v>118,190.00</v>
          </cell>
        </row>
        <row r="2648">
          <cell r="F2648" t="str">
            <v>WHSU8477249</v>
          </cell>
          <cell r="G2648" t="str">
            <v>GR-2025/09-0072</v>
          </cell>
        </row>
        <row r="2648">
          <cell r="I2648" t="str">
            <v>F</v>
          </cell>
          <cell r="J2648">
            <v>116731.49</v>
          </cell>
          <cell r="K2648">
            <v>116731.49</v>
          </cell>
          <cell r="L2648">
            <v>69431.89</v>
          </cell>
          <cell r="M2648" t="str">
            <v>F</v>
          </cell>
          <cell r="N2648">
            <v>0.5948</v>
          </cell>
          <cell r="O2648" t="str">
            <v>I</v>
          </cell>
          <cell r="P2648" t="str">
            <v>116,731.49</v>
          </cell>
        </row>
        <row r="2649">
          <cell r="I2649" t="str">
            <v>F</v>
          </cell>
          <cell r="J2649">
            <v>5181</v>
          </cell>
          <cell r="K2649">
            <v>5181</v>
          </cell>
          <cell r="L2649">
            <v>3108.6</v>
          </cell>
          <cell r="M2649" t="str">
            <v>F</v>
          </cell>
          <cell r="N2649">
            <v>0.6</v>
          </cell>
          <cell r="O2649" t="str">
            <v>L</v>
          </cell>
        </row>
        <row r="2650">
          <cell r="F2650" t="str">
            <v>F-FJKU6001149</v>
          </cell>
          <cell r="G2650" t="str">
            <v>FGR2025/08-0006</v>
          </cell>
        </row>
        <row r="2650">
          <cell r="I2650" t="str">
            <v>F</v>
          </cell>
          <cell r="J2650">
            <v>2870</v>
          </cell>
          <cell r="K2650">
            <v>2870</v>
          </cell>
          <cell r="L2650">
            <v>1711.38</v>
          </cell>
          <cell r="M2650" t="str">
            <v>F</v>
          </cell>
          <cell r="N2650">
            <v>0.5963</v>
          </cell>
          <cell r="O2650" t="str">
            <v>I</v>
          </cell>
        </row>
        <row r="2651">
          <cell r="F2651" t="str">
            <v>WHSU8477001</v>
          </cell>
          <cell r="G2651" t="str">
            <v>GR-2025/09-0066</v>
          </cell>
        </row>
        <row r="2651">
          <cell r="I2651" t="str">
            <v>F</v>
          </cell>
          <cell r="J2651">
            <v>121020</v>
          </cell>
          <cell r="K2651">
            <v>121020</v>
          </cell>
          <cell r="L2651">
            <v>71982.7</v>
          </cell>
          <cell r="M2651" t="str">
            <v>F</v>
          </cell>
          <cell r="N2651">
            <v>0.5948</v>
          </cell>
          <cell r="O2651" t="str">
            <v>I</v>
          </cell>
          <cell r="P2651" t="str">
            <v>121,020.00</v>
          </cell>
        </row>
        <row r="2652">
          <cell r="F2652" t="str">
            <v>WHSU6413841</v>
          </cell>
          <cell r="G2652" t="str">
            <v>GR-2025/09-0076</v>
          </cell>
        </row>
        <row r="2652">
          <cell r="I2652" t="str">
            <v>F</v>
          </cell>
          <cell r="J2652">
            <v>109440</v>
          </cell>
          <cell r="K2652">
            <v>109440</v>
          </cell>
          <cell r="L2652">
            <v>65094.91</v>
          </cell>
          <cell r="M2652" t="str">
            <v>F</v>
          </cell>
          <cell r="N2652">
            <v>0.5948</v>
          </cell>
          <cell r="O2652" t="str">
            <v>I</v>
          </cell>
          <cell r="P2652" t="str">
            <v>109,440.00</v>
          </cell>
        </row>
        <row r="2653">
          <cell r="F2653" t="str">
            <v>WHSU5902724</v>
          </cell>
          <cell r="G2653" t="str">
            <v>GR-2025/09-0059</v>
          </cell>
        </row>
        <row r="2653">
          <cell r="I2653" t="str">
            <v>F</v>
          </cell>
          <cell r="J2653">
            <v>87720</v>
          </cell>
          <cell r="K2653">
            <v>87720</v>
          </cell>
          <cell r="L2653">
            <v>52175.86</v>
          </cell>
          <cell r="M2653" t="str">
            <v>F</v>
          </cell>
          <cell r="N2653">
            <v>0.5948</v>
          </cell>
          <cell r="O2653" t="str">
            <v>I</v>
          </cell>
          <cell r="P2653" t="str">
            <v>87,720.00</v>
          </cell>
        </row>
        <row r="2654">
          <cell r="I2654" t="str">
            <v>F</v>
          </cell>
          <cell r="J2654">
            <v>80.5</v>
          </cell>
          <cell r="K2654">
            <v>80.5</v>
          </cell>
          <cell r="L2654">
            <v>48.3</v>
          </cell>
          <cell r="M2654" t="str">
            <v>F</v>
          </cell>
          <cell r="N2654">
            <v>0.6</v>
          </cell>
          <cell r="O2654" t="str">
            <v>L</v>
          </cell>
        </row>
        <row r="2655">
          <cell r="I2655" t="str">
            <v>F</v>
          </cell>
          <cell r="J2655">
            <v>6960</v>
          </cell>
          <cell r="K2655">
            <v>6960</v>
          </cell>
          <cell r="L2655">
            <v>4176</v>
          </cell>
          <cell r="M2655" t="str">
            <v>F</v>
          </cell>
          <cell r="N2655">
            <v>0.6</v>
          </cell>
          <cell r="O2655" t="str">
            <v>L</v>
          </cell>
        </row>
        <row r="2656">
          <cell r="F2656" t="str">
            <v>BEAU5896941</v>
          </cell>
          <cell r="G2656" t="str">
            <v>GR-2025/09-0104</v>
          </cell>
        </row>
        <row r="2656">
          <cell r="I2656" t="str">
            <v>F</v>
          </cell>
          <cell r="J2656">
            <v>117666.95</v>
          </cell>
          <cell r="K2656">
            <v>117666.95</v>
          </cell>
          <cell r="L2656">
            <v>69988.3</v>
          </cell>
          <cell r="M2656" t="str">
            <v>F</v>
          </cell>
          <cell r="N2656">
            <v>0.5948</v>
          </cell>
          <cell r="O2656" t="str">
            <v>I</v>
          </cell>
          <cell r="P2656" t="str">
            <v>117,666.95</v>
          </cell>
        </row>
        <row r="2657">
          <cell r="I2657" t="str">
            <v>F</v>
          </cell>
          <cell r="J2657">
            <v>31200</v>
          </cell>
          <cell r="K2657">
            <v>31200</v>
          </cell>
          <cell r="L2657">
            <v>18720</v>
          </cell>
          <cell r="M2657" t="str">
            <v>F</v>
          </cell>
          <cell r="N2657">
            <v>0.6</v>
          </cell>
          <cell r="O2657" t="str">
            <v>L</v>
          </cell>
        </row>
        <row r="2658">
          <cell r="I2658" t="str">
            <v>F</v>
          </cell>
          <cell r="J2658">
            <v>1595</v>
          </cell>
          <cell r="K2658">
            <v>1595</v>
          </cell>
          <cell r="L2658">
            <v>957</v>
          </cell>
          <cell r="M2658" t="str">
            <v>F</v>
          </cell>
          <cell r="N2658">
            <v>0.6</v>
          </cell>
          <cell r="O2658" t="str">
            <v>L</v>
          </cell>
        </row>
        <row r="2659">
          <cell r="I2659" t="str">
            <v>F</v>
          </cell>
          <cell r="J2659">
            <v>122620</v>
          </cell>
          <cell r="K2659">
            <v>122620</v>
          </cell>
          <cell r="L2659">
            <v>73572</v>
          </cell>
          <cell r="M2659" t="str">
            <v>F</v>
          </cell>
          <cell r="N2659">
            <v>0.6</v>
          </cell>
          <cell r="O2659" t="str">
            <v>L</v>
          </cell>
        </row>
        <row r="2660">
          <cell r="I2660" t="str">
            <v>F</v>
          </cell>
          <cell r="J2660">
            <v>25810</v>
          </cell>
          <cell r="K2660">
            <v>25810</v>
          </cell>
          <cell r="L2660">
            <v>15486</v>
          </cell>
          <cell r="M2660" t="str">
            <v>F</v>
          </cell>
          <cell r="N2660">
            <v>0.6</v>
          </cell>
          <cell r="O2660" t="str">
            <v>L</v>
          </cell>
        </row>
        <row r="2661">
          <cell r="F2661" t="str">
            <v>TIIU4081807 (MOCHA)</v>
          </cell>
          <cell r="G2661" t="str">
            <v>GR-2025/09-0045</v>
          </cell>
        </row>
        <row r="2661">
          <cell r="I2661" t="str">
            <v>F</v>
          </cell>
          <cell r="J2661">
            <v>30827.1</v>
          </cell>
          <cell r="K2661">
            <v>30827.1</v>
          </cell>
          <cell r="L2661">
            <v>18317.46</v>
          </cell>
          <cell r="M2661" t="str">
            <v>F</v>
          </cell>
          <cell r="N2661">
            <v>0.5942</v>
          </cell>
          <cell r="O2661" t="str">
            <v>I</v>
          </cell>
          <cell r="P2661" t="str">
            <v>30,827.10</v>
          </cell>
        </row>
        <row r="2662">
          <cell r="F2662" t="str">
            <v>TIIU4081807</v>
          </cell>
          <cell r="G2662" t="str">
            <v>GR-2025/09-0044</v>
          </cell>
        </row>
        <row r="2662">
          <cell r="I2662" t="str">
            <v>F</v>
          </cell>
          <cell r="J2662">
            <v>50278.24</v>
          </cell>
          <cell r="K2662">
            <v>50278.24</v>
          </cell>
          <cell r="L2662">
            <v>29875.33</v>
          </cell>
          <cell r="M2662" t="str">
            <v>F</v>
          </cell>
          <cell r="N2662">
            <v>0.5942</v>
          </cell>
          <cell r="O2662" t="str">
            <v>I</v>
          </cell>
          <cell r="P2662" t="str">
            <v>50,278.24</v>
          </cell>
        </row>
        <row r="2663">
          <cell r="F2663" t="str">
            <v>BEAU5610298 (MOCHA)</v>
          </cell>
          <cell r="G2663" t="str">
            <v>GR-2025/09-0012</v>
          </cell>
        </row>
        <row r="2663">
          <cell r="I2663" t="str">
            <v>F</v>
          </cell>
          <cell r="J2663">
            <v>0</v>
          </cell>
          <cell r="K2663">
            <v>0</v>
          </cell>
          <cell r="L2663">
            <v>0</v>
          </cell>
          <cell r="M2663" t="str">
            <v>F</v>
          </cell>
          <cell r="N2663">
            <v>0.5942</v>
          </cell>
          <cell r="O2663" t="str">
            <v>I</v>
          </cell>
        </row>
        <row r="2664">
          <cell r="F2664" t="str">
            <v>BEAU5610298</v>
          </cell>
          <cell r="G2664" t="str">
            <v>GR-2025/09-0011</v>
          </cell>
        </row>
        <row r="2664">
          <cell r="I2664" t="str">
            <v>F</v>
          </cell>
          <cell r="J2664">
            <v>89426.6</v>
          </cell>
          <cell r="K2664">
            <v>89426.6</v>
          </cell>
          <cell r="L2664">
            <v>53137.29</v>
          </cell>
          <cell r="M2664" t="str">
            <v>F</v>
          </cell>
          <cell r="N2664">
            <v>0.5942</v>
          </cell>
          <cell r="O2664" t="str">
            <v>I</v>
          </cell>
          <cell r="P2664" t="str">
            <v>89,426.60</v>
          </cell>
        </row>
        <row r="2665">
          <cell r="G2665" t="str">
            <v>GR-2025/08-0086</v>
          </cell>
        </row>
        <row r="2665">
          <cell r="I2665" t="str">
            <v>F</v>
          </cell>
          <cell r="J2665">
            <v>52.8</v>
          </cell>
          <cell r="K2665">
            <v>52.8</v>
          </cell>
          <cell r="L2665">
            <v>52.8</v>
          </cell>
          <cell r="M2665" t="str">
            <v>F</v>
          </cell>
          <cell r="N2665">
            <v>1</v>
          </cell>
        </row>
        <row r="2666">
          <cell r="F2666" t="str">
            <v>BMOU6378140 (MOCHA)</v>
          </cell>
          <cell r="G2666" t="str">
            <v>GR-2025/09-0006</v>
          </cell>
        </row>
        <row r="2666">
          <cell r="I2666" t="str">
            <v>F</v>
          </cell>
          <cell r="J2666">
            <v>27000</v>
          </cell>
          <cell r="K2666">
            <v>27000</v>
          </cell>
          <cell r="L2666">
            <v>16059.6</v>
          </cell>
          <cell r="M2666" t="str">
            <v>F</v>
          </cell>
          <cell r="N2666">
            <v>0.5948</v>
          </cell>
          <cell r="O2666" t="str">
            <v>I</v>
          </cell>
          <cell r="P2666" t="str">
            <v>27,000.00</v>
          </cell>
        </row>
        <row r="2667">
          <cell r="F2667" t="str">
            <v>BMOU6378140 (MOCHA)</v>
          </cell>
          <cell r="G2667" t="str">
            <v>GR-2025/09-0005</v>
          </cell>
        </row>
        <row r="2667">
          <cell r="I2667" t="str">
            <v>F</v>
          </cell>
          <cell r="J2667">
            <v>52075</v>
          </cell>
          <cell r="K2667">
            <v>52075</v>
          </cell>
          <cell r="L2667">
            <v>30974.21</v>
          </cell>
          <cell r="M2667" t="str">
            <v>F</v>
          </cell>
          <cell r="N2667">
            <v>0.5948</v>
          </cell>
          <cell r="O2667" t="str">
            <v>I</v>
          </cell>
          <cell r="P2667" t="str">
            <v>52,075.00</v>
          </cell>
        </row>
        <row r="2668">
          <cell r="F2668" t="str">
            <v>BMOU6378140</v>
          </cell>
          <cell r="G2668" t="str">
            <v>GR-2025/09-0004</v>
          </cell>
        </row>
        <row r="2668">
          <cell r="I2668" t="str">
            <v>F</v>
          </cell>
          <cell r="J2668">
            <v>36000</v>
          </cell>
          <cell r="K2668">
            <v>36000</v>
          </cell>
          <cell r="L2668">
            <v>21412.8</v>
          </cell>
          <cell r="M2668" t="str">
            <v>F</v>
          </cell>
          <cell r="N2668">
            <v>0.5948</v>
          </cell>
          <cell r="O2668" t="str">
            <v>I</v>
          </cell>
          <cell r="P2668" t="str">
            <v>36,000.00</v>
          </cell>
        </row>
        <row r="2669">
          <cell r="F2669" t="str">
            <v>BMOU6378140</v>
          </cell>
          <cell r="G2669" t="str">
            <v>GR-2025/09-0003</v>
          </cell>
        </row>
        <row r="2669">
          <cell r="I2669" t="str">
            <v>F</v>
          </cell>
          <cell r="J2669">
            <v>30010</v>
          </cell>
          <cell r="K2669">
            <v>30010</v>
          </cell>
          <cell r="L2669">
            <v>17849.95</v>
          </cell>
          <cell r="M2669" t="str">
            <v>F</v>
          </cell>
          <cell r="N2669">
            <v>0.5948</v>
          </cell>
          <cell r="O2669" t="str">
            <v>I</v>
          </cell>
          <cell r="P2669" t="str">
            <v>30,010.00</v>
          </cell>
        </row>
        <row r="2670">
          <cell r="F2670" t="str">
            <v>GATU8689702</v>
          </cell>
          <cell r="G2670" t="str">
            <v>GR-2025/08-0088</v>
          </cell>
        </row>
        <row r="2670">
          <cell r="I2670" t="str">
            <v>F</v>
          </cell>
          <cell r="J2670">
            <v>89.5</v>
          </cell>
          <cell r="K2670">
            <v>89.5</v>
          </cell>
          <cell r="L2670">
            <v>53.3</v>
          </cell>
          <cell r="M2670" t="str">
            <v>F</v>
          </cell>
          <cell r="N2670">
            <v>0.5955</v>
          </cell>
          <cell r="O2670" t="str">
            <v>I</v>
          </cell>
        </row>
        <row r="2671">
          <cell r="F2671" t="str">
            <v>EGSU9470001</v>
          </cell>
          <cell r="G2671" t="str">
            <v>GR-2025/09-0032</v>
          </cell>
        </row>
        <row r="2671">
          <cell r="I2671" t="str">
            <v>F</v>
          </cell>
          <cell r="J2671">
            <v>66783.14</v>
          </cell>
          <cell r="K2671">
            <v>66783.14</v>
          </cell>
          <cell r="L2671">
            <v>39682.54</v>
          </cell>
          <cell r="M2671" t="str">
            <v>F</v>
          </cell>
          <cell r="N2671">
            <v>0.5942</v>
          </cell>
          <cell r="O2671" t="str">
            <v>I</v>
          </cell>
          <cell r="P2671" t="str">
            <v>66,783.14</v>
          </cell>
        </row>
        <row r="2672">
          <cell r="I2672" t="str">
            <v>F</v>
          </cell>
          <cell r="J2672">
            <v>58613.2</v>
          </cell>
          <cell r="K2672">
            <v>58613.2</v>
          </cell>
          <cell r="L2672">
            <v>35167.92</v>
          </cell>
          <cell r="M2672" t="str">
            <v>F</v>
          </cell>
          <cell r="N2672">
            <v>0.6</v>
          </cell>
          <cell r="O2672" t="str">
            <v>L</v>
          </cell>
        </row>
        <row r="2673">
          <cell r="F2673" t="str">
            <v>TIIU6407512 (MOCHA)</v>
          </cell>
          <cell r="G2673" t="str">
            <v>GR-2025/09-0065</v>
          </cell>
        </row>
        <row r="2673">
          <cell r="I2673" t="str">
            <v>F</v>
          </cell>
          <cell r="J2673">
            <v>31020</v>
          </cell>
          <cell r="K2673">
            <v>31020</v>
          </cell>
          <cell r="L2673">
            <v>18450.7</v>
          </cell>
          <cell r="M2673" t="str">
            <v>F</v>
          </cell>
          <cell r="N2673">
            <v>0.5948</v>
          </cell>
          <cell r="O2673" t="str">
            <v>I</v>
          </cell>
          <cell r="P2673" t="str">
            <v>31,020.00</v>
          </cell>
        </row>
        <row r="2674">
          <cell r="F2674" t="str">
            <v>TIIU6407512</v>
          </cell>
          <cell r="G2674" t="str">
            <v>GR-2025/09-0063</v>
          </cell>
        </row>
        <row r="2674">
          <cell r="I2674" t="str">
            <v>F</v>
          </cell>
          <cell r="J2674">
            <v>115578.58</v>
          </cell>
          <cell r="K2674">
            <v>115578.58</v>
          </cell>
          <cell r="L2674">
            <v>68746.14</v>
          </cell>
          <cell r="M2674" t="str">
            <v>F</v>
          </cell>
          <cell r="N2674">
            <v>0.5948</v>
          </cell>
          <cell r="O2674" t="str">
            <v>I</v>
          </cell>
          <cell r="P2674" t="str">
            <v>115,578.58</v>
          </cell>
        </row>
        <row r="2675">
          <cell r="F2675" t="str">
            <v>WHSU5594935</v>
          </cell>
          <cell r="G2675" t="str">
            <v>GR-2025/09-0075</v>
          </cell>
        </row>
        <row r="2675">
          <cell r="I2675" t="str">
            <v>F</v>
          </cell>
          <cell r="J2675">
            <v>161890.43</v>
          </cell>
          <cell r="K2675">
            <v>161890.43</v>
          </cell>
          <cell r="L2675">
            <v>96292.43</v>
          </cell>
          <cell r="M2675" t="str">
            <v>F</v>
          </cell>
          <cell r="N2675">
            <v>0.5948</v>
          </cell>
          <cell r="O2675" t="str">
            <v>I</v>
          </cell>
          <cell r="P2675" t="str">
            <v>161,890.43</v>
          </cell>
        </row>
        <row r="2676">
          <cell r="I2676" t="str">
            <v>F</v>
          </cell>
          <cell r="J2676">
            <v>1500</v>
          </cell>
          <cell r="K2676">
            <v>1500</v>
          </cell>
          <cell r="L2676">
            <v>900</v>
          </cell>
          <cell r="M2676" t="str">
            <v>F</v>
          </cell>
          <cell r="N2676">
            <v>0.6</v>
          </cell>
          <cell r="O2676" t="str">
            <v>L</v>
          </cell>
        </row>
        <row r="2677">
          <cell r="I2677" t="str">
            <v>F</v>
          </cell>
          <cell r="J2677">
            <v>18000</v>
          </cell>
          <cell r="K2677">
            <v>18000</v>
          </cell>
          <cell r="L2677">
            <v>10800</v>
          </cell>
          <cell r="M2677" t="str">
            <v>F</v>
          </cell>
          <cell r="N2677">
            <v>0.6</v>
          </cell>
          <cell r="O2677" t="str">
            <v>L</v>
          </cell>
        </row>
        <row r="2678">
          <cell r="I2678" t="str">
            <v>F</v>
          </cell>
          <cell r="J2678">
            <v>79572</v>
          </cell>
          <cell r="K2678">
            <v>79572</v>
          </cell>
          <cell r="L2678">
            <v>47743.2</v>
          </cell>
          <cell r="M2678" t="str">
            <v>F</v>
          </cell>
          <cell r="N2678">
            <v>0.6</v>
          </cell>
          <cell r="O2678" t="str">
            <v>L</v>
          </cell>
        </row>
        <row r="2679">
          <cell r="I2679" t="str">
            <v>F</v>
          </cell>
          <cell r="J2679">
            <v>1500</v>
          </cell>
          <cell r="K2679">
            <v>1500</v>
          </cell>
          <cell r="L2679">
            <v>900</v>
          </cell>
          <cell r="M2679" t="str">
            <v>F</v>
          </cell>
          <cell r="N2679">
            <v>0.6</v>
          </cell>
          <cell r="O2679" t="str">
            <v>L</v>
          </cell>
        </row>
        <row r="2680">
          <cell r="F2680" t="str">
            <v>TCLU8763748</v>
          </cell>
          <cell r="G2680" t="str">
            <v>GR-2025/09-0057</v>
          </cell>
        </row>
        <row r="2680">
          <cell r="I2680" t="str">
            <v>F</v>
          </cell>
          <cell r="J2680">
            <v>118067.02</v>
          </cell>
          <cell r="K2680">
            <v>118067.02</v>
          </cell>
          <cell r="L2680">
            <v>70226.26</v>
          </cell>
          <cell r="M2680" t="str">
            <v>F</v>
          </cell>
          <cell r="N2680">
            <v>0.5948</v>
          </cell>
          <cell r="O2680" t="str">
            <v>I</v>
          </cell>
          <cell r="P2680" t="str">
            <v>118,067.02</v>
          </cell>
        </row>
        <row r="2681">
          <cell r="G2681" t="str">
            <v>GR-2025/08-0079</v>
          </cell>
        </row>
        <row r="2681">
          <cell r="I2681" t="str">
            <v>F</v>
          </cell>
          <cell r="J2681">
            <v>165</v>
          </cell>
          <cell r="K2681">
            <v>165</v>
          </cell>
          <cell r="L2681">
            <v>165</v>
          </cell>
          <cell r="M2681" t="str">
            <v>F</v>
          </cell>
          <cell r="N2681">
            <v>1</v>
          </cell>
        </row>
        <row r="2682">
          <cell r="F2682" t="str">
            <v>SEKU4339228 (MOCHA)</v>
          </cell>
          <cell r="G2682" t="str">
            <v>GR-2025/09-0019</v>
          </cell>
        </row>
        <row r="2682">
          <cell r="I2682" t="str">
            <v>F</v>
          </cell>
          <cell r="J2682">
            <v>89820</v>
          </cell>
          <cell r="K2682">
            <v>89820</v>
          </cell>
          <cell r="L2682">
            <v>53371.04</v>
          </cell>
          <cell r="M2682" t="str">
            <v>F</v>
          </cell>
          <cell r="N2682">
            <v>0.5942</v>
          </cell>
          <cell r="O2682" t="str">
            <v>I</v>
          </cell>
          <cell r="P2682" t="str">
            <v>89,820.00</v>
          </cell>
        </row>
        <row r="2683">
          <cell r="F2683" t="str">
            <v>SEKU4339228</v>
          </cell>
          <cell r="G2683" t="str">
            <v>GR-2025/09-0018</v>
          </cell>
        </row>
        <row r="2683">
          <cell r="I2683" t="str">
            <v>F</v>
          </cell>
          <cell r="J2683">
            <v>780</v>
          </cell>
          <cell r="K2683">
            <v>780</v>
          </cell>
          <cell r="L2683">
            <v>463.48</v>
          </cell>
          <cell r="M2683" t="str">
            <v>F</v>
          </cell>
          <cell r="N2683">
            <v>0.5942</v>
          </cell>
          <cell r="O2683" t="str">
            <v>I</v>
          </cell>
          <cell r="P2683" t="str">
            <v>780.00</v>
          </cell>
        </row>
        <row r="2684">
          <cell r="I2684" t="str">
            <v>F</v>
          </cell>
          <cell r="J2684">
            <v>9500</v>
          </cell>
          <cell r="K2684">
            <v>9500</v>
          </cell>
          <cell r="L2684">
            <v>5700</v>
          </cell>
          <cell r="M2684" t="str">
            <v>F</v>
          </cell>
          <cell r="N2684">
            <v>0.6</v>
          </cell>
          <cell r="O2684" t="str">
            <v>L</v>
          </cell>
        </row>
        <row r="2685">
          <cell r="I2685" t="str">
            <v>F</v>
          </cell>
          <cell r="J2685">
            <v>76940</v>
          </cell>
          <cell r="K2685">
            <v>76940</v>
          </cell>
          <cell r="L2685">
            <v>46164</v>
          </cell>
          <cell r="M2685" t="str">
            <v>F</v>
          </cell>
          <cell r="N2685">
            <v>0.6</v>
          </cell>
          <cell r="O2685" t="str">
            <v>L</v>
          </cell>
        </row>
        <row r="2686">
          <cell r="F2686" t="str">
            <v>SEKU4339228</v>
          </cell>
          <cell r="G2686" t="str">
            <v>GR-2025/09-0017</v>
          </cell>
        </row>
        <row r="2686">
          <cell r="I2686" t="str">
            <v>F</v>
          </cell>
          <cell r="J2686">
            <v>348610.4</v>
          </cell>
          <cell r="K2686">
            <v>348610.4</v>
          </cell>
          <cell r="L2686">
            <v>207144.3</v>
          </cell>
          <cell r="M2686" t="str">
            <v>F</v>
          </cell>
          <cell r="N2686">
            <v>0.5942</v>
          </cell>
          <cell r="O2686" t="str">
            <v>I</v>
          </cell>
          <cell r="P2686" t="str">
            <v>348,610.40</v>
          </cell>
        </row>
        <row r="2687">
          <cell r="G2687" t="str">
            <v>GR-2025/08-0089</v>
          </cell>
        </row>
        <row r="2687">
          <cell r="I2687" t="str">
            <v>F</v>
          </cell>
          <cell r="J2687">
            <v>522.5</v>
          </cell>
          <cell r="K2687">
            <v>522.5</v>
          </cell>
          <cell r="L2687">
            <v>522.5</v>
          </cell>
          <cell r="M2687" t="str">
            <v>F</v>
          </cell>
          <cell r="N2687">
            <v>1</v>
          </cell>
        </row>
        <row r="2688">
          <cell r="F2688" t="str">
            <v>TCLU6640750 (MOCHA)</v>
          </cell>
          <cell r="G2688" t="str">
            <v>GR-2025/09-0002</v>
          </cell>
        </row>
        <row r="2688">
          <cell r="I2688" t="str">
            <v>F</v>
          </cell>
          <cell r="J2688">
            <v>32730</v>
          </cell>
          <cell r="K2688">
            <v>32730</v>
          </cell>
          <cell r="L2688">
            <v>19467.8</v>
          </cell>
          <cell r="M2688" t="str">
            <v>F</v>
          </cell>
          <cell r="N2688">
            <v>0.5948</v>
          </cell>
          <cell r="O2688" t="str">
            <v>I</v>
          </cell>
          <cell r="P2688" t="str">
            <v>32,730.00</v>
          </cell>
        </row>
        <row r="2689">
          <cell r="I2689" t="str">
            <v>F</v>
          </cell>
          <cell r="J2689">
            <v>4131.08</v>
          </cell>
          <cell r="K2689">
            <v>4131.08</v>
          </cell>
          <cell r="L2689">
            <v>12393.24</v>
          </cell>
          <cell r="M2689" t="str">
            <v>F</v>
          </cell>
          <cell r="N2689">
            <v>3</v>
          </cell>
          <cell r="O2689" t="str">
            <v>L</v>
          </cell>
        </row>
        <row r="2690">
          <cell r="G2690" t="str">
            <v>GR-2025/08-0081</v>
          </cell>
        </row>
        <row r="2690">
          <cell r="I2690" t="str">
            <v>F</v>
          </cell>
          <cell r="J2690">
            <v>848.4</v>
          </cell>
          <cell r="K2690">
            <v>848.4</v>
          </cell>
          <cell r="L2690">
            <v>848.4</v>
          </cell>
          <cell r="M2690" t="str">
            <v>F</v>
          </cell>
          <cell r="N2690">
            <v>1</v>
          </cell>
        </row>
        <row r="2691">
          <cell r="F2691" t="str">
            <v>TCLU6640750</v>
          </cell>
          <cell r="G2691" t="str">
            <v>GR-2025/09-0001</v>
          </cell>
        </row>
        <row r="2691">
          <cell r="I2691" t="str">
            <v>F</v>
          </cell>
          <cell r="J2691">
            <v>797595.4</v>
          </cell>
          <cell r="K2691">
            <v>797595.4</v>
          </cell>
          <cell r="L2691">
            <v>474409.74</v>
          </cell>
          <cell r="M2691" t="str">
            <v>F</v>
          </cell>
          <cell r="N2691">
            <v>0.5948</v>
          </cell>
          <cell r="O2691" t="str">
            <v>I</v>
          </cell>
          <cell r="P2691" t="str">
            <v>797,595.40</v>
          </cell>
        </row>
        <row r="2692">
          <cell r="G2692" t="str">
            <v>GR-2025/08-0083</v>
          </cell>
        </row>
        <row r="2692">
          <cell r="I2692" t="str">
            <v>F</v>
          </cell>
          <cell r="J2692">
            <v>114</v>
          </cell>
          <cell r="K2692">
            <v>114</v>
          </cell>
          <cell r="L2692">
            <v>114</v>
          </cell>
          <cell r="M2692" t="str">
            <v>F</v>
          </cell>
          <cell r="N2692">
            <v>1</v>
          </cell>
        </row>
        <row r="2693">
          <cell r="I2693" t="str">
            <v>F</v>
          </cell>
          <cell r="J2693">
            <v>16000</v>
          </cell>
          <cell r="K2693">
            <v>16000</v>
          </cell>
          <cell r="L2693">
            <v>9600</v>
          </cell>
          <cell r="M2693" t="str">
            <v>F</v>
          </cell>
          <cell r="N2693">
            <v>0.6</v>
          </cell>
          <cell r="O2693" t="str">
            <v>L</v>
          </cell>
        </row>
        <row r="2694">
          <cell r="I2694" t="str">
            <v>F</v>
          </cell>
          <cell r="J2694">
            <v>2800</v>
          </cell>
          <cell r="K2694">
            <v>2800</v>
          </cell>
          <cell r="L2694">
            <v>1680</v>
          </cell>
          <cell r="M2694" t="str">
            <v>F</v>
          </cell>
          <cell r="N2694">
            <v>0.6</v>
          </cell>
          <cell r="O2694" t="str">
            <v>L</v>
          </cell>
        </row>
        <row r="2695">
          <cell r="G2695" t="str">
            <v>GR-2025/08-0076</v>
          </cell>
        </row>
        <row r="2695">
          <cell r="I2695" t="str">
            <v>F</v>
          </cell>
          <cell r="J2695">
            <v>0</v>
          </cell>
          <cell r="K2695">
            <v>0</v>
          </cell>
          <cell r="L2695">
            <v>0</v>
          </cell>
          <cell r="M2695" t="str">
            <v>F</v>
          </cell>
          <cell r="N2695">
            <v>1</v>
          </cell>
        </row>
        <row r="2696">
          <cell r="I2696" t="str">
            <v>F</v>
          </cell>
          <cell r="J2696">
            <v>21652.5</v>
          </cell>
          <cell r="K2696">
            <v>21652.5</v>
          </cell>
          <cell r="L2696">
            <v>12991.5</v>
          </cell>
          <cell r="M2696" t="str">
            <v>F</v>
          </cell>
          <cell r="N2696">
            <v>0.6</v>
          </cell>
          <cell r="O2696" t="str">
            <v>N</v>
          </cell>
        </row>
        <row r="2697">
          <cell r="I2697" t="str">
            <v>F</v>
          </cell>
          <cell r="J2697">
            <v>40680</v>
          </cell>
          <cell r="K2697">
            <v>40680</v>
          </cell>
          <cell r="L2697">
            <v>24408</v>
          </cell>
          <cell r="M2697" t="str">
            <v>F</v>
          </cell>
          <cell r="N2697">
            <v>0.6</v>
          </cell>
          <cell r="O2697" t="str">
            <v>L</v>
          </cell>
        </row>
        <row r="2698">
          <cell r="I2698" t="str">
            <v>F</v>
          </cell>
          <cell r="J2698">
            <v>12000</v>
          </cell>
          <cell r="K2698">
            <v>12000</v>
          </cell>
          <cell r="L2698">
            <v>7200</v>
          </cell>
          <cell r="M2698" t="str">
            <v>F</v>
          </cell>
          <cell r="N2698">
            <v>0.6</v>
          </cell>
          <cell r="O2698" t="str">
            <v>L</v>
          </cell>
        </row>
        <row r="2699">
          <cell r="I2699" t="str">
            <v>F</v>
          </cell>
          <cell r="J2699">
            <v>23550</v>
          </cell>
          <cell r="K2699">
            <v>23550</v>
          </cell>
          <cell r="L2699">
            <v>14130</v>
          </cell>
          <cell r="M2699" t="str">
            <v>F</v>
          </cell>
          <cell r="N2699">
            <v>0.6</v>
          </cell>
          <cell r="O2699" t="str">
            <v>L</v>
          </cell>
        </row>
        <row r="2700">
          <cell r="I2700" t="str">
            <v>F</v>
          </cell>
          <cell r="J2700">
            <v>27072</v>
          </cell>
          <cell r="K2700">
            <v>27072</v>
          </cell>
          <cell r="L2700">
            <v>16243.2</v>
          </cell>
          <cell r="M2700" t="str">
            <v>F</v>
          </cell>
          <cell r="N2700">
            <v>0.6</v>
          </cell>
          <cell r="O2700" t="str">
            <v>L</v>
          </cell>
        </row>
        <row r="2701">
          <cell r="I2701" t="str">
            <v>F</v>
          </cell>
          <cell r="J2701">
            <v>297034.6</v>
          </cell>
          <cell r="K2701">
            <v>297034.6</v>
          </cell>
          <cell r="L2701">
            <v>430700170</v>
          </cell>
          <cell r="M2701" t="str">
            <v>F</v>
          </cell>
          <cell r="N2701">
            <v>1450</v>
          </cell>
          <cell r="O2701" t="str">
            <v>L</v>
          </cell>
        </row>
        <row r="2702">
          <cell r="I2702" t="str">
            <v>F</v>
          </cell>
          <cell r="J2702">
            <v>156032</v>
          </cell>
          <cell r="K2702">
            <v>156032</v>
          </cell>
          <cell r="L2702">
            <v>93619.2</v>
          </cell>
          <cell r="M2702" t="str">
            <v>F</v>
          </cell>
          <cell r="N2702">
            <v>0.6</v>
          </cell>
          <cell r="O2702" t="str">
            <v>L</v>
          </cell>
        </row>
        <row r="2703">
          <cell r="G2703" t="str">
            <v>GR-2025/08-0069</v>
          </cell>
        </row>
        <row r="2703">
          <cell r="I2703" t="str">
            <v>F</v>
          </cell>
          <cell r="J2703">
            <v>88.6</v>
          </cell>
          <cell r="K2703">
            <v>88.6</v>
          </cell>
          <cell r="L2703">
            <v>51.97</v>
          </cell>
          <cell r="M2703" t="str">
            <v>F</v>
          </cell>
          <cell r="N2703">
            <v>0.5866</v>
          </cell>
          <cell r="O2703" t="str">
            <v>I</v>
          </cell>
        </row>
        <row r="2704">
          <cell r="I2704" t="str">
            <v>F</v>
          </cell>
          <cell r="J2704">
            <v>16400</v>
          </cell>
          <cell r="K2704">
            <v>16400</v>
          </cell>
          <cell r="L2704">
            <v>9840</v>
          </cell>
          <cell r="M2704" t="str">
            <v>F</v>
          </cell>
          <cell r="N2704">
            <v>0.6</v>
          </cell>
          <cell r="O2704" t="str">
            <v>I</v>
          </cell>
        </row>
        <row r="2705">
          <cell r="G2705" t="str">
            <v>GR-2025/08-0071, GR-2025/08-0070, XP-000080</v>
          </cell>
        </row>
        <row r="2705">
          <cell r="I2705" t="str">
            <v>F</v>
          </cell>
          <cell r="J2705">
            <v>163.26</v>
          </cell>
          <cell r="K2705">
            <v>163.26</v>
          </cell>
          <cell r="L2705">
            <v>163.26</v>
          </cell>
          <cell r="M2705" t="str">
            <v>F</v>
          </cell>
          <cell r="N2705">
            <v>1</v>
          </cell>
        </row>
        <row r="2706">
          <cell r="I2706" t="str">
            <v>F</v>
          </cell>
          <cell r="J2706">
            <v>8610</v>
          </cell>
          <cell r="K2706">
            <v>8610</v>
          </cell>
          <cell r="L2706">
            <v>5166</v>
          </cell>
          <cell r="M2706" t="str">
            <v>F</v>
          </cell>
          <cell r="N2706">
            <v>0.6</v>
          </cell>
          <cell r="O2706" t="str">
            <v>L</v>
          </cell>
        </row>
        <row r="2707">
          <cell r="G2707" t="str">
            <v>GR-2025/08-0068</v>
          </cell>
        </row>
        <row r="2707">
          <cell r="I2707" t="str">
            <v>F</v>
          </cell>
          <cell r="J2707">
            <v>367.5</v>
          </cell>
          <cell r="K2707">
            <v>367.5</v>
          </cell>
          <cell r="L2707">
            <v>216.86</v>
          </cell>
          <cell r="M2707" t="str">
            <v>F</v>
          </cell>
          <cell r="N2707">
            <v>0.5901</v>
          </cell>
          <cell r="O2707" t="str">
            <v>I</v>
          </cell>
        </row>
        <row r="2708">
          <cell r="I2708" t="str">
            <v>F</v>
          </cell>
          <cell r="J2708">
            <v>1750</v>
          </cell>
          <cell r="K2708">
            <v>1750</v>
          </cell>
          <cell r="L2708">
            <v>1050</v>
          </cell>
          <cell r="M2708" t="str">
            <v>F</v>
          </cell>
          <cell r="N2708">
            <v>0.6</v>
          </cell>
          <cell r="O2708" t="str">
            <v>L</v>
          </cell>
        </row>
        <row r="2709">
          <cell r="G2709" t="str">
            <v>GR-2025/11-0097, GR-2025/09-0094, GR-2025/09-0095</v>
          </cell>
        </row>
        <row r="2709">
          <cell r="I2709" t="str">
            <v>F</v>
          </cell>
          <cell r="J2709">
            <v>632.71</v>
          </cell>
          <cell r="K2709">
            <v>632.71</v>
          </cell>
          <cell r="L2709">
            <v>632.71</v>
          </cell>
          <cell r="M2709" t="str">
            <v>F</v>
          </cell>
          <cell r="N2709">
            <v>1</v>
          </cell>
        </row>
        <row r="2710">
          <cell r="I2710" t="str">
            <v>F</v>
          </cell>
          <cell r="J2710">
            <v>8200</v>
          </cell>
          <cell r="K2710">
            <v>8200</v>
          </cell>
          <cell r="L2710">
            <v>4920</v>
          </cell>
          <cell r="M2710" t="str">
            <v>F</v>
          </cell>
          <cell r="N2710">
            <v>0.6</v>
          </cell>
          <cell r="O2710" t="str">
            <v>L</v>
          </cell>
        </row>
        <row r="2711">
          <cell r="I2711" t="str">
            <v>F</v>
          </cell>
          <cell r="J2711">
            <v>12950</v>
          </cell>
          <cell r="K2711">
            <v>12950</v>
          </cell>
          <cell r="L2711">
            <v>7770</v>
          </cell>
          <cell r="M2711" t="str">
            <v>F</v>
          </cell>
          <cell r="N2711">
            <v>0.6</v>
          </cell>
          <cell r="O2711" t="str">
            <v>L</v>
          </cell>
        </row>
        <row r="2712">
          <cell r="I2712" t="str">
            <v>F</v>
          </cell>
          <cell r="J2712">
            <v>3360</v>
          </cell>
          <cell r="K2712">
            <v>3360</v>
          </cell>
          <cell r="L2712">
            <v>2016</v>
          </cell>
          <cell r="M2712" t="str">
            <v>F</v>
          </cell>
          <cell r="N2712">
            <v>0.6</v>
          </cell>
          <cell r="O2712" t="str">
            <v>L</v>
          </cell>
        </row>
        <row r="2713">
          <cell r="I2713" t="str">
            <v>F</v>
          </cell>
          <cell r="J2713">
            <v>11000</v>
          </cell>
          <cell r="K2713">
            <v>11000</v>
          </cell>
          <cell r="L2713">
            <v>6600</v>
          </cell>
          <cell r="M2713" t="str">
            <v>F</v>
          </cell>
          <cell r="N2713">
            <v>0.6</v>
          </cell>
          <cell r="O2713" t="str">
            <v>L</v>
          </cell>
        </row>
        <row r="2714">
          <cell r="I2714" t="str">
            <v>F</v>
          </cell>
          <cell r="J2714">
            <v>204.4</v>
          </cell>
          <cell r="K2714">
            <v>204.4</v>
          </cell>
          <cell r="L2714">
            <v>122.64</v>
          </cell>
          <cell r="M2714" t="str">
            <v>F</v>
          </cell>
          <cell r="N2714">
            <v>0.6</v>
          </cell>
          <cell r="O2714" t="str">
            <v>L</v>
          </cell>
        </row>
        <row r="2715">
          <cell r="F2715" t="str">
            <v>TGBU7157260</v>
          </cell>
          <cell r="G2715" t="str">
            <v>GR-2025/08-0127</v>
          </cell>
        </row>
        <row r="2715">
          <cell r="I2715" t="str">
            <v>F</v>
          </cell>
          <cell r="J2715">
            <v>148524</v>
          </cell>
          <cell r="K2715">
            <v>148524</v>
          </cell>
          <cell r="L2715">
            <v>88342.08</v>
          </cell>
          <cell r="M2715" t="str">
            <v>F</v>
          </cell>
          <cell r="N2715">
            <v>0.5948</v>
          </cell>
          <cell r="O2715" t="str">
            <v>I</v>
          </cell>
          <cell r="P2715" t="str">
            <v>148,524.00</v>
          </cell>
        </row>
        <row r="2716">
          <cell r="F2716" t="str">
            <v>BY COURIER</v>
          </cell>
          <cell r="G2716" t="str">
            <v>GR-2025/08-0062</v>
          </cell>
        </row>
        <row r="2716">
          <cell r="I2716" t="str">
            <v>F</v>
          </cell>
          <cell r="J2716">
            <v>3193.8</v>
          </cell>
          <cell r="K2716">
            <v>3193.8</v>
          </cell>
          <cell r="L2716">
            <v>1884.66</v>
          </cell>
          <cell r="M2716" t="str">
            <v>F</v>
          </cell>
          <cell r="N2716">
            <v>0.5901</v>
          </cell>
          <cell r="O2716" t="str">
            <v>I</v>
          </cell>
        </row>
        <row r="2717">
          <cell r="F2717" t="str">
            <v>JXLU4584140 (MOCHA)</v>
          </cell>
          <cell r="G2717" t="str">
            <v>GR-2025/08-0124</v>
          </cell>
        </row>
        <row r="2717">
          <cell r="I2717" t="str">
            <v>F</v>
          </cell>
          <cell r="J2717">
            <v>0</v>
          </cell>
          <cell r="K2717">
            <v>0</v>
          </cell>
          <cell r="L2717">
            <v>0</v>
          </cell>
          <cell r="M2717" t="str">
            <v>F</v>
          </cell>
          <cell r="N2717">
            <v>0.5948</v>
          </cell>
          <cell r="O2717" t="str">
            <v>I</v>
          </cell>
          <cell r="P2717" t="str">
            <v>0.00</v>
          </cell>
        </row>
        <row r="2718">
          <cell r="I2718" t="str">
            <v>F</v>
          </cell>
          <cell r="J2718">
            <v>450</v>
          </cell>
          <cell r="K2718">
            <v>450</v>
          </cell>
          <cell r="L2718">
            <v>270</v>
          </cell>
          <cell r="M2718" t="str">
            <v>F</v>
          </cell>
          <cell r="N2718">
            <v>0.6</v>
          </cell>
          <cell r="O2718" t="str">
            <v>L</v>
          </cell>
        </row>
        <row r="2719">
          <cell r="F2719" t="str">
            <v>JXLU4584140</v>
          </cell>
          <cell r="G2719" t="str">
            <v>GR-2025/08-0123</v>
          </cell>
        </row>
        <row r="2719">
          <cell r="I2719" t="str">
            <v>F</v>
          </cell>
          <cell r="J2719">
            <v>163622</v>
          </cell>
          <cell r="K2719">
            <v>163622</v>
          </cell>
          <cell r="L2719">
            <v>97322.37</v>
          </cell>
          <cell r="M2719" t="str">
            <v>F</v>
          </cell>
          <cell r="N2719">
            <v>0.5948</v>
          </cell>
          <cell r="O2719" t="str">
            <v>I</v>
          </cell>
          <cell r="P2719" t="str">
            <v>163,622.00</v>
          </cell>
        </row>
        <row r="2720">
          <cell r="I2720" t="str">
            <v>F</v>
          </cell>
          <cell r="J2720">
            <v>13050</v>
          </cell>
          <cell r="K2720">
            <v>13050</v>
          </cell>
          <cell r="L2720">
            <v>7830</v>
          </cell>
          <cell r="M2720" t="str">
            <v>F</v>
          </cell>
          <cell r="N2720">
            <v>0.6</v>
          </cell>
          <cell r="O2720" t="str">
            <v>L</v>
          </cell>
        </row>
        <row r="2721">
          <cell r="F2721" t="str">
            <v>MSNU8788959(MOCHA)</v>
          </cell>
          <cell r="G2721" t="str">
            <v>FGR2025/08-0004</v>
          </cell>
        </row>
        <row r="2721">
          <cell r="I2721" t="str">
            <v>F</v>
          </cell>
          <cell r="J2721">
            <v>0</v>
          </cell>
          <cell r="K2721">
            <v>0</v>
          </cell>
          <cell r="L2721">
            <v>0</v>
          </cell>
          <cell r="M2721" t="str">
            <v>F</v>
          </cell>
          <cell r="N2721">
            <v>0.5955</v>
          </cell>
        </row>
        <row r="2722">
          <cell r="F2722" t="str">
            <v>WHSU8116689 (MOCHA)</v>
          </cell>
          <cell r="G2722" t="str">
            <v>GR-2025/09-0029</v>
          </cell>
        </row>
        <row r="2722">
          <cell r="I2722" t="str">
            <v>F</v>
          </cell>
          <cell r="J2722">
            <v>5250</v>
          </cell>
          <cell r="K2722">
            <v>5250</v>
          </cell>
          <cell r="L2722">
            <v>3120.08</v>
          </cell>
          <cell r="M2722" t="str">
            <v>F</v>
          </cell>
          <cell r="N2722">
            <v>0.5943</v>
          </cell>
          <cell r="O2722" t="str">
            <v>I</v>
          </cell>
          <cell r="P2722" t="str">
            <v>5,250.00</v>
          </cell>
        </row>
        <row r="2723">
          <cell r="F2723" t="str">
            <v>WHSU8116689</v>
          </cell>
          <cell r="G2723" t="str">
            <v>GR-2025/09-0028</v>
          </cell>
        </row>
        <row r="2723">
          <cell r="I2723" t="str">
            <v>F</v>
          </cell>
          <cell r="J2723">
            <v>104151.5</v>
          </cell>
          <cell r="K2723">
            <v>104151.5</v>
          </cell>
          <cell r="L2723">
            <v>61897.24</v>
          </cell>
          <cell r="M2723" t="str">
            <v>F</v>
          </cell>
          <cell r="N2723">
            <v>0.5943</v>
          </cell>
          <cell r="O2723" t="str">
            <v>I</v>
          </cell>
          <cell r="P2723" t="str">
            <v>104,151.50</v>
          </cell>
        </row>
        <row r="2724">
          <cell r="I2724" t="str">
            <v>F</v>
          </cell>
          <cell r="J2724">
            <v>283606</v>
          </cell>
          <cell r="K2724">
            <v>283606</v>
          </cell>
          <cell r="L2724">
            <v>170163.6</v>
          </cell>
          <cell r="M2724" t="str">
            <v>F</v>
          </cell>
          <cell r="N2724">
            <v>0.6</v>
          </cell>
          <cell r="O2724" t="str">
            <v>L</v>
          </cell>
        </row>
        <row r="2725">
          <cell r="F2725" t="str">
            <v>WHSU5194815</v>
          </cell>
          <cell r="G2725" t="str">
            <v>GR-2025/09-0016</v>
          </cell>
        </row>
        <row r="2725">
          <cell r="I2725" t="str">
            <v>F</v>
          </cell>
          <cell r="J2725">
            <v>110430</v>
          </cell>
          <cell r="K2725">
            <v>110430</v>
          </cell>
          <cell r="L2725">
            <v>65628.55</v>
          </cell>
          <cell r="M2725" t="str">
            <v>F</v>
          </cell>
          <cell r="N2725">
            <v>0.5943</v>
          </cell>
          <cell r="O2725" t="str">
            <v>I</v>
          </cell>
          <cell r="P2725" t="str">
            <v>110,430.00</v>
          </cell>
        </row>
        <row r="2726">
          <cell r="F2726" t="str">
            <v>WHSU8467174</v>
          </cell>
          <cell r="G2726" t="str">
            <v>GR-2025/09-0020</v>
          </cell>
        </row>
        <row r="2726">
          <cell r="I2726" t="str">
            <v>F</v>
          </cell>
          <cell r="J2726">
            <v>126592</v>
          </cell>
          <cell r="K2726">
            <v>126592</v>
          </cell>
          <cell r="L2726">
            <v>75233.63</v>
          </cell>
          <cell r="M2726" t="str">
            <v>F</v>
          </cell>
          <cell r="N2726">
            <v>0.5943</v>
          </cell>
          <cell r="O2726" t="str">
            <v>I</v>
          </cell>
          <cell r="P2726" t="str">
            <v>126,592.00</v>
          </cell>
        </row>
        <row r="2727">
          <cell r="I2727" t="str">
            <v>F</v>
          </cell>
          <cell r="J2727">
            <v>120745.5</v>
          </cell>
          <cell r="K2727">
            <v>120745.5</v>
          </cell>
          <cell r="L2727">
            <v>72447.3</v>
          </cell>
          <cell r="M2727" t="str">
            <v>F</v>
          </cell>
          <cell r="N2727">
            <v>0.6</v>
          </cell>
          <cell r="O2727" t="str">
            <v>L</v>
          </cell>
        </row>
        <row r="2728">
          <cell r="F2728" t="str">
            <v>WHSU8461598</v>
          </cell>
          <cell r="G2728" t="str">
            <v>GR-2025/09-0025</v>
          </cell>
        </row>
        <row r="2728">
          <cell r="I2728" t="str">
            <v>F</v>
          </cell>
          <cell r="J2728">
            <v>87720</v>
          </cell>
          <cell r="K2728">
            <v>87720</v>
          </cell>
          <cell r="L2728">
            <v>52132</v>
          </cell>
          <cell r="M2728" t="str">
            <v>F</v>
          </cell>
          <cell r="N2728">
            <v>0.5943</v>
          </cell>
          <cell r="O2728" t="str">
            <v>I</v>
          </cell>
          <cell r="P2728" t="str">
            <v>87,720.00</v>
          </cell>
        </row>
        <row r="2729">
          <cell r="F2729" t="str">
            <v>WHSU8461601</v>
          </cell>
          <cell r="G2729" t="str">
            <v>GR-2025/09-0024</v>
          </cell>
        </row>
        <row r="2729">
          <cell r="I2729" t="str">
            <v>F</v>
          </cell>
          <cell r="J2729">
            <v>117121</v>
          </cell>
          <cell r="K2729">
            <v>117121</v>
          </cell>
          <cell r="L2729">
            <v>69605.01</v>
          </cell>
          <cell r="M2729" t="str">
            <v>F</v>
          </cell>
          <cell r="N2729">
            <v>0.5943</v>
          </cell>
          <cell r="O2729" t="str">
            <v>I</v>
          </cell>
          <cell r="P2729" t="str">
            <v>117,121.00</v>
          </cell>
        </row>
        <row r="2730">
          <cell r="I2730" t="str">
            <v>F</v>
          </cell>
          <cell r="J2730">
            <v>7052</v>
          </cell>
          <cell r="K2730">
            <v>7052</v>
          </cell>
          <cell r="L2730">
            <v>4231.2</v>
          </cell>
          <cell r="M2730" t="str">
            <v>F</v>
          </cell>
          <cell r="N2730">
            <v>0.6</v>
          </cell>
          <cell r="O2730" t="str">
            <v>N</v>
          </cell>
        </row>
        <row r="2731">
          <cell r="I2731" t="str">
            <v>F</v>
          </cell>
          <cell r="J2731">
            <v>193120</v>
          </cell>
          <cell r="K2731">
            <v>193120</v>
          </cell>
          <cell r="L2731">
            <v>115872</v>
          </cell>
          <cell r="M2731" t="str">
            <v>F</v>
          </cell>
          <cell r="N2731">
            <v>0.6</v>
          </cell>
          <cell r="O2731" t="str">
            <v>L</v>
          </cell>
        </row>
        <row r="2732">
          <cell r="F2732" t="str">
            <v>TRHU7593273 (MOCHA)</v>
          </cell>
          <cell r="G2732" t="str">
            <v>GR-2025/08-0122</v>
          </cell>
        </row>
        <row r="2732">
          <cell r="I2732" t="str">
            <v>F</v>
          </cell>
          <cell r="J2732">
            <v>0</v>
          </cell>
          <cell r="K2732">
            <v>0</v>
          </cell>
          <cell r="L2732">
            <v>0</v>
          </cell>
          <cell r="M2732" t="str">
            <v>F</v>
          </cell>
          <cell r="N2732">
            <v>0.5948</v>
          </cell>
          <cell r="O2732" t="str">
            <v>I</v>
          </cell>
          <cell r="P2732" t="str">
            <v>0.00</v>
          </cell>
        </row>
        <row r="2733">
          <cell r="F2733" t="str">
            <v>TRHU7593273 (MOCHA)</v>
          </cell>
          <cell r="G2733" t="str">
            <v>GR-2025/08-0121</v>
          </cell>
        </row>
        <row r="2733">
          <cell r="I2733" t="str">
            <v>F</v>
          </cell>
          <cell r="J2733">
            <v>1944</v>
          </cell>
          <cell r="K2733">
            <v>1944</v>
          </cell>
          <cell r="L2733">
            <v>1156.29</v>
          </cell>
          <cell r="M2733" t="str">
            <v>F</v>
          </cell>
          <cell r="N2733">
            <v>0.5948</v>
          </cell>
          <cell r="O2733" t="str">
            <v>I</v>
          </cell>
          <cell r="P2733" t="str">
            <v>1,944.00</v>
          </cell>
        </row>
        <row r="2734">
          <cell r="F2734" t="str">
            <v>TRHU7593273</v>
          </cell>
          <cell r="G2734" t="str">
            <v>GR-2025/08-0119</v>
          </cell>
        </row>
        <row r="2734">
          <cell r="I2734" t="str">
            <v>F</v>
          </cell>
          <cell r="J2734">
            <v>4277.36</v>
          </cell>
          <cell r="K2734">
            <v>4277.36</v>
          </cell>
          <cell r="L2734">
            <v>2544.17</v>
          </cell>
          <cell r="M2734" t="str">
            <v>F</v>
          </cell>
          <cell r="N2734">
            <v>0.5948</v>
          </cell>
          <cell r="O2734" t="str">
            <v>I</v>
          </cell>
          <cell r="P2734" t="str">
            <v>4,277.36</v>
          </cell>
        </row>
        <row r="2735">
          <cell r="F2735" t="str">
            <v>TRHU7593273</v>
          </cell>
          <cell r="G2735" t="str">
            <v>GR-2025/08-0118</v>
          </cell>
        </row>
        <row r="2735">
          <cell r="I2735" t="str">
            <v>F</v>
          </cell>
          <cell r="J2735">
            <v>5590</v>
          </cell>
          <cell r="K2735">
            <v>5590</v>
          </cell>
          <cell r="L2735">
            <v>3324.93</v>
          </cell>
          <cell r="M2735" t="str">
            <v>F</v>
          </cell>
          <cell r="N2735">
            <v>0.5948</v>
          </cell>
          <cell r="O2735" t="str">
            <v>I</v>
          </cell>
          <cell r="P2735" t="str">
            <v>5,590.00</v>
          </cell>
        </row>
        <row r="2736">
          <cell r="F2736" t="str">
            <v>TRHU7593273</v>
          </cell>
          <cell r="G2736" t="str">
            <v>GR-2025/08-0117</v>
          </cell>
        </row>
        <row r="2736">
          <cell r="I2736" t="str">
            <v>F</v>
          </cell>
          <cell r="J2736">
            <v>8200</v>
          </cell>
          <cell r="K2736">
            <v>8200</v>
          </cell>
          <cell r="L2736">
            <v>4877.36</v>
          </cell>
          <cell r="M2736" t="str">
            <v>F</v>
          </cell>
          <cell r="N2736">
            <v>0.5948</v>
          </cell>
          <cell r="O2736" t="str">
            <v>I</v>
          </cell>
          <cell r="P2736" t="str">
            <v>8,200.00</v>
          </cell>
        </row>
        <row r="2737">
          <cell r="I2737" t="str">
            <v>F</v>
          </cell>
          <cell r="J2737">
            <v>49280</v>
          </cell>
          <cell r="K2737">
            <v>49280</v>
          </cell>
          <cell r="L2737">
            <v>29568</v>
          </cell>
          <cell r="M2737" t="str">
            <v>F</v>
          </cell>
          <cell r="N2737">
            <v>0.6</v>
          </cell>
          <cell r="O2737" t="str">
            <v>L</v>
          </cell>
        </row>
        <row r="2738">
          <cell r="I2738" t="str">
            <v>F</v>
          </cell>
          <cell r="J2738">
            <v>83220</v>
          </cell>
          <cell r="K2738">
            <v>83220</v>
          </cell>
          <cell r="L2738">
            <v>49932</v>
          </cell>
          <cell r="M2738" t="str">
            <v>F</v>
          </cell>
          <cell r="N2738">
            <v>0.6</v>
          </cell>
          <cell r="O2738" t="str">
            <v>L</v>
          </cell>
        </row>
        <row r="2739">
          <cell r="F2739" t="str">
            <v>TRHU7593273</v>
          </cell>
          <cell r="G2739" t="str">
            <v>GR-2025/08-0116</v>
          </cell>
        </row>
        <row r="2739">
          <cell r="I2739" t="str">
            <v>F</v>
          </cell>
          <cell r="J2739">
            <v>11351</v>
          </cell>
          <cell r="K2739">
            <v>11351</v>
          </cell>
          <cell r="L2739">
            <v>6751.57</v>
          </cell>
          <cell r="M2739" t="str">
            <v>F</v>
          </cell>
          <cell r="N2739">
            <v>0.5948</v>
          </cell>
          <cell r="O2739" t="str">
            <v>I</v>
          </cell>
          <cell r="P2739" t="str">
            <v>11,351.00</v>
          </cell>
        </row>
        <row r="2740">
          <cell r="I2740" t="str">
            <v>F</v>
          </cell>
          <cell r="J2740">
            <v>155681.7</v>
          </cell>
          <cell r="K2740">
            <v>155681.7</v>
          </cell>
          <cell r="L2740">
            <v>93409.02</v>
          </cell>
          <cell r="M2740" t="str">
            <v>F</v>
          </cell>
          <cell r="N2740">
            <v>0.6</v>
          </cell>
          <cell r="O2740" t="str">
            <v>L</v>
          </cell>
        </row>
        <row r="2741">
          <cell r="F2741" t="str">
            <v>TRHU7593273</v>
          </cell>
          <cell r="G2741" t="str">
            <v>GR-2025/08-0115</v>
          </cell>
        </row>
        <row r="2741">
          <cell r="I2741" t="str">
            <v>F</v>
          </cell>
          <cell r="J2741">
            <v>14040</v>
          </cell>
          <cell r="K2741">
            <v>14040</v>
          </cell>
          <cell r="L2741">
            <v>8350.99</v>
          </cell>
          <cell r="M2741" t="str">
            <v>F</v>
          </cell>
          <cell r="N2741">
            <v>0.5948</v>
          </cell>
          <cell r="O2741" t="str">
            <v>I</v>
          </cell>
          <cell r="P2741" t="str">
            <v>14,040.00</v>
          </cell>
        </row>
        <row r="2742">
          <cell r="F2742" t="str">
            <v>TRHU7593273</v>
          </cell>
          <cell r="G2742" t="str">
            <v>GR-2025/08-0114</v>
          </cell>
        </row>
        <row r="2742">
          <cell r="I2742" t="str">
            <v>F</v>
          </cell>
          <cell r="J2742">
            <v>37777</v>
          </cell>
          <cell r="K2742">
            <v>37777</v>
          </cell>
          <cell r="L2742">
            <v>22469.76</v>
          </cell>
          <cell r="M2742" t="str">
            <v>F</v>
          </cell>
          <cell r="N2742">
            <v>0.5948</v>
          </cell>
          <cell r="O2742" t="str">
            <v>I</v>
          </cell>
          <cell r="P2742" t="str">
            <v>37,777.00</v>
          </cell>
        </row>
        <row r="2743">
          <cell r="F2743" t="str">
            <v>TRHU7593273</v>
          </cell>
          <cell r="G2743" t="str">
            <v>GR-2025/08-0113</v>
          </cell>
        </row>
        <row r="2743">
          <cell r="I2743" t="str">
            <v>F</v>
          </cell>
          <cell r="J2743">
            <v>14210.6</v>
          </cell>
          <cell r="K2743">
            <v>14210.6</v>
          </cell>
          <cell r="L2743">
            <v>8452.46</v>
          </cell>
          <cell r="M2743" t="str">
            <v>F</v>
          </cell>
          <cell r="N2743">
            <v>0.5948</v>
          </cell>
          <cell r="O2743" t="str">
            <v>I</v>
          </cell>
          <cell r="P2743" t="str">
            <v>14,061.60</v>
          </cell>
        </row>
        <row r="2744">
          <cell r="F2744" t="str">
            <v>TRHU7593273</v>
          </cell>
          <cell r="G2744" t="str">
            <v>GR-2025/08-0112</v>
          </cell>
        </row>
        <row r="2744">
          <cell r="I2744" t="str">
            <v>F</v>
          </cell>
          <cell r="J2744">
            <v>38915.6</v>
          </cell>
          <cell r="K2744">
            <v>38915.6</v>
          </cell>
          <cell r="L2744">
            <v>23147</v>
          </cell>
          <cell r="M2744" t="str">
            <v>F</v>
          </cell>
          <cell r="N2744">
            <v>0.5948</v>
          </cell>
          <cell r="O2744" t="str">
            <v>I</v>
          </cell>
          <cell r="P2744" t="str">
            <v>38,915.60</v>
          </cell>
        </row>
        <row r="2745">
          <cell r="F2745" t="str">
            <v>TRHU7593273</v>
          </cell>
          <cell r="G2745" t="str">
            <v>GR-2025/08-0120</v>
          </cell>
        </row>
        <row r="2745">
          <cell r="I2745" t="str">
            <v>F</v>
          </cell>
          <cell r="J2745">
            <v>0</v>
          </cell>
          <cell r="K2745">
            <v>0</v>
          </cell>
          <cell r="L2745">
            <v>0</v>
          </cell>
          <cell r="M2745" t="str">
            <v>F</v>
          </cell>
          <cell r="N2745">
            <v>0.5948</v>
          </cell>
          <cell r="O2745" t="str">
            <v>I</v>
          </cell>
          <cell r="P2745" t="str">
            <v>0.00</v>
          </cell>
        </row>
        <row r="2746">
          <cell r="F2746" t="str">
            <v>TRHU7593273</v>
          </cell>
          <cell r="G2746" t="str">
            <v>GR-2025/08-0111</v>
          </cell>
        </row>
        <row r="2746">
          <cell r="I2746" t="str">
            <v>F</v>
          </cell>
          <cell r="J2746">
            <v>359785.5</v>
          </cell>
          <cell r="K2746">
            <v>359785.5</v>
          </cell>
          <cell r="L2746">
            <v>214000.42</v>
          </cell>
          <cell r="M2746" t="str">
            <v>F</v>
          </cell>
          <cell r="N2746">
            <v>0.5948</v>
          </cell>
          <cell r="O2746" t="str">
            <v>I</v>
          </cell>
          <cell r="P2746" t="str">
            <v>359,785.50</v>
          </cell>
        </row>
        <row r="2747">
          <cell r="F2747" t="str">
            <v>TRHU7593273</v>
          </cell>
          <cell r="G2747" t="str">
            <v>GR-2025/08-0110</v>
          </cell>
        </row>
        <row r="2747">
          <cell r="I2747" t="str">
            <v>F</v>
          </cell>
          <cell r="J2747">
            <v>183580</v>
          </cell>
          <cell r="K2747">
            <v>183580</v>
          </cell>
          <cell r="L2747">
            <v>109193.38</v>
          </cell>
          <cell r="M2747" t="str">
            <v>F</v>
          </cell>
          <cell r="N2747">
            <v>0.5948</v>
          </cell>
          <cell r="O2747" t="str">
            <v>I</v>
          </cell>
          <cell r="P2747" t="str">
            <v>183,580.00</v>
          </cell>
        </row>
        <row r="2748">
          <cell r="F2748" t="str">
            <v>TRHU7593273</v>
          </cell>
          <cell r="G2748" t="str">
            <v>GR-2025/08-0109</v>
          </cell>
        </row>
        <row r="2748">
          <cell r="I2748" t="str">
            <v>F</v>
          </cell>
          <cell r="J2748">
            <v>131087</v>
          </cell>
          <cell r="K2748">
            <v>131087</v>
          </cell>
          <cell r="L2748">
            <v>77970.55</v>
          </cell>
          <cell r="M2748" t="str">
            <v>F</v>
          </cell>
          <cell r="N2748">
            <v>0.5948</v>
          </cell>
          <cell r="O2748" t="str">
            <v>I</v>
          </cell>
          <cell r="P2748" t="str">
            <v>131,087.00</v>
          </cell>
        </row>
        <row r="2749">
          <cell r="I2749" t="str">
            <v>F</v>
          </cell>
          <cell r="J2749">
            <v>1000</v>
          </cell>
          <cell r="K2749">
            <v>1000</v>
          </cell>
          <cell r="L2749">
            <v>600</v>
          </cell>
          <cell r="M2749" t="str">
            <v>F</v>
          </cell>
          <cell r="N2749">
            <v>0.6</v>
          </cell>
          <cell r="O2749" t="str">
            <v>L</v>
          </cell>
        </row>
        <row r="2750">
          <cell r="I2750" t="str">
            <v>F</v>
          </cell>
          <cell r="J2750">
            <v>19742.5</v>
          </cell>
          <cell r="K2750">
            <v>19742.5</v>
          </cell>
          <cell r="L2750">
            <v>11845.5</v>
          </cell>
          <cell r="M2750" t="str">
            <v>F</v>
          </cell>
          <cell r="N2750">
            <v>0.6</v>
          </cell>
          <cell r="O2750" t="str">
            <v>L</v>
          </cell>
        </row>
        <row r="2751">
          <cell r="I2751" t="str">
            <v>F</v>
          </cell>
          <cell r="J2751">
            <v>18680</v>
          </cell>
          <cell r="K2751">
            <v>18680</v>
          </cell>
          <cell r="L2751">
            <v>11208</v>
          </cell>
          <cell r="M2751" t="str">
            <v>F</v>
          </cell>
          <cell r="N2751">
            <v>0.6</v>
          </cell>
          <cell r="O2751" t="str">
            <v>L</v>
          </cell>
        </row>
        <row r="2752">
          <cell r="I2752" t="str">
            <v>F</v>
          </cell>
          <cell r="J2752">
            <v>726501.55</v>
          </cell>
          <cell r="K2752">
            <v>726501.55</v>
          </cell>
          <cell r="L2752">
            <v>435900.93</v>
          </cell>
          <cell r="M2752" t="str">
            <v>F</v>
          </cell>
          <cell r="N2752">
            <v>0.6</v>
          </cell>
          <cell r="O2752" t="str">
            <v>L</v>
          </cell>
        </row>
        <row r="2753">
          <cell r="I2753" t="str">
            <v>F</v>
          </cell>
          <cell r="J2753">
            <v>600</v>
          </cell>
          <cell r="K2753">
            <v>600</v>
          </cell>
          <cell r="L2753">
            <v>360</v>
          </cell>
          <cell r="M2753" t="str">
            <v>F</v>
          </cell>
          <cell r="N2753">
            <v>0.6</v>
          </cell>
          <cell r="O2753" t="str">
            <v>L</v>
          </cell>
        </row>
        <row r="2754">
          <cell r="G2754" t="str">
            <v>GR-2025/08-0061</v>
          </cell>
        </row>
        <row r="2754">
          <cell r="I2754" t="str">
            <v>F</v>
          </cell>
          <cell r="J2754">
            <v>2679.3</v>
          </cell>
          <cell r="K2754">
            <v>2679.3</v>
          </cell>
          <cell r="L2754">
            <v>2679.3</v>
          </cell>
          <cell r="M2754" t="str">
            <v>F</v>
          </cell>
          <cell r="N2754">
            <v>1</v>
          </cell>
        </row>
        <row r="2755">
          <cell r="G2755" t="str">
            <v>GR-2025/08-0048</v>
          </cell>
        </row>
        <row r="2755">
          <cell r="I2755" t="str">
            <v>F</v>
          </cell>
          <cell r="J2755">
            <v>44.25</v>
          </cell>
          <cell r="K2755">
            <v>44.25</v>
          </cell>
          <cell r="L2755">
            <v>44.25</v>
          </cell>
          <cell r="M2755" t="str">
            <v>T</v>
          </cell>
          <cell r="N2755">
            <v>1</v>
          </cell>
        </row>
        <row r="2756">
          <cell r="I2756" t="str">
            <v>F</v>
          </cell>
          <cell r="J2756">
            <v>80550</v>
          </cell>
          <cell r="K2756">
            <v>80550</v>
          </cell>
          <cell r="L2756">
            <v>48330</v>
          </cell>
          <cell r="M2756" t="str">
            <v>F</v>
          </cell>
          <cell r="N2756">
            <v>0.6</v>
          </cell>
          <cell r="O2756" t="str">
            <v>L</v>
          </cell>
        </row>
        <row r="2757">
          <cell r="I2757" t="str">
            <v>F</v>
          </cell>
          <cell r="J2757">
            <v>20440</v>
          </cell>
          <cell r="K2757">
            <v>20440</v>
          </cell>
          <cell r="L2757">
            <v>12264</v>
          </cell>
          <cell r="M2757" t="str">
            <v>F</v>
          </cell>
          <cell r="N2757">
            <v>0.6</v>
          </cell>
          <cell r="O2757" t="str">
            <v>L</v>
          </cell>
        </row>
        <row r="2758">
          <cell r="I2758" t="str">
            <v>F</v>
          </cell>
          <cell r="J2758">
            <v>3020</v>
          </cell>
          <cell r="K2758">
            <v>3020</v>
          </cell>
          <cell r="L2758">
            <v>1812</v>
          </cell>
          <cell r="M2758" t="str">
            <v>F</v>
          </cell>
          <cell r="N2758">
            <v>0.6</v>
          </cell>
          <cell r="O2758" t="str">
            <v>L</v>
          </cell>
        </row>
        <row r="2759">
          <cell r="I2759" t="str">
            <v>F</v>
          </cell>
          <cell r="J2759">
            <v>2205</v>
          </cell>
          <cell r="K2759">
            <v>2205</v>
          </cell>
          <cell r="L2759">
            <v>1323</v>
          </cell>
          <cell r="M2759" t="str">
            <v>F</v>
          </cell>
          <cell r="N2759">
            <v>0.6</v>
          </cell>
          <cell r="O2759" t="str">
            <v>L</v>
          </cell>
        </row>
        <row r="2760">
          <cell r="I2760" t="str">
            <v>F</v>
          </cell>
          <cell r="J2760">
            <v>396</v>
          </cell>
          <cell r="K2760">
            <v>396</v>
          </cell>
          <cell r="L2760">
            <v>237.6</v>
          </cell>
          <cell r="M2760" t="str">
            <v>F</v>
          </cell>
          <cell r="N2760">
            <v>0.6</v>
          </cell>
          <cell r="O2760" t="str">
            <v>L</v>
          </cell>
        </row>
        <row r="2761">
          <cell r="I2761" t="str">
            <v>F</v>
          </cell>
          <cell r="J2761">
            <v>3250</v>
          </cell>
          <cell r="K2761">
            <v>3250</v>
          </cell>
          <cell r="L2761">
            <v>1950</v>
          </cell>
          <cell r="M2761" t="str">
            <v>F</v>
          </cell>
          <cell r="N2761">
            <v>0.6</v>
          </cell>
          <cell r="O2761" t="str">
            <v>L</v>
          </cell>
        </row>
        <row r="2762">
          <cell r="F2762" t="str">
            <v>FFAU3903857</v>
          </cell>
          <cell r="G2762" t="str">
            <v>GR-2025/09-0041</v>
          </cell>
        </row>
        <row r="2762">
          <cell r="I2762" t="str">
            <v>F</v>
          </cell>
          <cell r="J2762">
            <v>2960.51</v>
          </cell>
          <cell r="K2762">
            <v>2960.51</v>
          </cell>
          <cell r="L2762">
            <v>2960.51</v>
          </cell>
          <cell r="M2762" t="str">
            <v>F</v>
          </cell>
          <cell r="N2762">
            <v>1</v>
          </cell>
        </row>
        <row r="2762">
          <cell r="P2762" t="str">
            <v>2,960.49</v>
          </cell>
        </row>
        <row r="2763">
          <cell r="I2763" t="str">
            <v>F</v>
          </cell>
          <cell r="J2763">
            <v>10100</v>
          </cell>
          <cell r="K2763">
            <v>10100</v>
          </cell>
          <cell r="L2763">
            <v>6060</v>
          </cell>
          <cell r="M2763" t="str">
            <v>F</v>
          </cell>
          <cell r="N2763">
            <v>0.6</v>
          </cell>
          <cell r="O2763" t="str">
            <v>L</v>
          </cell>
        </row>
        <row r="2764">
          <cell r="F2764" t="str">
            <v>FFAU3903857 (MOCHA)</v>
          </cell>
          <cell r="G2764" t="str">
            <v>GR-2025/08-0095</v>
          </cell>
        </row>
        <row r="2764">
          <cell r="I2764" t="str">
            <v>F</v>
          </cell>
          <cell r="J2764">
            <v>60987.5</v>
          </cell>
          <cell r="K2764">
            <v>60987.5</v>
          </cell>
          <cell r="L2764">
            <v>36275.37</v>
          </cell>
          <cell r="M2764" t="str">
            <v>F</v>
          </cell>
          <cell r="N2764">
            <v>0.5948</v>
          </cell>
          <cell r="O2764" t="str">
            <v>I</v>
          </cell>
          <cell r="P2764" t="str">
            <v>60,987.50</v>
          </cell>
        </row>
        <row r="2765">
          <cell r="F2765" t="str">
            <v>FFAU3903857 (MOCHA)</v>
          </cell>
          <cell r="G2765" t="str">
            <v>GR-2025/08-0094</v>
          </cell>
        </row>
        <row r="2765">
          <cell r="I2765" t="str">
            <v>F</v>
          </cell>
          <cell r="J2765">
            <v>343</v>
          </cell>
          <cell r="K2765">
            <v>343</v>
          </cell>
          <cell r="L2765">
            <v>204.02</v>
          </cell>
          <cell r="M2765" t="str">
            <v>F</v>
          </cell>
          <cell r="N2765">
            <v>0.5948</v>
          </cell>
          <cell r="O2765" t="str">
            <v>I</v>
          </cell>
          <cell r="P2765" t="str">
            <v>343.00</v>
          </cell>
        </row>
        <row r="2766">
          <cell r="I2766" t="str">
            <v>F</v>
          </cell>
          <cell r="J2766">
            <v>77611</v>
          </cell>
          <cell r="K2766">
            <v>77611</v>
          </cell>
          <cell r="L2766">
            <v>46566.6</v>
          </cell>
          <cell r="M2766" t="str">
            <v>F</v>
          </cell>
          <cell r="N2766">
            <v>0.6</v>
          </cell>
          <cell r="O2766" t="str">
            <v>L</v>
          </cell>
        </row>
        <row r="2767">
          <cell r="F2767" t="str">
            <v>FFAU3903857</v>
          </cell>
          <cell r="G2767" t="str">
            <v>GR-2025/08-0093</v>
          </cell>
        </row>
        <row r="2767">
          <cell r="I2767" t="str">
            <v>F</v>
          </cell>
          <cell r="J2767">
            <v>98928.02</v>
          </cell>
          <cell r="K2767">
            <v>98928.02</v>
          </cell>
          <cell r="L2767">
            <v>58842.39</v>
          </cell>
          <cell r="M2767" t="str">
            <v>F</v>
          </cell>
          <cell r="N2767">
            <v>0.5948</v>
          </cell>
          <cell r="O2767" t="str">
            <v>I</v>
          </cell>
          <cell r="P2767" t="str">
            <v>98,928.02</v>
          </cell>
        </row>
        <row r="2768">
          <cell r="F2768" t="str">
            <v>SITU9107194 (KK)</v>
          </cell>
          <cell r="G2768" t="str">
            <v>GR-2025/09-0036</v>
          </cell>
        </row>
        <row r="2768">
          <cell r="I2768" t="str">
            <v>F</v>
          </cell>
          <cell r="J2768">
            <v>89691.02</v>
          </cell>
          <cell r="K2768">
            <v>89691.02</v>
          </cell>
          <cell r="L2768">
            <v>53482.76</v>
          </cell>
          <cell r="M2768" t="str">
            <v>F</v>
          </cell>
          <cell r="N2768">
            <v>0.5963</v>
          </cell>
          <cell r="O2768" t="str">
            <v>K</v>
          </cell>
          <cell r="P2768" t="str">
            <v>89,691.00</v>
          </cell>
        </row>
        <row r="2769">
          <cell r="F2769" t="str">
            <v>YMMU1322755</v>
          </cell>
          <cell r="G2769" t="str">
            <v>GR-2025/08-0108</v>
          </cell>
        </row>
        <row r="2769">
          <cell r="I2769" t="str">
            <v>F</v>
          </cell>
          <cell r="J2769">
            <v>13755.77</v>
          </cell>
          <cell r="K2769">
            <v>13755.77</v>
          </cell>
          <cell r="L2769">
            <v>58814.17</v>
          </cell>
          <cell r="M2769" t="str">
            <v>F</v>
          </cell>
          <cell r="N2769">
            <v>4.2756</v>
          </cell>
          <cell r="O2769" t="str">
            <v>I</v>
          </cell>
          <cell r="P2769" t="str">
            <v>13,755.77</v>
          </cell>
        </row>
        <row r="2770">
          <cell r="F2770" t="str">
            <v>TLLU4949270</v>
          </cell>
          <cell r="G2770" t="str">
            <v>GR-2025/09-0013</v>
          </cell>
        </row>
        <row r="2770">
          <cell r="I2770" t="str">
            <v>F</v>
          </cell>
          <cell r="J2770">
            <v>111933.01</v>
          </cell>
          <cell r="K2770">
            <v>111933.01</v>
          </cell>
          <cell r="L2770">
            <v>66510.59</v>
          </cell>
          <cell r="M2770" t="str">
            <v>F</v>
          </cell>
          <cell r="N2770">
            <v>0.5942</v>
          </cell>
          <cell r="O2770" t="str">
            <v>I</v>
          </cell>
          <cell r="P2770" t="str">
            <v>111,933.01</v>
          </cell>
        </row>
        <row r="2771">
          <cell r="F2771" t="str">
            <v>WHSU8461089</v>
          </cell>
          <cell r="G2771" t="str">
            <v>FGR2025/08-0003</v>
          </cell>
        </row>
        <row r="2771">
          <cell r="I2771" t="str">
            <v>F</v>
          </cell>
          <cell r="J2771">
            <v>0</v>
          </cell>
          <cell r="K2771">
            <v>0</v>
          </cell>
          <cell r="L2771">
            <v>0</v>
          </cell>
          <cell r="M2771" t="str">
            <v>F</v>
          </cell>
          <cell r="N2771">
            <v>0.6</v>
          </cell>
        </row>
        <row r="2772">
          <cell r="F2772" t="str">
            <v>TCNU4606347 (MOCHA)</v>
          </cell>
          <cell r="G2772" t="str">
            <v>GR-2025/09-0034</v>
          </cell>
        </row>
        <row r="2772">
          <cell r="I2772" t="str">
            <v>F</v>
          </cell>
          <cell r="J2772">
            <v>11525</v>
          </cell>
          <cell r="K2772">
            <v>11525</v>
          </cell>
          <cell r="L2772">
            <v>6848.16</v>
          </cell>
          <cell r="M2772" t="str">
            <v>F</v>
          </cell>
          <cell r="N2772">
            <v>0.5942</v>
          </cell>
          <cell r="O2772" t="str">
            <v>I</v>
          </cell>
          <cell r="P2772" t="str">
            <v>11,525.00</v>
          </cell>
        </row>
        <row r="2773">
          <cell r="F2773" t="str">
            <v>TCNU4606347</v>
          </cell>
          <cell r="G2773" t="str">
            <v>GR-2025/09-0033</v>
          </cell>
        </row>
        <row r="2773">
          <cell r="I2773" t="str">
            <v>F</v>
          </cell>
          <cell r="J2773">
            <v>134049</v>
          </cell>
          <cell r="K2773">
            <v>134049</v>
          </cell>
          <cell r="L2773">
            <v>79651.92</v>
          </cell>
          <cell r="M2773" t="str">
            <v>F</v>
          </cell>
          <cell r="N2773">
            <v>0.5942</v>
          </cell>
          <cell r="O2773" t="str">
            <v>I</v>
          </cell>
          <cell r="P2773" t="str">
            <v>134,049.00</v>
          </cell>
        </row>
        <row r="2774">
          <cell r="F2774" t="str">
            <v>COURIER BY JAYDEN</v>
          </cell>
          <cell r="G2774" t="str">
            <v>GR-2025/08-0054</v>
          </cell>
        </row>
        <row r="2774">
          <cell r="I2774" t="str">
            <v>F</v>
          </cell>
          <cell r="J2774">
            <v>120</v>
          </cell>
          <cell r="K2774">
            <v>120</v>
          </cell>
          <cell r="L2774">
            <v>70.73</v>
          </cell>
          <cell r="M2774" t="str">
            <v>F</v>
          </cell>
          <cell r="N2774">
            <v>0.5894</v>
          </cell>
          <cell r="O2774" t="str">
            <v>I</v>
          </cell>
        </row>
        <row r="2775">
          <cell r="F2775" t="str">
            <v>YMLU8984317</v>
          </cell>
          <cell r="G2775" t="str">
            <v>GR-2025/09-0015</v>
          </cell>
        </row>
        <row r="2775">
          <cell r="I2775" t="str">
            <v>F</v>
          </cell>
          <cell r="J2775">
            <v>129448.95</v>
          </cell>
          <cell r="K2775">
            <v>129448.95</v>
          </cell>
          <cell r="L2775">
            <v>76918.57</v>
          </cell>
          <cell r="M2775" t="str">
            <v>F</v>
          </cell>
          <cell r="N2775">
            <v>0.5942</v>
          </cell>
          <cell r="O2775" t="str">
            <v>I</v>
          </cell>
          <cell r="P2775" t="str">
            <v>129,448.95</v>
          </cell>
        </row>
        <row r="2776">
          <cell r="I2776" t="str">
            <v>F</v>
          </cell>
          <cell r="J2776">
            <v>165036</v>
          </cell>
          <cell r="K2776">
            <v>165036</v>
          </cell>
          <cell r="L2776">
            <v>99021.6</v>
          </cell>
          <cell r="M2776" t="str">
            <v>F</v>
          </cell>
          <cell r="N2776">
            <v>0.6</v>
          </cell>
          <cell r="O2776" t="str">
            <v>L</v>
          </cell>
        </row>
        <row r="2777">
          <cell r="G2777" t="str">
            <v>GR-2025/08-0040, GR-2025/08-0041</v>
          </cell>
        </row>
        <row r="2777">
          <cell r="I2777" t="str">
            <v>F</v>
          </cell>
          <cell r="J2777">
            <v>459.8</v>
          </cell>
          <cell r="K2777">
            <v>459.8</v>
          </cell>
          <cell r="L2777">
            <v>459.8</v>
          </cell>
          <cell r="M2777" t="str">
            <v>F</v>
          </cell>
          <cell r="N2777">
            <v>1</v>
          </cell>
        </row>
        <row r="2778">
          <cell r="I2778" t="str">
            <v>F</v>
          </cell>
          <cell r="J2778">
            <v>199568</v>
          </cell>
          <cell r="K2778">
            <v>199568</v>
          </cell>
          <cell r="L2778">
            <v>119740.8</v>
          </cell>
          <cell r="M2778" t="str">
            <v>F</v>
          </cell>
          <cell r="N2778">
            <v>0.6</v>
          </cell>
          <cell r="O2778" t="str">
            <v>L</v>
          </cell>
        </row>
        <row r="2779">
          <cell r="I2779" t="str">
            <v>F</v>
          </cell>
          <cell r="J2779">
            <v>370560</v>
          </cell>
          <cell r="K2779">
            <v>370560</v>
          </cell>
          <cell r="L2779">
            <v>222336</v>
          </cell>
          <cell r="M2779" t="str">
            <v>F</v>
          </cell>
          <cell r="N2779">
            <v>0.6</v>
          </cell>
          <cell r="O2779" t="str">
            <v>L</v>
          </cell>
        </row>
        <row r="2780">
          <cell r="I2780" t="str">
            <v>F</v>
          </cell>
          <cell r="J2780">
            <v>124913</v>
          </cell>
          <cell r="K2780">
            <v>124913</v>
          </cell>
          <cell r="L2780">
            <v>74947.8</v>
          </cell>
          <cell r="M2780" t="str">
            <v>F</v>
          </cell>
          <cell r="N2780">
            <v>0.6</v>
          </cell>
          <cell r="O2780" t="str">
            <v>L</v>
          </cell>
        </row>
        <row r="2781">
          <cell r="F2781" t="str">
            <v>CRSU9253198 (MOCHA)</v>
          </cell>
          <cell r="G2781" t="str">
            <v>GR-2025/08-0101</v>
          </cell>
        </row>
        <row r="2781">
          <cell r="I2781" t="str">
            <v>F</v>
          </cell>
          <cell r="J2781">
            <v>55236</v>
          </cell>
          <cell r="K2781">
            <v>55236</v>
          </cell>
          <cell r="L2781">
            <v>32854.37</v>
          </cell>
          <cell r="M2781" t="str">
            <v>F</v>
          </cell>
          <cell r="N2781">
            <v>0.5948</v>
          </cell>
          <cell r="O2781" t="str">
            <v>I</v>
          </cell>
          <cell r="P2781" t="str">
            <v>55,236.00</v>
          </cell>
        </row>
        <row r="2782">
          <cell r="I2782" t="str">
            <v>F</v>
          </cell>
          <cell r="J2782">
            <v>679994.1</v>
          </cell>
          <cell r="K2782">
            <v>679994.1</v>
          </cell>
          <cell r="L2782">
            <v>407996.46</v>
          </cell>
          <cell r="M2782" t="str">
            <v>F</v>
          </cell>
          <cell r="N2782">
            <v>0.6</v>
          </cell>
          <cell r="O2782" t="str">
            <v>L</v>
          </cell>
        </row>
        <row r="2783">
          <cell r="I2783" t="str">
            <v>F</v>
          </cell>
          <cell r="J2783">
            <v>445250</v>
          </cell>
          <cell r="K2783">
            <v>445250</v>
          </cell>
          <cell r="L2783">
            <v>267150</v>
          </cell>
          <cell r="M2783" t="str">
            <v>F</v>
          </cell>
          <cell r="N2783">
            <v>0.6</v>
          </cell>
          <cell r="O2783" t="str">
            <v>L</v>
          </cell>
        </row>
        <row r="2784">
          <cell r="G2784" t="str">
            <v>GR-2025/09-0091, GR-2025/08-0105, GR-2025/10-0108, GR-2025/11-0099, GR-2025/09-0030, GR-2025/11-0026, GR-2025/10-0122</v>
          </cell>
        </row>
        <row r="2784">
          <cell r="I2784" t="str">
            <v>F</v>
          </cell>
          <cell r="J2784">
            <v>85500</v>
          </cell>
          <cell r="K2784">
            <v>85500</v>
          </cell>
          <cell r="L2784">
            <v>85500</v>
          </cell>
          <cell r="M2784" t="str">
            <v>F</v>
          </cell>
          <cell r="N2784">
            <v>1</v>
          </cell>
        </row>
        <row r="2785">
          <cell r="I2785" t="str">
            <v>F</v>
          </cell>
          <cell r="J2785">
            <v>1050</v>
          </cell>
          <cell r="K2785">
            <v>1050</v>
          </cell>
          <cell r="L2785">
            <v>630</v>
          </cell>
          <cell r="M2785" t="str">
            <v>F</v>
          </cell>
          <cell r="N2785">
            <v>0.6</v>
          </cell>
          <cell r="O2785" t="str">
            <v>L</v>
          </cell>
        </row>
        <row r="2786">
          <cell r="G2786" t="str">
            <v>GR-2025/08-0034</v>
          </cell>
        </row>
        <row r="2786">
          <cell r="I2786" t="str">
            <v>F</v>
          </cell>
          <cell r="J2786">
            <v>60</v>
          </cell>
          <cell r="K2786">
            <v>60</v>
          </cell>
          <cell r="L2786">
            <v>60</v>
          </cell>
          <cell r="M2786" t="str">
            <v>F</v>
          </cell>
          <cell r="N2786">
            <v>1</v>
          </cell>
        </row>
        <row r="2787">
          <cell r="I2787" t="str">
            <v>F</v>
          </cell>
          <cell r="J2787">
            <v>38500</v>
          </cell>
          <cell r="K2787">
            <v>38500</v>
          </cell>
          <cell r="L2787">
            <v>23100</v>
          </cell>
          <cell r="M2787" t="str">
            <v>F</v>
          </cell>
          <cell r="N2787">
            <v>0.6</v>
          </cell>
          <cell r="O2787" t="str">
            <v>L</v>
          </cell>
        </row>
        <row r="2788">
          <cell r="I2788" t="str">
            <v>F</v>
          </cell>
          <cell r="J2788">
            <v>7618.5</v>
          </cell>
          <cell r="K2788">
            <v>7618.5</v>
          </cell>
          <cell r="L2788">
            <v>4571.1</v>
          </cell>
          <cell r="M2788" t="str">
            <v>F</v>
          </cell>
          <cell r="N2788">
            <v>0.6</v>
          </cell>
          <cell r="O2788" t="str">
            <v>L</v>
          </cell>
        </row>
        <row r="2789">
          <cell r="I2789" t="str">
            <v>F</v>
          </cell>
          <cell r="J2789">
            <v>1995</v>
          </cell>
          <cell r="K2789">
            <v>1995</v>
          </cell>
          <cell r="L2789">
            <v>1197</v>
          </cell>
          <cell r="M2789" t="str">
            <v>F</v>
          </cell>
          <cell r="N2789">
            <v>0.6</v>
          </cell>
          <cell r="O2789" t="str">
            <v>L</v>
          </cell>
        </row>
        <row r="2790">
          <cell r="I2790" t="str">
            <v>F</v>
          </cell>
          <cell r="J2790">
            <v>325567.5</v>
          </cell>
          <cell r="K2790">
            <v>325567.5</v>
          </cell>
          <cell r="L2790">
            <v>195340.5</v>
          </cell>
          <cell r="M2790" t="str">
            <v>F</v>
          </cell>
          <cell r="N2790">
            <v>0.6</v>
          </cell>
          <cell r="O2790" t="str">
            <v>L</v>
          </cell>
        </row>
        <row r="2791">
          <cell r="F2791" t="str">
            <v>CRSU9253198</v>
          </cell>
          <cell r="G2791" t="str">
            <v>GR-2025/08-0100</v>
          </cell>
        </row>
        <row r="2791">
          <cell r="I2791" t="str">
            <v>F</v>
          </cell>
          <cell r="J2791">
            <v>610247</v>
          </cell>
          <cell r="K2791">
            <v>610247</v>
          </cell>
          <cell r="L2791">
            <v>362974.92</v>
          </cell>
          <cell r="M2791" t="str">
            <v>F</v>
          </cell>
          <cell r="N2791">
            <v>0.5948</v>
          </cell>
          <cell r="O2791" t="str">
            <v>I</v>
          </cell>
          <cell r="P2791" t="str">
            <v>610,247.00</v>
          </cell>
        </row>
        <row r="2792">
          <cell r="I2792" t="str">
            <v>F</v>
          </cell>
          <cell r="J2792">
            <v>364</v>
          </cell>
          <cell r="K2792">
            <v>364</v>
          </cell>
          <cell r="L2792">
            <v>218.4</v>
          </cell>
          <cell r="M2792" t="str">
            <v>F</v>
          </cell>
          <cell r="N2792">
            <v>0.6</v>
          </cell>
          <cell r="O2792" t="str">
            <v>L</v>
          </cell>
        </row>
        <row r="2793">
          <cell r="F2793" t="str">
            <v>MSDU8601672</v>
          </cell>
          <cell r="G2793" t="str">
            <v>GR-2025/08-0072</v>
          </cell>
        </row>
        <row r="2793">
          <cell r="I2793" t="str">
            <v>F</v>
          </cell>
          <cell r="J2793">
            <v>61058.5</v>
          </cell>
          <cell r="K2793">
            <v>61058.5</v>
          </cell>
          <cell r="L2793">
            <v>36409.18</v>
          </cell>
          <cell r="M2793" t="str">
            <v>F</v>
          </cell>
          <cell r="N2793">
            <v>0.5963</v>
          </cell>
          <cell r="O2793" t="str">
            <v>I</v>
          </cell>
          <cell r="P2793" t="str">
            <v>61,058.50</v>
          </cell>
        </row>
        <row r="2794">
          <cell r="F2794" t="str">
            <v>WHSU8470368</v>
          </cell>
          <cell r="G2794" t="str">
            <v>GR-2025/08-0129</v>
          </cell>
        </row>
        <row r="2794">
          <cell r="I2794" t="str">
            <v>F</v>
          </cell>
          <cell r="J2794">
            <v>109358</v>
          </cell>
          <cell r="K2794">
            <v>109358</v>
          </cell>
          <cell r="L2794">
            <v>65122.69</v>
          </cell>
          <cell r="M2794" t="str">
            <v>F</v>
          </cell>
          <cell r="N2794">
            <v>0.5955</v>
          </cell>
          <cell r="O2794" t="str">
            <v>I</v>
          </cell>
          <cell r="P2794" t="str">
            <v>109,358.00</v>
          </cell>
        </row>
        <row r="2795">
          <cell r="F2795" t="str">
            <v>WHSU8473053</v>
          </cell>
          <cell r="G2795" t="str">
            <v>GR-2025/08-0126</v>
          </cell>
        </row>
        <row r="2795">
          <cell r="I2795" t="str">
            <v>F</v>
          </cell>
          <cell r="J2795">
            <v>100552</v>
          </cell>
          <cell r="K2795">
            <v>100552</v>
          </cell>
          <cell r="L2795">
            <v>59878.72</v>
          </cell>
          <cell r="M2795" t="str">
            <v>F</v>
          </cell>
          <cell r="N2795">
            <v>0.5955</v>
          </cell>
          <cell r="O2795" t="str">
            <v>I</v>
          </cell>
          <cell r="P2795" t="str">
            <v>100,552.00</v>
          </cell>
        </row>
        <row r="2796">
          <cell r="G2796" t="str">
            <v>GR-2025/08-0030</v>
          </cell>
        </row>
        <row r="2796">
          <cell r="I2796" t="str">
            <v>F</v>
          </cell>
          <cell r="J2796">
            <v>288</v>
          </cell>
          <cell r="K2796">
            <v>288</v>
          </cell>
          <cell r="L2796">
            <v>288</v>
          </cell>
          <cell r="M2796" t="str">
            <v>F</v>
          </cell>
          <cell r="N2796">
            <v>1</v>
          </cell>
        </row>
        <row r="2797">
          <cell r="I2797" t="str">
            <v>F</v>
          </cell>
          <cell r="J2797">
            <v>1154368.82</v>
          </cell>
          <cell r="K2797">
            <v>1154368.82</v>
          </cell>
          <cell r="L2797">
            <v>692621.29</v>
          </cell>
          <cell r="M2797" t="str">
            <v>F</v>
          </cell>
          <cell r="N2797">
            <v>0.6</v>
          </cell>
          <cell r="O2797" t="str">
            <v>L</v>
          </cell>
        </row>
        <row r="2798">
          <cell r="F2798" t="str">
            <v>WHSU8475349</v>
          </cell>
          <cell r="G2798" t="str">
            <v>GR-2025/08-0128</v>
          </cell>
        </row>
        <row r="2798">
          <cell r="I2798" t="str">
            <v>F</v>
          </cell>
          <cell r="J2798">
            <v>78970</v>
          </cell>
          <cell r="K2798">
            <v>78970</v>
          </cell>
          <cell r="L2798">
            <v>47026.64</v>
          </cell>
          <cell r="M2798" t="str">
            <v>F</v>
          </cell>
          <cell r="N2798">
            <v>0.5955</v>
          </cell>
          <cell r="O2798" t="str">
            <v>I</v>
          </cell>
          <cell r="P2798" t="str">
            <v>78,970.00</v>
          </cell>
        </row>
        <row r="2799">
          <cell r="G2799" t="str">
            <v>GR-2025/08-0024</v>
          </cell>
        </row>
        <row r="2799">
          <cell r="I2799" t="str">
            <v>F</v>
          </cell>
          <cell r="J2799">
            <v>248</v>
          </cell>
          <cell r="K2799">
            <v>248</v>
          </cell>
          <cell r="L2799">
            <v>248</v>
          </cell>
          <cell r="M2799" t="str">
            <v>F</v>
          </cell>
          <cell r="N2799">
            <v>1</v>
          </cell>
        </row>
        <row r="2800">
          <cell r="F2800" t="str">
            <v>FOR LINKING ONLY</v>
          </cell>
        </row>
        <row r="2800">
          <cell r="I2800" t="str">
            <v>F</v>
          </cell>
          <cell r="J2800">
            <v>885404</v>
          </cell>
          <cell r="K2800">
            <v>885404</v>
          </cell>
          <cell r="L2800">
            <v>531242.4</v>
          </cell>
          <cell r="M2800" t="str">
            <v>F</v>
          </cell>
          <cell r="N2800">
            <v>0.6</v>
          </cell>
          <cell r="O2800" t="str">
            <v>L</v>
          </cell>
        </row>
        <row r="2801">
          <cell r="I2801" t="str">
            <v>F</v>
          </cell>
          <cell r="J2801">
            <v>280</v>
          </cell>
          <cell r="K2801">
            <v>280</v>
          </cell>
          <cell r="L2801">
            <v>168</v>
          </cell>
          <cell r="M2801" t="str">
            <v>F</v>
          </cell>
          <cell r="N2801">
            <v>0.6</v>
          </cell>
          <cell r="O2801" t="str">
            <v>L</v>
          </cell>
        </row>
        <row r="2802">
          <cell r="I2802" t="str">
            <v>F</v>
          </cell>
          <cell r="J2802">
            <v>193535</v>
          </cell>
          <cell r="K2802">
            <v>193535</v>
          </cell>
          <cell r="L2802">
            <v>116121</v>
          </cell>
          <cell r="M2802" t="str">
            <v>F</v>
          </cell>
          <cell r="N2802">
            <v>0.6</v>
          </cell>
          <cell r="O2802" t="str">
            <v>L</v>
          </cell>
        </row>
        <row r="2803">
          <cell r="F2803" t="str">
            <v>F-CMAU6142326</v>
          </cell>
          <cell r="G2803" t="str">
            <v>FGR2025/08-0002</v>
          </cell>
        </row>
        <row r="2803">
          <cell r="I2803" t="str">
            <v>F</v>
          </cell>
          <cell r="J2803">
            <v>0</v>
          </cell>
          <cell r="K2803">
            <v>0</v>
          </cell>
          <cell r="L2803">
            <v>0</v>
          </cell>
          <cell r="M2803" t="str">
            <v>F</v>
          </cell>
          <cell r="N2803">
            <v>0.6</v>
          </cell>
          <cell r="O2803" t="str">
            <v>I</v>
          </cell>
          <cell r="P2803" t="str">
            <v>0</v>
          </cell>
        </row>
        <row r="2804">
          <cell r="I2804" t="str">
            <v>F</v>
          </cell>
          <cell r="J2804">
            <v>133000</v>
          </cell>
          <cell r="K2804">
            <v>133000</v>
          </cell>
          <cell r="L2804">
            <v>79800</v>
          </cell>
          <cell r="M2804" t="str">
            <v>F</v>
          </cell>
          <cell r="N2804">
            <v>0.6</v>
          </cell>
          <cell r="O2804" t="str">
            <v>L</v>
          </cell>
        </row>
        <row r="2805">
          <cell r="G2805" t="str">
            <v>GR-2025/08-0025</v>
          </cell>
        </row>
        <row r="2805">
          <cell r="I2805" t="str">
            <v>F</v>
          </cell>
          <cell r="J2805">
            <v>320</v>
          </cell>
          <cell r="K2805">
            <v>320</v>
          </cell>
          <cell r="L2805">
            <v>189.89</v>
          </cell>
          <cell r="M2805" t="str">
            <v>F</v>
          </cell>
          <cell r="N2805">
            <v>0.5934</v>
          </cell>
          <cell r="O2805" t="str">
            <v>I</v>
          </cell>
        </row>
        <row r="2806">
          <cell r="I2806" t="str">
            <v>F</v>
          </cell>
          <cell r="J2806">
            <v>520</v>
          </cell>
          <cell r="K2806">
            <v>520</v>
          </cell>
          <cell r="L2806">
            <v>312</v>
          </cell>
          <cell r="M2806" t="str">
            <v>F</v>
          </cell>
          <cell r="N2806">
            <v>0.6</v>
          </cell>
          <cell r="O2806" t="str">
            <v>K</v>
          </cell>
        </row>
        <row r="2807">
          <cell r="I2807" t="str">
            <v>F</v>
          </cell>
          <cell r="J2807">
            <v>19700</v>
          </cell>
          <cell r="K2807">
            <v>19700</v>
          </cell>
          <cell r="L2807">
            <v>11820</v>
          </cell>
          <cell r="M2807" t="str">
            <v>F</v>
          </cell>
          <cell r="N2807">
            <v>0.6</v>
          </cell>
          <cell r="O2807" t="str">
            <v>L</v>
          </cell>
        </row>
        <row r="2808">
          <cell r="I2808" t="str">
            <v>F</v>
          </cell>
          <cell r="J2808">
            <v>22915</v>
          </cell>
          <cell r="K2808">
            <v>22915</v>
          </cell>
          <cell r="L2808">
            <v>13749</v>
          </cell>
          <cell r="M2808" t="str">
            <v>F</v>
          </cell>
          <cell r="N2808">
            <v>0.6</v>
          </cell>
          <cell r="O2808" t="str">
            <v>L</v>
          </cell>
        </row>
        <row r="2809">
          <cell r="I2809" t="str">
            <v>F</v>
          </cell>
          <cell r="J2809">
            <v>7480</v>
          </cell>
          <cell r="K2809">
            <v>7480</v>
          </cell>
          <cell r="L2809">
            <v>4488</v>
          </cell>
          <cell r="M2809" t="str">
            <v>F</v>
          </cell>
          <cell r="N2809">
            <v>0.6</v>
          </cell>
          <cell r="O2809" t="str">
            <v>L</v>
          </cell>
        </row>
        <row r="2810">
          <cell r="F2810" t="str">
            <v>MSDU8601672</v>
          </cell>
          <cell r="G2810" t="str">
            <v>GR-2025/08-0073</v>
          </cell>
        </row>
        <row r="2810">
          <cell r="I2810" t="str">
            <v>F</v>
          </cell>
          <cell r="J2810">
            <v>59430</v>
          </cell>
          <cell r="K2810">
            <v>59430</v>
          </cell>
          <cell r="L2810">
            <v>35438.11</v>
          </cell>
          <cell r="M2810" t="str">
            <v>F</v>
          </cell>
          <cell r="N2810">
            <v>0.5963</v>
          </cell>
          <cell r="O2810" t="str">
            <v>I</v>
          </cell>
          <cell r="P2810" t="str">
            <v>59,430.00</v>
          </cell>
        </row>
        <row r="2811">
          <cell r="F2811" t="str">
            <v>DIRECT TO KUCHING</v>
          </cell>
        </row>
        <row r="2811">
          <cell r="I2811" t="str">
            <v>F</v>
          </cell>
          <cell r="J2811">
            <v>4065</v>
          </cell>
          <cell r="K2811">
            <v>4065</v>
          </cell>
          <cell r="L2811">
            <v>2439</v>
          </cell>
          <cell r="M2811" t="str">
            <v>F</v>
          </cell>
          <cell r="N2811">
            <v>0.6</v>
          </cell>
          <cell r="O2811" t="str">
            <v>K</v>
          </cell>
        </row>
        <row r="2812">
          <cell r="F2812" t="str">
            <v>MSDU8601672</v>
          </cell>
          <cell r="G2812" t="str">
            <v>GR-2025/08-0074</v>
          </cell>
        </row>
        <row r="2812">
          <cell r="I2812" t="str">
            <v>F</v>
          </cell>
          <cell r="J2812">
            <v>36330</v>
          </cell>
          <cell r="K2812">
            <v>36330</v>
          </cell>
          <cell r="L2812">
            <v>21663.58</v>
          </cell>
          <cell r="M2812" t="str">
            <v>F</v>
          </cell>
          <cell r="N2812">
            <v>0.5963</v>
          </cell>
          <cell r="O2812" t="str">
            <v>I</v>
          </cell>
          <cell r="P2812" t="str">
            <v>36,330.00</v>
          </cell>
        </row>
        <row r="2813">
          <cell r="G2813" t="str">
            <v>GR-2025/09-0027, GR-2025/09-0007, GR-2025/08-0051</v>
          </cell>
        </row>
        <row r="2813">
          <cell r="I2813" t="str">
            <v>F</v>
          </cell>
          <cell r="J2813">
            <v>1876.2</v>
          </cell>
          <cell r="K2813">
            <v>1876.2</v>
          </cell>
          <cell r="L2813">
            <v>1876.2</v>
          </cell>
          <cell r="M2813" t="str">
            <v>F</v>
          </cell>
          <cell r="N2813">
            <v>1</v>
          </cell>
        </row>
        <row r="2814">
          <cell r="I2814" t="str">
            <v>F</v>
          </cell>
          <cell r="J2814">
            <v>111000</v>
          </cell>
          <cell r="K2814">
            <v>111000</v>
          </cell>
          <cell r="L2814">
            <v>66600</v>
          </cell>
          <cell r="M2814" t="str">
            <v>F</v>
          </cell>
          <cell r="N2814">
            <v>0.6</v>
          </cell>
          <cell r="O2814" t="str">
            <v>L</v>
          </cell>
        </row>
        <row r="2815">
          <cell r="F2815" t="str">
            <v>TGBU8809466</v>
          </cell>
          <cell r="G2815" t="str">
            <v>GR-2025/08-0090</v>
          </cell>
        </row>
        <row r="2815">
          <cell r="I2815" t="str">
            <v>F</v>
          </cell>
          <cell r="J2815">
            <v>117837</v>
          </cell>
          <cell r="K2815">
            <v>117837</v>
          </cell>
          <cell r="L2815">
            <v>70089.45</v>
          </cell>
          <cell r="M2815" t="str">
            <v>F</v>
          </cell>
          <cell r="N2815">
            <v>0.5948</v>
          </cell>
          <cell r="O2815" t="str">
            <v>I</v>
          </cell>
          <cell r="P2815" t="str">
            <v>117,837.00</v>
          </cell>
        </row>
        <row r="2816">
          <cell r="I2816" t="str">
            <v>F</v>
          </cell>
          <cell r="J2816">
            <v>53000</v>
          </cell>
          <cell r="K2816">
            <v>53000</v>
          </cell>
          <cell r="L2816">
            <v>31800</v>
          </cell>
          <cell r="M2816" t="str">
            <v>F</v>
          </cell>
          <cell r="N2816">
            <v>0.6</v>
          </cell>
          <cell r="O2816" t="str">
            <v>L</v>
          </cell>
        </row>
        <row r="2817">
          <cell r="I2817" t="str">
            <v>F</v>
          </cell>
          <cell r="J2817">
            <v>115500</v>
          </cell>
          <cell r="K2817">
            <v>115500</v>
          </cell>
          <cell r="L2817">
            <v>69300</v>
          </cell>
          <cell r="M2817" t="str">
            <v>F</v>
          </cell>
          <cell r="N2817">
            <v>0.6</v>
          </cell>
          <cell r="O2817" t="str">
            <v>L</v>
          </cell>
        </row>
        <row r="2818">
          <cell r="G2818" t="str">
            <v>GR-2025/08-0015</v>
          </cell>
        </row>
        <row r="2818">
          <cell r="I2818" t="str">
            <v>F</v>
          </cell>
          <cell r="J2818">
            <v>378</v>
          </cell>
          <cell r="K2818">
            <v>378</v>
          </cell>
          <cell r="L2818">
            <v>378</v>
          </cell>
          <cell r="M2818" t="str">
            <v>F</v>
          </cell>
          <cell r="N2818">
            <v>1</v>
          </cell>
        </row>
        <row r="2819">
          <cell r="I2819" t="str">
            <v>F</v>
          </cell>
          <cell r="J2819">
            <v>245776</v>
          </cell>
          <cell r="K2819">
            <v>245776</v>
          </cell>
          <cell r="L2819">
            <v>147465.6</v>
          </cell>
          <cell r="M2819" t="str">
            <v>F</v>
          </cell>
          <cell r="N2819">
            <v>0.6</v>
          </cell>
          <cell r="O2819" t="str">
            <v>L</v>
          </cell>
        </row>
        <row r="2820">
          <cell r="F2820" t="str">
            <v>OOCU9295053</v>
          </cell>
          <cell r="G2820" t="str">
            <v>GR-2025/08-0091</v>
          </cell>
        </row>
        <row r="2820">
          <cell r="I2820" t="str">
            <v>F</v>
          </cell>
          <cell r="J2820">
            <v>97920</v>
          </cell>
          <cell r="K2820">
            <v>97920</v>
          </cell>
          <cell r="L2820">
            <v>58242.82</v>
          </cell>
          <cell r="M2820" t="str">
            <v>F</v>
          </cell>
          <cell r="N2820">
            <v>0.5948</v>
          </cell>
          <cell r="O2820" t="str">
            <v>I</v>
          </cell>
          <cell r="P2820" t="str">
            <v>97,920.00</v>
          </cell>
        </row>
        <row r="2821">
          <cell r="F2821" t="str">
            <v>F-OOCU7673982</v>
          </cell>
          <cell r="G2821" t="str">
            <v>FGR2025/08-0001</v>
          </cell>
        </row>
        <row r="2821">
          <cell r="I2821" t="str">
            <v>F</v>
          </cell>
          <cell r="J2821">
            <v>0</v>
          </cell>
          <cell r="K2821">
            <v>0</v>
          </cell>
          <cell r="L2821">
            <v>0</v>
          </cell>
          <cell r="M2821" t="str">
            <v>F</v>
          </cell>
          <cell r="N2821">
            <v>0.6</v>
          </cell>
          <cell r="O2821" t="str">
            <v>I</v>
          </cell>
        </row>
        <row r="2822">
          <cell r="I2822" t="str">
            <v>F</v>
          </cell>
          <cell r="J2822">
            <v>17500</v>
          </cell>
          <cell r="K2822">
            <v>17500</v>
          </cell>
          <cell r="L2822">
            <v>10500</v>
          </cell>
          <cell r="M2822" t="str">
            <v>F</v>
          </cell>
          <cell r="N2822">
            <v>0.6</v>
          </cell>
          <cell r="O2822" t="str">
            <v>L</v>
          </cell>
        </row>
        <row r="2823">
          <cell r="I2823" t="str">
            <v>F</v>
          </cell>
          <cell r="J2823">
            <v>82.5</v>
          </cell>
          <cell r="K2823">
            <v>82.5</v>
          </cell>
          <cell r="L2823">
            <v>49.5</v>
          </cell>
          <cell r="M2823" t="str">
            <v>F</v>
          </cell>
          <cell r="N2823">
            <v>0.6</v>
          </cell>
          <cell r="O2823" t="str">
            <v>L</v>
          </cell>
        </row>
        <row r="2824">
          <cell r="F2824" t="str">
            <v>ESDU4142978</v>
          </cell>
          <cell r="G2824" t="str">
            <v>GR-2025/09-0022</v>
          </cell>
        </row>
        <row r="2824">
          <cell r="I2824" t="str">
            <v>F</v>
          </cell>
          <cell r="J2824">
            <v>126573.5</v>
          </cell>
          <cell r="K2824">
            <v>126573.5</v>
          </cell>
          <cell r="L2824">
            <v>75209.97</v>
          </cell>
          <cell r="M2824" t="str">
            <v>F</v>
          </cell>
          <cell r="N2824">
            <v>0.5942</v>
          </cell>
          <cell r="O2824" t="str">
            <v>I</v>
          </cell>
          <cell r="P2824" t="str">
            <v>126,573.50</v>
          </cell>
        </row>
        <row r="2825">
          <cell r="F2825" t="str">
            <v>ESDU4028040</v>
          </cell>
          <cell r="G2825" t="str">
            <v>GR-2025/09-0014</v>
          </cell>
        </row>
        <row r="2825">
          <cell r="I2825" t="str">
            <v>F</v>
          </cell>
          <cell r="J2825">
            <v>128009.51</v>
          </cell>
          <cell r="K2825">
            <v>128009.51</v>
          </cell>
          <cell r="L2825">
            <v>76063.25</v>
          </cell>
          <cell r="M2825" t="str">
            <v>F</v>
          </cell>
          <cell r="N2825">
            <v>0.5942</v>
          </cell>
          <cell r="O2825" t="str">
            <v>I</v>
          </cell>
          <cell r="P2825" t="str">
            <v>128,009.51</v>
          </cell>
        </row>
        <row r="2826">
          <cell r="I2826" t="str">
            <v>F</v>
          </cell>
          <cell r="J2826">
            <v>82950</v>
          </cell>
          <cell r="K2826">
            <v>82950</v>
          </cell>
          <cell r="L2826">
            <v>49770</v>
          </cell>
          <cell r="M2826" t="str">
            <v>F</v>
          </cell>
          <cell r="N2826">
            <v>0.6</v>
          </cell>
          <cell r="O2826" t="str">
            <v>L</v>
          </cell>
        </row>
        <row r="2827">
          <cell r="I2827" t="str">
            <v>F</v>
          </cell>
          <cell r="J2827">
            <v>5750</v>
          </cell>
          <cell r="K2827">
            <v>5750</v>
          </cell>
          <cell r="L2827">
            <v>3450</v>
          </cell>
          <cell r="M2827" t="str">
            <v>F</v>
          </cell>
          <cell r="N2827">
            <v>0.6</v>
          </cell>
          <cell r="O2827" t="str">
            <v>L</v>
          </cell>
        </row>
        <row r="2828">
          <cell r="I2828" t="str">
            <v>F</v>
          </cell>
          <cell r="J2828">
            <v>32400</v>
          </cell>
          <cell r="K2828">
            <v>32400</v>
          </cell>
          <cell r="L2828">
            <v>19440</v>
          </cell>
          <cell r="M2828" t="str">
            <v>F</v>
          </cell>
          <cell r="N2828">
            <v>0.6</v>
          </cell>
          <cell r="O2828" t="str">
            <v>L</v>
          </cell>
        </row>
        <row r="2829">
          <cell r="F2829" t="str">
            <v>ESDU4024403 (MOCHA)</v>
          </cell>
          <cell r="G2829" t="str">
            <v>GR-2025/08-0099</v>
          </cell>
        </row>
        <row r="2829">
          <cell r="I2829" t="str">
            <v>F</v>
          </cell>
          <cell r="J2829">
            <v>29136</v>
          </cell>
          <cell r="K2829">
            <v>29136</v>
          </cell>
          <cell r="L2829">
            <v>17373.8</v>
          </cell>
          <cell r="M2829" t="str">
            <v>F</v>
          </cell>
          <cell r="N2829">
            <v>0.5963</v>
          </cell>
          <cell r="O2829" t="str">
            <v>I</v>
          </cell>
          <cell r="P2829" t="str">
            <v>29,136.00</v>
          </cell>
        </row>
        <row r="2830">
          <cell r="F2830" t="str">
            <v>ESDU4024403</v>
          </cell>
          <cell r="G2830" t="str">
            <v>GR-2025/08-0097</v>
          </cell>
        </row>
        <row r="2830">
          <cell r="I2830" t="str">
            <v>F</v>
          </cell>
          <cell r="J2830">
            <v>95753.07</v>
          </cell>
          <cell r="K2830">
            <v>95753.07</v>
          </cell>
          <cell r="L2830">
            <v>57097.56</v>
          </cell>
          <cell r="M2830" t="str">
            <v>F</v>
          </cell>
          <cell r="N2830">
            <v>0.5963</v>
          </cell>
          <cell r="O2830" t="str">
            <v>I</v>
          </cell>
          <cell r="P2830" t="str">
            <v>95,753.07</v>
          </cell>
        </row>
        <row r="2831">
          <cell r="F2831" t="str">
            <v>ESDU6029153</v>
          </cell>
          <cell r="G2831" t="str">
            <v>GR-2025/08-0102</v>
          </cell>
        </row>
        <row r="2831">
          <cell r="I2831" t="str">
            <v>F</v>
          </cell>
          <cell r="J2831">
            <v>127570.98</v>
          </cell>
          <cell r="K2831">
            <v>127570.98</v>
          </cell>
          <cell r="L2831">
            <v>76070.58</v>
          </cell>
          <cell r="M2831" t="str">
            <v>F</v>
          </cell>
          <cell r="N2831">
            <v>0.5963</v>
          </cell>
          <cell r="O2831" t="str">
            <v>I</v>
          </cell>
          <cell r="P2831" t="str">
            <v>127,570.98</v>
          </cell>
        </row>
        <row r="2832">
          <cell r="I2832" t="str">
            <v>F</v>
          </cell>
          <cell r="J2832">
            <v>2310</v>
          </cell>
          <cell r="K2832">
            <v>2310</v>
          </cell>
          <cell r="L2832">
            <v>1386</v>
          </cell>
          <cell r="M2832" t="str">
            <v>F</v>
          </cell>
          <cell r="N2832">
            <v>0.6</v>
          </cell>
          <cell r="O2832" t="str">
            <v>L</v>
          </cell>
        </row>
        <row r="2833">
          <cell r="G2833" t="str">
            <v>GR-2025/08-0043</v>
          </cell>
        </row>
        <row r="2833">
          <cell r="I2833" t="str">
            <v>F</v>
          </cell>
          <cell r="J2833">
            <v>3900</v>
          </cell>
          <cell r="K2833">
            <v>3900</v>
          </cell>
          <cell r="L2833">
            <v>3900</v>
          </cell>
          <cell r="M2833" t="str">
            <v>F</v>
          </cell>
          <cell r="N2833">
            <v>1</v>
          </cell>
        </row>
        <row r="2834">
          <cell r="I2834" t="str">
            <v>F</v>
          </cell>
          <cell r="J2834">
            <v>1050</v>
          </cell>
          <cell r="K2834">
            <v>1050</v>
          </cell>
          <cell r="L2834">
            <v>630</v>
          </cell>
          <cell r="M2834" t="str">
            <v>F</v>
          </cell>
          <cell r="N2834">
            <v>0.6</v>
          </cell>
          <cell r="O2834" t="str">
            <v>L</v>
          </cell>
        </row>
        <row r="2835">
          <cell r="I2835" t="str">
            <v>F</v>
          </cell>
          <cell r="J2835">
            <v>59170</v>
          </cell>
          <cell r="K2835">
            <v>59170</v>
          </cell>
          <cell r="L2835">
            <v>35502</v>
          </cell>
          <cell r="M2835" t="str">
            <v>F</v>
          </cell>
          <cell r="N2835">
            <v>0.6</v>
          </cell>
          <cell r="O2835" t="str">
            <v>L</v>
          </cell>
        </row>
        <row r="2836">
          <cell r="G2836" t="str">
            <v>XP-000081</v>
          </cell>
        </row>
        <row r="2836">
          <cell r="I2836" t="str">
            <v>F</v>
          </cell>
          <cell r="J2836">
            <v>294900</v>
          </cell>
          <cell r="K2836">
            <v>294900</v>
          </cell>
          <cell r="L2836">
            <v>176940</v>
          </cell>
          <cell r="M2836" t="str">
            <v>F</v>
          </cell>
          <cell r="N2836">
            <v>0.6</v>
          </cell>
          <cell r="O2836" t="str">
            <v>L</v>
          </cell>
        </row>
        <row r="2837">
          <cell r="F2837" t="str">
            <v>FJKU6001149</v>
          </cell>
          <cell r="G2837" t="str">
            <v>GR-2025/08-0087</v>
          </cell>
        </row>
        <row r="2837">
          <cell r="I2837" t="str">
            <v>F</v>
          </cell>
          <cell r="J2837">
            <v>115143.01</v>
          </cell>
          <cell r="K2837">
            <v>115143.01</v>
          </cell>
          <cell r="L2837">
            <v>68659.78</v>
          </cell>
          <cell r="M2837" t="str">
            <v>F</v>
          </cell>
          <cell r="N2837">
            <v>0.5963</v>
          </cell>
          <cell r="O2837" t="str">
            <v>I</v>
          </cell>
          <cell r="P2837" t="str">
            <v>115,143.01</v>
          </cell>
        </row>
        <row r="2838">
          <cell r="F2838" t="str">
            <v>ESDU7031392</v>
          </cell>
          <cell r="G2838" t="str">
            <v>GR-2025/08-0078</v>
          </cell>
        </row>
        <row r="2838">
          <cell r="I2838" t="str">
            <v>F</v>
          </cell>
          <cell r="J2838">
            <v>25005</v>
          </cell>
          <cell r="K2838">
            <v>25005</v>
          </cell>
          <cell r="L2838">
            <v>14910.48</v>
          </cell>
          <cell r="M2838" t="str">
            <v>F</v>
          </cell>
          <cell r="N2838">
            <v>0.5963</v>
          </cell>
          <cell r="O2838" t="str">
            <v>I</v>
          </cell>
          <cell r="P2838" t="str">
            <v>25,005.00</v>
          </cell>
        </row>
        <row r="2839">
          <cell r="G2839" t="str">
            <v>GR-2025/08-0006</v>
          </cell>
        </row>
        <row r="2839">
          <cell r="I2839" t="str">
            <v>F</v>
          </cell>
          <cell r="J2839">
            <v>4145</v>
          </cell>
          <cell r="K2839">
            <v>4145</v>
          </cell>
          <cell r="L2839">
            <v>4145</v>
          </cell>
          <cell r="M2839" t="str">
            <v>F</v>
          </cell>
          <cell r="N2839">
            <v>1</v>
          </cell>
        </row>
        <row r="2840">
          <cell r="F2840" t="str">
            <v>ESDU7031392</v>
          </cell>
          <cell r="G2840" t="str">
            <v>GR-2025/08-0077</v>
          </cell>
        </row>
        <row r="2840">
          <cell r="I2840" t="str">
            <v>F</v>
          </cell>
          <cell r="J2840">
            <v>104510.47</v>
          </cell>
          <cell r="K2840">
            <v>104510.47</v>
          </cell>
          <cell r="L2840">
            <v>62319.59</v>
          </cell>
          <cell r="M2840" t="str">
            <v>F</v>
          </cell>
          <cell r="N2840">
            <v>0.5963</v>
          </cell>
          <cell r="O2840" t="str">
            <v>I</v>
          </cell>
          <cell r="P2840" t="str">
            <v>104,510.50</v>
          </cell>
        </row>
        <row r="2841">
          <cell r="G2841" t="str">
            <v>GR-2025/08-0017</v>
          </cell>
        </row>
        <row r="2841">
          <cell r="I2841" t="str">
            <v>F</v>
          </cell>
          <cell r="J2841">
            <v>336</v>
          </cell>
          <cell r="K2841">
            <v>336</v>
          </cell>
          <cell r="L2841">
            <v>336</v>
          </cell>
          <cell r="M2841" t="str">
            <v>F</v>
          </cell>
          <cell r="N2841">
            <v>1</v>
          </cell>
        </row>
        <row r="2842">
          <cell r="I2842" t="str">
            <v>F</v>
          </cell>
          <cell r="J2842">
            <v>7750</v>
          </cell>
          <cell r="K2842">
            <v>7750</v>
          </cell>
          <cell r="L2842">
            <v>4650</v>
          </cell>
          <cell r="M2842" t="str">
            <v>F</v>
          </cell>
          <cell r="N2842">
            <v>0.6</v>
          </cell>
          <cell r="O2842" t="str">
            <v>L</v>
          </cell>
        </row>
        <row r="2843">
          <cell r="I2843" t="str">
            <v>F</v>
          </cell>
          <cell r="J2843">
            <v>6720</v>
          </cell>
          <cell r="K2843">
            <v>6720</v>
          </cell>
          <cell r="L2843">
            <v>4032</v>
          </cell>
          <cell r="M2843" t="str">
            <v>F</v>
          </cell>
          <cell r="N2843">
            <v>0.6</v>
          </cell>
          <cell r="O2843" t="str">
            <v>L</v>
          </cell>
        </row>
        <row r="2844">
          <cell r="I2844" t="str">
            <v>F</v>
          </cell>
          <cell r="J2844">
            <v>1400</v>
          </cell>
          <cell r="K2844">
            <v>1400</v>
          </cell>
          <cell r="L2844">
            <v>840</v>
          </cell>
          <cell r="M2844" t="str">
            <v>F</v>
          </cell>
          <cell r="N2844">
            <v>0.6</v>
          </cell>
          <cell r="O2844" t="str">
            <v>L</v>
          </cell>
        </row>
        <row r="2845">
          <cell r="F2845" t="str">
            <v>MSDU6140843</v>
          </cell>
          <cell r="G2845" t="str">
            <v>GR-2025/08-0060</v>
          </cell>
        </row>
        <row r="2845">
          <cell r="I2845" t="str">
            <v>F</v>
          </cell>
          <cell r="J2845">
            <v>175686.9</v>
          </cell>
          <cell r="K2845">
            <v>175686.9</v>
          </cell>
          <cell r="L2845">
            <v>104621.55</v>
          </cell>
          <cell r="M2845" t="str">
            <v>F</v>
          </cell>
          <cell r="N2845">
            <v>0.5955</v>
          </cell>
          <cell r="O2845" t="str">
            <v>I</v>
          </cell>
          <cell r="P2845" t="str">
            <v>175,686.90</v>
          </cell>
        </row>
        <row r="2846">
          <cell r="F2846" t="str">
            <v>UETU7191908 (MOCHA)</v>
          </cell>
          <cell r="G2846" t="str">
            <v>GR-2025/08-0065</v>
          </cell>
        </row>
        <row r="2846">
          <cell r="I2846" t="str">
            <v>F</v>
          </cell>
          <cell r="J2846">
            <v>14797.6</v>
          </cell>
          <cell r="K2846">
            <v>14797.6</v>
          </cell>
          <cell r="L2846">
            <v>8811.97</v>
          </cell>
          <cell r="M2846" t="str">
            <v>F</v>
          </cell>
          <cell r="N2846">
            <v>0.5955</v>
          </cell>
          <cell r="O2846" t="str">
            <v>I</v>
          </cell>
          <cell r="P2846" t="str">
            <v>14,797.60</v>
          </cell>
        </row>
        <row r="2847">
          <cell r="F2847" t="str">
            <v>UETU7191908</v>
          </cell>
          <cell r="G2847" t="str">
            <v>GR-2025/08-0064</v>
          </cell>
        </row>
        <row r="2847">
          <cell r="I2847" t="str">
            <v>F</v>
          </cell>
          <cell r="J2847">
            <v>101350.2</v>
          </cell>
          <cell r="K2847">
            <v>101350.2</v>
          </cell>
          <cell r="L2847">
            <v>60354.04</v>
          </cell>
          <cell r="M2847" t="str">
            <v>F</v>
          </cell>
          <cell r="N2847">
            <v>0.5955</v>
          </cell>
          <cell r="O2847" t="str">
            <v>I</v>
          </cell>
          <cell r="P2847" t="str">
            <v>101,350.20</v>
          </cell>
        </row>
        <row r="2848">
          <cell r="I2848" t="str">
            <v>F</v>
          </cell>
          <cell r="J2848">
            <v>52564</v>
          </cell>
          <cell r="K2848">
            <v>52564</v>
          </cell>
          <cell r="L2848">
            <v>31538.4</v>
          </cell>
          <cell r="M2848" t="str">
            <v>F</v>
          </cell>
          <cell r="N2848">
            <v>0.6</v>
          </cell>
          <cell r="O2848" t="str">
            <v>L</v>
          </cell>
        </row>
        <row r="2849">
          <cell r="I2849" t="str">
            <v>F</v>
          </cell>
          <cell r="J2849">
            <v>7500</v>
          </cell>
          <cell r="K2849">
            <v>7500</v>
          </cell>
          <cell r="L2849">
            <v>4500</v>
          </cell>
          <cell r="M2849" t="str">
            <v>F</v>
          </cell>
          <cell r="N2849">
            <v>0.6</v>
          </cell>
          <cell r="O2849" t="str">
            <v>L</v>
          </cell>
        </row>
        <row r="2850">
          <cell r="I2850" t="str">
            <v>F</v>
          </cell>
          <cell r="J2850">
            <v>82885</v>
          </cell>
          <cell r="K2850">
            <v>82885</v>
          </cell>
          <cell r="L2850">
            <v>49731</v>
          </cell>
          <cell r="M2850" t="str">
            <v>F</v>
          </cell>
          <cell r="N2850">
            <v>0.6</v>
          </cell>
          <cell r="O2850" t="str">
            <v>L</v>
          </cell>
        </row>
        <row r="2851">
          <cell r="I2851" t="str">
            <v>F</v>
          </cell>
          <cell r="J2851">
            <v>31681</v>
          </cell>
          <cell r="K2851">
            <v>31681</v>
          </cell>
          <cell r="L2851">
            <v>19008.6</v>
          </cell>
          <cell r="M2851" t="str">
            <v>F</v>
          </cell>
          <cell r="N2851">
            <v>0.6</v>
          </cell>
          <cell r="O2851" t="str">
            <v>L</v>
          </cell>
        </row>
        <row r="2852">
          <cell r="I2852" t="str">
            <v>F</v>
          </cell>
          <cell r="J2852">
            <v>38719</v>
          </cell>
          <cell r="K2852">
            <v>38719</v>
          </cell>
          <cell r="L2852">
            <v>23231.4</v>
          </cell>
          <cell r="M2852" t="str">
            <v>F</v>
          </cell>
          <cell r="N2852">
            <v>0.6</v>
          </cell>
          <cell r="O2852" t="str">
            <v>L</v>
          </cell>
        </row>
        <row r="2853">
          <cell r="I2853" t="str">
            <v>F</v>
          </cell>
          <cell r="J2853">
            <v>7080</v>
          </cell>
          <cell r="K2853">
            <v>7080</v>
          </cell>
          <cell r="L2853">
            <v>4248</v>
          </cell>
          <cell r="M2853" t="str">
            <v>F</v>
          </cell>
          <cell r="N2853">
            <v>0.6</v>
          </cell>
          <cell r="O2853" t="str">
            <v>L</v>
          </cell>
        </row>
        <row r="2854">
          <cell r="I2854" t="str">
            <v>F</v>
          </cell>
          <cell r="J2854">
            <v>4210</v>
          </cell>
          <cell r="K2854">
            <v>4210</v>
          </cell>
          <cell r="L2854">
            <v>2526</v>
          </cell>
          <cell r="M2854" t="str">
            <v>F</v>
          </cell>
          <cell r="N2854">
            <v>0.6</v>
          </cell>
          <cell r="O2854" t="str">
            <v>L</v>
          </cell>
        </row>
        <row r="2855">
          <cell r="I2855" t="str">
            <v>F</v>
          </cell>
          <cell r="J2855">
            <v>21795</v>
          </cell>
          <cell r="K2855">
            <v>21795</v>
          </cell>
          <cell r="L2855">
            <v>13077</v>
          </cell>
          <cell r="M2855" t="str">
            <v>F</v>
          </cell>
          <cell r="N2855">
            <v>0.6</v>
          </cell>
          <cell r="O2855" t="str">
            <v>L</v>
          </cell>
        </row>
        <row r="2856">
          <cell r="G2856" t="str">
            <v>GR-2025/08-0106, GR-2025/10-0115, GR-2025/11-0101, GR-2025/09-0090, GR-2025/10-0126, GR-2025/08-0022, GR-2025/08-0042, GR-2025/09-0037, GR-2025/12-0014, GR-2025/09-0048</v>
          </cell>
        </row>
        <row r="2856">
          <cell r="I2856" t="str">
            <v>F</v>
          </cell>
          <cell r="J2856">
            <v>18922.4</v>
          </cell>
          <cell r="K2856">
            <v>18922.4</v>
          </cell>
          <cell r="L2856">
            <v>18922.4</v>
          </cell>
          <cell r="M2856" t="str">
            <v>F</v>
          </cell>
          <cell r="N2856">
            <v>1</v>
          </cell>
        </row>
        <row r="2857">
          <cell r="F2857" t="str">
            <v>TGBU6559033 (MOCHA)</v>
          </cell>
          <cell r="G2857" t="str">
            <v>GR-2025/08-0067</v>
          </cell>
        </row>
        <row r="2857">
          <cell r="I2857" t="str">
            <v>F</v>
          </cell>
          <cell r="J2857">
            <v>103920</v>
          </cell>
          <cell r="K2857">
            <v>103920</v>
          </cell>
          <cell r="L2857">
            <v>61884.36</v>
          </cell>
          <cell r="M2857" t="str">
            <v>F</v>
          </cell>
          <cell r="N2857">
            <v>0.5955</v>
          </cell>
          <cell r="O2857" t="str">
            <v>I</v>
          </cell>
          <cell r="P2857" t="str">
            <v>103,920.00</v>
          </cell>
        </row>
        <row r="2858">
          <cell r="I2858" t="str">
            <v>F</v>
          </cell>
          <cell r="J2858">
            <v>27000</v>
          </cell>
          <cell r="K2858">
            <v>27000</v>
          </cell>
          <cell r="L2858">
            <v>16200</v>
          </cell>
          <cell r="M2858" t="str">
            <v>F</v>
          </cell>
          <cell r="N2858">
            <v>0.6</v>
          </cell>
          <cell r="O2858" t="str">
            <v>L</v>
          </cell>
        </row>
        <row r="2859">
          <cell r="F2859" t="str">
            <v>TGBU6559033</v>
          </cell>
          <cell r="G2859" t="str">
            <v>GR-2025/08-0066</v>
          </cell>
        </row>
        <row r="2859">
          <cell r="I2859" t="str">
            <v>F</v>
          </cell>
          <cell r="J2859">
            <v>681333.55</v>
          </cell>
          <cell r="K2859">
            <v>681333.55</v>
          </cell>
          <cell r="L2859">
            <v>405734.13</v>
          </cell>
          <cell r="M2859" t="str">
            <v>F</v>
          </cell>
          <cell r="N2859">
            <v>0.5955</v>
          </cell>
          <cell r="O2859" t="str">
            <v>I</v>
          </cell>
          <cell r="P2859" t="str">
            <v>681,333.55</v>
          </cell>
        </row>
        <row r="2860">
          <cell r="I2860" t="str">
            <v>F</v>
          </cell>
          <cell r="J2860">
            <v>19306</v>
          </cell>
          <cell r="K2860">
            <v>19306</v>
          </cell>
          <cell r="L2860">
            <v>11583.6</v>
          </cell>
          <cell r="M2860" t="str">
            <v>F</v>
          </cell>
          <cell r="N2860">
            <v>0.6</v>
          </cell>
          <cell r="O2860" t="str">
            <v>L</v>
          </cell>
        </row>
        <row r="2861">
          <cell r="I2861" t="str">
            <v>F</v>
          </cell>
          <cell r="J2861">
            <v>0</v>
          </cell>
          <cell r="K2861">
            <v>0</v>
          </cell>
          <cell r="L2861">
            <v>0</v>
          </cell>
          <cell r="M2861" t="str">
            <v>F</v>
          </cell>
          <cell r="N2861">
            <v>0.6</v>
          </cell>
          <cell r="O2861" t="str">
            <v>L</v>
          </cell>
        </row>
        <row r="2862">
          <cell r="I2862" t="str">
            <v>F</v>
          </cell>
          <cell r="J2862">
            <v>166598</v>
          </cell>
          <cell r="K2862">
            <v>166598</v>
          </cell>
          <cell r="L2862">
            <v>99958.8</v>
          </cell>
          <cell r="M2862" t="str">
            <v>F</v>
          </cell>
          <cell r="N2862">
            <v>0.6</v>
          </cell>
          <cell r="O2862" t="str">
            <v>L</v>
          </cell>
        </row>
        <row r="2863">
          <cell r="I2863" t="str">
            <v>F</v>
          </cell>
          <cell r="J2863">
            <v>102600</v>
          </cell>
          <cell r="K2863">
            <v>102600</v>
          </cell>
          <cell r="L2863">
            <v>61560</v>
          </cell>
          <cell r="M2863" t="str">
            <v>F</v>
          </cell>
          <cell r="N2863">
            <v>0.6</v>
          </cell>
          <cell r="O2863" t="str">
            <v>L</v>
          </cell>
        </row>
        <row r="2864">
          <cell r="F2864" t="str">
            <v>MSNU7086541</v>
          </cell>
          <cell r="G2864" t="str">
            <v>GR-2025/08-0063</v>
          </cell>
        </row>
        <row r="2864">
          <cell r="I2864" t="str">
            <v>F</v>
          </cell>
          <cell r="J2864">
            <v>174862.5</v>
          </cell>
          <cell r="K2864">
            <v>174862.5</v>
          </cell>
          <cell r="L2864">
            <v>104130.62</v>
          </cell>
          <cell r="M2864" t="str">
            <v>F</v>
          </cell>
          <cell r="N2864">
            <v>0.5955</v>
          </cell>
          <cell r="O2864" t="str">
            <v>I</v>
          </cell>
          <cell r="P2864" t="str">
            <v>174,862.50</v>
          </cell>
        </row>
        <row r="2865">
          <cell r="I2865" t="str">
            <v>F</v>
          </cell>
          <cell r="J2865">
            <v>34000</v>
          </cell>
          <cell r="K2865">
            <v>34000</v>
          </cell>
          <cell r="L2865">
            <v>20400</v>
          </cell>
          <cell r="M2865" t="str">
            <v>F</v>
          </cell>
          <cell r="N2865">
            <v>0.6</v>
          </cell>
          <cell r="O2865" t="str">
            <v>L</v>
          </cell>
        </row>
        <row r="2866">
          <cell r="I2866" t="str">
            <v>F</v>
          </cell>
          <cell r="J2866">
            <v>121919</v>
          </cell>
          <cell r="K2866">
            <v>121919</v>
          </cell>
          <cell r="L2866">
            <v>73151.4</v>
          </cell>
          <cell r="M2866" t="str">
            <v>F</v>
          </cell>
          <cell r="N2866">
            <v>0.6</v>
          </cell>
          <cell r="O2866" t="str">
            <v>L</v>
          </cell>
        </row>
        <row r="2867">
          <cell r="I2867" t="str">
            <v>F</v>
          </cell>
          <cell r="J2867">
            <v>6800</v>
          </cell>
          <cell r="K2867">
            <v>6800</v>
          </cell>
          <cell r="L2867">
            <v>4080</v>
          </cell>
          <cell r="M2867" t="str">
            <v>F</v>
          </cell>
          <cell r="N2867">
            <v>0.6</v>
          </cell>
          <cell r="O2867" t="str">
            <v>L</v>
          </cell>
        </row>
        <row r="2868">
          <cell r="I2868" t="str">
            <v>F</v>
          </cell>
          <cell r="J2868">
            <v>34500</v>
          </cell>
          <cell r="K2868">
            <v>34500</v>
          </cell>
          <cell r="L2868">
            <v>20700</v>
          </cell>
          <cell r="M2868" t="str">
            <v>F</v>
          </cell>
          <cell r="N2868">
            <v>0.6</v>
          </cell>
          <cell r="O2868" t="str">
            <v>L</v>
          </cell>
        </row>
        <row r="2869">
          <cell r="I2869" t="str">
            <v>F</v>
          </cell>
          <cell r="J2869">
            <v>3250</v>
          </cell>
          <cell r="K2869">
            <v>3250</v>
          </cell>
          <cell r="L2869">
            <v>1950</v>
          </cell>
          <cell r="M2869" t="str">
            <v>F</v>
          </cell>
          <cell r="N2869">
            <v>0.6</v>
          </cell>
          <cell r="O2869" t="str">
            <v>L</v>
          </cell>
        </row>
        <row r="2870">
          <cell r="I2870" t="str">
            <v>F</v>
          </cell>
          <cell r="J2870">
            <v>23760</v>
          </cell>
          <cell r="K2870">
            <v>23760</v>
          </cell>
          <cell r="L2870">
            <v>14256</v>
          </cell>
          <cell r="M2870" t="str">
            <v>F</v>
          </cell>
          <cell r="N2870">
            <v>0.6</v>
          </cell>
          <cell r="O2870" t="str">
            <v>L</v>
          </cell>
        </row>
        <row r="2871">
          <cell r="I2871" t="str">
            <v>F</v>
          </cell>
          <cell r="J2871">
            <v>154946.5</v>
          </cell>
          <cell r="K2871">
            <v>154946.5</v>
          </cell>
          <cell r="L2871">
            <v>92967.9</v>
          </cell>
          <cell r="M2871" t="str">
            <v>F</v>
          </cell>
          <cell r="N2871">
            <v>0.6</v>
          </cell>
          <cell r="O2871" t="str">
            <v>L</v>
          </cell>
        </row>
        <row r="2872">
          <cell r="I2872" t="str">
            <v>F</v>
          </cell>
          <cell r="J2872">
            <v>173870</v>
          </cell>
          <cell r="K2872">
            <v>173870</v>
          </cell>
          <cell r="L2872">
            <v>104322</v>
          </cell>
          <cell r="M2872" t="str">
            <v>F</v>
          </cell>
          <cell r="N2872">
            <v>0.6</v>
          </cell>
          <cell r="O2872" t="str">
            <v>L</v>
          </cell>
        </row>
        <row r="2873">
          <cell r="F2873" t="str">
            <v>F-FCIU7207134</v>
          </cell>
          <cell r="G2873" t="str">
            <v>FGR2025/07-0009</v>
          </cell>
        </row>
        <row r="2873">
          <cell r="I2873" t="str">
            <v>F</v>
          </cell>
          <cell r="J2873">
            <v>640</v>
          </cell>
          <cell r="K2873">
            <v>640</v>
          </cell>
          <cell r="L2873">
            <v>382.72</v>
          </cell>
          <cell r="M2873" t="str">
            <v>F</v>
          </cell>
          <cell r="N2873">
            <v>0.598</v>
          </cell>
          <cell r="O2873" t="str">
            <v>I</v>
          </cell>
          <cell r="P2873" t="str">
            <v>640.00</v>
          </cell>
        </row>
        <row r="2874">
          <cell r="I2874" t="str">
            <v>F</v>
          </cell>
          <cell r="J2874">
            <v>21974.4</v>
          </cell>
          <cell r="K2874">
            <v>21974.4</v>
          </cell>
          <cell r="L2874">
            <v>13184.64</v>
          </cell>
          <cell r="M2874" t="str">
            <v>F</v>
          </cell>
          <cell r="N2874">
            <v>0.6</v>
          </cell>
          <cell r="O2874" t="str">
            <v>L</v>
          </cell>
        </row>
        <row r="2875">
          <cell r="I2875" t="str">
            <v>F</v>
          </cell>
          <cell r="J2875">
            <v>66450</v>
          </cell>
          <cell r="K2875">
            <v>66450</v>
          </cell>
          <cell r="L2875">
            <v>39870</v>
          </cell>
          <cell r="M2875" t="str">
            <v>F</v>
          </cell>
          <cell r="N2875">
            <v>0.6</v>
          </cell>
          <cell r="O2875" t="str">
            <v>L</v>
          </cell>
        </row>
        <row r="2876">
          <cell r="F2876" t="str">
            <v>GAOU6793495</v>
          </cell>
          <cell r="G2876" t="str">
            <v>GR-2025/08-0021</v>
          </cell>
        </row>
        <row r="2876">
          <cell r="I2876" t="str">
            <v>F</v>
          </cell>
          <cell r="J2876">
            <v>0</v>
          </cell>
          <cell r="K2876">
            <v>0</v>
          </cell>
          <cell r="L2876">
            <v>0</v>
          </cell>
          <cell r="M2876" t="str">
            <v>F</v>
          </cell>
          <cell r="N2876">
            <v>0.5984</v>
          </cell>
          <cell r="O2876" t="str">
            <v>I</v>
          </cell>
          <cell r="P2876" t="str">
            <v>0.00</v>
          </cell>
        </row>
        <row r="2877">
          <cell r="F2877" t="str">
            <v>GAOU6793495</v>
          </cell>
          <cell r="G2877" t="str">
            <v>GR-2025/08-0020</v>
          </cell>
        </row>
        <row r="2877">
          <cell r="I2877" t="str">
            <v>F</v>
          </cell>
          <cell r="J2877">
            <v>141117.5</v>
          </cell>
          <cell r="K2877">
            <v>141117.5</v>
          </cell>
          <cell r="L2877">
            <v>84444.71</v>
          </cell>
          <cell r="M2877" t="str">
            <v>F</v>
          </cell>
          <cell r="N2877">
            <v>0.5984</v>
          </cell>
          <cell r="O2877" t="str">
            <v>I</v>
          </cell>
          <cell r="P2877" t="str">
            <v>141,117.50</v>
          </cell>
        </row>
        <row r="2878">
          <cell r="I2878" t="str">
            <v>F</v>
          </cell>
          <cell r="J2878">
            <v>1850</v>
          </cell>
          <cell r="K2878">
            <v>1850</v>
          </cell>
          <cell r="L2878">
            <v>1110</v>
          </cell>
          <cell r="M2878" t="str">
            <v>F</v>
          </cell>
          <cell r="N2878">
            <v>0.6</v>
          </cell>
          <cell r="O2878" t="str">
            <v>L</v>
          </cell>
        </row>
        <row r="2879">
          <cell r="I2879" t="str">
            <v>F</v>
          </cell>
          <cell r="J2879">
            <v>5830</v>
          </cell>
          <cell r="K2879">
            <v>5830</v>
          </cell>
          <cell r="L2879">
            <v>3498</v>
          </cell>
          <cell r="M2879" t="str">
            <v>F</v>
          </cell>
          <cell r="N2879">
            <v>0.6</v>
          </cell>
          <cell r="O2879" t="str">
            <v>L</v>
          </cell>
        </row>
        <row r="2880">
          <cell r="I2880" t="str">
            <v>F</v>
          </cell>
          <cell r="J2880">
            <v>51809</v>
          </cell>
          <cell r="K2880">
            <v>51809</v>
          </cell>
          <cell r="L2880">
            <v>31085.4</v>
          </cell>
          <cell r="M2880" t="str">
            <v>F</v>
          </cell>
          <cell r="N2880">
            <v>0.6</v>
          </cell>
          <cell r="O2880" t="str">
            <v>L</v>
          </cell>
        </row>
        <row r="2881">
          <cell r="I2881" t="str">
            <v>F</v>
          </cell>
          <cell r="J2881">
            <v>10218</v>
          </cell>
          <cell r="K2881">
            <v>10218</v>
          </cell>
          <cell r="L2881">
            <v>2104908</v>
          </cell>
          <cell r="M2881" t="str">
            <v>F</v>
          </cell>
          <cell r="N2881">
            <v>206</v>
          </cell>
          <cell r="O2881" t="str">
            <v>N</v>
          </cell>
        </row>
        <row r="2882">
          <cell r="I2882" t="str">
            <v>F</v>
          </cell>
          <cell r="J2882">
            <v>57933</v>
          </cell>
          <cell r="K2882">
            <v>57933</v>
          </cell>
          <cell r="L2882">
            <v>34759.8</v>
          </cell>
          <cell r="M2882" t="str">
            <v>F</v>
          </cell>
          <cell r="N2882">
            <v>0.6</v>
          </cell>
          <cell r="O2882" t="str">
            <v>N</v>
          </cell>
        </row>
        <row r="2883">
          <cell r="I2883" t="str">
            <v>F</v>
          </cell>
          <cell r="J2883">
            <v>8160</v>
          </cell>
          <cell r="K2883">
            <v>8160</v>
          </cell>
          <cell r="L2883">
            <v>4896</v>
          </cell>
          <cell r="M2883" t="str">
            <v>F</v>
          </cell>
          <cell r="N2883">
            <v>0.6</v>
          </cell>
          <cell r="O2883" t="str">
            <v>N</v>
          </cell>
        </row>
        <row r="2884">
          <cell r="F2884" t="str">
            <v>TRHU6662066</v>
          </cell>
          <cell r="G2884" t="str">
            <v>GR-2025/08-0036</v>
          </cell>
        </row>
        <row r="2884">
          <cell r="I2884" t="str">
            <v>F</v>
          </cell>
          <cell r="J2884">
            <v>77490</v>
          </cell>
          <cell r="K2884">
            <v>77490</v>
          </cell>
          <cell r="L2884">
            <v>46370.02</v>
          </cell>
          <cell r="M2884" t="str">
            <v>F</v>
          </cell>
          <cell r="N2884">
            <v>0.5984</v>
          </cell>
          <cell r="O2884" t="str">
            <v>I</v>
          </cell>
          <cell r="P2884" t="str">
            <v>77,490.00</v>
          </cell>
        </row>
        <row r="2885">
          <cell r="F2885" t="str">
            <v>TIIU6227953</v>
          </cell>
          <cell r="G2885" t="str">
            <v>GR-2025/08-0045</v>
          </cell>
        </row>
        <row r="2885">
          <cell r="I2885" t="str">
            <v>F</v>
          </cell>
          <cell r="J2885">
            <v>79909.6</v>
          </cell>
          <cell r="K2885">
            <v>79909.6</v>
          </cell>
          <cell r="L2885">
            <v>47817.9</v>
          </cell>
          <cell r="M2885" t="str">
            <v>F</v>
          </cell>
          <cell r="N2885">
            <v>0.5984</v>
          </cell>
          <cell r="O2885" t="str">
            <v>I</v>
          </cell>
          <cell r="P2885" t="str">
            <v>79,909.60</v>
          </cell>
        </row>
        <row r="2886">
          <cell r="F2886" t="str">
            <v>FFAU4223598</v>
          </cell>
          <cell r="G2886" t="str">
            <v>GR-2025/08-0046</v>
          </cell>
        </row>
        <row r="2886">
          <cell r="I2886" t="str">
            <v>F</v>
          </cell>
          <cell r="J2886">
            <v>89107.8</v>
          </cell>
          <cell r="K2886">
            <v>89107.8</v>
          </cell>
          <cell r="L2886">
            <v>53322.11</v>
          </cell>
          <cell r="M2886" t="str">
            <v>F</v>
          </cell>
          <cell r="N2886">
            <v>0.5984</v>
          </cell>
          <cell r="O2886" t="str">
            <v>I</v>
          </cell>
          <cell r="P2886" t="str">
            <v>89,107.80</v>
          </cell>
        </row>
        <row r="2887">
          <cell r="I2887" t="str">
            <v>F</v>
          </cell>
          <cell r="J2887">
            <v>5808</v>
          </cell>
          <cell r="K2887">
            <v>5808</v>
          </cell>
          <cell r="L2887">
            <v>3484.8</v>
          </cell>
          <cell r="M2887" t="str">
            <v>F</v>
          </cell>
          <cell r="N2887">
            <v>0.6</v>
          </cell>
          <cell r="O2887" t="str">
            <v>L</v>
          </cell>
        </row>
        <row r="2888">
          <cell r="I2888" t="str">
            <v>F</v>
          </cell>
          <cell r="J2888">
            <v>5375</v>
          </cell>
          <cell r="K2888">
            <v>5375</v>
          </cell>
          <cell r="L2888">
            <v>3225</v>
          </cell>
          <cell r="M2888" t="str">
            <v>F</v>
          </cell>
          <cell r="N2888">
            <v>0.6</v>
          </cell>
          <cell r="O2888" t="str">
            <v>L</v>
          </cell>
        </row>
        <row r="2889">
          <cell r="I2889" t="str">
            <v>F</v>
          </cell>
          <cell r="J2889">
            <v>900</v>
          </cell>
          <cell r="K2889">
            <v>900</v>
          </cell>
          <cell r="L2889">
            <v>540</v>
          </cell>
          <cell r="M2889" t="str">
            <v>F</v>
          </cell>
          <cell r="N2889">
            <v>0.6</v>
          </cell>
          <cell r="O2889" t="str">
            <v>L</v>
          </cell>
        </row>
        <row r="2890">
          <cell r="I2890" t="str">
            <v>F</v>
          </cell>
          <cell r="J2890">
            <v>19136</v>
          </cell>
          <cell r="K2890">
            <v>19136</v>
          </cell>
          <cell r="L2890">
            <v>11481.6</v>
          </cell>
          <cell r="M2890" t="str">
            <v>F</v>
          </cell>
          <cell r="N2890">
            <v>0.6</v>
          </cell>
          <cell r="O2890" t="str">
            <v>L</v>
          </cell>
        </row>
        <row r="2891">
          <cell r="I2891" t="str">
            <v>F</v>
          </cell>
          <cell r="J2891">
            <v>60480</v>
          </cell>
          <cell r="K2891">
            <v>60480</v>
          </cell>
          <cell r="L2891">
            <v>36288</v>
          </cell>
          <cell r="M2891" t="str">
            <v>F</v>
          </cell>
          <cell r="N2891">
            <v>0.6</v>
          </cell>
          <cell r="O2891" t="str">
            <v>L</v>
          </cell>
        </row>
        <row r="2892">
          <cell r="I2892" t="str">
            <v>F</v>
          </cell>
          <cell r="J2892">
            <v>13035</v>
          </cell>
          <cell r="K2892">
            <v>13035</v>
          </cell>
          <cell r="L2892">
            <v>7821</v>
          </cell>
          <cell r="M2892" t="str">
            <v>F</v>
          </cell>
          <cell r="N2892">
            <v>0.6</v>
          </cell>
          <cell r="O2892" t="str">
            <v>L</v>
          </cell>
        </row>
        <row r="2893">
          <cell r="I2893" t="str">
            <v>F</v>
          </cell>
          <cell r="J2893">
            <v>28570</v>
          </cell>
          <cell r="K2893">
            <v>28570</v>
          </cell>
          <cell r="L2893">
            <v>17142</v>
          </cell>
          <cell r="M2893" t="str">
            <v>F</v>
          </cell>
          <cell r="N2893">
            <v>0.6</v>
          </cell>
          <cell r="O2893" t="str">
            <v>L</v>
          </cell>
        </row>
        <row r="2894">
          <cell r="I2894" t="str">
            <v>F</v>
          </cell>
          <cell r="J2894">
            <v>65455</v>
          </cell>
          <cell r="K2894">
            <v>65455</v>
          </cell>
          <cell r="L2894">
            <v>39273</v>
          </cell>
          <cell r="M2894" t="str">
            <v>F</v>
          </cell>
          <cell r="N2894">
            <v>0.6</v>
          </cell>
          <cell r="O2894" t="str">
            <v>L</v>
          </cell>
        </row>
        <row r="2895">
          <cell r="I2895" t="str">
            <v>F</v>
          </cell>
          <cell r="J2895">
            <v>29602</v>
          </cell>
          <cell r="K2895">
            <v>29602</v>
          </cell>
          <cell r="L2895">
            <v>17761.2</v>
          </cell>
          <cell r="M2895" t="str">
            <v>F</v>
          </cell>
          <cell r="N2895">
            <v>0.6</v>
          </cell>
          <cell r="O2895" t="str">
            <v>L</v>
          </cell>
        </row>
        <row r="2896">
          <cell r="I2896" t="str">
            <v>F</v>
          </cell>
          <cell r="J2896">
            <v>172842</v>
          </cell>
          <cell r="K2896">
            <v>172842</v>
          </cell>
          <cell r="L2896">
            <v>103705.2</v>
          </cell>
          <cell r="M2896" t="str">
            <v>F</v>
          </cell>
          <cell r="N2896">
            <v>0.6</v>
          </cell>
          <cell r="O2896" t="str">
            <v>L</v>
          </cell>
        </row>
        <row r="2897">
          <cell r="F2897" t="str">
            <v>F-WHSU8454897</v>
          </cell>
          <cell r="G2897" t="str">
            <v>FGR2025/07-0008</v>
          </cell>
        </row>
        <row r="2897">
          <cell r="I2897" t="str">
            <v>F</v>
          </cell>
          <cell r="J2897">
            <v>0</v>
          </cell>
          <cell r="K2897">
            <v>0</v>
          </cell>
          <cell r="L2897">
            <v>0</v>
          </cell>
          <cell r="M2897" t="str">
            <v>F</v>
          </cell>
          <cell r="N2897">
            <v>0.5927</v>
          </cell>
          <cell r="O2897" t="str">
            <v>I</v>
          </cell>
        </row>
        <row r="2898">
          <cell r="I2898" t="str">
            <v>F</v>
          </cell>
          <cell r="J2898">
            <v>0</v>
          </cell>
          <cell r="K2898">
            <v>0</v>
          </cell>
          <cell r="L2898">
            <v>0</v>
          </cell>
          <cell r="M2898" t="str">
            <v>F</v>
          </cell>
          <cell r="N2898">
            <v>0.5972</v>
          </cell>
          <cell r="O2898" t="str">
            <v>N</v>
          </cell>
        </row>
        <row r="2899">
          <cell r="I2899" t="str">
            <v>F</v>
          </cell>
          <cell r="J2899">
            <v>58560</v>
          </cell>
          <cell r="K2899">
            <v>58560</v>
          </cell>
          <cell r="L2899">
            <v>433636800</v>
          </cell>
          <cell r="M2899" t="str">
            <v>F</v>
          </cell>
          <cell r="N2899">
            <v>7405</v>
          </cell>
          <cell r="O2899" t="str">
            <v>L</v>
          </cell>
        </row>
        <row r="2900">
          <cell r="I2900" t="str">
            <v>F</v>
          </cell>
          <cell r="J2900">
            <v>31736.16</v>
          </cell>
          <cell r="K2900">
            <v>31736.16</v>
          </cell>
          <cell r="L2900">
            <v>19041.7</v>
          </cell>
          <cell r="M2900" t="str">
            <v>F</v>
          </cell>
          <cell r="N2900">
            <v>0.6</v>
          </cell>
          <cell r="O2900" t="str">
            <v>L</v>
          </cell>
        </row>
        <row r="2901">
          <cell r="I2901" t="str">
            <v>F</v>
          </cell>
          <cell r="J2901">
            <v>56960</v>
          </cell>
          <cell r="K2901">
            <v>56960</v>
          </cell>
          <cell r="L2901">
            <v>34176</v>
          </cell>
          <cell r="M2901" t="str">
            <v>F</v>
          </cell>
          <cell r="N2901">
            <v>0.6</v>
          </cell>
          <cell r="O2901" t="str">
            <v>L</v>
          </cell>
        </row>
        <row r="2902">
          <cell r="F2902" t="str">
            <v>WHSU8464088 (MOCHA)</v>
          </cell>
          <cell r="G2902" t="str">
            <v>GR-2025/08-0059</v>
          </cell>
        </row>
        <row r="2902">
          <cell r="I2902" t="str">
            <v>F</v>
          </cell>
          <cell r="J2902">
            <v>11520</v>
          </cell>
          <cell r="K2902">
            <v>11520</v>
          </cell>
          <cell r="L2902">
            <v>6893.57</v>
          </cell>
          <cell r="M2902" t="str">
            <v>F</v>
          </cell>
          <cell r="N2902">
            <v>0.5984</v>
          </cell>
          <cell r="O2902" t="str">
            <v>I</v>
          </cell>
          <cell r="P2902" t="str">
            <v>11,520.00</v>
          </cell>
        </row>
        <row r="2903">
          <cell r="G2903" t="str">
            <v>GR-2025/09-0023, GR-2025/07-0116</v>
          </cell>
        </row>
        <row r="2903">
          <cell r="I2903" t="str">
            <v>F</v>
          </cell>
          <cell r="J2903">
            <v>23190</v>
          </cell>
          <cell r="K2903">
            <v>23190</v>
          </cell>
          <cell r="L2903">
            <v>23190</v>
          </cell>
          <cell r="M2903" t="str">
            <v>F</v>
          </cell>
          <cell r="N2903">
            <v>1</v>
          </cell>
        </row>
        <row r="2904">
          <cell r="F2904" t="str">
            <v>WHSU6102433</v>
          </cell>
          <cell r="G2904" t="str">
            <v>GR-2025/08-0050</v>
          </cell>
        </row>
        <row r="2904">
          <cell r="I2904" t="str">
            <v>F</v>
          </cell>
          <cell r="J2904">
            <v>144563.05</v>
          </cell>
          <cell r="K2904">
            <v>144563.05</v>
          </cell>
          <cell r="L2904">
            <v>86506.53</v>
          </cell>
          <cell r="M2904" t="str">
            <v>F</v>
          </cell>
          <cell r="N2904">
            <v>0.5984</v>
          </cell>
          <cell r="O2904" t="str">
            <v>I</v>
          </cell>
          <cell r="P2904" t="str">
            <v>144,563.05</v>
          </cell>
        </row>
        <row r="2905">
          <cell r="G2905" t="str">
            <v>GR-2025/08-0031</v>
          </cell>
        </row>
        <row r="2905">
          <cell r="I2905" t="str">
            <v>F</v>
          </cell>
          <cell r="J2905">
            <v>55.2</v>
          </cell>
          <cell r="K2905">
            <v>55.2</v>
          </cell>
          <cell r="L2905">
            <v>55.2</v>
          </cell>
          <cell r="M2905" t="str">
            <v>F</v>
          </cell>
          <cell r="N2905">
            <v>1</v>
          </cell>
        </row>
        <row r="2906">
          <cell r="F2906" t="str">
            <v>WHSU8464088</v>
          </cell>
          <cell r="G2906" t="str">
            <v>GR-2025/08-0058</v>
          </cell>
        </row>
        <row r="2906">
          <cell r="I2906" t="str">
            <v>F</v>
          </cell>
          <cell r="J2906">
            <v>126630</v>
          </cell>
          <cell r="K2906">
            <v>126630</v>
          </cell>
          <cell r="L2906">
            <v>75775.39</v>
          </cell>
          <cell r="M2906" t="str">
            <v>F</v>
          </cell>
          <cell r="N2906">
            <v>0.5984</v>
          </cell>
          <cell r="O2906" t="str">
            <v>I</v>
          </cell>
          <cell r="P2906" t="str">
            <v>126,630.00</v>
          </cell>
        </row>
        <row r="2907">
          <cell r="F2907" t="str">
            <v>WHSU8457200</v>
          </cell>
          <cell r="G2907" t="str">
            <v>GR-2025/08-0047</v>
          </cell>
        </row>
        <row r="2907">
          <cell r="I2907" t="str">
            <v>F</v>
          </cell>
          <cell r="J2907">
            <v>105844.65</v>
          </cell>
          <cell r="K2907">
            <v>105844.65</v>
          </cell>
          <cell r="L2907">
            <v>63337.44</v>
          </cell>
          <cell r="M2907" t="str">
            <v>F</v>
          </cell>
          <cell r="N2907">
            <v>0.5984</v>
          </cell>
          <cell r="O2907" t="str">
            <v>I</v>
          </cell>
          <cell r="P2907" t="str">
            <v>105,844.65</v>
          </cell>
        </row>
        <row r="2908">
          <cell r="F2908" t="str">
            <v>WHSU8457324</v>
          </cell>
          <cell r="G2908" t="str">
            <v>GR-2025/08-0052</v>
          </cell>
        </row>
        <row r="2908">
          <cell r="I2908" t="str">
            <v>F</v>
          </cell>
          <cell r="J2908">
            <v>112304.73</v>
          </cell>
          <cell r="K2908">
            <v>112304.73</v>
          </cell>
          <cell r="L2908">
            <v>67203.15</v>
          </cell>
          <cell r="M2908" t="str">
            <v>F</v>
          </cell>
          <cell r="N2908">
            <v>0.5984</v>
          </cell>
          <cell r="O2908" t="str">
            <v>I</v>
          </cell>
          <cell r="P2908" t="str">
            <v>112,304.73</v>
          </cell>
        </row>
        <row r="2909">
          <cell r="F2909" t="str">
            <v>WHSU8455804</v>
          </cell>
          <cell r="G2909" t="str">
            <v>GR-2025/08-0044</v>
          </cell>
        </row>
        <row r="2909">
          <cell r="I2909" t="str">
            <v>F</v>
          </cell>
          <cell r="J2909">
            <v>110548.61</v>
          </cell>
          <cell r="K2909">
            <v>110548.61</v>
          </cell>
          <cell r="L2909">
            <v>66152.29</v>
          </cell>
          <cell r="M2909" t="str">
            <v>F</v>
          </cell>
          <cell r="N2909">
            <v>0.5984</v>
          </cell>
          <cell r="O2909" t="str">
            <v>I</v>
          </cell>
          <cell r="P2909" t="str">
            <v>110,548.61</v>
          </cell>
        </row>
        <row r="2910">
          <cell r="I2910" t="str">
            <v>F</v>
          </cell>
          <cell r="J2910">
            <v>238297.5</v>
          </cell>
          <cell r="K2910">
            <v>238297.5</v>
          </cell>
          <cell r="L2910">
            <v>142978.5</v>
          </cell>
          <cell r="M2910" t="str">
            <v>F</v>
          </cell>
          <cell r="N2910">
            <v>0.6</v>
          </cell>
          <cell r="O2910" t="str">
            <v>L</v>
          </cell>
        </row>
        <row r="2911">
          <cell r="G2911" t="str">
            <v>GR-2025/07-0109</v>
          </cell>
        </row>
        <row r="2911">
          <cell r="I2911" t="str">
            <v>F</v>
          </cell>
          <cell r="J2911">
            <v>140</v>
          </cell>
          <cell r="K2911">
            <v>140</v>
          </cell>
          <cell r="L2911">
            <v>140</v>
          </cell>
          <cell r="M2911" t="str">
            <v>F</v>
          </cell>
          <cell r="N2911">
            <v>1</v>
          </cell>
        </row>
        <row r="2912">
          <cell r="I2912" t="str">
            <v>F</v>
          </cell>
          <cell r="J2912">
            <v>62960</v>
          </cell>
          <cell r="K2912">
            <v>62960</v>
          </cell>
          <cell r="L2912">
            <v>37776</v>
          </cell>
          <cell r="M2912" t="str">
            <v>F</v>
          </cell>
          <cell r="N2912">
            <v>0.6</v>
          </cell>
          <cell r="O2912" t="str">
            <v>L</v>
          </cell>
        </row>
        <row r="2913">
          <cell r="F2913" t="str">
            <v>CMAU7134480 (MOCHA)</v>
          </cell>
          <cell r="G2913" t="str">
            <v>GR-2025/08-0056</v>
          </cell>
        </row>
        <row r="2913">
          <cell r="I2913" t="str">
            <v>F</v>
          </cell>
          <cell r="J2913">
            <v>187788.3</v>
          </cell>
          <cell r="K2913">
            <v>187788.3</v>
          </cell>
          <cell r="L2913">
            <v>112372.52</v>
          </cell>
          <cell r="M2913" t="str">
            <v>F</v>
          </cell>
          <cell r="N2913">
            <v>0.5984</v>
          </cell>
          <cell r="O2913" t="str">
            <v>I</v>
          </cell>
          <cell r="P2913" t="str">
            <v>187,788.30</v>
          </cell>
        </row>
        <row r="2914">
          <cell r="I2914" t="str">
            <v>F</v>
          </cell>
          <cell r="J2914">
            <v>190916</v>
          </cell>
          <cell r="K2914">
            <v>190916</v>
          </cell>
          <cell r="L2914">
            <v>114549.6</v>
          </cell>
          <cell r="M2914" t="str">
            <v>F</v>
          </cell>
          <cell r="N2914">
            <v>0.6</v>
          </cell>
          <cell r="O2914" t="str">
            <v>L</v>
          </cell>
        </row>
        <row r="2915">
          <cell r="I2915" t="str">
            <v>F</v>
          </cell>
          <cell r="J2915">
            <v>22980</v>
          </cell>
          <cell r="K2915">
            <v>22980</v>
          </cell>
          <cell r="L2915">
            <v>13788</v>
          </cell>
          <cell r="M2915" t="str">
            <v>F</v>
          </cell>
          <cell r="N2915">
            <v>0.6</v>
          </cell>
          <cell r="O2915" t="str">
            <v>L</v>
          </cell>
        </row>
        <row r="2916">
          <cell r="F2916" t="str">
            <v>CMAU7134480</v>
          </cell>
          <cell r="G2916" t="str">
            <v>GR-2025/08-0055</v>
          </cell>
        </row>
        <row r="2916">
          <cell r="I2916" t="str">
            <v>F</v>
          </cell>
          <cell r="J2916">
            <v>658611.4</v>
          </cell>
          <cell r="K2916">
            <v>658611.4</v>
          </cell>
          <cell r="L2916">
            <v>394113.06</v>
          </cell>
          <cell r="M2916" t="str">
            <v>F</v>
          </cell>
          <cell r="N2916">
            <v>0.5984</v>
          </cell>
          <cell r="O2916" t="str">
            <v>I</v>
          </cell>
          <cell r="P2916" t="str">
            <v>658,611.40</v>
          </cell>
        </row>
        <row r="2917">
          <cell r="I2917" t="str">
            <v>F</v>
          </cell>
          <cell r="J2917">
            <v>298295</v>
          </cell>
          <cell r="K2917">
            <v>298295</v>
          </cell>
          <cell r="L2917">
            <v>178977</v>
          </cell>
          <cell r="M2917" t="str">
            <v>F</v>
          </cell>
          <cell r="N2917">
            <v>0.6</v>
          </cell>
          <cell r="O2917" t="str">
            <v>L</v>
          </cell>
        </row>
        <row r="2918">
          <cell r="I2918" t="str">
            <v>F</v>
          </cell>
          <cell r="J2918">
            <v>1900</v>
          </cell>
          <cell r="K2918">
            <v>1900</v>
          </cell>
          <cell r="L2918">
            <v>1140</v>
          </cell>
          <cell r="M2918" t="str">
            <v>F</v>
          </cell>
          <cell r="N2918">
            <v>0.6</v>
          </cell>
          <cell r="O2918" t="str">
            <v>N</v>
          </cell>
        </row>
        <row r="2919">
          <cell r="G2919" t="str">
            <v>GR-2025/07-0098</v>
          </cell>
        </row>
        <row r="2919">
          <cell r="I2919" t="str">
            <v>F</v>
          </cell>
          <cell r="J2919">
            <v>138.6</v>
          </cell>
          <cell r="K2919">
            <v>138.6</v>
          </cell>
          <cell r="L2919">
            <v>138.6</v>
          </cell>
          <cell r="M2919" t="str">
            <v>F</v>
          </cell>
          <cell r="N2919">
            <v>1</v>
          </cell>
        </row>
        <row r="2920">
          <cell r="I2920" t="str">
            <v>F</v>
          </cell>
          <cell r="J2920">
            <v>20400</v>
          </cell>
          <cell r="K2920">
            <v>20400</v>
          </cell>
          <cell r="L2920">
            <v>12240</v>
          </cell>
          <cell r="M2920" t="str">
            <v>F</v>
          </cell>
          <cell r="N2920">
            <v>0.6</v>
          </cell>
          <cell r="O2920" t="str">
            <v>L</v>
          </cell>
        </row>
        <row r="2921">
          <cell r="I2921" t="str">
            <v>F</v>
          </cell>
          <cell r="J2921">
            <v>180</v>
          </cell>
          <cell r="K2921">
            <v>180</v>
          </cell>
          <cell r="L2921">
            <v>108</v>
          </cell>
          <cell r="M2921" t="str">
            <v>F</v>
          </cell>
          <cell r="N2921">
            <v>0.6</v>
          </cell>
          <cell r="O2921" t="str">
            <v>L</v>
          </cell>
        </row>
        <row r="2922">
          <cell r="F2922" t="str">
            <v>F-CSNU7905140</v>
          </cell>
          <cell r="G2922" t="str">
            <v>FGR2025/07-0007</v>
          </cell>
        </row>
        <row r="2922">
          <cell r="I2922" t="str">
            <v>F</v>
          </cell>
          <cell r="J2922">
            <v>0</v>
          </cell>
          <cell r="K2922">
            <v>0</v>
          </cell>
          <cell r="L2922">
            <v>0</v>
          </cell>
          <cell r="M2922" t="str">
            <v>F</v>
          </cell>
          <cell r="N2922">
            <v>0.598</v>
          </cell>
          <cell r="O2922" t="str">
            <v>I</v>
          </cell>
          <cell r="P2922" t="str">
            <v>0.00</v>
          </cell>
        </row>
        <row r="2923">
          <cell r="I2923" t="str">
            <v>F</v>
          </cell>
          <cell r="J2923">
            <v>131948</v>
          </cell>
          <cell r="K2923">
            <v>131948</v>
          </cell>
          <cell r="L2923">
            <v>79168.8</v>
          </cell>
          <cell r="M2923" t="str">
            <v>F</v>
          </cell>
          <cell r="N2923">
            <v>0.6</v>
          </cell>
          <cell r="O2923" t="str">
            <v>L</v>
          </cell>
        </row>
        <row r="2924">
          <cell r="F2924" t="str">
            <v>BSIU8564010</v>
          </cell>
          <cell r="G2924" t="str">
            <v>GR-2025/08-0037</v>
          </cell>
        </row>
        <row r="2924">
          <cell r="I2924" t="str">
            <v>F</v>
          </cell>
          <cell r="J2924">
            <v>89981</v>
          </cell>
          <cell r="K2924">
            <v>89981</v>
          </cell>
          <cell r="L2924">
            <v>53844.63</v>
          </cell>
          <cell r="M2924" t="str">
            <v>F</v>
          </cell>
          <cell r="N2924">
            <v>0.5984</v>
          </cell>
          <cell r="O2924" t="str">
            <v>I</v>
          </cell>
          <cell r="P2924" t="str">
            <v>89,981.00</v>
          </cell>
        </row>
        <row r="2925">
          <cell r="I2925" t="str">
            <v>F</v>
          </cell>
          <cell r="J2925">
            <v>3900</v>
          </cell>
          <cell r="K2925">
            <v>3900</v>
          </cell>
          <cell r="L2925">
            <v>2340</v>
          </cell>
          <cell r="M2925" t="str">
            <v>F</v>
          </cell>
          <cell r="N2925">
            <v>0.6</v>
          </cell>
          <cell r="O2925" t="str">
            <v>L</v>
          </cell>
        </row>
        <row r="2926">
          <cell r="I2926" t="str">
            <v>F</v>
          </cell>
          <cell r="J2926">
            <v>131.6</v>
          </cell>
          <cell r="K2926">
            <v>131.6</v>
          </cell>
          <cell r="L2926">
            <v>78.96</v>
          </cell>
          <cell r="M2926" t="str">
            <v>F</v>
          </cell>
          <cell r="N2926">
            <v>0.6</v>
          </cell>
          <cell r="O2926" t="str">
            <v>N</v>
          </cell>
        </row>
        <row r="2927">
          <cell r="F2927" t="str">
            <v>ESDU6035670</v>
          </cell>
          <cell r="G2927" t="str">
            <v>GR-2025/08-0013</v>
          </cell>
        </row>
        <row r="2927">
          <cell r="I2927" t="str">
            <v>F</v>
          </cell>
          <cell r="J2927">
            <v>42000</v>
          </cell>
          <cell r="K2927">
            <v>42000</v>
          </cell>
          <cell r="L2927">
            <v>25082.4</v>
          </cell>
          <cell r="M2927" t="str">
            <v>F</v>
          </cell>
          <cell r="N2927">
            <v>0.5972</v>
          </cell>
          <cell r="O2927" t="str">
            <v>I</v>
          </cell>
          <cell r="P2927" t="str">
            <v>42,000.00</v>
          </cell>
        </row>
        <row r="2928">
          <cell r="F2928" t="str">
            <v>ESDU6035670 (MOCHA)</v>
          </cell>
          <cell r="G2928" t="str">
            <v>GR-2025/08-0014</v>
          </cell>
        </row>
        <row r="2928">
          <cell r="I2928" t="str">
            <v>F</v>
          </cell>
          <cell r="J2928">
            <v>144780</v>
          </cell>
          <cell r="K2928">
            <v>144780</v>
          </cell>
          <cell r="L2928">
            <v>86462.62</v>
          </cell>
          <cell r="M2928" t="str">
            <v>F</v>
          </cell>
          <cell r="N2928">
            <v>0.5972</v>
          </cell>
          <cell r="O2928" t="str">
            <v>I</v>
          </cell>
          <cell r="P2928" t="str">
            <v>144,780.00</v>
          </cell>
        </row>
        <row r="2929">
          <cell r="F2929" t="str">
            <v>ESDU6035670</v>
          </cell>
          <cell r="G2929" t="str">
            <v>GR-2025/08-0012</v>
          </cell>
        </row>
        <row r="2929">
          <cell r="I2929" t="str">
            <v>F</v>
          </cell>
          <cell r="J2929">
            <v>156195</v>
          </cell>
          <cell r="K2929">
            <v>156195</v>
          </cell>
          <cell r="L2929">
            <v>93279.65</v>
          </cell>
          <cell r="M2929" t="str">
            <v>F</v>
          </cell>
          <cell r="N2929">
            <v>0.5972</v>
          </cell>
          <cell r="O2929" t="str">
            <v>I</v>
          </cell>
          <cell r="P2929" t="str">
            <v>156,195.00</v>
          </cell>
        </row>
        <row r="2930">
          <cell r="I2930" t="str">
            <v>F</v>
          </cell>
          <cell r="J2930">
            <v>92444.4</v>
          </cell>
          <cell r="K2930">
            <v>92444.4</v>
          </cell>
          <cell r="L2930">
            <v>55466.64</v>
          </cell>
          <cell r="M2930" t="str">
            <v>F</v>
          </cell>
          <cell r="N2930">
            <v>0.6</v>
          </cell>
          <cell r="O2930" t="str">
            <v>L</v>
          </cell>
        </row>
        <row r="2931">
          <cell r="F2931" t="str">
            <v>MSDU5132294</v>
          </cell>
          <cell r="G2931" t="str">
            <v>GR-2025/08-0032</v>
          </cell>
        </row>
        <row r="2931">
          <cell r="I2931" t="str">
            <v>F</v>
          </cell>
          <cell r="J2931">
            <v>151130</v>
          </cell>
          <cell r="K2931">
            <v>151130</v>
          </cell>
          <cell r="L2931">
            <v>90254.84</v>
          </cell>
          <cell r="M2931" t="str">
            <v>F</v>
          </cell>
          <cell r="N2931">
            <v>0.5972</v>
          </cell>
          <cell r="O2931" t="str">
            <v>I</v>
          </cell>
          <cell r="P2931" t="str">
            <v>151,130.00</v>
          </cell>
        </row>
        <row r="2932">
          <cell r="F2932" t="str">
            <v>MSDU5784923</v>
          </cell>
          <cell r="G2932" t="str">
            <v>GR-2025/07-0150</v>
          </cell>
        </row>
        <row r="2932">
          <cell r="I2932" t="str">
            <v>F</v>
          </cell>
          <cell r="J2932">
            <v>163910</v>
          </cell>
          <cell r="K2932">
            <v>163910</v>
          </cell>
          <cell r="L2932">
            <v>97887.05</v>
          </cell>
          <cell r="M2932" t="str">
            <v>F</v>
          </cell>
          <cell r="N2932">
            <v>0.5972</v>
          </cell>
          <cell r="O2932" t="str">
            <v>I</v>
          </cell>
          <cell r="P2932" t="str">
            <v>163,910.00</v>
          </cell>
        </row>
        <row r="2933">
          <cell r="I2933" t="str">
            <v>F</v>
          </cell>
          <cell r="J2933">
            <v>10350</v>
          </cell>
          <cell r="K2933">
            <v>10350</v>
          </cell>
          <cell r="L2933">
            <v>6210</v>
          </cell>
          <cell r="M2933" t="str">
            <v>F</v>
          </cell>
          <cell r="N2933">
            <v>0.6</v>
          </cell>
          <cell r="O2933" t="str">
            <v>L</v>
          </cell>
        </row>
        <row r="2934">
          <cell r="I2934" t="str">
            <v>F</v>
          </cell>
          <cell r="J2934">
            <v>2300</v>
          </cell>
          <cell r="K2934">
            <v>2300</v>
          </cell>
          <cell r="L2934">
            <v>1380</v>
          </cell>
          <cell r="M2934" t="str">
            <v>F</v>
          </cell>
          <cell r="N2934">
            <v>0.6</v>
          </cell>
          <cell r="O2934" t="str">
            <v>L</v>
          </cell>
        </row>
        <row r="2935">
          <cell r="F2935" t="str">
            <v>TRHU4611964</v>
          </cell>
          <cell r="G2935" t="str">
            <v>GR-2025/08-0010</v>
          </cell>
        </row>
        <row r="2935">
          <cell r="I2935" t="str">
            <v>F</v>
          </cell>
          <cell r="J2935">
            <v>118196</v>
          </cell>
          <cell r="K2935">
            <v>118196</v>
          </cell>
          <cell r="L2935">
            <v>70586.65</v>
          </cell>
          <cell r="M2935" t="str">
            <v>F</v>
          </cell>
          <cell r="N2935">
            <v>0.5972</v>
          </cell>
          <cell r="O2935" t="str">
            <v>I</v>
          </cell>
          <cell r="P2935" t="str">
            <v>118,196.00</v>
          </cell>
        </row>
        <row r="2936">
          <cell r="F2936" t="str">
            <v>ECMU4908375</v>
          </cell>
          <cell r="G2936" t="str">
            <v>GR-2025/07-0152</v>
          </cell>
        </row>
        <row r="2936">
          <cell r="I2936" t="str">
            <v>F</v>
          </cell>
          <cell r="J2936">
            <v>138256.2</v>
          </cell>
          <cell r="K2936">
            <v>138256.2</v>
          </cell>
          <cell r="L2936">
            <v>82566.6</v>
          </cell>
          <cell r="M2936" t="str">
            <v>F</v>
          </cell>
          <cell r="N2936">
            <v>0.5972</v>
          </cell>
          <cell r="O2936" t="str">
            <v>I</v>
          </cell>
          <cell r="P2936" t="str">
            <v>138,256.20</v>
          </cell>
        </row>
        <row r="2937">
          <cell r="F2937" t="str">
            <v>CMAU6142326</v>
          </cell>
          <cell r="G2937" t="str">
            <v>GR-2025/07-0151</v>
          </cell>
        </row>
        <row r="2937">
          <cell r="I2937" t="str">
            <v>F</v>
          </cell>
          <cell r="J2937">
            <v>70954.8</v>
          </cell>
          <cell r="K2937">
            <v>70954.8</v>
          </cell>
          <cell r="L2937">
            <v>42374.21</v>
          </cell>
          <cell r="M2937" t="str">
            <v>F</v>
          </cell>
          <cell r="N2937">
            <v>0.5972</v>
          </cell>
          <cell r="O2937" t="str">
            <v>I</v>
          </cell>
          <cell r="P2937" t="str">
            <v>70,954.80</v>
          </cell>
        </row>
        <row r="2938">
          <cell r="F2938" t="str">
            <v>TIIU4231379 (MOCHA)</v>
          </cell>
          <cell r="G2938" t="str">
            <v>GR-2025/07-0155</v>
          </cell>
        </row>
        <row r="2938">
          <cell r="I2938" t="str">
            <v>F</v>
          </cell>
          <cell r="J2938">
            <v>8234</v>
          </cell>
          <cell r="K2938">
            <v>8234</v>
          </cell>
          <cell r="L2938">
            <v>4889.35</v>
          </cell>
          <cell r="M2938" t="str">
            <v>F</v>
          </cell>
          <cell r="N2938">
            <v>0.5938</v>
          </cell>
          <cell r="O2938" t="str">
            <v>I</v>
          </cell>
          <cell r="P2938" t="str">
            <v>8,234.00</v>
          </cell>
        </row>
        <row r="2939">
          <cell r="I2939" t="str">
            <v>F</v>
          </cell>
          <cell r="J2939">
            <v>17980</v>
          </cell>
          <cell r="K2939">
            <v>17980</v>
          </cell>
          <cell r="L2939">
            <v>10788</v>
          </cell>
          <cell r="M2939" t="str">
            <v>F</v>
          </cell>
          <cell r="N2939">
            <v>0.6</v>
          </cell>
          <cell r="O2939" t="str">
            <v>L</v>
          </cell>
        </row>
        <row r="2940">
          <cell r="G2940" t="str">
            <v>GR-2025/07-0089</v>
          </cell>
        </row>
        <row r="2940">
          <cell r="I2940" t="str">
            <v>F</v>
          </cell>
          <cell r="J2940">
            <v>27.6</v>
          </cell>
          <cell r="K2940">
            <v>27.6</v>
          </cell>
          <cell r="L2940">
            <v>27.6</v>
          </cell>
          <cell r="M2940" t="str">
            <v>F</v>
          </cell>
          <cell r="N2940">
            <v>1</v>
          </cell>
        </row>
        <row r="2941">
          <cell r="I2941" t="str">
            <v>F</v>
          </cell>
          <cell r="J2941">
            <v>105747.2</v>
          </cell>
          <cell r="K2941">
            <v>105747.2</v>
          </cell>
          <cell r="L2941">
            <v>63448.32</v>
          </cell>
          <cell r="M2941" t="str">
            <v>F</v>
          </cell>
          <cell r="N2941">
            <v>0.6</v>
          </cell>
          <cell r="O2941" t="str">
            <v>L</v>
          </cell>
        </row>
        <row r="2942">
          <cell r="F2942" t="str">
            <v>CMAU4132313</v>
          </cell>
          <cell r="G2942" t="str">
            <v>GR-2025/08-0016</v>
          </cell>
        </row>
        <row r="2942">
          <cell r="I2942" t="str">
            <v>F</v>
          </cell>
          <cell r="J2942">
            <v>84466.32</v>
          </cell>
          <cell r="K2942">
            <v>84466.32</v>
          </cell>
          <cell r="L2942">
            <v>50443.29</v>
          </cell>
          <cell r="M2942" t="str">
            <v>F</v>
          </cell>
          <cell r="N2942">
            <v>0.5972</v>
          </cell>
          <cell r="O2942" t="str">
            <v>I</v>
          </cell>
          <cell r="P2942" t="str">
            <v>84,466.32</v>
          </cell>
        </row>
        <row r="2943">
          <cell r="I2943" t="str">
            <v>F</v>
          </cell>
          <cell r="J2943">
            <v>299675.6</v>
          </cell>
          <cell r="K2943">
            <v>299675.6</v>
          </cell>
          <cell r="L2943">
            <v>179805.36</v>
          </cell>
          <cell r="M2943" t="str">
            <v>F</v>
          </cell>
          <cell r="N2943">
            <v>0.6</v>
          </cell>
          <cell r="O2943" t="str">
            <v>L</v>
          </cell>
        </row>
        <row r="2944">
          <cell r="I2944" t="str">
            <v>F</v>
          </cell>
          <cell r="J2944">
            <v>104836</v>
          </cell>
          <cell r="K2944">
            <v>104836</v>
          </cell>
          <cell r="L2944">
            <v>62901.6</v>
          </cell>
          <cell r="M2944" t="str">
            <v>F</v>
          </cell>
          <cell r="N2944">
            <v>0.6</v>
          </cell>
          <cell r="O2944" t="str">
            <v>L</v>
          </cell>
        </row>
        <row r="2945">
          <cell r="I2945" t="str">
            <v>F</v>
          </cell>
          <cell r="J2945">
            <v>37033.2</v>
          </cell>
          <cell r="K2945">
            <v>37033.2</v>
          </cell>
          <cell r="L2945">
            <v>22219.92</v>
          </cell>
          <cell r="M2945" t="str">
            <v>F</v>
          </cell>
          <cell r="N2945">
            <v>0.6</v>
          </cell>
          <cell r="O2945" t="str">
            <v>L</v>
          </cell>
        </row>
        <row r="2946">
          <cell r="I2946" t="str">
            <v>F</v>
          </cell>
          <cell r="J2946">
            <v>1900</v>
          </cell>
          <cell r="K2946">
            <v>1900</v>
          </cell>
          <cell r="L2946">
            <v>1140</v>
          </cell>
          <cell r="M2946" t="str">
            <v>F</v>
          </cell>
          <cell r="N2946">
            <v>0.6</v>
          </cell>
          <cell r="O2946" t="str">
            <v>N</v>
          </cell>
        </row>
        <row r="2947">
          <cell r="I2947" t="str">
            <v>F</v>
          </cell>
          <cell r="J2947">
            <v>27510</v>
          </cell>
          <cell r="K2947">
            <v>27510</v>
          </cell>
          <cell r="L2947">
            <v>16506</v>
          </cell>
          <cell r="M2947" t="str">
            <v>F</v>
          </cell>
          <cell r="N2947">
            <v>0.6</v>
          </cell>
          <cell r="O2947" t="str">
            <v>L</v>
          </cell>
        </row>
        <row r="2948">
          <cell r="I2948" t="str">
            <v>F</v>
          </cell>
          <cell r="J2948">
            <v>28632</v>
          </cell>
          <cell r="K2948">
            <v>28632</v>
          </cell>
          <cell r="L2948">
            <v>17179.2</v>
          </cell>
          <cell r="M2948" t="str">
            <v>F</v>
          </cell>
          <cell r="N2948">
            <v>0.6</v>
          </cell>
          <cell r="O2948" t="str">
            <v>L</v>
          </cell>
        </row>
        <row r="2949">
          <cell r="I2949" t="str">
            <v>F</v>
          </cell>
          <cell r="J2949">
            <v>9600</v>
          </cell>
          <cell r="K2949">
            <v>9600</v>
          </cell>
          <cell r="L2949">
            <v>5760</v>
          </cell>
          <cell r="M2949" t="str">
            <v>F</v>
          </cell>
          <cell r="N2949">
            <v>0.6</v>
          </cell>
          <cell r="O2949" t="str">
            <v>L</v>
          </cell>
        </row>
        <row r="2950">
          <cell r="F2950" t="str">
            <v>TIIU4231379</v>
          </cell>
          <cell r="G2950" t="str">
            <v>GR-2025/07-0154</v>
          </cell>
        </row>
        <row r="2950">
          <cell r="I2950" t="str">
            <v>F</v>
          </cell>
          <cell r="J2950">
            <v>660745.5</v>
          </cell>
          <cell r="K2950">
            <v>660745.5</v>
          </cell>
          <cell r="L2950">
            <v>392350.68</v>
          </cell>
          <cell r="M2950" t="str">
            <v>F</v>
          </cell>
          <cell r="N2950">
            <v>0.5938</v>
          </cell>
          <cell r="O2950" t="str">
            <v>I</v>
          </cell>
          <cell r="P2950" t="str">
            <v>660,745.50</v>
          </cell>
        </row>
        <row r="2951">
          <cell r="F2951" t="str">
            <v>F-MSMU7091797</v>
          </cell>
          <cell r="G2951" t="str">
            <v>FGR2025/07-0006</v>
          </cell>
        </row>
        <row r="2951">
          <cell r="I2951" t="str">
            <v>F</v>
          </cell>
          <cell r="J2951">
            <v>0</v>
          </cell>
          <cell r="K2951">
            <v>0</v>
          </cell>
          <cell r="L2951">
            <v>0</v>
          </cell>
          <cell r="M2951" t="str">
            <v>F</v>
          </cell>
          <cell r="N2951">
            <v>0.5952</v>
          </cell>
          <cell r="O2951" t="str">
            <v>I</v>
          </cell>
          <cell r="P2951" t="str">
            <v>0.00</v>
          </cell>
        </row>
        <row r="2952">
          <cell r="F2952" t="str">
            <v>ESDU4394178 (MOCHA)</v>
          </cell>
          <cell r="G2952" t="str">
            <v>GR-2025/08-0019</v>
          </cell>
        </row>
        <row r="2952">
          <cell r="I2952" t="str">
            <v>F</v>
          </cell>
          <cell r="J2952">
            <v>59990.5</v>
          </cell>
          <cell r="K2952">
            <v>59990.5</v>
          </cell>
          <cell r="L2952">
            <v>35826.33</v>
          </cell>
          <cell r="M2952" t="str">
            <v>F</v>
          </cell>
          <cell r="N2952">
            <v>0.5972</v>
          </cell>
          <cell r="O2952" t="str">
            <v>I</v>
          </cell>
          <cell r="P2952" t="str">
            <v>59,990.50</v>
          </cell>
        </row>
        <row r="2953">
          <cell r="G2953" t="str">
            <v>GR-2025/07-0083</v>
          </cell>
        </row>
        <row r="2953">
          <cell r="I2953" t="str">
            <v>F</v>
          </cell>
          <cell r="J2953">
            <v>185.2</v>
          </cell>
          <cell r="K2953">
            <v>185.2</v>
          </cell>
          <cell r="L2953">
            <v>109.81</v>
          </cell>
          <cell r="M2953" t="str">
            <v>F</v>
          </cell>
          <cell r="N2953">
            <v>0.5929</v>
          </cell>
        </row>
        <row r="2954">
          <cell r="F2954" t="str">
            <v>ESDU4394178</v>
          </cell>
          <cell r="G2954" t="str">
            <v>GR-2025/08-0018</v>
          </cell>
        </row>
        <row r="2954">
          <cell r="I2954" t="str">
            <v>F</v>
          </cell>
          <cell r="J2954">
            <v>92109.99</v>
          </cell>
          <cell r="K2954">
            <v>92109.99</v>
          </cell>
          <cell r="L2954">
            <v>55008.09</v>
          </cell>
          <cell r="M2954" t="str">
            <v>F</v>
          </cell>
          <cell r="N2954">
            <v>0.5972</v>
          </cell>
          <cell r="O2954" t="str">
            <v>I</v>
          </cell>
          <cell r="P2954" t="str">
            <v>92,109.99</v>
          </cell>
        </row>
        <row r="2955">
          <cell r="I2955" t="str">
            <v>F</v>
          </cell>
          <cell r="J2955">
            <v>162568</v>
          </cell>
          <cell r="K2955">
            <v>162568</v>
          </cell>
          <cell r="L2955">
            <v>97540.8</v>
          </cell>
          <cell r="M2955" t="str">
            <v>F</v>
          </cell>
          <cell r="N2955">
            <v>0.6</v>
          </cell>
          <cell r="O2955" t="str">
            <v>L</v>
          </cell>
        </row>
        <row r="2956">
          <cell r="I2956" t="str">
            <v>F</v>
          </cell>
          <cell r="J2956">
            <v>141920</v>
          </cell>
          <cell r="K2956">
            <v>141920</v>
          </cell>
          <cell r="L2956">
            <v>85152</v>
          </cell>
          <cell r="M2956" t="str">
            <v>F</v>
          </cell>
          <cell r="N2956">
            <v>0.6</v>
          </cell>
          <cell r="O2956" t="str">
            <v>L</v>
          </cell>
        </row>
        <row r="2957">
          <cell r="I2957" t="str">
            <v>F</v>
          </cell>
          <cell r="J2957">
            <v>303286</v>
          </cell>
          <cell r="K2957">
            <v>303286</v>
          </cell>
          <cell r="L2957">
            <v>181971.6</v>
          </cell>
          <cell r="M2957" t="str">
            <v>F</v>
          </cell>
          <cell r="N2957">
            <v>0.6</v>
          </cell>
          <cell r="O2957" t="str">
            <v>L</v>
          </cell>
        </row>
        <row r="2958">
          <cell r="F2958" t="str">
            <v>DRYU9936190</v>
          </cell>
          <cell r="G2958" t="str">
            <v>GR-2025/08-0011</v>
          </cell>
        </row>
        <row r="2958">
          <cell r="I2958" t="str">
            <v>F</v>
          </cell>
          <cell r="J2958">
            <v>97920</v>
          </cell>
          <cell r="K2958">
            <v>97920</v>
          </cell>
          <cell r="L2958">
            <v>58477.82</v>
          </cell>
          <cell r="M2958" t="str">
            <v>F</v>
          </cell>
          <cell r="N2958">
            <v>0.5972</v>
          </cell>
          <cell r="O2958" t="str">
            <v>I</v>
          </cell>
          <cell r="P2958" t="str">
            <v>97,920.00</v>
          </cell>
        </row>
        <row r="2959">
          <cell r="G2959" t="str">
            <v>GR-2025/07-0156</v>
          </cell>
        </row>
        <row r="2959">
          <cell r="I2959" t="str">
            <v>F</v>
          </cell>
          <cell r="J2959">
            <v>2370</v>
          </cell>
          <cell r="K2959">
            <v>2370</v>
          </cell>
          <cell r="L2959">
            <v>2370</v>
          </cell>
          <cell r="M2959" t="str">
            <v>F</v>
          </cell>
          <cell r="N2959">
            <v>1</v>
          </cell>
        </row>
        <row r="2960">
          <cell r="I2960" t="str">
            <v>F</v>
          </cell>
          <cell r="J2960">
            <v>74715</v>
          </cell>
          <cell r="K2960">
            <v>74715</v>
          </cell>
          <cell r="L2960">
            <v>44829</v>
          </cell>
          <cell r="M2960" t="str">
            <v>F</v>
          </cell>
          <cell r="N2960">
            <v>0.6</v>
          </cell>
          <cell r="O2960" t="str">
            <v>L</v>
          </cell>
        </row>
        <row r="2961">
          <cell r="F2961" t="str">
            <v>DFSU7735475</v>
          </cell>
          <cell r="G2961" t="str">
            <v>GR-2025/08-0009</v>
          </cell>
        </row>
        <row r="2961">
          <cell r="I2961" t="str">
            <v>F</v>
          </cell>
          <cell r="J2961">
            <v>117150</v>
          </cell>
          <cell r="K2961">
            <v>117150</v>
          </cell>
          <cell r="L2961">
            <v>69961.98</v>
          </cell>
          <cell r="M2961" t="str">
            <v>F</v>
          </cell>
          <cell r="N2961">
            <v>0.5972</v>
          </cell>
          <cell r="O2961" t="str">
            <v>I</v>
          </cell>
          <cell r="P2961" t="str">
            <v>117,150.00</v>
          </cell>
        </row>
        <row r="2962">
          <cell r="F2962" t="str">
            <v>OOCU9034487</v>
          </cell>
          <cell r="G2962" t="str">
            <v>GR-2025/08-0008</v>
          </cell>
        </row>
        <row r="2962">
          <cell r="I2962" t="str">
            <v>F</v>
          </cell>
          <cell r="J2962">
            <v>45000</v>
          </cell>
          <cell r="K2962">
            <v>45000</v>
          </cell>
          <cell r="L2962">
            <v>26874</v>
          </cell>
          <cell r="M2962" t="str">
            <v>F</v>
          </cell>
          <cell r="N2962">
            <v>0.5972</v>
          </cell>
          <cell r="O2962" t="str">
            <v>I</v>
          </cell>
          <cell r="P2962" t="str">
            <v>45,000.00</v>
          </cell>
        </row>
        <row r="2963">
          <cell r="F2963" t="str">
            <v>OOCU9034487</v>
          </cell>
          <cell r="G2963" t="str">
            <v>GR-2025/08-0007</v>
          </cell>
        </row>
        <row r="2963">
          <cell r="I2963" t="str">
            <v>F</v>
          </cell>
          <cell r="J2963">
            <v>54129.23</v>
          </cell>
          <cell r="K2963">
            <v>54129.23</v>
          </cell>
          <cell r="L2963">
            <v>32325.98</v>
          </cell>
          <cell r="M2963" t="str">
            <v>F</v>
          </cell>
          <cell r="N2963">
            <v>0.5972</v>
          </cell>
          <cell r="O2963" t="str">
            <v>I</v>
          </cell>
          <cell r="P2963" t="str">
            <v>54,129.23</v>
          </cell>
        </row>
        <row r="2964">
          <cell r="I2964" t="str">
            <v>F</v>
          </cell>
          <cell r="J2964">
            <v>174696</v>
          </cell>
          <cell r="K2964">
            <v>174696</v>
          </cell>
          <cell r="L2964">
            <v>104817.6</v>
          </cell>
          <cell r="M2964" t="str">
            <v>F</v>
          </cell>
          <cell r="N2964">
            <v>0.6</v>
          </cell>
          <cell r="O2964" t="str">
            <v>L</v>
          </cell>
        </row>
        <row r="2965">
          <cell r="F2965" t="str">
            <v>OOCU7254461</v>
          </cell>
          <cell r="G2965" t="str">
            <v>GR-2025/08-0005</v>
          </cell>
        </row>
        <row r="2965">
          <cell r="I2965" t="str">
            <v>F</v>
          </cell>
          <cell r="J2965">
            <v>104169.98</v>
          </cell>
          <cell r="K2965">
            <v>104169.98</v>
          </cell>
          <cell r="L2965">
            <v>62210.31</v>
          </cell>
          <cell r="M2965" t="str">
            <v>F</v>
          </cell>
          <cell r="N2965">
            <v>0.5972</v>
          </cell>
          <cell r="O2965" t="str">
            <v>I</v>
          </cell>
          <cell r="P2965" t="str">
            <v>104,169.98</v>
          </cell>
        </row>
        <row r="2966">
          <cell r="F2966" t="str">
            <v>OOCU8628632</v>
          </cell>
          <cell r="G2966" t="str">
            <v>GR-2025/08-0002</v>
          </cell>
        </row>
        <row r="2966">
          <cell r="I2966" t="str">
            <v>F</v>
          </cell>
          <cell r="J2966">
            <v>142269.74</v>
          </cell>
          <cell r="K2966">
            <v>142269.74</v>
          </cell>
          <cell r="L2966">
            <v>84963.49</v>
          </cell>
          <cell r="M2966" t="str">
            <v>F</v>
          </cell>
          <cell r="N2966">
            <v>0.5972</v>
          </cell>
          <cell r="O2966" t="str">
            <v>I</v>
          </cell>
          <cell r="P2966" t="str">
            <v>142,269.74</v>
          </cell>
        </row>
        <row r="2967">
          <cell r="F2967" t="str">
            <v>YMMU6864300</v>
          </cell>
          <cell r="G2967" t="str">
            <v>GR-2025/08-0001</v>
          </cell>
        </row>
        <row r="2967">
          <cell r="I2967" t="str">
            <v>F</v>
          </cell>
          <cell r="J2967">
            <v>34555.53</v>
          </cell>
          <cell r="K2967">
            <v>34555.53</v>
          </cell>
          <cell r="L2967">
            <v>148046.26</v>
          </cell>
          <cell r="M2967" t="str">
            <v>F</v>
          </cell>
          <cell r="N2967">
            <v>4.2843</v>
          </cell>
          <cell r="O2967" t="str">
            <v>I</v>
          </cell>
          <cell r="P2967" t="str">
            <v>34,555.53</v>
          </cell>
        </row>
        <row r="2968">
          <cell r="I2968" t="str">
            <v>F</v>
          </cell>
          <cell r="J2968">
            <v>29185</v>
          </cell>
          <cell r="K2968">
            <v>29185</v>
          </cell>
          <cell r="L2968">
            <v>17511</v>
          </cell>
          <cell r="M2968" t="str">
            <v>F</v>
          </cell>
          <cell r="N2968">
            <v>0.6</v>
          </cell>
          <cell r="O2968" t="str">
            <v>L</v>
          </cell>
        </row>
        <row r="2969">
          <cell r="I2969" t="str">
            <v>F</v>
          </cell>
          <cell r="J2969">
            <v>26000</v>
          </cell>
          <cell r="K2969">
            <v>26000</v>
          </cell>
          <cell r="L2969">
            <v>15600</v>
          </cell>
          <cell r="M2969" t="str">
            <v>F</v>
          </cell>
          <cell r="N2969">
            <v>0.6</v>
          </cell>
          <cell r="O2969" t="str">
            <v>L</v>
          </cell>
        </row>
        <row r="2970">
          <cell r="I2970" t="str">
            <v>F</v>
          </cell>
          <cell r="J2970">
            <v>45500</v>
          </cell>
          <cell r="K2970">
            <v>45500</v>
          </cell>
          <cell r="L2970">
            <v>27300</v>
          </cell>
          <cell r="M2970" t="str">
            <v>F</v>
          </cell>
          <cell r="N2970">
            <v>0.6</v>
          </cell>
          <cell r="O2970" t="str">
            <v>L</v>
          </cell>
        </row>
        <row r="2971">
          <cell r="F2971" t="str">
            <v>WHSU8453720</v>
          </cell>
          <cell r="G2971" t="str">
            <v>GR-2025/08-0038</v>
          </cell>
        </row>
        <row r="2971">
          <cell r="I2971" t="str">
            <v>F</v>
          </cell>
          <cell r="J2971">
            <v>124188.29</v>
          </cell>
          <cell r="K2971">
            <v>124188.29</v>
          </cell>
          <cell r="L2971">
            <v>74314.27</v>
          </cell>
          <cell r="M2971" t="str">
            <v>F</v>
          </cell>
          <cell r="N2971">
            <v>0.5984</v>
          </cell>
          <cell r="O2971" t="str">
            <v>I</v>
          </cell>
          <cell r="P2971" t="str">
            <v>124,188.29</v>
          </cell>
        </row>
        <row r="2972">
          <cell r="F2972" t="str">
            <v>WHSU8457617</v>
          </cell>
          <cell r="G2972" t="str">
            <v>GR-2025/08-0039</v>
          </cell>
        </row>
        <row r="2972">
          <cell r="I2972" t="str">
            <v>F</v>
          </cell>
          <cell r="J2972">
            <v>127898.19</v>
          </cell>
          <cell r="K2972">
            <v>127898.19</v>
          </cell>
          <cell r="L2972">
            <v>76534.28</v>
          </cell>
          <cell r="M2972" t="str">
            <v>F</v>
          </cell>
          <cell r="N2972">
            <v>0.5984</v>
          </cell>
          <cell r="O2972" t="str">
            <v>I</v>
          </cell>
          <cell r="P2972" t="str">
            <v>127,898.19</v>
          </cell>
        </row>
        <row r="2973">
          <cell r="F2973" t="str">
            <v>WHSU8461089</v>
          </cell>
          <cell r="G2973" t="str">
            <v>GR-2025/08-0033</v>
          </cell>
        </row>
        <row r="2973">
          <cell r="I2973" t="str">
            <v>F</v>
          </cell>
          <cell r="J2973">
            <v>127999.54</v>
          </cell>
          <cell r="K2973">
            <v>127999.54</v>
          </cell>
          <cell r="L2973">
            <v>76594.92</v>
          </cell>
          <cell r="M2973" t="str">
            <v>F</v>
          </cell>
          <cell r="N2973">
            <v>0.5984</v>
          </cell>
          <cell r="O2973" t="str">
            <v>I</v>
          </cell>
          <cell r="P2973" t="str">
            <v>127,999.54</v>
          </cell>
        </row>
        <row r="2974">
          <cell r="F2974" t="str">
            <v>F-OOCU8609186</v>
          </cell>
          <cell r="G2974" t="str">
            <v>FGR2025/07-0005</v>
          </cell>
        </row>
        <row r="2974">
          <cell r="I2974" t="str">
            <v>F</v>
          </cell>
          <cell r="J2974">
            <v>2930</v>
          </cell>
          <cell r="K2974">
            <v>2930</v>
          </cell>
          <cell r="L2974">
            <v>1743.94</v>
          </cell>
          <cell r="M2974" t="str">
            <v>F</v>
          </cell>
          <cell r="N2974">
            <v>0.5952</v>
          </cell>
          <cell r="O2974" t="str">
            <v>I</v>
          </cell>
          <cell r="P2974" t="str">
            <v>2,930.00</v>
          </cell>
        </row>
        <row r="2975">
          <cell r="G2975" t="str">
            <v>GR-2025/07-0072</v>
          </cell>
        </row>
        <row r="2975">
          <cell r="I2975" t="str">
            <v>F</v>
          </cell>
          <cell r="J2975">
            <v>360</v>
          </cell>
          <cell r="K2975">
            <v>360</v>
          </cell>
          <cell r="L2975">
            <v>360</v>
          </cell>
          <cell r="M2975" t="str">
            <v>F</v>
          </cell>
          <cell r="N2975">
            <v>1</v>
          </cell>
        </row>
        <row r="2976">
          <cell r="F2976" t="str">
            <v>F-WHSU5261770</v>
          </cell>
          <cell r="G2976" t="str">
            <v>FGR2025/07-0004</v>
          </cell>
        </row>
        <row r="2976">
          <cell r="I2976" t="str">
            <v>F</v>
          </cell>
          <cell r="J2976">
            <v>58</v>
          </cell>
          <cell r="K2976">
            <v>58</v>
          </cell>
          <cell r="L2976">
            <v>34.64</v>
          </cell>
          <cell r="M2976" t="str">
            <v>F</v>
          </cell>
          <cell r="N2976">
            <v>0.5972</v>
          </cell>
          <cell r="O2976" t="str">
            <v>I</v>
          </cell>
          <cell r="P2976" t="str">
            <v>58.00</v>
          </cell>
        </row>
        <row r="2977">
          <cell r="F2977" t="str">
            <v>WHSU6331492</v>
          </cell>
          <cell r="G2977" t="str">
            <v>GR-2025/07-0148</v>
          </cell>
        </row>
        <row r="2977">
          <cell r="I2977" t="str">
            <v>F</v>
          </cell>
          <cell r="J2977">
            <v>150558.1</v>
          </cell>
          <cell r="K2977">
            <v>150558.1</v>
          </cell>
          <cell r="L2977">
            <v>89913.3</v>
          </cell>
          <cell r="M2977" t="str">
            <v>F</v>
          </cell>
          <cell r="N2977">
            <v>0.5972</v>
          </cell>
          <cell r="O2977" t="str">
            <v>I</v>
          </cell>
          <cell r="P2977" t="str">
            <v>150,558.10</v>
          </cell>
        </row>
        <row r="2978">
          <cell r="I2978" t="str">
            <v>F</v>
          </cell>
          <cell r="J2978">
            <v>239976</v>
          </cell>
          <cell r="K2978">
            <v>239976</v>
          </cell>
          <cell r="L2978">
            <v>143985.6</v>
          </cell>
          <cell r="M2978" t="str">
            <v>F</v>
          </cell>
          <cell r="N2978">
            <v>0.6</v>
          </cell>
          <cell r="O2978" t="str">
            <v>L</v>
          </cell>
        </row>
        <row r="2979">
          <cell r="F2979" t="str">
            <v>BEAU6425587 (KUCHING)</v>
          </cell>
          <cell r="G2979" t="str">
            <v>GR-2025/08-0028</v>
          </cell>
        </row>
        <row r="2979">
          <cell r="I2979" t="str">
            <v>F</v>
          </cell>
          <cell r="J2979">
            <v>26100</v>
          </cell>
          <cell r="K2979">
            <v>26100</v>
          </cell>
          <cell r="L2979">
            <v>15498.18</v>
          </cell>
          <cell r="M2979" t="str">
            <v>F</v>
          </cell>
          <cell r="N2979">
            <v>0.5938</v>
          </cell>
          <cell r="O2979" t="str">
            <v>I</v>
          </cell>
          <cell r="P2979" t="str">
            <v>26,100.00</v>
          </cell>
        </row>
        <row r="2980">
          <cell r="F2980" t="str">
            <v>BEAU6425587 (KUCHING)</v>
          </cell>
          <cell r="G2980" t="str">
            <v>GR-2025/08-0027</v>
          </cell>
        </row>
        <row r="2980">
          <cell r="I2980" t="str">
            <v>F</v>
          </cell>
          <cell r="J2980">
            <v>34138</v>
          </cell>
          <cell r="K2980">
            <v>34138</v>
          </cell>
          <cell r="L2980">
            <v>20271.14</v>
          </cell>
          <cell r="M2980" t="str">
            <v>F</v>
          </cell>
          <cell r="N2980">
            <v>0.5938</v>
          </cell>
          <cell r="O2980" t="str">
            <v>I</v>
          </cell>
          <cell r="P2980" t="str">
            <v>34,138.00</v>
          </cell>
        </row>
        <row r="2981">
          <cell r="F2981" t="str">
            <v>BEAU6425587 (KUCHING)</v>
          </cell>
          <cell r="G2981" t="str">
            <v>GR-2025/08-0026</v>
          </cell>
        </row>
        <row r="2981">
          <cell r="I2981" t="str">
            <v>F</v>
          </cell>
          <cell r="J2981">
            <v>52458.5</v>
          </cell>
          <cell r="K2981">
            <v>52458.5</v>
          </cell>
          <cell r="L2981">
            <v>31149.86</v>
          </cell>
          <cell r="M2981" t="str">
            <v>F</v>
          </cell>
          <cell r="N2981">
            <v>0.5938</v>
          </cell>
          <cell r="O2981" t="str">
            <v>K</v>
          </cell>
          <cell r="P2981" t="str">
            <v>52,458.50</v>
          </cell>
        </row>
        <row r="2982">
          <cell r="F2982" t="str">
            <v>WHSU8455825 (MOCHA)</v>
          </cell>
          <cell r="G2982" t="str">
            <v>GR-2025/08-0004</v>
          </cell>
        </row>
        <row r="2982">
          <cell r="I2982" t="str">
            <v>F</v>
          </cell>
          <cell r="J2982">
            <v>46810</v>
          </cell>
          <cell r="K2982">
            <v>46810</v>
          </cell>
          <cell r="L2982">
            <v>27954.93</v>
          </cell>
          <cell r="M2982" t="str">
            <v>F</v>
          </cell>
          <cell r="N2982">
            <v>0.5972</v>
          </cell>
          <cell r="O2982" t="str">
            <v>I</v>
          </cell>
          <cell r="P2982" t="str">
            <v>46,810.00</v>
          </cell>
        </row>
        <row r="2983">
          <cell r="F2983" t="str">
            <v>WHSU8455825</v>
          </cell>
          <cell r="G2983" t="str">
            <v>GR-2025/08-0003</v>
          </cell>
        </row>
        <row r="2983">
          <cell r="I2983" t="str">
            <v>F</v>
          </cell>
          <cell r="J2983">
            <v>60489.99</v>
          </cell>
          <cell r="K2983">
            <v>60489.99</v>
          </cell>
          <cell r="L2983">
            <v>36124.62</v>
          </cell>
          <cell r="M2983" t="str">
            <v>F</v>
          </cell>
          <cell r="N2983">
            <v>0.5972</v>
          </cell>
          <cell r="O2983" t="str">
            <v>I</v>
          </cell>
          <cell r="P2983" t="str">
            <v>60,489.99</v>
          </cell>
        </row>
        <row r="2984">
          <cell r="G2984" t="str">
            <v>GR-2025/07-0076</v>
          </cell>
        </row>
        <row r="2984">
          <cell r="I2984" t="str">
            <v>F</v>
          </cell>
          <cell r="J2984">
            <v>645</v>
          </cell>
          <cell r="K2984">
            <v>645</v>
          </cell>
          <cell r="L2984">
            <v>645</v>
          </cell>
          <cell r="M2984" t="str">
            <v>F</v>
          </cell>
          <cell r="N2984">
            <v>1</v>
          </cell>
        </row>
        <row r="2985">
          <cell r="F2985" t="str">
            <v>WHSU8455980</v>
          </cell>
          <cell r="G2985" t="str">
            <v>GR-2025/07-0153</v>
          </cell>
        </row>
        <row r="2985">
          <cell r="I2985" t="str">
            <v>F</v>
          </cell>
          <cell r="J2985">
            <v>108563.52</v>
          </cell>
          <cell r="K2985">
            <v>108563.52</v>
          </cell>
          <cell r="L2985">
            <v>64834.13</v>
          </cell>
          <cell r="M2985" t="str">
            <v>F</v>
          </cell>
          <cell r="N2985">
            <v>0.5972</v>
          </cell>
          <cell r="O2985" t="str">
            <v>I</v>
          </cell>
          <cell r="P2985" t="str">
            <v>108,563.52</v>
          </cell>
        </row>
        <row r="2986">
          <cell r="I2986" t="str">
            <v>F</v>
          </cell>
          <cell r="J2986">
            <v>298616.5</v>
          </cell>
          <cell r="K2986">
            <v>298616.5</v>
          </cell>
          <cell r="L2986">
            <v>179169.9</v>
          </cell>
          <cell r="M2986" t="str">
            <v>F</v>
          </cell>
          <cell r="N2986">
            <v>0.6</v>
          </cell>
          <cell r="O2986" t="str">
            <v>L</v>
          </cell>
        </row>
        <row r="2987">
          <cell r="I2987" t="str">
            <v>F</v>
          </cell>
          <cell r="J2987">
            <v>36000</v>
          </cell>
          <cell r="K2987">
            <v>36000</v>
          </cell>
          <cell r="L2987">
            <v>21600</v>
          </cell>
          <cell r="M2987" t="str">
            <v>F</v>
          </cell>
          <cell r="N2987">
            <v>0.6</v>
          </cell>
          <cell r="O2987" t="str">
            <v>L</v>
          </cell>
        </row>
        <row r="2988">
          <cell r="F2988" t="str">
            <v>KMTU9340334</v>
          </cell>
          <cell r="G2988" t="str">
            <v>GR-2025/07-0120</v>
          </cell>
        </row>
        <row r="2988">
          <cell r="I2988" t="str">
            <v>F</v>
          </cell>
          <cell r="J2988">
            <v>136640.02</v>
          </cell>
          <cell r="K2988">
            <v>136640.02</v>
          </cell>
          <cell r="L2988">
            <v>81136.84</v>
          </cell>
          <cell r="M2988" t="str">
            <v>F</v>
          </cell>
          <cell r="N2988">
            <v>0.5938</v>
          </cell>
          <cell r="O2988" t="str">
            <v>I</v>
          </cell>
          <cell r="P2988" t="str">
            <v>136,640.02</v>
          </cell>
        </row>
        <row r="2989">
          <cell r="I2989" t="str">
            <v>F</v>
          </cell>
          <cell r="J2989">
            <v>35.26</v>
          </cell>
          <cell r="K2989">
            <v>35.26</v>
          </cell>
          <cell r="L2989">
            <v>21.16</v>
          </cell>
          <cell r="M2989" t="str">
            <v>F</v>
          </cell>
          <cell r="N2989">
            <v>0.6</v>
          </cell>
          <cell r="O2989" t="str">
            <v>N</v>
          </cell>
        </row>
        <row r="2990">
          <cell r="F2990" t="str">
            <v>TGBU6744793</v>
          </cell>
          <cell r="G2990" t="str">
            <v>GR-2025/07-0141</v>
          </cell>
        </row>
        <row r="2990">
          <cell r="I2990" t="str">
            <v>F</v>
          </cell>
          <cell r="J2990">
            <v>140338.4</v>
          </cell>
          <cell r="K2990">
            <v>140338.4</v>
          </cell>
          <cell r="L2990">
            <v>83332.94</v>
          </cell>
          <cell r="M2990" t="str">
            <v>F</v>
          </cell>
          <cell r="N2990">
            <v>0.5938</v>
          </cell>
          <cell r="O2990" t="str">
            <v>I</v>
          </cell>
          <cell r="P2990" t="str">
            <v>140,338.40</v>
          </cell>
        </row>
        <row r="2991">
          <cell r="I2991" t="str">
            <v>F</v>
          </cell>
          <cell r="J2991">
            <v>5550</v>
          </cell>
          <cell r="K2991">
            <v>5550</v>
          </cell>
          <cell r="L2991">
            <v>3330</v>
          </cell>
          <cell r="M2991" t="str">
            <v>F</v>
          </cell>
          <cell r="N2991">
            <v>0.6</v>
          </cell>
          <cell r="O2991" t="str">
            <v>L</v>
          </cell>
        </row>
        <row r="2992">
          <cell r="F2992" t="str">
            <v>TGBU6744793</v>
          </cell>
          <cell r="G2992" t="str">
            <v>GR-2025/07-0140</v>
          </cell>
        </row>
        <row r="2992">
          <cell r="I2992" t="str">
            <v>F</v>
          </cell>
          <cell r="J2992">
            <v>6344</v>
          </cell>
          <cell r="K2992">
            <v>6344</v>
          </cell>
          <cell r="L2992">
            <v>3767.07</v>
          </cell>
          <cell r="M2992" t="str">
            <v>F</v>
          </cell>
          <cell r="N2992">
            <v>0.5938</v>
          </cell>
          <cell r="O2992" t="str">
            <v>I</v>
          </cell>
          <cell r="P2992" t="str">
            <v>6,344.00</v>
          </cell>
        </row>
        <row r="2993">
          <cell r="F2993" t="str">
            <v>TGBU6744793 </v>
          </cell>
          <cell r="G2993" t="str">
            <v>GR-2025/07-0139</v>
          </cell>
        </row>
        <row r="2993">
          <cell r="I2993" t="str">
            <v>F</v>
          </cell>
          <cell r="J2993">
            <v>3588</v>
          </cell>
          <cell r="K2993">
            <v>3588</v>
          </cell>
          <cell r="L2993">
            <v>2130.55</v>
          </cell>
          <cell r="M2993" t="str">
            <v>F</v>
          </cell>
          <cell r="N2993">
            <v>0.5938</v>
          </cell>
          <cell r="O2993" t="str">
            <v>I</v>
          </cell>
          <cell r="P2993" t="str">
            <v>3,588.00</v>
          </cell>
        </row>
        <row r="2994">
          <cell r="F2994" t="str">
            <v>TGBU6744793 (MOCHA)</v>
          </cell>
          <cell r="G2994" t="str">
            <v>GR-2025/07-0138</v>
          </cell>
        </row>
        <row r="2994">
          <cell r="I2994" t="str">
            <v>F</v>
          </cell>
          <cell r="J2994">
            <v>10028</v>
          </cell>
          <cell r="K2994">
            <v>10028</v>
          </cell>
          <cell r="L2994">
            <v>5954.63</v>
          </cell>
          <cell r="M2994" t="str">
            <v>F</v>
          </cell>
          <cell r="N2994">
            <v>0.5938</v>
          </cell>
          <cell r="O2994" t="str">
            <v>I</v>
          </cell>
          <cell r="P2994" t="str">
            <v>10,028.00</v>
          </cell>
        </row>
        <row r="2995">
          <cell r="F2995" t="str">
            <v>TGBU6744793</v>
          </cell>
          <cell r="G2995" t="str">
            <v>GR-2025/07-0137</v>
          </cell>
        </row>
        <row r="2995">
          <cell r="I2995" t="str">
            <v>F</v>
          </cell>
          <cell r="J2995">
            <v>5988</v>
          </cell>
          <cell r="K2995">
            <v>5988</v>
          </cell>
          <cell r="L2995">
            <v>3555.67</v>
          </cell>
          <cell r="M2995" t="str">
            <v>F</v>
          </cell>
          <cell r="N2995">
            <v>0.5938</v>
          </cell>
          <cell r="O2995" t="str">
            <v>I</v>
          </cell>
          <cell r="P2995" t="str">
            <v>5,988.00</v>
          </cell>
        </row>
        <row r="2996">
          <cell r="F2996" t="str">
            <v>TGBU6744793 </v>
          </cell>
          <cell r="G2996" t="str">
            <v>GR-2025/07-0136</v>
          </cell>
        </row>
        <row r="2996">
          <cell r="I2996" t="str">
            <v>F</v>
          </cell>
          <cell r="J2996">
            <v>1977.5</v>
          </cell>
          <cell r="K2996">
            <v>1977.5</v>
          </cell>
          <cell r="L2996">
            <v>1174.24</v>
          </cell>
          <cell r="M2996" t="str">
            <v>F</v>
          </cell>
          <cell r="N2996">
            <v>0.5938</v>
          </cell>
          <cell r="O2996" t="str">
            <v>I</v>
          </cell>
          <cell r="P2996" t="str">
            <v>1,977.50</v>
          </cell>
        </row>
        <row r="2997">
          <cell r="F2997" t="str">
            <v>TGBU6744793</v>
          </cell>
          <cell r="G2997" t="str">
            <v>GR-2025/07-0135</v>
          </cell>
        </row>
        <row r="2997">
          <cell r="I2997" t="str">
            <v>F</v>
          </cell>
          <cell r="J2997">
            <v>6000</v>
          </cell>
          <cell r="K2997">
            <v>6000</v>
          </cell>
          <cell r="L2997">
            <v>3562.8</v>
          </cell>
          <cell r="M2997" t="str">
            <v>F</v>
          </cell>
          <cell r="N2997">
            <v>0.5938</v>
          </cell>
          <cell r="O2997" t="str">
            <v>I</v>
          </cell>
          <cell r="P2997" t="str">
            <v>6,000.00</v>
          </cell>
        </row>
        <row r="2998">
          <cell r="F2998" t="str">
            <v>TGBU6744793 </v>
          </cell>
          <cell r="G2998" t="str">
            <v>GR-2025/07-0134</v>
          </cell>
        </row>
        <row r="2998">
          <cell r="I2998" t="str">
            <v>F</v>
          </cell>
          <cell r="J2998">
            <v>3910</v>
          </cell>
          <cell r="K2998">
            <v>3910</v>
          </cell>
          <cell r="L2998">
            <v>2321.76</v>
          </cell>
          <cell r="M2998" t="str">
            <v>F</v>
          </cell>
          <cell r="N2998">
            <v>0.5938</v>
          </cell>
          <cell r="O2998" t="str">
            <v>I</v>
          </cell>
          <cell r="P2998" t="str">
            <v>3,910.00</v>
          </cell>
        </row>
        <row r="2999">
          <cell r="I2999" t="str">
            <v>F</v>
          </cell>
          <cell r="J2999">
            <v>24420</v>
          </cell>
          <cell r="K2999">
            <v>24420</v>
          </cell>
          <cell r="L2999">
            <v>14652</v>
          </cell>
          <cell r="M2999" t="str">
            <v>F</v>
          </cell>
          <cell r="N2999">
            <v>0.6</v>
          </cell>
          <cell r="O2999" t="str">
            <v>L</v>
          </cell>
        </row>
        <row r="3000">
          <cell r="F3000" t="str">
            <v>TGBU6744793 </v>
          </cell>
          <cell r="G3000" t="str">
            <v>GR-2025/07-0133</v>
          </cell>
        </row>
        <row r="3000">
          <cell r="I3000" t="str">
            <v>F</v>
          </cell>
          <cell r="J3000">
            <v>247070.5</v>
          </cell>
          <cell r="K3000">
            <v>247070.5</v>
          </cell>
          <cell r="L3000">
            <v>146710.46</v>
          </cell>
          <cell r="M3000" t="str">
            <v>F</v>
          </cell>
          <cell r="N3000">
            <v>0.5938</v>
          </cell>
          <cell r="O3000" t="str">
            <v>I</v>
          </cell>
          <cell r="P3000" t="str">
            <v>247,070.50</v>
          </cell>
        </row>
        <row r="3001">
          <cell r="F3001" t="str">
            <v>TGBU6744793</v>
          </cell>
          <cell r="G3001" t="str">
            <v>GR-2025/07-0132</v>
          </cell>
        </row>
        <row r="3001">
          <cell r="I3001" t="str">
            <v>F</v>
          </cell>
          <cell r="J3001">
            <v>31952</v>
          </cell>
          <cell r="K3001">
            <v>31952</v>
          </cell>
          <cell r="L3001">
            <v>18973.1</v>
          </cell>
          <cell r="M3001" t="str">
            <v>F</v>
          </cell>
          <cell r="N3001">
            <v>0.5938</v>
          </cell>
          <cell r="O3001" t="str">
            <v>I</v>
          </cell>
          <cell r="P3001" t="str">
            <v>31,952.00</v>
          </cell>
        </row>
        <row r="3002">
          <cell r="F3002" t="str">
            <v>TGBU6744793 (MOCHA)</v>
          </cell>
          <cell r="G3002" t="str">
            <v>GR-2025/07-0131</v>
          </cell>
        </row>
        <row r="3002">
          <cell r="I3002" t="str">
            <v>F</v>
          </cell>
          <cell r="J3002">
            <v>67852</v>
          </cell>
          <cell r="K3002">
            <v>67852</v>
          </cell>
          <cell r="L3002">
            <v>40290.52</v>
          </cell>
          <cell r="M3002" t="str">
            <v>F</v>
          </cell>
          <cell r="N3002">
            <v>0.5938</v>
          </cell>
          <cell r="O3002" t="str">
            <v>I</v>
          </cell>
          <cell r="P3002" t="str">
            <v>67,852.00</v>
          </cell>
        </row>
        <row r="3003">
          <cell r="F3003" t="str">
            <v>TGBU6744793</v>
          </cell>
          <cell r="G3003" t="str">
            <v>GR-2025/07-0130</v>
          </cell>
        </row>
        <row r="3003">
          <cell r="I3003" t="str">
            <v>F</v>
          </cell>
          <cell r="J3003">
            <v>160712</v>
          </cell>
          <cell r="K3003">
            <v>160712</v>
          </cell>
          <cell r="L3003">
            <v>95430.79</v>
          </cell>
          <cell r="M3003" t="str">
            <v>F</v>
          </cell>
          <cell r="N3003">
            <v>0.5938</v>
          </cell>
          <cell r="O3003" t="str">
            <v>I</v>
          </cell>
          <cell r="P3003" t="str">
            <v>160,712.00</v>
          </cell>
        </row>
        <row r="3004">
          <cell r="G3004" t="str">
            <v>GR-2025/07-0052</v>
          </cell>
        </row>
        <row r="3004">
          <cell r="I3004" t="str">
            <v>F</v>
          </cell>
          <cell r="J3004">
            <v>185.2</v>
          </cell>
          <cell r="K3004">
            <v>185.2</v>
          </cell>
          <cell r="L3004">
            <v>109.32</v>
          </cell>
          <cell r="M3004" t="str">
            <v>F</v>
          </cell>
          <cell r="N3004">
            <v>0.5903</v>
          </cell>
        </row>
        <row r="3005">
          <cell r="G3005" t="str">
            <v>GR-2025/07-0051</v>
          </cell>
        </row>
        <row r="3005">
          <cell r="I3005" t="str">
            <v>F</v>
          </cell>
          <cell r="J3005">
            <v>325</v>
          </cell>
          <cell r="K3005">
            <v>325</v>
          </cell>
          <cell r="L3005">
            <v>191.49</v>
          </cell>
          <cell r="M3005" t="str">
            <v>F</v>
          </cell>
          <cell r="N3005">
            <v>0.5892</v>
          </cell>
        </row>
        <row r="3006">
          <cell r="F3006" t="str">
            <v>BMOU6253728</v>
          </cell>
          <cell r="G3006" t="str">
            <v>GR-2025/07-0129</v>
          </cell>
        </row>
        <row r="3006">
          <cell r="I3006" t="str">
            <v>F</v>
          </cell>
          <cell r="J3006">
            <v>127193.01</v>
          </cell>
          <cell r="K3006">
            <v>127193.01</v>
          </cell>
          <cell r="L3006">
            <v>75527.21</v>
          </cell>
          <cell r="M3006" t="str">
            <v>F</v>
          </cell>
          <cell r="N3006">
            <v>0.5938</v>
          </cell>
          <cell r="O3006" t="str">
            <v>I</v>
          </cell>
          <cell r="P3006" t="str">
            <v>127,193.01</v>
          </cell>
        </row>
        <row r="3007">
          <cell r="G3007" t="str">
            <v>GR-2025/07-0062</v>
          </cell>
        </row>
        <row r="3007">
          <cell r="I3007" t="str">
            <v>F</v>
          </cell>
          <cell r="J3007">
            <v>133.2</v>
          </cell>
          <cell r="K3007">
            <v>133.2</v>
          </cell>
          <cell r="L3007">
            <v>133.2</v>
          </cell>
          <cell r="M3007" t="str">
            <v>F</v>
          </cell>
          <cell r="N3007">
            <v>1</v>
          </cell>
        </row>
        <row r="3008">
          <cell r="F3008" t="str">
            <v>BMOU6261873</v>
          </cell>
          <cell r="G3008" t="str">
            <v>GR-2025/07-0143</v>
          </cell>
        </row>
        <row r="3008">
          <cell r="I3008" t="str">
            <v>F</v>
          </cell>
          <cell r="J3008">
            <v>112066</v>
          </cell>
          <cell r="K3008">
            <v>112066</v>
          </cell>
          <cell r="L3008">
            <v>66544.79</v>
          </cell>
          <cell r="M3008" t="str">
            <v>F</v>
          </cell>
          <cell r="N3008">
            <v>0.5938</v>
          </cell>
          <cell r="O3008" t="str">
            <v>I</v>
          </cell>
          <cell r="P3008" t="str">
            <v>112,066.00</v>
          </cell>
        </row>
        <row r="3009">
          <cell r="F3009" t="str">
            <v>FFAU7114501</v>
          </cell>
          <cell r="G3009" t="str">
            <v>GR-2025/07-0117</v>
          </cell>
        </row>
        <row r="3009">
          <cell r="I3009" t="str">
            <v>F</v>
          </cell>
          <cell r="J3009">
            <v>1490</v>
          </cell>
          <cell r="K3009">
            <v>1490</v>
          </cell>
          <cell r="L3009">
            <v>884.76</v>
          </cell>
          <cell r="M3009" t="str">
            <v>F</v>
          </cell>
          <cell r="N3009">
            <v>0.5938</v>
          </cell>
          <cell r="O3009" t="str">
            <v>I</v>
          </cell>
          <cell r="P3009" t="str">
            <v>1,490.00</v>
          </cell>
        </row>
        <row r="3010">
          <cell r="F3010" t="str">
            <v>FFAU7114501</v>
          </cell>
          <cell r="G3010" t="str">
            <v>GR-2025/07-0118</v>
          </cell>
        </row>
        <row r="3010">
          <cell r="I3010" t="str">
            <v>F</v>
          </cell>
          <cell r="J3010">
            <v>103388.5</v>
          </cell>
          <cell r="K3010">
            <v>103388.5</v>
          </cell>
          <cell r="L3010">
            <v>61392.09</v>
          </cell>
          <cell r="M3010" t="str">
            <v>F</v>
          </cell>
          <cell r="N3010">
            <v>0.5938</v>
          </cell>
          <cell r="O3010" t="str">
            <v>I</v>
          </cell>
          <cell r="P3010" t="str">
            <v>103,388.50</v>
          </cell>
        </row>
        <row r="3011">
          <cell r="I3011" t="str">
            <v>F</v>
          </cell>
          <cell r="J3011">
            <v>7936</v>
          </cell>
          <cell r="K3011">
            <v>7936</v>
          </cell>
          <cell r="L3011">
            <v>4761.6</v>
          </cell>
          <cell r="M3011" t="str">
            <v>F</v>
          </cell>
          <cell r="N3011">
            <v>0.6</v>
          </cell>
          <cell r="O3011" t="str">
            <v>L</v>
          </cell>
        </row>
        <row r="3012">
          <cell r="F3012" t="str">
            <v>YMMU6586489</v>
          </cell>
          <cell r="G3012" t="str">
            <v>GR-2025/07-0119</v>
          </cell>
        </row>
        <row r="3012">
          <cell r="I3012" t="str">
            <v>F</v>
          </cell>
          <cell r="J3012">
            <v>105145</v>
          </cell>
          <cell r="K3012">
            <v>105145</v>
          </cell>
          <cell r="L3012">
            <v>62435.1</v>
          </cell>
          <cell r="M3012" t="str">
            <v>F</v>
          </cell>
          <cell r="N3012">
            <v>0.5938</v>
          </cell>
          <cell r="O3012" t="str">
            <v>I</v>
          </cell>
          <cell r="P3012" t="str">
            <v>105,145.00</v>
          </cell>
        </row>
        <row r="3013">
          <cell r="G3013" t="str">
            <v>GR-2025/07-0043</v>
          </cell>
        </row>
        <row r="3013">
          <cell r="I3013" t="str">
            <v>F</v>
          </cell>
          <cell r="J3013">
            <v>638.4</v>
          </cell>
          <cell r="K3013">
            <v>638.4</v>
          </cell>
          <cell r="L3013">
            <v>638.4</v>
          </cell>
          <cell r="M3013" t="str">
            <v>F</v>
          </cell>
          <cell r="N3013">
            <v>1</v>
          </cell>
        </row>
        <row r="3014">
          <cell r="G3014" t="str">
            <v>GR-2025/07-0044</v>
          </cell>
        </row>
        <row r="3014">
          <cell r="I3014" t="str">
            <v>F</v>
          </cell>
          <cell r="J3014">
            <v>65.84</v>
          </cell>
          <cell r="K3014">
            <v>65.84</v>
          </cell>
          <cell r="L3014">
            <v>65.84</v>
          </cell>
          <cell r="M3014" t="str">
            <v>F</v>
          </cell>
          <cell r="N3014">
            <v>1</v>
          </cell>
        </row>
        <row r="3015">
          <cell r="F3015" t="str">
            <v>THE WYN RESIDENCE AT PUCHONG </v>
          </cell>
          <cell r="G3015" t="str">
            <v>GR-2025/07-0053</v>
          </cell>
        </row>
        <row r="3015">
          <cell r="I3015" t="str">
            <v>F</v>
          </cell>
          <cell r="J3015">
            <v>345</v>
          </cell>
          <cell r="K3015">
            <v>345</v>
          </cell>
          <cell r="L3015">
            <v>345</v>
          </cell>
          <cell r="M3015" t="str">
            <v>F</v>
          </cell>
          <cell r="N3015">
            <v>1</v>
          </cell>
        </row>
        <row r="3016">
          <cell r="I3016" t="str">
            <v>F</v>
          </cell>
          <cell r="J3016">
            <v>10800</v>
          </cell>
          <cell r="K3016">
            <v>10800</v>
          </cell>
          <cell r="L3016">
            <v>6480</v>
          </cell>
          <cell r="M3016" t="str">
            <v>F</v>
          </cell>
          <cell r="N3016">
            <v>0.6</v>
          </cell>
          <cell r="O3016" t="str">
            <v>L</v>
          </cell>
        </row>
        <row r="3017">
          <cell r="I3017" t="str">
            <v>F</v>
          </cell>
          <cell r="J3017">
            <v>75600</v>
          </cell>
          <cell r="K3017">
            <v>75600</v>
          </cell>
          <cell r="L3017">
            <v>45360</v>
          </cell>
          <cell r="M3017" t="str">
            <v>F</v>
          </cell>
          <cell r="N3017">
            <v>0.6</v>
          </cell>
          <cell r="O3017" t="str">
            <v>L</v>
          </cell>
        </row>
        <row r="3018">
          <cell r="F3018" t="str">
            <v>MAGU5582790</v>
          </cell>
          <cell r="G3018" t="str">
            <v>GR-2025/07-0121</v>
          </cell>
        </row>
        <row r="3018">
          <cell r="I3018" t="str">
            <v>F</v>
          </cell>
          <cell r="J3018">
            <v>121082</v>
          </cell>
          <cell r="K3018">
            <v>121082</v>
          </cell>
          <cell r="L3018">
            <v>71898.49</v>
          </cell>
          <cell r="M3018" t="str">
            <v>F</v>
          </cell>
          <cell r="N3018">
            <v>0.5938</v>
          </cell>
          <cell r="O3018" t="str">
            <v>I</v>
          </cell>
          <cell r="P3018" t="str">
            <v>121,082.00</v>
          </cell>
        </row>
        <row r="3019">
          <cell r="F3019" t="str">
            <v>FCIU7599879</v>
          </cell>
          <cell r="G3019" t="str">
            <v>GR-2025/07-0112</v>
          </cell>
        </row>
        <row r="3019">
          <cell r="I3019" t="str">
            <v>F</v>
          </cell>
          <cell r="J3019">
            <v>87720</v>
          </cell>
          <cell r="K3019">
            <v>87720</v>
          </cell>
          <cell r="L3019">
            <v>52088.14</v>
          </cell>
          <cell r="M3019" t="str">
            <v>F</v>
          </cell>
          <cell r="N3019">
            <v>0.5938</v>
          </cell>
          <cell r="O3019" t="str">
            <v>I</v>
          </cell>
          <cell r="P3019" t="str">
            <v>87,720.00</v>
          </cell>
        </row>
        <row r="3020">
          <cell r="F3020" t="str">
            <v>OCGU8050782</v>
          </cell>
          <cell r="G3020" t="str">
            <v>GR-2025/07-0125</v>
          </cell>
        </row>
        <row r="3020">
          <cell r="I3020" t="str">
            <v>F</v>
          </cell>
          <cell r="J3020">
            <v>87720</v>
          </cell>
          <cell r="K3020">
            <v>87720</v>
          </cell>
          <cell r="L3020">
            <v>52088.14</v>
          </cell>
          <cell r="M3020" t="str">
            <v>F</v>
          </cell>
          <cell r="N3020">
            <v>0.5938</v>
          </cell>
          <cell r="O3020" t="str">
            <v>I</v>
          </cell>
          <cell r="P3020" t="str">
            <v>87,720.00</v>
          </cell>
        </row>
        <row r="3021">
          <cell r="G3021" t="str">
            <v>GR-2025/07-0042</v>
          </cell>
        </row>
        <row r="3021">
          <cell r="I3021" t="str">
            <v>F</v>
          </cell>
          <cell r="J3021">
            <v>32</v>
          </cell>
          <cell r="K3021">
            <v>32</v>
          </cell>
          <cell r="L3021">
            <v>32</v>
          </cell>
          <cell r="M3021" t="str">
            <v>F</v>
          </cell>
          <cell r="N3021">
            <v>1</v>
          </cell>
        </row>
        <row r="3022">
          <cell r="G3022" t="str">
            <v>GR-2025/07-0029, GR-2025/07-0100</v>
          </cell>
        </row>
        <row r="3022">
          <cell r="I3022" t="str">
            <v>F</v>
          </cell>
          <cell r="J3022">
            <v>2500</v>
          </cell>
          <cell r="K3022">
            <v>2500</v>
          </cell>
          <cell r="L3022">
            <v>2500</v>
          </cell>
          <cell r="M3022" t="str">
            <v>F</v>
          </cell>
          <cell r="N3022">
            <v>1</v>
          </cell>
        </row>
        <row r="3023">
          <cell r="I3023" t="str">
            <v>F</v>
          </cell>
          <cell r="J3023">
            <v>86760</v>
          </cell>
          <cell r="K3023">
            <v>86760</v>
          </cell>
          <cell r="L3023">
            <v>52056</v>
          </cell>
          <cell r="M3023" t="str">
            <v>F</v>
          </cell>
          <cell r="N3023">
            <v>0.6</v>
          </cell>
          <cell r="O3023" t="str">
            <v>L</v>
          </cell>
        </row>
        <row r="3024">
          <cell r="I3024" t="str">
            <v>F</v>
          </cell>
          <cell r="J3024">
            <v>63374.4</v>
          </cell>
          <cell r="K3024">
            <v>63374.4</v>
          </cell>
          <cell r="L3024">
            <v>38024.64</v>
          </cell>
          <cell r="M3024" t="str">
            <v>F</v>
          </cell>
          <cell r="N3024">
            <v>0.6</v>
          </cell>
          <cell r="O3024" t="str">
            <v>L</v>
          </cell>
        </row>
        <row r="3025">
          <cell r="I3025" t="str">
            <v>F</v>
          </cell>
          <cell r="J3025">
            <v>36600</v>
          </cell>
          <cell r="K3025">
            <v>36600</v>
          </cell>
          <cell r="L3025">
            <v>109800</v>
          </cell>
          <cell r="M3025" t="str">
            <v>F</v>
          </cell>
          <cell r="N3025">
            <v>3</v>
          </cell>
          <cell r="O3025" t="str">
            <v>L</v>
          </cell>
        </row>
        <row r="3026">
          <cell r="G3026" t="str">
            <v>GR-2025/07-0035</v>
          </cell>
        </row>
        <row r="3026">
          <cell r="I3026" t="str">
            <v>F</v>
          </cell>
          <cell r="J3026">
            <v>130</v>
          </cell>
          <cell r="K3026">
            <v>130</v>
          </cell>
          <cell r="L3026">
            <v>130</v>
          </cell>
          <cell r="M3026" t="str">
            <v>F</v>
          </cell>
          <cell r="N3026">
            <v>1</v>
          </cell>
        </row>
        <row r="3027">
          <cell r="F3027" t="str">
            <v>OOCU7673982</v>
          </cell>
          <cell r="G3027" t="str">
            <v>GR-2025/07-0111</v>
          </cell>
        </row>
        <row r="3027">
          <cell r="I3027" t="str">
            <v>F</v>
          </cell>
          <cell r="J3027">
            <v>114602</v>
          </cell>
          <cell r="K3027">
            <v>114602</v>
          </cell>
          <cell r="L3027">
            <v>68532</v>
          </cell>
          <cell r="M3027" t="str">
            <v>F</v>
          </cell>
          <cell r="N3027">
            <v>0.598</v>
          </cell>
          <cell r="O3027" t="str">
            <v>I</v>
          </cell>
          <cell r="P3027" t="str">
            <v>114,602.00</v>
          </cell>
        </row>
        <row r="3028">
          <cell r="I3028" t="str">
            <v>F</v>
          </cell>
          <cell r="J3028">
            <v>24026</v>
          </cell>
          <cell r="K3028">
            <v>24026</v>
          </cell>
          <cell r="L3028">
            <v>14415.6</v>
          </cell>
          <cell r="M3028" t="str">
            <v>F</v>
          </cell>
          <cell r="N3028">
            <v>0.6</v>
          </cell>
          <cell r="O3028" t="str">
            <v>L</v>
          </cell>
        </row>
        <row r="3029">
          <cell r="F3029" t="str">
            <v>SEKU4650306 (MOCHA)</v>
          </cell>
          <cell r="G3029" t="str">
            <v>GR-2025/07-0094</v>
          </cell>
        </row>
        <row r="3029">
          <cell r="I3029" t="str">
            <v>F</v>
          </cell>
          <cell r="J3029">
            <v>2585</v>
          </cell>
          <cell r="K3029">
            <v>2585</v>
          </cell>
          <cell r="L3029">
            <v>1545.83</v>
          </cell>
          <cell r="M3029" t="str">
            <v>F</v>
          </cell>
          <cell r="N3029">
            <v>0.598</v>
          </cell>
          <cell r="O3029" t="str">
            <v>I</v>
          </cell>
          <cell r="P3029" t="str">
            <v>2,585.00</v>
          </cell>
        </row>
        <row r="3030">
          <cell r="F3030" t="str">
            <v>SEKU4650306</v>
          </cell>
          <cell r="G3030" t="str">
            <v>GR-2025/07-0093</v>
          </cell>
        </row>
        <row r="3030">
          <cell r="I3030" t="str">
            <v>F</v>
          </cell>
          <cell r="J3030">
            <v>102695.01</v>
          </cell>
          <cell r="K3030">
            <v>102695.01</v>
          </cell>
          <cell r="L3030">
            <v>61411.62</v>
          </cell>
          <cell r="M3030" t="str">
            <v>F</v>
          </cell>
          <cell r="N3030">
            <v>0.598</v>
          </cell>
          <cell r="O3030" t="str">
            <v>I</v>
          </cell>
          <cell r="P3030" t="str">
            <v>102,695.01</v>
          </cell>
        </row>
        <row r="3031">
          <cell r="I3031" t="str">
            <v>F</v>
          </cell>
          <cell r="J3031">
            <v>189</v>
          </cell>
          <cell r="K3031">
            <v>189</v>
          </cell>
          <cell r="L3031">
            <v>113.4</v>
          </cell>
          <cell r="M3031" t="str">
            <v>F</v>
          </cell>
          <cell r="N3031">
            <v>0.6</v>
          </cell>
          <cell r="O3031" t="str">
            <v>L</v>
          </cell>
        </row>
        <row r="3032">
          <cell r="F3032" t="str">
            <v>FSCU7096019</v>
          </cell>
          <cell r="G3032" t="str">
            <v>GR-2025/07-0142</v>
          </cell>
        </row>
        <row r="3032">
          <cell r="I3032" t="str">
            <v>F</v>
          </cell>
          <cell r="J3032">
            <v>127578.44</v>
          </cell>
          <cell r="K3032">
            <v>127578.44</v>
          </cell>
          <cell r="L3032">
            <v>76291.91</v>
          </cell>
          <cell r="M3032" t="str">
            <v>F</v>
          </cell>
          <cell r="N3032">
            <v>0.598</v>
          </cell>
          <cell r="O3032" t="str">
            <v>I</v>
          </cell>
          <cell r="P3032" t="str">
            <v>127,578.44</v>
          </cell>
        </row>
        <row r="3033">
          <cell r="F3033" t="str">
            <v>TRHU4528320</v>
          </cell>
          <cell r="G3033" t="str">
            <v>GR-2025/07-0127</v>
          </cell>
        </row>
        <row r="3033">
          <cell r="I3033" t="str">
            <v>F</v>
          </cell>
          <cell r="J3033">
            <v>141585.05</v>
          </cell>
          <cell r="K3033">
            <v>141585.05</v>
          </cell>
          <cell r="L3033">
            <v>84667.86</v>
          </cell>
          <cell r="M3033" t="str">
            <v>F</v>
          </cell>
          <cell r="N3033">
            <v>0.598</v>
          </cell>
          <cell r="O3033" t="str">
            <v>I</v>
          </cell>
          <cell r="P3033" t="str">
            <v>141,585.05</v>
          </cell>
        </row>
        <row r="3034">
          <cell r="I3034" t="str">
            <v>F</v>
          </cell>
          <cell r="J3034">
            <v>8700</v>
          </cell>
          <cell r="K3034">
            <v>8700</v>
          </cell>
          <cell r="L3034">
            <v>5220</v>
          </cell>
          <cell r="M3034" t="str">
            <v>F</v>
          </cell>
          <cell r="N3034">
            <v>0.6</v>
          </cell>
          <cell r="O3034" t="str">
            <v>L</v>
          </cell>
        </row>
        <row r="3035">
          <cell r="F3035" t="str">
            <v>OOLU9577161</v>
          </cell>
          <cell r="G3035" t="str">
            <v>GR-2025/07-0126</v>
          </cell>
        </row>
        <row r="3035">
          <cell r="I3035" t="str">
            <v>F</v>
          </cell>
          <cell r="J3035">
            <v>102624.42</v>
          </cell>
          <cell r="K3035">
            <v>102624.42</v>
          </cell>
          <cell r="L3035">
            <v>61369.4</v>
          </cell>
          <cell r="M3035" t="str">
            <v>F</v>
          </cell>
          <cell r="N3035">
            <v>0.598</v>
          </cell>
          <cell r="O3035" t="str">
            <v>I</v>
          </cell>
          <cell r="P3035" t="str">
            <v>102,624.42</v>
          </cell>
        </row>
        <row r="3036">
          <cell r="F3036" t="str">
            <v>TLLU7832755</v>
          </cell>
          <cell r="G3036" t="str">
            <v>GR-2025/07-0095</v>
          </cell>
        </row>
        <row r="3036">
          <cell r="I3036" t="str">
            <v>F</v>
          </cell>
          <cell r="J3036">
            <v>131808.04</v>
          </cell>
          <cell r="K3036">
            <v>131808.04</v>
          </cell>
          <cell r="L3036">
            <v>78821.21</v>
          </cell>
          <cell r="M3036" t="str">
            <v>F</v>
          </cell>
          <cell r="N3036">
            <v>0.598</v>
          </cell>
          <cell r="O3036" t="str">
            <v>I</v>
          </cell>
          <cell r="P3036" t="str">
            <v>131,808.04</v>
          </cell>
        </row>
        <row r="3037">
          <cell r="F3037" t="str">
            <v>OOCU7583826</v>
          </cell>
          <cell r="G3037" t="str">
            <v>GR-2025/07-0099</v>
          </cell>
        </row>
        <row r="3037">
          <cell r="I3037" t="str">
            <v>F</v>
          </cell>
          <cell r="J3037">
            <v>111158</v>
          </cell>
          <cell r="K3037">
            <v>111158</v>
          </cell>
          <cell r="L3037">
            <v>66472.48</v>
          </cell>
          <cell r="M3037" t="str">
            <v>F</v>
          </cell>
          <cell r="N3037">
            <v>0.598</v>
          </cell>
          <cell r="O3037" t="str">
            <v>I</v>
          </cell>
          <cell r="P3037" t="str">
            <v>111,158.00</v>
          </cell>
        </row>
        <row r="3038">
          <cell r="F3038" t="str">
            <v>F-OOLU8821340</v>
          </cell>
          <cell r="G3038" t="str">
            <v>FGR2025/07-0002</v>
          </cell>
        </row>
        <row r="3038">
          <cell r="I3038" t="str">
            <v>F</v>
          </cell>
          <cell r="J3038">
            <v>0</v>
          </cell>
          <cell r="K3038">
            <v>0</v>
          </cell>
          <cell r="L3038">
            <v>0</v>
          </cell>
          <cell r="M3038" t="str">
            <v>F</v>
          </cell>
          <cell r="N3038">
            <v>0.5953</v>
          </cell>
          <cell r="O3038" t="str">
            <v>I</v>
          </cell>
        </row>
        <row r="3039">
          <cell r="F3039" t="str">
            <v>TGBU7776590</v>
          </cell>
          <cell r="G3039" t="str">
            <v>GR-2025/07-0103</v>
          </cell>
        </row>
        <row r="3039">
          <cell r="I3039" t="str">
            <v>F</v>
          </cell>
          <cell r="J3039">
            <v>142222.6</v>
          </cell>
          <cell r="K3039">
            <v>142222.6</v>
          </cell>
          <cell r="L3039">
            <v>85049.11</v>
          </cell>
          <cell r="M3039" t="str">
            <v>F</v>
          </cell>
          <cell r="N3039">
            <v>0.598</v>
          </cell>
          <cell r="O3039" t="str">
            <v>I</v>
          </cell>
          <cell r="P3039" t="str">
            <v>142,222.60</v>
          </cell>
        </row>
        <row r="3040">
          <cell r="I3040" t="str">
            <v>F</v>
          </cell>
          <cell r="J3040">
            <v>139779.2</v>
          </cell>
          <cell r="K3040">
            <v>139779.2</v>
          </cell>
          <cell r="L3040">
            <v>83867.52</v>
          </cell>
          <cell r="M3040" t="str">
            <v>F</v>
          </cell>
          <cell r="N3040">
            <v>0.6</v>
          </cell>
          <cell r="O3040" t="str">
            <v>L</v>
          </cell>
        </row>
        <row r="3041">
          <cell r="F3041" t="str">
            <v>CCLU7840062</v>
          </cell>
          <cell r="G3041" t="str">
            <v>GR-2025/07-0106</v>
          </cell>
        </row>
        <row r="3041">
          <cell r="I3041" t="str">
            <v>F</v>
          </cell>
          <cell r="J3041">
            <v>116700.02</v>
          </cell>
          <cell r="K3041">
            <v>116700.02</v>
          </cell>
          <cell r="L3041">
            <v>69786.61</v>
          </cell>
          <cell r="M3041" t="str">
            <v>F</v>
          </cell>
          <cell r="N3041">
            <v>0.598</v>
          </cell>
          <cell r="O3041" t="str">
            <v>I</v>
          </cell>
          <cell r="P3041" t="str">
            <v>116,700.02</v>
          </cell>
        </row>
        <row r="3042">
          <cell r="F3042" t="str">
            <v>DFSU7115303</v>
          </cell>
          <cell r="G3042" t="str">
            <v>GR-2025/07-0128</v>
          </cell>
        </row>
        <row r="3042">
          <cell r="I3042" t="str">
            <v>F</v>
          </cell>
          <cell r="J3042">
            <v>114820.72</v>
          </cell>
          <cell r="K3042">
            <v>114820.72</v>
          </cell>
          <cell r="L3042">
            <v>68662.79</v>
          </cell>
          <cell r="M3042" t="str">
            <v>F</v>
          </cell>
          <cell r="N3042">
            <v>0.598</v>
          </cell>
          <cell r="O3042" t="str">
            <v>I</v>
          </cell>
          <cell r="P3042" t="str">
            <v>114,820.72</v>
          </cell>
        </row>
        <row r="3043">
          <cell r="F3043" t="str">
            <v>FCIU7207134</v>
          </cell>
          <cell r="G3043" t="str">
            <v>GR-2025/07-0124</v>
          </cell>
        </row>
        <row r="3043">
          <cell r="I3043" t="str">
            <v>F</v>
          </cell>
          <cell r="J3043">
            <v>105457.71</v>
          </cell>
          <cell r="K3043">
            <v>105457.71</v>
          </cell>
          <cell r="L3043">
            <v>63063.71</v>
          </cell>
          <cell r="M3043" t="str">
            <v>F</v>
          </cell>
          <cell r="N3043">
            <v>0.598</v>
          </cell>
          <cell r="O3043" t="str">
            <v>I</v>
          </cell>
          <cell r="P3043" t="str">
            <v>105,457.71</v>
          </cell>
        </row>
        <row r="3044">
          <cell r="G3044" t="str">
            <v>FGR2025/07-0001</v>
          </cell>
        </row>
        <row r="3044">
          <cell r="I3044" t="str">
            <v>F</v>
          </cell>
          <cell r="J3044">
            <v>0</v>
          </cell>
          <cell r="K3044">
            <v>0</v>
          </cell>
          <cell r="L3044">
            <v>0</v>
          </cell>
          <cell r="M3044" t="str">
            <v>F</v>
          </cell>
          <cell r="N3044">
            <v>0.6</v>
          </cell>
          <cell r="O3044" t="str">
            <v>I</v>
          </cell>
        </row>
        <row r="3045">
          <cell r="I3045" t="str">
            <v>F</v>
          </cell>
          <cell r="J3045">
            <v>450</v>
          </cell>
          <cell r="K3045">
            <v>450</v>
          </cell>
          <cell r="L3045">
            <v>270</v>
          </cell>
          <cell r="M3045" t="str">
            <v>F</v>
          </cell>
          <cell r="N3045">
            <v>0.6</v>
          </cell>
          <cell r="O3045" t="str">
            <v>L</v>
          </cell>
        </row>
        <row r="3046">
          <cell r="I3046" t="str">
            <v>F</v>
          </cell>
          <cell r="J3046">
            <v>28500</v>
          </cell>
          <cell r="K3046">
            <v>28500</v>
          </cell>
          <cell r="L3046">
            <v>17100</v>
          </cell>
          <cell r="M3046" t="str">
            <v>F</v>
          </cell>
          <cell r="N3046">
            <v>0.6</v>
          </cell>
          <cell r="O3046" t="str">
            <v>L</v>
          </cell>
        </row>
        <row r="3047">
          <cell r="G3047" t="str">
            <v>GR-2025/07-0018</v>
          </cell>
        </row>
        <row r="3047">
          <cell r="I3047" t="str">
            <v>F</v>
          </cell>
          <cell r="J3047">
            <v>41</v>
          </cell>
          <cell r="K3047">
            <v>41</v>
          </cell>
          <cell r="L3047">
            <v>41</v>
          </cell>
          <cell r="M3047" t="str">
            <v>F</v>
          </cell>
          <cell r="N3047">
            <v>1</v>
          </cell>
        </row>
        <row r="3048">
          <cell r="F3048" t="str">
            <v>TCNU4202113 (MOCHA)</v>
          </cell>
          <cell r="G3048" t="str">
            <v>GR-2025/07-0123</v>
          </cell>
        </row>
        <row r="3048">
          <cell r="I3048" t="str">
            <v>F</v>
          </cell>
          <cell r="J3048">
            <v>226971.46</v>
          </cell>
          <cell r="K3048">
            <v>226971.46</v>
          </cell>
          <cell r="L3048">
            <v>135728.93</v>
          </cell>
          <cell r="M3048" t="str">
            <v>F</v>
          </cell>
          <cell r="N3048">
            <v>0.598</v>
          </cell>
          <cell r="O3048" t="str">
            <v>I</v>
          </cell>
          <cell r="P3048" t="str">
            <v>226,971.50</v>
          </cell>
        </row>
        <row r="3049">
          <cell r="I3049" t="str">
            <v>F</v>
          </cell>
          <cell r="J3049">
            <v>14650</v>
          </cell>
          <cell r="K3049">
            <v>14650</v>
          </cell>
          <cell r="L3049">
            <v>8790</v>
          </cell>
          <cell r="M3049" t="str">
            <v>F</v>
          </cell>
          <cell r="N3049">
            <v>0.6</v>
          </cell>
          <cell r="O3049" t="str">
            <v>L</v>
          </cell>
        </row>
        <row r="3050">
          <cell r="G3050" t="str">
            <v>GR-2025/07-0092</v>
          </cell>
        </row>
        <row r="3050">
          <cell r="I3050" t="str">
            <v>F</v>
          </cell>
          <cell r="J3050">
            <v>12</v>
          </cell>
          <cell r="K3050">
            <v>12</v>
          </cell>
          <cell r="L3050">
            <v>12</v>
          </cell>
          <cell r="M3050" t="str">
            <v>F</v>
          </cell>
          <cell r="N3050">
            <v>1</v>
          </cell>
        </row>
        <row r="3051">
          <cell r="F3051" t="str">
            <v>TCNU4202113</v>
          </cell>
          <cell r="G3051" t="str">
            <v>GR-2025/07-0122</v>
          </cell>
        </row>
        <row r="3051">
          <cell r="I3051" t="str">
            <v>F</v>
          </cell>
          <cell r="J3051">
            <v>439365.6</v>
          </cell>
          <cell r="K3051">
            <v>439365.6</v>
          </cell>
          <cell r="L3051">
            <v>262740.63</v>
          </cell>
          <cell r="M3051" t="str">
            <v>F</v>
          </cell>
          <cell r="N3051">
            <v>0.598</v>
          </cell>
          <cell r="O3051" t="str">
            <v>I</v>
          </cell>
          <cell r="P3051" t="str">
            <v>439,365.60</v>
          </cell>
        </row>
        <row r="3052">
          <cell r="I3052" t="str">
            <v>F</v>
          </cell>
          <cell r="J3052">
            <v>0</v>
          </cell>
          <cell r="K3052">
            <v>0</v>
          </cell>
          <cell r="L3052">
            <v>0</v>
          </cell>
          <cell r="M3052" t="str">
            <v>F</v>
          </cell>
          <cell r="N3052">
            <v>0.6</v>
          </cell>
          <cell r="O3052" t="str">
            <v>L</v>
          </cell>
        </row>
        <row r="3053">
          <cell r="G3053" t="str">
            <v>GR-2025/07-0015</v>
          </cell>
        </row>
        <row r="3053">
          <cell r="I3053" t="str">
            <v>F</v>
          </cell>
          <cell r="J3053">
            <v>0</v>
          </cell>
          <cell r="K3053">
            <v>0</v>
          </cell>
          <cell r="L3053">
            <v>0</v>
          </cell>
          <cell r="M3053" t="str">
            <v>F</v>
          </cell>
          <cell r="N3053">
            <v>1</v>
          </cell>
        </row>
        <row r="3054">
          <cell r="F3054" t="str">
            <v>CSNU7905140</v>
          </cell>
          <cell r="G3054" t="str">
            <v>GR-2025/07-0096</v>
          </cell>
        </row>
        <row r="3054">
          <cell r="I3054" t="str">
            <v>F</v>
          </cell>
          <cell r="J3054">
            <v>110865.61</v>
          </cell>
          <cell r="K3054">
            <v>110865.61</v>
          </cell>
          <cell r="L3054">
            <v>66297.63</v>
          </cell>
          <cell r="M3054" t="str">
            <v>F</v>
          </cell>
          <cell r="N3054">
            <v>0.598</v>
          </cell>
          <cell r="O3054" t="str">
            <v>I</v>
          </cell>
          <cell r="P3054" t="str">
            <v>110,865.61</v>
          </cell>
        </row>
        <row r="3055">
          <cell r="I3055" t="str">
            <v>F</v>
          </cell>
          <cell r="J3055">
            <v>612851</v>
          </cell>
          <cell r="K3055">
            <v>612851</v>
          </cell>
          <cell r="L3055">
            <v>367710.6</v>
          </cell>
          <cell r="M3055" t="str">
            <v>F</v>
          </cell>
          <cell r="N3055">
            <v>0.6</v>
          </cell>
          <cell r="O3055" t="str">
            <v>L</v>
          </cell>
        </row>
        <row r="3056">
          <cell r="F3056" t="str">
            <v>CMAU3300583</v>
          </cell>
          <cell r="G3056" t="str">
            <v>GR-2025/07-0113</v>
          </cell>
        </row>
        <row r="3056">
          <cell r="I3056" t="str">
            <v>F</v>
          </cell>
          <cell r="J3056">
            <v>171124</v>
          </cell>
          <cell r="K3056">
            <v>171124</v>
          </cell>
          <cell r="L3056">
            <v>102332.15</v>
          </cell>
          <cell r="M3056" t="str">
            <v>F</v>
          </cell>
          <cell r="N3056">
            <v>0.598</v>
          </cell>
          <cell r="O3056" t="str">
            <v>I</v>
          </cell>
          <cell r="P3056" t="str">
            <v>171,124.00</v>
          </cell>
        </row>
        <row r="3057">
          <cell r="I3057" t="str">
            <v>F</v>
          </cell>
          <cell r="J3057">
            <v>3470</v>
          </cell>
          <cell r="K3057">
            <v>3470</v>
          </cell>
          <cell r="L3057">
            <v>2082</v>
          </cell>
          <cell r="M3057" t="str">
            <v>F</v>
          </cell>
          <cell r="N3057">
            <v>0.6</v>
          </cell>
          <cell r="O3057" t="str">
            <v>L</v>
          </cell>
        </row>
        <row r="3058">
          <cell r="F3058" t="str">
            <v>CSNU7224018 (MOCHA)</v>
          </cell>
          <cell r="G3058" t="str">
            <v>GR-2025/07-0144</v>
          </cell>
        </row>
        <row r="3058">
          <cell r="I3058" t="str">
            <v>F</v>
          </cell>
          <cell r="J3058">
            <v>42400.4</v>
          </cell>
          <cell r="K3058">
            <v>42400.4</v>
          </cell>
          <cell r="L3058">
            <v>25177.36</v>
          </cell>
          <cell r="M3058" t="str">
            <v>F</v>
          </cell>
          <cell r="N3058">
            <v>0.5938</v>
          </cell>
          <cell r="O3058" t="str">
            <v>I</v>
          </cell>
          <cell r="P3058" t="str">
            <v>42,400.40</v>
          </cell>
        </row>
        <row r="3059">
          <cell r="F3059" t="str">
            <v>CSNU7224018</v>
          </cell>
          <cell r="G3059" t="str">
            <v>GR-2025/07-0147</v>
          </cell>
        </row>
        <row r="3059">
          <cell r="I3059" t="str">
            <v>F</v>
          </cell>
          <cell r="J3059">
            <v>43404.2</v>
          </cell>
          <cell r="K3059">
            <v>43404.2</v>
          </cell>
          <cell r="L3059">
            <v>25773.41</v>
          </cell>
          <cell r="M3059" t="str">
            <v>F</v>
          </cell>
          <cell r="N3059">
            <v>0.5938</v>
          </cell>
          <cell r="O3059" t="str">
            <v>I</v>
          </cell>
          <cell r="P3059" t="str">
            <v>43,404.20</v>
          </cell>
        </row>
        <row r="3060">
          <cell r="I3060" t="str">
            <v>F</v>
          </cell>
          <cell r="J3060">
            <v>34.5</v>
          </cell>
          <cell r="K3060">
            <v>34.5</v>
          </cell>
          <cell r="L3060">
            <v>20.7</v>
          </cell>
          <cell r="M3060" t="str">
            <v>F</v>
          </cell>
          <cell r="N3060">
            <v>0.6</v>
          </cell>
          <cell r="O3060" t="str">
            <v>L</v>
          </cell>
        </row>
        <row r="3061">
          <cell r="I3061" t="str">
            <v>F</v>
          </cell>
          <cell r="J3061">
            <v>94.9</v>
          </cell>
          <cell r="K3061">
            <v>94.9</v>
          </cell>
          <cell r="L3061">
            <v>56.94</v>
          </cell>
          <cell r="M3061" t="str">
            <v>F</v>
          </cell>
          <cell r="N3061">
            <v>0.6</v>
          </cell>
          <cell r="O3061" t="str">
            <v>L</v>
          </cell>
        </row>
        <row r="3062">
          <cell r="F3062" t="str">
            <v>CXDU1047575</v>
          </cell>
          <cell r="G3062" t="str">
            <v>GR-2025/07-0105</v>
          </cell>
        </row>
        <row r="3062">
          <cell r="I3062" t="str">
            <v>F</v>
          </cell>
          <cell r="J3062">
            <v>10110</v>
          </cell>
          <cell r="K3062">
            <v>10110</v>
          </cell>
          <cell r="L3062">
            <v>6037.69</v>
          </cell>
          <cell r="M3062" t="str">
            <v>F</v>
          </cell>
          <cell r="N3062">
            <v>0.5972</v>
          </cell>
          <cell r="O3062" t="str">
            <v>I</v>
          </cell>
          <cell r="P3062" t="str">
            <v>10,110.00</v>
          </cell>
        </row>
        <row r="3063">
          <cell r="F3063" t="str">
            <v>MSDU8006216</v>
          </cell>
          <cell r="G3063" t="str">
            <v>GR-2025/07-0104</v>
          </cell>
        </row>
        <row r="3063">
          <cell r="I3063" t="str">
            <v>F</v>
          </cell>
          <cell r="J3063">
            <v>4608</v>
          </cell>
          <cell r="K3063">
            <v>4608</v>
          </cell>
          <cell r="L3063">
            <v>2751.9</v>
          </cell>
          <cell r="M3063" t="str">
            <v>F</v>
          </cell>
          <cell r="N3063">
            <v>0.5972</v>
          </cell>
          <cell r="O3063" t="str">
            <v>I</v>
          </cell>
          <cell r="P3063" t="str">
            <v>4,608.00</v>
          </cell>
        </row>
        <row r="3064">
          <cell r="G3064" t="str">
            <v>GR-2025/07-0022</v>
          </cell>
        </row>
        <row r="3064">
          <cell r="I3064" t="str">
            <v>F</v>
          </cell>
          <cell r="J3064">
            <v>2745</v>
          </cell>
          <cell r="K3064">
            <v>2745</v>
          </cell>
          <cell r="L3064">
            <v>2745</v>
          </cell>
          <cell r="M3064" t="str">
            <v>F</v>
          </cell>
          <cell r="N3064">
            <v>1</v>
          </cell>
        </row>
        <row r="3065">
          <cell r="G3065" t="str">
            <v>GR-2025/07-0013</v>
          </cell>
        </row>
        <row r="3065">
          <cell r="I3065" t="str">
            <v>F</v>
          </cell>
          <cell r="J3065">
            <v>70.53</v>
          </cell>
          <cell r="K3065">
            <v>70.53</v>
          </cell>
          <cell r="L3065">
            <v>70.53</v>
          </cell>
          <cell r="M3065" t="str">
            <v>F</v>
          </cell>
          <cell r="N3065">
            <v>1</v>
          </cell>
        </row>
        <row r="3066">
          <cell r="G3066" t="str">
            <v>GR-2025/09-0040, GR-2025/08-0098</v>
          </cell>
        </row>
        <row r="3066">
          <cell r="I3066" t="str">
            <v>F</v>
          </cell>
          <cell r="J3066">
            <v>4048</v>
          </cell>
          <cell r="K3066">
            <v>4048</v>
          </cell>
          <cell r="L3066">
            <v>4048</v>
          </cell>
          <cell r="M3066" t="str">
            <v>F</v>
          </cell>
          <cell r="N3066">
            <v>1</v>
          </cell>
        </row>
        <row r="3067">
          <cell r="I3067" t="str">
            <v>F</v>
          </cell>
          <cell r="J3067">
            <v>53950</v>
          </cell>
          <cell r="K3067">
            <v>53950</v>
          </cell>
          <cell r="L3067">
            <v>32370</v>
          </cell>
          <cell r="M3067" t="str">
            <v>F</v>
          </cell>
          <cell r="N3067">
            <v>0.6</v>
          </cell>
          <cell r="O3067" t="str">
            <v>L</v>
          </cell>
        </row>
        <row r="3068">
          <cell r="I3068" t="str">
            <v>F</v>
          </cell>
          <cell r="J3068">
            <v>58864</v>
          </cell>
          <cell r="K3068">
            <v>58864</v>
          </cell>
          <cell r="L3068">
            <v>35318.4</v>
          </cell>
          <cell r="M3068" t="str">
            <v>F</v>
          </cell>
          <cell r="N3068">
            <v>0.6</v>
          </cell>
          <cell r="O3068" t="str">
            <v>L</v>
          </cell>
        </row>
        <row r="3069">
          <cell r="I3069" t="str">
            <v>F</v>
          </cell>
          <cell r="J3069">
            <v>7800</v>
          </cell>
          <cell r="K3069">
            <v>7800</v>
          </cell>
          <cell r="L3069">
            <v>4680</v>
          </cell>
          <cell r="M3069" t="str">
            <v>F</v>
          </cell>
          <cell r="N3069">
            <v>0.6</v>
          </cell>
          <cell r="O3069" t="str">
            <v>L</v>
          </cell>
        </row>
        <row r="3070">
          <cell r="F3070" t="str">
            <v>CMAU7535328</v>
          </cell>
          <cell r="G3070" t="str">
            <v>GR-2025/07-0097</v>
          </cell>
        </row>
        <row r="3070">
          <cell r="I3070" t="str">
            <v>F</v>
          </cell>
          <cell r="J3070">
            <v>148303</v>
          </cell>
          <cell r="K3070">
            <v>148303</v>
          </cell>
          <cell r="L3070">
            <v>88566.55</v>
          </cell>
          <cell r="M3070" t="str">
            <v>F</v>
          </cell>
          <cell r="N3070">
            <v>0.5972</v>
          </cell>
          <cell r="O3070" t="str">
            <v>I</v>
          </cell>
          <cell r="P3070" t="str">
            <v>148,303.00</v>
          </cell>
        </row>
        <row r="3071">
          <cell r="I3071" t="str">
            <v>F</v>
          </cell>
          <cell r="J3071">
            <v>193600</v>
          </cell>
          <cell r="K3071">
            <v>193600</v>
          </cell>
          <cell r="L3071">
            <v>116160</v>
          </cell>
          <cell r="M3071" t="str">
            <v>F</v>
          </cell>
          <cell r="N3071">
            <v>0.6</v>
          </cell>
          <cell r="O3071" t="str">
            <v>L</v>
          </cell>
        </row>
        <row r="3072">
          <cell r="I3072" t="str">
            <v>F</v>
          </cell>
          <cell r="J3072">
            <v>7020</v>
          </cell>
          <cell r="K3072">
            <v>7020</v>
          </cell>
          <cell r="L3072">
            <v>4212</v>
          </cell>
          <cell r="M3072" t="str">
            <v>F</v>
          </cell>
          <cell r="N3072">
            <v>0.6</v>
          </cell>
          <cell r="O3072" t="str">
            <v>L</v>
          </cell>
        </row>
        <row r="3073">
          <cell r="F3073" t="str">
            <v>TCLU5712897 (MOCHA)</v>
          </cell>
          <cell r="G3073" t="str">
            <v>GR-2025/07-0071</v>
          </cell>
        </row>
        <row r="3073">
          <cell r="I3073" t="str">
            <v>F</v>
          </cell>
          <cell r="J3073">
            <v>191617</v>
          </cell>
          <cell r="K3073">
            <v>191617</v>
          </cell>
          <cell r="L3073">
            <v>114050.44</v>
          </cell>
          <cell r="M3073" t="str">
            <v>F</v>
          </cell>
          <cell r="N3073">
            <v>0.5952</v>
          </cell>
          <cell r="O3073" t="str">
            <v>I</v>
          </cell>
          <cell r="P3073" t="str">
            <v>191,617.00</v>
          </cell>
        </row>
        <row r="3074">
          <cell r="G3074" t="str">
            <v>GR-2025/07-0005</v>
          </cell>
        </row>
        <row r="3074">
          <cell r="I3074" t="str">
            <v>F</v>
          </cell>
          <cell r="J3074">
            <v>163</v>
          </cell>
          <cell r="K3074">
            <v>163</v>
          </cell>
          <cell r="L3074">
            <v>96.32</v>
          </cell>
          <cell r="M3074" t="str">
            <v>F</v>
          </cell>
          <cell r="N3074">
            <v>0.5909</v>
          </cell>
          <cell r="O3074" t="str">
            <v>I</v>
          </cell>
        </row>
        <row r="3075">
          <cell r="G3075" t="str">
            <v>GR-2025/07-0004</v>
          </cell>
        </row>
        <row r="3075">
          <cell r="I3075" t="str">
            <v>F</v>
          </cell>
          <cell r="J3075">
            <v>838</v>
          </cell>
          <cell r="K3075">
            <v>838</v>
          </cell>
          <cell r="L3075">
            <v>495.17</v>
          </cell>
          <cell r="M3075" t="str">
            <v>F</v>
          </cell>
          <cell r="N3075">
            <v>0.5909</v>
          </cell>
        </row>
        <row r="3076">
          <cell r="I3076" t="str">
            <v>F</v>
          </cell>
          <cell r="J3076">
            <v>182</v>
          </cell>
          <cell r="K3076">
            <v>182</v>
          </cell>
          <cell r="L3076">
            <v>109.2</v>
          </cell>
          <cell r="M3076" t="str">
            <v>F</v>
          </cell>
          <cell r="N3076">
            <v>0.6</v>
          </cell>
          <cell r="O3076" t="str">
            <v>L</v>
          </cell>
        </row>
        <row r="3077">
          <cell r="I3077" t="str">
            <v>F</v>
          </cell>
          <cell r="J3077">
            <v>111670</v>
          </cell>
          <cell r="K3077">
            <v>111670</v>
          </cell>
          <cell r="L3077">
            <v>67002</v>
          </cell>
          <cell r="M3077" t="str">
            <v>F</v>
          </cell>
          <cell r="N3077">
            <v>0.6</v>
          </cell>
          <cell r="O3077" t="str">
            <v>L</v>
          </cell>
        </row>
        <row r="3078">
          <cell r="I3078" t="str">
            <v>F</v>
          </cell>
          <cell r="J3078">
            <v>854</v>
          </cell>
          <cell r="K3078">
            <v>854</v>
          </cell>
          <cell r="L3078">
            <v>512.4</v>
          </cell>
          <cell r="M3078" t="str">
            <v>F</v>
          </cell>
          <cell r="N3078">
            <v>0.6</v>
          </cell>
          <cell r="O3078" t="str">
            <v>L</v>
          </cell>
        </row>
        <row r="3079">
          <cell r="G3079" t="str">
            <v>GR-2025/07-0008</v>
          </cell>
        </row>
        <row r="3079">
          <cell r="I3079" t="str">
            <v>F</v>
          </cell>
          <cell r="J3079">
            <v>1312</v>
          </cell>
          <cell r="K3079">
            <v>1312</v>
          </cell>
          <cell r="L3079">
            <v>1312</v>
          </cell>
          <cell r="M3079" t="str">
            <v>F</v>
          </cell>
          <cell r="N3079">
            <v>1</v>
          </cell>
        </row>
        <row r="3080">
          <cell r="I3080" t="str">
            <v>F</v>
          </cell>
          <cell r="J3080">
            <v>100128.2</v>
          </cell>
          <cell r="K3080">
            <v>100128.2</v>
          </cell>
          <cell r="L3080">
            <v>60076.92</v>
          </cell>
          <cell r="M3080" t="str">
            <v>F</v>
          </cell>
          <cell r="N3080">
            <v>0.6</v>
          </cell>
          <cell r="O3080" t="str">
            <v>L</v>
          </cell>
        </row>
        <row r="3081">
          <cell r="I3081" t="str">
            <v>F</v>
          </cell>
          <cell r="J3081">
            <v>3200</v>
          </cell>
          <cell r="K3081">
            <v>3200</v>
          </cell>
          <cell r="L3081">
            <v>1920</v>
          </cell>
          <cell r="M3081" t="str">
            <v>F</v>
          </cell>
          <cell r="N3081">
            <v>0.6</v>
          </cell>
          <cell r="O3081" t="str">
            <v>L</v>
          </cell>
        </row>
        <row r="3082">
          <cell r="I3082" t="str">
            <v>F</v>
          </cell>
          <cell r="J3082">
            <v>27730</v>
          </cell>
          <cell r="K3082">
            <v>27730</v>
          </cell>
          <cell r="L3082">
            <v>16638</v>
          </cell>
          <cell r="M3082" t="str">
            <v>F</v>
          </cell>
          <cell r="N3082">
            <v>0.6</v>
          </cell>
          <cell r="O3082" t="str">
            <v>L</v>
          </cell>
        </row>
        <row r="3083">
          <cell r="I3083" t="str">
            <v>F</v>
          </cell>
          <cell r="J3083">
            <v>57000</v>
          </cell>
          <cell r="K3083">
            <v>57000</v>
          </cell>
          <cell r="L3083">
            <v>34200</v>
          </cell>
          <cell r="M3083" t="str">
            <v>F</v>
          </cell>
          <cell r="N3083">
            <v>0.6</v>
          </cell>
          <cell r="O3083" t="str">
            <v>L</v>
          </cell>
        </row>
        <row r="3084">
          <cell r="I3084" t="str">
            <v>F</v>
          </cell>
          <cell r="J3084">
            <v>152484</v>
          </cell>
          <cell r="K3084">
            <v>152484</v>
          </cell>
          <cell r="L3084">
            <v>91490.4</v>
          </cell>
          <cell r="M3084" t="str">
            <v>F</v>
          </cell>
          <cell r="N3084">
            <v>0.6</v>
          </cell>
          <cell r="O3084" t="str">
            <v>L</v>
          </cell>
        </row>
        <row r="3085">
          <cell r="I3085" t="str">
            <v>F</v>
          </cell>
          <cell r="J3085">
            <v>11120</v>
          </cell>
          <cell r="K3085">
            <v>11120</v>
          </cell>
          <cell r="L3085">
            <v>6672</v>
          </cell>
          <cell r="M3085" t="str">
            <v>F</v>
          </cell>
          <cell r="N3085">
            <v>0.6</v>
          </cell>
          <cell r="O3085" t="str">
            <v>L</v>
          </cell>
        </row>
        <row r="3086">
          <cell r="I3086" t="str">
            <v>F</v>
          </cell>
          <cell r="J3086">
            <v>6140</v>
          </cell>
          <cell r="K3086">
            <v>6140</v>
          </cell>
          <cell r="L3086">
            <v>3684</v>
          </cell>
          <cell r="M3086" t="str">
            <v>F</v>
          </cell>
          <cell r="N3086">
            <v>0.6</v>
          </cell>
          <cell r="O3086" t="str">
            <v>L</v>
          </cell>
        </row>
        <row r="3087">
          <cell r="G3087" t="str">
            <v>GR-2025/07-0009</v>
          </cell>
        </row>
        <row r="3087">
          <cell r="I3087" t="str">
            <v>F</v>
          </cell>
          <cell r="J3087">
            <v>212.8</v>
          </cell>
          <cell r="K3087">
            <v>212.8</v>
          </cell>
          <cell r="L3087">
            <v>212.8</v>
          </cell>
          <cell r="M3087" t="str">
            <v>F</v>
          </cell>
          <cell r="N3087">
            <v>1</v>
          </cell>
        </row>
        <row r="3088">
          <cell r="I3088" t="str">
            <v>F</v>
          </cell>
          <cell r="J3088">
            <v>4480</v>
          </cell>
          <cell r="K3088">
            <v>4480</v>
          </cell>
          <cell r="L3088">
            <v>2688</v>
          </cell>
          <cell r="M3088" t="str">
            <v>F</v>
          </cell>
          <cell r="N3088">
            <v>0.6</v>
          </cell>
          <cell r="O3088" t="str">
            <v>L</v>
          </cell>
        </row>
        <row r="3089">
          <cell r="G3089" t="str">
            <v>FGR2025/06-0004</v>
          </cell>
        </row>
        <row r="3089">
          <cell r="I3089" t="str">
            <v>F</v>
          </cell>
          <cell r="J3089">
            <v>0</v>
          </cell>
          <cell r="K3089">
            <v>0</v>
          </cell>
          <cell r="L3089">
            <v>0</v>
          </cell>
          <cell r="M3089" t="str">
            <v>F</v>
          </cell>
          <cell r="N3089">
            <v>0.6</v>
          </cell>
        </row>
        <row r="3090">
          <cell r="G3090" t="str">
            <v>GR-2025/06-0098</v>
          </cell>
        </row>
        <row r="3090">
          <cell r="I3090" t="str">
            <v>F</v>
          </cell>
          <cell r="J3090">
            <v>437.5</v>
          </cell>
          <cell r="K3090">
            <v>437.5</v>
          </cell>
          <cell r="L3090">
            <v>258.87</v>
          </cell>
          <cell r="M3090" t="str">
            <v>F</v>
          </cell>
          <cell r="N3090">
            <v>0.5917</v>
          </cell>
        </row>
        <row r="3091">
          <cell r="G3091" t="str">
            <v>GR-2025/07-0010</v>
          </cell>
        </row>
        <row r="3091">
          <cell r="I3091" t="str">
            <v>F</v>
          </cell>
          <cell r="J3091">
            <v>3856</v>
          </cell>
          <cell r="K3091">
            <v>3856</v>
          </cell>
          <cell r="L3091">
            <v>3856</v>
          </cell>
          <cell r="M3091" t="str">
            <v>F</v>
          </cell>
          <cell r="N3091">
            <v>1</v>
          </cell>
        </row>
        <row r="3092">
          <cell r="G3092" t="str">
            <v>GR-2025/07-0024</v>
          </cell>
        </row>
        <row r="3092">
          <cell r="I3092" t="str">
            <v>F</v>
          </cell>
          <cell r="J3092">
            <v>377.4</v>
          </cell>
          <cell r="K3092">
            <v>377.4</v>
          </cell>
          <cell r="L3092">
            <v>377.4</v>
          </cell>
          <cell r="M3092" t="str">
            <v>F</v>
          </cell>
          <cell r="N3092">
            <v>1</v>
          </cell>
        </row>
        <row r="3093">
          <cell r="F3093" t="str">
            <v>NSSU7107216</v>
          </cell>
          <cell r="G3093" t="str">
            <v>GR-2025/07-0050</v>
          </cell>
        </row>
        <row r="3093">
          <cell r="I3093" t="str">
            <v>F</v>
          </cell>
          <cell r="J3093">
            <v>75192.24</v>
          </cell>
          <cell r="K3093">
            <v>75192.24</v>
          </cell>
          <cell r="L3093">
            <v>44754.42</v>
          </cell>
          <cell r="M3093" t="str">
            <v>F</v>
          </cell>
          <cell r="N3093">
            <v>0.5952</v>
          </cell>
          <cell r="O3093" t="str">
            <v>I</v>
          </cell>
          <cell r="P3093" t="str">
            <v>75,192.24</v>
          </cell>
        </row>
        <row r="3094">
          <cell r="F3094" t="str">
            <v>TCNU3336463</v>
          </cell>
          <cell r="G3094" t="str">
            <v>GR-2025/07-0049</v>
          </cell>
        </row>
        <row r="3094">
          <cell r="I3094" t="str">
            <v>F</v>
          </cell>
          <cell r="J3094">
            <v>67690.56</v>
          </cell>
          <cell r="K3094">
            <v>67690.56</v>
          </cell>
          <cell r="L3094">
            <v>40289.42</v>
          </cell>
          <cell r="M3094" t="str">
            <v>F</v>
          </cell>
          <cell r="N3094">
            <v>0.5952</v>
          </cell>
          <cell r="O3094" t="str">
            <v>I</v>
          </cell>
          <cell r="P3094" t="str">
            <v>67,690.56</v>
          </cell>
        </row>
        <row r="3095">
          <cell r="I3095" t="str">
            <v>F</v>
          </cell>
          <cell r="J3095">
            <v>5016</v>
          </cell>
          <cell r="K3095">
            <v>5016</v>
          </cell>
          <cell r="L3095">
            <v>3009.6</v>
          </cell>
          <cell r="M3095" t="str">
            <v>F</v>
          </cell>
          <cell r="N3095">
            <v>0.6</v>
          </cell>
          <cell r="O3095" t="str">
            <v>L</v>
          </cell>
        </row>
        <row r="3096">
          <cell r="G3096" t="str">
            <v>GR-2025/07-0011</v>
          </cell>
        </row>
        <row r="3096">
          <cell r="I3096" t="str">
            <v>F</v>
          </cell>
          <cell r="J3096">
            <v>96</v>
          </cell>
          <cell r="K3096">
            <v>96</v>
          </cell>
          <cell r="L3096">
            <v>96</v>
          </cell>
          <cell r="M3096" t="str">
            <v>F</v>
          </cell>
          <cell r="N3096">
            <v>1</v>
          </cell>
        </row>
        <row r="3097">
          <cell r="I3097" t="str">
            <v>F</v>
          </cell>
          <cell r="J3097">
            <v>559.02</v>
          </cell>
          <cell r="K3097">
            <v>559.02</v>
          </cell>
          <cell r="L3097">
            <v>1677.06</v>
          </cell>
          <cell r="M3097" t="str">
            <v>F</v>
          </cell>
          <cell r="N3097">
            <v>3</v>
          </cell>
          <cell r="O3097" t="str">
            <v>L</v>
          </cell>
        </row>
        <row r="3098">
          <cell r="F3098" t="str">
            <v>DRYU9762381</v>
          </cell>
          <cell r="G3098" t="str">
            <v>GR-2025/07-0090</v>
          </cell>
        </row>
        <row r="3098">
          <cell r="I3098" t="str">
            <v>F</v>
          </cell>
          <cell r="J3098">
            <v>298925.4</v>
          </cell>
          <cell r="K3098">
            <v>298925.4</v>
          </cell>
          <cell r="L3098">
            <v>177920.4</v>
          </cell>
          <cell r="M3098" t="str">
            <v>F</v>
          </cell>
          <cell r="N3098">
            <v>0.5952</v>
          </cell>
          <cell r="O3098" t="str">
            <v>I</v>
          </cell>
          <cell r="P3098" t="str">
            <v>298,925.40</v>
          </cell>
        </row>
        <row r="3099">
          <cell r="G3099" t="str">
            <v>GR-2025/06-0099</v>
          </cell>
        </row>
        <row r="3099">
          <cell r="I3099" t="str">
            <v>F</v>
          </cell>
          <cell r="J3099">
            <v>1740</v>
          </cell>
          <cell r="K3099">
            <v>1740</v>
          </cell>
          <cell r="L3099">
            <v>1740</v>
          </cell>
          <cell r="M3099" t="str">
            <v>F</v>
          </cell>
          <cell r="N3099">
            <v>1</v>
          </cell>
        </row>
        <row r="3100">
          <cell r="I3100" t="str">
            <v>F</v>
          </cell>
          <cell r="J3100">
            <v>7950</v>
          </cell>
          <cell r="K3100">
            <v>7950</v>
          </cell>
          <cell r="L3100">
            <v>4770</v>
          </cell>
          <cell r="M3100" t="str">
            <v>F</v>
          </cell>
          <cell r="N3100">
            <v>0.6</v>
          </cell>
          <cell r="O3100" t="str">
            <v>L</v>
          </cell>
        </row>
        <row r="3101">
          <cell r="G3101" t="str">
            <v>GR-2025/06-0091</v>
          </cell>
        </row>
        <row r="3101">
          <cell r="I3101" t="str">
            <v>F</v>
          </cell>
          <cell r="J3101">
            <v>3969.6</v>
          </cell>
          <cell r="K3101">
            <v>3969.6</v>
          </cell>
          <cell r="L3101">
            <v>3969.6</v>
          </cell>
          <cell r="M3101" t="str">
            <v>F</v>
          </cell>
          <cell r="N3101">
            <v>1</v>
          </cell>
        </row>
        <row r="3102">
          <cell r="G3102" t="str">
            <v>GR-2025/06-0094</v>
          </cell>
        </row>
        <row r="3102">
          <cell r="I3102" t="str">
            <v>F</v>
          </cell>
          <cell r="J3102">
            <v>93.11</v>
          </cell>
          <cell r="K3102">
            <v>93.11</v>
          </cell>
          <cell r="L3102">
            <v>93.11</v>
          </cell>
          <cell r="M3102" t="str">
            <v>F</v>
          </cell>
          <cell r="N3102">
            <v>1</v>
          </cell>
        </row>
        <row r="3103">
          <cell r="G3103" t="str">
            <v>GR-2025/06-0093, GR-2025/06-0092</v>
          </cell>
        </row>
        <row r="3103">
          <cell r="I3103" t="str">
            <v>F</v>
          </cell>
          <cell r="J3103">
            <v>135.2</v>
          </cell>
          <cell r="K3103">
            <v>135.2</v>
          </cell>
          <cell r="L3103">
            <v>135.2</v>
          </cell>
          <cell r="M3103" t="str">
            <v>F</v>
          </cell>
          <cell r="N3103">
            <v>1</v>
          </cell>
        </row>
        <row r="3104">
          <cell r="I3104" t="str">
            <v>F</v>
          </cell>
          <cell r="J3104">
            <v>62884</v>
          </cell>
          <cell r="K3104">
            <v>62884</v>
          </cell>
          <cell r="L3104">
            <v>37730.4</v>
          </cell>
          <cell r="M3104" t="str">
            <v>F</v>
          </cell>
          <cell r="N3104">
            <v>0.6</v>
          </cell>
          <cell r="O3104" t="str">
            <v>N</v>
          </cell>
        </row>
        <row r="3105">
          <cell r="F3105" t="str">
            <v>WHSU5702578</v>
          </cell>
          <cell r="G3105" t="str">
            <v>GR-2025/07-0031</v>
          </cell>
        </row>
        <row r="3105">
          <cell r="I3105" t="str">
            <v>F</v>
          </cell>
          <cell r="J3105">
            <v>102143.04</v>
          </cell>
          <cell r="K3105">
            <v>102143.04</v>
          </cell>
          <cell r="L3105">
            <v>60999.82</v>
          </cell>
          <cell r="M3105" t="str">
            <v>F</v>
          </cell>
          <cell r="N3105">
            <v>0.5972</v>
          </cell>
          <cell r="O3105" t="str">
            <v>I</v>
          </cell>
          <cell r="P3105" t="str">
            <v>102,143.04</v>
          </cell>
        </row>
        <row r="3106">
          <cell r="I3106" t="str">
            <v>F</v>
          </cell>
          <cell r="J3106">
            <v>2310</v>
          </cell>
          <cell r="K3106">
            <v>2310</v>
          </cell>
          <cell r="L3106">
            <v>1386</v>
          </cell>
          <cell r="M3106" t="str">
            <v>F</v>
          </cell>
          <cell r="N3106">
            <v>0.6</v>
          </cell>
          <cell r="O3106" t="str">
            <v>L</v>
          </cell>
        </row>
        <row r="3107">
          <cell r="F3107" t="str">
            <v>WHLU5761430</v>
          </cell>
          <cell r="G3107" t="str">
            <v>GR-2025/07-0082</v>
          </cell>
        </row>
        <row r="3107">
          <cell r="I3107" t="str">
            <v>F</v>
          </cell>
          <cell r="J3107">
            <v>108717</v>
          </cell>
          <cell r="K3107">
            <v>108717</v>
          </cell>
          <cell r="L3107">
            <v>64925.79</v>
          </cell>
          <cell r="M3107" t="str">
            <v>F</v>
          </cell>
          <cell r="N3107">
            <v>0.5972</v>
          </cell>
          <cell r="O3107" t="str">
            <v>I</v>
          </cell>
          <cell r="P3107" t="str">
            <v>108,717.00</v>
          </cell>
        </row>
        <row r="3108">
          <cell r="I3108" t="str">
            <v>F</v>
          </cell>
          <cell r="J3108">
            <v>9493</v>
          </cell>
          <cell r="K3108">
            <v>9493</v>
          </cell>
          <cell r="L3108">
            <v>5695.8</v>
          </cell>
          <cell r="M3108" t="str">
            <v>F</v>
          </cell>
          <cell r="N3108">
            <v>0.6</v>
          </cell>
          <cell r="O3108" t="str">
            <v>N</v>
          </cell>
        </row>
        <row r="3109">
          <cell r="I3109" t="str">
            <v>F</v>
          </cell>
          <cell r="J3109">
            <v>106235.2</v>
          </cell>
          <cell r="K3109">
            <v>106235.2</v>
          </cell>
          <cell r="L3109">
            <v>63741.12</v>
          </cell>
          <cell r="M3109" t="str">
            <v>F</v>
          </cell>
          <cell r="N3109">
            <v>0.6</v>
          </cell>
          <cell r="O3109" t="str">
            <v>L</v>
          </cell>
        </row>
        <row r="3110">
          <cell r="F3110" t="str">
            <v>WHSU6891579</v>
          </cell>
          <cell r="G3110" t="str">
            <v>GR-2025/07-0081</v>
          </cell>
        </row>
        <row r="3110">
          <cell r="I3110" t="str">
            <v>F</v>
          </cell>
          <cell r="J3110">
            <v>156573</v>
          </cell>
          <cell r="K3110">
            <v>156573</v>
          </cell>
          <cell r="L3110">
            <v>93505.4</v>
          </cell>
          <cell r="M3110" t="str">
            <v>F</v>
          </cell>
          <cell r="N3110">
            <v>0.5972</v>
          </cell>
          <cell r="O3110" t="str">
            <v>I</v>
          </cell>
          <cell r="P3110" t="str">
            <v>156,573.00</v>
          </cell>
        </row>
        <row r="3111">
          <cell r="F3111" t="str">
            <v>WHSU5261770</v>
          </cell>
          <cell r="G3111" t="str">
            <v>GR-2025/07-0067</v>
          </cell>
        </row>
        <row r="3111">
          <cell r="I3111" t="str">
            <v>F</v>
          </cell>
          <cell r="J3111">
            <v>104051</v>
          </cell>
          <cell r="K3111">
            <v>104051</v>
          </cell>
          <cell r="L3111">
            <v>62139.26</v>
          </cell>
          <cell r="M3111" t="str">
            <v>F</v>
          </cell>
          <cell r="N3111">
            <v>0.5972</v>
          </cell>
          <cell r="O3111" t="str">
            <v>I</v>
          </cell>
          <cell r="P3111" t="str">
            <v>104,051.00</v>
          </cell>
        </row>
        <row r="3112">
          <cell r="G3112" t="str">
            <v>GR-2025/06-0089</v>
          </cell>
        </row>
        <row r="3112">
          <cell r="I3112" t="str">
            <v>F</v>
          </cell>
          <cell r="J3112">
            <v>356</v>
          </cell>
          <cell r="K3112">
            <v>356</v>
          </cell>
          <cell r="L3112">
            <v>209.76</v>
          </cell>
          <cell r="M3112" t="str">
            <v>F</v>
          </cell>
          <cell r="N3112">
            <v>0.5892</v>
          </cell>
          <cell r="O3112" t="str">
            <v>L</v>
          </cell>
        </row>
        <row r="3113">
          <cell r="I3113" t="str">
            <v>F</v>
          </cell>
          <cell r="J3113">
            <v>356</v>
          </cell>
          <cell r="K3113">
            <v>356</v>
          </cell>
          <cell r="L3113">
            <v>213.6</v>
          </cell>
          <cell r="M3113" t="str">
            <v>F</v>
          </cell>
          <cell r="N3113">
            <v>0.6</v>
          </cell>
          <cell r="O3113" t="str">
            <v>L</v>
          </cell>
        </row>
        <row r="3114">
          <cell r="I3114" t="str">
            <v>F</v>
          </cell>
          <cell r="J3114">
            <v>26325</v>
          </cell>
          <cell r="K3114">
            <v>26325</v>
          </cell>
          <cell r="L3114">
            <v>15795</v>
          </cell>
          <cell r="M3114" t="str">
            <v>F</v>
          </cell>
          <cell r="N3114">
            <v>0.6</v>
          </cell>
          <cell r="O3114" t="str">
            <v>L</v>
          </cell>
        </row>
        <row r="3115">
          <cell r="I3115" t="str">
            <v>F</v>
          </cell>
          <cell r="J3115">
            <v>23720</v>
          </cell>
          <cell r="K3115">
            <v>23720</v>
          </cell>
          <cell r="L3115">
            <v>14232</v>
          </cell>
          <cell r="M3115" t="str">
            <v>F</v>
          </cell>
          <cell r="N3115">
            <v>0.6</v>
          </cell>
          <cell r="O3115" t="str">
            <v>L</v>
          </cell>
        </row>
        <row r="3116">
          <cell r="I3116" t="str">
            <v>F</v>
          </cell>
          <cell r="J3116">
            <v>3450</v>
          </cell>
          <cell r="K3116">
            <v>3450</v>
          </cell>
          <cell r="L3116">
            <v>2070</v>
          </cell>
          <cell r="M3116" t="str">
            <v>F</v>
          </cell>
          <cell r="N3116">
            <v>0.6</v>
          </cell>
          <cell r="O3116" t="str">
            <v>L</v>
          </cell>
        </row>
        <row r="3117">
          <cell r="I3117" t="str">
            <v>F</v>
          </cell>
          <cell r="J3117">
            <v>5220</v>
          </cell>
          <cell r="K3117">
            <v>5220</v>
          </cell>
          <cell r="L3117">
            <v>3132</v>
          </cell>
          <cell r="M3117" t="str">
            <v>F</v>
          </cell>
          <cell r="N3117">
            <v>0.6</v>
          </cell>
          <cell r="O3117" t="str">
            <v>L</v>
          </cell>
        </row>
        <row r="3118">
          <cell r="F3118" t="str">
            <v>WHSU5355648</v>
          </cell>
          <cell r="G3118" t="str">
            <v>GR-2025/07-0033</v>
          </cell>
        </row>
        <row r="3118">
          <cell r="I3118" t="str">
            <v>F</v>
          </cell>
          <cell r="J3118">
            <v>107342</v>
          </cell>
          <cell r="K3118">
            <v>107342</v>
          </cell>
          <cell r="L3118">
            <v>64104.64</v>
          </cell>
          <cell r="M3118" t="str">
            <v>F</v>
          </cell>
          <cell r="N3118">
            <v>0.5972</v>
          </cell>
          <cell r="O3118" t="str">
            <v>I</v>
          </cell>
          <cell r="P3118" t="str">
            <v>107,342.00</v>
          </cell>
        </row>
        <row r="3119">
          <cell r="I3119" t="str">
            <v>F</v>
          </cell>
          <cell r="J3119">
            <v>208859.8</v>
          </cell>
          <cell r="K3119">
            <v>208859.8</v>
          </cell>
          <cell r="L3119">
            <v>125315.88</v>
          </cell>
          <cell r="M3119" t="str">
            <v>F</v>
          </cell>
          <cell r="N3119">
            <v>0.6</v>
          </cell>
          <cell r="O3119" t="str">
            <v>L</v>
          </cell>
        </row>
        <row r="3120">
          <cell r="I3120" t="str">
            <v>F</v>
          </cell>
          <cell r="J3120">
            <v>252</v>
          </cell>
          <cell r="K3120">
            <v>252</v>
          </cell>
          <cell r="L3120">
            <v>151.2</v>
          </cell>
          <cell r="M3120" t="str">
            <v>F</v>
          </cell>
          <cell r="N3120">
            <v>0.6</v>
          </cell>
          <cell r="O3120" t="str">
            <v>L</v>
          </cell>
        </row>
        <row r="3121">
          <cell r="I3121" t="str">
            <v>F</v>
          </cell>
          <cell r="J3121">
            <v>11495</v>
          </cell>
          <cell r="K3121">
            <v>11495</v>
          </cell>
          <cell r="L3121">
            <v>6897</v>
          </cell>
          <cell r="M3121" t="str">
            <v>F</v>
          </cell>
          <cell r="N3121">
            <v>0.6</v>
          </cell>
          <cell r="O3121" t="str">
            <v>L</v>
          </cell>
        </row>
        <row r="3122">
          <cell r="I3122" t="str">
            <v>F</v>
          </cell>
          <cell r="J3122">
            <v>19440</v>
          </cell>
          <cell r="K3122">
            <v>19440</v>
          </cell>
          <cell r="L3122">
            <v>11664</v>
          </cell>
          <cell r="M3122" t="str">
            <v>F</v>
          </cell>
          <cell r="N3122">
            <v>0.6</v>
          </cell>
          <cell r="O3122" t="str">
            <v>L</v>
          </cell>
        </row>
        <row r="3123">
          <cell r="I3123" t="str">
            <v>F</v>
          </cell>
          <cell r="J3123">
            <v>165320</v>
          </cell>
          <cell r="K3123">
            <v>165320</v>
          </cell>
          <cell r="L3123">
            <v>99192</v>
          </cell>
          <cell r="M3123" t="str">
            <v>F</v>
          </cell>
          <cell r="N3123">
            <v>0.6</v>
          </cell>
          <cell r="O3123" t="str">
            <v>L</v>
          </cell>
        </row>
        <row r="3124">
          <cell r="I3124" t="str">
            <v>F</v>
          </cell>
          <cell r="J3124">
            <v>58562</v>
          </cell>
          <cell r="K3124">
            <v>58562</v>
          </cell>
          <cell r="L3124">
            <v>35137.2</v>
          </cell>
          <cell r="M3124" t="str">
            <v>F</v>
          </cell>
          <cell r="N3124">
            <v>0.6</v>
          </cell>
          <cell r="O3124" t="str">
            <v>L</v>
          </cell>
        </row>
        <row r="3125">
          <cell r="I3125" t="str">
            <v>F</v>
          </cell>
          <cell r="J3125">
            <v>6960</v>
          </cell>
          <cell r="K3125">
            <v>6960</v>
          </cell>
          <cell r="L3125">
            <v>4176</v>
          </cell>
          <cell r="M3125" t="str">
            <v>F</v>
          </cell>
          <cell r="N3125">
            <v>0.6</v>
          </cell>
          <cell r="O3125" t="str">
            <v>L</v>
          </cell>
        </row>
        <row r="3126">
          <cell r="I3126" t="str">
            <v>F</v>
          </cell>
          <cell r="J3126">
            <v>4680</v>
          </cell>
          <cell r="K3126">
            <v>4680</v>
          </cell>
          <cell r="L3126">
            <v>2808</v>
          </cell>
          <cell r="M3126" t="str">
            <v>F</v>
          </cell>
          <cell r="N3126">
            <v>0.6</v>
          </cell>
          <cell r="O3126" t="str">
            <v>L</v>
          </cell>
        </row>
        <row r="3127">
          <cell r="I3127" t="str">
            <v>F</v>
          </cell>
          <cell r="J3127">
            <v>54432</v>
          </cell>
          <cell r="K3127">
            <v>54432</v>
          </cell>
          <cell r="L3127">
            <v>32659.2</v>
          </cell>
          <cell r="M3127" t="str">
            <v>F</v>
          </cell>
          <cell r="N3127">
            <v>0.6</v>
          </cell>
          <cell r="O3127" t="str">
            <v>L</v>
          </cell>
        </row>
        <row r="3128">
          <cell r="F3128" t="str">
            <v>WHSU6706367</v>
          </cell>
          <cell r="G3128" t="str">
            <v>GR-2025/07-0075</v>
          </cell>
        </row>
        <row r="3128">
          <cell r="I3128" t="str">
            <v>F</v>
          </cell>
          <cell r="J3128">
            <v>102584</v>
          </cell>
          <cell r="K3128">
            <v>102584</v>
          </cell>
          <cell r="L3128">
            <v>61263.16</v>
          </cell>
          <cell r="M3128" t="str">
            <v>F</v>
          </cell>
          <cell r="N3128">
            <v>0.5972</v>
          </cell>
          <cell r="O3128" t="str">
            <v>I</v>
          </cell>
          <cell r="P3128" t="str">
            <v>102,584.00</v>
          </cell>
        </row>
        <row r="3129">
          <cell r="I3129" t="str">
            <v>F</v>
          </cell>
          <cell r="J3129">
            <v>56000</v>
          </cell>
          <cell r="K3129">
            <v>56000</v>
          </cell>
          <cell r="L3129">
            <v>33600</v>
          </cell>
          <cell r="M3129" t="str">
            <v>F</v>
          </cell>
          <cell r="N3129">
            <v>0.6</v>
          </cell>
          <cell r="O3129" t="str">
            <v>L</v>
          </cell>
        </row>
        <row r="3130">
          <cell r="F3130" t="str">
            <v>WHLU5821545</v>
          </cell>
          <cell r="G3130" t="str">
            <v>GR-2025/07-0040</v>
          </cell>
        </row>
        <row r="3130">
          <cell r="I3130" t="str">
            <v>F</v>
          </cell>
          <cell r="J3130">
            <v>87720</v>
          </cell>
          <cell r="K3130">
            <v>87720</v>
          </cell>
          <cell r="L3130">
            <v>52386.38</v>
          </cell>
          <cell r="M3130" t="str">
            <v>F</v>
          </cell>
          <cell r="N3130">
            <v>0.5972</v>
          </cell>
          <cell r="O3130" t="str">
            <v>I</v>
          </cell>
          <cell r="P3130" t="str">
            <v>87,720.00</v>
          </cell>
        </row>
        <row r="3131">
          <cell r="F3131" t="str">
            <v>WHSU5225710</v>
          </cell>
          <cell r="G3131" t="str">
            <v>GR-2025/07-0045</v>
          </cell>
        </row>
        <row r="3131">
          <cell r="I3131" t="str">
            <v>F</v>
          </cell>
          <cell r="J3131">
            <v>87720</v>
          </cell>
          <cell r="K3131">
            <v>87720</v>
          </cell>
          <cell r="L3131">
            <v>52386.38</v>
          </cell>
          <cell r="M3131" t="str">
            <v>F</v>
          </cell>
          <cell r="N3131">
            <v>0.5972</v>
          </cell>
          <cell r="O3131" t="str">
            <v>I</v>
          </cell>
          <cell r="P3131" t="str">
            <v>87,720.00</v>
          </cell>
        </row>
        <row r="3132">
          <cell r="F3132" t="str">
            <v>WHSU5705704 (MOCHA)</v>
          </cell>
          <cell r="G3132" t="str">
            <v>GR-2025/07-0046</v>
          </cell>
        </row>
        <row r="3132">
          <cell r="I3132" t="str">
            <v>F</v>
          </cell>
          <cell r="J3132">
            <v>14425</v>
          </cell>
          <cell r="K3132">
            <v>14425</v>
          </cell>
          <cell r="L3132">
            <v>8614.61</v>
          </cell>
          <cell r="M3132" t="str">
            <v>F</v>
          </cell>
          <cell r="N3132">
            <v>0.5972</v>
          </cell>
          <cell r="O3132" t="str">
            <v>I</v>
          </cell>
          <cell r="P3132" t="str">
            <v>14,425.00</v>
          </cell>
        </row>
        <row r="3133">
          <cell r="F3133" t="str">
            <v>WHSU5705704</v>
          </cell>
          <cell r="G3133" t="str">
            <v>GR-2025/07-0047</v>
          </cell>
        </row>
        <row r="3133">
          <cell r="I3133" t="str">
            <v>F</v>
          </cell>
          <cell r="J3133">
            <v>118186</v>
          </cell>
          <cell r="K3133">
            <v>118186</v>
          </cell>
          <cell r="L3133">
            <v>70580.68</v>
          </cell>
          <cell r="M3133" t="str">
            <v>F</v>
          </cell>
          <cell r="N3133">
            <v>0.5972</v>
          </cell>
          <cell r="O3133" t="str">
            <v>I</v>
          </cell>
          <cell r="P3133" t="str">
            <v>118,186.00</v>
          </cell>
        </row>
        <row r="3134">
          <cell r="G3134" t="str">
            <v>GR-2025/07-0085, GR-2025/07-0146, GR-2025/06-0085, GR-2025/08-0107, GR-2025/06-0102, GR-2025/07-0038</v>
          </cell>
        </row>
        <row r="3134">
          <cell r="I3134" t="str">
            <v>F</v>
          </cell>
          <cell r="J3134">
            <v>14058</v>
          </cell>
          <cell r="K3134">
            <v>14058</v>
          </cell>
          <cell r="L3134">
            <v>14058</v>
          </cell>
          <cell r="M3134" t="str">
            <v>F</v>
          </cell>
          <cell r="N3134">
            <v>1</v>
          </cell>
        </row>
        <row r="3135">
          <cell r="G3135" t="str">
            <v>GR-2025/06-0084</v>
          </cell>
        </row>
        <row r="3135">
          <cell r="I3135" t="str">
            <v>F</v>
          </cell>
          <cell r="J3135">
            <v>250</v>
          </cell>
          <cell r="K3135">
            <v>250</v>
          </cell>
          <cell r="L3135">
            <v>250</v>
          </cell>
          <cell r="M3135" t="str">
            <v>F</v>
          </cell>
          <cell r="N3135">
            <v>1</v>
          </cell>
        </row>
        <row r="3136">
          <cell r="F3136" t="str">
            <v>FFAU6557505 (MOCHA)</v>
          </cell>
          <cell r="G3136" t="str">
            <v>GR-2025/07-0064</v>
          </cell>
        </row>
        <row r="3136">
          <cell r="I3136" t="str">
            <v>F</v>
          </cell>
          <cell r="J3136">
            <v>142086.5</v>
          </cell>
          <cell r="K3136">
            <v>142086.5</v>
          </cell>
          <cell r="L3136">
            <v>84569.88</v>
          </cell>
          <cell r="M3136" t="str">
            <v>F</v>
          </cell>
          <cell r="N3136">
            <v>0.5952</v>
          </cell>
          <cell r="O3136" t="str">
            <v>I</v>
          </cell>
          <cell r="P3136" t="str">
            <v>142,086.50</v>
          </cell>
        </row>
        <row r="3137">
          <cell r="F3137" t="str">
            <v>FFAU6557505</v>
          </cell>
          <cell r="G3137" t="str">
            <v>GR-2025/07-0063</v>
          </cell>
        </row>
        <row r="3137">
          <cell r="I3137" t="str">
            <v>F</v>
          </cell>
          <cell r="J3137">
            <v>398553.6</v>
          </cell>
          <cell r="K3137">
            <v>398553.6</v>
          </cell>
          <cell r="L3137">
            <v>237219.1</v>
          </cell>
          <cell r="M3137" t="str">
            <v>F</v>
          </cell>
          <cell r="N3137">
            <v>0.5952</v>
          </cell>
          <cell r="O3137" t="str">
            <v>I</v>
          </cell>
          <cell r="P3137" t="str">
            <v>398,553.60</v>
          </cell>
        </row>
        <row r="3138">
          <cell r="F3138" t="str">
            <v>ESDU4267888</v>
          </cell>
          <cell r="G3138" t="str">
            <v>GR-2025/07-0088</v>
          </cell>
        </row>
        <row r="3138">
          <cell r="I3138" t="str">
            <v>F</v>
          </cell>
          <cell r="J3138">
            <v>920</v>
          </cell>
          <cell r="K3138">
            <v>920</v>
          </cell>
          <cell r="L3138">
            <v>547.58</v>
          </cell>
          <cell r="M3138" t="str">
            <v>F</v>
          </cell>
          <cell r="N3138">
            <v>0.5952</v>
          </cell>
          <cell r="O3138" t="str">
            <v>I</v>
          </cell>
          <cell r="P3138" t="str">
            <v>920.00</v>
          </cell>
        </row>
        <row r="3139">
          <cell r="F3139" t="str">
            <v>TCLU5712897</v>
          </cell>
          <cell r="G3139" t="str">
            <v>GR-2025/07-0070</v>
          </cell>
        </row>
        <row r="3139">
          <cell r="I3139" t="str">
            <v>F</v>
          </cell>
          <cell r="J3139">
            <v>31655</v>
          </cell>
          <cell r="K3139">
            <v>31655</v>
          </cell>
          <cell r="L3139">
            <v>18841.06</v>
          </cell>
          <cell r="M3139" t="str">
            <v>F</v>
          </cell>
          <cell r="N3139">
            <v>0.5952</v>
          </cell>
          <cell r="O3139" t="str">
            <v>I</v>
          </cell>
          <cell r="P3139" t="str">
            <v>31,655.00</v>
          </cell>
        </row>
        <row r="3140">
          <cell r="F3140" t="str">
            <v>MSMU7091797</v>
          </cell>
          <cell r="G3140" t="str">
            <v>GR-2025/07-0078</v>
          </cell>
        </row>
        <row r="3140">
          <cell r="I3140" t="str">
            <v>F</v>
          </cell>
          <cell r="J3140">
            <v>217478</v>
          </cell>
          <cell r="K3140">
            <v>217478</v>
          </cell>
          <cell r="L3140">
            <v>129442.91</v>
          </cell>
          <cell r="M3140" t="str">
            <v>F</v>
          </cell>
          <cell r="N3140">
            <v>0.5952</v>
          </cell>
          <cell r="O3140" t="str">
            <v>I</v>
          </cell>
          <cell r="P3140" t="str">
            <v>217,478.00</v>
          </cell>
        </row>
        <row r="3141">
          <cell r="F3141" t="str">
            <v>MSDU6068672</v>
          </cell>
          <cell r="G3141" t="str">
            <v>GR-2025/07-0087</v>
          </cell>
        </row>
        <row r="3141">
          <cell r="I3141" t="str">
            <v>F</v>
          </cell>
          <cell r="J3141">
            <v>194580</v>
          </cell>
          <cell r="K3141">
            <v>194580</v>
          </cell>
          <cell r="L3141">
            <v>115814.02</v>
          </cell>
          <cell r="M3141" t="str">
            <v>F</v>
          </cell>
          <cell r="N3141">
            <v>0.5952</v>
          </cell>
          <cell r="O3141" t="str">
            <v>I</v>
          </cell>
          <cell r="P3141" t="str">
            <v>194,580.00</v>
          </cell>
        </row>
        <row r="3142">
          <cell r="F3142" t="str">
            <v>TGBU4860156</v>
          </cell>
          <cell r="G3142" t="str">
            <v>GR-2025/07-0054</v>
          </cell>
        </row>
        <row r="3142">
          <cell r="I3142" t="str">
            <v>F</v>
          </cell>
          <cell r="J3142">
            <v>9316.84</v>
          </cell>
          <cell r="K3142">
            <v>9316.84</v>
          </cell>
          <cell r="L3142">
            <v>5545.38</v>
          </cell>
          <cell r="M3142" t="str">
            <v>F</v>
          </cell>
          <cell r="N3142">
            <v>0.5952</v>
          </cell>
          <cell r="O3142" t="str">
            <v>I</v>
          </cell>
          <cell r="P3142" t="str">
            <v>9,316.84</v>
          </cell>
        </row>
        <row r="3143">
          <cell r="F3143" t="str">
            <v>TGBU4860156</v>
          </cell>
          <cell r="G3143" t="str">
            <v>GR-2025/07-0055</v>
          </cell>
        </row>
        <row r="3143">
          <cell r="I3143" t="str">
            <v>F</v>
          </cell>
          <cell r="J3143">
            <v>19991</v>
          </cell>
          <cell r="K3143">
            <v>19991</v>
          </cell>
          <cell r="L3143">
            <v>11898.64</v>
          </cell>
          <cell r="M3143" t="str">
            <v>F</v>
          </cell>
          <cell r="N3143">
            <v>0.5952</v>
          </cell>
          <cell r="O3143" t="str">
            <v>I</v>
          </cell>
          <cell r="P3143" t="str">
            <v>19,991.00</v>
          </cell>
        </row>
        <row r="3144">
          <cell r="G3144" t="str">
            <v>GR-2025/06-0079</v>
          </cell>
        </row>
        <row r="3144">
          <cell r="I3144" t="str">
            <v>F</v>
          </cell>
          <cell r="J3144">
            <v>112.86</v>
          </cell>
          <cell r="K3144">
            <v>112.86</v>
          </cell>
          <cell r="L3144">
            <v>112.86</v>
          </cell>
          <cell r="M3144" t="str">
            <v>F</v>
          </cell>
          <cell r="N3144">
            <v>1</v>
          </cell>
        </row>
        <row r="3145">
          <cell r="I3145" t="str">
            <v>F</v>
          </cell>
          <cell r="J3145">
            <v>18790</v>
          </cell>
          <cell r="K3145">
            <v>18790</v>
          </cell>
          <cell r="L3145">
            <v>11274</v>
          </cell>
          <cell r="M3145" t="str">
            <v>F</v>
          </cell>
          <cell r="N3145">
            <v>0.6</v>
          </cell>
          <cell r="O3145" t="str">
            <v>L</v>
          </cell>
        </row>
        <row r="3146">
          <cell r="F3146" t="str">
            <v>TGBU4860156</v>
          </cell>
          <cell r="G3146" t="str">
            <v>GR-2025/07-0056</v>
          </cell>
        </row>
        <row r="3146">
          <cell r="I3146" t="str">
            <v>F</v>
          </cell>
          <cell r="J3146">
            <v>194341.8</v>
          </cell>
          <cell r="K3146">
            <v>194341.8</v>
          </cell>
          <cell r="L3146">
            <v>115672.24</v>
          </cell>
          <cell r="M3146" t="str">
            <v>F</v>
          </cell>
          <cell r="N3146">
            <v>0.5952</v>
          </cell>
          <cell r="O3146" t="str">
            <v>I</v>
          </cell>
          <cell r="P3146" t="str">
            <v>194,341.80</v>
          </cell>
        </row>
        <row r="3147">
          <cell r="F3147" t="str">
            <v>TGBU4860156</v>
          </cell>
          <cell r="G3147" t="str">
            <v>GR-2025/07-0057</v>
          </cell>
        </row>
        <row r="3147">
          <cell r="I3147" t="str">
            <v>F</v>
          </cell>
          <cell r="J3147">
            <v>12300</v>
          </cell>
          <cell r="K3147">
            <v>12300</v>
          </cell>
          <cell r="L3147">
            <v>7320.96</v>
          </cell>
          <cell r="M3147" t="str">
            <v>F</v>
          </cell>
          <cell r="N3147">
            <v>0.5952</v>
          </cell>
          <cell r="O3147" t="str">
            <v>I</v>
          </cell>
          <cell r="P3147" t="str">
            <v>12,300.00</v>
          </cell>
        </row>
        <row r="3148">
          <cell r="F3148" t="str">
            <v>TGBU4860156</v>
          </cell>
          <cell r="G3148" t="str">
            <v>GR-2025/07-0058</v>
          </cell>
        </row>
        <row r="3148">
          <cell r="I3148" t="str">
            <v>F</v>
          </cell>
          <cell r="J3148">
            <v>144908.2</v>
          </cell>
          <cell r="K3148">
            <v>144908.2</v>
          </cell>
          <cell r="L3148">
            <v>86249.36</v>
          </cell>
          <cell r="M3148" t="str">
            <v>F</v>
          </cell>
          <cell r="N3148">
            <v>0.5952</v>
          </cell>
          <cell r="O3148" t="str">
            <v>I</v>
          </cell>
          <cell r="P3148" t="str">
            <v>144,908.20</v>
          </cell>
        </row>
        <row r="3149">
          <cell r="F3149" t="str">
            <v>TGBU4860156</v>
          </cell>
          <cell r="G3149" t="str">
            <v>GR-2025/07-0059</v>
          </cell>
        </row>
        <row r="3149">
          <cell r="I3149" t="str">
            <v>F</v>
          </cell>
          <cell r="J3149">
            <v>105140</v>
          </cell>
          <cell r="K3149">
            <v>105140</v>
          </cell>
          <cell r="L3149">
            <v>62579.33</v>
          </cell>
          <cell r="M3149" t="str">
            <v>F</v>
          </cell>
          <cell r="N3149">
            <v>0.5952</v>
          </cell>
          <cell r="O3149" t="str">
            <v>I</v>
          </cell>
          <cell r="P3149" t="str">
            <v>105,140.00</v>
          </cell>
        </row>
        <row r="3150">
          <cell r="F3150" t="str">
            <v>TGBU4860156 (MOCHA)</v>
          </cell>
          <cell r="G3150" t="str">
            <v>GR-2025/07-0060</v>
          </cell>
        </row>
        <row r="3150">
          <cell r="I3150" t="str">
            <v>F</v>
          </cell>
          <cell r="J3150">
            <v>73732</v>
          </cell>
          <cell r="K3150">
            <v>73732</v>
          </cell>
          <cell r="L3150">
            <v>43885.29</v>
          </cell>
          <cell r="M3150" t="str">
            <v>F</v>
          </cell>
          <cell r="N3150">
            <v>0.5952</v>
          </cell>
          <cell r="O3150" t="str">
            <v>I</v>
          </cell>
          <cell r="P3150" t="str">
            <v>73,732.00</v>
          </cell>
        </row>
        <row r="3151">
          <cell r="F3151" t="str">
            <v>TGBU4860156</v>
          </cell>
          <cell r="G3151" t="str">
            <v>GR-2025/07-0061</v>
          </cell>
        </row>
        <row r="3151">
          <cell r="I3151" t="str">
            <v>F</v>
          </cell>
          <cell r="J3151">
            <v>99362</v>
          </cell>
          <cell r="K3151">
            <v>99362</v>
          </cell>
          <cell r="L3151">
            <v>59140.26</v>
          </cell>
          <cell r="M3151" t="str">
            <v>F</v>
          </cell>
          <cell r="N3151">
            <v>0.5952</v>
          </cell>
          <cell r="O3151" t="str">
            <v>I</v>
          </cell>
          <cell r="P3151" t="str">
            <v>99,362.00</v>
          </cell>
        </row>
        <row r="3152">
          <cell r="G3152" t="str">
            <v>GR-2025/06-0076</v>
          </cell>
        </row>
        <row r="3152">
          <cell r="I3152" t="str">
            <v>F</v>
          </cell>
          <cell r="J3152">
            <v>190</v>
          </cell>
          <cell r="K3152">
            <v>190</v>
          </cell>
          <cell r="L3152">
            <v>190</v>
          </cell>
          <cell r="M3152" t="str">
            <v>F</v>
          </cell>
          <cell r="N3152">
            <v>1</v>
          </cell>
        </row>
        <row r="3153">
          <cell r="F3153" t="str">
            <v>TLLU7721200 (M-KUCHING)</v>
          </cell>
          <cell r="G3153" t="str">
            <v>GR-2025/07-0102</v>
          </cell>
        </row>
        <row r="3153">
          <cell r="I3153" t="str">
            <v>F</v>
          </cell>
          <cell r="J3153">
            <v>36399</v>
          </cell>
          <cell r="K3153">
            <v>36399</v>
          </cell>
          <cell r="L3153">
            <v>21737.48</v>
          </cell>
          <cell r="M3153" t="str">
            <v>F</v>
          </cell>
          <cell r="N3153">
            <v>0.5972</v>
          </cell>
          <cell r="O3153" t="str">
            <v>I</v>
          </cell>
          <cell r="P3153" t="str">
            <v>36,399.00</v>
          </cell>
        </row>
        <row r="3154">
          <cell r="F3154" t="str">
            <v>TLLU7721200 (KUCHING)</v>
          </cell>
          <cell r="G3154" t="str">
            <v>GR-2025/07-0101</v>
          </cell>
        </row>
        <row r="3154">
          <cell r="I3154" t="str">
            <v>F</v>
          </cell>
          <cell r="J3154">
            <v>37159.68</v>
          </cell>
          <cell r="K3154">
            <v>37159.68</v>
          </cell>
          <cell r="L3154">
            <v>22191.76</v>
          </cell>
          <cell r="M3154" t="str">
            <v>F</v>
          </cell>
          <cell r="N3154">
            <v>0.5972</v>
          </cell>
          <cell r="O3154" t="str">
            <v>I</v>
          </cell>
          <cell r="P3154" t="str">
            <v>37,159.68</v>
          </cell>
        </row>
        <row r="3155">
          <cell r="F3155" t="str">
            <v>TRHU4631981 (MOCHA)</v>
          </cell>
          <cell r="G3155" t="str">
            <v>GR-2025/07-0108</v>
          </cell>
        </row>
        <row r="3155">
          <cell r="I3155" t="str">
            <v>F</v>
          </cell>
          <cell r="J3155">
            <v>14800</v>
          </cell>
          <cell r="K3155">
            <v>14800</v>
          </cell>
          <cell r="L3155">
            <v>8850.4</v>
          </cell>
          <cell r="M3155" t="str">
            <v>F</v>
          </cell>
          <cell r="N3155">
            <v>0.598</v>
          </cell>
          <cell r="O3155" t="str">
            <v>I</v>
          </cell>
          <cell r="P3155" t="str">
            <v>14,800.00</v>
          </cell>
        </row>
        <row r="3156">
          <cell r="F3156" t="str">
            <v>TRHU4631981</v>
          </cell>
          <cell r="G3156" t="str">
            <v>GR-2025/07-0107</v>
          </cell>
        </row>
        <row r="3156">
          <cell r="I3156" t="str">
            <v>F</v>
          </cell>
          <cell r="J3156">
            <v>325246</v>
          </cell>
          <cell r="K3156">
            <v>325246</v>
          </cell>
          <cell r="L3156">
            <v>194497.11</v>
          </cell>
          <cell r="M3156" t="str">
            <v>F</v>
          </cell>
          <cell r="N3156">
            <v>0.598</v>
          </cell>
          <cell r="O3156" t="str">
            <v>I</v>
          </cell>
          <cell r="P3156" t="str">
            <v>325,246.00</v>
          </cell>
        </row>
        <row r="3157">
          <cell r="I3157" t="str">
            <v>F</v>
          </cell>
          <cell r="J3157">
            <v>6344</v>
          </cell>
          <cell r="K3157">
            <v>6344</v>
          </cell>
          <cell r="L3157">
            <v>3806.4</v>
          </cell>
          <cell r="M3157" t="str">
            <v>F</v>
          </cell>
          <cell r="N3157">
            <v>0.6</v>
          </cell>
          <cell r="O3157" t="str">
            <v>L</v>
          </cell>
        </row>
        <row r="3158">
          <cell r="G3158" t="str">
            <v>XP-000072</v>
          </cell>
        </row>
        <row r="3158">
          <cell r="I3158" t="str">
            <v>F</v>
          </cell>
          <cell r="J3158">
            <v>16582</v>
          </cell>
          <cell r="K3158">
            <v>16582</v>
          </cell>
          <cell r="L3158">
            <v>16582</v>
          </cell>
          <cell r="M3158" t="str">
            <v>F</v>
          </cell>
          <cell r="N3158">
            <v>1</v>
          </cell>
        </row>
        <row r="3159">
          <cell r="F3159" t="str">
            <v>TGBU5197095</v>
          </cell>
          <cell r="G3159" t="str">
            <v>GR-2025/07-0065</v>
          </cell>
        </row>
        <row r="3159">
          <cell r="I3159" t="str">
            <v>F</v>
          </cell>
          <cell r="J3159">
            <v>488567</v>
          </cell>
          <cell r="K3159">
            <v>488567</v>
          </cell>
          <cell r="L3159">
            <v>290795.08</v>
          </cell>
          <cell r="M3159" t="str">
            <v>F</v>
          </cell>
          <cell r="N3159">
            <v>0.5952</v>
          </cell>
          <cell r="O3159" t="str">
            <v>I</v>
          </cell>
          <cell r="P3159" t="str">
            <v>488,567.00</v>
          </cell>
        </row>
        <row r="3160">
          <cell r="I3160" t="str">
            <v>F</v>
          </cell>
          <cell r="J3160">
            <v>55350</v>
          </cell>
          <cell r="K3160">
            <v>55350</v>
          </cell>
          <cell r="L3160">
            <v>33210</v>
          </cell>
          <cell r="M3160" t="str">
            <v>F</v>
          </cell>
          <cell r="N3160">
            <v>0.6</v>
          </cell>
          <cell r="O3160" t="str">
            <v>L</v>
          </cell>
        </row>
        <row r="3161">
          <cell r="F3161" t="str">
            <v>FBLU0190330 (MOCHA)</v>
          </cell>
          <cell r="G3161" t="str">
            <v>GR-2025/07-0080</v>
          </cell>
        </row>
        <row r="3161">
          <cell r="I3161" t="str">
            <v>F</v>
          </cell>
          <cell r="J3161">
            <v>15900</v>
          </cell>
          <cell r="K3161">
            <v>15900</v>
          </cell>
          <cell r="L3161">
            <v>9463.68</v>
          </cell>
          <cell r="M3161" t="str">
            <v>F</v>
          </cell>
          <cell r="N3161">
            <v>0.5952</v>
          </cell>
          <cell r="O3161" t="str">
            <v>I</v>
          </cell>
          <cell r="P3161" t="str">
            <v>15,900.00</v>
          </cell>
        </row>
        <row r="3162">
          <cell r="F3162" t="str">
            <v>FBLU0190330</v>
          </cell>
          <cell r="G3162" t="str">
            <v>GR-2025/07-0079</v>
          </cell>
        </row>
        <row r="3162">
          <cell r="I3162" t="str">
            <v>F</v>
          </cell>
          <cell r="J3162">
            <v>74545.56</v>
          </cell>
          <cell r="K3162">
            <v>74545.56</v>
          </cell>
          <cell r="L3162">
            <v>44369.52</v>
          </cell>
          <cell r="M3162" t="str">
            <v>F</v>
          </cell>
          <cell r="N3162">
            <v>0.5952</v>
          </cell>
          <cell r="O3162" t="str">
            <v>I</v>
          </cell>
          <cell r="P3162" t="str">
            <v>74,545.56</v>
          </cell>
        </row>
        <row r="3163">
          <cell r="I3163" t="str">
            <v>F</v>
          </cell>
          <cell r="J3163">
            <v>351</v>
          </cell>
          <cell r="K3163">
            <v>351</v>
          </cell>
          <cell r="L3163">
            <v>210.6</v>
          </cell>
          <cell r="M3163" t="str">
            <v>F</v>
          </cell>
          <cell r="N3163">
            <v>0.6</v>
          </cell>
          <cell r="O3163" t="str">
            <v>L</v>
          </cell>
        </row>
        <row r="3164">
          <cell r="I3164" t="str">
            <v>F</v>
          </cell>
          <cell r="J3164">
            <v>17472</v>
          </cell>
          <cell r="K3164">
            <v>17472</v>
          </cell>
          <cell r="L3164">
            <v>10483.2</v>
          </cell>
          <cell r="M3164" t="str">
            <v>F</v>
          </cell>
          <cell r="N3164">
            <v>0.6</v>
          </cell>
          <cell r="O3164" t="str">
            <v>L</v>
          </cell>
        </row>
        <row r="3165">
          <cell r="I3165" t="str">
            <v>F</v>
          </cell>
          <cell r="J3165">
            <v>150</v>
          </cell>
          <cell r="K3165">
            <v>150</v>
          </cell>
          <cell r="L3165">
            <v>90</v>
          </cell>
          <cell r="M3165" t="str">
            <v>F</v>
          </cell>
          <cell r="N3165">
            <v>0.6</v>
          </cell>
          <cell r="O3165" t="str">
            <v>L</v>
          </cell>
        </row>
        <row r="3166">
          <cell r="F3166" t="str">
            <v>MSNU8437580</v>
          </cell>
          <cell r="G3166" t="str">
            <v>GR-2025/07-0027</v>
          </cell>
        </row>
        <row r="3166">
          <cell r="I3166" t="str">
            <v>F</v>
          </cell>
          <cell r="J3166">
            <v>124258.66</v>
          </cell>
          <cell r="K3166">
            <v>124258.66</v>
          </cell>
          <cell r="L3166">
            <v>73958.75</v>
          </cell>
          <cell r="M3166" t="str">
            <v>F</v>
          </cell>
          <cell r="N3166">
            <v>0.5952</v>
          </cell>
          <cell r="O3166" t="str">
            <v>I</v>
          </cell>
          <cell r="P3166" t="str">
            <v>124,258.66</v>
          </cell>
        </row>
        <row r="3167">
          <cell r="I3167" t="str">
            <v>F</v>
          </cell>
          <cell r="J3167">
            <v>1950</v>
          </cell>
          <cell r="K3167">
            <v>1950</v>
          </cell>
          <cell r="L3167">
            <v>1170</v>
          </cell>
          <cell r="M3167" t="str">
            <v>F</v>
          </cell>
          <cell r="N3167">
            <v>0.6</v>
          </cell>
          <cell r="O3167" t="str">
            <v>N</v>
          </cell>
        </row>
        <row r="3168">
          <cell r="I3168" t="str">
            <v>F</v>
          </cell>
          <cell r="J3168">
            <v>272407.5</v>
          </cell>
          <cell r="K3168">
            <v>272407.5</v>
          </cell>
          <cell r="L3168">
            <v>163444.5</v>
          </cell>
          <cell r="M3168" t="str">
            <v>F</v>
          </cell>
          <cell r="N3168">
            <v>0.6</v>
          </cell>
          <cell r="O3168" t="str">
            <v>L</v>
          </cell>
        </row>
        <row r="3169">
          <cell r="F3169" t="str">
            <v>F-OOCU8478682</v>
          </cell>
          <cell r="G3169" t="str">
            <v>FGR2025/06-0003</v>
          </cell>
        </row>
        <row r="3169">
          <cell r="I3169" t="str">
            <v>F</v>
          </cell>
          <cell r="J3169">
            <v>0</v>
          </cell>
          <cell r="K3169">
            <v>0</v>
          </cell>
          <cell r="L3169">
            <v>0</v>
          </cell>
          <cell r="M3169" t="str">
            <v>F</v>
          </cell>
          <cell r="N3169">
            <v>0.5942</v>
          </cell>
          <cell r="O3169" t="str">
            <v>I</v>
          </cell>
          <cell r="P3169" t="str">
            <v>0</v>
          </cell>
        </row>
        <row r="3170">
          <cell r="F3170" t="str">
            <v>OOCU8116298 (MOCHA)</v>
          </cell>
          <cell r="G3170" t="str">
            <v>GR-2025/07-0069</v>
          </cell>
        </row>
        <row r="3170">
          <cell r="I3170" t="str">
            <v>F</v>
          </cell>
          <cell r="J3170">
            <v>5463</v>
          </cell>
          <cell r="K3170">
            <v>5463</v>
          </cell>
          <cell r="L3170">
            <v>3262.5</v>
          </cell>
          <cell r="M3170" t="str">
            <v>F</v>
          </cell>
          <cell r="N3170">
            <v>0.5972</v>
          </cell>
          <cell r="O3170" t="str">
            <v>I</v>
          </cell>
          <cell r="P3170" t="str">
            <v>5,463.00</v>
          </cell>
        </row>
        <row r="3171">
          <cell r="F3171" t="str">
            <v>OOCU8116298</v>
          </cell>
          <cell r="G3171" t="str">
            <v>GR-2025/07-0068</v>
          </cell>
        </row>
        <row r="3171">
          <cell r="I3171" t="str">
            <v>F</v>
          </cell>
          <cell r="J3171">
            <v>118189.5</v>
          </cell>
          <cell r="K3171">
            <v>118189.5</v>
          </cell>
          <cell r="L3171">
            <v>70582.77</v>
          </cell>
          <cell r="M3171" t="str">
            <v>F</v>
          </cell>
          <cell r="N3171">
            <v>0.5972</v>
          </cell>
          <cell r="O3171" t="str">
            <v>I</v>
          </cell>
          <cell r="P3171" t="str">
            <v>118,189.5</v>
          </cell>
        </row>
        <row r="3172">
          <cell r="F3172" t="str">
            <v>CAIU9093238</v>
          </cell>
          <cell r="G3172" t="str">
            <v>GR-2025/07-0021</v>
          </cell>
        </row>
        <row r="3172">
          <cell r="I3172" t="str">
            <v>F</v>
          </cell>
          <cell r="J3172">
            <v>94361.49</v>
          </cell>
          <cell r="K3172">
            <v>94361.49</v>
          </cell>
          <cell r="L3172">
            <v>56173.39</v>
          </cell>
          <cell r="M3172" t="str">
            <v>F</v>
          </cell>
          <cell r="N3172">
            <v>0.5953</v>
          </cell>
          <cell r="O3172" t="str">
            <v>I</v>
          </cell>
          <cell r="P3172" t="str">
            <v>94,361.49</v>
          </cell>
        </row>
        <row r="3173">
          <cell r="F3173" t="str">
            <v>CSNU7490018</v>
          </cell>
          <cell r="G3173" t="str">
            <v>GR-2025/07-0012</v>
          </cell>
        </row>
        <row r="3173">
          <cell r="I3173" t="str">
            <v>F</v>
          </cell>
          <cell r="J3173">
            <v>112915.03</v>
          </cell>
          <cell r="K3173">
            <v>112915.03</v>
          </cell>
          <cell r="L3173">
            <v>67218.32</v>
          </cell>
          <cell r="M3173" t="str">
            <v>F</v>
          </cell>
          <cell r="N3173">
            <v>0.5953</v>
          </cell>
          <cell r="O3173" t="str">
            <v>I</v>
          </cell>
          <cell r="P3173" t="str">
            <v>112,915.03</v>
          </cell>
        </row>
        <row r="3174">
          <cell r="G3174" t="str">
            <v>GR-2025/06-0060</v>
          </cell>
        </row>
        <row r="3174">
          <cell r="I3174" t="str">
            <v>F</v>
          </cell>
          <cell r="J3174">
            <v>1411.59</v>
          </cell>
          <cell r="K3174">
            <v>1411.59</v>
          </cell>
          <cell r="L3174">
            <v>1411.59</v>
          </cell>
          <cell r="M3174" t="str">
            <v>T</v>
          </cell>
          <cell r="N3174">
            <v>1</v>
          </cell>
        </row>
        <row r="3175">
          <cell r="F3175" t="str">
            <v>OOLU8821340</v>
          </cell>
          <cell r="G3175" t="str">
            <v>GR-2025/07-0019</v>
          </cell>
        </row>
        <row r="3175">
          <cell r="I3175" t="str">
            <v>F</v>
          </cell>
          <cell r="J3175">
            <v>103825</v>
          </cell>
          <cell r="K3175">
            <v>103825</v>
          </cell>
          <cell r="L3175">
            <v>61807.02</v>
          </cell>
          <cell r="M3175" t="str">
            <v>F</v>
          </cell>
          <cell r="N3175">
            <v>0.5953</v>
          </cell>
          <cell r="O3175" t="str">
            <v>I</v>
          </cell>
          <cell r="P3175" t="str">
            <v>103,825.00</v>
          </cell>
        </row>
        <row r="3176">
          <cell r="I3176" t="str">
            <v>F</v>
          </cell>
          <cell r="J3176">
            <v>106289</v>
          </cell>
          <cell r="K3176">
            <v>106289</v>
          </cell>
          <cell r="L3176">
            <v>63773.4</v>
          </cell>
          <cell r="M3176" t="str">
            <v>F</v>
          </cell>
          <cell r="N3176">
            <v>0.6</v>
          </cell>
          <cell r="O3176" t="str">
            <v>L</v>
          </cell>
        </row>
        <row r="3177">
          <cell r="G3177" t="str">
            <v>GR-2025/06-0090</v>
          </cell>
        </row>
        <row r="3177">
          <cell r="I3177" t="str">
            <v>F</v>
          </cell>
          <cell r="J3177">
            <v>2399.4</v>
          </cell>
          <cell r="K3177">
            <v>2399.4</v>
          </cell>
          <cell r="L3177">
            <v>2399.4</v>
          </cell>
          <cell r="M3177" t="str">
            <v>F</v>
          </cell>
          <cell r="N3177">
            <v>1</v>
          </cell>
        </row>
        <row r="3178">
          <cell r="I3178" t="str">
            <v>F</v>
          </cell>
          <cell r="J3178">
            <v>820686</v>
          </cell>
          <cell r="K3178">
            <v>820686</v>
          </cell>
          <cell r="L3178">
            <v>492411.6</v>
          </cell>
          <cell r="M3178" t="str">
            <v>F</v>
          </cell>
          <cell r="N3178">
            <v>0.6</v>
          </cell>
          <cell r="O3178" t="str">
            <v>L</v>
          </cell>
        </row>
        <row r="3179">
          <cell r="I3179" t="str">
            <v>F</v>
          </cell>
          <cell r="J3179">
            <v>40110</v>
          </cell>
          <cell r="K3179">
            <v>40110</v>
          </cell>
          <cell r="L3179">
            <v>24066</v>
          </cell>
          <cell r="M3179" t="str">
            <v>F</v>
          </cell>
          <cell r="N3179">
            <v>0.6</v>
          </cell>
          <cell r="O3179" t="str">
            <v>L</v>
          </cell>
        </row>
        <row r="3180">
          <cell r="I3180" t="str">
            <v>F</v>
          </cell>
          <cell r="J3180">
            <v>14500</v>
          </cell>
          <cell r="K3180">
            <v>14500</v>
          </cell>
          <cell r="L3180">
            <v>8700</v>
          </cell>
          <cell r="M3180" t="str">
            <v>F</v>
          </cell>
          <cell r="N3180">
            <v>0.6</v>
          </cell>
          <cell r="O3180" t="str">
            <v>L</v>
          </cell>
        </row>
        <row r="3181">
          <cell r="I3181" t="str">
            <v>F</v>
          </cell>
          <cell r="J3181">
            <v>9303</v>
          </cell>
          <cell r="K3181">
            <v>9303</v>
          </cell>
          <cell r="L3181">
            <v>5581.8</v>
          </cell>
          <cell r="M3181" t="str">
            <v>F</v>
          </cell>
          <cell r="N3181">
            <v>0.6</v>
          </cell>
          <cell r="O3181" t="str">
            <v>L</v>
          </cell>
        </row>
        <row r="3182">
          <cell r="F3182" t="str">
            <v>F-MSDU5923741</v>
          </cell>
          <cell r="G3182" t="str">
            <v>FGR2025/06-0002</v>
          </cell>
        </row>
        <row r="3182">
          <cell r="I3182" t="str">
            <v>F</v>
          </cell>
          <cell r="J3182">
            <v>0</v>
          </cell>
          <cell r="K3182">
            <v>0</v>
          </cell>
          <cell r="L3182">
            <v>0</v>
          </cell>
          <cell r="M3182" t="str">
            <v>F</v>
          </cell>
          <cell r="N3182">
            <v>0.5942</v>
          </cell>
          <cell r="O3182" t="str">
            <v>I</v>
          </cell>
          <cell r="P3182" t="str">
            <v>0.00</v>
          </cell>
        </row>
        <row r="3183">
          <cell r="I3183" t="str">
            <v>F</v>
          </cell>
          <cell r="J3183">
            <v>7000</v>
          </cell>
          <cell r="K3183">
            <v>7000</v>
          </cell>
          <cell r="L3183">
            <v>4200</v>
          </cell>
          <cell r="M3183" t="str">
            <v>F</v>
          </cell>
          <cell r="N3183">
            <v>0.6</v>
          </cell>
          <cell r="O3183" t="str">
            <v>L</v>
          </cell>
        </row>
        <row r="3184">
          <cell r="I3184" t="str">
            <v>F</v>
          </cell>
          <cell r="J3184">
            <v>163385</v>
          </cell>
          <cell r="K3184">
            <v>163385</v>
          </cell>
          <cell r="L3184">
            <v>98031</v>
          </cell>
          <cell r="M3184" t="str">
            <v>F</v>
          </cell>
          <cell r="N3184">
            <v>0.6</v>
          </cell>
          <cell r="O3184" t="str">
            <v>L</v>
          </cell>
        </row>
        <row r="3185">
          <cell r="F3185" t="str">
            <v>OOCU8609186</v>
          </cell>
          <cell r="G3185" t="str">
            <v>GR-2025/07-0048</v>
          </cell>
        </row>
        <row r="3185">
          <cell r="I3185" t="str">
            <v>F</v>
          </cell>
          <cell r="J3185">
            <v>103832.99</v>
          </cell>
          <cell r="K3185">
            <v>103832.99</v>
          </cell>
          <cell r="L3185">
            <v>61801.4</v>
          </cell>
          <cell r="M3185" t="str">
            <v>F</v>
          </cell>
          <cell r="N3185">
            <v>0.5952</v>
          </cell>
          <cell r="O3185" t="str">
            <v>I</v>
          </cell>
          <cell r="P3185" t="str">
            <v>103,832.99</v>
          </cell>
        </row>
        <row r="3186">
          <cell r="F3186" t="str">
            <v>OOLU9812980</v>
          </cell>
          <cell r="G3186" t="str">
            <v>GR-2025/07-0025</v>
          </cell>
        </row>
        <row r="3186">
          <cell r="I3186" t="str">
            <v>F</v>
          </cell>
          <cell r="J3186">
            <v>125883.04</v>
          </cell>
          <cell r="K3186">
            <v>125883.04</v>
          </cell>
          <cell r="L3186">
            <v>74925.59</v>
          </cell>
          <cell r="M3186" t="str">
            <v>F</v>
          </cell>
          <cell r="N3186">
            <v>0.5952</v>
          </cell>
          <cell r="O3186" t="str">
            <v>I</v>
          </cell>
          <cell r="P3186" t="str">
            <v>125,883.04</v>
          </cell>
        </row>
        <row r="3187">
          <cell r="F3187" t="str">
            <v>OOCU8229714</v>
          </cell>
          <cell r="G3187" t="str">
            <v>GR-2025/07-0032</v>
          </cell>
        </row>
        <row r="3187">
          <cell r="I3187" t="str">
            <v>F</v>
          </cell>
          <cell r="J3187">
            <v>111898.49</v>
          </cell>
          <cell r="K3187">
            <v>111898.49</v>
          </cell>
          <cell r="L3187">
            <v>66601.98</v>
          </cell>
          <cell r="M3187" t="str">
            <v>F</v>
          </cell>
          <cell r="N3187">
            <v>0.5952</v>
          </cell>
          <cell r="O3187" t="str">
            <v>I</v>
          </cell>
          <cell r="P3187" t="str">
            <v>111,898.5</v>
          </cell>
        </row>
        <row r="3188">
          <cell r="F3188" t="str">
            <v>OOCU9718860</v>
          </cell>
          <cell r="G3188" t="str">
            <v>FGR2025/06-0001</v>
          </cell>
        </row>
        <row r="3188">
          <cell r="I3188" t="str">
            <v>F</v>
          </cell>
          <cell r="J3188">
            <v>0</v>
          </cell>
          <cell r="K3188">
            <v>0</v>
          </cell>
          <cell r="L3188">
            <v>0</v>
          </cell>
          <cell r="M3188" t="str">
            <v>F</v>
          </cell>
          <cell r="N3188">
            <v>0.6033</v>
          </cell>
          <cell r="O3188" t="str">
            <v>I</v>
          </cell>
          <cell r="P3188" t="str">
            <v>96,982.02</v>
          </cell>
        </row>
        <row r="3189">
          <cell r="F3189" t="str">
            <v>TGBU8595600</v>
          </cell>
          <cell r="G3189" t="str">
            <v>GR-2025/07-0016</v>
          </cell>
        </row>
        <row r="3189">
          <cell r="I3189" t="str">
            <v>F</v>
          </cell>
          <cell r="J3189">
            <v>105385.02</v>
          </cell>
          <cell r="K3189">
            <v>105385.02</v>
          </cell>
          <cell r="L3189">
            <v>62725.16</v>
          </cell>
          <cell r="M3189" t="str">
            <v>F</v>
          </cell>
          <cell r="N3189">
            <v>0.5952</v>
          </cell>
          <cell r="O3189" t="str">
            <v>I</v>
          </cell>
          <cell r="P3189" t="str">
            <v>105,385.02</v>
          </cell>
        </row>
        <row r="3190">
          <cell r="F3190" t="str">
            <v>OOCU7163274</v>
          </cell>
          <cell r="G3190" t="str">
            <v>GR-2025/07-0014</v>
          </cell>
        </row>
        <row r="3190">
          <cell r="I3190" t="str">
            <v>F</v>
          </cell>
          <cell r="J3190">
            <v>126808.01</v>
          </cell>
          <cell r="K3190">
            <v>126808.01</v>
          </cell>
          <cell r="L3190">
            <v>75476.13</v>
          </cell>
          <cell r="M3190" t="str">
            <v>F</v>
          </cell>
          <cell r="N3190">
            <v>0.5952</v>
          </cell>
          <cell r="O3190" t="str">
            <v>I</v>
          </cell>
          <cell r="P3190" t="str">
            <v>126,808.01</v>
          </cell>
        </row>
        <row r="3191">
          <cell r="G3191" t="str">
            <v>GR-2025/06-0054</v>
          </cell>
        </row>
        <row r="3191">
          <cell r="I3191" t="str">
            <v>F</v>
          </cell>
          <cell r="J3191">
            <v>140</v>
          </cell>
          <cell r="K3191">
            <v>140</v>
          </cell>
          <cell r="L3191">
            <v>140</v>
          </cell>
          <cell r="M3191" t="str">
            <v>F</v>
          </cell>
          <cell r="N3191">
            <v>1</v>
          </cell>
        </row>
        <row r="3192">
          <cell r="I3192" t="str">
            <v>F</v>
          </cell>
          <cell r="J3192">
            <v>77450</v>
          </cell>
          <cell r="K3192">
            <v>77450</v>
          </cell>
          <cell r="L3192">
            <v>46470</v>
          </cell>
          <cell r="M3192" t="str">
            <v>F</v>
          </cell>
          <cell r="N3192">
            <v>0.6</v>
          </cell>
          <cell r="O3192" t="str">
            <v>L</v>
          </cell>
        </row>
        <row r="3193">
          <cell r="I3193" t="str">
            <v>F</v>
          </cell>
          <cell r="J3193">
            <v>4250</v>
          </cell>
          <cell r="K3193">
            <v>4250</v>
          </cell>
          <cell r="L3193">
            <v>2550</v>
          </cell>
          <cell r="M3193" t="str">
            <v>F</v>
          </cell>
          <cell r="N3193">
            <v>0.6</v>
          </cell>
          <cell r="O3193" t="str">
            <v>L</v>
          </cell>
        </row>
        <row r="3194">
          <cell r="I3194" t="str">
            <v>F</v>
          </cell>
          <cell r="J3194">
            <v>531878.28</v>
          </cell>
          <cell r="K3194">
            <v>531878.28</v>
          </cell>
          <cell r="L3194">
            <v>319126.97</v>
          </cell>
          <cell r="M3194" t="str">
            <v>F</v>
          </cell>
          <cell r="N3194">
            <v>0.6</v>
          </cell>
          <cell r="O3194" t="str">
            <v>L</v>
          </cell>
        </row>
        <row r="3195">
          <cell r="F3195" t="str">
            <v>UETU7259438 (KUCHING)</v>
          </cell>
          <cell r="G3195" t="str">
            <v>GR-2025/07-0041</v>
          </cell>
        </row>
        <row r="3195">
          <cell r="I3195" t="str">
            <v>F</v>
          </cell>
          <cell r="J3195">
            <v>91430.5</v>
          </cell>
          <cell r="K3195">
            <v>91430.5</v>
          </cell>
          <cell r="L3195">
            <v>54419.43</v>
          </cell>
          <cell r="M3195" t="str">
            <v>F</v>
          </cell>
          <cell r="N3195">
            <v>0.5952</v>
          </cell>
          <cell r="O3195" t="str">
            <v>I</v>
          </cell>
          <cell r="P3195" t="str">
            <v>91,430.50</v>
          </cell>
        </row>
        <row r="3196">
          <cell r="F3196" t="str">
            <v>WHSU6465167</v>
          </cell>
          <cell r="G3196" t="str">
            <v>GR-2025/07-0002</v>
          </cell>
        </row>
        <row r="3196">
          <cell r="I3196" t="str">
            <v>F</v>
          </cell>
          <cell r="J3196">
            <v>130350</v>
          </cell>
          <cell r="K3196">
            <v>130350</v>
          </cell>
          <cell r="L3196">
            <v>77597.36</v>
          </cell>
          <cell r="M3196" t="str">
            <v>F</v>
          </cell>
          <cell r="N3196">
            <v>0.5953</v>
          </cell>
          <cell r="O3196" t="str">
            <v>I</v>
          </cell>
          <cell r="P3196" t="str">
            <v>130,350.00</v>
          </cell>
        </row>
        <row r="3197">
          <cell r="F3197" t="str">
            <v>WHSU5203270</v>
          </cell>
          <cell r="G3197" t="str">
            <v>GR-2025/07-0001</v>
          </cell>
        </row>
        <row r="3197">
          <cell r="I3197" t="str">
            <v>F</v>
          </cell>
          <cell r="J3197">
            <v>114459</v>
          </cell>
          <cell r="K3197">
            <v>114459</v>
          </cell>
          <cell r="L3197">
            <v>68137.44</v>
          </cell>
          <cell r="M3197" t="str">
            <v>F</v>
          </cell>
          <cell r="N3197">
            <v>0.5953</v>
          </cell>
          <cell r="O3197" t="str">
            <v>I</v>
          </cell>
          <cell r="P3197" t="str">
            <v>114,459.00</v>
          </cell>
        </row>
        <row r="3198">
          <cell r="I3198" t="str">
            <v>F</v>
          </cell>
          <cell r="J3198">
            <v>39740</v>
          </cell>
          <cell r="K3198">
            <v>39740</v>
          </cell>
          <cell r="L3198">
            <v>23844</v>
          </cell>
          <cell r="M3198" t="str">
            <v>F</v>
          </cell>
          <cell r="N3198">
            <v>0.6</v>
          </cell>
          <cell r="O3198" t="str">
            <v>L</v>
          </cell>
        </row>
        <row r="3199">
          <cell r="F3199" t="str">
            <v>CAAU8531933</v>
          </cell>
          <cell r="G3199" t="str">
            <v>GR-2025/07-0003</v>
          </cell>
        </row>
        <row r="3199">
          <cell r="I3199" t="str">
            <v>F</v>
          </cell>
          <cell r="J3199">
            <v>95942</v>
          </cell>
          <cell r="K3199">
            <v>95942</v>
          </cell>
          <cell r="L3199">
            <v>57114.27</v>
          </cell>
          <cell r="M3199" t="str">
            <v>F</v>
          </cell>
          <cell r="N3199">
            <v>0.5953</v>
          </cell>
          <cell r="O3199" t="str">
            <v>I</v>
          </cell>
          <cell r="P3199" t="str">
            <v>95,942.00</v>
          </cell>
        </row>
        <row r="3200">
          <cell r="I3200" t="str">
            <v>F</v>
          </cell>
          <cell r="J3200">
            <v>13300</v>
          </cell>
          <cell r="K3200">
            <v>13300</v>
          </cell>
          <cell r="L3200">
            <v>7980</v>
          </cell>
          <cell r="M3200" t="str">
            <v>F</v>
          </cell>
          <cell r="N3200">
            <v>0.6</v>
          </cell>
          <cell r="O3200" t="str">
            <v>L</v>
          </cell>
        </row>
        <row r="3201">
          <cell r="F3201" t="str">
            <v>WHSU6753013</v>
          </cell>
          <cell r="G3201" t="str">
            <v>GR-2025/06-0103</v>
          </cell>
        </row>
        <row r="3201">
          <cell r="I3201" t="str">
            <v>F</v>
          </cell>
          <cell r="J3201">
            <v>96968.01</v>
          </cell>
          <cell r="K3201">
            <v>96968.01</v>
          </cell>
          <cell r="L3201">
            <v>57725.06</v>
          </cell>
          <cell r="M3201" t="str">
            <v>F</v>
          </cell>
          <cell r="N3201">
            <v>0.5953</v>
          </cell>
          <cell r="O3201" t="str">
            <v>I</v>
          </cell>
          <cell r="P3201" t="str">
            <v>96,968.01</v>
          </cell>
        </row>
        <row r="3202">
          <cell r="I3202" t="str">
            <v>F</v>
          </cell>
          <cell r="J3202">
            <v>44686</v>
          </cell>
          <cell r="K3202">
            <v>44686</v>
          </cell>
          <cell r="L3202">
            <v>26811.6</v>
          </cell>
          <cell r="M3202" t="str">
            <v>F</v>
          </cell>
          <cell r="N3202">
            <v>0.6</v>
          </cell>
          <cell r="O3202" t="str">
            <v>L</v>
          </cell>
        </row>
        <row r="3203">
          <cell r="I3203" t="str">
            <v>F</v>
          </cell>
          <cell r="J3203">
            <v>251855.2</v>
          </cell>
          <cell r="K3203">
            <v>251855.2</v>
          </cell>
          <cell r="L3203">
            <v>151113.12</v>
          </cell>
          <cell r="M3203" t="str">
            <v>F</v>
          </cell>
          <cell r="N3203">
            <v>0.6</v>
          </cell>
          <cell r="O3203" t="str">
            <v>L</v>
          </cell>
        </row>
        <row r="3204">
          <cell r="G3204" t="str">
            <v>GR-2025/06-0053, GR-2025/06-0052</v>
          </cell>
        </row>
        <row r="3204">
          <cell r="I3204" t="str">
            <v>F</v>
          </cell>
          <cell r="J3204">
            <v>790.11</v>
          </cell>
          <cell r="K3204">
            <v>790.11</v>
          </cell>
          <cell r="L3204">
            <v>790.11</v>
          </cell>
          <cell r="M3204" t="str">
            <v>F</v>
          </cell>
          <cell r="N3204">
            <v>1</v>
          </cell>
        </row>
        <row r="3205">
          <cell r="I3205" t="str">
            <v>F</v>
          </cell>
          <cell r="J3205">
            <v>37155</v>
          </cell>
          <cell r="K3205">
            <v>37155</v>
          </cell>
          <cell r="L3205">
            <v>22293</v>
          </cell>
          <cell r="M3205" t="str">
            <v>F</v>
          </cell>
          <cell r="N3205">
            <v>0.6</v>
          </cell>
          <cell r="O3205" t="str">
            <v>L</v>
          </cell>
        </row>
        <row r="3206">
          <cell r="G3206" t="str">
            <v>GR-2025/06-0040</v>
          </cell>
        </row>
        <row r="3206">
          <cell r="I3206" t="str">
            <v>F</v>
          </cell>
          <cell r="J3206">
            <v>201</v>
          </cell>
          <cell r="K3206">
            <v>201</v>
          </cell>
          <cell r="L3206">
            <v>118.35</v>
          </cell>
          <cell r="M3206" t="str">
            <v>F</v>
          </cell>
          <cell r="N3206">
            <v>0.5888</v>
          </cell>
        </row>
        <row r="3207">
          <cell r="G3207" t="str">
            <v>GR-2025/07-0091, GR-2025/06-0051</v>
          </cell>
        </row>
        <row r="3207">
          <cell r="I3207" t="str">
            <v>F</v>
          </cell>
          <cell r="J3207">
            <v>200.8</v>
          </cell>
          <cell r="K3207">
            <v>200.8</v>
          </cell>
          <cell r="L3207">
            <v>200.8</v>
          </cell>
          <cell r="M3207" t="str">
            <v>F</v>
          </cell>
          <cell r="N3207">
            <v>1</v>
          </cell>
        </row>
        <row r="3208">
          <cell r="I3208" t="str">
            <v>F</v>
          </cell>
          <cell r="J3208">
            <v>94714.7</v>
          </cell>
          <cell r="K3208">
            <v>94714.7</v>
          </cell>
          <cell r="L3208">
            <v>56828.82</v>
          </cell>
          <cell r="M3208" t="str">
            <v>F</v>
          </cell>
          <cell r="N3208">
            <v>0.6</v>
          </cell>
          <cell r="O3208" t="str">
            <v>L</v>
          </cell>
        </row>
        <row r="3209">
          <cell r="I3209" t="str">
            <v>F</v>
          </cell>
          <cell r="J3209">
            <v>1340</v>
          </cell>
          <cell r="K3209">
            <v>1340</v>
          </cell>
          <cell r="L3209">
            <v>804</v>
          </cell>
          <cell r="M3209" t="str">
            <v>F</v>
          </cell>
          <cell r="N3209">
            <v>0.6</v>
          </cell>
          <cell r="O3209" t="str">
            <v>L</v>
          </cell>
        </row>
        <row r="3210">
          <cell r="I3210" t="str">
            <v>F</v>
          </cell>
          <cell r="J3210">
            <v>54052</v>
          </cell>
          <cell r="K3210">
            <v>54052</v>
          </cell>
          <cell r="L3210">
            <v>32431.2</v>
          </cell>
          <cell r="M3210" t="str">
            <v>F</v>
          </cell>
          <cell r="N3210">
            <v>0.6</v>
          </cell>
          <cell r="O3210" t="str">
            <v>L</v>
          </cell>
        </row>
        <row r="3211">
          <cell r="I3211" t="str">
            <v>F</v>
          </cell>
          <cell r="J3211">
            <v>3450</v>
          </cell>
          <cell r="K3211">
            <v>3450</v>
          </cell>
          <cell r="L3211">
            <v>2070</v>
          </cell>
          <cell r="M3211" t="str">
            <v>F</v>
          </cell>
          <cell r="N3211">
            <v>0.6</v>
          </cell>
          <cell r="O3211" t="str">
            <v>L</v>
          </cell>
        </row>
        <row r="3212">
          <cell r="I3212" t="str">
            <v>F</v>
          </cell>
          <cell r="J3212">
            <v>63745</v>
          </cell>
          <cell r="K3212">
            <v>63745</v>
          </cell>
          <cell r="L3212">
            <v>38247</v>
          </cell>
          <cell r="M3212" t="str">
            <v>F</v>
          </cell>
          <cell r="N3212">
            <v>0.6</v>
          </cell>
          <cell r="O3212" t="str">
            <v>L</v>
          </cell>
        </row>
        <row r="3213">
          <cell r="I3213" t="str">
            <v>F</v>
          </cell>
          <cell r="J3213">
            <v>4788</v>
          </cell>
          <cell r="K3213">
            <v>4788</v>
          </cell>
          <cell r="L3213">
            <v>2872.8</v>
          </cell>
          <cell r="M3213" t="str">
            <v>F</v>
          </cell>
          <cell r="N3213">
            <v>0.6</v>
          </cell>
          <cell r="O3213" t="str">
            <v>N</v>
          </cell>
        </row>
        <row r="3214">
          <cell r="F3214" t="str">
            <v>TRHU6945934 (KK)</v>
          </cell>
          <cell r="G3214" t="str">
            <v>GR-2025/07-0023</v>
          </cell>
        </row>
        <row r="3214">
          <cell r="I3214" t="str">
            <v>F</v>
          </cell>
          <cell r="J3214">
            <v>89645</v>
          </cell>
          <cell r="K3214">
            <v>89645</v>
          </cell>
          <cell r="L3214">
            <v>53267.06</v>
          </cell>
          <cell r="M3214" t="str">
            <v>F</v>
          </cell>
          <cell r="N3214">
            <v>0.5942</v>
          </cell>
          <cell r="O3214" t="str">
            <v>K</v>
          </cell>
          <cell r="P3214" t="str">
            <v>89,645.00</v>
          </cell>
        </row>
        <row r="3215">
          <cell r="I3215" t="str">
            <v>F</v>
          </cell>
          <cell r="J3215">
            <v>9273.6</v>
          </cell>
          <cell r="K3215">
            <v>9273.6</v>
          </cell>
          <cell r="L3215">
            <v>5564.16</v>
          </cell>
          <cell r="M3215" t="str">
            <v>F</v>
          </cell>
          <cell r="N3215">
            <v>0.6</v>
          </cell>
          <cell r="O3215" t="str">
            <v>L</v>
          </cell>
        </row>
        <row r="3216">
          <cell r="I3216" t="str">
            <v>F</v>
          </cell>
          <cell r="J3216">
            <v>5500</v>
          </cell>
          <cell r="K3216">
            <v>5500</v>
          </cell>
          <cell r="L3216">
            <v>3300</v>
          </cell>
          <cell r="M3216" t="str">
            <v>F</v>
          </cell>
          <cell r="N3216">
            <v>0.6</v>
          </cell>
          <cell r="O3216" t="str">
            <v>L</v>
          </cell>
        </row>
        <row r="3217">
          <cell r="I3217" t="str">
            <v>F</v>
          </cell>
          <cell r="J3217">
            <v>25620</v>
          </cell>
          <cell r="K3217">
            <v>25620</v>
          </cell>
          <cell r="L3217">
            <v>15372</v>
          </cell>
          <cell r="M3217" t="str">
            <v>F</v>
          </cell>
          <cell r="N3217">
            <v>0.6</v>
          </cell>
          <cell r="O3217" t="str">
            <v>L</v>
          </cell>
        </row>
        <row r="3218">
          <cell r="I3218" t="str">
            <v>F</v>
          </cell>
          <cell r="J3218">
            <v>25200</v>
          </cell>
          <cell r="K3218">
            <v>25200</v>
          </cell>
          <cell r="L3218">
            <v>15120</v>
          </cell>
          <cell r="M3218" t="str">
            <v>F</v>
          </cell>
          <cell r="N3218">
            <v>0.6</v>
          </cell>
          <cell r="O3218" t="str">
            <v>L</v>
          </cell>
        </row>
        <row r="3219">
          <cell r="F3219" t="str">
            <v>TCNU1914217</v>
          </cell>
          <cell r="G3219" t="str">
            <v>GR-2025/07-0020</v>
          </cell>
        </row>
        <row r="3219">
          <cell r="I3219" t="str">
            <v>F</v>
          </cell>
          <cell r="J3219">
            <v>30838.94</v>
          </cell>
          <cell r="K3219">
            <v>30838.94</v>
          </cell>
          <cell r="L3219">
            <v>131879.64</v>
          </cell>
          <cell r="M3219" t="str">
            <v>F</v>
          </cell>
          <cell r="N3219">
            <v>4.2764</v>
          </cell>
          <cell r="O3219" t="str">
            <v>I</v>
          </cell>
          <cell r="P3219" t="str">
            <v>30,838.93</v>
          </cell>
        </row>
        <row r="3220">
          <cell r="I3220" t="str">
            <v>F</v>
          </cell>
          <cell r="J3220">
            <v>74280</v>
          </cell>
          <cell r="K3220">
            <v>74280</v>
          </cell>
          <cell r="L3220">
            <v>44568</v>
          </cell>
          <cell r="M3220" t="str">
            <v>F</v>
          </cell>
          <cell r="N3220">
            <v>0.6</v>
          </cell>
          <cell r="O3220" t="str">
            <v>L</v>
          </cell>
        </row>
        <row r="3221">
          <cell r="I3221" t="str">
            <v>F</v>
          </cell>
          <cell r="J3221">
            <v>59756</v>
          </cell>
          <cell r="K3221">
            <v>59756</v>
          </cell>
          <cell r="L3221">
            <v>35853.6</v>
          </cell>
          <cell r="M3221" t="str">
            <v>F</v>
          </cell>
          <cell r="N3221">
            <v>0.6</v>
          </cell>
          <cell r="O3221" t="str">
            <v>L</v>
          </cell>
        </row>
        <row r="3222">
          <cell r="F3222" t="str">
            <v>CSNU7073924</v>
          </cell>
          <cell r="G3222" t="str">
            <v>GR-2025/07-0028</v>
          </cell>
        </row>
        <row r="3222">
          <cell r="I3222" t="str">
            <v>F</v>
          </cell>
          <cell r="J3222">
            <v>111682.01</v>
          </cell>
          <cell r="K3222">
            <v>111682.01</v>
          </cell>
          <cell r="L3222">
            <v>66484.3</v>
          </cell>
          <cell r="M3222" t="str">
            <v>F</v>
          </cell>
          <cell r="N3222">
            <v>0.5953</v>
          </cell>
          <cell r="O3222" t="str">
            <v>I</v>
          </cell>
          <cell r="P3222" t="str">
            <v>111,682.01</v>
          </cell>
        </row>
        <row r="3223">
          <cell r="F3223" t="str">
            <v>FSCU8536241</v>
          </cell>
          <cell r="G3223" t="str">
            <v>GR-2025/07-0030</v>
          </cell>
        </row>
        <row r="3223">
          <cell r="I3223" t="str">
            <v>F</v>
          </cell>
          <cell r="J3223">
            <v>121693.02</v>
          </cell>
          <cell r="K3223">
            <v>121693.02</v>
          </cell>
          <cell r="L3223">
            <v>72443.85</v>
          </cell>
          <cell r="M3223" t="str">
            <v>F</v>
          </cell>
          <cell r="N3223">
            <v>0.5953</v>
          </cell>
          <cell r="O3223" t="str">
            <v>I</v>
          </cell>
          <cell r="P3223" t="str">
            <v>121,693.02</v>
          </cell>
        </row>
        <row r="3224">
          <cell r="I3224" t="str">
            <v>F</v>
          </cell>
          <cell r="J3224">
            <v>36330</v>
          </cell>
          <cell r="K3224">
            <v>36330</v>
          </cell>
          <cell r="L3224">
            <v>21798</v>
          </cell>
          <cell r="M3224" t="str">
            <v>F</v>
          </cell>
          <cell r="N3224">
            <v>0.6</v>
          </cell>
          <cell r="O3224" t="str">
            <v>L</v>
          </cell>
        </row>
        <row r="3225">
          <cell r="F3225" t="str">
            <v>OOLU6770670</v>
          </cell>
          <cell r="G3225" t="str">
            <v>GR-2025/07-0026</v>
          </cell>
        </row>
        <row r="3225">
          <cell r="I3225" t="str">
            <v>F</v>
          </cell>
          <cell r="J3225">
            <v>133232.01</v>
          </cell>
          <cell r="K3225">
            <v>133232.01</v>
          </cell>
          <cell r="L3225">
            <v>79313.02</v>
          </cell>
          <cell r="M3225" t="str">
            <v>F</v>
          </cell>
          <cell r="N3225">
            <v>0.5953</v>
          </cell>
          <cell r="O3225" t="str">
            <v>I</v>
          </cell>
          <cell r="P3225" t="str">
            <v>133,232.01</v>
          </cell>
        </row>
        <row r="3226">
          <cell r="G3226" t="str">
            <v>GR-2025/06-0041</v>
          </cell>
        </row>
        <row r="3226">
          <cell r="I3226" t="str">
            <v>F</v>
          </cell>
          <cell r="J3226">
            <v>645.1</v>
          </cell>
          <cell r="K3226">
            <v>645.1</v>
          </cell>
          <cell r="L3226">
            <v>381</v>
          </cell>
          <cell r="M3226" t="str">
            <v>F</v>
          </cell>
          <cell r="N3226">
            <v>0.5906</v>
          </cell>
          <cell r="O3226" t="str">
            <v>I</v>
          </cell>
        </row>
        <row r="3227">
          <cell r="I3227" t="str">
            <v>F</v>
          </cell>
          <cell r="J3227">
            <v>7000</v>
          </cell>
          <cell r="K3227">
            <v>7000</v>
          </cell>
          <cell r="L3227">
            <v>4200</v>
          </cell>
          <cell r="M3227" t="str">
            <v>F</v>
          </cell>
          <cell r="N3227">
            <v>0.6</v>
          </cell>
          <cell r="O3227" t="str">
            <v>L</v>
          </cell>
        </row>
        <row r="3228">
          <cell r="F3228" t="str">
            <v>SITU9153836 (KUCHING)</v>
          </cell>
          <cell r="G3228" t="str">
            <v>GR-2025/07-0007</v>
          </cell>
        </row>
        <row r="3228">
          <cell r="I3228" t="str">
            <v>F</v>
          </cell>
          <cell r="J3228">
            <v>20710</v>
          </cell>
          <cell r="K3228">
            <v>20710</v>
          </cell>
          <cell r="L3228">
            <v>12305.88</v>
          </cell>
          <cell r="M3228" t="str">
            <v>F</v>
          </cell>
          <cell r="N3228">
            <v>0.5942</v>
          </cell>
          <cell r="O3228" t="str">
            <v>I</v>
          </cell>
          <cell r="P3228" t="str">
            <v>20,710.00</v>
          </cell>
        </row>
        <row r="3229">
          <cell r="F3229" t="str">
            <v>SITU9153836 (KUCHING)</v>
          </cell>
          <cell r="G3229" t="str">
            <v>GR-2025/07-0006</v>
          </cell>
        </row>
        <row r="3229">
          <cell r="I3229" t="str">
            <v>F</v>
          </cell>
          <cell r="J3229">
            <v>84654.01</v>
          </cell>
          <cell r="K3229">
            <v>84654.01</v>
          </cell>
          <cell r="L3229">
            <v>50301.41</v>
          </cell>
          <cell r="M3229" t="str">
            <v>F</v>
          </cell>
          <cell r="N3229">
            <v>0.5942</v>
          </cell>
          <cell r="O3229" t="str">
            <v>I</v>
          </cell>
          <cell r="P3229" t="str">
            <v>84,654.00</v>
          </cell>
        </row>
        <row r="3230">
          <cell r="I3230" t="str">
            <v>F</v>
          </cell>
          <cell r="J3230">
            <v>358712</v>
          </cell>
          <cell r="K3230">
            <v>358712</v>
          </cell>
          <cell r="L3230">
            <v>215227.2</v>
          </cell>
          <cell r="M3230" t="str">
            <v>F</v>
          </cell>
          <cell r="N3230">
            <v>0.6</v>
          </cell>
          <cell r="O3230" t="str">
            <v>L</v>
          </cell>
        </row>
        <row r="3231">
          <cell r="I3231" t="str">
            <v>F</v>
          </cell>
          <cell r="J3231">
            <v>41600</v>
          </cell>
          <cell r="K3231">
            <v>41600</v>
          </cell>
          <cell r="L3231">
            <v>24960</v>
          </cell>
          <cell r="M3231" t="str">
            <v>F</v>
          </cell>
          <cell r="N3231">
            <v>0.6</v>
          </cell>
          <cell r="O3231" t="str">
            <v>L</v>
          </cell>
        </row>
        <row r="3232">
          <cell r="F3232" t="str">
            <v>WHSU5931851</v>
          </cell>
          <cell r="G3232" t="str">
            <v>GR-2025/06-0095</v>
          </cell>
        </row>
        <row r="3232">
          <cell r="I3232" t="str">
            <v>F</v>
          </cell>
          <cell r="J3232">
            <v>124033.02</v>
          </cell>
          <cell r="K3232">
            <v>124033.02</v>
          </cell>
          <cell r="L3232">
            <v>73700.42</v>
          </cell>
          <cell r="M3232" t="str">
            <v>F</v>
          </cell>
          <cell r="N3232">
            <v>0.5942</v>
          </cell>
          <cell r="O3232" t="str">
            <v>I</v>
          </cell>
          <cell r="P3232" t="str">
            <v>124,033.02</v>
          </cell>
        </row>
        <row r="3233">
          <cell r="I3233" t="str">
            <v>F</v>
          </cell>
          <cell r="J3233">
            <v>9240</v>
          </cell>
          <cell r="K3233">
            <v>9240</v>
          </cell>
          <cell r="L3233">
            <v>5544</v>
          </cell>
          <cell r="M3233" t="str">
            <v>F</v>
          </cell>
          <cell r="N3233">
            <v>0.6</v>
          </cell>
          <cell r="O3233" t="str">
            <v>L</v>
          </cell>
        </row>
        <row r="3234">
          <cell r="F3234" t="str">
            <v>OOCU8478682</v>
          </cell>
          <cell r="G3234" t="str">
            <v>GR-2025/06-0064</v>
          </cell>
        </row>
        <row r="3234">
          <cell r="I3234" t="str">
            <v>F</v>
          </cell>
          <cell r="J3234">
            <v>105730.51</v>
          </cell>
          <cell r="K3234">
            <v>105730.51</v>
          </cell>
          <cell r="L3234">
            <v>62825.07</v>
          </cell>
          <cell r="M3234" t="str">
            <v>F</v>
          </cell>
          <cell r="N3234">
            <v>0.5942</v>
          </cell>
          <cell r="O3234" t="str">
            <v>I</v>
          </cell>
          <cell r="P3234" t="str">
            <v>105,730.51</v>
          </cell>
        </row>
        <row r="3235">
          <cell r="G3235" t="str">
            <v>GR-2025/06-0063</v>
          </cell>
        </row>
        <row r="3235">
          <cell r="I3235" t="str">
            <v>F</v>
          </cell>
          <cell r="J3235">
            <v>581.9</v>
          </cell>
          <cell r="K3235">
            <v>581.9</v>
          </cell>
          <cell r="L3235">
            <v>581.9</v>
          </cell>
          <cell r="M3235" t="str">
            <v>F</v>
          </cell>
          <cell r="N3235">
            <v>1</v>
          </cell>
        </row>
        <row r="3236">
          <cell r="I3236" t="str">
            <v>F</v>
          </cell>
          <cell r="J3236">
            <v>78406</v>
          </cell>
          <cell r="K3236">
            <v>78406</v>
          </cell>
          <cell r="L3236">
            <v>47043.6</v>
          </cell>
          <cell r="M3236" t="str">
            <v>F</v>
          </cell>
          <cell r="N3236">
            <v>0.6</v>
          </cell>
          <cell r="O3236" t="str">
            <v>L</v>
          </cell>
        </row>
        <row r="3237">
          <cell r="F3237" t="str">
            <v>OOCU7830607</v>
          </cell>
          <cell r="G3237" t="str">
            <v>GR-2025/06-0069</v>
          </cell>
        </row>
        <row r="3237">
          <cell r="I3237" t="str">
            <v>F</v>
          </cell>
          <cell r="J3237">
            <v>105169.98</v>
          </cell>
          <cell r="K3237">
            <v>105169.98</v>
          </cell>
          <cell r="L3237">
            <v>62492</v>
          </cell>
          <cell r="M3237" t="str">
            <v>F</v>
          </cell>
          <cell r="N3237">
            <v>0.5942</v>
          </cell>
          <cell r="O3237" t="str">
            <v>I</v>
          </cell>
          <cell r="P3237" t="str">
            <v>105,169.98</v>
          </cell>
        </row>
        <row r="3238">
          <cell r="I3238" t="str">
            <v>F</v>
          </cell>
          <cell r="J3238">
            <v>216680</v>
          </cell>
          <cell r="K3238">
            <v>216680</v>
          </cell>
          <cell r="L3238">
            <v>130008</v>
          </cell>
          <cell r="M3238" t="str">
            <v>F</v>
          </cell>
          <cell r="N3238">
            <v>0.6</v>
          </cell>
          <cell r="O3238" t="str">
            <v>L</v>
          </cell>
        </row>
        <row r="3239">
          <cell r="F3239" t="str">
            <v>CBHU7032146</v>
          </cell>
          <cell r="G3239" t="str">
            <v>GR-2025/06-0075</v>
          </cell>
        </row>
        <row r="3239">
          <cell r="I3239" t="str">
            <v>F</v>
          </cell>
          <cell r="J3239">
            <v>153372.01</v>
          </cell>
          <cell r="K3239">
            <v>153372.01</v>
          </cell>
          <cell r="L3239">
            <v>91133.65</v>
          </cell>
          <cell r="M3239" t="str">
            <v>F</v>
          </cell>
          <cell r="N3239">
            <v>0.5942</v>
          </cell>
          <cell r="O3239" t="str">
            <v>I</v>
          </cell>
          <cell r="P3239" t="str">
            <v>153,372.01</v>
          </cell>
        </row>
        <row r="3240">
          <cell r="G3240" t="str">
            <v>GR-2025/06-0033</v>
          </cell>
        </row>
        <row r="3240">
          <cell r="I3240" t="str">
            <v>F</v>
          </cell>
          <cell r="J3240">
            <v>108</v>
          </cell>
          <cell r="K3240">
            <v>108</v>
          </cell>
          <cell r="L3240">
            <v>108</v>
          </cell>
          <cell r="M3240" t="str">
            <v>F</v>
          </cell>
          <cell r="N3240">
            <v>1</v>
          </cell>
        </row>
        <row r="3241">
          <cell r="I3241" t="str">
            <v>F</v>
          </cell>
          <cell r="J3241">
            <v>18300</v>
          </cell>
          <cell r="K3241">
            <v>18300</v>
          </cell>
          <cell r="L3241">
            <v>10980</v>
          </cell>
          <cell r="M3241" t="str">
            <v>F</v>
          </cell>
          <cell r="N3241">
            <v>0.6</v>
          </cell>
          <cell r="O3241" t="str">
            <v>L</v>
          </cell>
        </row>
        <row r="3242">
          <cell r="I3242" t="str">
            <v>F</v>
          </cell>
          <cell r="J3242">
            <v>278</v>
          </cell>
          <cell r="K3242">
            <v>278</v>
          </cell>
          <cell r="L3242">
            <v>166.8</v>
          </cell>
          <cell r="M3242" t="str">
            <v>F</v>
          </cell>
          <cell r="N3242">
            <v>0.6</v>
          </cell>
          <cell r="O3242" t="str">
            <v>L</v>
          </cell>
        </row>
        <row r="3243">
          <cell r="G3243" t="str">
            <v>GR-2025/06-0048, GR-2025/07-0149, GR-2025/08-0080, GR-2025/08-0098, GR-2025/07-0156, GR-2025/07-0017, XP-000071</v>
          </cell>
        </row>
        <row r="3243">
          <cell r="I3243" t="str">
            <v>F</v>
          </cell>
          <cell r="J3243">
            <v>13926</v>
          </cell>
          <cell r="K3243">
            <v>13926</v>
          </cell>
          <cell r="L3243">
            <v>13926</v>
          </cell>
          <cell r="M3243" t="str">
            <v>F</v>
          </cell>
          <cell r="N3243">
            <v>1</v>
          </cell>
        </row>
        <row r="3244">
          <cell r="F3244" t="str">
            <v>CSNU7234145</v>
          </cell>
          <cell r="G3244" t="str">
            <v>GR-2025/06-0078</v>
          </cell>
        </row>
        <row r="3244">
          <cell r="I3244" t="str">
            <v>F</v>
          </cell>
          <cell r="J3244">
            <v>111324.02</v>
          </cell>
          <cell r="K3244">
            <v>111324.02</v>
          </cell>
          <cell r="L3244">
            <v>66148.73</v>
          </cell>
          <cell r="M3244" t="str">
            <v>F</v>
          </cell>
          <cell r="N3244">
            <v>0.5942</v>
          </cell>
          <cell r="O3244" t="str">
            <v>I</v>
          </cell>
          <cell r="P3244" t="str">
            <v>111,324.02</v>
          </cell>
        </row>
        <row r="3245">
          <cell r="I3245" t="str">
            <v>F</v>
          </cell>
          <cell r="J3245">
            <v>720</v>
          </cell>
          <cell r="K3245">
            <v>720</v>
          </cell>
          <cell r="L3245">
            <v>432</v>
          </cell>
          <cell r="M3245" t="str">
            <v>F</v>
          </cell>
          <cell r="N3245">
            <v>0.6</v>
          </cell>
          <cell r="O3245" t="str">
            <v>L</v>
          </cell>
        </row>
        <row r="3246">
          <cell r="F3246" t="str">
            <v>CAIU8624577</v>
          </cell>
          <cell r="G3246" t="str">
            <v>GR-2025/06-0077</v>
          </cell>
        </row>
        <row r="3246">
          <cell r="I3246" t="str">
            <v>F</v>
          </cell>
          <cell r="J3246">
            <v>113830.99</v>
          </cell>
          <cell r="K3246">
            <v>113830.99</v>
          </cell>
          <cell r="L3246">
            <v>67638.37</v>
          </cell>
          <cell r="M3246" t="str">
            <v>F</v>
          </cell>
          <cell r="N3246">
            <v>0.5942</v>
          </cell>
          <cell r="O3246" t="str">
            <v>I</v>
          </cell>
          <cell r="P3246" t="str">
            <v>113,830.99</v>
          </cell>
        </row>
        <row r="3247">
          <cell r="I3247" t="str">
            <v>F</v>
          </cell>
          <cell r="J3247">
            <v>94789</v>
          </cell>
          <cell r="K3247">
            <v>94789</v>
          </cell>
          <cell r="L3247">
            <v>56873.4</v>
          </cell>
          <cell r="M3247" t="str">
            <v>F</v>
          </cell>
          <cell r="N3247">
            <v>0.6</v>
          </cell>
          <cell r="O3247" t="str">
            <v>L</v>
          </cell>
        </row>
        <row r="3248">
          <cell r="G3248" t="str">
            <v>GR-2025/06-0026</v>
          </cell>
        </row>
        <row r="3248">
          <cell r="I3248" t="str">
            <v>F</v>
          </cell>
          <cell r="J3248">
            <v>101.58</v>
          </cell>
          <cell r="K3248">
            <v>101.58</v>
          </cell>
          <cell r="L3248">
            <v>101.58</v>
          </cell>
          <cell r="M3248" t="str">
            <v>F</v>
          </cell>
          <cell r="N3248">
            <v>1</v>
          </cell>
        </row>
        <row r="3249">
          <cell r="G3249" t="str">
            <v>GR-2025/06-0028</v>
          </cell>
        </row>
        <row r="3249">
          <cell r="I3249" t="str">
            <v>F</v>
          </cell>
          <cell r="J3249">
            <v>528</v>
          </cell>
          <cell r="K3249">
            <v>528</v>
          </cell>
          <cell r="L3249">
            <v>528</v>
          </cell>
          <cell r="M3249" t="str">
            <v>F</v>
          </cell>
          <cell r="N3249">
            <v>1</v>
          </cell>
        </row>
        <row r="3250">
          <cell r="G3250" t="str">
            <v>GR-2025/06-0027</v>
          </cell>
        </row>
        <row r="3250">
          <cell r="I3250" t="str">
            <v>F</v>
          </cell>
          <cell r="J3250">
            <v>1644</v>
          </cell>
          <cell r="K3250">
            <v>1644</v>
          </cell>
          <cell r="L3250">
            <v>1644</v>
          </cell>
          <cell r="M3250" t="str">
            <v>F</v>
          </cell>
          <cell r="N3250">
            <v>1</v>
          </cell>
        </row>
        <row r="3251">
          <cell r="I3251" t="str">
            <v>F</v>
          </cell>
          <cell r="J3251">
            <v>21183.6</v>
          </cell>
          <cell r="K3251">
            <v>21183.6</v>
          </cell>
          <cell r="L3251">
            <v>12710.16</v>
          </cell>
          <cell r="M3251" t="str">
            <v>F</v>
          </cell>
          <cell r="N3251">
            <v>0.6</v>
          </cell>
          <cell r="O3251" t="str">
            <v>L</v>
          </cell>
        </row>
        <row r="3252">
          <cell r="I3252" t="str">
            <v>F</v>
          </cell>
          <cell r="J3252">
            <v>86476</v>
          </cell>
          <cell r="K3252">
            <v>86476</v>
          </cell>
          <cell r="L3252">
            <v>51885.6</v>
          </cell>
          <cell r="M3252" t="str">
            <v>F</v>
          </cell>
          <cell r="N3252">
            <v>0.6</v>
          </cell>
          <cell r="O3252" t="str">
            <v>L</v>
          </cell>
        </row>
        <row r="3253">
          <cell r="I3253" t="str">
            <v>F</v>
          </cell>
          <cell r="J3253">
            <v>3750</v>
          </cell>
          <cell r="K3253">
            <v>3750</v>
          </cell>
          <cell r="L3253">
            <v>2250</v>
          </cell>
          <cell r="M3253" t="str">
            <v>F</v>
          </cell>
          <cell r="N3253">
            <v>0.6</v>
          </cell>
          <cell r="O3253" t="str">
            <v>L</v>
          </cell>
        </row>
        <row r="3254">
          <cell r="G3254" t="str">
            <v>GR-2025/06-0062, GR-2025/07-0073</v>
          </cell>
        </row>
        <row r="3254">
          <cell r="I3254" t="str">
            <v>F</v>
          </cell>
          <cell r="J3254">
            <v>1567.56</v>
          </cell>
          <cell r="K3254">
            <v>1567.56</v>
          </cell>
          <cell r="L3254">
            <v>1567.56</v>
          </cell>
          <cell r="M3254" t="str">
            <v>F</v>
          </cell>
          <cell r="N3254">
            <v>1</v>
          </cell>
        </row>
        <row r="3255">
          <cell r="G3255" t="str">
            <v>GR-2025/06-0007</v>
          </cell>
        </row>
        <row r="3255">
          <cell r="I3255" t="str">
            <v>F</v>
          </cell>
          <cell r="J3255">
            <v>112.86</v>
          </cell>
          <cell r="K3255">
            <v>112.86</v>
          </cell>
          <cell r="L3255">
            <v>112.86</v>
          </cell>
          <cell r="M3255" t="str">
            <v>F</v>
          </cell>
          <cell r="N3255">
            <v>1</v>
          </cell>
        </row>
        <row r="3256">
          <cell r="I3256" t="str">
            <v>F</v>
          </cell>
          <cell r="J3256">
            <v>66400</v>
          </cell>
          <cell r="K3256">
            <v>66400</v>
          </cell>
          <cell r="L3256">
            <v>39840</v>
          </cell>
          <cell r="M3256" t="str">
            <v>F</v>
          </cell>
          <cell r="N3256">
            <v>0.6</v>
          </cell>
          <cell r="O3256" t="str">
            <v>L</v>
          </cell>
        </row>
        <row r="3257">
          <cell r="G3257" t="str">
            <v>GR-2025/06-0005</v>
          </cell>
        </row>
        <row r="3257">
          <cell r="I3257" t="str">
            <v>F</v>
          </cell>
          <cell r="J3257">
            <v>378</v>
          </cell>
          <cell r="K3257">
            <v>378</v>
          </cell>
          <cell r="L3257">
            <v>378</v>
          </cell>
          <cell r="M3257" t="str">
            <v>F</v>
          </cell>
          <cell r="N3257">
            <v>1</v>
          </cell>
        </row>
        <row r="3258">
          <cell r="G3258" t="str">
            <v>GR-2025/06-0006</v>
          </cell>
        </row>
        <row r="3258">
          <cell r="I3258" t="str">
            <v>F</v>
          </cell>
          <cell r="J3258">
            <v>7800</v>
          </cell>
          <cell r="K3258">
            <v>7800</v>
          </cell>
          <cell r="L3258">
            <v>7800</v>
          </cell>
          <cell r="M3258" t="str">
            <v>F</v>
          </cell>
          <cell r="N3258">
            <v>1</v>
          </cell>
        </row>
        <row r="3259">
          <cell r="G3259" t="str">
            <v>GR-2025/06-0008</v>
          </cell>
        </row>
        <row r="3259">
          <cell r="I3259" t="str">
            <v>F</v>
          </cell>
          <cell r="J3259">
            <v>752.4</v>
          </cell>
          <cell r="K3259">
            <v>752.4</v>
          </cell>
          <cell r="L3259">
            <v>752.4</v>
          </cell>
          <cell r="M3259" t="str">
            <v>F</v>
          </cell>
          <cell r="N3259">
            <v>1</v>
          </cell>
        </row>
        <row r="3260">
          <cell r="I3260" t="str">
            <v>F</v>
          </cell>
          <cell r="J3260">
            <v>296520</v>
          </cell>
          <cell r="K3260">
            <v>296520</v>
          </cell>
          <cell r="L3260">
            <v>177912</v>
          </cell>
          <cell r="M3260" t="str">
            <v>F</v>
          </cell>
          <cell r="N3260">
            <v>0.6</v>
          </cell>
          <cell r="O3260" t="str">
            <v>L</v>
          </cell>
        </row>
        <row r="3261">
          <cell r="I3261" t="str">
            <v>F</v>
          </cell>
          <cell r="J3261">
            <v>61783</v>
          </cell>
          <cell r="K3261">
            <v>61783</v>
          </cell>
          <cell r="L3261">
            <v>37069.8</v>
          </cell>
          <cell r="M3261" t="str">
            <v>F</v>
          </cell>
          <cell r="N3261">
            <v>0.6</v>
          </cell>
          <cell r="O3261" t="str">
            <v>L</v>
          </cell>
        </row>
        <row r="3262">
          <cell r="I3262" t="str">
            <v>F</v>
          </cell>
          <cell r="J3262">
            <v>37777</v>
          </cell>
          <cell r="K3262">
            <v>37777</v>
          </cell>
          <cell r="L3262">
            <v>22666.2</v>
          </cell>
          <cell r="M3262" t="str">
            <v>F</v>
          </cell>
          <cell r="N3262">
            <v>0.6</v>
          </cell>
          <cell r="O3262" t="str">
            <v>L</v>
          </cell>
        </row>
        <row r="3263">
          <cell r="I3263" t="str">
            <v>F</v>
          </cell>
          <cell r="J3263">
            <v>22680</v>
          </cell>
          <cell r="K3263">
            <v>22680</v>
          </cell>
          <cell r="L3263">
            <v>13608</v>
          </cell>
          <cell r="M3263" t="str">
            <v>F</v>
          </cell>
          <cell r="N3263">
            <v>0.6</v>
          </cell>
          <cell r="O3263" t="str">
            <v>L</v>
          </cell>
        </row>
        <row r="3264">
          <cell r="I3264" t="str">
            <v>F</v>
          </cell>
          <cell r="J3264">
            <v>120450</v>
          </cell>
          <cell r="K3264">
            <v>120450</v>
          </cell>
          <cell r="L3264">
            <v>72270</v>
          </cell>
          <cell r="M3264" t="str">
            <v>F</v>
          </cell>
          <cell r="N3264">
            <v>0.6</v>
          </cell>
          <cell r="O3264" t="str">
            <v>L</v>
          </cell>
        </row>
        <row r="3265">
          <cell r="I3265" t="str">
            <v>F</v>
          </cell>
          <cell r="J3265">
            <v>4394</v>
          </cell>
          <cell r="K3265">
            <v>4394</v>
          </cell>
          <cell r="L3265">
            <v>2636.4</v>
          </cell>
          <cell r="M3265" t="str">
            <v>F</v>
          </cell>
          <cell r="N3265">
            <v>0.6</v>
          </cell>
          <cell r="O3265" t="str">
            <v>L</v>
          </cell>
        </row>
        <row r="3266">
          <cell r="I3266" t="str">
            <v>F</v>
          </cell>
          <cell r="J3266">
            <v>6000</v>
          </cell>
          <cell r="K3266">
            <v>6000</v>
          </cell>
          <cell r="L3266">
            <v>3600</v>
          </cell>
          <cell r="M3266" t="str">
            <v>F</v>
          </cell>
          <cell r="N3266">
            <v>0.6</v>
          </cell>
          <cell r="O3266" t="str">
            <v>L</v>
          </cell>
        </row>
        <row r="3267">
          <cell r="I3267" t="str">
            <v>F</v>
          </cell>
          <cell r="J3267">
            <v>226385</v>
          </cell>
          <cell r="K3267">
            <v>226385</v>
          </cell>
          <cell r="L3267">
            <v>135831</v>
          </cell>
          <cell r="M3267" t="str">
            <v>F</v>
          </cell>
          <cell r="N3267">
            <v>0.6</v>
          </cell>
          <cell r="O3267" t="str">
            <v>L</v>
          </cell>
        </row>
        <row r="3268">
          <cell r="I3268" t="str">
            <v>F</v>
          </cell>
          <cell r="J3268">
            <v>220444</v>
          </cell>
          <cell r="K3268">
            <v>220444</v>
          </cell>
          <cell r="L3268">
            <v>132266.4</v>
          </cell>
          <cell r="M3268" t="str">
            <v>F</v>
          </cell>
          <cell r="N3268">
            <v>0.6</v>
          </cell>
          <cell r="O3268" t="str">
            <v>L</v>
          </cell>
        </row>
        <row r="3269">
          <cell r="I3269" t="str">
            <v>F</v>
          </cell>
          <cell r="J3269">
            <v>276754</v>
          </cell>
          <cell r="K3269">
            <v>276754</v>
          </cell>
          <cell r="L3269">
            <v>166052.4</v>
          </cell>
          <cell r="M3269" t="str">
            <v>F</v>
          </cell>
          <cell r="N3269">
            <v>0.6</v>
          </cell>
          <cell r="O3269" t="str">
            <v>L</v>
          </cell>
        </row>
        <row r="3270">
          <cell r="I3270" t="str">
            <v>F</v>
          </cell>
          <cell r="J3270">
            <v>10668</v>
          </cell>
          <cell r="K3270">
            <v>10668</v>
          </cell>
          <cell r="L3270">
            <v>6400.8</v>
          </cell>
          <cell r="M3270" t="str">
            <v>F</v>
          </cell>
          <cell r="N3270">
            <v>0.6</v>
          </cell>
          <cell r="O3270" t="str">
            <v>L</v>
          </cell>
        </row>
        <row r="3271">
          <cell r="I3271" t="str">
            <v>F</v>
          </cell>
          <cell r="J3271">
            <v>23050</v>
          </cell>
          <cell r="K3271">
            <v>23050</v>
          </cell>
          <cell r="L3271">
            <v>13830</v>
          </cell>
          <cell r="M3271" t="str">
            <v>F</v>
          </cell>
          <cell r="N3271">
            <v>0.6</v>
          </cell>
          <cell r="O3271" t="str">
            <v>L</v>
          </cell>
        </row>
        <row r="3272">
          <cell r="I3272" t="str">
            <v>F</v>
          </cell>
          <cell r="J3272">
            <v>86514</v>
          </cell>
          <cell r="K3272">
            <v>86514</v>
          </cell>
          <cell r="L3272">
            <v>51908.4</v>
          </cell>
          <cell r="M3272" t="str">
            <v>F</v>
          </cell>
          <cell r="N3272">
            <v>0.6</v>
          </cell>
          <cell r="O3272" t="str">
            <v>L</v>
          </cell>
        </row>
        <row r="3273">
          <cell r="I3273" t="str">
            <v>F</v>
          </cell>
          <cell r="J3273">
            <v>17902.5</v>
          </cell>
          <cell r="K3273">
            <v>17902.5</v>
          </cell>
          <cell r="L3273">
            <v>10741.5</v>
          </cell>
          <cell r="M3273" t="str">
            <v>F</v>
          </cell>
          <cell r="N3273">
            <v>0.6</v>
          </cell>
          <cell r="O3273" t="str">
            <v>L</v>
          </cell>
        </row>
        <row r="3274">
          <cell r="I3274" t="str">
            <v>F</v>
          </cell>
          <cell r="J3274">
            <v>188861</v>
          </cell>
          <cell r="K3274">
            <v>188861</v>
          </cell>
          <cell r="L3274">
            <v>113316.6</v>
          </cell>
          <cell r="M3274" t="str">
            <v>F</v>
          </cell>
          <cell r="N3274">
            <v>0.6</v>
          </cell>
          <cell r="O3274" t="str">
            <v>L</v>
          </cell>
        </row>
        <row r="3275">
          <cell r="I3275" t="str">
            <v>F</v>
          </cell>
          <cell r="J3275">
            <v>3800</v>
          </cell>
          <cell r="K3275">
            <v>3800</v>
          </cell>
          <cell r="L3275">
            <v>2280</v>
          </cell>
          <cell r="M3275" t="str">
            <v>F</v>
          </cell>
          <cell r="N3275">
            <v>0.6</v>
          </cell>
          <cell r="O3275" t="str">
            <v>L</v>
          </cell>
        </row>
        <row r="3276">
          <cell r="F3276" t="str">
            <v>BMOU6505711 (KUCHING)</v>
          </cell>
          <cell r="G3276" t="str">
            <v>GR-2025/06-0066</v>
          </cell>
        </row>
        <row r="3276">
          <cell r="I3276" t="str">
            <v>F</v>
          </cell>
          <cell r="J3276">
            <v>21215</v>
          </cell>
          <cell r="K3276">
            <v>21215</v>
          </cell>
          <cell r="L3276">
            <v>12799.01</v>
          </cell>
          <cell r="M3276" t="str">
            <v>F</v>
          </cell>
          <cell r="N3276">
            <v>0.6033</v>
          </cell>
          <cell r="O3276" t="str">
            <v>K</v>
          </cell>
          <cell r="P3276" t="str">
            <v>21,215.00</v>
          </cell>
        </row>
        <row r="3277">
          <cell r="F3277" t="str">
            <v>BMOU6505711 (KUCHING)</v>
          </cell>
          <cell r="G3277" t="str">
            <v>GR-2025/06-0065</v>
          </cell>
        </row>
        <row r="3277">
          <cell r="I3277" t="str">
            <v>F</v>
          </cell>
          <cell r="J3277">
            <v>99262</v>
          </cell>
          <cell r="K3277">
            <v>99262</v>
          </cell>
          <cell r="L3277">
            <v>59884.76</v>
          </cell>
          <cell r="M3277" t="str">
            <v>F</v>
          </cell>
          <cell r="N3277">
            <v>0.6033</v>
          </cell>
          <cell r="O3277" t="str">
            <v>K</v>
          </cell>
          <cell r="P3277" t="str">
            <v>99,262.00</v>
          </cell>
        </row>
        <row r="3278">
          <cell r="F3278" t="str">
            <v>UETU6303829 (MOCHA)</v>
          </cell>
          <cell r="G3278" t="str">
            <v>GR-2025/06-0097</v>
          </cell>
        </row>
        <row r="3278">
          <cell r="I3278" t="str">
            <v>F</v>
          </cell>
          <cell r="J3278">
            <v>144921</v>
          </cell>
          <cell r="K3278">
            <v>144921</v>
          </cell>
          <cell r="L3278">
            <v>86112.06</v>
          </cell>
          <cell r="M3278" t="str">
            <v>F</v>
          </cell>
          <cell r="N3278">
            <v>0.5942</v>
          </cell>
          <cell r="O3278" t="str">
            <v>I</v>
          </cell>
          <cell r="P3278" t="str">
            <v>144,921.00</v>
          </cell>
        </row>
        <row r="3279">
          <cell r="F3279" t="str">
            <v>UETU6303829</v>
          </cell>
          <cell r="G3279" t="str">
            <v>GR-2025/06-0096</v>
          </cell>
        </row>
        <row r="3279">
          <cell r="I3279" t="str">
            <v>F</v>
          </cell>
          <cell r="J3279">
            <v>291436</v>
          </cell>
          <cell r="K3279">
            <v>291436</v>
          </cell>
          <cell r="L3279">
            <v>173171.27</v>
          </cell>
          <cell r="M3279" t="str">
            <v>F</v>
          </cell>
          <cell r="N3279">
            <v>0.5942</v>
          </cell>
          <cell r="O3279" t="str">
            <v>I</v>
          </cell>
          <cell r="P3279" t="str">
            <v>291,436.00</v>
          </cell>
        </row>
        <row r="3280">
          <cell r="F3280" t="str">
            <v>CAIU9588345</v>
          </cell>
          <cell r="G3280" t="str">
            <v>GR-2025/06-0073</v>
          </cell>
        </row>
        <row r="3280">
          <cell r="I3280" t="str">
            <v>F</v>
          </cell>
          <cell r="J3280">
            <v>82747.68</v>
          </cell>
          <cell r="K3280">
            <v>82747.68</v>
          </cell>
          <cell r="L3280">
            <v>49168.67</v>
          </cell>
          <cell r="M3280" t="str">
            <v>F</v>
          </cell>
          <cell r="N3280">
            <v>0.5942</v>
          </cell>
          <cell r="O3280" t="str">
            <v>I</v>
          </cell>
          <cell r="P3280" t="str">
            <v>82,747.68</v>
          </cell>
        </row>
        <row r="3281">
          <cell r="I3281" t="str">
            <v>F</v>
          </cell>
          <cell r="J3281">
            <v>10200</v>
          </cell>
          <cell r="K3281">
            <v>10200</v>
          </cell>
          <cell r="L3281">
            <v>6120</v>
          </cell>
          <cell r="M3281" t="str">
            <v>F</v>
          </cell>
          <cell r="N3281">
            <v>0.6</v>
          </cell>
          <cell r="O3281" t="str">
            <v>L</v>
          </cell>
        </row>
        <row r="3282">
          <cell r="G3282" t="str">
            <v>GR-2025/06-0001</v>
          </cell>
        </row>
        <row r="3282">
          <cell r="I3282" t="str">
            <v>F</v>
          </cell>
          <cell r="J3282">
            <v>280</v>
          </cell>
          <cell r="K3282">
            <v>280</v>
          </cell>
          <cell r="L3282">
            <v>280</v>
          </cell>
          <cell r="M3282" t="str">
            <v>F</v>
          </cell>
          <cell r="N3282">
            <v>1</v>
          </cell>
        </row>
        <row r="3283">
          <cell r="I3283" t="str">
            <v>F</v>
          </cell>
          <cell r="J3283">
            <v>39765</v>
          </cell>
          <cell r="K3283">
            <v>39765</v>
          </cell>
          <cell r="L3283">
            <v>23859</v>
          </cell>
          <cell r="M3283" t="str">
            <v>F</v>
          </cell>
          <cell r="N3283">
            <v>0.6</v>
          </cell>
          <cell r="O3283" t="str">
            <v>L</v>
          </cell>
        </row>
        <row r="3284">
          <cell r="F3284" t="str">
            <v>TGHU9687596</v>
          </cell>
          <cell r="G3284" t="str">
            <v>GR-2025/06-0080</v>
          </cell>
        </row>
        <row r="3284">
          <cell r="I3284" t="str">
            <v>F</v>
          </cell>
          <cell r="J3284">
            <v>74658.68</v>
          </cell>
          <cell r="K3284">
            <v>74658.68</v>
          </cell>
          <cell r="L3284">
            <v>44362.19</v>
          </cell>
          <cell r="M3284" t="str">
            <v>F</v>
          </cell>
          <cell r="N3284">
            <v>0.5942</v>
          </cell>
          <cell r="O3284" t="str">
            <v>I</v>
          </cell>
          <cell r="P3284" t="str">
            <v>74,658.68</v>
          </cell>
        </row>
        <row r="3285">
          <cell r="F3285" t="str">
            <v>TGBU6330026 (MOCHA)</v>
          </cell>
          <cell r="G3285" t="str">
            <v>GR-2025/06-0046</v>
          </cell>
        </row>
        <row r="3285">
          <cell r="I3285" t="str">
            <v>F</v>
          </cell>
          <cell r="J3285">
            <v>282570.5</v>
          </cell>
          <cell r="K3285">
            <v>282570.5</v>
          </cell>
          <cell r="L3285">
            <v>170474.78</v>
          </cell>
          <cell r="M3285" t="str">
            <v>F</v>
          </cell>
          <cell r="N3285">
            <v>0.6033</v>
          </cell>
          <cell r="O3285" t="str">
            <v>I</v>
          </cell>
          <cell r="P3285" t="str">
            <v>282,570.50</v>
          </cell>
        </row>
        <row r="3286">
          <cell r="F3286" t="str">
            <v>TGBU6330026</v>
          </cell>
          <cell r="G3286" t="str">
            <v>GR-2025/06-0045</v>
          </cell>
        </row>
        <row r="3286">
          <cell r="I3286" t="str">
            <v>F</v>
          </cell>
          <cell r="J3286">
            <v>158747.1</v>
          </cell>
          <cell r="K3286">
            <v>158747.1</v>
          </cell>
          <cell r="L3286">
            <v>95772.13</v>
          </cell>
          <cell r="M3286" t="str">
            <v>F</v>
          </cell>
          <cell r="N3286">
            <v>0.6033</v>
          </cell>
          <cell r="O3286" t="str">
            <v>I</v>
          </cell>
          <cell r="P3286" t="str">
            <v>158,747.10</v>
          </cell>
        </row>
        <row r="3287">
          <cell r="I3287" t="str">
            <v>F</v>
          </cell>
          <cell r="J3287">
            <v>125</v>
          </cell>
          <cell r="K3287">
            <v>125</v>
          </cell>
          <cell r="L3287">
            <v>75</v>
          </cell>
          <cell r="M3287" t="str">
            <v>F</v>
          </cell>
          <cell r="N3287">
            <v>0.6</v>
          </cell>
          <cell r="O3287" t="str">
            <v>L</v>
          </cell>
        </row>
        <row r="3288">
          <cell r="G3288" t="str">
            <v>GR-2025/05-0172, GR-2025/05-0173</v>
          </cell>
        </row>
        <row r="3288">
          <cell r="I3288" t="str">
            <v>F</v>
          </cell>
          <cell r="J3288">
            <v>359.65</v>
          </cell>
          <cell r="K3288">
            <v>359.65</v>
          </cell>
          <cell r="L3288">
            <v>359.65</v>
          </cell>
          <cell r="M3288" t="str">
            <v>F</v>
          </cell>
          <cell r="N3288">
            <v>1</v>
          </cell>
        </row>
        <row r="3289">
          <cell r="G3289" t="str">
            <v>GR-2025/05-0171</v>
          </cell>
        </row>
        <row r="3289">
          <cell r="I3289" t="str">
            <v>F</v>
          </cell>
          <cell r="J3289">
            <v>436</v>
          </cell>
          <cell r="K3289">
            <v>436</v>
          </cell>
          <cell r="L3289">
            <v>436</v>
          </cell>
          <cell r="M3289" t="str">
            <v>F</v>
          </cell>
          <cell r="N3289">
            <v>1</v>
          </cell>
        </row>
        <row r="3290">
          <cell r="G3290" t="str">
            <v>GR-2025/06-0025</v>
          </cell>
        </row>
        <row r="3290">
          <cell r="I3290" t="str">
            <v>F</v>
          </cell>
          <cell r="J3290">
            <v>1269</v>
          </cell>
          <cell r="K3290">
            <v>1269</v>
          </cell>
          <cell r="L3290">
            <v>1269</v>
          </cell>
          <cell r="M3290" t="str">
            <v>F</v>
          </cell>
          <cell r="N3290">
            <v>1</v>
          </cell>
        </row>
        <row r="3291">
          <cell r="F3291" t="str">
            <v>BMOU6453346 (MOCHA)</v>
          </cell>
          <cell r="G3291" t="str">
            <v>GR-2025/06-0036</v>
          </cell>
        </row>
        <row r="3291">
          <cell r="I3291" t="str">
            <v>F</v>
          </cell>
          <cell r="J3291">
            <v>41970</v>
          </cell>
          <cell r="K3291">
            <v>41970</v>
          </cell>
          <cell r="L3291">
            <v>25320.5</v>
          </cell>
          <cell r="M3291" t="str">
            <v>F</v>
          </cell>
          <cell r="N3291">
            <v>0.6033</v>
          </cell>
          <cell r="O3291" t="str">
            <v>I</v>
          </cell>
          <cell r="P3291" t="str">
            <v>41,970.00</v>
          </cell>
        </row>
        <row r="3292">
          <cell r="F3292" t="str">
            <v>BMOU6453346</v>
          </cell>
          <cell r="G3292" t="str">
            <v>GR-2025/06-0037</v>
          </cell>
        </row>
        <row r="3292">
          <cell r="I3292" t="str">
            <v>F</v>
          </cell>
          <cell r="J3292">
            <v>509406.08</v>
          </cell>
          <cell r="K3292">
            <v>509406.08</v>
          </cell>
          <cell r="L3292">
            <v>307324.69</v>
          </cell>
          <cell r="M3292" t="str">
            <v>F</v>
          </cell>
          <cell r="N3292">
            <v>0.6033</v>
          </cell>
          <cell r="O3292" t="str">
            <v>I</v>
          </cell>
          <cell r="P3292" t="str">
            <v>509,406.08</v>
          </cell>
        </row>
        <row r="3293">
          <cell r="I3293" t="str">
            <v>F</v>
          </cell>
          <cell r="J3293">
            <v>17400</v>
          </cell>
          <cell r="K3293">
            <v>17400</v>
          </cell>
          <cell r="L3293">
            <v>10440</v>
          </cell>
          <cell r="M3293" t="str">
            <v>F</v>
          </cell>
          <cell r="N3293">
            <v>0.6</v>
          </cell>
          <cell r="O3293" t="str">
            <v>L</v>
          </cell>
        </row>
        <row r="3294">
          <cell r="G3294" t="str">
            <v>GR-2025/05-0160</v>
          </cell>
        </row>
        <row r="3294">
          <cell r="I3294" t="str">
            <v>F</v>
          </cell>
          <cell r="J3294">
            <v>5.48</v>
          </cell>
          <cell r="K3294">
            <v>5.48</v>
          </cell>
          <cell r="L3294">
            <v>5.48</v>
          </cell>
          <cell r="M3294" t="str">
            <v>T</v>
          </cell>
          <cell r="N3294">
            <v>1</v>
          </cell>
        </row>
        <row r="3295">
          <cell r="I3295" t="str">
            <v>F</v>
          </cell>
          <cell r="J3295">
            <v>12205</v>
          </cell>
          <cell r="K3295">
            <v>12205</v>
          </cell>
          <cell r="L3295">
            <v>7323</v>
          </cell>
          <cell r="M3295" t="str">
            <v>F</v>
          </cell>
          <cell r="N3295">
            <v>0.6</v>
          </cell>
          <cell r="O3295" t="str">
            <v>L</v>
          </cell>
        </row>
        <row r="3296">
          <cell r="I3296" t="str">
            <v>F</v>
          </cell>
          <cell r="J3296">
            <v>20580</v>
          </cell>
          <cell r="K3296">
            <v>20580</v>
          </cell>
          <cell r="L3296">
            <v>12348</v>
          </cell>
          <cell r="M3296" t="str">
            <v>F</v>
          </cell>
          <cell r="N3296">
            <v>0.6</v>
          </cell>
          <cell r="O3296" t="str">
            <v>L</v>
          </cell>
        </row>
        <row r="3297">
          <cell r="I3297" t="str">
            <v>F</v>
          </cell>
          <cell r="J3297">
            <v>6840</v>
          </cell>
          <cell r="K3297">
            <v>6840</v>
          </cell>
          <cell r="L3297">
            <v>20520</v>
          </cell>
          <cell r="M3297" t="str">
            <v>F</v>
          </cell>
          <cell r="N3297">
            <v>3</v>
          </cell>
          <cell r="O3297" t="str">
            <v>L</v>
          </cell>
        </row>
        <row r="3298">
          <cell r="I3298" t="str">
            <v>F</v>
          </cell>
          <cell r="J3298">
            <v>118469</v>
          </cell>
          <cell r="K3298">
            <v>118469</v>
          </cell>
          <cell r="L3298">
            <v>71081.4</v>
          </cell>
          <cell r="M3298" t="str">
            <v>F</v>
          </cell>
          <cell r="N3298">
            <v>0.6</v>
          </cell>
          <cell r="O3298" t="str">
            <v>L</v>
          </cell>
        </row>
        <row r="3299">
          <cell r="F3299" t="str">
            <v>MSDU5923741</v>
          </cell>
          <cell r="G3299" t="str">
            <v>GR-2025/06-0059</v>
          </cell>
        </row>
        <row r="3299">
          <cell r="I3299" t="str">
            <v>F</v>
          </cell>
          <cell r="J3299">
            <v>202598</v>
          </cell>
          <cell r="K3299">
            <v>202598</v>
          </cell>
          <cell r="L3299">
            <v>120383.73</v>
          </cell>
          <cell r="M3299" t="str">
            <v>F</v>
          </cell>
          <cell r="N3299">
            <v>0.5942</v>
          </cell>
          <cell r="O3299" t="str">
            <v>I</v>
          </cell>
          <cell r="P3299" t="str">
            <v>202,598.00</v>
          </cell>
        </row>
        <row r="3300">
          <cell r="I3300" t="str">
            <v>F</v>
          </cell>
          <cell r="J3300">
            <v>28200</v>
          </cell>
          <cell r="K3300">
            <v>28200</v>
          </cell>
          <cell r="L3300">
            <v>16920</v>
          </cell>
          <cell r="M3300" t="str">
            <v>F</v>
          </cell>
          <cell r="N3300">
            <v>0.6</v>
          </cell>
          <cell r="O3300" t="str">
            <v>L</v>
          </cell>
        </row>
        <row r="3301">
          <cell r="I3301" t="str">
            <v>F</v>
          </cell>
          <cell r="J3301">
            <v>6225</v>
          </cell>
          <cell r="K3301">
            <v>6225</v>
          </cell>
          <cell r="L3301">
            <v>3735</v>
          </cell>
          <cell r="M3301" t="str">
            <v>F</v>
          </cell>
          <cell r="N3301">
            <v>0.6</v>
          </cell>
          <cell r="O3301" t="str">
            <v>L</v>
          </cell>
        </row>
        <row r="3302">
          <cell r="I3302" t="str">
            <v>F</v>
          </cell>
          <cell r="J3302">
            <v>163300</v>
          </cell>
          <cell r="K3302">
            <v>163300</v>
          </cell>
          <cell r="L3302">
            <v>97980</v>
          </cell>
          <cell r="M3302" t="str">
            <v>F</v>
          </cell>
          <cell r="N3302">
            <v>0.6</v>
          </cell>
          <cell r="O3302" t="str">
            <v>L</v>
          </cell>
        </row>
        <row r="3303">
          <cell r="I3303" t="str">
            <v>F</v>
          </cell>
          <cell r="J3303">
            <v>37500</v>
          </cell>
          <cell r="K3303">
            <v>37500</v>
          </cell>
          <cell r="L3303">
            <v>22500</v>
          </cell>
          <cell r="M3303" t="str">
            <v>F</v>
          </cell>
          <cell r="N3303">
            <v>0.6</v>
          </cell>
          <cell r="O3303" t="str">
            <v>L</v>
          </cell>
        </row>
        <row r="3304">
          <cell r="I3304" t="str">
            <v>F</v>
          </cell>
          <cell r="J3304">
            <v>3400</v>
          </cell>
          <cell r="K3304">
            <v>3400</v>
          </cell>
          <cell r="L3304">
            <v>2040</v>
          </cell>
          <cell r="M3304" t="str">
            <v>F</v>
          </cell>
          <cell r="N3304">
            <v>0.6</v>
          </cell>
          <cell r="O3304" t="str">
            <v>L</v>
          </cell>
        </row>
        <row r="3305">
          <cell r="F3305" t="str">
            <v>ESDU4086920</v>
          </cell>
          <cell r="G3305" t="str">
            <v>GR-2025/06-0068</v>
          </cell>
        </row>
        <row r="3305">
          <cell r="I3305" t="str">
            <v>F</v>
          </cell>
          <cell r="J3305">
            <v>17635.02</v>
          </cell>
          <cell r="K3305">
            <v>17635.02</v>
          </cell>
          <cell r="L3305">
            <v>10572.19</v>
          </cell>
          <cell r="M3305" t="str">
            <v>F</v>
          </cell>
          <cell r="N3305">
            <v>0.5995</v>
          </cell>
          <cell r="O3305" t="str">
            <v>I</v>
          </cell>
          <cell r="P3305" t="str">
            <v>17,635.02</v>
          </cell>
        </row>
        <row r="3306">
          <cell r="I3306" t="str">
            <v>F</v>
          </cell>
          <cell r="J3306">
            <v>48790</v>
          </cell>
          <cell r="K3306">
            <v>48790</v>
          </cell>
          <cell r="L3306">
            <v>29274</v>
          </cell>
          <cell r="M3306" t="str">
            <v>F</v>
          </cell>
          <cell r="N3306">
            <v>0.6</v>
          </cell>
          <cell r="O3306" t="str">
            <v>L</v>
          </cell>
        </row>
        <row r="3307">
          <cell r="I3307" t="str">
            <v>F</v>
          </cell>
          <cell r="J3307">
            <v>219919</v>
          </cell>
          <cell r="K3307">
            <v>219919</v>
          </cell>
          <cell r="L3307">
            <v>131951.4</v>
          </cell>
          <cell r="M3307" t="str">
            <v>F</v>
          </cell>
          <cell r="N3307">
            <v>0.6</v>
          </cell>
          <cell r="O3307" t="str">
            <v>L</v>
          </cell>
        </row>
        <row r="3308">
          <cell r="I3308" t="str">
            <v>F</v>
          </cell>
          <cell r="J3308">
            <v>220210</v>
          </cell>
          <cell r="K3308">
            <v>220210</v>
          </cell>
          <cell r="L3308">
            <v>132126</v>
          </cell>
          <cell r="M3308" t="str">
            <v>F</v>
          </cell>
          <cell r="N3308">
            <v>0.6</v>
          </cell>
          <cell r="O3308" t="str">
            <v>L</v>
          </cell>
        </row>
        <row r="3309">
          <cell r="G3309" t="str">
            <v>GR-2025/07-0145, GR-2026/01-0168, GR-2025/08-0082, GR-2025/10-0010, GR-2026/02-0119, GR-2025/07-0039, GR-2025/10-0107, GR-2025/08-0029, GR-2025/06-0055, GR-2025/07-0077, GR-2025/08-0023, GR-2025/09-0038, GR-2025/07-0037, GR-2025/06-0030, GR-2025/10-0020, GR-2025/10-0056, GR-2025/07-0066, GR-2025/07-0084, GR-2025/06-0061, GR-2025/09-0073, GR-2026/01-0083</v>
          </cell>
        </row>
        <row r="3309">
          <cell r="I3309" t="str">
            <v>F</v>
          </cell>
          <cell r="J3309">
            <v>123910</v>
          </cell>
          <cell r="K3309">
            <v>123910</v>
          </cell>
          <cell r="L3309">
            <v>123910</v>
          </cell>
          <cell r="M3309" t="str">
            <v>F</v>
          </cell>
          <cell r="N3309">
            <v>1</v>
          </cell>
        </row>
        <row r="3310">
          <cell r="F3310" t="str">
            <v>ESDU4086920</v>
          </cell>
          <cell r="G3310" t="str">
            <v>GR-2025/06-0067</v>
          </cell>
        </row>
        <row r="3310">
          <cell r="I3310" t="str">
            <v>F</v>
          </cell>
          <cell r="J3310">
            <v>101945.6</v>
          </cell>
          <cell r="K3310">
            <v>101945.6</v>
          </cell>
          <cell r="L3310">
            <v>61116.39</v>
          </cell>
          <cell r="M3310" t="str">
            <v>F</v>
          </cell>
          <cell r="N3310">
            <v>0.5995</v>
          </cell>
          <cell r="O3310" t="str">
            <v>I</v>
          </cell>
          <cell r="P3310" t="str">
            <v>101,945.60</v>
          </cell>
        </row>
        <row r="3311">
          <cell r="F3311" t="str">
            <v>SEKU4531267 (MOCHA)</v>
          </cell>
          <cell r="G3311" t="str">
            <v>GR-2025/06-0058</v>
          </cell>
        </row>
        <row r="3311">
          <cell r="I3311" t="str">
            <v>F</v>
          </cell>
          <cell r="J3311">
            <v>53800</v>
          </cell>
          <cell r="K3311">
            <v>53800</v>
          </cell>
          <cell r="L3311">
            <v>32457.54</v>
          </cell>
          <cell r="M3311" t="str">
            <v>F</v>
          </cell>
          <cell r="N3311">
            <v>0.6033</v>
          </cell>
          <cell r="O3311" t="str">
            <v>I</v>
          </cell>
          <cell r="P3311" t="str">
            <v>53,800.00</v>
          </cell>
        </row>
        <row r="3312">
          <cell r="F3312" t="str">
            <v>SEKU4531267</v>
          </cell>
          <cell r="G3312" t="str">
            <v>GR-2025/06-0057</v>
          </cell>
        </row>
        <row r="3312">
          <cell r="I3312" t="str">
            <v>F</v>
          </cell>
          <cell r="J3312">
            <v>237913</v>
          </cell>
          <cell r="K3312">
            <v>237913</v>
          </cell>
          <cell r="L3312">
            <v>143532.91</v>
          </cell>
          <cell r="M3312" t="str">
            <v>F</v>
          </cell>
          <cell r="N3312">
            <v>0.6033</v>
          </cell>
          <cell r="O3312" t="str">
            <v>I</v>
          </cell>
          <cell r="P3312" t="str">
            <v>237,913.00</v>
          </cell>
        </row>
        <row r="3313">
          <cell r="F3313" t="str">
            <v>FFAU3814003</v>
          </cell>
          <cell r="G3313" t="str">
            <v>GR-2025/06-0021</v>
          </cell>
        </row>
        <row r="3313">
          <cell r="I3313" t="str">
            <v>F</v>
          </cell>
          <cell r="J3313">
            <v>3422</v>
          </cell>
          <cell r="K3313">
            <v>3422</v>
          </cell>
          <cell r="L3313">
            <v>2064.49</v>
          </cell>
          <cell r="M3313" t="str">
            <v>F</v>
          </cell>
          <cell r="N3313">
            <v>0.6033</v>
          </cell>
          <cell r="O3313" t="str">
            <v>I</v>
          </cell>
          <cell r="P3313" t="str">
            <v>3,422.00</v>
          </cell>
        </row>
        <row r="3314">
          <cell r="F3314" t="str">
            <v>FFAU3814003</v>
          </cell>
          <cell r="G3314" t="str">
            <v>GR-2025/06-0020</v>
          </cell>
        </row>
        <row r="3314">
          <cell r="I3314" t="str">
            <v>F</v>
          </cell>
          <cell r="J3314">
            <v>10222</v>
          </cell>
          <cell r="K3314">
            <v>10222</v>
          </cell>
          <cell r="L3314">
            <v>6166.93</v>
          </cell>
          <cell r="M3314" t="str">
            <v>F</v>
          </cell>
          <cell r="N3314">
            <v>0.6033</v>
          </cell>
          <cell r="O3314" t="str">
            <v>I</v>
          </cell>
          <cell r="P3314" t="str">
            <v>10,222.00</v>
          </cell>
        </row>
        <row r="3315">
          <cell r="F3315" t="str">
            <v>FFAU3814003 (MOCHA)</v>
          </cell>
          <cell r="G3315" t="str">
            <v>GR-2025/06-0023</v>
          </cell>
        </row>
        <row r="3315">
          <cell r="I3315" t="str">
            <v>F</v>
          </cell>
          <cell r="J3315">
            <v>10342</v>
          </cell>
          <cell r="K3315">
            <v>10342</v>
          </cell>
          <cell r="L3315">
            <v>6239.33</v>
          </cell>
          <cell r="M3315" t="str">
            <v>F</v>
          </cell>
          <cell r="N3315">
            <v>0.6033</v>
          </cell>
          <cell r="O3315" t="str">
            <v>I</v>
          </cell>
          <cell r="P3315" t="str">
            <v>10,342.00</v>
          </cell>
        </row>
        <row r="3316">
          <cell r="F3316" t="str">
            <v>FFAU3814003</v>
          </cell>
          <cell r="G3316" t="str">
            <v>GR-2025/06-0019</v>
          </cell>
        </row>
        <row r="3316">
          <cell r="I3316" t="str">
            <v>F</v>
          </cell>
          <cell r="J3316">
            <v>3164</v>
          </cell>
          <cell r="K3316">
            <v>3164</v>
          </cell>
          <cell r="L3316">
            <v>1908.84</v>
          </cell>
          <cell r="M3316" t="str">
            <v>F</v>
          </cell>
          <cell r="N3316">
            <v>0.6033</v>
          </cell>
          <cell r="O3316" t="str">
            <v>I</v>
          </cell>
          <cell r="P3316" t="str">
            <v>3,164.00</v>
          </cell>
        </row>
        <row r="3317">
          <cell r="F3317" t="str">
            <v>FFAU3814003</v>
          </cell>
          <cell r="G3317" t="str">
            <v>GR-2025/06-0018</v>
          </cell>
        </row>
        <row r="3317">
          <cell r="I3317" t="str">
            <v>F</v>
          </cell>
          <cell r="J3317">
            <v>222072</v>
          </cell>
          <cell r="K3317">
            <v>222072</v>
          </cell>
          <cell r="L3317">
            <v>133976.04</v>
          </cell>
          <cell r="M3317" t="str">
            <v>F</v>
          </cell>
          <cell r="N3317">
            <v>0.6033</v>
          </cell>
          <cell r="O3317" t="str">
            <v>I</v>
          </cell>
          <cell r="P3317" t="str">
            <v>222,072.00</v>
          </cell>
        </row>
        <row r="3318">
          <cell r="F3318" t="str">
            <v>FFAU3814003</v>
          </cell>
          <cell r="G3318" t="str">
            <v>GR-2025/06-0017</v>
          </cell>
        </row>
        <row r="3318">
          <cell r="I3318" t="str">
            <v>F</v>
          </cell>
          <cell r="J3318">
            <v>261227.4</v>
          </cell>
          <cell r="K3318">
            <v>261227.4</v>
          </cell>
          <cell r="L3318">
            <v>157598.49</v>
          </cell>
          <cell r="M3318" t="str">
            <v>F</v>
          </cell>
          <cell r="N3318">
            <v>0.6033</v>
          </cell>
          <cell r="O3318" t="str">
            <v>I</v>
          </cell>
          <cell r="P3318" t="str">
            <v>261,227.40</v>
          </cell>
        </row>
        <row r="3319">
          <cell r="F3319" t="str">
            <v>FFAU3814003</v>
          </cell>
          <cell r="G3319" t="str">
            <v>GR-2025/06-0016</v>
          </cell>
        </row>
        <row r="3319">
          <cell r="I3319" t="str">
            <v>F</v>
          </cell>
          <cell r="J3319">
            <v>59610</v>
          </cell>
          <cell r="K3319">
            <v>59610</v>
          </cell>
          <cell r="L3319">
            <v>35962.71</v>
          </cell>
          <cell r="M3319" t="str">
            <v>F</v>
          </cell>
          <cell r="N3319">
            <v>0.6033</v>
          </cell>
          <cell r="O3319" t="str">
            <v>I</v>
          </cell>
          <cell r="P3319" t="str">
            <v>59,610.00</v>
          </cell>
        </row>
        <row r="3320">
          <cell r="F3320" t="str">
            <v>FFAU3814003</v>
          </cell>
          <cell r="G3320" t="str">
            <v>GR-2025/06-0015</v>
          </cell>
        </row>
        <row r="3320">
          <cell r="I3320" t="str">
            <v>F</v>
          </cell>
          <cell r="J3320">
            <v>742.85</v>
          </cell>
          <cell r="K3320">
            <v>742.85</v>
          </cell>
          <cell r="L3320">
            <v>448.16</v>
          </cell>
          <cell r="M3320" t="str">
            <v>F</v>
          </cell>
          <cell r="N3320">
            <v>0.6033</v>
          </cell>
          <cell r="O3320" t="str">
            <v>I</v>
          </cell>
          <cell r="P3320" t="str">
            <v>742.85</v>
          </cell>
        </row>
        <row r="3321">
          <cell r="F3321" t="str">
            <v>FFAU3814003 (MOCHA)</v>
          </cell>
          <cell r="G3321" t="str">
            <v>GR-2025/06-0022</v>
          </cell>
        </row>
        <row r="3321">
          <cell r="I3321" t="str">
            <v>F</v>
          </cell>
          <cell r="J3321">
            <v>31228</v>
          </cell>
          <cell r="K3321">
            <v>31228</v>
          </cell>
          <cell r="L3321">
            <v>18839.85</v>
          </cell>
          <cell r="M3321" t="str">
            <v>F</v>
          </cell>
          <cell r="N3321">
            <v>0.6033</v>
          </cell>
          <cell r="O3321" t="str">
            <v>I</v>
          </cell>
          <cell r="P3321" t="str">
            <v>31,228.00</v>
          </cell>
        </row>
        <row r="3322">
          <cell r="F3322" t="str">
            <v>FFAU3814003</v>
          </cell>
          <cell r="G3322" t="str">
            <v>GR-2025/06-0014</v>
          </cell>
        </row>
        <row r="3322">
          <cell r="I3322" t="str">
            <v>F</v>
          </cell>
          <cell r="J3322">
            <v>63450</v>
          </cell>
          <cell r="K3322">
            <v>63450</v>
          </cell>
          <cell r="L3322">
            <v>38279.39</v>
          </cell>
          <cell r="M3322" t="str">
            <v>F</v>
          </cell>
          <cell r="N3322">
            <v>0.6033</v>
          </cell>
          <cell r="O3322" t="str">
            <v>I</v>
          </cell>
          <cell r="P3322" t="str">
            <v>63,589.00</v>
          </cell>
        </row>
        <row r="3323">
          <cell r="F3323" t="str">
            <v>BMOU6129553</v>
          </cell>
          <cell r="G3323" t="str">
            <v>GR-2025/06-0035</v>
          </cell>
        </row>
        <row r="3323">
          <cell r="I3323" t="str">
            <v>F</v>
          </cell>
          <cell r="J3323">
            <v>7650</v>
          </cell>
          <cell r="K3323">
            <v>7650</v>
          </cell>
          <cell r="L3323">
            <v>4531.1</v>
          </cell>
          <cell r="M3323" t="str">
            <v>F</v>
          </cell>
          <cell r="N3323">
            <v>0.5923</v>
          </cell>
          <cell r="O3323" t="str">
            <v>I</v>
          </cell>
          <cell r="P3323" t="str">
            <v>7,650.00</v>
          </cell>
        </row>
        <row r="3324">
          <cell r="F3324" t="str">
            <v>BMOU6129553</v>
          </cell>
          <cell r="G3324" t="str">
            <v>GR-2025/06-0034</v>
          </cell>
        </row>
        <row r="3324">
          <cell r="I3324" t="str">
            <v>F</v>
          </cell>
          <cell r="J3324">
            <v>121899.1</v>
          </cell>
          <cell r="K3324">
            <v>121899.1</v>
          </cell>
          <cell r="L3324">
            <v>72200.84</v>
          </cell>
          <cell r="M3324" t="str">
            <v>F</v>
          </cell>
          <cell r="N3324">
            <v>0.5923</v>
          </cell>
          <cell r="O3324" t="str">
            <v>I</v>
          </cell>
          <cell r="P3324" t="str">
            <v>121,899.10</v>
          </cell>
        </row>
        <row r="3325">
          <cell r="I3325" t="str">
            <v>F</v>
          </cell>
          <cell r="J3325">
            <v>59430</v>
          </cell>
          <cell r="K3325">
            <v>59430</v>
          </cell>
          <cell r="L3325">
            <v>35658</v>
          </cell>
          <cell r="M3325" t="str">
            <v>F</v>
          </cell>
          <cell r="N3325">
            <v>0.6</v>
          </cell>
          <cell r="O3325" t="str">
            <v>L</v>
          </cell>
        </row>
        <row r="3326">
          <cell r="F3326" t="str">
            <v>F-WHSU6132905</v>
          </cell>
          <cell r="G3326" t="str">
            <v>FGR2025/05-0003</v>
          </cell>
        </row>
        <row r="3326">
          <cell r="I3326" t="str">
            <v>F</v>
          </cell>
          <cell r="J3326">
            <v>0</v>
          </cell>
          <cell r="K3326">
            <v>0</v>
          </cell>
          <cell r="L3326">
            <v>0</v>
          </cell>
          <cell r="M3326" t="str">
            <v>F</v>
          </cell>
          <cell r="N3326">
            <v>0.6105</v>
          </cell>
          <cell r="O3326" t="str">
            <v>I</v>
          </cell>
        </row>
        <row r="3327">
          <cell r="F3327" t="str">
            <v>TRHU8184120 (MOCHA)</v>
          </cell>
          <cell r="G3327" t="str">
            <v>GR-2025/06-0044</v>
          </cell>
        </row>
        <row r="3327">
          <cell r="I3327" t="str">
            <v>F</v>
          </cell>
          <cell r="J3327">
            <v>16417.5</v>
          </cell>
          <cell r="K3327">
            <v>16417.5</v>
          </cell>
          <cell r="L3327">
            <v>9904.68</v>
          </cell>
          <cell r="M3327" t="str">
            <v>F</v>
          </cell>
          <cell r="N3327">
            <v>0.6033</v>
          </cell>
          <cell r="O3327" t="str">
            <v>I</v>
          </cell>
          <cell r="P3327" t="str">
            <v>16,417.50</v>
          </cell>
        </row>
        <row r="3328">
          <cell r="F3328" t="str">
            <v>TRHU8184120</v>
          </cell>
          <cell r="G3328" t="str">
            <v>GR-2025/06-0043</v>
          </cell>
        </row>
        <row r="3328">
          <cell r="I3328" t="str">
            <v>F</v>
          </cell>
          <cell r="J3328">
            <v>89988.04</v>
          </cell>
          <cell r="K3328">
            <v>89988.04</v>
          </cell>
          <cell r="L3328">
            <v>54289.78</v>
          </cell>
          <cell r="M3328" t="str">
            <v>F</v>
          </cell>
          <cell r="N3328">
            <v>0.6033</v>
          </cell>
          <cell r="O3328" t="str">
            <v>I</v>
          </cell>
          <cell r="P3328" t="str">
            <v>89,988.04</v>
          </cell>
        </row>
        <row r="3329">
          <cell r="F3329" t="str">
            <v>MEDU4387502</v>
          </cell>
          <cell r="G3329" t="str">
            <v>GR-2025/06-0012</v>
          </cell>
        </row>
        <row r="3329">
          <cell r="I3329" t="str">
            <v>F</v>
          </cell>
          <cell r="J3329">
            <v>709</v>
          </cell>
          <cell r="K3329">
            <v>709</v>
          </cell>
          <cell r="L3329">
            <v>419.94</v>
          </cell>
          <cell r="M3329" t="str">
            <v>F</v>
          </cell>
          <cell r="N3329">
            <v>0.5923</v>
          </cell>
          <cell r="O3329" t="str">
            <v>I</v>
          </cell>
          <cell r="P3329" t="str">
            <v>709.00</v>
          </cell>
        </row>
        <row r="3330">
          <cell r="F3330" t="str">
            <v>MEDU4387502</v>
          </cell>
          <cell r="G3330" t="str">
            <v>GR-2025/06-0011</v>
          </cell>
        </row>
        <row r="3330">
          <cell r="I3330" t="str">
            <v>F</v>
          </cell>
          <cell r="J3330">
            <v>132621</v>
          </cell>
          <cell r="K3330">
            <v>132621</v>
          </cell>
          <cell r="L3330">
            <v>78551.42</v>
          </cell>
          <cell r="M3330" t="str">
            <v>F</v>
          </cell>
          <cell r="N3330">
            <v>0.5923</v>
          </cell>
          <cell r="O3330" t="str">
            <v>I</v>
          </cell>
          <cell r="P3330" t="str">
            <v>132,621.00</v>
          </cell>
        </row>
        <row r="3331">
          <cell r="I3331" t="str">
            <v>F</v>
          </cell>
          <cell r="J3331">
            <v>13600</v>
          </cell>
          <cell r="K3331">
            <v>13600</v>
          </cell>
          <cell r="L3331">
            <v>8160</v>
          </cell>
          <cell r="M3331" t="str">
            <v>F</v>
          </cell>
          <cell r="N3331">
            <v>0.6</v>
          </cell>
          <cell r="O3331" t="str">
            <v>L</v>
          </cell>
        </row>
        <row r="3332">
          <cell r="G3332" t="str">
            <v>GR-2025/05-0158</v>
          </cell>
        </row>
        <row r="3332">
          <cell r="I3332" t="str">
            <v>F</v>
          </cell>
          <cell r="J3332">
            <v>60</v>
          </cell>
          <cell r="K3332">
            <v>60</v>
          </cell>
          <cell r="L3332">
            <v>60</v>
          </cell>
          <cell r="M3332" t="str">
            <v>F</v>
          </cell>
          <cell r="N3332">
            <v>1</v>
          </cell>
        </row>
        <row r="3333">
          <cell r="F3333" t="str">
            <v>CAAU8450410</v>
          </cell>
          <cell r="G3333" t="str">
            <v>GR-2025/05-0185</v>
          </cell>
        </row>
        <row r="3333">
          <cell r="I3333" t="str">
            <v>F</v>
          </cell>
          <cell r="J3333">
            <v>225</v>
          </cell>
          <cell r="K3333">
            <v>225</v>
          </cell>
          <cell r="L3333">
            <v>133.27</v>
          </cell>
          <cell r="M3333" t="str">
            <v>F</v>
          </cell>
          <cell r="N3333">
            <v>0.5923</v>
          </cell>
          <cell r="O3333" t="str">
            <v>I</v>
          </cell>
          <cell r="P3333" t="str">
            <v>225.00</v>
          </cell>
        </row>
        <row r="3334">
          <cell r="F3334" t="str">
            <v>CAAU8450410</v>
          </cell>
          <cell r="G3334" t="str">
            <v>GR-2025/05-0184</v>
          </cell>
        </row>
        <row r="3334">
          <cell r="I3334" t="str">
            <v>F</v>
          </cell>
          <cell r="J3334">
            <v>8974</v>
          </cell>
          <cell r="K3334">
            <v>8974</v>
          </cell>
          <cell r="L3334">
            <v>5315.3</v>
          </cell>
          <cell r="M3334" t="str">
            <v>F</v>
          </cell>
          <cell r="N3334">
            <v>0.5923</v>
          </cell>
          <cell r="O3334" t="str">
            <v>I</v>
          </cell>
          <cell r="P3334" t="str">
            <v>8,974.00</v>
          </cell>
        </row>
        <row r="3335">
          <cell r="F3335" t="str">
            <v>OOCU9718860</v>
          </cell>
          <cell r="G3335" t="str">
            <v>GR-2025/06-0050</v>
          </cell>
        </row>
        <row r="3335">
          <cell r="I3335" t="str">
            <v>F</v>
          </cell>
          <cell r="J3335">
            <v>96982.02</v>
          </cell>
          <cell r="K3335">
            <v>96982.02</v>
          </cell>
          <cell r="L3335">
            <v>58509.25</v>
          </cell>
          <cell r="M3335" t="str">
            <v>F</v>
          </cell>
          <cell r="N3335">
            <v>0.6033</v>
          </cell>
          <cell r="O3335" t="str">
            <v>I</v>
          </cell>
          <cell r="P3335" t="str">
            <v>96,982.02</v>
          </cell>
        </row>
        <row r="3336">
          <cell r="I3336" t="str">
            <v>F</v>
          </cell>
          <cell r="J3336">
            <v>143737</v>
          </cell>
          <cell r="K3336">
            <v>143737</v>
          </cell>
          <cell r="L3336">
            <v>86242.2</v>
          </cell>
          <cell r="M3336" t="str">
            <v>F</v>
          </cell>
          <cell r="N3336">
            <v>0.6</v>
          </cell>
          <cell r="O3336" t="str">
            <v>L</v>
          </cell>
        </row>
        <row r="3337">
          <cell r="G3337" t="str">
            <v>GR-2025/06-0009</v>
          </cell>
        </row>
        <row r="3337">
          <cell r="I3337" t="str">
            <v>F</v>
          </cell>
          <cell r="J3337">
            <v>1000</v>
          </cell>
          <cell r="K3337">
            <v>1000</v>
          </cell>
          <cell r="L3337">
            <v>1000</v>
          </cell>
          <cell r="M3337" t="str">
            <v>F</v>
          </cell>
          <cell r="N3337">
            <v>1</v>
          </cell>
        </row>
        <row r="3338">
          <cell r="I3338" t="str">
            <v>F</v>
          </cell>
          <cell r="J3338">
            <v>1840</v>
          </cell>
          <cell r="K3338">
            <v>1840</v>
          </cell>
          <cell r="L3338">
            <v>1104</v>
          </cell>
          <cell r="M3338" t="str">
            <v>F</v>
          </cell>
          <cell r="N3338">
            <v>0.6</v>
          </cell>
          <cell r="O3338" t="str">
            <v>L</v>
          </cell>
        </row>
        <row r="3339">
          <cell r="I3339" t="str">
            <v>F</v>
          </cell>
          <cell r="J3339">
            <v>193730</v>
          </cell>
          <cell r="K3339">
            <v>193730</v>
          </cell>
          <cell r="L3339">
            <v>116238</v>
          </cell>
          <cell r="M3339" t="str">
            <v>F</v>
          </cell>
          <cell r="N3339">
            <v>0.6</v>
          </cell>
          <cell r="O3339" t="str">
            <v>L</v>
          </cell>
        </row>
        <row r="3340">
          <cell r="I3340" t="str">
            <v>F</v>
          </cell>
          <cell r="J3340">
            <v>19500</v>
          </cell>
          <cell r="K3340">
            <v>19500</v>
          </cell>
          <cell r="L3340">
            <v>11700</v>
          </cell>
          <cell r="M3340" t="str">
            <v>F</v>
          </cell>
          <cell r="N3340">
            <v>0.6</v>
          </cell>
          <cell r="O3340" t="str">
            <v>L</v>
          </cell>
        </row>
        <row r="3341">
          <cell r="G3341" t="str">
            <v>GR-2025/05-0157</v>
          </cell>
        </row>
        <row r="3341">
          <cell r="I3341" t="str">
            <v>F</v>
          </cell>
          <cell r="J3341">
            <v>222.06</v>
          </cell>
          <cell r="K3341">
            <v>222.06</v>
          </cell>
          <cell r="L3341">
            <v>222.06</v>
          </cell>
          <cell r="M3341" t="str">
            <v>F</v>
          </cell>
          <cell r="N3341">
            <v>1</v>
          </cell>
        </row>
        <row r="3342">
          <cell r="I3342" t="str">
            <v>F</v>
          </cell>
          <cell r="J3342">
            <v>185729.8</v>
          </cell>
          <cell r="K3342">
            <v>185729.8</v>
          </cell>
          <cell r="L3342">
            <v>111437.88</v>
          </cell>
          <cell r="M3342" t="str">
            <v>F</v>
          </cell>
          <cell r="N3342">
            <v>0.6</v>
          </cell>
          <cell r="O3342" t="str">
            <v>L</v>
          </cell>
        </row>
        <row r="3343">
          <cell r="I3343" t="str">
            <v>F</v>
          </cell>
          <cell r="J3343">
            <v>281055.08</v>
          </cell>
          <cell r="K3343">
            <v>281055.08</v>
          </cell>
          <cell r="L3343">
            <v>168633.05</v>
          </cell>
          <cell r="M3343" t="str">
            <v>F</v>
          </cell>
          <cell r="N3343">
            <v>0.6</v>
          </cell>
          <cell r="O3343" t="str">
            <v>L</v>
          </cell>
        </row>
        <row r="3344">
          <cell r="I3344" t="str">
            <v>F</v>
          </cell>
          <cell r="J3344">
            <v>38600</v>
          </cell>
          <cell r="K3344">
            <v>38600</v>
          </cell>
          <cell r="L3344">
            <v>23160</v>
          </cell>
          <cell r="M3344" t="str">
            <v>F</v>
          </cell>
          <cell r="N3344">
            <v>0.6</v>
          </cell>
          <cell r="O3344" t="str">
            <v>L</v>
          </cell>
        </row>
        <row r="3345">
          <cell r="I3345" t="str">
            <v>F</v>
          </cell>
          <cell r="J3345">
            <v>70</v>
          </cell>
          <cell r="K3345">
            <v>70</v>
          </cell>
          <cell r="L3345">
            <v>42</v>
          </cell>
          <cell r="M3345" t="str">
            <v>F</v>
          </cell>
          <cell r="N3345">
            <v>0.6</v>
          </cell>
          <cell r="O3345" t="str">
            <v>L</v>
          </cell>
        </row>
        <row r="3346">
          <cell r="I3346" t="str">
            <v>F</v>
          </cell>
          <cell r="J3346">
            <v>97652.2</v>
          </cell>
          <cell r="K3346">
            <v>97652.2</v>
          </cell>
          <cell r="L3346">
            <v>292956.6</v>
          </cell>
          <cell r="M3346" t="str">
            <v>F</v>
          </cell>
          <cell r="N3346">
            <v>3</v>
          </cell>
          <cell r="O3346" t="str">
            <v>L</v>
          </cell>
        </row>
        <row r="3347">
          <cell r="F3347" t="str">
            <v>OOCU7192159</v>
          </cell>
          <cell r="G3347" t="str">
            <v>GR-2025/06-0038</v>
          </cell>
        </row>
        <row r="3347">
          <cell r="I3347" t="str">
            <v>F</v>
          </cell>
          <cell r="J3347">
            <v>114568.89</v>
          </cell>
          <cell r="K3347">
            <v>114568.89</v>
          </cell>
          <cell r="L3347">
            <v>69119.41</v>
          </cell>
          <cell r="M3347" t="str">
            <v>F</v>
          </cell>
          <cell r="N3347">
            <v>0.6033</v>
          </cell>
          <cell r="O3347" t="str">
            <v>I</v>
          </cell>
          <cell r="P3347" t="str">
            <v>114,568.89</v>
          </cell>
        </row>
        <row r="3348">
          <cell r="F3348" t="str">
            <v>OOCU7007749</v>
          </cell>
          <cell r="G3348" t="str">
            <v>GR-2025/06-0047</v>
          </cell>
        </row>
        <row r="3348">
          <cell r="I3348" t="str">
            <v>F</v>
          </cell>
          <cell r="J3348">
            <v>121940</v>
          </cell>
          <cell r="K3348">
            <v>121940</v>
          </cell>
          <cell r="L3348">
            <v>73566.4</v>
          </cell>
          <cell r="M3348" t="str">
            <v>F</v>
          </cell>
          <cell r="N3348">
            <v>0.6033</v>
          </cell>
          <cell r="O3348" t="str">
            <v>I</v>
          </cell>
          <cell r="P3348" t="str">
            <v>121,940.00</v>
          </cell>
        </row>
        <row r="3349">
          <cell r="F3349" t="str">
            <v>OOCU9351809</v>
          </cell>
          <cell r="G3349" t="str">
            <v>GR-2025/06-0049</v>
          </cell>
        </row>
        <row r="3349">
          <cell r="I3349" t="str">
            <v>F</v>
          </cell>
          <cell r="J3349">
            <v>105234.16</v>
          </cell>
          <cell r="K3349">
            <v>105234.16</v>
          </cell>
          <cell r="L3349">
            <v>63487.77</v>
          </cell>
          <cell r="M3349" t="str">
            <v>F</v>
          </cell>
          <cell r="N3349">
            <v>0.6033</v>
          </cell>
          <cell r="O3349" t="str">
            <v>I</v>
          </cell>
          <cell r="P3349" t="str">
            <v>105,234.16</v>
          </cell>
        </row>
        <row r="3350">
          <cell r="F3350" t="str">
            <v>WHSU5513506</v>
          </cell>
          <cell r="G3350" t="str">
            <v>GR-2025/06-0082</v>
          </cell>
        </row>
        <row r="3350">
          <cell r="I3350" t="str">
            <v>F</v>
          </cell>
          <cell r="J3350">
            <v>116360</v>
          </cell>
          <cell r="K3350">
            <v>116360</v>
          </cell>
          <cell r="L3350">
            <v>68920.03</v>
          </cell>
          <cell r="M3350" t="str">
            <v>F</v>
          </cell>
          <cell r="N3350">
            <v>0.5923</v>
          </cell>
          <cell r="O3350" t="str">
            <v>I</v>
          </cell>
          <cell r="P3350" t="str">
            <v>116,360.00</v>
          </cell>
        </row>
        <row r="3351">
          <cell r="F3351" t="str">
            <v>WHLU5777761</v>
          </cell>
          <cell r="G3351" t="str">
            <v>GR-2025/06-0072</v>
          </cell>
        </row>
        <row r="3351">
          <cell r="I3351" t="str">
            <v>F</v>
          </cell>
          <cell r="J3351">
            <v>87720</v>
          </cell>
          <cell r="K3351">
            <v>87720</v>
          </cell>
          <cell r="L3351">
            <v>51956.56</v>
          </cell>
          <cell r="M3351" t="str">
            <v>F</v>
          </cell>
          <cell r="N3351">
            <v>0.5923</v>
          </cell>
          <cell r="O3351" t="str">
            <v>I</v>
          </cell>
          <cell r="P3351" t="str">
            <v>87,720.00</v>
          </cell>
        </row>
        <row r="3352">
          <cell r="F3352" t="str">
            <v>WHSU5143280</v>
          </cell>
          <cell r="G3352" t="str">
            <v>GR-2025/06-0070</v>
          </cell>
        </row>
        <row r="3352">
          <cell r="I3352" t="str">
            <v>F</v>
          </cell>
          <cell r="J3352">
            <v>115640</v>
          </cell>
          <cell r="K3352">
            <v>115640</v>
          </cell>
          <cell r="L3352">
            <v>68493.57</v>
          </cell>
          <cell r="M3352" t="str">
            <v>F</v>
          </cell>
          <cell r="N3352">
            <v>0.5923</v>
          </cell>
          <cell r="O3352" t="str">
            <v>I</v>
          </cell>
          <cell r="P3352" t="str">
            <v>115,640.00</v>
          </cell>
        </row>
        <row r="3353">
          <cell r="I3353" t="str">
            <v>F</v>
          </cell>
          <cell r="J3353">
            <v>14000</v>
          </cell>
          <cell r="K3353">
            <v>14000</v>
          </cell>
          <cell r="L3353">
            <v>8400</v>
          </cell>
          <cell r="M3353" t="str">
            <v>F</v>
          </cell>
          <cell r="N3353">
            <v>0.6</v>
          </cell>
          <cell r="O3353" t="str">
            <v>L</v>
          </cell>
        </row>
        <row r="3354">
          <cell r="F3354" t="str">
            <v>TIIU5977655</v>
          </cell>
          <cell r="G3354" t="str">
            <v>GR-2025/06-0083</v>
          </cell>
        </row>
        <row r="3354">
          <cell r="I3354" t="str">
            <v>F</v>
          </cell>
          <cell r="J3354">
            <v>113145</v>
          </cell>
          <cell r="K3354">
            <v>113145</v>
          </cell>
          <cell r="L3354">
            <v>67015.78</v>
          </cell>
          <cell r="M3354" t="str">
            <v>F</v>
          </cell>
          <cell r="N3354">
            <v>0.5923</v>
          </cell>
          <cell r="O3354" t="str">
            <v>I</v>
          </cell>
          <cell r="P3354" t="str">
            <v>113,145.00</v>
          </cell>
        </row>
        <row r="3355">
          <cell r="I3355" t="str">
            <v>F</v>
          </cell>
          <cell r="J3355">
            <v>67390</v>
          </cell>
          <cell r="K3355">
            <v>67390</v>
          </cell>
          <cell r="L3355">
            <v>40434</v>
          </cell>
          <cell r="M3355" t="str">
            <v>F</v>
          </cell>
          <cell r="N3355">
            <v>0.6</v>
          </cell>
          <cell r="O3355" t="str">
            <v>L</v>
          </cell>
        </row>
        <row r="3356">
          <cell r="F3356" t="str">
            <v>WHSU6578076</v>
          </cell>
          <cell r="G3356" t="str">
            <v>GR-2025/06-0032</v>
          </cell>
        </row>
        <row r="3356">
          <cell r="I3356" t="str">
            <v>F</v>
          </cell>
          <cell r="J3356">
            <v>136768</v>
          </cell>
          <cell r="K3356">
            <v>136768</v>
          </cell>
          <cell r="L3356">
            <v>81007.69</v>
          </cell>
          <cell r="M3356" t="str">
            <v>F</v>
          </cell>
          <cell r="N3356">
            <v>0.5923</v>
          </cell>
          <cell r="O3356" t="str">
            <v>I</v>
          </cell>
          <cell r="P3356" t="str">
            <v>136,768.00</v>
          </cell>
        </row>
        <row r="3357">
          <cell r="F3357" t="str">
            <v>WHSU6240392</v>
          </cell>
          <cell r="G3357" t="str">
            <v>GR-2025/06-0013</v>
          </cell>
        </row>
        <row r="3357">
          <cell r="I3357" t="str">
            <v>F</v>
          </cell>
          <cell r="J3357">
            <v>125560</v>
          </cell>
          <cell r="K3357">
            <v>125560</v>
          </cell>
          <cell r="L3357">
            <v>74369.19</v>
          </cell>
          <cell r="M3357" t="str">
            <v>F</v>
          </cell>
          <cell r="N3357">
            <v>0.5923</v>
          </cell>
          <cell r="O3357" t="str">
            <v>I</v>
          </cell>
          <cell r="P3357" t="str">
            <v>125,560.00</v>
          </cell>
        </row>
        <row r="3358">
          <cell r="I3358" t="str">
            <v>F</v>
          </cell>
          <cell r="J3358">
            <v>5040</v>
          </cell>
          <cell r="K3358">
            <v>5040</v>
          </cell>
          <cell r="L3358">
            <v>3024</v>
          </cell>
          <cell r="M3358" t="str">
            <v>F</v>
          </cell>
          <cell r="N3358">
            <v>0.6</v>
          </cell>
          <cell r="O3358" t="str">
            <v>L</v>
          </cell>
        </row>
        <row r="3359">
          <cell r="G3359" t="str">
            <v>GR-2025/05-0137, GR-2025/05-0136</v>
          </cell>
        </row>
        <row r="3359">
          <cell r="I3359" t="str">
            <v>F</v>
          </cell>
          <cell r="J3359">
            <v>1184.88</v>
          </cell>
          <cell r="K3359">
            <v>1184.88</v>
          </cell>
          <cell r="L3359">
            <v>1184.88</v>
          </cell>
          <cell r="M3359" t="str">
            <v>F</v>
          </cell>
          <cell r="N3359">
            <v>1</v>
          </cell>
        </row>
        <row r="3360">
          <cell r="G3360" t="str">
            <v>GR-2025/05-0138</v>
          </cell>
        </row>
        <row r="3360">
          <cell r="I3360" t="str">
            <v>F</v>
          </cell>
          <cell r="J3360">
            <v>132</v>
          </cell>
          <cell r="K3360">
            <v>132</v>
          </cell>
          <cell r="L3360">
            <v>132</v>
          </cell>
          <cell r="M3360" t="str">
            <v>F</v>
          </cell>
          <cell r="N3360">
            <v>1</v>
          </cell>
        </row>
        <row r="3361">
          <cell r="F3361" t="str">
            <v>WHSU5558671</v>
          </cell>
          <cell r="G3361" t="str">
            <v>GR-2025/06-0029</v>
          </cell>
        </row>
        <row r="3361">
          <cell r="I3361" t="str">
            <v>F</v>
          </cell>
          <cell r="J3361">
            <v>111484.03</v>
          </cell>
          <cell r="K3361">
            <v>111484.03</v>
          </cell>
          <cell r="L3361">
            <v>66031.99</v>
          </cell>
          <cell r="M3361" t="str">
            <v>F</v>
          </cell>
          <cell r="N3361">
            <v>0.5923</v>
          </cell>
          <cell r="O3361" t="str">
            <v>I</v>
          </cell>
          <cell r="P3361" t="str">
            <v>111,484.03</v>
          </cell>
        </row>
        <row r="3362">
          <cell r="I3362" t="str">
            <v>F</v>
          </cell>
          <cell r="J3362">
            <v>9100</v>
          </cell>
          <cell r="K3362">
            <v>9100</v>
          </cell>
          <cell r="L3362">
            <v>5460</v>
          </cell>
          <cell r="M3362" t="str">
            <v>F</v>
          </cell>
          <cell r="N3362">
            <v>0.6</v>
          </cell>
          <cell r="O3362" t="str">
            <v>L</v>
          </cell>
        </row>
        <row r="3363">
          <cell r="I3363" t="str">
            <v>F</v>
          </cell>
          <cell r="J3363">
            <v>1400</v>
          </cell>
          <cell r="K3363">
            <v>1400</v>
          </cell>
          <cell r="L3363">
            <v>840</v>
          </cell>
          <cell r="M3363" t="str">
            <v>F</v>
          </cell>
          <cell r="N3363">
            <v>0.6</v>
          </cell>
          <cell r="O3363" t="str">
            <v>L</v>
          </cell>
        </row>
        <row r="3364">
          <cell r="F3364" t="str">
            <v>FOR LINKING </v>
          </cell>
        </row>
        <row r="3364">
          <cell r="I3364" t="str">
            <v>F</v>
          </cell>
          <cell r="J3364">
            <v>1140166</v>
          </cell>
          <cell r="K3364">
            <v>1140166</v>
          </cell>
          <cell r="L3364">
            <v>684099.6</v>
          </cell>
          <cell r="M3364" t="str">
            <v>F</v>
          </cell>
          <cell r="N3364">
            <v>0.6</v>
          </cell>
          <cell r="O3364" t="str">
            <v>L</v>
          </cell>
        </row>
        <row r="3365">
          <cell r="F3365" t="str">
            <v>WHSU5869924</v>
          </cell>
          <cell r="G3365" t="str">
            <v>GR-2025/06-0004</v>
          </cell>
        </row>
        <row r="3365">
          <cell r="I3365" t="str">
            <v>F</v>
          </cell>
          <cell r="J3365">
            <v>112591.97</v>
          </cell>
          <cell r="K3365">
            <v>112591.97</v>
          </cell>
          <cell r="L3365">
            <v>66688.22</v>
          </cell>
          <cell r="M3365" t="str">
            <v>F</v>
          </cell>
          <cell r="N3365">
            <v>0.5923</v>
          </cell>
          <cell r="O3365" t="str">
            <v>I</v>
          </cell>
          <cell r="P3365" t="str">
            <v>112,591.97</v>
          </cell>
        </row>
        <row r="3366">
          <cell r="I3366" t="str">
            <v>F</v>
          </cell>
          <cell r="J3366">
            <v>82145</v>
          </cell>
          <cell r="K3366">
            <v>82145</v>
          </cell>
          <cell r="L3366">
            <v>49287</v>
          </cell>
          <cell r="M3366" t="str">
            <v>F</v>
          </cell>
          <cell r="N3366">
            <v>0.6</v>
          </cell>
          <cell r="O3366" t="str">
            <v>L</v>
          </cell>
        </row>
        <row r="3367">
          <cell r="F3367" t="str">
            <v>TCNU2286619</v>
          </cell>
          <cell r="G3367" t="str">
            <v>GR-2025/06-0024</v>
          </cell>
        </row>
        <row r="3367">
          <cell r="I3367" t="str">
            <v>F</v>
          </cell>
          <cell r="J3367">
            <v>124414</v>
          </cell>
          <cell r="K3367">
            <v>124414</v>
          </cell>
          <cell r="L3367">
            <v>73690.41</v>
          </cell>
          <cell r="M3367" t="str">
            <v>F</v>
          </cell>
          <cell r="N3367">
            <v>0.5923</v>
          </cell>
          <cell r="O3367" t="str">
            <v>I</v>
          </cell>
          <cell r="P3367" t="str">
            <v>124,414.00</v>
          </cell>
        </row>
        <row r="3368">
          <cell r="F3368" t="str">
            <v>CMAU9179838</v>
          </cell>
          <cell r="G3368" t="str">
            <v>GR-2025/06-0010</v>
          </cell>
        </row>
        <row r="3368">
          <cell r="I3368" t="str">
            <v>F</v>
          </cell>
          <cell r="J3368">
            <v>216317.01</v>
          </cell>
          <cell r="K3368">
            <v>216317.01</v>
          </cell>
          <cell r="L3368">
            <v>128124.57</v>
          </cell>
          <cell r="M3368" t="str">
            <v>F</v>
          </cell>
          <cell r="N3368">
            <v>0.5923</v>
          </cell>
          <cell r="O3368" t="str">
            <v>I</v>
          </cell>
          <cell r="P3368" t="str">
            <v>216,317.01</v>
          </cell>
        </row>
        <row r="3369">
          <cell r="F3369" t="str">
            <v>TCNU2241912</v>
          </cell>
          <cell r="G3369" t="str">
            <v>GR-2025/06-0003</v>
          </cell>
        </row>
        <row r="3369">
          <cell r="I3369" t="str">
            <v>F</v>
          </cell>
          <cell r="J3369">
            <v>114099</v>
          </cell>
          <cell r="K3369">
            <v>114099</v>
          </cell>
          <cell r="L3369">
            <v>67580.84</v>
          </cell>
          <cell r="M3369" t="str">
            <v>F</v>
          </cell>
          <cell r="N3369">
            <v>0.5923</v>
          </cell>
          <cell r="O3369" t="str">
            <v>I</v>
          </cell>
          <cell r="P3369" t="str">
            <v>114,099.00</v>
          </cell>
        </row>
        <row r="3370">
          <cell r="F3370" t="str">
            <v>WHLU5813196 (MOCHA)</v>
          </cell>
          <cell r="G3370" t="str">
            <v>GR-2025/06-0088</v>
          </cell>
        </row>
        <row r="3370">
          <cell r="I3370" t="str">
            <v>F</v>
          </cell>
          <cell r="J3370">
            <v>19698</v>
          </cell>
          <cell r="K3370">
            <v>19698</v>
          </cell>
          <cell r="L3370">
            <v>11704.55</v>
          </cell>
          <cell r="M3370" t="str">
            <v>F</v>
          </cell>
          <cell r="N3370">
            <v>0.5942</v>
          </cell>
          <cell r="O3370" t="str">
            <v>I</v>
          </cell>
          <cell r="P3370" t="str">
            <v>19,698.00</v>
          </cell>
        </row>
        <row r="3371">
          <cell r="F3371" t="str">
            <v>WHLU5813196</v>
          </cell>
          <cell r="G3371" t="str">
            <v>GR-2025/06-0087</v>
          </cell>
        </row>
        <row r="3371">
          <cell r="I3371" t="str">
            <v>F</v>
          </cell>
          <cell r="J3371">
            <v>114288.48</v>
          </cell>
          <cell r="K3371">
            <v>114288.48</v>
          </cell>
          <cell r="L3371">
            <v>67910.21</v>
          </cell>
          <cell r="M3371" t="str">
            <v>F</v>
          </cell>
          <cell r="N3371">
            <v>0.5942</v>
          </cell>
          <cell r="O3371" t="str">
            <v>I</v>
          </cell>
          <cell r="P3371" t="str">
            <v>114,288.48</v>
          </cell>
        </row>
        <row r="3372">
          <cell r="I3372" t="str">
            <v>F</v>
          </cell>
          <cell r="J3372">
            <v>394.8</v>
          </cell>
          <cell r="K3372">
            <v>394.8</v>
          </cell>
          <cell r="L3372">
            <v>236.88</v>
          </cell>
          <cell r="M3372" t="str">
            <v>F</v>
          </cell>
          <cell r="N3372">
            <v>0.6</v>
          </cell>
          <cell r="O3372" t="str">
            <v>L</v>
          </cell>
        </row>
        <row r="3373">
          <cell r="G3373" t="str">
            <v>GR-2025/05-0123</v>
          </cell>
        </row>
        <row r="3373">
          <cell r="I3373" t="str">
            <v>F</v>
          </cell>
          <cell r="J3373">
            <v>416</v>
          </cell>
          <cell r="K3373">
            <v>416</v>
          </cell>
          <cell r="L3373">
            <v>416</v>
          </cell>
          <cell r="M3373" t="str">
            <v>F</v>
          </cell>
          <cell r="N3373">
            <v>1</v>
          </cell>
        </row>
        <row r="3374">
          <cell r="F3374" t="str">
            <v>TRHU4655387</v>
          </cell>
          <cell r="G3374" t="str">
            <v>GR-2025/06-0002</v>
          </cell>
        </row>
        <row r="3374">
          <cell r="I3374" t="str">
            <v>F</v>
          </cell>
          <cell r="J3374">
            <v>148904.02</v>
          </cell>
          <cell r="K3374">
            <v>148904.02</v>
          </cell>
          <cell r="L3374">
            <v>88195.85</v>
          </cell>
          <cell r="M3374" t="str">
            <v>F</v>
          </cell>
          <cell r="N3374">
            <v>0.5923</v>
          </cell>
          <cell r="O3374" t="str">
            <v>I</v>
          </cell>
          <cell r="P3374" t="str">
            <v>148,904.02</v>
          </cell>
        </row>
        <row r="3375">
          <cell r="G3375" t="str">
            <v>GR-2025/08-0053, GR-2025/10-0059</v>
          </cell>
        </row>
        <row r="3375">
          <cell r="I3375" t="str">
            <v>F</v>
          </cell>
          <cell r="J3375">
            <v>11440</v>
          </cell>
          <cell r="K3375">
            <v>11440</v>
          </cell>
          <cell r="L3375">
            <v>11440</v>
          </cell>
          <cell r="M3375" t="str">
            <v>F</v>
          </cell>
          <cell r="N3375">
            <v>1</v>
          </cell>
        </row>
        <row r="3376">
          <cell r="I3376" t="str">
            <v>F</v>
          </cell>
          <cell r="J3376">
            <v>85447</v>
          </cell>
          <cell r="K3376">
            <v>85447</v>
          </cell>
          <cell r="L3376">
            <v>51268.2</v>
          </cell>
          <cell r="M3376" t="str">
            <v>F</v>
          </cell>
          <cell r="N3376">
            <v>0.6</v>
          </cell>
          <cell r="O3376" t="str">
            <v>L</v>
          </cell>
        </row>
        <row r="3377">
          <cell r="F3377" t="str">
            <v>FSCU8822899</v>
          </cell>
          <cell r="G3377" t="str">
            <v>GR-2025/06-0039</v>
          </cell>
        </row>
        <row r="3377">
          <cell r="I3377" t="str">
            <v>F</v>
          </cell>
          <cell r="J3377">
            <v>123664.01</v>
          </cell>
          <cell r="K3377">
            <v>123664.01</v>
          </cell>
          <cell r="L3377">
            <v>74606.5</v>
          </cell>
          <cell r="M3377" t="str">
            <v>F</v>
          </cell>
          <cell r="N3377">
            <v>0.6033</v>
          </cell>
          <cell r="O3377" t="str">
            <v>I</v>
          </cell>
          <cell r="P3377" t="str">
            <v>123,664.01</v>
          </cell>
        </row>
        <row r="3378">
          <cell r="I3378" t="str">
            <v>F</v>
          </cell>
          <cell r="J3378">
            <v>3633</v>
          </cell>
          <cell r="K3378">
            <v>3633</v>
          </cell>
          <cell r="L3378">
            <v>2179.8</v>
          </cell>
          <cell r="M3378" t="str">
            <v>F</v>
          </cell>
          <cell r="N3378">
            <v>0.6</v>
          </cell>
          <cell r="O3378" t="str">
            <v>L</v>
          </cell>
        </row>
        <row r="3379">
          <cell r="F3379" t="str">
            <v>CMAU7993629 (MOCHA)</v>
          </cell>
          <cell r="G3379" t="str">
            <v>GR-2025/05-0151</v>
          </cell>
        </row>
        <row r="3379">
          <cell r="I3379" t="str">
            <v>F</v>
          </cell>
          <cell r="J3379">
            <v>174502</v>
          </cell>
          <cell r="K3379">
            <v>174502</v>
          </cell>
          <cell r="L3379">
            <v>105050.2</v>
          </cell>
          <cell r="M3379" t="str">
            <v>F</v>
          </cell>
          <cell r="N3379">
            <v>0.602</v>
          </cell>
          <cell r="O3379" t="str">
            <v>I</v>
          </cell>
          <cell r="P3379" t="str">
            <v>174,502.00</v>
          </cell>
        </row>
        <row r="3380">
          <cell r="I3380" t="str">
            <v>F</v>
          </cell>
          <cell r="J3380">
            <v>18520</v>
          </cell>
          <cell r="K3380">
            <v>18520</v>
          </cell>
          <cell r="L3380">
            <v>11112</v>
          </cell>
          <cell r="M3380" t="str">
            <v>F</v>
          </cell>
          <cell r="N3380">
            <v>0.6</v>
          </cell>
          <cell r="O3380" t="str">
            <v>L</v>
          </cell>
        </row>
        <row r="3381">
          <cell r="I3381" t="str">
            <v>F</v>
          </cell>
          <cell r="J3381">
            <v>29600</v>
          </cell>
          <cell r="K3381">
            <v>29600</v>
          </cell>
          <cell r="L3381">
            <v>17760</v>
          </cell>
          <cell r="M3381" t="str">
            <v>F</v>
          </cell>
          <cell r="N3381">
            <v>0.6</v>
          </cell>
          <cell r="O3381" t="str">
            <v>L</v>
          </cell>
        </row>
        <row r="3382">
          <cell r="G3382" t="str">
            <v>GR-2025/05-0113</v>
          </cell>
        </row>
        <row r="3382">
          <cell r="I3382" t="str">
            <v>F</v>
          </cell>
          <cell r="J3382">
            <v>139</v>
          </cell>
          <cell r="K3382">
            <v>139</v>
          </cell>
          <cell r="L3382">
            <v>83.86</v>
          </cell>
          <cell r="M3382" t="str">
            <v>F</v>
          </cell>
          <cell r="N3382">
            <v>0.6033</v>
          </cell>
        </row>
        <row r="3383">
          <cell r="G3383" t="str">
            <v>GR-2025/05-0122</v>
          </cell>
        </row>
        <row r="3383">
          <cell r="I3383" t="str">
            <v>F</v>
          </cell>
          <cell r="J3383">
            <v>10495.6</v>
          </cell>
          <cell r="K3383">
            <v>10495.6</v>
          </cell>
          <cell r="L3383">
            <v>10495.6</v>
          </cell>
          <cell r="M3383" t="str">
            <v>F</v>
          </cell>
          <cell r="N3383">
            <v>1</v>
          </cell>
        </row>
        <row r="3384">
          <cell r="G3384" t="str">
            <v>GR-2025/05-0126</v>
          </cell>
        </row>
        <row r="3384">
          <cell r="I3384" t="str">
            <v>F</v>
          </cell>
          <cell r="J3384">
            <v>2646</v>
          </cell>
          <cell r="K3384">
            <v>2646</v>
          </cell>
          <cell r="L3384">
            <v>2646</v>
          </cell>
          <cell r="M3384" t="str">
            <v>F</v>
          </cell>
          <cell r="N3384">
            <v>1</v>
          </cell>
        </row>
        <row r="3385">
          <cell r="G3385" t="str">
            <v>GR-2025/05-0124</v>
          </cell>
        </row>
        <row r="3385">
          <cell r="I3385" t="str">
            <v>F</v>
          </cell>
          <cell r="J3385">
            <v>105.4</v>
          </cell>
          <cell r="K3385">
            <v>105.4</v>
          </cell>
          <cell r="L3385">
            <v>105.4</v>
          </cell>
          <cell r="M3385" t="str">
            <v>F</v>
          </cell>
          <cell r="N3385">
            <v>1</v>
          </cell>
        </row>
        <row r="3386">
          <cell r="I3386" t="str">
            <v>F</v>
          </cell>
          <cell r="J3386">
            <v>11100</v>
          </cell>
          <cell r="K3386">
            <v>11100</v>
          </cell>
          <cell r="L3386">
            <v>6660</v>
          </cell>
          <cell r="M3386" t="str">
            <v>F</v>
          </cell>
          <cell r="N3386">
            <v>0.6</v>
          </cell>
          <cell r="O3386" t="str">
            <v>L</v>
          </cell>
        </row>
        <row r="3387">
          <cell r="F3387" t="str">
            <v>CMAU7993629</v>
          </cell>
          <cell r="G3387" t="str">
            <v>GR-2025/05-0150</v>
          </cell>
        </row>
        <row r="3387">
          <cell r="I3387" t="str">
            <v>F</v>
          </cell>
          <cell r="J3387">
            <v>507335</v>
          </cell>
          <cell r="K3387">
            <v>507335</v>
          </cell>
          <cell r="L3387">
            <v>305415.67</v>
          </cell>
          <cell r="M3387" t="str">
            <v>F</v>
          </cell>
          <cell r="N3387">
            <v>0.602</v>
          </cell>
          <cell r="O3387" t="str">
            <v>I</v>
          </cell>
          <cell r="P3387" t="str">
            <v>507,335.00</v>
          </cell>
        </row>
        <row r="3388">
          <cell r="F3388" t="str">
            <v>F-UETU5791776 (KK)</v>
          </cell>
          <cell r="G3388" t="str">
            <v>FGR2025/05-0002</v>
          </cell>
        </row>
        <row r="3388">
          <cell r="I3388" t="str">
            <v>F</v>
          </cell>
          <cell r="J3388">
            <v>630</v>
          </cell>
          <cell r="K3388">
            <v>630</v>
          </cell>
          <cell r="L3388">
            <v>388.77</v>
          </cell>
          <cell r="M3388" t="str">
            <v>F</v>
          </cell>
          <cell r="N3388">
            <v>0.6171</v>
          </cell>
          <cell r="O3388" t="str">
            <v>K</v>
          </cell>
        </row>
        <row r="3389">
          <cell r="G3389" t="str">
            <v>GR-2025/05-0110</v>
          </cell>
        </row>
        <row r="3389">
          <cell r="I3389" t="str">
            <v>F</v>
          </cell>
          <cell r="J3389">
            <v>762.05</v>
          </cell>
          <cell r="K3389">
            <v>762.05</v>
          </cell>
          <cell r="L3389">
            <v>762.05</v>
          </cell>
          <cell r="M3389" t="str">
            <v>F</v>
          </cell>
          <cell r="N3389">
            <v>1</v>
          </cell>
        </row>
        <row r="3390">
          <cell r="G3390" t="str">
            <v>GR-2025/05-0127</v>
          </cell>
        </row>
        <row r="3390">
          <cell r="I3390" t="str">
            <v>F</v>
          </cell>
          <cell r="J3390">
            <v>9.8</v>
          </cell>
          <cell r="K3390">
            <v>9.8</v>
          </cell>
          <cell r="L3390">
            <v>9.8</v>
          </cell>
          <cell r="M3390" t="str">
            <v>F</v>
          </cell>
          <cell r="N3390">
            <v>1</v>
          </cell>
        </row>
        <row r="3391">
          <cell r="G3391" t="str">
            <v>GR-2025/05-0109</v>
          </cell>
        </row>
        <row r="3391">
          <cell r="I3391" t="str">
            <v>F</v>
          </cell>
          <cell r="J3391">
            <v>187</v>
          </cell>
          <cell r="K3391">
            <v>187</v>
          </cell>
          <cell r="L3391">
            <v>112.18</v>
          </cell>
          <cell r="M3391" t="str">
            <v>F</v>
          </cell>
          <cell r="N3391">
            <v>0.5999</v>
          </cell>
        </row>
        <row r="3392">
          <cell r="G3392" t="str">
            <v>GR-2025/05-0105</v>
          </cell>
        </row>
        <row r="3392">
          <cell r="I3392" t="str">
            <v>F</v>
          </cell>
          <cell r="J3392">
            <v>100</v>
          </cell>
          <cell r="K3392">
            <v>100</v>
          </cell>
          <cell r="L3392">
            <v>100</v>
          </cell>
          <cell r="M3392" t="str">
            <v>F</v>
          </cell>
          <cell r="N3392">
            <v>1</v>
          </cell>
        </row>
        <row r="3393">
          <cell r="I3393" t="str">
            <v>F</v>
          </cell>
          <cell r="J3393">
            <v>25755</v>
          </cell>
          <cell r="K3393">
            <v>25755</v>
          </cell>
          <cell r="L3393">
            <v>15453</v>
          </cell>
          <cell r="M3393" t="str">
            <v>F</v>
          </cell>
          <cell r="N3393">
            <v>0.6</v>
          </cell>
          <cell r="O3393" t="str">
            <v>L</v>
          </cell>
        </row>
        <row r="3394">
          <cell r="I3394" t="str">
            <v>F</v>
          </cell>
          <cell r="J3394">
            <v>150000</v>
          </cell>
          <cell r="K3394">
            <v>150000</v>
          </cell>
          <cell r="L3394">
            <v>90000</v>
          </cell>
          <cell r="M3394" t="str">
            <v>F</v>
          </cell>
          <cell r="N3394">
            <v>0.6</v>
          </cell>
          <cell r="O3394" t="str">
            <v>L</v>
          </cell>
        </row>
        <row r="3395">
          <cell r="F3395" t="str">
            <v>TRHU7922260</v>
          </cell>
          <cell r="G3395" t="str">
            <v>GR-2025/05-0145</v>
          </cell>
        </row>
        <row r="3395">
          <cell r="I3395" t="str">
            <v>F</v>
          </cell>
          <cell r="J3395">
            <v>7500</v>
          </cell>
          <cell r="K3395">
            <v>7500</v>
          </cell>
          <cell r="L3395">
            <v>4515</v>
          </cell>
          <cell r="M3395" t="str">
            <v>F</v>
          </cell>
          <cell r="N3395">
            <v>0.602</v>
          </cell>
          <cell r="O3395" t="str">
            <v>I</v>
          </cell>
        </row>
        <row r="3396">
          <cell r="F3396" t="str">
            <v>TRHU7922260</v>
          </cell>
          <cell r="G3396" t="str">
            <v>GR-2025/05-0144</v>
          </cell>
        </row>
        <row r="3396">
          <cell r="I3396" t="str">
            <v>F</v>
          </cell>
          <cell r="J3396">
            <v>4920</v>
          </cell>
          <cell r="K3396">
            <v>4920</v>
          </cell>
          <cell r="L3396">
            <v>2961.84</v>
          </cell>
          <cell r="M3396" t="str">
            <v>F</v>
          </cell>
          <cell r="N3396">
            <v>0.602</v>
          </cell>
          <cell r="O3396" t="str">
            <v>I</v>
          </cell>
        </row>
        <row r="3397">
          <cell r="F3397" t="str">
            <v>TRHU7922260</v>
          </cell>
          <cell r="G3397" t="str">
            <v>GR-2025/05-0143</v>
          </cell>
        </row>
        <row r="3397">
          <cell r="I3397" t="str">
            <v>F</v>
          </cell>
          <cell r="J3397">
            <v>37500</v>
          </cell>
          <cell r="K3397">
            <v>37500</v>
          </cell>
          <cell r="L3397">
            <v>22575</v>
          </cell>
          <cell r="M3397" t="str">
            <v>F</v>
          </cell>
          <cell r="N3397">
            <v>0.602</v>
          </cell>
          <cell r="O3397" t="str">
            <v>I</v>
          </cell>
        </row>
        <row r="3398">
          <cell r="F3398" t="str">
            <v>TRHU7922260 (MOCHA)</v>
          </cell>
          <cell r="G3398" t="str">
            <v>GR-2025/05-0142</v>
          </cell>
        </row>
        <row r="3398">
          <cell r="I3398" t="str">
            <v>F</v>
          </cell>
          <cell r="J3398">
            <v>49630</v>
          </cell>
          <cell r="K3398">
            <v>49630</v>
          </cell>
          <cell r="L3398">
            <v>29877.26</v>
          </cell>
          <cell r="M3398" t="str">
            <v>F</v>
          </cell>
          <cell r="N3398">
            <v>0.602</v>
          </cell>
          <cell r="O3398" t="str">
            <v>I</v>
          </cell>
        </row>
        <row r="3399">
          <cell r="I3399" t="str">
            <v>F</v>
          </cell>
          <cell r="J3399">
            <v>37114.88</v>
          </cell>
          <cell r="K3399">
            <v>37114.88</v>
          </cell>
          <cell r="L3399">
            <v>22268.93</v>
          </cell>
          <cell r="M3399" t="str">
            <v>F</v>
          </cell>
          <cell r="N3399">
            <v>0.6</v>
          </cell>
          <cell r="O3399" t="str">
            <v>L</v>
          </cell>
        </row>
        <row r="3400">
          <cell r="F3400" t="str">
            <v>TRHU7922260</v>
          </cell>
          <cell r="G3400" t="str">
            <v>GR-2025/05-0141</v>
          </cell>
        </row>
        <row r="3400">
          <cell r="I3400" t="str">
            <v>F</v>
          </cell>
          <cell r="J3400">
            <v>178836</v>
          </cell>
          <cell r="K3400">
            <v>178836</v>
          </cell>
          <cell r="L3400">
            <v>107659.27</v>
          </cell>
          <cell r="M3400" t="str">
            <v>F</v>
          </cell>
          <cell r="N3400">
            <v>0.602</v>
          </cell>
          <cell r="O3400" t="str">
            <v>I</v>
          </cell>
        </row>
        <row r="3401">
          <cell r="G3401" t="str">
            <v>GR-2025/05-0108</v>
          </cell>
        </row>
        <row r="3401">
          <cell r="I3401" t="str">
            <v>F</v>
          </cell>
          <cell r="J3401">
            <v>2174.32</v>
          </cell>
          <cell r="K3401">
            <v>2174.32</v>
          </cell>
          <cell r="L3401">
            <v>2174.32</v>
          </cell>
          <cell r="M3401" t="str">
            <v>F</v>
          </cell>
          <cell r="N3401">
            <v>1</v>
          </cell>
        </row>
        <row r="3402">
          <cell r="G3402" t="str">
            <v>GR-2025/05-0107</v>
          </cell>
        </row>
        <row r="3402">
          <cell r="I3402" t="str">
            <v>F</v>
          </cell>
          <cell r="J3402">
            <v>53.74</v>
          </cell>
          <cell r="K3402">
            <v>53.74</v>
          </cell>
          <cell r="L3402">
            <v>53.74</v>
          </cell>
          <cell r="M3402" t="str">
            <v>F</v>
          </cell>
          <cell r="N3402">
            <v>1</v>
          </cell>
        </row>
        <row r="3403">
          <cell r="I3403" t="str">
            <v>F</v>
          </cell>
          <cell r="J3403">
            <v>3588</v>
          </cell>
          <cell r="K3403">
            <v>3588</v>
          </cell>
          <cell r="L3403">
            <v>2152.8</v>
          </cell>
          <cell r="M3403" t="str">
            <v>F</v>
          </cell>
          <cell r="N3403">
            <v>0.6</v>
          </cell>
          <cell r="O3403" t="str">
            <v>L</v>
          </cell>
        </row>
        <row r="3404">
          <cell r="I3404" t="str">
            <v>F</v>
          </cell>
          <cell r="J3404">
            <v>13680</v>
          </cell>
          <cell r="K3404">
            <v>13680</v>
          </cell>
          <cell r="L3404">
            <v>8208</v>
          </cell>
          <cell r="M3404" t="str">
            <v>F</v>
          </cell>
          <cell r="N3404">
            <v>0.6</v>
          </cell>
          <cell r="O3404" t="str">
            <v>L</v>
          </cell>
        </row>
        <row r="3405">
          <cell r="I3405" t="str">
            <v>F</v>
          </cell>
          <cell r="J3405">
            <v>10000</v>
          </cell>
          <cell r="K3405">
            <v>10000</v>
          </cell>
          <cell r="L3405">
            <v>6000</v>
          </cell>
          <cell r="M3405" t="str">
            <v>F</v>
          </cell>
          <cell r="N3405">
            <v>0.6</v>
          </cell>
          <cell r="O3405" t="str">
            <v>L</v>
          </cell>
        </row>
        <row r="3406">
          <cell r="G3406" t="str">
            <v>GR-2025/05-0103</v>
          </cell>
        </row>
        <row r="3406">
          <cell r="I3406" t="str">
            <v>F</v>
          </cell>
          <cell r="J3406">
            <v>660</v>
          </cell>
          <cell r="K3406">
            <v>660</v>
          </cell>
          <cell r="L3406">
            <v>660</v>
          </cell>
          <cell r="M3406" t="str">
            <v>F</v>
          </cell>
          <cell r="N3406">
            <v>1</v>
          </cell>
        </row>
        <row r="3407">
          <cell r="F3407" t="str">
            <v>TIIU6300036</v>
          </cell>
          <cell r="G3407" t="str">
            <v>GR-2025/05-0179</v>
          </cell>
        </row>
        <row r="3407">
          <cell r="I3407" t="str">
            <v>F</v>
          </cell>
          <cell r="J3407">
            <v>114442</v>
          </cell>
          <cell r="K3407">
            <v>114442</v>
          </cell>
          <cell r="L3407">
            <v>69580.74</v>
          </cell>
          <cell r="M3407" t="str">
            <v>F</v>
          </cell>
          <cell r="N3407">
            <v>0.608</v>
          </cell>
          <cell r="O3407" t="str">
            <v>I</v>
          </cell>
        </row>
        <row r="3408">
          <cell r="I3408" t="str">
            <v>F</v>
          </cell>
          <cell r="J3408">
            <v>6250</v>
          </cell>
          <cell r="K3408">
            <v>6250</v>
          </cell>
          <cell r="L3408">
            <v>3750</v>
          </cell>
          <cell r="M3408" t="str">
            <v>F</v>
          </cell>
          <cell r="N3408">
            <v>0.6</v>
          </cell>
          <cell r="O3408" t="str">
            <v>L</v>
          </cell>
        </row>
        <row r="3409">
          <cell r="F3409" t="str">
            <v>WHSU6472947</v>
          </cell>
          <cell r="G3409" t="str">
            <v>GR-2025/05-0161</v>
          </cell>
        </row>
        <row r="3409">
          <cell r="I3409" t="str">
            <v>F</v>
          </cell>
          <cell r="J3409">
            <v>97760</v>
          </cell>
          <cell r="K3409">
            <v>97760</v>
          </cell>
          <cell r="L3409">
            <v>59438.08</v>
          </cell>
          <cell r="M3409" t="str">
            <v>F</v>
          </cell>
          <cell r="N3409">
            <v>0.608</v>
          </cell>
          <cell r="O3409" t="str">
            <v>I</v>
          </cell>
        </row>
        <row r="3410">
          <cell r="I3410" t="str">
            <v>F</v>
          </cell>
          <cell r="J3410">
            <v>450</v>
          </cell>
          <cell r="K3410">
            <v>450</v>
          </cell>
          <cell r="L3410">
            <v>270</v>
          </cell>
          <cell r="M3410" t="str">
            <v>F</v>
          </cell>
          <cell r="N3410">
            <v>0.6</v>
          </cell>
          <cell r="O3410" t="str">
            <v>L</v>
          </cell>
        </row>
        <row r="3411">
          <cell r="I3411" t="str">
            <v>F</v>
          </cell>
          <cell r="J3411">
            <v>288389.08</v>
          </cell>
          <cell r="K3411">
            <v>288389.08</v>
          </cell>
          <cell r="L3411">
            <v>173033.45</v>
          </cell>
          <cell r="M3411" t="str">
            <v>F</v>
          </cell>
          <cell r="N3411">
            <v>0.6</v>
          </cell>
          <cell r="O3411" t="str">
            <v>L</v>
          </cell>
        </row>
        <row r="3412">
          <cell r="I3412" t="str">
            <v>F</v>
          </cell>
          <cell r="J3412">
            <v>191260</v>
          </cell>
          <cell r="K3412">
            <v>191260</v>
          </cell>
          <cell r="L3412">
            <v>114756</v>
          </cell>
          <cell r="M3412" t="str">
            <v>F</v>
          </cell>
          <cell r="N3412">
            <v>0.6</v>
          </cell>
          <cell r="O3412" t="str">
            <v>L</v>
          </cell>
        </row>
        <row r="3413">
          <cell r="F3413" t="str">
            <v>WHSU5081188</v>
          </cell>
          <cell r="G3413" t="str">
            <v>GR-2025/05-0168</v>
          </cell>
        </row>
        <row r="3413">
          <cell r="I3413" t="str">
            <v>F</v>
          </cell>
          <cell r="J3413">
            <v>146952.49</v>
          </cell>
          <cell r="K3413">
            <v>146952.49</v>
          </cell>
          <cell r="L3413">
            <v>89347.11</v>
          </cell>
          <cell r="M3413" t="str">
            <v>F</v>
          </cell>
          <cell r="N3413">
            <v>0.608</v>
          </cell>
          <cell r="O3413" t="str">
            <v>I</v>
          </cell>
        </row>
        <row r="3414">
          <cell r="I3414" t="str">
            <v>F</v>
          </cell>
          <cell r="J3414">
            <v>610280.5</v>
          </cell>
          <cell r="K3414">
            <v>610280.5</v>
          </cell>
          <cell r="L3414">
            <v>366168.3</v>
          </cell>
          <cell r="M3414" t="str">
            <v>F</v>
          </cell>
          <cell r="N3414">
            <v>0.6</v>
          </cell>
          <cell r="O3414" t="str">
            <v>L</v>
          </cell>
        </row>
        <row r="3415">
          <cell r="G3415" t="str">
            <v>GR-2025/05-0091</v>
          </cell>
        </row>
        <row r="3415">
          <cell r="I3415" t="str">
            <v>F</v>
          </cell>
          <cell r="J3415">
            <v>303.05</v>
          </cell>
          <cell r="K3415">
            <v>303.05</v>
          </cell>
          <cell r="L3415">
            <v>303.05</v>
          </cell>
          <cell r="M3415" t="str">
            <v>F</v>
          </cell>
          <cell r="N3415">
            <v>1</v>
          </cell>
        </row>
        <row r="3416">
          <cell r="G3416" t="str">
            <v>GR-2025/05-0092</v>
          </cell>
        </row>
        <row r="3416">
          <cell r="I3416" t="str">
            <v>F</v>
          </cell>
          <cell r="J3416">
            <v>170</v>
          </cell>
          <cell r="K3416">
            <v>170</v>
          </cell>
          <cell r="L3416">
            <v>170</v>
          </cell>
          <cell r="M3416" t="str">
            <v>F</v>
          </cell>
          <cell r="N3416">
            <v>1</v>
          </cell>
        </row>
        <row r="3417">
          <cell r="F3417" t="str">
            <v>FFAU2878153</v>
          </cell>
          <cell r="G3417" t="str">
            <v>GR-2025/05-0183</v>
          </cell>
        </row>
        <row r="3417">
          <cell r="I3417" t="str">
            <v>F</v>
          </cell>
          <cell r="J3417">
            <v>105480</v>
          </cell>
          <cell r="K3417">
            <v>105480</v>
          </cell>
          <cell r="L3417">
            <v>62475.8</v>
          </cell>
          <cell r="M3417" t="str">
            <v>F</v>
          </cell>
          <cell r="N3417">
            <v>0.5923</v>
          </cell>
          <cell r="O3417" t="str">
            <v>I</v>
          </cell>
        </row>
        <row r="3418">
          <cell r="F3418" t="str">
            <v>OOCU8106520 (MOCHA)</v>
          </cell>
          <cell r="G3418" t="str">
            <v>GR-2025/05-0178</v>
          </cell>
        </row>
        <row r="3418">
          <cell r="I3418" t="str">
            <v>F</v>
          </cell>
          <cell r="J3418">
            <v>68534.5</v>
          </cell>
          <cell r="K3418">
            <v>68534.5</v>
          </cell>
          <cell r="L3418">
            <v>40592.98</v>
          </cell>
          <cell r="M3418" t="str">
            <v>F</v>
          </cell>
          <cell r="N3418">
            <v>0.5923</v>
          </cell>
          <cell r="O3418" t="str">
            <v>I</v>
          </cell>
        </row>
        <row r="3419">
          <cell r="F3419" t="str">
            <v>OOCU8106520</v>
          </cell>
          <cell r="G3419" t="str">
            <v>GR-2025/05-0177</v>
          </cell>
        </row>
        <row r="3419">
          <cell r="I3419" t="str">
            <v>F</v>
          </cell>
          <cell r="J3419">
            <v>45978.96</v>
          </cell>
          <cell r="K3419">
            <v>45978.96</v>
          </cell>
          <cell r="L3419">
            <v>27233.34</v>
          </cell>
          <cell r="M3419" t="str">
            <v>F</v>
          </cell>
          <cell r="N3419">
            <v>0.5923</v>
          </cell>
          <cell r="O3419" t="str">
            <v>I</v>
          </cell>
        </row>
        <row r="3420">
          <cell r="F3420" t="str">
            <v>FFAU3086280</v>
          </cell>
          <cell r="G3420" t="str">
            <v>GR-2025/05-0182</v>
          </cell>
        </row>
        <row r="3420">
          <cell r="I3420" t="str">
            <v>F</v>
          </cell>
          <cell r="J3420">
            <v>125631.03</v>
          </cell>
          <cell r="K3420">
            <v>125631.03</v>
          </cell>
          <cell r="L3420">
            <v>74411.26</v>
          </cell>
          <cell r="M3420" t="str">
            <v>F</v>
          </cell>
          <cell r="N3420">
            <v>0.5923</v>
          </cell>
          <cell r="O3420" t="str">
            <v>I</v>
          </cell>
        </row>
        <row r="3421">
          <cell r="I3421" t="str">
            <v>F</v>
          </cell>
          <cell r="J3421">
            <v>129551</v>
          </cell>
          <cell r="K3421">
            <v>129551</v>
          </cell>
          <cell r="L3421">
            <v>77730.6</v>
          </cell>
          <cell r="M3421" t="str">
            <v>F</v>
          </cell>
          <cell r="N3421">
            <v>0.6</v>
          </cell>
          <cell r="O3421" t="str">
            <v>L</v>
          </cell>
        </row>
        <row r="3422">
          <cell r="G3422" t="str">
            <v>GR-2025/05-0104</v>
          </cell>
        </row>
        <row r="3422">
          <cell r="I3422" t="str">
            <v>F</v>
          </cell>
          <cell r="J3422">
            <v>54</v>
          </cell>
          <cell r="K3422">
            <v>54</v>
          </cell>
          <cell r="L3422">
            <v>54</v>
          </cell>
          <cell r="M3422" t="str">
            <v>F</v>
          </cell>
          <cell r="N3422">
            <v>1</v>
          </cell>
        </row>
        <row r="3423">
          <cell r="G3423" t="str">
            <v>GR-2025/05-0090</v>
          </cell>
        </row>
        <row r="3423">
          <cell r="I3423" t="str">
            <v>F</v>
          </cell>
          <cell r="J3423">
            <v>60</v>
          </cell>
          <cell r="K3423">
            <v>60</v>
          </cell>
          <cell r="L3423">
            <v>60</v>
          </cell>
          <cell r="M3423" t="str">
            <v>F</v>
          </cell>
          <cell r="N3423">
            <v>1</v>
          </cell>
        </row>
        <row r="3424">
          <cell r="I3424" t="str">
            <v>F</v>
          </cell>
          <cell r="J3424">
            <v>180768</v>
          </cell>
          <cell r="K3424">
            <v>180768</v>
          </cell>
          <cell r="L3424">
            <v>108460.8</v>
          </cell>
          <cell r="M3424" t="str">
            <v>F</v>
          </cell>
          <cell r="N3424">
            <v>0.6</v>
          </cell>
          <cell r="O3424" t="str">
            <v>L</v>
          </cell>
        </row>
        <row r="3425">
          <cell r="I3425" t="str">
            <v>F</v>
          </cell>
          <cell r="J3425">
            <v>78099</v>
          </cell>
          <cell r="K3425">
            <v>78099</v>
          </cell>
          <cell r="L3425">
            <v>46859.4</v>
          </cell>
          <cell r="M3425" t="str">
            <v>F</v>
          </cell>
          <cell r="N3425">
            <v>0.6</v>
          </cell>
          <cell r="O3425" t="str">
            <v>L</v>
          </cell>
        </row>
        <row r="3426">
          <cell r="G3426" t="str">
            <v>GR-2025/05-0115</v>
          </cell>
        </row>
        <row r="3426">
          <cell r="I3426" t="str">
            <v>F</v>
          </cell>
          <cell r="J3426">
            <v>24</v>
          </cell>
          <cell r="K3426">
            <v>24</v>
          </cell>
          <cell r="L3426">
            <v>24</v>
          </cell>
          <cell r="M3426" t="str">
            <v>F</v>
          </cell>
          <cell r="N3426">
            <v>1</v>
          </cell>
        </row>
        <row r="3427">
          <cell r="I3427" t="str">
            <v>F</v>
          </cell>
          <cell r="J3427">
            <v>110180</v>
          </cell>
          <cell r="K3427">
            <v>110180</v>
          </cell>
          <cell r="L3427">
            <v>66108</v>
          </cell>
          <cell r="M3427" t="str">
            <v>F</v>
          </cell>
          <cell r="N3427">
            <v>0.6</v>
          </cell>
          <cell r="O3427" t="str">
            <v>L</v>
          </cell>
        </row>
        <row r="3428">
          <cell r="I3428" t="str">
            <v>F</v>
          </cell>
          <cell r="J3428">
            <v>1977.5</v>
          </cell>
          <cell r="K3428">
            <v>1977.5</v>
          </cell>
          <cell r="L3428">
            <v>1186.5</v>
          </cell>
          <cell r="M3428" t="str">
            <v>F</v>
          </cell>
          <cell r="N3428">
            <v>0.6</v>
          </cell>
          <cell r="O3428" t="str">
            <v>L</v>
          </cell>
        </row>
        <row r="3429">
          <cell r="I3429" t="str">
            <v>F</v>
          </cell>
          <cell r="J3429">
            <v>4050</v>
          </cell>
          <cell r="K3429">
            <v>4050</v>
          </cell>
          <cell r="L3429">
            <v>2430</v>
          </cell>
          <cell r="M3429" t="str">
            <v>F</v>
          </cell>
          <cell r="N3429">
            <v>0.6</v>
          </cell>
          <cell r="O3429" t="str">
            <v>L</v>
          </cell>
        </row>
        <row r="3430">
          <cell r="I3430" t="str">
            <v>F</v>
          </cell>
          <cell r="J3430">
            <v>312.1</v>
          </cell>
          <cell r="K3430">
            <v>312.1</v>
          </cell>
          <cell r="L3430">
            <v>936.3</v>
          </cell>
          <cell r="M3430" t="str">
            <v>F</v>
          </cell>
          <cell r="N3430">
            <v>3</v>
          </cell>
          <cell r="O3430" t="str">
            <v>L</v>
          </cell>
        </row>
        <row r="3431">
          <cell r="I3431" t="str">
            <v>F</v>
          </cell>
          <cell r="J3431">
            <v>42822</v>
          </cell>
          <cell r="K3431">
            <v>42822</v>
          </cell>
          <cell r="L3431">
            <v>25693.2</v>
          </cell>
          <cell r="M3431" t="str">
            <v>F</v>
          </cell>
          <cell r="N3431">
            <v>0.6</v>
          </cell>
          <cell r="O3431" t="str">
            <v>L</v>
          </cell>
        </row>
        <row r="3432">
          <cell r="I3432" t="str">
            <v>F</v>
          </cell>
          <cell r="J3432">
            <v>111000</v>
          </cell>
          <cell r="K3432">
            <v>111000</v>
          </cell>
          <cell r="L3432">
            <v>66600</v>
          </cell>
          <cell r="M3432" t="str">
            <v>F</v>
          </cell>
          <cell r="N3432">
            <v>0.6</v>
          </cell>
          <cell r="O3432" t="str">
            <v>L</v>
          </cell>
        </row>
        <row r="3433">
          <cell r="G3433" t="str">
            <v>GR-2025/07-0110</v>
          </cell>
        </row>
        <row r="3433">
          <cell r="I3433" t="str">
            <v>F</v>
          </cell>
          <cell r="J3433">
            <v>374722.8</v>
          </cell>
          <cell r="K3433">
            <v>374722.8</v>
          </cell>
          <cell r="L3433">
            <v>374722.8</v>
          </cell>
          <cell r="M3433" t="str">
            <v>F</v>
          </cell>
          <cell r="N3433">
            <v>1</v>
          </cell>
        </row>
        <row r="3434">
          <cell r="I3434" t="str">
            <v>F</v>
          </cell>
          <cell r="J3434">
            <v>33705</v>
          </cell>
          <cell r="K3434">
            <v>33705</v>
          </cell>
          <cell r="L3434">
            <v>20223</v>
          </cell>
          <cell r="M3434" t="str">
            <v>F</v>
          </cell>
          <cell r="N3434">
            <v>0.6</v>
          </cell>
          <cell r="O3434" t="str">
            <v>L</v>
          </cell>
        </row>
        <row r="3435">
          <cell r="I3435" t="str">
            <v>F</v>
          </cell>
          <cell r="J3435">
            <v>43900</v>
          </cell>
          <cell r="K3435">
            <v>43900</v>
          </cell>
          <cell r="L3435">
            <v>26340</v>
          </cell>
          <cell r="M3435" t="str">
            <v>F</v>
          </cell>
          <cell r="N3435">
            <v>0.6</v>
          </cell>
          <cell r="O3435" t="str">
            <v>L</v>
          </cell>
        </row>
        <row r="3436">
          <cell r="G3436" t="str">
            <v>GR-2025/05-0125</v>
          </cell>
        </row>
        <row r="3436">
          <cell r="I3436" t="str">
            <v>F</v>
          </cell>
          <cell r="J3436">
            <v>304</v>
          </cell>
          <cell r="K3436">
            <v>304</v>
          </cell>
          <cell r="L3436">
            <v>304</v>
          </cell>
          <cell r="M3436" t="str">
            <v>F</v>
          </cell>
          <cell r="N3436">
            <v>1</v>
          </cell>
        </row>
        <row r="3437">
          <cell r="I3437" t="str">
            <v>F</v>
          </cell>
          <cell r="J3437">
            <v>15000</v>
          </cell>
          <cell r="K3437">
            <v>15000</v>
          </cell>
          <cell r="L3437">
            <v>9000</v>
          </cell>
          <cell r="M3437" t="str">
            <v>F</v>
          </cell>
          <cell r="N3437">
            <v>0.6</v>
          </cell>
          <cell r="O3437" t="str">
            <v>L</v>
          </cell>
        </row>
        <row r="3438">
          <cell r="G3438" t="str">
            <v>GR-2025/05-0088</v>
          </cell>
        </row>
        <row r="3438">
          <cell r="I3438" t="str">
            <v>F</v>
          </cell>
          <cell r="J3438">
            <v>180</v>
          </cell>
          <cell r="K3438">
            <v>180</v>
          </cell>
          <cell r="L3438">
            <v>180</v>
          </cell>
          <cell r="M3438" t="str">
            <v>F</v>
          </cell>
          <cell r="N3438">
            <v>1</v>
          </cell>
        </row>
        <row r="3439">
          <cell r="I3439" t="str">
            <v>F</v>
          </cell>
          <cell r="J3439">
            <v>181284.6</v>
          </cell>
          <cell r="K3439">
            <v>181284.6</v>
          </cell>
          <cell r="L3439">
            <v>108770.76</v>
          </cell>
          <cell r="M3439" t="str">
            <v>F</v>
          </cell>
          <cell r="N3439">
            <v>0.6</v>
          </cell>
          <cell r="O3439" t="str">
            <v>L</v>
          </cell>
        </row>
        <row r="3440">
          <cell r="G3440" t="str">
            <v>GR-2025/05-0064</v>
          </cell>
        </row>
        <row r="3440">
          <cell r="I3440" t="str">
            <v>F</v>
          </cell>
          <cell r="J3440">
            <v>58.8</v>
          </cell>
          <cell r="K3440">
            <v>58.8</v>
          </cell>
          <cell r="L3440">
            <v>58.8</v>
          </cell>
          <cell r="M3440" t="str">
            <v>F</v>
          </cell>
          <cell r="N3440">
            <v>1</v>
          </cell>
        </row>
        <row r="3441">
          <cell r="I3441" t="str">
            <v>F</v>
          </cell>
          <cell r="J3441">
            <v>38440</v>
          </cell>
          <cell r="K3441">
            <v>38440</v>
          </cell>
          <cell r="L3441">
            <v>23064</v>
          </cell>
          <cell r="M3441" t="str">
            <v>F</v>
          </cell>
          <cell r="N3441">
            <v>0.6</v>
          </cell>
          <cell r="O3441" t="str">
            <v>L</v>
          </cell>
        </row>
        <row r="3442">
          <cell r="I3442" t="str">
            <v>F</v>
          </cell>
          <cell r="J3442">
            <v>25150</v>
          </cell>
          <cell r="K3442">
            <v>25150</v>
          </cell>
          <cell r="L3442">
            <v>15090</v>
          </cell>
          <cell r="M3442" t="str">
            <v>F</v>
          </cell>
          <cell r="N3442">
            <v>0.6</v>
          </cell>
          <cell r="O3442" t="str">
            <v>L</v>
          </cell>
        </row>
        <row r="3443">
          <cell r="I3443" t="str">
            <v>F</v>
          </cell>
          <cell r="J3443">
            <v>1612.5</v>
          </cell>
          <cell r="K3443">
            <v>1612.5</v>
          </cell>
          <cell r="L3443">
            <v>967.5</v>
          </cell>
          <cell r="M3443" t="str">
            <v>F</v>
          </cell>
          <cell r="N3443">
            <v>0.6</v>
          </cell>
          <cell r="O3443" t="str">
            <v>L</v>
          </cell>
        </row>
        <row r="3444">
          <cell r="G3444" t="str">
            <v>GR-2025/05-0087</v>
          </cell>
        </row>
        <row r="3444">
          <cell r="I3444" t="str">
            <v>F</v>
          </cell>
          <cell r="J3444">
            <v>389.7</v>
          </cell>
          <cell r="K3444">
            <v>389.7</v>
          </cell>
          <cell r="L3444">
            <v>389.7</v>
          </cell>
          <cell r="M3444" t="str">
            <v>F</v>
          </cell>
          <cell r="N3444">
            <v>1</v>
          </cell>
        </row>
        <row r="3445">
          <cell r="G3445" t="str">
            <v>GR-2025/05-0055</v>
          </cell>
        </row>
        <row r="3445">
          <cell r="I3445" t="str">
            <v>F</v>
          </cell>
          <cell r="J3445">
            <v>180</v>
          </cell>
          <cell r="K3445">
            <v>180</v>
          </cell>
          <cell r="L3445">
            <v>180</v>
          </cell>
          <cell r="M3445" t="str">
            <v>F</v>
          </cell>
          <cell r="N3445">
            <v>1</v>
          </cell>
        </row>
        <row r="3446">
          <cell r="G3446" t="str">
            <v>GR-2025/05-0050</v>
          </cell>
        </row>
        <row r="3446">
          <cell r="I3446" t="str">
            <v>F</v>
          </cell>
          <cell r="J3446">
            <v>500</v>
          </cell>
          <cell r="K3446">
            <v>500</v>
          </cell>
          <cell r="L3446">
            <v>500</v>
          </cell>
          <cell r="M3446" t="str">
            <v>F</v>
          </cell>
          <cell r="N3446">
            <v>1</v>
          </cell>
        </row>
        <row r="3447">
          <cell r="F3447" t="str">
            <v>F-TCNU7789088</v>
          </cell>
          <cell r="G3447" t="str">
            <v>FGR2025/05-0001</v>
          </cell>
        </row>
        <row r="3447">
          <cell r="I3447" t="str">
            <v>F</v>
          </cell>
          <cell r="J3447">
            <v>0</v>
          </cell>
          <cell r="K3447">
            <v>0</v>
          </cell>
          <cell r="L3447">
            <v>0</v>
          </cell>
          <cell r="M3447" t="str">
            <v>F</v>
          </cell>
          <cell r="N3447">
            <v>0.6185</v>
          </cell>
          <cell r="O3447" t="str">
            <v>I</v>
          </cell>
        </row>
        <row r="3448">
          <cell r="I3448" t="str">
            <v>F</v>
          </cell>
          <cell r="J3448">
            <v>12600</v>
          </cell>
          <cell r="K3448">
            <v>12600</v>
          </cell>
          <cell r="L3448">
            <v>7560</v>
          </cell>
          <cell r="M3448" t="str">
            <v>F</v>
          </cell>
          <cell r="N3448">
            <v>0.6</v>
          </cell>
          <cell r="O3448" t="str">
            <v>L</v>
          </cell>
        </row>
        <row r="3449">
          <cell r="G3449" t="str">
            <v>GR-2025/05-0129</v>
          </cell>
        </row>
        <row r="3449">
          <cell r="I3449" t="str">
            <v>F</v>
          </cell>
          <cell r="J3449">
            <v>350</v>
          </cell>
          <cell r="K3449">
            <v>350</v>
          </cell>
          <cell r="L3449">
            <v>350</v>
          </cell>
          <cell r="M3449" t="str">
            <v>F</v>
          </cell>
          <cell r="N3449">
            <v>1</v>
          </cell>
        </row>
        <row r="3450">
          <cell r="F3450" t="str">
            <v>FFAU4222098</v>
          </cell>
          <cell r="G3450" t="str">
            <v>GR-2025/05-0159</v>
          </cell>
        </row>
        <row r="3450">
          <cell r="I3450" t="str">
            <v>F</v>
          </cell>
          <cell r="J3450">
            <v>71948.16</v>
          </cell>
          <cell r="K3450">
            <v>71948.16</v>
          </cell>
          <cell r="L3450">
            <v>43312.79</v>
          </cell>
          <cell r="M3450" t="str">
            <v>F</v>
          </cell>
          <cell r="N3450">
            <v>0.602</v>
          </cell>
          <cell r="O3450" t="str">
            <v>I</v>
          </cell>
        </row>
        <row r="3451">
          <cell r="I3451" t="str">
            <v>F</v>
          </cell>
          <cell r="J3451">
            <v>76572</v>
          </cell>
          <cell r="K3451">
            <v>76572</v>
          </cell>
          <cell r="L3451">
            <v>45943.2</v>
          </cell>
          <cell r="M3451" t="str">
            <v>F</v>
          </cell>
          <cell r="N3451">
            <v>0.6</v>
          </cell>
          <cell r="O3451" t="str">
            <v>L</v>
          </cell>
        </row>
        <row r="3452">
          <cell r="I3452" t="str">
            <v>F</v>
          </cell>
          <cell r="J3452">
            <v>49500</v>
          </cell>
          <cell r="K3452">
            <v>49500</v>
          </cell>
          <cell r="L3452">
            <v>29700</v>
          </cell>
          <cell r="M3452" t="str">
            <v>F</v>
          </cell>
          <cell r="N3452">
            <v>0.6</v>
          </cell>
          <cell r="O3452" t="str">
            <v>L</v>
          </cell>
        </row>
        <row r="3453">
          <cell r="F3453" t="str">
            <v>CMAU3836262</v>
          </cell>
          <cell r="G3453" t="str">
            <v>GR-2025/05-0169</v>
          </cell>
        </row>
        <row r="3453">
          <cell r="I3453" t="str">
            <v>F</v>
          </cell>
          <cell r="J3453">
            <v>95408.44</v>
          </cell>
          <cell r="K3453">
            <v>95408.44</v>
          </cell>
          <cell r="L3453">
            <v>57435.88</v>
          </cell>
          <cell r="M3453" t="str">
            <v>F</v>
          </cell>
          <cell r="N3453">
            <v>0.602</v>
          </cell>
          <cell r="O3453" t="str">
            <v>I</v>
          </cell>
        </row>
        <row r="3454">
          <cell r="G3454" t="str">
            <v>GR-2025/05-0049</v>
          </cell>
        </row>
        <row r="3454">
          <cell r="I3454" t="str">
            <v>F</v>
          </cell>
          <cell r="J3454">
            <v>24.9</v>
          </cell>
          <cell r="K3454">
            <v>24.9</v>
          </cell>
          <cell r="L3454">
            <v>24.9</v>
          </cell>
          <cell r="M3454" t="str">
            <v>F</v>
          </cell>
          <cell r="N3454">
            <v>1</v>
          </cell>
        </row>
        <row r="3455">
          <cell r="I3455" t="str">
            <v>F</v>
          </cell>
          <cell r="J3455">
            <v>44150</v>
          </cell>
          <cell r="K3455">
            <v>44150</v>
          </cell>
          <cell r="L3455">
            <v>26490</v>
          </cell>
          <cell r="M3455" t="str">
            <v>F</v>
          </cell>
          <cell r="N3455">
            <v>0.6</v>
          </cell>
          <cell r="O3455" t="str">
            <v>L</v>
          </cell>
        </row>
        <row r="3456">
          <cell r="I3456" t="str">
            <v>F</v>
          </cell>
          <cell r="J3456">
            <v>5340</v>
          </cell>
          <cell r="K3456">
            <v>5340</v>
          </cell>
          <cell r="L3456">
            <v>3204</v>
          </cell>
          <cell r="M3456" t="str">
            <v>F</v>
          </cell>
          <cell r="N3456">
            <v>0.6</v>
          </cell>
          <cell r="O3456" t="str">
            <v>L</v>
          </cell>
        </row>
        <row r="3457">
          <cell r="F3457" t="str">
            <v>CSNU7297673</v>
          </cell>
          <cell r="G3457" t="str">
            <v>GR-2025/05-0135</v>
          </cell>
        </row>
        <row r="3457">
          <cell r="I3457" t="str">
            <v>F</v>
          </cell>
          <cell r="J3457">
            <v>14168</v>
          </cell>
          <cell r="K3457">
            <v>14168</v>
          </cell>
          <cell r="L3457">
            <v>8529.14</v>
          </cell>
          <cell r="M3457" t="str">
            <v>F</v>
          </cell>
          <cell r="N3457">
            <v>0.602</v>
          </cell>
          <cell r="O3457" t="str">
            <v>I</v>
          </cell>
        </row>
        <row r="3458">
          <cell r="F3458" t="str">
            <v>CSNU7297673</v>
          </cell>
          <cell r="G3458" t="str">
            <v>GR-2025/05-0134</v>
          </cell>
        </row>
        <row r="3458">
          <cell r="I3458" t="str">
            <v>F</v>
          </cell>
          <cell r="J3458">
            <v>27150</v>
          </cell>
          <cell r="K3458">
            <v>27150</v>
          </cell>
          <cell r="L3458">
            <v>16344.3</v>
          </cell>
          <cell r="M3458" t="str">
            <v>F</v>
          </cell>
          <cell r="N3458">
            <v>0.602</v>
          </cell>
          <cell r="O3458" t="str">
            <v>I</v>
          </cell>
        </row>
        <row r="3459">
          <cell r="F3459" t="str">
            <v>CSNU7297673</v>
          </cell>
          <cell r="G3459" t="str">
            <v>GR-2025/05-0133</v>
          </cell>
        </row>
        <row r="3459">
          <cell r="I3459" t="str">
            <v>F</v>
          </cell>
          <cell r="J3459">
            <v>114168</v>
          </cell>
          <cell r="K3459">
            <v>114168</v>
          </cell>
          <cell r="L3459">
            <v>68729.14</v>
          </cell>
          <cell r="M3459" t="str">
            <v>F</v>
          </cell>
          <cell r="N3459">
            <v>0.602</v>
          </cell>
          <cell r="O3459" t="str">
            <v>I</v>
          </cell>
        </row>
        <row r="3460">
          <cell r="F3460" t="str">
            <v>BEAU5597513 (MOCHA)</v>
          </cell>
          <cell r="G3460" t="str">
            <v>GR-2025/05-0097</v>
          </cell>
        </row>
        <row r="3460">
          <cell r="I3460" t="str">
            <v>F</v>
          </cell>
          <cell r="J3460">
            <v>57205.2</v>
          </cell>
          <cell r="K3460">
            <v>57205.2</v>
          </cell>
          <cell r="L3460">
            <v>34780.76</v>
          </cell>
          <cell r="M3460" t="str">
            <v>F</v>
          </cell>
          <cell r="N3460">
            <v>0.608</v>
          </cell>
          <cell r="O3460" t="str">
            <v>I</v>
          </cell>
        </row>
        <row r="3461">
          <cell r="G3461" t="str">
            <v>GR-2025/05-0051</v>
          </cell>
        </row>
        <row r="3461">
          <cell r="I3461" t="str">
            <v>F</v>
          </cell>
          <cell r="J3461">
            <v>1336.99</v>
          </cell>
          <cell r="K3461">
            <v>1336.99</v>
          </cell>
          <cell r="L3461">
            <v>1336.99</v>
          </cell>
          <cell r="M3461" t="str">
            <v>F</v>
          </cell>
          <cell r="N3461">
            <v>1</v>
          </cell>
        </row>
        <row r="3462">
          <cell r="G3462" t="str">
            <v>GR-2025/05-0038</v>
          </cell>
        </row>
        <row r="3462">
          <cell r="I3462" t="str">
            <v>F</v>
          </cell>
          <cell r="J3462">
            <v>513.5</v>
          </cell>
          <cell r="K3462">
            <v>513.5</v>
          </cell>
          <cell r="L3462">
            <v>513.5</v>
          </cell>
          <cell r="M3462" t="str">
            <v>F</v>
          </cell>
          <cell r="N3462">
            <v>1</v>
          </cell>
        </row>
        <row r="3463">
          <cell r="G3463" t="str">
            <v>GR-2025/05-0048</v>
          </cell>
        </row>
        <row r="3463">
          <cell r="I3463" t="str">
            <v>F</v>
          </cell>
          <cell r="J3463">
            <v>656</v>
          </cell>
          <cell r="K3463">
            <v>656</v>
          </cell>
          <cell r="L3463">
            <v>656</v>
          </cell>
          <cell r="M3463" t="str">
            <v>F</v>
          </cell>
          <cell r="N3463">
            <v>1</v>
          </cell>
        </row>
        <row r="3464">
          <cell r="I3464" t="str">
            <v>F</v>
          </cell>
          <cell r="J3464">
            <v>21870</v>
          </cell>
          <cell r="K3464">
            <v>21870</v>
          </cell>
          <cell r="L3464">
            <v>13122</v>
          </cell>
          <cell r="M3464" t="str">
            <v>F</v>
          </cell>
          <cell r="N3464">
            <v>0.6</v>
          </cell>
          <cell r="O3464" t="str">
            <v>L</v>
          </cell>
        </row>
        <row r="3465">
          <cell r="G3465" t="str">
            <v>GR-2025/06-0101, GR-2025/06-0086, GR-2025/05-0163, GR-2025/05-0078</v>
          </cell>
        </row>
        <row r="3465">
          <cell r="I3465" t="str">
            <v>F</v>
          </cell>
          <cell r="J3465">
            <v>11456.8</v>
          </cell>
          <cell r="K3465">
            <v>11456.8</v>
          </cell>
          <cell r="L3465">
            <v>11456.8</v>
          </cell>
          <cell r="M3465" t="str">
            <v>F</v>
          </cell>
          <cell r="N3465">
            <v>1</v>
          </cell>
        </row>
        <row r="3466">
          <cell r="F3466" t="str">
            <v>BEAU5597513</v>
          </cell>
          <cell r="G3466" t="str">
            <v>GR-2025/05-0096</v>
          </cell>
        </row>
        <row r="3466">
          <cell r="I3466" t="str">
            <v>F</v>
          </cell>
          <cell r="J3466">
            <v>644771.2</v>
          </cell>
          <cell r="K3466">
            <v>644771.2</v>
          </cell>
          <cell r="L3466">
            <v>392020.89</v>
          </cell>
          <cell r="M3466" t="str">
            <v>F</v>
          </cell>
          <cell r="N3466">
            <v>0.608</v>
          </cell>
          <cell r="O3466" t="str">
            <v>I</v>
          </cell>
        </row>
        <row r="3467">
          <cell r="I3467" t="str">
            <v>F</v>
          </cell>
          <cell r="J3467">
            <v>4778.3</v>
          </cell>
          <cell r="K3467">
            <v>4778.3</v>
          </cell>
          <cell r="L3467">
            <v>14334.9</v>
          </cell>
          <cell r="M3467" t="str">
            <v>F</v>
          </cell>
          <cell r="N3467">
            <v>3</v>
          </cell>
          <cell r="O3467" t="str">
            <v>L</v>
          </cell>
        </row>
        <row r="3468">
          <cell r="I3468" t="str">
            <v>F</v>
          </cell>
          <cell r="J3468">
            <v>3506</v>
          </cell>
          <cell r="K3468">
            <v>3506</v>
          </cell>
          <cell r="L3468">
            <v>2103.6</v>
          </cell>
          <cell r="M3468" t="str">
            <v>F</v>
          </cell>
          <cell r="N3468">
            <v>0.6</v>
          </cell>
          <cell r="O3468" t="str">
            <v>L</v>
          </cell>
        </row>
        <row r="3469">
          <cell r="I3469" t="str">
            <v>F</v>
          </cell>
          <cell r="J3469">
            <v>34648</v>
          </cell>
          <cell r="K3469">
            <v>34648</v>
          </cell>
          <cell r="L3469">
            <v>20788.8</v>
          </cell>
          <cell r="M3469" t="str">
            <v>F</v>
          </cell>
          <cell r="N3469">
            <v>0.6</v>
          </cell>
          <cell r="O3469" t="str">
            <v>L</v>
          </cell>
        </row>
        <row r="3470">
          <cell r="I3470" t="str">
            <v>F</v>
          </cell>
          <cell r="J3470">
            <v>222018.87</v>
          </cell>
          <cell r="K3470">
            <v>222018.87</v>
          </cell>
          <cell r="L3470">
            <v>133211.32</v>
          </cell>
          <cell r="M3470" t="str">
            <v>F</v>
          </cell>
          <cell r="N3470">
            <v>0.6</v>
          </cell>
          <cell r="O3470" t="str">
            <v>L</v>
          </cell>
        </row>
        <row r="3471">
          <cell r="I3471" t="str">
            <v>F</v>
          </cell>
          <cell r="J3471">
            <v>90400</v>
          </cell>
          <cell r="K3471">
            <v>90400</v>
          </cell>
          <cell r="L3471">
            <v>54240</v>
          </cell>
          <cell r="M3471" t="str">
            <v>F</v>
          </cell>
          <cell r="N3471">
            <v>0.6</v>
          </cell>
          <cell r="O3471" t="str">
            <v>L</v>
          </cell>
        </row>
        <row r="3472">
          <cell r="G3472" t="str">
            <v>GR-2025/05-0128</v>
          </cell>
        </row>
        <row r="3472">
          <cell r="I3472" t="str">
            <v>F</v>
          </cell>
          <cell r="J3472">
            <v>1918</v>
          </cell>
          <cell r="K3472">
            <v>1918</v>
          </cell>
          <cell r="L3472">
            <v>1918</v>
          </cell>
          <cell r="M3472" t="str">
            <v>F</v>
          </cell>
          <cell r="N3472">
            <v>1</v>
          </cell>
        </row>
        <row r="3473">
          <cell r="F3473" t="str">
            <v>TLLU7558264</v>
          </cell>
          <cell r="G3473" t="str">
            <v>GR-2025/05-0121</v>
          </cell>
        </row>
        <row r="3473">
          <cell r="I3473" t="str">
            <v>F</v>
          </cell>
          <cell r="J3473">
            <v>720</v>
          </cell>
          <cell r="K3473">
            <v>720</v>
          </cell>
          <cell r="L3473">
            <v>437.76</v>
          </cell>
          <cell r="M3473" t="str">
            <v>F</v>
          </cell>
          <cell r="N3473">
            <v>0.608</v>
          </cell>
          <cell r="O3473" t="str">
            <v>I</v>
          </cell>
        </row>
        <row r="3474">
          <cell r="G3474" t="str">
            <v>GR-2025/05-0029</v>
          </cell>
        </row>
        <row r="3474">
          <cell r="I3474" t="str">
            <v>F</v>
          </cell>
          <cell r="J3474">
            <v>235</v>
          </cell>
          <cell r="K3474">
            <v>235</v>
          </cell>
          <cell r="L3474">
            <v>141.71</v>
          </cell>
          <cell r="M3474" t="str">
            <v>F</v>
          </cell>
          <cell r="N3474">
            <v>0.603</v>
          </cell>
          <cell r="O3474" t="str">
            <v>I</v>
          </cell>
        </row>
        <row r="3475">
          <cell r="I3475" t="str">
            <v>F</v>
          </cell>
          <cell r="J3475">
            <v>235</v>
          </cell>
          <cell r="K3475">
            <v>235</v>
          </cell>
          <cell r="L3475">
            <v>141</v>
          </cell>
          <cell r="M3475" t="str">
            <v>F</v>
          </cell>
          <cell r="N3475">
            <v>0.6</v>
          </cell>
          <cell r="O3475" t="str">
            <v>L</v>
          </cell>
        </row>
        <row r="3476">
          <cell r="F3476" t="str">
            <v>TLLU7558264</v>
          </cell>
          <cell r="G3476" t="str">
            <v>GR-2025/05-0120</v>
          </cell>
        </row>
        <row r="3476">
          <cell r="I3476" t="str">
            <v>F</v>
          </cell>
          <cell r="J3476">
            <v>76337.73</v>
          </cell>
          <cell r="K3476">
            <v>76337.73</v>
          </cell>
          <cell r="L3476">
            <v>46413.34</v>
          </cell>
          <cell r="M3476" t="str">
            <v>F</v>
          </cell>
          <cell r="N3476">
            <v>0.608</v>
          </cell>
          <cell r="O3476" t="str">
            <v>I</v>
          </cell>
        </row>
        <row r="3477">
          <cell r="G3477" t="str">
            <v>GR-2025/05-0030</v>
          </cell>
        </row>
        <row r="3477">
          <cell r="I3477" t="str">
            <v>F</v>
          </cell>
          <cell r="J3477">
            <v>738</v>
          </cell>
          <cell r="K3477">
            <v>738</v>
          </cell>
          <cell r="L3477">
            <v>448.7</v>
          </cell>
          <cell r="M3477" t="str">
            <v>F</v>
          </cell>
          <cell r="N3477">
            <v>0.608</v>
          </cell>
          <cell r="O3477" t="str">
            <v>I</v>
          </cell>
        </row>
        <row r="3478">
          <cell r="F3478" t="str">
            <v>CAAU6283653</v>
          </cell>
          <cell r="G3478" t="str">
            <v>GR-2025/05-0119</v>
          </cell>
        </row>
        <row r="3478">
          <cell r="I3478" t="str">
            <v>F</v>
          </cell>
          <cell r="J3478">
            <v>77125.08</v>
          </cell>
          <cell r="K3478">
            <v>77125.08</v>
          </cell>
          <cell r="L3478">
            <v>46892.05</v>
          </cell>
          <cell r="M3478" t="str">
            <v>F</v>
          </cell>
          <cell r="N3478">
            <v>0.608</v>
          </cell>
          <cell r="O3478" t="str">
            <v>I</v>
          </cell>
        </row>
        <row r="3479">
          <cell r="F3479" t="str">
            <v>TCNU6322015</v>
          </cell>
          <cell r="G3479" t="str">
            <v>GR-2025/05-0075</v>
          </cell>
        </row>
        <row r="3479">
          <cell r="I3479" t="str">
            <v>F</v>
          </cell>
          <cell r="J3479">
            <v>30198</v>
          </cell>
          <cell r="K3479">
            <v>30198</v>
          </cell>
          <cell r="L3479">
            <v>18360.38</v>
          </cell>
          <cell r="M3479" t="str">
            <v>F</v>
          </cell>
          <cell r="N3479">
            <v>0.608</v>
          </cell>
          <cell r="O3479" t="str">
            <v>I</v>
          </cell>
        </row>
        <row r="3480">
          <cell r="I3480" t="str">
            <v>F</v>
          </cell>
          <cell r="J3480">
            <v>640</v>
          </cell>
          <cell r="K3480">
            <v>640</v>
          </cell>
          <cell r="L3480">
            <v>384</v>
          </cell>
          <cell r="M3480" t="str">
            <v>F</v>
          </cell>
          <cell r="N3480">
            <v>0.6</v>
          </cell>
          <cell r="O3480" t="str">
            <v>L</v>
          </cell>
        </row>
        <row r="3481">
          <cell r="F3481" t="str">
            <v>TCNU6322015</v>
          </cell>
          <cell r="G3481" t="str">
            <v>GR-2025/05-0072</v>
          </cell>
        </row>
        <row r="3481">
          <cell r="I3481" t="str">
            <v>F</v>
          </cell>
          <cell r="J3481">
            <v>19883.68</v>
          </cell>
          <cell r="K3481">
            <v>19883.68</v>
          </cell>
          <cell r="L3481">
            <v>12089.28</v>
          </cell>
          <cell r="M3481" t="str">
            <v>F</v>
          </cell>
          <cell r="N3481">
            <v>0.608</v>
          </cell>
          <cell r="O3481" t="str">
            <v>I</v>
          </cell>
        </row>
        <row r="3482">
          <cell r="F3482" t="str">
            <v>TCNU6322015</v>
          </cell>
          <cell r="G3482" t="str">
            <v>GR-2025/05-0074</v>
          </cell>
        </row>
        <row r="3482">
          <cell r="I3482" t="str">
            <v>F</v>
          </cell>
          <cell r="J3482">
            <v>1300</v>
          </cell>
          <cell r="K3482">
            <v>1300</v>
          </cell>
          <cell r="L3482">
            <v>790.4</v>
          </cell>
          <cell r="M3482" t="str">
            <v>F</v>
          </cell>
          <cell r="N3482">
            <v>0.608</v>
          </cell>
          <cell r="O3482" t="str">
            <v>I</v>
          </cell>
        </row>
        <row r="3483">
          <cell r="F3483" t="str">
            <v>TCNU6322015</v>
          </cell>
          <cell r="G3483" t="str">
            <v>GR-2025/05-0073</v>
          </cell>
        </row>
        <row r="3483">
          <cell r="I3483" t="str">
            <v>F</v>
          </cell>
          <cell r="J3483">
            <v>42232.8</v>
          </cell>
          <cell r="K3483">
            <v>42232.8</v>
          </cell>
          <cell r="L3483">
            <v>25677.54</v>
          </cell>
          <cell r="M3483" t="str">
            <v>F</v>
          </cell>
          <cell r="N3483">
            <v>0.608</v>
          </cell>
          <cell r="O3483" t="str">
            <v>I</v>
          </cell>
        </row>
        <row r="3484">
          <cell r="F3484" t="str">
            <v>TCNU6322015</v>
          </cell>
          <cell r="G3484" t="str">
            <v>GR-2025/05-0071</v>
          </cell>
        </row>
        <row r="3484">
          <cell r="I3484" t="str">
            <v>F</v>
          </cell>
          <cell r="J3484">
            <v>63798</v>
          </cell>
          <cell r="K3484">
            <v>63798</v>
          </cell>
          <cell r="L3484">
            <v>38789.18</v>
          </cell>
          <cell r="M3484" t="str">
            <v>F</v>
          </cell>
          <cell r="N3484">
            <v>0.608</v>
          </cell>
          <cell r="O3484" t="str">
            <v>I</v>
          </cell>
        </row>
        <row r="3485">
          <cell r="F3485" t="str">
            <v>TCNU6322015</v>
          </cell>
          <cell r="G3485" t="str">
            <v>GR-2025/05-0070</v>
          </cell>
        </row>
        <row r="3485">
          <cell r="I3485" t="str">
            <v>F</v>
          </cell>
          <cell r="J3485">
            <v>0</v>
          </cell>
          <cell r="K3485">
            <v>0</v>
          </cell>
          <cell r="L3485">
            <v>0</v>
          </cell>
          <cell r="M3485" t="str">
            <v>F</v>
          </cell>
          <cell r="N3485">
            <v>0.608</v>
          </cell>
          <cell r="O3485" t="str">
            <v>I</v>
          </cell>
        </row>
        <row r="3486">
          <cell r="F3486" t="str">
            <v>TCNU6322015</v>
          </cell>
          <cell r="G3486" t="str">
            <v>GR-2025/05-0069</v>
          </cell>
        </row>
        <row r="3486">
          <cell r="I3486" t="str">
            <v>F</v>
          </cell>
          <cell r="J3486">
            <v>86115</v>
          </cell>
          <cell r="K3486">
            <v>86115</v>
          </cell>
          <cell r="L3486">
            <v>52357.92</v>
          </cell>
          <cell r="M3486" t="str">
            <v>F</v>
          </cell>
          <cell r="N3486">
            <v>0.608</v>
          </cell>
          <cell r="O3486" t="str">
            <v>I</v>
          </cell>
        </row>
        <row r="3487">
          <cell r="I3487" t="str">
            <v>F</v>
          </cell>
          <cell r="J3487">
            <v>183445</v>
          </cell>
          <cell r="K3487">
            <v>183445</v>
          </cell>
          <cell r="L3487">
            <v>110067</v>
          </cell>
          <cell r="M3487" t="str">
            <v>F</v>
          </cell>
          <cell r="N3487">
            <v>0.6</v>
          </cell>
          <cell r="O3487" t="str">
            <v>L</v>
          </cell>
        </row>
        <row r="3488">
          <cell r="F3488" t="str">
            <v>TCNU6322015</v>
          </cell>
          <cell r="G3488" t="str">
            <v>GR-2025/05-0068</v>
          </cell>
        </row>
        <row r="3488">
          <cell r="I3488" t="str">
            <v>F</v>
          </cell>
          <cell r="J3488">
            <v>115202.2</v>
          </cell>
          <cell r="K3488">
            <v>115202.2</v>
          </cell>
          <cell r="L3488">
            <v>70042.94</v>
          </cell>
          <cell r="M3488" t="str">
            <v>F</v>
          </cell>
          <cell r="N3488">
            <v>0.608</v>
          </cell>
          <cell r="O3488" t="str">
            <v>I</v>
          </cell>
        </row>
        <row r="3489">
          <cell r="F3489" t="str">
            <v>TCNU6322015 (MOCHA)</v>
          </cell>
          <cell r="G3489" t="str">
            <v>GR-2025/05-0076</v>
          </cell>
        </row>
        <row r="3489">
          <cell r="I3489" t="str">
            <v>F</v>
          </cell>
          <cell r="J3489">
            <v>2520</v>
          </cell>
          <cell r="K3489">
            <v>2520</v>
          </cell>
          <cell r="L3489">
            <v>1532.16</v>
          </cell>
          <cell r="M3489" t="str">
            <v>F</v>
          </cell>
          <cell r="N3489">
            <v>0.608</v>
          </cell>
          <cell r="O3489" t="str">
            <v>I</v>
          </cell>
        </row>
        <row r="3490">
          <cell r="F3490" t="str">
            <v>TCNU6322015</v>
          </cell>
          <cell r="G3490" t="str">
            <v>GR-2025/05-0067</v>
          </cell>
        </row>
        <row r="3490">
          <cell r="I3490" t="str">
            <v>F</v>
          </cell>
          <cell r="J3490">
            <v>145262.4</v>
          </cell>
          <cell r="K3490">
            <v>145262.4</v>
          </cell>
          <cell r="L3490">
            <v>88319.54</v>
          </cell>
          <cell r="M3490" t="str">
            <v>F</v>
          </cell>
          <cell r="N3490">
            <v>0.608</v>
          </cell>
          <cell r="O3490" t="str">
            <v>I</v>
          </cell>
        </row>
        <row r="3491">
          <cell r="I3491" t="str">
            <v>F</v>
          </cell>
          <cell r="J3491">
            <v>30198</v>
          </cell>
          <cell r="K3491">
            <v>30198</v>
          </cell>
          <cell r="L3491">
            <v>18118.8</v>
          </cell>
          <cell r="M3491" t="str">
            <v>F</v>
          </cell>
          <cell r="N3491">
            <v>0.6</v>
          </cell>
          <cell r="O3491" t="str">
            <v>L</v>
          </cell>
        </row>
        <row r="3492">
          <cell r="G3492" t="str">
            <v>GR-2025/05-0023</v>
          </cell>
        </row>
        <row r="3492">
          <cell r="I3492" t="str">
            <v>F</v>
          </cell>
          <cell r="J3492">
            <v>57.5</v>
          </cell>
          <cell r="K3492">
            <v>57.5</v>
          </cell>
          <cell r="L3492">
            <v>34.17</v>
          </cell>
          <cell r="M3492" t="str">
            <v>F</v>
          </cell>
          <cell r="N3492">
            <v>0.5942</v>
          </cell>
          <cell r="O3492" t="str">
            <v>I</v>
          </cell>
        </row>
        <row r="3493">
          <cell r="G3493" t="str">
            <v>GR-2025/05-0039</v>
          </cell>
        </row>
        <row r="3493">
          <cell r="I3493" t="str">
            <v>F</v>
          </cell>
          <cell r="J3493">
            <v>170</v>
          </cell>
          <cell r="K3493">
            <v>170</v>
          </cell>
          <cell r="L3493">
            <v>170</v>
          </cell>
          <cell r="M3493" t="str">
            <v>F</v>
          </cell>
          <cell r="N3493">
            <v>1</v>
          </cell>
        </row>
        <row r="3494">
          <cell r="F3494" t="str">
            <v>DFSU7432020</v>
          </cell>
          <cell r="G3494" t="str">
            <v>GR-2025/05-0095</v>
          </cell>
        </row>
        <row r="3494">
          <cell r="I3494" t="str">
            <v>F</v>
          </cell>
          <cell r="J3494">
            <v>125</v>
          </cell>
          <cell r="K3494">
            <v>125</v>
          </cell>
          <cell r="L3494">
            <v>76</v>
          </cell>
          <cell r="M3494" t="str">
            <v>F</v>
          </cell>
          <cell r="N3494">
            <v>0.608</v>
          </cell>
          <cell r="O3494" t="str">
            <v>I</v>
          </cell>
        </row>
        <row r="3495">
          <cell r="F3495" t="str">
            <v>DFSU7432020</v>
          </cell>
          <cell r="G3495" t="str">
            <v>GR-2025/05-0094</v>
          </cell>
        </row>
        <row r="3495">
          <cell r="I3495" t="str">
            <v>F</v>
          </cell>
          <cell r="J3495">
            <v>2550</v>
          </cell>
          <cell r="K3495">
            <v>2550</v>
          </cell>
          <cell r="L3495">
            <v>1550.4</v>
          </cell>
          <cell r="M3495" t="str">
            <v>F</v>
          </cell>
          <cell r="N3495">
            <v>0.608</v>
          </cell>
          <cell r="O3495" t="str">
            <v>I</v>
          </cell>
        </row>
        <row r="3496">
          <cell r="F3496" t="str">
            <v>DFSU7432020</v>
          </cell>
          <cell r="G3496" t="str">
            <v>GR-2025/05-0093</v>
          </cell>
        </row>
        <row r="3496">
          <cell r="I3496" t="str">
            <v>F</v>
          </cell>
          <cell r="J3496">
            <v>106288.6</v>
          </cell>
          <cell r="K3496">
            <v>106288.6</v>
          </cell>
          <cell r="L3496">
            <v>64623.47</v>
          </cell>
          <cell r="M3496" t="str">
            <v>F</v>
          </cell>
          <cell r="N3496">
            <v>0.608</v>
          </cell>
          <cell r="O3496" t="str">
            <v>I</v>
          </cell>
        </row>
        <row r="3497">
          <cell r="I3497" t="str">
            <v>F</v>
          </cell>
          <cell r="J3497">
            <v>160405</v>
          </cell>
          <cell r="K3497">
            <v>160405</v>
          </cell>
          <cell r="L3497">
            <v>96243</v>
          </cell>
          <cell r="M3497" t="str">
            <v>F</v>
          </cell>
          <cell r="N3497">
            <v>0.6</v>
          </cell>
          <cell r="O3497" t="str">
            <v>L</v>
          </cell>
        </row>
        <row r="3498">
          <cell r="I3498" t="str">
            <v>F</v>
          </cell>
          <cell r="J3498">
            <v>2824.3</v>
          </cell>
          <cell r="K3498">
            <v>2824.3</v>
          </cell>
          <cell r="L3498">
            <v>1694.58</v>
          </cell>
          <cell r="M3498" t="str">
            <v>F</v>
          </cell>
          <cell r="N3498">
            <v>0.6</v>
          </cell>
          <cell r="O3498" t="str">
            <v>L</v>
          </cell>
        </row>
        <row r="3499">
          <cell r="I3499" t="str">
            <v>F</v>
          </cell>
          <cell r="J3499">
            <v>3000</v>
          </cell>
          <cell r="K3499">
            <v>3000</v>
          </cell>
          <cell r="L3499">
            <v>1800</v>
          </cell>
          <cell r="M3499" t="str">
            <v>F</v>
          </cell>
          <cell r="N3499">
            <v>0.6</v>
          </cell>
          <cell r="O3499" t="str">
            <v>L</v>
          </cell>
        </row>
        <row r="3500">
          <cell r="I3500" t="str">
            <v>F</v>
          </cell>
          <cell r="J3500">
            <v>30225</v>
          </cell>
          <cell r="K3500">
            <v>30225</v>
          </cell>
          <cell r="L3500">
            <v>18135</v>
          </cell>
          <cell r="M3500" t="str">
            <v>F</v>
          </cell>
          <cell r="N3500">
            <v>0.6</v>
          </cell>
          <cell r="O3500" t="str">
            <v>L</v>
          </cell>
        </row>
        <row r="3501">
          <cell r="I3501" t="str">
            <v>F</v>
          </cell>
          <cell r="J3501">
            <v>21410</v>
          </cell>
          <cell r="K3501">
            <v>21410</v>
          </cell>
          <cell r="L3501">
            <v>12846</v>
          </cell>
          <cell r="M3501" t="str">
            <v>F</v>
          </cell>
          <cell r="N3501">
            <v>0.6</v>
          </cell>
          <cell r="O3501" t="str">
            <v>L</v>
          </cell>
        </row>
        <row r="3502">
          <cell r="I3502" t="str">
            <v>F</v>
          </cell>
          <cell r="J3502">
            <v>13963.6</v>
          </cell>
          <cell r="K3502">
            <v>13963.6</v>
          </cell>
          <cell r="L3502">
            <v>8378.16</v>
          </cell>
          <cell r="M3502" t="str">
            <v>F</v>
          </cell>
          <cell r="N3502">
            <v>0.6</v>
          </cell>
          <cell r="O3502" t="str">
            <v>L</v>
          </cell>
        </row>
        <row r="3503">
          <cell r="I3503" t="str">
            <v>F</v>
          </cell>
          <cell r="J3503">
            <v>164852</v>
          </cell>
          <cell r="K3503">
            <v>164852</v>
          </cell>
          <cell r="L3503">
            <v>98911.2</v>
          </cell>
          <cell r="M3503" t="str">
            <v>F</v>
          </cell>
          <cell r="N3503">
            <v>0.6</v>
          </cell>
          <cell r="O3503" t="str">
            <v>L</v>
          </cell>
        </row>
        <row r="3504">
          <cell r="I3504" t="str">
            <v>F</v>
          </cell>
          <cell r="J3504">
            <v>228540</v>
          </cell>
          <cell r="K3504">
            <v>228540</v>
          </cell>
          <cell r="L3504">
            <v>137124</v>
          </cell>
          <cell r="M3504" t="str">
            <v>F</v>
          </cell>
          <cell r="N3504">
            <v>0.6</v>
          </cell>
          <cell r="O3504" t="str">
            <v>L</v>
          </cell>
        </row>
        <row r="3505">
          <cell r="F3505" t="str">
            <v>OOLU8998839</v>
          </cell>
          <cell r="G3505" t="str">
            <v>GR-2025/05-0176</v>
          </cell>
        </row>
        <row r="3505">
          <cell r="I3505" t="str">
            <v>F</v>
          </cell>
          <cell r="J3505">
            <v>110750.25</v>
          </cell>
          <cell r="K3505">
            <v>110750.25</v>
          </cell>
          <cell r="L3505">
            <v>65597.37</v>
          </cell>
          <cell r="M3505" t="str">
            <v>F</v>
          </cell>
          <cell r="N3505">
            <v>0.5923</v>
          </cell>
          <cell r="O3505" t="str">
            <v>I</v>
          </cell>
        </row>
        <row r="3506">
          <cell r="I3506" t="str">
            <v>F</v>
          </cell>
          <cell r="J3506">
            <v>13930</v>
          </cell>
          <cell r="K3506">
            <v>13930</v>
          </cell>
          <cell r="L3506">
            <v>8358</v>
          </cell>
          <cell r="M3506" t="str">
            <v>F</v>
          </cell>
          <cell r="N3506">
            <v>0.6</v>
          </cell>
          <cell r="O3506" t="str">
            <v>L</v>
          </cell>
        </row>
        <row r="3507">
          <cell r="F3507" t="str">
            <v>OOLU8864763</v>
          </cell>
          <cell r="G3507" t="str">
            <v>GR-2025/05-0180</v>
          </cell>
        </row>
        <row r="3507">
          <cell r="I3507" t="str">
            <v>F</v>
          </cell>
          <cell r="J3507">
            <v>120211.77</v>
          </cell>
          <cell r="K3507">
            <v>120211.77</v>
          </cell>
          <cell r="L3507">
            <v>71201.43</v>
          </cell>
          <cell r="M3507" t="str">
            <v>F</v>
          </cell>
          <cell r="N3507">
            <v>0.5923</v>
          </cell>
          <cell r="O3507" t="str">
            <v>I</v>
          </cell>
        </row>
        <row r="3508">
          <cell r="I3508" t="str">
            <v>F</v>
          </cell>
          <cell r="J3508">
            <v>1156</v>
          </cell>
          <cell r="K3508">
            <v>1156</v>
          </cell>
          <cell r="L3508">
            <v>693.6</v>
          </cell>
          <cell r="M3508" t="str">
            <v>F</v>
          </cell>
          <cell r="N3508">
            <v>0.6</v>
          </cell>
          <cell r="O3508" t="str">
            <v>L</v>
          </cell>
        </row>
        <row r="3509">
          <cell r="F3509" t="str">
            <v>TXGU8166629</v>
          </cell>
          <cell r="G3509" t="str">
            <v>GR-2025/05-0156</v>
          </cell>
        </row>
        <row r="3509">
          <cell r="I3509" t="str">
            <v>F</v>
          </cell>
          <cell r="J3509">
            <v>47500</v>
          </cell>
          <cell r="K3509">
            <v>47500</v>
          </cell>
          <cell r="L3509">
            <v>28998.75</v>
          </cell>
          <cell r="M3509" t="str">
            <v>F</v>
          </cell>
          <cell r="N3509">
            <v>0.6105</v>
          </cell>
          <cell r="O3509" t="str">
            <v>I</v>
          </cell>
        </row>
        <row r="3510">
          <cell r="F3510" t="str">
            <v>TXGU8166629</v>
          </cell>
          <cell r="G3510" t="str">
            <v>GR-2025/05-0155</v>
          </cell>
        </row>
        <row r="3510">
          <cell r="I3510" t="str">
            <v>F</v>
          </cell>
          <cell r="J3510">
            <v>16140</v>
          </cell>
          <cell r="K3510">
            <v>16140</v>
          </cell>
          <cell r="L3510">
            <v>9853.47</v>
          </cell>
          <cell r="M3510" t="str">
            <v>F</v>
          </cell>
          <cell r="N3510">
            <v>0.6105</v>
          </cell>
          <cell r="O3510" t="str">
            <v>I</v>
          </cell>
        </row>
        <row r="3511">
          <cell r="F3511" t="str">
            <v>TXGU8166629 (MOCHA)</v>
          </cell>
          <cell r="G3511" t="str">
            <v>GR-2025/05-0154</v>
          </cell>
        </row>
        <row r="3511">
          <cell r="I3511" t="str">
            <v>F</v>
          </cell>
          <cell r="J3511">
            <v>3195</v>
          </cell>
          <cell r="K3511">
            <v>3195</v>
          </cell>
          <cell r="L3511">
            <v>1950.55</v>
          </cell>
          <cell r="M3511" t="str">
            <v>F</v>
          </cell>
          <cell r="N3511">
            <v>0.6105</v>
          </cell>
          <cell r="O3511" t="str">
            <v>I</v>
          </cell>
          <cell r="P3511" t="str">
            <v>3195.00</v>
          </cell>
        </row>
        <row r="3512">
          <cell r="F3512" t="str">
            <v>TXGU8166629</v>
          </cell>
          <cell r="G3512" t="str">
            <v>GR-2025/05-0153</v>
          </cell>
        </row>
        <row r="3512">
          <cell r="I3512" t="str">
            <v>F</v>
          </cell>
          <cell r="J3512">
            <v>84474</v>
          </cell>
          <cell r="K3512">
            <v>84474</v>
          </cell>
          <cell r="L3512">
            <v>51571.38</v>
          </cell>
          <cell r="M3512" t="str">
            <v>F</v>
          </cell>
          <cell r="N3512">
            <v>0.6105</v>
          </cell>
          <cell r="O3512" t="str">
            <v>I</v>
          </cell>
        </row>
        <row r="3513">
          <cell r="F3513" t="str">
            <v>WHSU5449536</v>
          </cell>
          <cell r="G3513" t="str">
            <v>GR-2025/05-0152</v>
          </cell>
        </row>
        <row r="3513">
          <cell r="I3513" t="str">
            <v>F</v>
          </cell>
          <cell r="J3513">
            <v>143468.5</v>
          </cell>
          <cell r="K3513">
            <v>143468.5</v>
          </cell>
          <cell r="L3513">
            <v>87587.52</v>
          </cell>
          <cell r="M3513" t="str">
            <v>F</v>
          </cell>
          <cell r="N3513">
            <v>0.6105</v>
          </cell>
          <cell r="O3513" t="str">
            <v>I</v>
          </cell>
          <cell r="P3513" t="str">
            <v>143468.50</v>
          </cell>
        </row>
        <row r="3514">
          <cell r="F3514" t="str">
            <v>WHSU6369712</v>
          </cell>
          <cell r="G3514" t="str">
            <v>GR-2025/05-0146</v>
          </cell>
        </row>
        <row r="3514">
          <cell r="I3514" t="str">
            <v>F</v>
          </cell>
          <cell r="J3514">
            <v>107304</v>
          </cell>
          <cell r="K3514">
            <v>107304</v>
          </cell>
          <cell r="L3514">
            <v>65509.09</v>
          </cell>
          <cell r="M3514" t="str">
            <v>F</v>
          </cell>
          <cell r="N3514">
            <v>0.6105</v>
          </cell>
          <cell r="O3514" t="str">
            <v>I</v>
          </cell>
          <cell r="P3514" t="str">
            <v>107304.00</v>
          </cell>
        </row>
        <row r="3515">
          <cell r="F3515" t="str">
            <v>TIIU5580014</v>
          </cell>
          <cell r="G3515" t="str">
            <v>GR-2025/05-0148</v>
          </cell>
        </row>
        <row r="3515">
          <cell r="I3515" t="str">
            <v>F</v>
          </cell>
          <cell r="J3515">
            <v>111360</v>
          </cell>
          <cell r="K3515">
            <v>111360</v>
          </cell>
          <cell r="L3515">
            <v>67985.28</v>
          </cell>
          <cell r="M3515" t="str">
            <v>F</v>
          </cell>
          <cell r="N3515">
            <v>0.6105</v>
          </cell>
          <cell r="O3515" t="str">
            <v>I</v>
          </cell>
          <cell r="P3515" t="str">
            <v>111360.00</v>
          </cell>
        </row>
        <row r="3516">
          <cell r="F3516" t="str">
            <v>WHSU6132905</v>
          </cell>
          <cell r="G3516" t="str">
            <v>GR-2025/05-0149</v>
          </cell>
        </row>
        <row r="3516">
          <cell r="I3516" t="str">
            <v>F</v>
          </cell>
          <cell r="J3516">
            <v>86400</v>
          </cell>
          <cell r="K3516">
            <v>86400</v>
          </cell>
          <cell r="L3516">
            <v>52747.2</v>
          </cell>
          <cell r="M3516" t="str">
            <v>F</v>
          </cell>
          <cell r="N3516">
            <v>0.6105</v>
          </cell>
          <cell r="O3516" t="str">
            <v>I</v>
          </cell>
          <cell r="P3516" t="str">
            <v>86400.00</v>
          </cell>
        </row>
        <row r="3517">
          <cell r="F3517" t="str">
            <v>WHSU5852834</v>
          </cell>
          <cell r="G3517" t="str">
            <v>GR-2025/05-0147</v>
          </cell>
        </row>
        <row r="3517">
          <cell r="I3517" t="str">
            <v>F</v>
          </cell>
          <cell r="J3517">
            <v>107304</v>
          </cell>
          <cell r="K3517">
            <v>107304</v>
          </cell>
          <cell r="L3517">
            <v>65509.09</v>
          </cell>
          <cell r="M3517" t="str">
            <v>F</v>
          </cell>
          <cell r="N3517">
            <v>0.6105</v>
          </cell>
          <cell r="O3517" t="str">
            <v>I</v>
          </cell>
          <cell r="P3517" t="str">
            <v>107304.00</v>
          </cell>
        </row>
        <row r="3518">
          <cell r="I3518" t="str">
            <v>F</v>
          </cell>
          <cell r="J3518">
            <v>441931.5</v>
          </cell>
          <cell r="K3518">
            <v>441931.5</v>
          </cell>
          <cell r="L3518">
            <v>265158.9</v>
          </cell>
          <cell r="M3518" t="str">
            <v>F</v>
          </cell>
          <cell r="N3518">
            <v>0.6</v>
          </cell>
          <cell r="O3518" t="str">
            <v>L</v>
          </cell>
        </row>
        <row r="3519">
          <cell r="F3519" t="str">
            <v>DFSU7447186</v>
          </cell>
          <cell r="G3519" t="str">
            <v>GR-2025/05-0162</v>
          </cell>
        </row>
        <row r="3519">
          <cell r="I3519" t="str">
            <v>F</v>
          </cell>
          <cell r="J3519">
            <v>135530</v>
          </cell>
          <cell r="K3519">
            <v>135530</v>
          </cell>
          <cell r="L3519">
            <v>81318</v>
          </cell>
          <cell r="M3519" t="str">
            <v>F</v>
          </cell>
          <cell r="N3519">
            <v>0.6</v>
          </cell>
          <cell r="O3519" t="str">
            <v>I</v>
          </cell>
        </row>
        <row r="3520">
          <cell r="I3520" t="str">
            <v>F</v>
          </cell>
          <cell r="J3520">
            <v>92120</v>
          </cell>
          <cell r="K3520">
            <v>92120</v>
          </cell>
          <cell r="L3520">
            <v>55272</v>
          </cell>
          <cell r="M3520" t="str">
            <v>F</v>
          </cell>
          <cell r="N3520">
            <v>0.6</v>
          </cell>
          <cell r="O3520" t="str">
            <v>L</v>
          </cell>
        </row>
        <row r="3521">
          <cell r="I3521" t="str">
            <v>F</v>
          </cell>
          <cell r="J3521">
            <v>6450</v>
          </cell>
          <cell r="K3521">
            <v>6450</v>
          </cell>
          <cell r="L3521">
            <v>3870</v>
          </cell>
          <cell r="M3521" t="str">
            <v>F</v>
          </cell>
          <cell r="N3521">
            <v>0.6</v>
          </cell>
          <cell r="O3521" t="str">
            <v>L</v>
          </cell>
        </row>
        <row r="3522">
          <cell r="F3522" t="str">
            <v>CMAU4428964 (MOCHA)</v>
          </cell>
          <cell r="G3522" t="str">
            <v>GR-2025/05-0102</v>
          </cell>
        </row>
        <row r="3522">
          <cell r="I3522" t="str">
            <v>F</v>
          </cell>
          <cell r="J3522">
            <v>15969</v>
          </cell>
          <cell r="K3522">
            <v>15969</v>
          </cell>
          <cell r="L3522">
            <v>9613.34</v>
          </cell>
          <cell r="M3522" t="str">
            <v>F</v>
          </cell>
          <cell r="N3522">
            <v>0.602</v>
          </cell>
          <cell r="O3522" t="str">
            <v>I</v>
          </cell>
        </row>
        <row r="3523">
          <cell r="F3523" t="str">
            <v>CMAU4428964</v>
          </cell>
          <cell r="G3523" t="str">
            <v>GR-2025/05-0101</v>
          </cell>
        </row>
        <row r="3523">
          <cell r="I3523" t="str">
            <v>F</v>
          </cell>
          <cell r="J3523">
            <v>155014</v>
          </cell>
          <cell r="K3523">
            <v>155014</v>
          </cell>
          <cell r="L3523">
            <v>93318.43</v>
          </cell>
          <cell r="M3523" t="str">
            <v>F</v>
          </cell>
          <cell r="N3523">
            <v>0.602</v>
          </cell>
          <cell r="O3523" t="str">
            <v>I</v>
          </cell>
        </row>
        <row r="3524">
          <cell r="G3524" t="str">
            <v>GR-2025/05-0002</v>
          </cell>
        </row>
        <row r="3524">
          <cell r="I3524" t="str">
            <v>F</v>
          </cell>
          <cell r="J3524">
            <v>245.4</v>
          </cell>
          <cell r="K3524">
            <v>245.4</v>
          </cell>
          <cell r="L3524">
            <v>245.4</v>
          </cell>
          <cell r="M3524" t="str">
            <v>F</v>
          </cell>
          <cell r="N3524">
            <v>1</v>
          </cell>
        </row>
        <row r="3525">
          <cell r="I3525" t="str">
            <v>F</v>
          </cell>
          <cell r="J3525">
            <v>47920</v>
          </cell>
          <cell r="K3525">
            <v>47920</v>
          </cell>
          <cell r="L3525">
            <v>28752</v>
          </cell>
          <cell r="M3525" t="str">
            <v>F</v>
          </cell>
          <cell r="N3525">
            <v>0.6</v>
          </cell>
          <cell r="O3525" t="str">
            <v>L</v>
          </cell>
        </row>
        <row r="3526">
          <cell r="I3526" t="str">
            <v>F</v>
          </cell>
          <cell r="J3526">
            <v>1480</v>
          </cell>
          <cell r="K3526">
            <v>1480</v>
          </cell>
          <cell r="L3526">
            <v>888</v>
          </cell>
          <cell r="M3526" t="str">
            <v>F</v>
          </cell>
          <cell r="N3526">
            <v>0.6</v>
          </cell>
          <cell r="O3526" t="str">
            <v>L</v>
          </cell>
        </row>
        <row r="3527">
          <cell r="I3527" t="str">
            <v>F</v>
          </cell>
          <cell r="J3527">
            <v>1900</v>
          </cell>
          <cell r="K3527">
            <v>1900</v>
          </cell>
          <cell r="L3527">
            <v>1140</v>
          </cell>
          <cell r="M3527" t="str">
            <v>F</v>
          </cell>
          <cell r="N3527">
            <v>0.6</v>
          </cell>
          <cell r="O3527" t="str">
            <v>L</v>
          </cell>
        </row>
        <row r="3528">
          <cell r="F3528" t="str">
            <v>CAIU4858540 (MOCHA)</v>
          </cell>
          <cell r="G3528" t="str">
            <v>GR-2025/05-0140</v>
          </cell>
        </row>
        <row r="3528">
          <cell r="I3528" t="str">
            <v>F</v>
          </cell>
          <cell r="J3528">
            <v>181786</v>
          </cell>
          <cell r="K3528">
            <v>181786</v>
          </cell>
          <cell r="L3528">
            <v>110525.89</v>
          </cell>
          <cell r="M3528" t="str">
            <v>F</v>
          </cell>
          <cell r="N3528">
            <v>0.608</v>
          </cell>
          <cell r="O3528" t="str">
            <v>I</v>
          </cell>
        </row>
        <row r="3529">
          <cell r="G3529" t="str">
            <v>GR-2025/08-0132, GR-2025/10-0119</v>
          </cell>
        </row>
        <row r="3529">
          <cell r="I3529" t="str">
            <v>F</v>
          </cell>
          <cell r="J3529">
            <v>4202.57</v>
          </cell>
          <cell r="K3529">
            <v>4202.57</v>
          </cell>
          <cell r="L3529">
            <v>4202.57</v>
          </cell>
          <cell r="M3529" t="str">
            <v>F</v>
          </cell>
          <cell r="N3529">
            <v>1</v>
          </cell>
        </row>
        <row r="3530">
          <cell r="I3530" t="str">
            <v>F</v>
          </cell>
          <cell r="J3530">
            <v>792255</v>
          </cell>
          <cell r="K3530">
            <v>792255</v>
          </cell>
          <cell r="L3530">
            <v>475353</v>
          </cell>
          <cell r="M3530" t="str">
            <v>F</v>
          </cell>
          <cell r="N3530">
            <v>0.6</v>
          </cell>
          <cell r="O3530" t="str">
            <v>L</v>
          </cell>
        </row>
        <row r="3531">
          <cell r="I3531" t="str">
            <v>F</v>
          </cell>
          <cell r="J3531">
            <v>7650</v>
          </cell>
          <cell r="K3531">
            <v>7650</v>
          </cell>
          <cell r="L3531">
            <v>4590</v>
          </cell>
          <cell r="M3531" t="str">
            <v>F</v>
          </cell>
          <cell r="N3531">
            <v>0.6</v>
          </cell>
          <cell r="O3531" t="str">
            <v>L</v>
          </cell>
        </row>
        <row r="3532">
          <cell r="I3532" t="str">
            <v>F</v>
          </cell>
          <cell r="J3532">
            <v>1410</v>
          </cell>
          <cell r="K3532">
            <v>1410</v>
          </cell>
          <cell r="L3532">
            <v>846</v>
          </cell>
          <cell r="M3532" t="str">
            <v>F</v>
          </cell>
          <cell r="N3532">
            <v>0.6</v>
          </cell>
          <cell r="O3532" t="str">
            <v>L</v>
          </cell>
        </row>
        <row r="3533">
          <cell r="I3533" t="str">
            <v>F</v>
          </cell>
          <cell r="J3533">
            <v>16800</v>
          </cell>
          <cell r="K3533">
            <v>16800</v>
          </cell>
          <cell r="L3533">
            <v>10080</v>
          </cell>
          <cell r="M3533" t="str">
            <v>F</v>
          </cell>
          <cell r="N3533">
            <v>0.6</v>
          </cell>
          <cell r="O3533" t="str">
            <v>L</v>
          </cell>
        </row>
        <row r="3534">
          <cell r="I3534" t="str">
            <v>F</v>
          </cell>
          <cell r="J3534">
            <v>96250</v>
          </cell>
          <cell r="K3534">
            <v>96250</v>
          </cell>
          <cell r="L3534">
            <v>57750</v>
          </cell>
          <cell r="M3534" t="str">
            <v>F</v>
          </cell>
          <cell r="N3534">
            <v>0.6</v>
          </cell>
          <cell r="O3534" t="str">
            <v>K</v>
          </cell>
        </row>
        <row r="3535">
          <cell r="F3535" t="str">
            <v>TRHU5809682</v>
          </cell>
          <cell r="G3535" t="str">
            <v>GR-2025/05-0170</v>
          </cell>
        </row>
        <row r="3535">
          <cell r="I3535" t="str">
            <v>F</v>
          </cell>
          <cell r="J3535">
            <v>122698</v>
          </cell>
          <cell r="K3535">
            <v>122698</v>
          </cell>
          <cell r="L3535">
            <v>72674.03</v>
          </cell>
          <cell r="M3535" t="str">
            <v>F</v>
          </cell>
          <cell r="N3535">
            <v>0.5923</v>
          </cell>
          <cell r="O3535" t="str">
            <v>I</v>
          </cell>
          <cell r="P3535" t="str">
            <v>122698.00</v>
          </cell>
        </row>
        <row r="3536">
          <cell r="I3536" t="str">
            <v>F</v>
          </cell>
          <cell r="J3536">
            <v>350</v>
          </cell>
          <cell r="K3536">
            <v>350</v>
          </cell>
          <cell r="L3536">
            <v>210</v>
          </cell>
          <cell r="M3536" t="str">
            <v>F</v>
          </cell>
          <cell r="N3536">
            <v>0.6</v>
          </cell>
          <cell r="O3536" t="str">
            <v>L</v>
          </cell>
        </row>
        <row r="3537">
          <cell r="I3537" t="str">
            <v>F</v>
          </cell>
          <cell r="J3537">
            <v>16075</v>
          </cell>
          <cell r="K3537">
            <v>16075</v>
          </cell>
          <cell r="L3537">
            <v>9645</v>
          </cell>
          <cell r="M3537" t="str">
            <v>F</v>
          </cell>
          <cell r="N3537">
            <v>0.6</v>
          </cell>
          <cell r="O3537" t="str">
            <v>K</v>
          </cell>
        </row>
        <row r="3538">
          <cell r="F3538" t="str">
            <v>CAIU4858540</v>
          </cell>
          <cell r="G3538" t="str">
            <v>GR-2025/05-0139</v>
          </cell>
        </row>
        <row r="3538">
          <cell r="I3538" t="str">
            <v>F</v>
          </cell>
          <cell r="J3538">
            <v>442160.7</v>
          </cell>
          <cell r="K3538">
            <v>442160.7</v>
          </cell>
          <cell r="L3538">
            <v>268833.71</v>
          </cell>
          <cell r="M3538" t="str">
            <v>F</v>
          </cell>
          <cell r="N3538">
            <v>0.608</v>
          </cell>
          <cell r="O3538" t="str">
            <v>I</v>
          </cell>
        </row>
        <row r="3539">
          <cell r="I3539" t="str">
            <v>F</v>
          </cell>
          <cell r="J3539">
            <v>62754</v>
          </cell>
          <cell r="K3539">
            <v>62754</v>
          </cell>
          <cell r="L3539">
            <v>37652.4</v>
          </cell>
          <cell r="M3539" t="str">
            <v>F</v>
          </cell>
          <cell r="N3539">
            <v>0.6</v>
          </cell>
          <cell r="O3539" t="str">
            <v>L</v>
          </cell>
        </row>
        <row r="3540">
          <cell r="G3540" t="str">
            <v>GR-2025/05-0001</v>
          </cell>
        </row>
        <row r="3540">
          <cell r="I3540" t="str">
            <v>F</v>
          </cell>
          <cell r="J3540">
            <v>591.14</v>
          </cell>
          <cell r="K3540">
            <v>591.14</v>
          </cell>
          <cell r="L3540">
            <v>591.14</v>
          </cell>
          <cell r="M3540" t="str">
            <v>F</v>
          </cell>
          <cell r="N3540">
            <v>1</v>
          </cell>
        </row>
        <row r="3541">
          <cell r="G3541" t="str">
            <v>GR-2025/04-0086</v>
          </cell>
        </row>
        <row r="3541">
          <cell r="I3541" t="str">
            <v>F</v>
          </cell>
          <cell r="J3541">
            <v>180</v>
          </cell>
          <cell r="K3541">
            <v>180</v>
          </cell>
          <cell r="L3541">
            <v>180</v>
          </cell>
          <cell r="M3541" t="str">
            <v>F</v>
          </cell>
          <cell r="N3541">
            <v>1</v>
          </cell>
        </row>
        <row r="3542">
          <cell r="I3542" t="str">
            <v>F</v>
          </cell>
          <cell r="J3542">
            <v>115215</v>
          </cell>
          <cell r="K3542">
            <v>115215</v>
          </cell>
          <cell r="L3542">
            <v>69129</v>
          </cell>
          <cell r="M3542" t="str">
            <v>F</v>
          </cell>
          <cell r="N3542">
            <v>0.6</v>
          </cell>
          <cell r="O3542" t="str">
            <v>L</v>
          </cell>
        </row>
        <row r="3543">
          <cell r="I3543" t="str">
            <v>F</v>
          </cell>
          <cell r="J3543">
            <v>112782.5</v>
          </cell>
          <cell r="K3543">
            <v>112782.5</v>
          </cell>
          <cell r="L3543">
            <v>67669.5</v>
          </cell>
          <cell r="M3543" t="str">
            <v>F</v>
          </cell>
          <cell r="N3543">
            <v>0.6</v>
          </cell>
          <cell r="O3543" t="str">
            <v>L</v>
          </cell>
        </row>
        <row r="3544">
          <cell r="I3544" t="str">
            <v>F</v>
          </cell>
          <cell r="J3544">
            <v>35175</v>
          </cell>
          <cell r="K3544">
            <v>35175</v>
          </cell>
          <cell r="L3544">
            <v>21105</v>
          </cell>
          <cell r="M3544" t="str">
            <v>F</v>
          </cell>
          <cell r="N3544">
            <v>0.6</v>
          </cell>
          <cell r="O3544" t="str">
            <v>L</v>
          </cell>
        </row>
        <row r="3545">
          <cell r="I3545" t="str">
            <v>F</v>
          </cell>
          <cell r="J3545">
            <v>38800</v>
          </cell>
          <cell r="K3545">
            <v>38800</v>
          </cell>
          <cell r="L3545">
            <v>23280</v>
          </cell>
          <cell r="M3545" t="str">
            <v>F</v>
          </cell>
          <cell r="N3545">
            <v>0.6</v>
          </cell>
          <cell r="O3545" t="str">
            <v>L</v>
          </cell>
        </row>
        <row r="3546">
          <cell r="I3546" t="str">
            <v>F</v>
          </cell>
          <cell r="J3546">
            <v>30660</v>
          </cell>
          <cell r="K3546">
            <v>30660</v>
          </cell>
          <cell r="L3546">
            <v>18396</v>
          </cell>
          <cell r="M3546" t="str">
            <v>F</v>
          </cell>
          <cell r="N3546">
            <v>0.6</v>
          </cell>
          <cell r="O3546" t="str">
            <v>L</v>
          </cell>
        </row>
        <row r="3547">
          <cell r="I3547" t="str">
            <v>F</v>
          </cell>
          <cell r="J3547">
            <v>22950</v>
          </cell>
          <cell r="K3547">
            <v>22950</v>
          </cell>
          <cell r="L3547">
            <v>13770</v>
          </cell>
          <cell r="M3547" t="str">
            <v>F</v>
          </cell>
          <cell r="N3547">
            <v>0.6</v>
          </cell>
          <cell r="O3547" t="str">
            <v>L</v>
          </cell>
        </row>
        <row r="3548">
          <cell r="I3548" t="str">
            <v>F</v>
          </cell>
          <cell r="J3548">
            <v>19185</v>
          </cell>
          <cell r="K3548">
            <v>19185</v>
          </cell>
          <cell r="L3548">
            <v>11511</v>
          </cell>
          <cell r="M3548" t="str">
            <v>F</v>
          </cell>
          <cell r="N3548">
            <v>0.6</v>
          </cell>
          <cell r="O3548" t="str">
            <v>L</v>
          </cell>
        </row>
        <row r="3549">
          <cell r="I3549" t="str">
            <v>F</v>
          </cell>
          <cell r="J3549">
            <v>80360</v>
          </cell>
          <cell r="K3549">
            <v>80360</v>
          </cell>
          <cell r="L3549">
            <v>48216</v>
          </cell>
          <cell r="M3549" t="str">
            <v>F</v>
          </cell>
          <cell r="N3549">
            <v>0.6</v>
          </cell>
          <cell r="O3549" t="str">
            <v>L</v>
          </cell>
        </row>
        <row r="3550">
          <cell r="I3550" t="str">
            <v>F</v>
          </cell>
          <cell r="J3550">
            <v>2325</v>
          </cell>
          <cell r="K3550">
            <v>2325</v>
          </cell>
          <cell r="L3550">
            <v>1395</v>
          </cell>
          <cell r="M3550" t="str">
            <v>F</v>
          </cell>
          <cell r="N3550">
            <v>0.6</v>
          </cell>
          <cell r="O3550" t="str">
            <v>L</v>
          </cell>
        </row>
        <row r="3551">
          <cell r="I3551" t="str">
            <v>F</v>
          </cell>
          <cell r="J3551">
            <v>14500</v>
          </cell>
          <cell r="K3551">
            <v>14500</v>
          </cell>
          <cell r="L3551">
            <v>8700</v>
          </cell>
          <cell r="M3551" t="str">
            <v>F</v>
          </cell>
          <cell r="N3551">
            <v>0.6</v>
          </cell>
          <cell r="O3551" t="str">
            <v>L</v>
          </cell>
        </row>
        <row r="3552">
          <cell r="I3552" t="str">
            <v>F</v>
          </cell>
          <cell r="J3552">
            <v>72000</v>
          </cell>
          <cell r="K3552">
            <v>72000</v>
          </cell>
          <cell r="L3552">
            <v>43200</v>
          </cell>
          <cell r="M3552" t="str">
            <v>F</v>
          </cell>
          <cell r="N3552">
            <v>0.6</v>
          </cell>
          <cell r="O3552" t="str">
            <v>L</v>
          </cell>
        </row>
        <row r="3553">
          <cell r="G3553" t="str">
            <v>GR-2025/04-0085</v>
          </cell>
        </row>
        <row r="3553">
          <cell r="I3553" t="str">
            <v>F</v>
          </cell>
          <cell r="J3553">
            <v>130</v>
          </cell>
          <cell r="K3553">
            <v>130</v>
          </cell>
          <cell r="L3553">
            <v>130</v>
          </cell>
          <cell r="M3553" t="str">
            <v>F</v>
          </cell>
          <cell r="N3553">
            <v>1</v>
          </cell>
        </row>
        <row r="3554">
          <cell r="G3554" t="str">
            <v>GR-2025/04-0079</v>
          </cell>
        </row>
        <row r="3554">
          <cell r="I3554" t="str">
            <v>F</v>
          </cell>
          <cell r="J3554">
            <v>40</v>
          </cell>
          <cell r="K3554">
            <v>40</v>
          </cell>
          <cell r="L3554">
            <v>40</v>
          </cell>
          <cell r="M3554" t="str">
            <v>F</v>
          </cell>
          <cell r="N3554">
            <v>1</v>
          </cell>
        </row>
        <row r="3555">
          <cell r="I3555" t="str">
            <v>F</v>
          </cell>
          <cell r="J3555">
            <v>128132</v>
          </cell>
          <cell r="K3555">
            <v>128132</v>
          </cell>
          <cell r="L3555">
            <v>76879.2</v>
          </cell>
          <cell r="M3555" t="str">
            <v>F</v>
          </cell>
          <cell r="N3555">
            <v>0.6</v>
          </cell>
          <cell r="O3555" t="str">
            <v>L</v>
          </cell>
        </row>
        <row r="3556">
          <cell r="F3556" t="str">
            <v>CAIU9543546 (MOCHA)</v>
          </cell>
          <cell r="G3556" t="str">
            <v>GR-2025/05-0086</v>
          </cell>
        </row>
        <row r="3556">
          <cell r="I3556" t="str">
            <v>F</v>
          </cell>
          <cell r="J3556">
            <v>19427.5</v>
          </cell>
          <cell r="K3556">
            <v>19427.5</v>
          </cell>
          <cell r="L3556">
            <v>11860.49</v>
          </cell>
          <cell r="M3556" t="str">
            <v>F</v>
          </cell>
          <cell r="N3556">
            <v>0.6105</v>
          </cell>
          <cell r="O3556" t="str">
            <v>I</v>
          </cell>
        </row>
        <row r="3557">
          <cell r="F3557" t="str">
            <v>CAIU9543546</v>
          </cell>
          <cell r="G3557" t="str">
            <v>GR-2025/05-0085</v>
          </cell>
        </row>
        <row r="3557">
          <cell r="I3557" t="str">
            <v>F</v>
          </cell>
          <cell r="J3557">
            <v>0</v>
          </cell>
          <cell r="K3557">
            <v>0</v>
          </cell>
          <cell r="L3557">
            <v>0</v>
          </cell>
          <cell r="M3557" t="str">
            <v>F</v>
          </cell>
          <cell r="N3557">
            <v>0.6105</v>
          </cell>
          <cell r="O3557" t="str">
            <v>I</v>
          </cell>
        </row>
        <row r="3558">
          <cell r="F3558" t="str">
            <v>CAIU9543546</v>
          </cell>
          <cell r="G3558" t="str">
            <v>GR-2025/05-0084</v>
          </cell>
        </row>
        <row r="3558">
          <cell r="I3558" t="str">
            <v>F</v>
          </cell>
          <cell r="J3558">
            <v>146397</v>
          </cell>
          <cell r="K3558">
            <v>146397</v>
          </cell>
          <cell r="L3558">
            <v>89375.37</v>
          </cell>
          <cell r="M3558" t="str">
            <v>F</v>
          </cell>
          <cell r="N3558">
            <v>0.6105</v>
          </cell>
          <cell r="O3558" t="str">
            <v>I</v>
          </cell>
        </row>
        <row r="3559">
          <cell r="I3559" t="str">
            <v>F</v>
          </cell>
          <cell r="J3559">
            <v>10440</v>
          </cell>
          <cell r="K3559">
            <v>10440</v>
          </cell>
          <cell r="L3559">
            <v>6264</v>
          </cell>
          <cell r="M3559" t="str">
            <v>F</v>
          </cell>
          <cell r="N3559">
            <v>0.6</v>
          </cell>
          <cell r="O3559" t="str">
            <v>L</v>
          </cell>
        </row>
        <row r="3560">
          <cell r="F3560" t="str">
            <v>UETU5791776 (KK)</v>
          </cell>
          <cell r="G3560" t="str">
            <v>GR-2025/05-0098</v>
          </cell>
        </row>
        <row r="3560">
          <cell r="I3560" t="str">
            <v>F</v>
          </cell>
          <cell r="J3560">
            <v>5880</v>
          </cell>
          <cell r="K3560">
            <v>5880</v>
          </cell>
          <cell r="L3560">
            <v>3628.55</v>
          </cell>
          <cell r="M3560" t="str">
            <v>F</v>
          </cell>
          <cell r="N3560">
            <v>0.6171</v>
          </cell>
          <cell r="O3560" t="str">
            <v>K</v>
          </cell>
        </row>
        <row r="3561">
          <cell r="F3561" t="str">
            <v>UETU5791776 (KK)</v>
          </cell>
          <cell r="G3561" t="str">
            <v>GR-2025/05-0099</v>
          </cell>
        </row>
        <row r="3561">
          <cell r="I3561" t="str">
            <v>F</v>
          </cell>
          <cell r="J3561">
            <v>19298</v>
          </cell>
          <cell r="K3561">
            <v>19298</v>
          </cell>
          <cell r="L3561">
            <v>11908.8</v>
          </cell>
          <cell r="M3561" t="str">
            <v>F</v>
          </cell>
          <cell r="N3561">
            <v>0.6171</v>
          </cell>
          <cell r="O3561" t="str">
            <v>K</v>
          </cell>
        </row>
        <row r="3562">
          <cell r="F3562" t="str">
            <v>UETU5791776 (KK)</v>
          </cell>
          <cell r="G3562" t="str">
            <v>GR-2025/05-0100</v>
          </cell>
        </row>
        <row r="3562">
          <cell r="I3562" t="str">
            <v>F</v>
          </cell>
          <cell r="J3562">
            <v>75793</v>
          </cell>
          <cell r="K3562">
            <v>75793</v>
          </cell>
          <cell r="L3562">
            <v>46771.86</v>
          </cell>
          <cell r="M3562" t="str">
            <v>F</v>
          </cell>
          <cell r="N3562">
            <v>0.6171</v>
          </cell>
          <cell r="O3562" t="str">
            <v>K</v>
          </cell>
        </row>
        <row r="3563">
          <cell r="I3563" t="str">
            <v>F</v>
          </cell>
          <cell r="J3563">
            <v>27600</v>
          </cell>
          <cell r="K3563">
            <v>27600</v>
          </cell>
          <cell r="L3563">
            <v>16560</v>
          </cell>
          <cell r="M3563" t="str">
            <v>F</v>
          </cell>
          <cell r="N3563">
            <v>0.6</v>
          </cell>
          <cell r="O3563" t="str">
            <v>L</v>
          </cell>
        </row>
        <row r="3564">
          <cell r="I3564" t="str">
            <v>F</v>
          </cell>
          <cell r="J3564">
            <v>26165</v>
          </cell>
          <cell r="K3564">
            <v>26165</v>
          </cell>
          <cell r="L3564">
            <v>15699</v>
          </cell>
          <cell r="M3564" t="str">
            <v>F</v>
          </cell>
          <cell r="N3564">
            <v>0.6</v>
          </cell>
          <cell r="O3564" t="str">
            <v>L</v>
          </cell>
        </row>
        <row r="3565">
          <cell r="I3565" t="str">
            <v>F</v>
          </cell>
          <cell r="J3565">
            <v>12300</v>
          </cell>
          <cell r="K3565">
            <v>12300</v>
          </cell>
          <cell r="L3565">
            <v>7380</v>
          </cell>
          <cell r="M3565" t="str">
            <v>F</v>
          </cell>
          <cell r="N3565">
            <v>0.6</v>
          </cell>
          <cell r="O3565" t="str">
            <v>L</v>
          </cell>
        </row>
        <row r="3566">
          <cell r="I3566" t="str">
            <v>F</v>
          </cell>
          <cell r="J3566">
            <v>154682</v>
          </cell>
          <cell r="K3566">
            <v>154682</v>
          </cell>
          <cell r="L3566">
            <v>92809.2</v>
          </cell>
          <cell r="M3566" t="str">
            <v>F</v>
          </cell>
          <cell r="N3566">
            <v>0.6</v>
          </cell>
          <cell r="O3566" t="str">
            <v>L</v>
          </cell>
        </row>
        <row r="3567">
          <cell r="I3567" t="str">
            <v>F</v>
          </cell>
          <cell r="J3567">
            <v>99160</v>
          </cell>
          <cell r="K3567">
            <v>99160</v>
          </cell>
          <cell r="L3567">
            <v>59496</v>
          </cell>
          <cell r="M3567" t="str">
            <v>F</v>
          </cell>
          <cell r="N3567">
            <v>0.6</v>
          </cell>
          <cell r="O3567" t="str">
            <v>L</v>
          </cell>
        </row>
        <row r="3568">
          <cell r="I3568" t="str">
            <v>F</v>
          </cell>
          <cell r="J3568">
            <v>96937.5</v>
          </cell>
          <cell r="K3568">
            <v>96937.5</v>
          </cell>
          <cell r="L3568">
            <v>58162.5</v>
          </cell>
          <cell r="M3568" t="str">
            <v>F</v>
          </cell>
          <cell r="N3568">
            <v>0.6</v>
          </cell>
          <cell r="O3568" t="str">
            <v>L</v>
          </cell>
        </row>
        <row r="3569">
          <cell r="F3569" t="str">
            <v>F-MSMU8398670</v>
          </cell>
          <cell r="G3569" t="str">
            <v>FGR2025/04-0003</v>
          </cell>
        </row>
        <row r="3569">
          <cell r="I3569" t="str">
            <v>F</v>
          </cell>
          <cell r="J3569">
            <v>400</v>
          </cell>
          <cell r="K3569">
            <v>400</v>
          </cell>
          <cell r="L3569">
            <v>247.4</v>
          </cell>
          <cell r="M3569" t="str">
            <v>F</v>
          </cell>
          <cell r="N3569">
            <v>0.6185</v>
          </cell>
          <cell r="O3569" t="str">
            <v>I</v>
          </cell>
        </row>
        <row r="3570">
          <cell r="I3570" t="str">
            <v>F</v>
          </cell>
          <cell r="J3570">
            <v>0</v>
          </cell>
          <cell r="K3570">
            <v>0</v>
          </cell>
          <cell r="L3570">
            <v>0</v>
          </cell>
          <cell r="M3570" t="str">
            <v>F</v>
          </cell>
          <cell r="N3570">
            <v>0.6</v>
          </cell>
        </row>
        <row r="3571">
          <cell r="G3571" t="str">
            <v>GR-2025/04-0065</v>
          </cell>
        </row>
        <row r="3571">
          <cell r="I3571" t="str">
            <v>F</v>
          </cell>
          <cell r="J3571">
            <v>513.5</v>
          </cell>
          <cell r="K3571">
            <v>513.5</v>
          </cell>
          <cell r="L3571">
            <v>513.5</v>
          </cell>
          <cell r="M3571" t="str">
            <v>F</v>
          </cell>
          <cell r="N3571">
            <v>1</v>
          </cell>
        </row>
        <row r="3572">
          <cell r="I3572" t="str">
            <v>F</v>
          </cell>
          <cell r="J3572">
            <v>10080</v>
          </cell>
          <cell r="K3572">
            <v>10080</v>
          </cell>
          <cell r="L3572">
            <v>6048</v>
          </cell>
          <cell r="M3572" t="str">
            <v>F</v>
          </cell>
          <cell r="N3572">
            <v>0.6</v>
          </cell>
          <cell r="O3572" t="str">
            <v>L</v>
          </cell>
        </row>
        <row r="3573">
          <cell r="I3573" t="str">
            <v>F</v>
          </cell>
          <cell r="J3573">
            <v>27000</v>
          </cell>
          <cell r="K3573">
            <v>27000</v>
          </cell>
          <cell r="L3573">
            <v>16200</v>
          </cell>
          <cell r="M3573" t="str">
            <v>F</v>
          </cell>
          <cell r="N3573">
            <v>0.6</v>
          </cell>
          <cell r="O3573" t="str">
            <v>L</v>
          </cell>
        </row>
        <row r="3574">
          <cell r="F3574" t="str">
            <v>OOLU9640602</v>
          </cell>
          <cell r="G3574" t="str">
            <v>GR-2025/05-0118</v>
          </cell>
        </row>
        <row r="3574">
          <cell r="I3574" t="str">
            <v>F</v>
          </cell>
          <cell r="J3574">
            <v>141366.03</v>
          </cell>
          <cell r="K3574">
            <v>141366.03</v>
          </cell>
          <cell r="L3574">
            <v>85950.55</v>
          </cell>
          <cell r="M3574" t="str">
            <v>F</v>
          </cell>
          <cell r="N3574">
            <v>0.608</v>
          </cell>
          <cell r="O3574" t="str">
            <v>I</v>
          </cell>
        </row>
        <row r="3575">
          <cell r="F3575" t="str">
            <v>TGBU7967467 (MOCHA)</v>
          </cell>
          <cell r="G3575" t="str">
            <v>GR-2025/05-0132</v>
          </cell>
        </row>
        <row r="3575">
          <cell r="I3575" t="str">
            <v>F</v>
          </cell>
          <cell r="J3575">
            <v>5900</v>
          </cell>
          <cell r="K3575">
            <v>5900</v>
          </cell>
          <cell r="L3575">
            <v>3587.2</v>
          </cell>
          <cell r="M3575" t="str">
            <v>F</v>
          </cell>
          <cell r="N3575">
            <v>0.608</v>
          </cell>
          <cell r="O3575" t="str">
            <v>I</v>
          </cell>
        </row>
        <row r="3576">
          <cell r="F3576" t="str">
            <v>TGBU7967467</v>
          </cell>
          <cell r="G3576" t="str">
            <v>GR-2025/05-0131</v>
          </cell>
        </row>
        <row r="3576">
          <cell r="I3576" t="str">
            <v>F</v>
          </cell>
          <cell r="J3576">
            <v>115641.98</v>
          </cell>
          <cell r="K3576">
            <v>115641.98</v>
          </cell>
          <cell r="L3576">
            <v>70310.32</v>
          </cell>
          <cell r="M3576" t="str">
            <v>F</v>
          </cell>
          <cell r="N3576">
            <v>0.608</v>
          </cell>
          <cell r="O3576" t="str">
            <v>I</v>
          </cell>
        </row>
        <row r="3577">
          <cell r="G3577" t="str">
            <v>GR-2025/04-0063, GR-2025/04-0068</v>
          </cell>
        </row>
        <row r="3577">
          <cell r="I3577" t="str">
            <v>F</v>
          </cell>
          <cell r="J3577">
            <v>796</v>
          </cell>
          <cell r="K3577">
            <v>796</v>
          </cell>
          <cell r="L3577">
            <v>796</v>
          </cell>
          <cell r="M3577" t="str">
            <v>F</v>
          </cell>
          <cell r="N3577">
            <v>1</v>
          </cell>
        </row>
        <row r="3578">
          <cell r="F3578" t="str">
            <v>OOCU9691630</v>
          </cell>
          <cell r="G3578" t="str">
            <v>GR-2025/05-0114</v>
          </cell>
        </row>
        <row r="3578">
          <cell r="I3578" t="str">
            <v>F</v>
          </cell>
          <cell r="J3578">
            <v>90865.5</v>
          </cell>
          <cell r="K3578">
            <v>90865.5</v>
          </cell>
          <cell r="L3578">
            <v>55246.22</v>
          </cell>
          <cell r="M3578" t="str">
            <v>F</v>
          </cell>
          <cell r="N3578">
            <v>0.608</v>
          </cell>
          <cell r="O3578" t="str">
            <v>I</v>
          </cell>
        </row>
        <row r="3579">
          <cell r="F3579" t="str">
            <v>TRHU7441033</v>
          </cell>
          <cell r="G3579" t="str">
            <v>GR-2025/05-0130</v>
          </cell>
        </row>
        <row r="3579">
          <cell r="I3579" t="str">
            <v>F</v>
          </cell>
          <cell r="J3579">
            <v>109084</v>
          </cell>
          <cell r="K3579">
            <v>109084</v>
          </cell>
          <cell r="L3579">
            <v>66323.07</v>
          </cell>
          <cell r="M3579" t="str">
            <v>F</v>
          </cell>
          <cell r="N3579">
            <v>0.608</v>
          </cell>
          <cell r="O3579" t="str">
            <v>I</v>
          </cell>
        </row>
        <row r="3580">
          <cell r="F3580" t="str">
            <v>OOCU8162863</v>
          </cell>
          <cell r="G3580" t="str">
            <v>GR-2025/05-0106</v>
          </cell>
        </row>
        <row r="3580">
          <cell r="I3580" t="str">
            <v>F</v>
          </cell>
          <cell r="J3580">
            <v>103136</v>
          </cell>
          <cell r="K3580">
            <v>103136</v>
          </cell>
          <cell r="L3580">
            <v>62706.69</v>
          </cell>
          <cell r="M3580" t="str">
            <v>F</v>
          </cell>
          <cell r="N3580">
            <v>0.608</v>
          </cell>
          <cell r="O3580" t="str">
            <v>I</v>
          </cell>
        </row>
        <row r="3581">
          <cell r="F3581" t="str">
            <v>OOCU8373676 (MOCHA)</v>
          </cell>
          <cell r="G3581" t="str">
            <v>GR-2025/05-0117</v>
          </cell>
        </row>
        <row r="3581">
          <cell r="I3581" t="str">
            <v>F</v>
          </cell>
          <cell r="J3581">
            <v>6454</v>
          </cell>
          <cell r="K3581">
            <v>6454</v>
          </cell>
          <cell r="L3581">
            <v>3924.03</v>
          </cell>
          <cell r="M3581" t="str">
            <v>F</v>
          </cell>
          <cell r="N3581">
            <v>0.608</v>
          </cell>
          <cell r="O3581" t="str">
            <v>I</v>
          </cell>
        </row>
        <row r="3582">
          <cell r="F3582" t="str">
            <v>OOCU8373676</v>
          </cell>
          <cell r="G3582" t="str">
            <v>GR-2025/05-0116</v>
          </cell>
        </row>
        <row r="3582">
          <cell r="I3582" t="str">
            <v>F</v>
          </cell>
          <cell r="J3582">
            <v>131112.99</v>
          </cell>
          <cell r="K3582">
            <v>131112.99</v>
          </cell>
          <cell r="L3582">
            <v>79716.7</v>
          </cell>
          <cell r="M3582" t="str">
            <v>F</v>
          </cell>
          <cell r="N3582">
            <v>0.608</v>
          </cell>
          <cell r="O3582" t="str">
            <v>I</v>
          </cell>
        </row>
        <row r="3583">
          <cell r="I3583" t="str">
            <v>F</v>
          </cell>
          <cell r="J3583">
            <v>155344</v>
          </cell>
          <cell r="K3583">
            <v>155344</v>
          </cell>
          <cell r="L3583">
            <v>93206.4</v>
          </cell>
          <cell r="M3583" t="str">
            <v>F</v>
          </cell>
          <cell r="N3583">
            <v>0.6</v>
          </cell>
          <cell r="O3583" t="str">
            <v>L</v>
          </cell>
        </row>
        <row r="3584">
          <cell r="F3584" t="str">
            <v>CSNU7760089</v>
          </cell>
          <cell r="G3584" t="str">
            <v>GR-2025/05-0174</v>
          </cell>
        </row>
        <row r="3584">
          <cell r="I3584" t="str">
            <v>F</v>
          </cell>
          <cell r="J3584">
            <v>124200.01</v>
          </cell>
          <cell r="K3584">
            <v>124200.01</v>
          </cell>
          <cell r="L3584">
            <v>73563.67</v>
          </cell>
          <cell r="M3584" t="str">
            <v>F</v>
          </cell>
          <cell r="N3584">
            <v>0.5923</v>
          </cell>
          <cell r="O3584" t="str">
            <v>I</v>
          </cell>
          <cell r="P3584" t="str">
            <v>124200.01</v>
          </cell>
        </row>
        <row r="3585">
          <cell r="F3585" t="str">
            <v>RXTU4565996</v>
          </cell>
          <cell r="G3585" t="str">
            <v>GR-2025/05-0061</v>
          </cell>
        </row>
        <row r="3585">
          <cell r="I3585" t="str">
            <v>F</v>
          </cell>
          <cell r="J3585">
            <v>127583.5</v>
          </cell>
          <cell r="K3585">
            <v>127583.5</v>
          </cell>
          <cell r="L3585">
            <v>78910.39</v>
          </cell>
          <cell r="M3585" t="str">
            <v>F</v>
          </cell>
          <cell r="N3585">
            <v>0.6185</v>
          </cell>
          <cell r="O3585" t="str">
            <v>I</v>
          </cell>
        </row>
        <row r="3586">
          <cell r="F3586" t="str">
            <v>TEMU7178582</v>
          </cell>
          <cell r="G3586" t="str">
            <v>GR-2025/05-0062</v>
          </cell>
        </row>
        <row r="3586">
          <cell r="I3586" t="str">
            <v>F</v>
          </cell>
          <cell r="J3586">
            <v>94200</v>
          </cell>
          <cell r="K3586">
            <v>94200</v>
          </cell>
          <cell r="L3586">
            <v>58262.7</v>
          </cell>
          <cell r="M3586" t="str">
            <v>F</v>
          </cell>
          <cell r="N3586">
            <v>0.6185</v>
          </cell>
          <cell r="O3586" t="str">
            <v>I</v>
          </cell>
        </row>
        <row r="3587">
          <cell r="I3587" t="str">
            <v>F</v>
          </cell>
          <cell r="J3587">
            <v>2900</v>
          </cell>
          <cell r="K3587">
            <v>2900</v>
          </cell>
          <cell r="L3587">
            <v>1740</v>
          </cell>
          <cell r="M3587" t="str">
            <v>F</v>
          </cell>
          <cell r="N3587">
            <v>0.6</v>
          </cell>
          <cell r="O3587" t="str">
            <v>L</v>
          </cell>
        </row>
        <row r="3588">
          <cell r="F3588" t="str">
            <v>TEMU6999069</v>
          </cell>
          <cell r="G3588" t="str">
            <v>GR-2025/05-0066</v>
          </cell>
        </row>
        <row r="3588">
          <cell r="I3588" t="str">
            <v>F</v>
          </cell>
          <cell r="J3588">
            <v>109878</v>
          </cell>
          <cell r="K3588">
            <v>109878</v>
          </cell>
          <cell r="L3588">
            <v>67959.54</v>
          </cell>
          <cell r="M3588" t="str">
            <v>F</v>
          </cell>
          <cell r="N3588">
            <v>0.6185</v>
          </cell>
          <cell r="O3588" t="str">
            <v>I</v>
          </cell>
        </row>
        <row r="3589">
          <cell r="I3589" t="str">
            <v>F</v>
          </cell>
          <cell r="J3589">
            <v>2850</v>
          </cell>
          <cell r="K3589">
            <v>2850</v>
          </cell>
          <cell r="L3589">
            <v>1710</v>
          </cell>
          <cell r="M3589" t="str">
            <v>F</v>
          </cell>
          <cell r="N3589">
            <v>0.6</v>
          </cell>
          <cell r="O3589" t="str">
            <v>N</v>
          </cell>
        </row>
        <row r="3590">
          <cell r="I3590" t="str">
            <v>F</v>
          </cell>
          <cell r="J3590">
            <v>14400</v>
          </cell>
          <cell r="K3590">
            <v>14400</v>
          </cell>
          <cell r="L3590">
            <v>8640</v>
          </cell>
          <cell r="M3590" t="str">
            <v>F</v>
          </cell>
          <cell r="N3590">
            <v>0.6</v>
          </cell>
          <cell r="O3590" t="str">
            <v>L</v>
          </cell>
        </row>
        <row r="3591">
          <cell r="F3591" t="str">
            <v>TCNU6532264</v>
          </cell>
          <cell r="G3591" t="str">
            <v>GR-2025/05-0060</v>
          </cell>
        </row>
        <row r="3591">
          <cell r="I3591" t="str">
            <v>F</v>
          </cell>
          <cell r="J3591">
            <v>91800</v>
          </cell>
          <cell r="K3591">
            <v>91800</v>
          </cell>
          <cell r="L3591">
            <v>56778.3</v>
          </cell>
          <cell r="M3591" t="str">
            <v>F</v>
          </cell>
          <cell r="N3591">
            <v>0.6185</v>
          </cell>
          <cell r="O3591" t="str">
            <v>I</v>
          </cell>
        </row>
        <row r="3592">
          <cell r="F3592" t="str">
            <v>FDCU0289790</v>
          </cell>
          <cell r="G3592" t="str">
            <v>GR-2025/05-0063</v>
          </cell>
        </row>
        <row r="3592">
          <cell r="I3592" t="str">
            <v>F</v>
          </cell>
          <cell r="J3592">
            <v>113280</v>
          </cell>
          <cell r="K3592">
            <v>113280</v>
          </cell>
          <cell r="L3592">
            <v>70063.68</v>
          </cell>
          <cell r="M3592" t="str">
            <v>F</v>
          </cell>
          <cell r="N3592">
            <v>0.6185</v>
          </cell>
          <cell r="O3592" t="str">
            <v>I</v>
          </cell>
        </row>
        <row r="3593">
          <cell r="F3593" t="str">
            <v>CSLU6282286</v>
          </cell>
          <cell r="G3593" t="str">
            <v>GR-2025/05-0043</v>
          </cell>
        </row>
        <row r="3593">
          <cell r="I3593" t="str">
            <v>F</v>
          </cell>
          <cell r="J3593">
            <v>47251</v>
          </cell>
          <cell r="K3593">
            <v>47251</v>
          </cell>
          <cell r="L3593">
            <v>28846.74</v>
          </cell>
          <cell r="M3593" t="str">
            <v>F</v>
          </cell>
          <cell r="N3593">
            <v>0.6105</v>
          </cell>
          <cell r="O3593" t="str">
            <v>I</v>
          </cell>
        </row>
        <row r="3594">
          <cell r="F3594" t="str">
            <v>CSLU6282286</v>
          </cell>
          <cell r="G3594" t="str">
            <v>GR-2025/05-0056</v>
          </cell>
        </row>
        <row r="3594">
          <cell r="I3594" t="str">
            <v>F</v>
          </cell>
          <cell r="J3594">
            <v>4860</v>
          </cell>
          <cell r="K3594">
            <v>4860</v>
          </cell>
          <cell r="L3594">
            <v>2967.03</v>
          </cell>
          <cell r="M3594" t="str">
            <v>F</v>
          </cell>
          <cell r="N3594">
            <v>0.6105</v>
          </cell>
          <cell r="O3594" t="str">
            <v>I</v>
          </cell>
        </row>
        <row r="3595">
          <cell r="F3595" t="str">
            <v>CSLU6282286</v>
          </cell>
          <cell r="G3595" t="str">
            <v>GR-2025/05-0057</v>
          </cell>
        </row>
        <row r="3595">
          <cell r="I3595" t="str">
            <v>F</v>
          </cell>
          <cell r="J3595">
            <v>14280</v>
          </cell>
          <cell r="K3595">
            <v>14280</v>
          </cell>
          <cell r="L3595">
            <v>8717.94</v>
          </cell>
          <cell r="M3595" t="str">
            <v>F</v>
          </cell>
          <cell r="N3595">
            <v>0.6105</v>
          </cell>
          <cell r="O3595" t="str">
            <v>I</v>
          </cell>
        </row>
        <row r="3596">
          <cell r="I3596" t="str">
            <v>F</v>
          </cell>
          <cell r="J3596">
            <v>52020</v>
          </cell>
          <cell r="K3596">
            <v>52020</v>
          </cell>
          <cell r="L3596">
            <v>31212</v>
          </cell>
          <cell r="M3596" t="str">
            <v>F</v>
          </cell>
          <cell r="N3596">
            <v>0.6</v>
          </cell>
          <cell r="O3596" t="str">
            <v>L</v>
          </cell>
        </row>
        <row r="3597">
          <cell r="F3597" t="str">
            <v>CSLU6282286</v>
          </cell>
          <cell r="G3597" t="str">
            <v>GR-2025/05-0058</v>
          </cell>
        </row>
        <row r="3597">
          <cell r="I3597" t="str">
            <v>F</v>
          </cell>
          <cell r="J3597">
            <v>60980</v>
          </cell>
          <cell r="K3597">
            <v>60980</v>
          </cell>
          <cell r="L3597">
            <v>37228.29</v>
          </cell>
          <cell r="M3597" t="str">
            <v>F</v>
          </cell>
          <cell r="N3597">
            <v>0.6105</v>
          </cell>
          <cell r="O3597" t="str">
            <v>I</v>
          </cell>
        </row>
        <row r="3598">
          <cell r="F3598" t="str">
            <v>CSLU6282286</v>
          </cell>
          <cell r="G3598" t="str">
            <v>GR-2025/05-0054</v>
          </cell>
        </row>
        <row r="3598">
          <cell r="I3598" t="str">
            <v>F</v>
          </cell>
          <cell r="J3598">
            <v>72700</v>
          </cell>
          <cell r="K3598">
            <v>72700</v>
          </cell>
          <cell r="L3598">
            <v>44383.35</v>
          </cell>
          <cell r="M3598" t="str">
            <v>F</v>
          </cell>
          <cell r="N3598">
            <v>0.6105</v>
          </cell>
          <cell r="O3598" t="str">
            <v>I</v>
          </cell>
        </row>
        <row r="3599">
          <cell r="F3599" t="str">
            <v>FCIU8853606</v>
          </cell>
          <cell r="G3599" t="str">
            <v>GR-2025/05-0047</v>
          </cell>
        </row>
        <row r="3599">
          <cell r="I3599" t="str">
            <v>F</v>
          </cell>
          <cell r="J3599">
            <v>22617</v>
          </cell>
          <cell r="K3599">
            <v>22617</v>
          </cell>
          <cell r="L3599">
            <v>13807.68</v>
          </cell>
          <cell r="M3599" t="str">
            <v>F</v>
          </cell>
          <cell r="N3599">
            <v>0.6105</v>
          </cell>
          <cell r="O3599" t="str">
            <v>I</v>
          </cell>
        </row>
        <row r="3600">
          <cell r="F3600" t="str">
            <v>FCIU8853606</v>
          </cell>
          <cell r="G3600" t="str">
            <v>GR-2025/05-0046</v>
          </cell>
        </row>
        <row r="3600">
          <cell r="I3600" t="str">
            <v>F</v>
          </cell>
          <cell r="J3600">
            <v>126824</v>
          </cell>
          <cell r="K3600">
            <v>126824</v>
          </cell>
          <cell r="L3600">
            <v>77426.05</v>
          </cell>
          <cell r="M3600" t="str">
            <v>F</v>
          </cell>
          <cell r="N3600">
            <v>0.6105</v>
          </cell>
          <cell r="O3600" t="str">
            <v>I</v>
          </cell>
        </row>
        <row r="3601">
          <cell r="F3601" t="str">
            <v>YMMU6938208</v>
          </cell>
          <cell r="G3601" t="str">
            <v>GR-2025/05-0083</v>
          </cell>
        </row>
        <row r="3601">
          <cell r="I3601" t="str">
            <v>F</v>
          </cell>
          <cell r="J3601">
            <v>3280</v>
          </cell>
          <cell r="K3601">
            <v>3280</v>
          </cell>
          <cell r="L3601">
            <v>2002.44</v>
          </cell>
          <cell r="M3601" t="str">
            <v>F</v>
          </cell>
          <cell r="N3601">
            <v>0.6105</v>
          </cell>
          <cell r="O3601" t="str">
            <v>I</v>
          </cell>
        </row>
        <row r="3602">
          <cell r="I3602" t="str">
            <v>F</v>
          </cell>
          <cell r="J3602">
            <v>57158</v>
          </cell>
          <cell r="K3602">
            <v>57158</v>
          </cell>
          <cell r="L3602">
            <v>34294.8</v>
          </cell>
          <cell r="M3602" t="str">
            <v>F</v>
          </cell>
          <cell r="N3602">
            <v>0.6</v>
          </cell>
          <cell r="O3602" t="str">
            <v>L</v>
          </cell>
        </row>
        <row r="3603">
          <cell r="F3603" t="str">
            <v>YMMU6938208 (MOCHA)</v>
          </cell>
          <cell r="G3603" t="str">
            <v>GR-2025/05-0082</v>
          </cell>
        </row>
        <row r="3603">
          <cell r="I3603" t="str">
            <v>F</v>
          </cell>
          <cell r="J3603">
            <v>41600</v>
          </cell>
          <cell r="K3603">
            <v>41600</v>
          </cell>
          <cell r="L3603">
            <v>25396.8</v>
          </cell>
          <cell r="M3603" t="str">
            <v>F</v>
          </cell>
          <cell r="N3603">
            <v>0.6105</v>
          </cell>
          <cell r="O3603" t="str">
            <v>I</v>
          </cell>
        </row>
        <row r="3604">
          <cell r="F3604" t="str">
            <v>YMMU6938208</v>
          </cell>
          <cell r="G3604" t="str">
            <v>GR-2025/05-0081</v>
          </cell>
        </row>
        <row r="3604">
          <cell r="I3604" t="str">
            <v>F</v>
          </cell>
          <cell r="J3604">
            <v>261881</v>
          </cell>
          <cell r="K3604">
            <v>261881</v>
          </cell>
          <cell r="L3604">
            <v>159878.35</v>
          </cell>
          <cell r="M3604" t="str">
            <v>F</v>
          </cell>
          <cell r="N3604">
            <v>0.6105</v>
          </cell>
          <cell r="O3604" t="str">
            <v>I</v>
          </cell>
        </row>
        <row r="3605">
          <cell r="I3605" t="str">
            <v>F</v>
          </cell>
          <cell r="J3605">
            <v>29588</v>
          </cell>
          <cell r="K3605">
            <v>29588</v>
          </cell>
          <cell r="L3605">
            <v>17752.8</v>
          </cell>
          <cell r="M3605" t="str">
            <v>F</v>
          </cell>
          <cell r="N3605">
            <v>0.6</v>
          </cell>
          <cell r="O3605" t="str">
            <v>L</v>
          </cell>
        </row>
        <row r="3606">
          <cell r="F3606" t="str">
            <v>OOCU8458346 (KUCHING)</v>
          </cell>
          <cell r="G3606" t="str">
            <v>GR-2025/05-0175</v>
          </cell>
        </row>
        <row r="3606">
          <cell r="I3606" t="str">
            <v>F</v>
          </cell>
          <cell r="J3606">
            <v>79099.6</v>
          </cell>
          <cell r="K3606">
            <v>79099.6</v>
          </cell>
          <cell r="L3606">
            <v>47617.96</v>
          </cell>
          <cell r="M3606" t="str">
            <v>F</v>
          </cell>
          <cell r="N3606">
            <v>0.602</v>
          </cell>
          <cell r="O3606" t="str">
            <v>K</v>
          </cell>
        </row>
        <row r="3607">
          <cell r="I3607" t="str">
            <v>F</v>
          </cell>
          <cell r="J3607">
            <v>27508</v>
          </cell>
          <cell r="K3607">
            <v>27508</v>
          </cell>
          <cell r="L3607">
            <v>16504.8</v>
          </cell>
          <cell r="M3607" t="str">
            <v>F</v>
          </cell>
          <cell r="N3607">
            <v>0.6</v>
          </cell>
          <cell r="O3607" t="str">
            <v>L</v>
          </cell>
        </row>
        <row r="3608">
          <cell r="F3608" t="str">
            <v>MEDU7911038 (MOCHA)</v>
          </cell>
          <cell r="G3608" t="str">
            <v>GR-2025/05-0020</v>
          </cell>
        </row>
        <row r="3608">
          <cell r="I3608" t="str">
            <v>F</v>
          </cell>
          <cell r="J3608">
            <v>140100</v>
          </cell>
          <cell r="K3608">
            <v>140100</v>
          </cell>
          <cell r="L3608">
            <v>85531.05</v>
          </cell>
          <cell r="M3608" t="str">
            <v>F</v>
          </cell>
          <cell r="N3608">
            <v>0.6105</v>
          </cell>
          <cell r="O3608" t="str">
            <v>I</v>
          </cell>
        </row>
        <row r="3609">
          <cell r="I3609" t="str">
            <v>F</v>
          </cell>
          <cell r="J3609">
            <v>5580</v>
          </cell>
          <cell r="K3609">
            <v>5580</v>
          </cell>
          <cell r="L3609">
            <v>3348</v>
          </cell>
          <cell r="M3609" t="str">
            <v>F</v>
          </cell>
          <cell r="N3609">
            <v>0.6</v>
          </cell>
          <cell r="O3609" t="str">
            <v>L</v>
          </cell>
        </row>
        <row r="3610">
          <cell r="I3610" t="str">
            <v>F</v>
          </cell>
          <cell r="J3610">
            <v>193061.7</v>
          </cell>
          <cell r="K3610">
            <v>193061.7</v>
          </cell>
          <cell r="L3610">
            <v>115837.02</v>
          </cell>
          <cell r="M3610" t="str">
            <v>F</v>
          </cell>
          <cell r="N3610">
            <v>0.6</v>
          </cell>
          <cell r="O3610" t="str">
            <v>L</v>
          </cell>
        </row>
        <row r="3611">
          <cell r="I3611" t="str">
            <v>F</v>
          </cell>
          <cell r="J3611">
            <v>2380</v>
          </cell>
          <cell r="K3611">
            <v>2380</v>
          </cell>
          <cell r="L3611">
            <v>1428</v>
          </cell>
          <cell r="M3611" t="str">
            <v>F</v>
          </cell>
          <cell r="N3611">
            <v>0.6</v>
          </cell>
          <cell r="O3611" t="str">
            <v>L</v>
          </cell>
        </row>
        <row r="3612">
          <cell r="G3612" t="str">
            <v>GR-2025/04-0064</v>
          </cell>
        </row>
        <row r="3612">
          <cell r="I3612" t="str">
            <v>F</v>
          </cell>
          <cell r="J3612">
            <v>2878.15</v>
          </cell>
          <cell r="K3612">
            <v>2878.15</v>
          </cell>
          <cell r="L3612">
            <v>2878.15</v>
          </cell>
          <cell r="M3612" t="str">
            <v>F</v>
          </cell>
          <cell r="N3612">
            <v>1</v>
          </cell>
        </row>
        <row r="3613">
          <cell r="F3613" t="str">
            <v>MEDU7911038 (MOCHA)</v>
          </cell>
          <cell r="G3613" t="str">
            <v>GR-2025/05-0019</v>
          </cell>
        </row>
        <row r="3613">
          <cell r="I3613" t="str">
            <v>F</v>
          </cell>
          <cell r="J3613">
            <v>11156</v>
          </cell>
          <cell r="K3613">
            <v>11156</v>
          </cell>
          <cell r="L3613">
            <v>6810.74</v>
          </cell>
          <cell r="M3613" t="str">
            <v>F</v>
          </cell>
          <cell r="N3613">
            <v>0.6105</v>
          </cell>
          <cell r="O3613" t="str">
            <v>I</v>
          </cell>
        </row>
        <row r="3614">
          <cell r="F3614" t="str">
            <v>MEDU7911038</v>
          </cell>
          <cell r="G3614" t="str">
            <v>GR-2025/05-0018</v>
          </cell>
        </row>
        <row r="3614">
          <cell r="I3614" t="str">
            <v>F</v>
          </cell>
          <cell r="J3614">
            <v>27113</v>
          </cell>
          <cell r="K3614">
            <v>27113</v>
          </cell>
          <cell r="L3614">
            <v>16552.49</v>
          </cell>
          <cell r="M3614" t="str">
            <v>F</v>
          </cell>
          <cell r="N3614">
            <v>0.6105</v>
          </cell>
          <cell r="O3614" t="str">
            <v>I</v>
          </cell>
        </row>
        <row r="3615">
          <cell r="F3615" t="str">
            <v>MEDU7911038</v>
          </cell>
          <cell r="G3615" t="str">
            <v>GR-2025/05-0017</v>
          </cell>
        </row>
        <row r="3615">
          <cell r="I3615" t="str">
            <v>F</v>
          </cell>
          <cell r="J3615">
            <v>31326</v>
          </cell>
          <cell r="K3615">
            <v>31326</v>
          </cell>
          <cell r="L3615">
            <v>19124.52</v>
          </cell>
          <cell r="M3615" t="str">
            <v>F</v>
          </cell>
          <cell r="N3615">
            <v>0.6105</v>
          </cell>
          <cell r="O3615" t="str">
            <v>I</v>
          </cell>
        </row>
        <row r="3616">
          <cell r="F3616" t="str">
            <v>MEDU7911038</v>
          </cell>
          <cell r="G3616" t="str">
            <v>GR-2025/05-0016</v>
          </cell>
        </row>
        <row r="3616">
          <cell r="I3616" t="str">
            <v>F</v>
          </cell>
          <cell r="J3616">
            <v>50872</v>
          </cell>
          <cell r="K3616">
            <v>50872</v>
          </cell>
          <cell r="L3616">
            <v>31057.36</v>
          </cell>
          <cell r="M3616" t="str">
            <v>F</v>
          </cell>
          <cell r="N3616">
            <v>0.6105</v>
          </cell>
          <cell r="O3616" t="str">
            <v>I</v>
          </cell>
        </row>
        <row r="3617">
          <cell r="F3617" t="str">
            <v>MEDU7911038</v>
          </cell>
          <cell r="G3617" t="str">
            <v>GR-2025/05-0015</v>
          </cell>
        </row>
        <row r="3617">
          <cell r="I3617" t="str">
            <v>F</v>
          </cell>
          <cell r="J3617">
            <v>111858.4</v>
          </cell>
          <cell r="K3617">
            <v>111858.4</v>
          </cell>
          <cell r="L3617">
            <v>68289.55</v>
          </cell>
          <cell r="M3617" t="str">
            <v>F</v>
          </cell>
          <cell r="N3617">
            <v>0.6105</v>
          </cell>
          <cell r="O3617" t="str">
            <v>I</v>
          </cell>
        </row>
        <row r="3618">
          <cell r="F3618" t="str">
            <v>MEDU7911038</v>
          </cell>
          <cell r="G3618" t="str">
            <v>GR-2025/05-0014</v>
          </cell>
        </row>
        <row r="3618">
          <cell r="I3618" t="str">
            <v>F</v>
          </cell>
          <cell r="J3618">
            <v>296302.6</v>
          </cell>
          <cell r="K3618">
            <v>296302.6</v>
          </cell>
          <cell r="L3618">
            <v>180892.74</v>
          </cell>
          <cell r="M3618" t="str">
            <v>F</v>
          </cell>
          <cell r="N3618">
            <v>0.6105</v>
          </cell>
          <cell r="O3618" t="str">
            <v>I</v>
          </cell>
        </row>
        <row r="3619">
          <cell r="F3619" t="str">
            <v>MEDU7911038</v>
          </cell>
          <cell r="G3619" t="str">
            <v>GR-2025/05-0013</v>
          </cell>
        </row>
        <row r="3619">
          <cell r="I3619" t="str">
            <v>F</v>
          </cell>
          <cell r="J3619">
            <v>116290</v>
          </cell>
          <cell r="K3619">
            <v>116290</v>
          </cell>
          <cell r="L3619">
            <v>70995.05</v>
          </cell>
          <cell r="M3619" t="str">
            <v>F</v>
          </cell>
          <cell r="N3619">
            <v>0.6105</v>
          </cell>
          <cell r="O3619" t="str">
            <v>I</v>
          </cell>
        </row>
        <row r="3620">
          <cell r="F3620" t="str">
            <v>MEDU7911038</v>
          </cell>
          <cell r="G3620" t="str">
            <v>GR-2025/05-0012</v>
          </cell>
        </row>
        <row r="3620">
          <cell r="I3620" t="str">
            <v>F</v>
          </cell>
          <cell r="J3620">
            <v>1993.03</v>
          </cell>
          <cell r="K3620">
            <v>1993.03</v>
          </cell>
          <cell r="L3620">
            <v>1216.74</v>
          </cell>
          <cell r="M3620" t="str">
            <v>F</v>
          </cell>
          <cell r="N3620">
            <v>0.6105</v>
          </cell>
          <cell r="O3620" t="str">
            <v>I</v>
          </cell>
        </row>
        <row r="3621">
          <cell r="F3621" t="str">
            <v>TCKU7112770 (KUCHING)</v>
          </cell>
          <cell r="G3621" t="str">
            <v>GR-2025/05-0065</v>
          </cell>
        </row>
        <row r="3621">
          <cell r="I3621" t="str">
            <v>F</v>
          </cell>
          <cell r="J3621">
            <v>98082.01</v>
          </cell>
          <cell r="K3621">
            <v>98082.01</v>
          </cell>
          <cell r="L3621">
            <v>59879.07</v>
          </cell>
          <cell r="M3621" t="str">
            <v>F</v>
          </cell>
          <cell r="N3621">
            <v>0.6105</v>
          </cell>
          <cell r="O3621" t="str">
            <v>I</v>
          </cell>
        </row>
        <row r="3622">
          <cell r="I3622" t="str">
            <v>F</v>
          </cell>
          <cell r="J3622">
            <v>98082</v>
          </cell>
          <cell r="K3622">
            <v>98082</v>
          </cell>
          <cell r="L3622">
            <v>58849.2</v>
          </cell>
          <cell r="M3622" t="str">
            <v>F</v>
          </cell>
          <cell r="N3622">
            <v>0.6</v>
          </cell>
          <cell r="O3622" t="str">
            <v>L</v>
          </cell>
        </row>
        <row r="3623">
          <cell r="I3623" t="str">
            <v>F</v>
          </cell>
          <cell r="J3623">
            <v>5200</v>
          </cell>
          <cell r="K3623">
            <v>5200</v>
          </cell>
          <cell r="L3623">
            <v>3120</v>
          </cell>
          <cell r="M3623" t="str">
            <v>F</v>
          </cell>
          <cell r="N3623">
            <v>0.6</v>
          </cell>
          <cell r="O3623" t="str">
            <v>N</v>
          </cell>
        </row>
        <row r="3624">
          <cell r="F3624" t="str">
            <v>FCIU7178170</v>
          </cell>
          <cell r="G3624" t="str">
            <v>GR-2025/05-0027</v>
          </cell>
        </row>
        <row r="3624">
          <cell r="I3624" t="str">
            <v>F</v>
          </cell>
          <cell r="J3624">
            <v>166294</v>
          </cell>
          <cell r="K3624">
            <v>166294</v>
          </cell>
          <cell r="L3624">
            <v>102852.84</v>
          </cell>
          <cell r="M3624" t="str">
            <v>F</v>
          </cell>
          <cell r="N3624">
            <v>0.6185</v>
          </cell>
          <cell r="O3624" t="str">
            <v>I</v>
          </cell>
        </row>
        <row r="3625">
          <cell r="F3625" t="str">
            <v>TCNU7789088 (MOCHA)</v>
          </cell>
          <cell r="G3625" t="str">
            <v>GR-2025/05-0053</v>
          </cell>
        </row>
        <row r="3625">
          <cell r="I3625" t="str">
            <v>F</v>
          </cell>
          <cell r="J3625">
            <v>18310</v>
          </cell>
          <cell r="K3625">
            <v>18310</v>
          </cell>
          <cell r="L3625">
            <v>10986</v>
          </cell>
          <cell r="M3625" t="str">
            <v>F</v>
          </cell>
          <cell r="N3625">
            <v>0.6</v>
          </cell>
          <cell r="O3625" t="str">
            <v>I</v>
          </cell>
        </row>
        <row r="3626">
          <cell r="F3626" t="str">
            <v>TCNU7789088</v>
          </cell>
          <cell r="G3626" t="str">
            <v>GR-2025/05-0052</v>
          </cell>
        </row>
        <row r="3626">
          <cell r="I3626" t="str">
            <v>F</v>
          </cell>
          <cell r="J3626">
            <v>95237.99</v>
          </cell>
          <cell r="K3626">
            <v>95237.99</v>
          </cell>
          <cell r="L3626">
            <v>58904.7</v>
          </cell>
          <cell r="M3626" t="str">
            <v>F</v>
          </cell>
          <cell r="N3626">
            <v>0.6185</v>
          </cell>
          <cell r="O3626" t="str">
            <v>I</v>
          </cell>
        </row>
        <row r="3627">
          <cell r="F3627" t="str">
            <v>TEMU7000501</v>
          </cell>
          <cell r="G3627" t="str">
            <v>GR-2025/05-0045</v>
          </cell>
        </row>
        <row r="3627">
          <cell r="I3627" t="str">
            <v>F</v>
          </cell>
          <cell r="J3627">
            <v>118918.99</v>
          </cell>
          <cell r="K3627">
            <v>118918.99</v>
          </cell>
          <cell r="L3627">
            <v>73551.4</v>
          </cell>
          <cell r="M3627" t="str">
            <v>F</v>
          </cell>
          <cell r="N3627">
            <v>0.6185</v>
          </cell>
          <cell r="O3627" t="str">
            <v>I</v>
          </cell>
        </row>
        <row r="3628">
          <cell r="F3628" t="str">
            <v>CSNU8157043 (MOCHA)</v>
          </cell>
          <cell r="G3628" t="str">
            <v>GR-2025/05-0042</v>
          </cell>
        </row>
        <row r="3628">
          <cell r="I3628" t="str">
            <v>F</v>
          </cell>
          <cell r="J3628">
            <v>61891.25</v>
          </cell>
          <cell r="K3628">
            <v>61891.25</v>
          </cell>
          <cell r="L3628">
            <v>38193.09</v>
          </cell>
          <cell r="M3628" t="str">
            <v>F</v>
          </cell>
          <cell r="N3628">
            <v>0.6171</v>
          </cell>
          <cell r="O3628" t="str">
            <v>I</v>
          </cell>
        </row>
        <row r="3629">
          <cell r="G3629" t="str">
            <v>GR-2025/04-0050</v>
          </cell>
        </row>
        <row r="3629">
          <cell r="I3629" t="str">
            <v>F</v>
          </cell>
          <cell r="J3629">
            <v>5980</v>
          </cell>
          <cell r="K3629">
            <v>5980</v>
          </cell>
          <cell r="L3629">
            <v>5980</v>
          </cell>
          <cell r="M3629" t="str">
            <v>F</v>
          </cell>
          <cell r="N3629">
            <v>1</v>
          </cell>
        </row>
        <row r="3630">
          <cell r="F3630" t="str">
            <v>CSNU8157043</v>
          </cell>
          <cell r="G3630" t="str">
            <v>GR-2025/05-0041</v>
          </cell>
        </row>
        <row r="3630">
          <cell r="I3630" t="str">
            <v>F</v>
          </cell>
          <cell r="J3630">
            <v>654811.6</v>
          </cell>
          <cell r="K3630">
            <v>654811.6</v>
          </cell>
          <cell r="L3630">
            <v>404084.24</v>
          </cell>
          <cell r="M3630" t="str">
            <v>F</v>
          </cell>
          <cell r="N3630">
            <v>0.6171</v>
          </cell>
          <cell r="O3630" t="str">
            <v>I</v>
          </cell>
        </row>
        <row r="3631">
          <cell r="F3631" t="str">
            <v>ECMU7163579 (MOCHA)</v>
          </cell>
          <cell r="G3631" t="str">
            <v>GR-2025/05-0044</v>
          </cell>
        </row>
        <row r="3631">
          <cell r="I3631" t="str">
            <v>F</v>
          </cell>
          <cell r="J3631">
            <v>134726</v>
          </cell>
          <cell r="K3631">
            <v>134726</v>
          </cell>
          <cell r="L3631">
            <v>82250.22</v>
          </cell>
          <cell r="M3631" t="str">
            <v>F</v>
          </cell>
          <cell r="N3631">
            <v>0.6105</v>
          </cell>
          <cell r="O3631" t="str">
            <v>I</v>
          </cell>
        </row>
        <row r="3632">
          <cell r="G3632" t="str">
            <v>GR-2025/04-0057</v>
          </cell>
        </row>
        <row r="3632">
          <cell r="I3632" t="str">
            <v>F</v>
          </cell>
          <cell r="J3632">
            <v>264</v>
          </cell>
          <cell r="K3632">
            <v>264</v>
          </cell>
          <cell r="L3632">
            <v>264</v>
          </cell>
          <cell r="M3632" t="str">
            <v>F</v>
          </cell>
          <cell r="N3632">
            <v>1</v>
          </cell>
        </row>
        <row r="3633">
          <cell r="F3633" t="str">
            <v>ECMU7163579</v>
          </cell>
          <cell r="G3633" t="str">
            <v>GR-2025/05-0040</v>
          </cell>
        </row>
        <row r="3633">
          <cell r="I3633" t="str">
            <v>F</v>
          </cell>
          <cell r="J3633">
            <v>376533</v>
          </cell>
          <cell r="K3633">
            <v>376533</v>
          </cell>
          <cell r="L3633">
            <v>229873.4</v>
          </cell>
          <cell r="M3633" t="str">
            <v>F</v>
          </cell>
          <cell r="N3633">
            <v>0.6105</v>
          </cell>
          <cell r="O3633" t="str">
            <v>I</v>
          </cell>
        </row>
        <row r="3634">
          <cell r="G3634" t="str">
            <v>GR-2025/04-0049</v>
          </cell>
        </row>
        <row r="3634">
          <cell r="I3634" t="str">
            <v>F</v>
          </cell>
          <cell r="J3634">
            <v>86</v>
          </cell>
          <cell r="K3634">
            <v>86</v>
          </cell>
          <cell r="L3634">
            <v>52.68</v>
          </cell>
          <cell r="M3634" t="str">
            <v>F</v>
          </cell>
          <cell r="N3634">
            <v>0.6125</v>
          </cell>
          <cell r="O3634" t="str">
            <v>I</v>
          </cell>
        </row>
        <row r="3635">
          <cell r="F3635" t="str">
            <v>TLLU4286352 (MOCHA)</v>
          </cell>
          <cell r="G3635" t="str">
            <v>GR-2025/05-0004</v>
          </cell>
        </row>
        <row r="3635">
          <cell r="I3635" t="str">
            <v>F</v>
          </cell>
          <cell r="J3635">
            <v>166283.25</v>
          </cell>
          <cell r="K3635">
            <v>166283.25</v>
          </cell>
          <cell r="L3635">
            <v>102613.39</v>
          </cell>
          <cell r="M3635" t="str">
            <v>F</v>
          </cell>
          <cell r="N3635">
            <v>0.6171</v>
          </cell>
          <cell r="O3635" t="str">
            <v>I</v>
          </cell>
        </row>
        <row r="3636">
          <cell r="F3636" t="str">
            <v>TLLU4286352</v>
          </cell>
          <cell r="G3636" t="str">
            <v>GR-2025/05-0003</v>
          </cell>
        </row>
        <row r="3636">
          <cell r="I3636" t="str">
            <v>F</v>
          </cell>
          <cell r="J3636">
            <v>568816.6</v>
          </cell>
          <cell r="K3636">
            <v>568816.6</v>
          </cell>
          <cell r="L3636">
            <v>351016.72</v>
          </cell>
          <cell r="M3636" t="str">
            <v>F</v>
          </cell>
          <cell r="N3636">
            <v>0.6171</v>
          </cell>
          <cell r="O3636" t="str">
            <v>I</v>
          </cell>
        </row>
        <row r="3637">
          <cell r="I3637" t="str">
            <v>F</v>
          </cell>
          <cell r="J3637">
            <v>58650</v>
          </cell>
          <cell r="K3637">
            <v>58650</v>
          </cell>
          <cell r="L3637">
            <v>35190</v>
          </cell>
          <cell r="M3637" t="str">
            <v>F</v>
          </cell>
          <cell r="N3637">
            <v>0.6</v>
          </cell>
          <cell r="O3637" t="str">
            <v>L</v>
          </cell>
        </row>
        <row r="3638">
          <cell r="I3638" t="str">
            <v>F</v>
          </cell>
          <cell r="J3638">
            <v>13230</v>
          </cell>
          <cell r="K3638">
            <v>13230</v>
          </cell>
          <cell r="L3638">
            <v>7938</v>
          </cell>
          <cell r="M3638" t="str">
            <v>F</v>
          </cell>
          <cell r="N3638">
            <v>0.6</v>
          </cell>
          <cell r="O3638" t="str">
            <v>L</v>
          </cell>
        </row>
        <row r="3639">
          <cell r="I3639" t="str">
            <v>F</v>
          </cell>
          <cell r="J3639">
            <v>173682.3</v>
          </cell>
          <cell r="K3639">
            <v>173682.3</v>
          </cell>
          <cell r="L3639">
            <v>104209.38</v>
          </cell>
          <cell r="M3639" t="str">
            <v>F</v>
          </cell>
          <cell r="N3639">
            <v>0.6</v>
          </cell>
          <cell r="O3639" t="str">
            <v>L</v>
          </cell>
        </row>
        <row r="3640">
          <cell r="G3640" t="str">
            <v>GR-2025/04-0069</v>
          </cell>
        </row>
        <row r="3640">
          <cell r="I3640" t="str">
            <v>F</v>
          </cell>
          <cell r="J3640">
            <v>501.6</v>
          </cell>
          <cell r="K3640">
            <v>501.6</v>
          </cell>
          <cell r="L3640">
            <v>501.6</v>
          </cell>
          <cell r="M3640" t="str">
            <v>F</v>
          </cell>
          <cell r="N3640">
            <v>1</v>
          </cell>
        </row>
        <row r="3641">
          <cell r="F3641" t="str">
            <v>TRHU4104785</v>
          </cell>
          <cell r="G3641" t="str">
            <v>GR-2025/05-0026</v>
          </cell>
        </row>
        <row r="3641">
          <cell r="I3641" t="str">
            <v>F</v>
          </cell>
          <cell r="J3641">
            <v>113513.98</v>
          </cell>
          <cell r="K3641">
            <v>113513.98</v>
          </cell>
          <cell r="L3641">
            <v>70049.48</v>
          </cell>
          <cell r="M3641" t="str">
            <v>F</v>
          </cell>
          <cell r="N3641">
            <v>0.6171</v>
          </cell>
          <cell r="O3641" t="str">
            <v>I</v>
          </cell>
        </row>
        <row r="3642">
          <cell r="I3642" t="str">
            <v>F</v>
          </cell>
          <cell r="J3642">
            <v>20800</v>
          </cell>
          <cell r="K3642">
            <v>20800</v>
          </cell>
          <cell r="L3642">
            <v>12480</v>
          </cell>
          <cell r="M3642" t="str">
            <v>F</v>
          </cell>
          <cell r="N3642">
            <v>0.6</v>
          </cell>
          <cell r="O3642" t="str">
            <v>L</v>
          </cell>
        </row>
        <row r="3643">
          <cell r="I3643" t="str">
            <v>F</v>
          </cell>
          <cell r="J3643">
            <v>28700</v>
          </cell>
          <cell r="K3643">
            <v>28700</v>
          </cell>
          <cell r="L3643">
            <v>17220</v>
          </cell>
          <cell r="M3643" t="str">
            <v>F</v>
          </cell>
          <cell r="N3643">
            <v>0.6</v>
          </cell>
          <cell r="O3643" t="str">
            <v>L</v>
          </cell>
        </row>
        <row r="3644">
          <cell r="I3644" t="str">
            <v>F</v>
          </cell>
          <cell r="J3644">
            <v>35099</v>
          </cell>
          <cell r="K3644">
            <v>35099</v>
          </cell>
          <cell r="L3644">
            <v>21059.4</v>
          </cell>
          <cell r="M3644" t="str">
            <v>F</v>
          </cell>
          <cell r="N3644">
            <v>0.6</v>
          </cell>
          <cell r="O3644" t="str">
            <v>L</v>
          </cell>
        </row>
        <row r="3645">
          <cell r="I3645" t="str">
            <v>F</v>
          </cell>
          <cell r="J3645">
            <v>89500</v>
          </cell>
          <cell r="K3645">
            <v>89500</v>
          </cell>
          <cell r="L3645">
            <v>53700</v>
          </cell>
          <cell r="M3645" t="str">
            <v>F</v>
          </cell>
          <cell r="N3645">
            <v>0.6</v>
          </cell>
          <cell r="O3645" t="str">
            <v>L</v>
          </cell>
        </row>
        <row r="3646">
          <cell r="F3646" t="str">
            <v>TRHU8748317</v>
          </cell>
          <cell r="G3646" t="str">
            <v>GR-2025/05-0011</v>
          </cell>
        </row>
        <row r="3646">
          <cell r="I3646" t="str">
            <v>F</v>
          </cell>
          <cell r="J3646">
            <v>119004.99</v>
          </cell>
          <cell r="K3646">
            <v>119004.99</v>
          </cell>
          <cell r="L3646">
            <v>73437.98</v>
          </cell>
          <cell r="M3646" t="str">
            <v>F</v>
          </cell>
          <cell r="N3646">
            <v>0.6171</v>
          </cell>
          <cell r="O3646" t="str">
            <v>I</v>
          </cell>
        </row>
        <row r="3647">
          <cell r="I3647" t="str">
            <v>F</v>
          </cell>
          <cell r="J3647">
            <v>104835</v>
          </cell>
          <cell r="K3647">
            <v>104835</v>
          </cell>
          <cell r="L3647">
            <v>17507445</v>
          </cell>
          <cell r="M3647" t="str">
            <v>F</v>
          </cell>
          <cell r="N3647">
            <v>167</v>
          </cell>
          <cell r="O3647" t="str">
            <v>L</v>
          </cell>
        </row>
        <row r="3648">
          <cell r="I3648" t="str">
            <v>F</v>
          </cell>
          <cell r="J3648">
            <v>720</v>
          </cell>
          <cell r="K3648">
            <v>720</v>
          </cell>
          <cell r="L3648">
            <v>432</v>
          </cell>
          <cell r="M3648" t="str">
            <v>F</v>
          </cell>
          <cell r="N3648">
            <v>0.6</v>
          </cell>
          <cell r="O3648" t="str">
            <v>L</v>
          </cell>
        </row>
        <row r="3649">
          <cell r="F3649" t="str">
            <v>YMMU6672437</v>
          </cell>
          <cell r="G3649" t="str">
            <v>GR-2025/04-0078</v>
          </cell>
        </row>
        <row r="3649">
          <cell r="I3649" t="str">
            <v>F</v>
          </cell>
          <cell r="J3649">
            <v>122790.15</v>
          </cell>
          <cell r="K3649">
            <v>122790.15</v>
          </cell>
          <cell r="L3649">
            <v>75945.71</v>
          </cell>
          <cell r="M3649" t="str">
            <v>F</v>
          </cell>
          <cell r="N3649">
            <v>0.6185</v>
          </cell>
          <cell r="O3649" t="str">
            <v>I</v>
          </cell>
        </row>
        <row r="3650">
          <cell r="F3650" t="str">
            <v>TGBU7115898</v>
          </cell>
          <cell r="G3650" t="str">
            <v>GR-2025/04-0075</v>
          </cell>
        </row>
        <row r="3650">
          <cell r="I3650" t="str">
            <v>F</v>
          </cell>
          <cell r="J3650">
            <v>109292</v>
          </cell>
          <cell r="K3650">
            <v>109292</v>
          </cell>
          <cell r="L3650">
            <v>67597.1</v>
          </cell>
          <cell r="M3650" t="str">
            <v>F</v>
          </cell>
          <cell r="N3650">
            <v>0.6185</v>
          </cell>
          <cell r="O3650" t="str">
            <v>I</v>
          </cell>
        </row>
        <row r="3651">
          <cell r="G3651" t="str">
            <v>GR-2025/04-0058</v>
          </cell>
        </row>
        <row r="3651">
          <cell r="I3651" t="str">
            <v>F</v>
          </cell>
          <cell r="J3651">
            <v>123</v>
          </cell>
          <cell r="K3651">
            <v>123</v>
          </cell>
          <cell r="L3651">
            <v>123</v>
          </cell>
          <cell r="M3651" t="str">
            <v>F</v>
          </cell>
          <cell r="N3651">
            <v>1</v>
          </cell>
        </row>
        <row r="3652">
          <cell r="F3652" t="str">
            <v>YMMU6303779 (MOCHA)</v>
          </cell>
          <cell r="G3652" t="str">
            <v>GR-2025/04-0088</v>
          </cell>
        </row>
        <row r="3652">
          <cell r="I3652" t="str">
            <v>F</v>
          </cell>
          <cell r="J3652">
            <v>53844</v>
          </cell>
          <cell r="K3652">
            <v>53844</v>
          </cell>
          <cell r="L3652">
            <v>33302.51</v>
          </cell>
          <cell r="M3652" t="str">
            <v>F</v>
          </cell>
          <cell r="N3652">
            <v>0.6185</v>
          </cell>
          <cell r="O3652" t="str">
            <v>I</v>
          </cell>
        </row>
        <row r="3653">
          <cell r="F3653" t="str">
            <v>YMMU6303779</v>
          </cell>
          <cell r="G3653" t="str">
            <v>GR-2025/04-0087</v>
          </cell>
        </row>
        <row r="3653">
          <cell r="I3653" t="str">
            <v>F</v>
          </cell>
          <cell r="J3653">
            <v>56181.37</v>
          </cell>
          <cell r="K3653">
            <v>56181.37</v>
          </cell>
          <cell r="L3653">
            <v>34748.18</v>
          </cell>
          <cell r="M3653" t="str">
            <v>F</v>
          </cell>
          <cell r="N3653">
            <v>0.6185</v>
          </cell>
          <cell r="O3653" t="str">
            <v>I</v>
          </cell>
        </row>
        <row r="3654">
          <cell r="I3654" t="str">
            <v>F</v>
          </cell>
          <cell r="J3654">
            <v>97013</v>
          </cell>
          <cell r="K3654">
            <v>97013</v>
          </cell>
          <cell r="L3654">
            <v>58207.8</v>
          </cell>
          <cell r="M3654" t="str">
            <v>F</v>
          </cell>
          <cell r="N3654">
            <v>0.6</v>
          </cell>
          <cell r="O3654" t="str">
            <v>L</v>
          </cell>
        </row>
        <row r="3655">
          <cell r="F3655" t="str">
            <v>TIIU6806976</v>
          </cell>
          <cell r="G3655" t="str">
            <v>GR-2025/04-0092</v>
          </cell>
        </row>
        <row r="3655">
          <cell r="I3655" t="str">
            <v>F</v>
          </cell>
          <cell r="J3655">
            <v>115640</v>
          </cell>
          <cell r="K3655">
            <v>115640</v>
          </cell>
          <cell r="L3655">
            <v>71361.44</v>
          </cell>
          <cell r="M3655" t="str">
            <v>F</v>
          </cell>
          <cell r="N3655">
            <v>0.6171</v>
          </cell>
          <cell r="O3655" t="str">
            <v>I</v>
          </cell>
        </row>
        <row r="3656">
          <cell r="F3656" t="str">
            <v>TCNU2558050 (MOCHA)</v>
          </cell>
          <cell r="G3656" t="str">
            <v>GR-2025/05-0006</v>
          </cell>
        </row>
        <row r="3656">
          <cell r="I3656" t="str">
            <v>F</v>
          </cell>
          <cell r="J3656">
            <v>30650</v>
          </cell>
          <cell r="K3656">
            <v>30650</v>
          </cell>
          <cell r="L3656">
            <v>18914.12</v>
          </cell>
          <cell r="M3656" t="str">
            <v>F</v>
          </cell>
          <cell r="N3656">
            <v>0.6171</v>
          </cell>
          <cell r="O3656" t="str">
            <v>I</v>
          </cell>
        </row>
        <row r="3657">
          <cell r="F3657" t="str">
            <v>TCNU2558050</v>
          </cell>
          <cell r="G3657" t="str">
            <v>GR-2025/05-0005</v>
          </cell>
        </row>
        <row r="3657">
          <cell r="I3657" t="str">
            <v>F</v>
          </cell>
          <cell r="J3657">
            <v>67056.36</v>
          </cell>
          <cell r="K3657">
            <v>67056.36</v>
          </cell>
          <cell r="L3657">
            <v>41380.48</v>
          </cell>
          <cell r="M3657" t="str">
            <v>F</v>
          </cell>
          <cell r="N3657">
            <v>0.6171</v>
          </cell>
          <cell r="O3657" t="str">
            <v>I</v>
          </cell>
        </row>
        <row r="3658">
          <cell r="F3658" t="str">
            <v>CSNU8068687</v>
          </cell>
          <cell r="G3658" t="str">
            <v>GR-2025/04-0095</v>
          </cell>
        </row>
        <row r="3658">
          <cell r="I3658" t="str">
            <v>F</v>
          </cell>
          <cell r="J3658">
            <v>109570.73</v>
          </cell>
          <cell r="K3658">
            <v>109570.73</v>
          </cell>
          <cell r="L3658">
            <v>67616.1</v>
          </cell>
          <cell r="M3658" t="str">
            <v>F</v>
          </cell>
          <cell r="N3658">
            <v>0.6171</v>
          </cell>
          <cell r="O3658" t="str">
            <v>I</v>
          </cell>
        </row>
        <row r="3659">
          <cell r="F3659" t="str">
            <v>CSNU7703556</v>
          </cell>
          <cell r="G3659" t="str">
            <v>GR-2025/04-0097</v>
          </cell>
        </row>
        <row r="3659">
          <cell r="I3659" t="str">
            <v>F</v>
          </cell>
          <cell r="J3659">
            <v>105100</v>
          </cell>
          <cell r="K3659">
            <v>105100</v>
          </cell>
          <cell r="L3659">
            <v>64857.21</v>
          </cell>
          <cell r="M3659" t="str">
            <v>F</v>
          </cell>
          <cell r="N3659">
            <v>0.6171</v>
          </cell>
          <cell r="O3659" t="str">
            <v>I</v>
          </cell>
        </row>
        <row r="3660">
          <cell r="F3660" t="str">
            <v>OOCU7766318</v>
          </cell>
          <cell r="G3660" t="str">
            <v>GR-2025/05-0037</v>
          </cell>
        </row>
        <row r="3660">
          <cell r="I3660" t="str">
            <v>F</v>
          </cell>
          <cell r="J3660">
            <v>133186</v>
          </cell>
          <cell r="K3660">
            <v>133186</v>
          </cell>
          <cell r="L3660">
            <v>82189.08</v>
          </cell>
          <cell r="M3660" t="str">
            <v>F</v>
          </cell>
          <cell r="N3660">
            <v>0.6171</v>
          </cell>
          <cell r="O3660" t="str">
            <v>I</v>
          </cell>
        </row>
        <row r="3661">
          <cell r="F3661" t="str">
            <v>TRHU6617977</v>
          </cell>
          <cell r="G3661" t="str">
            <v>GR-2025/05-0028</v>
          </cell>
        </row>
        <row r="3661">
          <cell r="I3661" t="str">
            <v>F</v>
          </cell>
          <cell r="J3661">
            <v>115741.11</v>
          </cell>
          <cell r="K3661">
            <v>115741.11</v>
          </cell>
          <cell r="L3661">
            <v>71423.84</v>
          </cell>
          <cell r="M3661" t="str">
            <v>F</v>
          </cell>
          <cell r="N3661">
            <v>0.6171</v>
          </cell>
          <cell r="O3661" t="str">
            <v>I</v>
          </cell>
        </row>
        <row r="3662">
          <cell r="I3662" t="str">
            <v>F</v>
          </cell>
          <cell r="J3662">
            <v>26300</v>
          </cell>
          <cell r="K3662">
            <v>26300</v>
          </cell>
          <cell r="L3662">
            <v>15780</v>
          </cell>
          <cell r="M3662" t="str">
            <v>F</v>
          </cell>
          <cell r="N3662">
            <v>0.6</v>
          </cell>
          <cell r="O3662" t="str">
            <v>L</v>
          </cell>
        </row>
        <row r="3663">
          <cell r="G3663" t="str">
            <v>GR-2025/04-0041, GR-2025/04-0073</v>
          </cell>
        </row>
        <row r="3663">
          <cell r="I3663" t="str">
            <v>F</v>
          </cell>
          <cell r="J3663">
            <v>2250</v>
          </cell>
          <cell r="K3663">
            <v>2250</v>
          </cell>
          <cell r="L3663">
            <v>2250</v>
          </cell>
          <cell r="M3663" t="str">
            <v>F</v>
          </cell>
          <cell r="N3663">
            <v>1</v>
          </cell>
        </row>
        <row r="3664">
          <cell r="F3664" t="str">
            <v>OOCU6509568</v>
          </cell>
          <cell r="G3664" t="str">
            <v>GR-2025/05-0007</v>
          </cell>
        </row>
        <row r="3664">
          <cell r="I3664" t="str">
            <v>F</v>
          </cell>
          <cell r="J3664">
            <v>104867.96</v>
          </cell>
          <cell r="K3664">
            <v>104867.96</v>
          </cell>
          <cell r="L3664">
            <v>64714.02</v>
          </cell>
          <cell r="M3664" t="str">
            <v>F</v>
          </cell>
          <cell r="N3664">
            <v>0.6171</v>
          </cell>
          <cell r="O3664" t="str">
            <v>I</v>
          </cell>
        </row>
        <row r="3665">
          <cell r="F3665" t="str">
            <v>UETU5188000</v>
          </cell>
          <cell r="G3665" t="str">
            <v>GR-2025/05-0009</v>
          </cell>
        </row>
        <row r="3665">
          <cell r="I3665" t="str">
            <v>F</v>
          </cell>
          <cell r="J3665">
            <v>106420</v>
          </cell>
          <cell r="K3665">
            <v>106420</v>
          </cell>
          <cell r="L3665">
            <v>65671.78</v>
          </cell>
          <cell r="M3665" t="str">
            <v>F</v>
          </cell>
          <cell r="N3665">
            <v>0.6171</v>
          </cell>
          <cell r="O3665" t="str">
            <v>I</v>
          </cell>
        </row>
        <row r="3666">
          <cell r="I3666" t="str">
            <v>F</v>
          </cell>
          <cell r="J3666">
            <v>456690</v>
          </cell>
          <cell r="K3666">
            <v>456690</v>
          </cell>
          <cell r="L3666">
            <v>274014</v>
          </cell>
          <cell r="M3666" t="str">
            <v>F</v>
          </cell>
          <cell r="N3666">
            <v>0.6</v>
          </cell>
          <cell r="O3666" t="str">
            <v>L</v>
          </cell>
        </row>
        <row r="3667">
          <cell r="F3667" t="str">
            <v>ONEU1027701</v>
          </cell>
          <cell r="G3667" t="str">
            <v>GR-2025/05-0010</v>
          </cell>
        </row>
        <row r="3667">
          <cell r="I3667" t="str">
            <v>F</v>
          </cell>
          <cell r="J3667">
            <v>123583</v>
          </cell>
          <cell r="K3667">
            <v>123583</v>
          </cell>
          <cell r="L3667">
            <v>76263.07</v>
          </cell>
          <cell r="M3667" t="str">
            <v>F</v>
          </cell>
          <cell r="N3667">
            <v>0.6171</v>
          </cell>
          <cell r="O3667" t="str">
            <v>I</v>
          </cell>
        </row>
        <row r="3668">
          <cell r="I3668" t="str">
            <v>F</v>
          </cell>
          <cell r="J3668">
            <v>93265</v>
          </cell>
          <cell r="K3668">
            <v>93265</v>
          </cell>
          <cell r="L3668">
            <v>55959</v>
          </cell>
          <cell r="M3668" t="str">
            <v>F</v>
          </cell>
          <cell r="N3668">
            <v>0.6</v>
          </cell>
          <cell r="O3668" t="str">
            <v>L</v>
          </cell>
        </row>
        <row r="3669">
          <cell r="I3669" t="str">
            <v>F</v>
          </cell>
          <cell r="J3669">
            <v>290</v>
          </cell>
          <cell r="K3669">
            <v>290</v>
          </cell>
          <cell r="L3669">
            <v>174</v>
          </cell>
          <cell r="M3669" t="str">
            <v>F</v>
          </cell>
          <cell r="N3669">
            <v>0.6</v>
          </cell>
          <cell r="O3669" t="str">
            <v>L</v>
          </cell>
        </row>
        <row r="3670">
          <cell r="I3670" t="str">
            <v>F</v>
          </cell>
          <cell r="J3670">
            <v>141825</v>
          </cell>
          <cell r="K3670">
            <v>141825</v>
          </cell>
          <cell r="L3670">
            <v>85095</v>
          </cell>
          <cell r="M3670" t="str">
            <v>F</v>
          </cell>
          <cell r="N3670">
            <v>0.6</v>
          </cell>
          <cell r="O3670" t="str">
            <v>L</v>
          </cell>
        </row>
        <row r="3671">
          <cell r="I3671" t="str">
            <v>F</v>
          </cell>
          <cell r="J3671">
            <v>45600</v>
          </cell>
          <cell r="K3671">
            <v>45600</v>
          </cell>
          <cell r="L3671">
            <v>27360</v>
          </cell>
          <cell r="M3671" t="str">
            <v>F</v>
          </cell>
          <cell r="N3671">
            <v>0.6</v>
          </cell>
          <cell r="O3671" t="str">
            <v>L</v>
          </cell>
        </row>
        <row r="3672">
          <cell r="I3672" t="str">
            <v>F</v>
          </cell>
          <cell r="J3672">
            <v>0</v>
          </cell>
          <cell r="K3672">
            <v>0</v>
          </cell>
          <cell r="L3672">
            <v>0</v>
          </cell>
          <cell r="M3672" t="str">
            <v>F</v>
          </cell>
          <cell r="N3672">
            <v>0.6</v>
          </cell>
        </row>
        <row r="3673">
          <cell r="I3673" t="str">
            <v>F</v>
          </cell>
          <cell r="J3673">
            <v>3757</v>
          </cell>
          <cell r="K3673">
            <v>3757</v>
          </cell>
          <cell r="L3673">
            <v>2254.2</v>
          </cell>
          <cell r="M3673" t="str">
            <v>F</v>
          </cell>
          <cell r="N3673">
            <v>0.6</v>
          </cell>
          <cell r="O3673" t="str">
            <v>L</v>
          </cell>
        </row>
        <row r="3674">
          <cell r="G3674" t="str">
            <v>FGR2025/04-0002</v>
          </cell>
        </row>
        <row r="3674">
          <cell r="I3674" t="str">
            <v>F</v>
          </cell>
          <cell r="J3674">
            <v>0</v>
          </cell>
          <cell r="K3674">
            <v>0</v>
          </cell>
          <cell r="L3674">
            <v>0</v>
          </cell>
          <cell r="M3674" t="str">
            <v>F</v>
          </cell>
          <cell r="N3674">
            <v>0.6</v>
          </cell>
          <cell r="O3674" t="str">
            <v>I</v>
          </cell>
        </row>
        <row r="3675">
          <cell r="F3675" t="str">
            <v>GAOU6792056</v>
          </cell>
          <cell r="G3675" t="str">
            <v>GR-2025/05-0025</v>
          </cell>
        </row>
        <row r="3675">
          <cell r="I3675" t="str">
            <v>F</v>
          </cell>
          <cell r="J3675">
            <v>4350</v>
          </cell>
          <cell r="K3675">
            <v>4350</v>
          </cell>
          <cell r="L3675">
            <v>2690.48</v>
          </cell>
          <cell r="M3675" t="str">
            <v>F</v>
          </cell>
          <cell r="N3675">
            <v>0.6185</v>
          </cell>
          <cell r="O3675" t="str">
            <v>I</v>
          </cell>
        </row>
        <row r="3676">
          <cell r="I3676" t="str">
            <v>F</v>
          </cell>
          <cell r="J3676">
            <v>4920</v>
          </cell>
          <cell r="K3676">
            <v>4920</v>
          </cell>
          <cell r="L3676">
            <v>2952</v>
          </cell>
          <cell r="M3676" t="str">
            <v>F</v>
          </cell>
          <cell r="N3676">
            <v>0.6</v>
          </cell>
          <cell r="O3676" t="str">
            <v>L</v>
          </cell>
        </row>
        <row r="3677">
          <cell r="I3677" t="str">
            <v>F</v>
          </cell>
          <cell r="J3677">
            <v>28500</v>
          </cell>
          <cell r="K3677">
            <v>28500</v>
          </cell>
          <cell r="L3677">
            <v>17100</v>
          </cell>
          <cell r="M3677" t="str">
            <v>F</v>
          </cell>
          <cell r="N3677">
            <v>0.6</v>
          </cell>
          <cell r="O3677" t="str">
            <v>L</v>
          </cell>
        </row>
        <row r="3678">
          <cell r="F3678" t="str">
            <v>GAOU6792056</v>
          </cell>
          <cell r="G3678" t="str">
            <v>GR-2025/05-0024</v>
          </cell>
        </row>
        <row r="3678">
          <cell r="I3678" t="str">
            <v>F</v>
          </cell>
          <cell r="J3678">
            <v>339087.6</v>
          </cell>
          <cell r="K3678">
            <v>339087.6</v>
          </cell>
          <cell r="L3678">
            <v>209725.68</v>
          </cell>
          <cell r="M3678" t="str">
            <v>F</v>
          </cell>
          <cell r="N3678">
            <v>0.6185</v>
          </cell>
          <cell r="O3678" t="str">
            <v>I</v>
          </cell>
        </row>
        <row r="3679">
          <cell r="G3679" t="str">
            <v>GR-2025/04-0043, GR-2025/06-0071</v>
          </cell>
        </row>
        <row r="3679">
          <cell r="I3679" t="str">
            <v>F</v>
          </cell>
          <cell r="J3679">
            <v>4497</v>
          </cell>
          <cell r="K3679">
            <v>4497</v>
          </cell>
          <cell r="L3679">
            <v>4497</v>
          </cell>
          <cell r="M3679" t="str">
            <v>F</v>
          </cell>
          <cell r="N3679">
            <v>1</v>
          </cell>
        </row>
        <row r="3680">
          <cell r="G3680" t="str">
            <v>GR-2025/04-0025</v>
          </cell>
        </row>
        <row r="3680">
          <cell r="I3680" t="str">
            <v>F</v>
          </cell>
          <cell r="J3680">
            <v>1985</v>
          </cell>
          <cell r="K3680">
            <v>1985</v>
          </cell>
          <cell r="L3680">
            <v>1985</v>
          </cell>
          <cell r="M3680" t="str">
            <v>F</v>
          </cell>
          <cell r="N3680">
            <v>1</v>
          </cell>
        </row>
        <row r="3681">
          <cell r="F3681" t="str">
            <v>MEDU9389299</v>
          </cell>
          <cell r="G3681" t="str">
            <v>GR-2025/05-0032</v>
          </cell>
        </row>
        <row r="3681">
          <cell r="I3681" t="str">
            <v>F</v>
          </cell>
          <cell r="J3681">
            <v>118412.5</v>
          </cell>
          <cell r="K3681">
            <v>118412.5</v>
          </cell>
          <cell r="L3681">
            <v>73072.35</v>
          </cell>
          <cell r="M3681" t="str">
            <v>F</v>
          </cell>
          <cell r="N3681">
            <v>0.6171</v>
          </cell>
          <cell r="O3681" t="str">
            <v>I</v>
          </cell>
        </row>
        <row r="3682">
          <cell r="F3682" t="str">
            <v>YMMU6126837 (MOCHA)</v>
          </cell>
          <cell r="G3682" t="str">
            <v>GR-2025/04-0091</v>
          </cell>
        </row>
        <row r="3682">
          <cell r="I3682" t="str">
            <v>F</v>
          </cell>
          <cell r="J3682">
            <v>812</v>
          </cell>
          <cell r="K3682">
            <v>812</v>
          </cell>
          <cell r="L3682">
            <v>501.09</v>
          </cell>
          <cell r="M3682" t="str">
            <v>F</v>
          </cell>
          <cell r="N3682">
            <v>0.6171</v>
          </cell>
          <cell r="O3682" t="str">
            <v>I</v>
          </cell>
        </row>
        <row r="3683">
          <cell r="I3683" t="str">
            <v>F</v>
          </cell>
          <cell r="J3683">
            <v>33200</v>
          </cell>
          <cell r="K3683">
            <v>33200</v>
          </cell>
          <cell r="L3683">
            <v>19920</v>
          </cell>
          <cell r="M3683" t="str">
            <v>F</v>
          </cell>
          <cell r="N3683">
            <v>0.6</v>
          </cell>
          <cell r="O3683" t="str">
            <v>L</v>
          </cell>
        </row>
        <row r="3684">
          <cell r="I3684" t="str">
            <v>F</v>
          </cell>
          <cell r="J3684">
            <v>2520</v>
          </cell>
          <cell r="K3684">
            <v>2520</v>
          </cell>
          <cell r="L3684">
            <v>1512</v>
          </cell>
          <cell r="M3684" t="str">
            <v>F</v>
          </cell>
          <cell r="N3684">
            <v>0.6</v>
          </cell>
          <cell r="O3684" t="str">
            <v>L</v>
          </cell>
        </row>
        <row r="3685">
          <cell r="I3685" t="str">
            <v>F</v>
          </cell>
          <cell r="J3685">
            <v>26500</v>
          </cell>
          <cell r="K3685">
            <v>26500</v>
          </cell>
          <cell r="L3685">
            <v>15900</v>
          </cell>
          <cell r="M3685" t="str">
            <v>F</v>
          </cell>
          <cell r="N3685">
            <v>0.6</v>
          </cell>
          <cell r="O3685" t="str">
            <v>L</v>
          </cell>
        </row>
        <row r="3686">
          <cell r="I3686" t="str">
            <v>F</v>
          </cell>
          <cell r="J3686">
            <v>47500</v>
          </cell>
          <cell r="K3686">
            <v>47500</v>
          </cell>
          <cell r="L3686">
            <v>28500</v>
          </cell>
          <cell r="M3686" t="str">
            <v>F</v>
          </cell>
          <cell r="N3686">
            <v>0.6</v>
          </cell>
          <cell r="O3686" t="str">
            <v>L</v>
          </cell>
        </row>
        <row r="3687">
          <cell r="F3687" t="str">
            <v>YMMU6126837</v>
          </cell>
          <cell r="G3687" t="str">
            <v>GR-2025/04-0090</v>
          </cell>
        </row>
        <row r="3687">
          <cell r="I3687" t="str">
            <v>F</v>
          </cell>
          <cell r="J3687">
            <v>654565.99</v>
          </cell>
          <cell r="K3687">
            <v>654565.99</v>
          </cell>
          <cell r="L3687">
            <v>403932.67</v>
          </cell>
          <cell r="M3687" t="str">
            <v>F</v>
          </cell>
          <cell r="N3687">
            <v>0.6171</v>
          </cell>
          <cell r="O3687" t="str">
            <v>I</v>
          </cell>
        </row>
        <row r="3688">
          <cell r="F3688" t="str">
            <v>F-UETU5665952</v>
          </cell>
          <cell r="G3688" t="str">
            <v>FGR2025/04-0001</v>
          </cell>
        </row>
        <row r="3688">
          <cell r="I3688" t="str">
            <v>F</v>
          </cell>
          <cell r="J3688">
            <v>0</v>
          </cell>
          <cell r="K3688">
            <v>0</v>
          </cell>
          <cell r="L3688">
            <v>0</v>
          </cell>
          <cell r="M3688" t="str">
            <v>F</v>
          </cell>
          <cell r="N3688">
            <v>0.6165</v>
          </cell>
          <cell r="O3688" t="str">
            <v>I</v>
          </cell>
        </row>
        <row r="3689">
          <cell r="I3689" t="str">
            <v>F</v>
          </cell>
          <cell r="J3689">
            <v>68988</v>
          </cell>
          <cell r="K3689">
            <v>68988</v>
          </cell>
          <cell r="L3689">
            <v>41392.8</v>
          </cell>
          <cell r="M3689" t="str">
            <v>F</v>
          </cell>
          <cell r="N3689">
            <v>0.6</v>
          </cell>
          <cell r="O3689" t="str">
            <v>L</v>
          </cell>
        </row>
        <row r="3690">
          <cell r="I3690" t="str">
            <v>F</v>
          </cell>
          <cell r="J3690">
            <v>1240</v>
          </cell>
          <cell r="K3690">
            <v>1240</v>
          </cell>
          <cell r="L3690">
            <v>744</v>
          </cell>
          <cell r="M3690" t="str">
            <v>F</v>
          </cell>
          <cell r="N3690">
            <v>0.6</v>
          </cell>
          <cell r="O3690" t="str">
            <v>L</v>
          </cell>
        </row>
        <row r="3691">
          <cell r="G3691" t="str">
            <v>GR-2025/04-0017</v>
          </cell>
        </row>
        <row r="3691">
          <cell r="I3691" t="str">
            <v>F</v>
          </cell>
          <cell r="J3691">
            <v>260</v>
          </cell>
          <cell r="K3691">
            <v>260</v>
          </cell>
          <cell r="L3691">
            <v>260</v>
          </cell>
          <cell r="M3691" t="str">
            <v>F</v>
          </cell>
          <cell r="N3691">
            <v>1</v>
          </cell>
        </row>
        <row r="3692">
          <cell r="I3692" t="str">
            <v>F</v>
          </cell>
          <cell r="J3692">
            <v>42739.2</v>
          </cell>
          <cell r="K3692">
            <v>42739.2</v>
          </cell>
          <cell r="L3692">
            <v>25643.52</v>
          </cell>
          <cell r="M3692" t="str">
            <v>F</v>
          </cell>
          <cell r="N3692">
            <v>0.6</v>
          </cell>
          <cell r="O3692" t="str">
            <v>L</v>
          </cell>
        </row>
        <row r="3693">
          <cell r="F3693" t="str">
            <v>TXGU7786224 (MOCHA)</v>
          </cell>
          <cell r="G3693" t="str">
            <v>GR-2025/04-0084</v>
          </cell>
        </row>
        <row r="3693">
          <cell r="I3693" t="str">
            <v>F</v>
          </cell>
          <cell r="J3693">
            <v>247182.2</v>
          </cell>
          <cell r="K3693">
            <v>247182.2</v>
          </cell>
          <cell r="L3693">
            <v>152536.14</v>
          </cell>
          <cell r="M3693" t="str">
            <v>F</v>
          </cell>
          <cell r="N3693">
            <v>0.6171</v>
          </cell>
          <cell r="O3693" t="str">
            <v>I</v>
          </cell>
        </row>
        <row r="3694">
          <cell r="F3694" t="str">
            <v>TXGU7786224</v>
          </cell>
          <cell r="G3694" t="str">
            <v>GR-2025/04-0083</v>
          </cell>
        </row>
        <row r="3694">
          <cell r="I3694" t="str">
            <v>F</v>
          </cell>
          <cell r="J3694">
            <v>136883</v>
          </cell>
          <cell r="K3694">
            <v>136883</v>
          </cell>
          <cell r="L3694">
            <v>84470.5</v>
          </cell>
          <cell r="M3694" t="str">
            <v>F</v>
          </cell>
          <cell r="N3694">
            <v>0.6171</v>
          </cell>
          <cell r="O3694" t="str">
            <v>I</v>
          </cell>
        </row>
        <row r="3695">
          <cell r="I3695" t="str">
            <v>F</v>
          </cell>
          <cell r="J3695">
            <v>11640</v>
          </cell>
          <cell r="K3695">
            <v>11640</v>
          </cell>
          <cell r="L3695">
            <v>6984</v>
          </cell>
          <cell r="M3695" t="str">
            <v>F</v>
          </cell>
          <cell r="N3695">
            <v>0.6</v>
          </cell>
          <cell r="O3695" t="str">
            <v>L</v>
          </cell>
        </row>
        <row r="3696">
          <cell r="F3696" t="str">
            <v>MSMU5940370 (MOCHA)</v>
          </cell>
          <cell r="G3696" t="str">
            <v>GR-2025/05-0022</v>
          </cell>
        </row>
        <row r="3696">
          <cell r="I3696" t="str">
            <v>F</v>
          </cell>
          <cell r="J3696">
            <v>11536</v>
          </cell>
          <cell r="K3696">
            <v>11536</v>
          </cell>
          <cell r="L3696">
            <v>7135.02</v>
          </cell>
          <cell r="M3696" t="str">
            <v>F</v>
          </cell>
          <cell r="N3696">
            <v>0.6185</v>
          </cell>
          <cell r="O3696" t="str">
            <v>I</v>
          </cell>
        </row>
        <row r="3697">
          <cell r="F3697" t="str">
            <v>MSMU5940370</v>
          </cell>
          <cell r="G3697" t="str">
            <v>GR-2025/05-0021</v>
          </cell>
        </row>
        <row r="3697">
          <cell r="I3697" t="str">
            <v>F</v>
          </cell>
          <cell r="J3697">
            <v>150624</v>
          </cell>
          <cell r="K3697">
            <v>150624</v>
          </cell>
          <cell r="L3697">
            <v>93160.94</v>
          </cell>
          <cell r="M3697" t="str">
            <v>F</v>
          </cell>
          <cell r="N3697">
            <v>0.6185</v>
          </cell>
          <cell r="O3697" t="str">
            <v>I</v>
          </cell>
        </row>
        <row r="3698">
          <cell r="G3698" t="str">
            <v>GR-2025/04-0019, GR-2025/04-0020</v>
          </cell>
        </row>
        <row r="3698">
          <cell r="I3698" t="str">
            <v>F</v>
          </cell>
          <cell r="J3698">
            <v>196.9</v>
          </cell>
          <cell r="K3698">
            <v>196.9</v>
          </cell>
          <cell r="L3698">
            <v>196.9</v>
          </cell>
          <cell r="M3698" t="str">
            <v>F</v>
          </cell>
          <cell r="N3698">
            <v>1</v>
          </cell>
        </row>
        <row r="3699">
          <cell r="I3699" t="str">
            <v>F</v>
          </cell>
          <cell r="J3699">
            <v>68811.6</v>
          </cell>
          <cell r="K3699">
            <v>68811.6</v>
          </cell>
          <cell r="L3699">
            <v>41286.96</v>
          </cell>
          <cell r="M3699" t="str">
            <v>F</v>
          </cell>
          <cell r="N3699">
            <v>0.6</v>
          </cell>
          <cell r="O3699" t="str">
            <v>L</v>
          </cell>
        </row>
        <row r="3700">
          <cell r="I3700" t="str">
            <v>F</v>
          </cell>
          <cell r="J3700">
            <v>18150</v>
          </cell>
          <cell r="K3700">
            <v>18150</v>
          </cell>
          <cell r="L3700">
            <v>10890</v>
          </cell>
          <cell r="M3700" t="str">
            <v>F</v>
          </cell>
          <cell r="N3700">
            <v>0.6</v>
          </cell>
          <cell r="O3700" t="str">
            <v>L</v>
          </cell>
        </row>
        <row r="3701">
          <cell r="F3701" t="str">
            <v>CMAU7411712 (MOCHA)</v>
          </cell>
          <cell r="G3701" t="str">
            <v>GR-2025/04-0093</v>
          </cell>
        </row>
        <row r="3701">
          <cell r="I3701" t="str">
            <v>F</v>
          </cell>
          <cell r="J3701">
            <v>11355</v>
          </cell>
          <cell r="K3701">
            <v>11355</v>
          </cell>
          <cell r="L3701">
            <v>7023.07</v>
          </cell>
          <cell r="M3701" t="str">
            <v>F</v>
          </cell>
          <cell r="N3701">
            <v>0.6185</v>
          </cell>
          <cell r="O3701" t="str">
            <v>I</v>
          </cell>
        </row>
        <row r="3702">
          <cell r="F3702" t="str">
            <v>CMAU7411712</v>
          </cell>
          <cell r="G3702" t="str">
            <v>GR-2025/04-0094</v>
          </cell>
        </row>
        <row r="3702">
          <cell r="I3702" t="str">
            <v>F</v>
          </cell>
          <cell r="J3702">
            <v>37570</v>
          </cell>
          <cell r="K3702">
            <v>37570</v>
          </cell>
          <cell r="L3702">
            <v>23237.05</v>
          </cell>
          <cell r="M3702" t="str">
            <v>F</v>
          </cell>
          <cell r="N3702">
            <v>0.6185</v>
          </cell>
          <cell r="O3702" t="str">
            <v>I</v>
          </cell>
        </row>
        <row r="3703">
          <cell r="I3703" t="str">
            <v>F</v>
          </cell>
          <cell r="J3703">
            <v>13100</v>
          </cell>
          <cell r="K3703">
            <v>13100</v>
          </cell>
          <cell r="L3703">
            <v>7860</v>
          </cell>
          <cell r="M3703" t="str">
            <v>F</v>
          </cell>
          <cell r="N3703">
            <v>0.6</v>
          </cell>
          <cell r="O3703" t="str">
            <v>L</v>
          </cell>
        </row>
        <row r="3704">
          <cell r="I3704" t="str">
            <v>F</v>
          </cell>
          <cell r="J3704">
            <v>2040</v>
          </cell>
          <cell r="K3704">
            <v>2040</v>
          </cell>
          <cell r="L3704">
            <v>1224</v>
          </cell>
          <cell r="M3704" t="str">
            <v>F</v>
          </cell>
          <cell r="N3704">
            <v>0.6</v>
          </cell>
          <cell r="O3704" t="str">
            <v>L</v>
          </cell>
        </row>
        <row r="3705">
          <cell r="I3705" t="str">
            <v>F</v>
          </cell>
          <cell r="J3705">
            <v>102043</v>
          </cell>
          <cell r="K3705">
            <v>102043</v>
          </cell>
          <cell r="L3705">
            <v>61225.8</v>
          </cell>
          <cell r="M3705" t="str">
            <v>F</v>
          </cell>
          <cell r="N3705">
            <v>0.6</v>
          </cell>
          <cell r="O3705" t="str">
            <v>L</v>
          </cell>
        </row>
        <row r="3706">
          <cell r="I3706" t="str">
            <v>F</v>
          </cell>
          <cell r="J3706">
            <v>34309</v>
          </cell>
          <cell r="K3706">
            <v>34309</v>
          </cell>
          <cell r="L3706">
            <v>20585.4</v>
          </cell>
          <cell r="M3706" t="str">
            <v>F</v>
          </cell>
          <cell r="N3706">
            <v>0.6</v>
          </cell>
          <cell r="O3706" t="str">
            <v>L</v>
          </cell>
        </row>
        <row r="3707">
          <cell r="F3707" t="str">
            <v>CMAU7411712</v>
          </cell>
          <cell r="G3707" t="str">
            <v>GR-2025/04-0096</v>
          </cell>
        </row>
        <row r="3707">
          <cell r="I3707" t="str">
            <v>F</v>
          </cell>
          <cell r="J3707">
            <v>140511</v>
          </cell>
          <cell r="K3707">
            <v>140511</v>
          </cell>
          <cell r="L3707">
            <v>86906.05</v>
          </cell>
          <cell r="M3707" t="str">
            <v>F</v>
          </cell>
          <cell r="N3707">
            <v>0.6185</v>
          </cell>
          <cell r="O3707" t="str">
            <v>I</v>
          </cell>
        </row>
        <row r="3708">
          <cell r="F3708" t="str">
            <v>MSBU5224006</v>
          </cell>
          <cell r="G3708" t="str">
            <v>GR-2025/04-0055</v>
          </cell>
        </row>
        <row r="3708">
          <cell r="I3708" t="str">
            <v>F</v>
          </cell>
          <cell r="J3708">
            <v>10000</v>
          </cell>
          <cell r="K3708">
            <v>10000</v>
          </cell>
          <cell r="L3708">
            <v>6165</v>
          </cell>
          <cell r="M3708" t="str">
            <v>F</v>
          </cell>
          <cell r="N3708">
            <v>0.6165</v>
          </cell>
          <cell r="O3708" t="str">
            <v>I</v>
          </cell>
        </row>
        <row r="3709">
          <cell r="F3709" t="str">
            <v>MSBU5224006</v>
          </cell>
          <cell r="G3709" t="str">
            <v>GR-2025/04-0054</v>
          </cell>
        </row>
        <row r="3709">
          <cell r="I3709" t="str">
            <v>F</v>
          </cell>
          <cell r="J3709">
            <v>160750</v>
          </cell>
          <cell r="K3709">
            <v>160750</v>
          </cell>
          <cell r="L3709">
            <v>99102.38</v>
          </cell>
          <cell r="M3709" t="str">
            <v>F</v>
          </cell>
          <cell r="N3709">
            <v>0.6165</v>
          </cell>
          <cell r="O3709" t="str">
            <v>I</v>
          </cell>
        </row>
        <row r="3710">
          <cell r="F3710" t="str">
            <v>MSBU5224006</v>
          </cell>
          <cell r="G3710" t="str">
            <v>GR-2025/04-0053</v>
          </cell>
        </row>
        <row r="3710">
          <cell r="I3710" t="str">
            <v>F</v>
          </cell>
          <cell r="J3710">
            <v>70506.68</v>
          </cell>
          <cell r="K3710">
            <v>70506.68</v>
          </cell>
          <cell r="L3710">
            <v>43467.37</v>
          </cell>
          <cell r="M3710" t="str">
            <v>F</v>
          </cell>
          <cell r="N3710">
            <v>0.6165</v>
          </cell>
          <cell r="O3710" t="str">
            <v>I</v>
          </cell>
        </row>
        <row r="3711">
          <cell r="G3711" t="str">
            <v>GR-2025/04-0008</v>
          </cell>
        </row>
        <row r="3711">
          <cell r="I3711" t="str">
            <v>F</v>
          </cell>
          <cell r="J3711">
            <v>661.8</v>
          </cell>
          <cell r="K3711">
            <v>661.8</v>
          </cell>
          <cell r="L3711">
            <v>661.8</v>
          </cell>
          <cell r="M3711" t="str">
            <v>F</v>
          </cell>
          <cell r="N3711">
            <v>1</v>
          </cell>
        </row>
        <row r="3712">
          <cell r="I3712" t="str">
            <v>F</v>
          </cell>
          <cell r="J3712">
            <v>91728</v>
          </cell>
          <cell r="K3712">
            <v>91728</v>
          </cell>
          <cell r="L3712">
            <v>55036.8</v>
          </cell>
          <cell r="M3712" t="str">
            <v>F</v>
          </cell>
          <cell r="N3712">
            <v>0.6</v>
          </cell>
          <cell r="O3712" t="str">
            <v>L</v>
          </cell>
        </row>
        <row r="3713">
          <cell r="F3713" t="str">
            <v>WHLU5679003</v>
          </cell>
          <cell r="G3713" t="str">
            <v>GR-2025/04-0077</v>
          </cell>
        </row>
        <row r="3713">
          <cell r="I3713" t="str">
            <v>F</v>
          </cell>
          <cell r="J3713">
            <v>140246.9</v>
          </cell>
          <cell r="K3713">
            <v>140246.9</v>
          </cell>
          <cell r="L3713">
            <v>86742.71</v>
          </cell>
          <cell r="M3713" t="str">
            <v>F</v>
          </cell>
          <cell r="N3713">
            <v>0.6185</v>
          </cell>
          <cell r="O3713" t="str">
            <v>I</v>
          </cell>
        </row>
        <row r="3714">
          <cell r="G3714" t="str">
            <v>GR-2025/04-0027</v>
          </cell>
        </row>
        <row r="3714">
          <cell r="I3714" t="str">
            <v>F</v>
          </cell>
          <cell r="J3714">
            <v>5130</v>
          </cell>
          <cell r="K3714">
            <v>5130</v>
          </cell>
          <cell r="L3714">
            <v>3132.84</v>
          </cell>
          <cell r="M3714" t="str">
            <v>F</v>
          </cell>
          <cell r="N3714">
            <v>0.61069</v>
          </cell>
          <cell r="O3714" t="str">
            <v>I</v>
          </cell>
        </row>
        <row r="3715">
          <cell r="F3715" t="str">
            <v>WHSU6823492</v>
          </cell>
          <cell r="G3715" t="str">
            <v>GR-2025/04-0089</v>
          </cell>
        </row>
        <row r="3715">
          <cell r="I3715" t="str">
            <v>F</v>
          </cell>
          <cell r="J3715">
            <v>112601.16</v>
          </cell>
          <cell r="K3715">
            <v>112601.16</v>
          </cell>
          <cell r="L3715">
            <v>69643.82</v>
          </cell>
          <cell r="M3715" t="str">
            <v>F</v>
          </cell>
          <cell r="N3715">
            <v>0.6185</v>
          </cell>
          <cell r="O3715" t="str">
            <v>I</v>
          </cell>
        </row>
        <row r="3716">
          <cell r="I3716" t="str">
            <v>F</v>
          </cell>
          <cell r="J3716">
            <v>18040</v>
          </cell>
          <cell r="K3716">
            <v>18040</v>
          </cell>
          <cell r="L3716">
            <v>10824</v>
          </cell>
          <cell r="M3716" t="str">
            <v>F</v>
          </cell>
          <cell r="N3716">
            <v>0.6</v>
          </cell>
          <cell r="O3716" t="str">
            <v>L</v>
          </cell>
        </row>
        <row r="3717">
          <cell r="G3717" t="str">
            <v>GR-2025/04-0007</v>
          </cell>
        </row>
        <row r="3717">
          <cell r="I3717" t="str">
            <v>F</v>
          </cell>
          <cell r="J3717">
            <v>398</v>
          </cell>
          <cell r="K3717">
            <v>398</v>
          </cell>
          <cell r="L3717">
            <v>398</v>
          </cell>
          <cell r="M3717" t="str">
            <v>F</v>
          </cell>
          <cell r="N3717">
            <v>1</v>
          </cell>
        </row>
        <row r="3718">
          <cell r="I3718" t="str">
            <v>F</v>
          </cell>
          <cell r="J3718">
            <v>68240</v>
          </cell>
          <cell r="K3718">
            <v>68240</v>
          </cell>
          <cell r="L3718">
            <v>40944</v>
          </cell>
          <cell r="M3718" t="str">
            <v>F</v>
          </cell>
          <cell r="N3718">
            <v>0.6</v>
          </cell>
          <cell r="O3718" t="str">
            <v>L</v>
          </cell>
        </row>
        <row r="3719">
          <cell r="I3719" t="str">
            <v>F</v>
          </cell>
          <cell r="J3719">
            <v>3940</v>
          </cell>
          <cell r="K3719">
            <v>3940</v>
          </cell>
          <cell r="L3719">
            <v>2364</v>
          </cell>
          <cell r="M3719" t="str">
            <v>F</v>
          </cell>
          <cell r="N3719">
            <v>0.6</v>
          </cell>
          <cell r="O3719" t="str">
            <v>L</v>
          </cell>
        </row>
        <row r="3720">
          <cell r="F3720" t="str">
            <v>MSMU7517305</v>
          </cell>
          <cell r="G3720" t="str">
            <v>GR-2025/04-0018</v>
          </cell>
        </row>
        <row r="3720">
          <cell r="I3720" t="str">
            <v>F</v>
          </cell>
          <cell r="J3720">
            <v>329088.2</v>
          </cell>
          <cell r="K3720">
            <v>329088.2</v>
          </cell>
          <cell r="L3720">
            <v>202882.88</v>
          </cell>
          <cell r="M3720" t="str">
            <v>F</v>
          </cell>
          <cell r="N3720">
            <v>0.6165</v>
          </cell>
          <cell r="O3720" t="str">
            <v>I</v>
          </cell>
        </row>
        <row r="3721">
          <cell r="G3721" t="str">
            <v>GR-2025/04-0006</v>
          </cell>
        </row>
        <row r="3721">
          <cell r="I3721" t="str">
            <v>F</v>
          </cell>
          <cell r="J3721">
            <v>120</v>
          </cell>
          <cell r="K3721">
            <v>120</v>
          </cell>
          <cell r="L3721">
            <v>120</v>
          </cell>
          <cell r="M3721" t="str">
            <v>F</v>
          </cell>
          <cell r="N3721">
            <v>1</v>
          </cell>
        </row>
        <row r="3722">
          <cell r="G3722" t="str">
            <v>GR-2025/04-0005</v>
          </cell>
        </row>
        <row r="3722">
          <cell r="I3722" t="str">
            <v>F</v>
          </cell>
          <cell r="J3722">
            <v>308</v>
          </cell>
          <cell r="K3722">
            <v>308</v>
          </cell>
          <cell r="L3722">
            <v>188.53</v>
          </cell>
          <cell r="M3722" t="str">
            <v>F</v>
          </cell>
          <cell r="N3722">
            <v>0.6121</v>
          </cell>
          <cell r="O3722" t="str">
            <v>I</v>
          </cell>
        </row>
        <row r="3723">
          <cell r="G3723" t="str">
            <v>GR-2025/04-0024</v>
          </cell>
        </row>
        <row r="3723">
          <cell r="I3723" t="str">
            <v>F</v>
          </cell>
          <cell r="J3723">
            <v>56.7</v>
          </cell>
          <cell r="K3723">
            <v>56.7</v>
          </cell>
          <cell r="L3723">
            <v>56.7</v>
          </cell>
          <cell r="M3723" t="str">
            <v>F</v>
          </cell>
          <cell r="N3723">
            <v>1</v>
          </cell>
        </row>
        <row r="3724">
          <cell r="G3724" t="str">
            <v>GR-2025/04-0076</v>
          </cell>
        </row>
        <row r="3724">
          <cell r="I3724" t="str">
            <v>F</v>
          </cell>
          <cell r="J3724">
            <v>186</v>
          </cell>
          <cell r="K3724">
            <v>186</v>
          </cell>
          <cell r="L3724">
            <v>186</v>
          </cell>
          <cell r="M3724" t="str">
            <v>F</v>
          </cell>
          <cell r="N3724">
            <v>1</v>
          </cell>
        </row>
        <row r="3725">
          <cell r="I3725" t="str">
            <v>F</v>
          </cell>
          <cell r="J3725">
            <v>5280</v>
          </cell>
          <cell r="K3725">
            <v>5280</v>
          </cell>
          <cell r="L3725">
            <v>3168</v>
          </cell>
          <cell r="M3725" t="str">
            <v>F</v>
          </cell>
          <cell r="N3725">
            <v>0.6</v>
          </cell>
          <cell r="O3725" t="str">
            <v>N</v>
          </cell>
        </row>
        <row r="3726">
          <cell r="F3726" t="str">
            <v>MSDU5805986</v>
          </cell>
          <cell r="G3726" t="str">
            <v>GR-2025/04-0074</v>
          </cell>
        </row>
        <row r="3726">
          <cell r="I3726" t="str">
            <v>F</v>
          </cell>
          <cell r="J3726">
            <v>114900</v>
          </cell>
          <cell r="K3726">
            <v>114900</v>
          </cell>
          <cell r="L3726">
            <v>70835.85</v>
          </cell>
          <cell r="M3726" t="str">
            <v>F</v>
          </cell>
          <cell r="N3726">
            <v>0.6165</v>
          </cell>
          <cell r="O3726" t="str">
            <v>I</v>
          </cell>
        </row>
        <row r="3727">
          <cell r="G3727" t="str">
            <v>GR-2025/04-0012</v>
          </cell>
        </row>
        <row r="3727">
          <cell r="I3727" t="str">
            <v>F</v>
          </cell>
          <cell r="J3727">
            <v>104</v>
          </cell>
          <cell r="K3727">
            <v>104</v>
          </cell>
          <cell r="L3727">
            <v>104</v>
          </cell>
          <cell r="M3727" t="str">
            <v>F</v>
          </cell>
          <cell r="N3727">
            <v>1</v>
          </cell>
        </row>
        <row r="3728">
          <cell r="I3728" t="str">
            <v>F</v>
          </cell>
          <cell r="J3728">
            <v>58625</v>
          </cell>
          <cell r="K3728">
            <v>58625</v>
          </cell>
          <cell r="L3728">
            <v>35175</v>
          </cell>
          <cell r="M3728" t="str">
            <v>F</v>
          </cell>
          <cell r="N3728">
            <v>0.6</v>
          </cell>
          <cell r="O3728" t="str">
            <v>L</v>
          </cell>
        </row>
        <row r="3729">
          <cell r="I3729" t="str">
            <v>F</v>
          </cell>
          <cell r="J3729">
            <v>46200</v>
          </cell>
          <cell r="K3729">
            <v>46200</v>
          </cell>
          <cell r="L3729">
            <v>27720</v>
          </cell>
          <cell r="M3729" t="str">
            <v>F</v>
          </cell>
          <cell r="N3729">
            <v>0.6</v>
          </cell>
          <cell r="O3729" t="str">
            <v>L</v>
          </cell>
        </row>
        <row r="3730">
          <cell r="I3730" t="str">
            <v>F</v>
          </cell>
          <cell r="J3730">
            <v>3164</v>
          </cell>
          <cell r="K3730">
            <v>3164</v>
          </cell>
          <cell r="L3730">
            <v>1898.4</v>
          </cell>
          <cell r="M3730" t="str">
            <v>F</v>
          </cell>
          <cell r="N3730">
            <v>0.6</v>
          </cell>
          <cell r="O3730" t="str">
            <v>L</v>
          </cell>
        </row>
        <row r="3731">
          <cell r="I3731" t="str">
            <v>F</v>
          </cell>
          <cell r="J3731">
            <v>49575</v>
          </cell>
          <cell r="K3731">
            <v>49575</v>
          </cell>
          <cell r="L3731">
            <v>29745</v>
          </cell>
          <cell r="M3731" t="str">
            <v>F</v>
          </cell>
          <cell r="N3731">
            <v>0.6</v>
          </cell>
          <cell r="O3731" t="str">
            <v>L</v>
          </cell>
        </row>
        <row r="3732">
          <cell r="G3732" t="str">
            <v>GR-2025/07-0074, GR-2025/04-0082</v>
          </cell>
        </row>
        <row r="3732">
          <cell r="I3732" t="str">
            <v>F</v>
          </cell>
          <cell r="J3732">
            <v>10565.44</v>
          </cell>
          <cell r="K3732">
            <v>10565.44</v>
          </cell>
          <cell r="L3732">
            <v>10565.44</v>
          </cell>
          <cell r="M3732" t="str">
            <v>F</v>
          </cell>
          <cell r="N3732">
            <v>1</v>
          </cell>
        </row>
        <row r="3733">
          <cell r="I3733" t="str">
            <v>F</v>
          </cell>
          <cell r="J3733">
            <v>104800</v>
          </cell>
          <cell r="K3733">
            <v>104800</v>
          </cell>
          <cell r="L3733">
            <v>62880</v>
          </cell>
          <cell r="M3733" t="str">
            <v>F</v>
          </cell>
          <cell r="N3733">
            <v>0.6</v>
          </cell>
          <cell r="O3733" t="str">
            <v>L</v>
          </cell>
        </row>
        <row r="3734">
          <cell r="I3734" t="str">
            <v>F</v>
          </cell>
          <cell r="J3734">
            <v>984</v>
          </cell>
          <cell r="K3734">
            <v>984</v>
          </cell>
          <cell r="L3734">
            <v>590.4</v>
          </cell>
          <cell r="M3734" t="str">
            <v>F</v>
          </cell>
          <cell r="N3734">
            <v>0.6</v>
          </cell>
          <cell r="O3734" t="str">
            <v>L</v>
          </cell>
        </row>
        <row r="3735">
          <cell r="I3735" t="str">
            <v>F</v>
          </cell>
          <cell r="J3735">
            <v>4200</v>
          </cell>
          <cell r="K3735">
            <v>4200</v>
          </cell>
          <cell r="L3735">
            <v>2520</v>
          </cell>
          <cell r="M3735" t="str">
            <v>F</v>
          </cell>
          <cell r="N3735">
            <v>0.6</v>
          </cell>
          <cell r="O3735" t="str">
            <v>L</v>
          </cell>
        </row>
        <row r="3736">
          <cell r="I3736" t="str">
            <v>F</v>
          </cell>
          <cell r="J3736">
            <v>255928.5</v>
          </cell>
          <cell r="K3736">
            <v>255928.5</v>
          </cell>
          <cell r="L3736">
            <v>153557.1</v>
          </cell>
          <cell r="M3736" t="str">
            <v>F</v>
          </cell>
          <cell r="N3736">
            <v>0.6</v>
          </cell>
          <cell r="O3736" t="str">
            <v>L</v>
          </cell>
        </row>
        <row r="3737">
          <cell r="I3737" t="str">
            <v>F</v>
          </cell>
          <cell r="J3737">
            <v>43590</v>
          </cell>
          <cell r="K3737">
            <v>43590</v>
          </cell>
          <cell r="L3737">
            <v>26154</v>
          </cell>
          <cell r="M3737" t="str">
            <v>F</v>
          </cell>
          <cell r="N3737">
            <v>0.6</v>
          </cell>
          <cell r="O3737" t="str">
            <v>L</v>
          </cell>
        </row>
        <row r="3738">
          <cell r="I3738" t="str">
            <v>F</v>
          </cell>
          <cell r="J3738">
            <v>98620</v>
          </cell>
          <cell r="K3738">
            <v>98620</v>
          </cell>
          <cell r="L3738">
            <v>59172</v>
          </cell>
          <cell r="M3738" t="str">
            <v>F</v>
          </cell>
          <cell r="N3738">
            <v>0.6</v>
          </cell>
          <cell r="O3738" t="str">
            <v>L</v>
          </cell>
        </row>
        <row r="3739">
          <cell r="I3739" t="str">
            <v>F</v>
          </cell>
          <cell r="J3739">
            <v>24423</v>
          </cell>
          <cell r="K3739">
            <v>24423</v>
          </cell>
          <cell r="L3739">
            <v>14653.8</v>
          </cell>
          <cell r="M3739" t="str">
            <v>F</v>
          </cell>
          <cell r="N3739">
            <v>0.6</v>
          </cell>
          <cell r="O3739" t="str">
            <v>L</v>
          </cell>
        </row>
        <row r="3740">
          <cell r="I3740" t="str">
            <v>F</v>
          </cell>
          <cell r="J3740">
            <v>60100</v>
          </cell>
          <cell r="K3740">
            <v>60100</v>
          </cell>
          <cell r="L3740">
            <v>36060</v>
          </cell>
          <cell r="M3740" t="str">
            <v>F</v>
          </cell>
          <cell r="N3740">
            <v>0.6</v>
          </cell>
          <cell r="O3740" t="str">
            <v>L</v>
          </cell>
        </row>
        <row r="3741">
          <cell r="I3741" t="str">
            <v>F</v>
          </cell>
          <cell r="J3741">
            <v>56168</v>
          </cell>
          <cell r="K3741">
            <v>56168</v>
          </cell>
          <cell r="L3741">
            <v>33700.8</v>
          </cell>
          <cell r="M3741" t="str">
            <v>F</v>
          </cell>
          <cell r="N3741">
            <v>0.6</v>
          </cell>
          <cell r="O3741" t="str">
            <v>L</v>
          </cell>
        </row>
        <row r="3742">
          <cell r="I3742" t="str">
            <v>F</v>
          </cell>
          <cell r="J3742">
            <v>5000</v>
          </cell>
          <cell r="K3742">
            <v>5000</v>
          </cell>
          <cell r="L3742">
            <v>3000</v>
          </cell>
          <cell r="M3742" t="str">
            <v>F</v>
          </cell>
          <cell r="N3742">
            <v>0.6</v>
          </cell>
          <cell r="O3742" t="str">
            <v>L</v>
          </cell>
        </row>
        <row r="3743">
          <cell r="I3743" t="str">
            <v>F</v>
          </cell>
          <cell r="J3743">
            <v>28828</v>
          </cell>
          <cell r="K3743">
            <v>28828</v>
          </cell>
          <cell r="L3743">
            <v>17296.8</v>
          </cell>
          <cell r="M3743" t="str">
            <v>F</v>
          </cell>
          <cell r="N3743">
            <v>0.6</v>
          </cell>
          <cell r="O3743" t="str">
            <v>L</v>
          </cell>
        </row>
        <row r="3744">
          <cell r="I3744" t="str">
            <v>F</v>
          </cell>
          <cell r="J3744">
            <v>27196.5</v>
          </cell>
          <cell r="K3744">
            <v>27196.5</v>
          </cell>
          <cell r="L3744">
            <v>16317.9</v>
          </cell>
          <cell r="M3744" t="str">
            <v>F</v>
          </cell>
          <cell r="N3744">
            <v>0.6</v>
          </cell>
          <cell r="O3744" t="str">
            <v>L</v>
          </cell>
        </row>
        <row r="3745">
          <cell r="I3745" t="str">
            <v>F</v>
          </cell>
          <cell r="J3745">
            <v>8550</v>
          </cell>
          <cell r="K3745">
            <v>8550</v>
          </cell>
          <cell r="L3745">
            <v>5130</v>
          </cell>
          <cell r="M3745" t="str">
            <v>F</v>
          </cell>
          <cell r="N3745">
            <v>0.6</v>
          </cell>
          <cell r="O3745" t="str">
            <v>L</v>
          </cell>
        </row>
        <row r="3746">
          <cell r="I3746" t="str">
            <v>F</v>
          </cell>
          <cell r="J3746">
            <v>157927</v>
          </cell>
          <cell r="K3746">
            <v>157927</v>
          </cell>
          <cell r="L3746">
            <v>94756.2</v>
          </cell>
          <cell r="M3746" t="str">
            <v>F</v>
          </cell>
          <cell r="N3746">
            <v>0.6</v>
          </cell>
          <cell r="O3746" t="str">
            <v>L</v>
          </cell>
        </row>
        <row r="3747">
          <cell r="I3747" t="str">
            <v>F</v>
          </cell>
          <cell r="J3747">
            <v>86</v>
          </cell>
          <cell r="K3747">
            <v>86</v>
          </cell>
          <cell r="L3747">
            <v>51.6</v>
          </cell>
          <cell r="M3747" t="str">
            <v>F</v>
          </cell>
          <cell r="N3747">
            <v>0.6</v>
          </cell>
          <cell r="O3747" t="str">
            <v>L</v>
          </cell>
        </row>
        <row r="3748">
          <cell r="G3748" t="str">
            <v>FGR2025/03-0006</v>
          </cell>
        </row>
        <row r="3748">
          <cell r="I3748" t="str">
            <v>F</v>
          </cell>
          <cell r="J3748">
            <v>662.4</v>
          </cell>
          <cell r="K3748">
            <v>662.4</v>
          </cell>
          <cell r="L3748">
            <v>409.16</v>
          </cell>
          <cell r="M3748" t="str">
            <v>F</v>
          </cell>
          <cell r="N3748">
            <v>0.6177</v>
          </cell>
          <cell r="O3748" t="str">
            <v>I</v>
          </cell>
        </row>
        <row r="3749">
          <cell r="G3749" t="str">
            <v>GR-2025/04-0011, GR-2025/05-0165</v>
          </cell>
        </row>
        <row r="3749">
          <cell r="I3749" t="str">
            <v>F</v>
          </cell>
          <cell r="J3749">
            <v>2870</v>
          </cell>
          <cell r="K3749">
            <v>2870</v>
          </cell>
          <cell r="L3749">
            <v>2870</v>
          </cell>
          <cell r="M3749" t="str">
            <v>F</v>
          </cell>
          <cell r="N3749">
            <v>1</v>
          </cell>
        </row>
        <row r="3750">
          <cell r="F3750" t="str">
            <v>MSCU5249820</v>
          </cell>
          <cell r="G3750" t="str">
            <v>GR-2025/04-0060</v>
          </cell>
        </row>
        <row r="3750">
          <cell r="I3750" t="str">
            <v>F</v>
          </cell>
          <cell r="J3750">
            <v>91800</v>
          </cell>
          <cell r="K3750">
            <v>91800</v>
          </cell>
          <cell r="L3750">
            <v>56594.7</v>
          </cell>
          <cell r="M3750" t="str">
            <v>F</v>
          </cell>
          <cell r="N3750">
            <v>0.6165</v>
          </cell>
          <cell r="O3750" t="str">
            <v>I</v>
          </cell>
        </row>
        <row r="3751">
          <cell r="F3751" t="str">
            <v>MEDU8421483</v>
          </cell>
          <cell r="G3751" t="str">
            <v>GR-2025/04-0059</v>
          </cell>
        </row>
        <row r="3751">
          <cell r="I3751" t="str">
            <v>F</v>
          </cell>
          <cell r="J3751">
            <v>91800</v>
          </cell>
          <cell r="K3751">
            <v>91800</v>
          </cell>
          <cell r="L3751">
            <v>56594.7</v>
          </cell>
          <cell r="M3751" t="str">
            <v>F</v>
          </cell>
          <cell r="N3751">
            <v>0.6165</v>
          </cell>
          <cell r="O3751" t="str">
            <v>I</v>
          </cell>
        </row>
        <row r="3752">
          <cell r="F3752" t="str">
            <v>MSDU8663910</v>
          </cell>
          <cell r="G3752" t="str">
            <v>GR-2025/04-0052</v>
          </cell>
        </row>
        <row r="3752">
          <cell r="I3752" t="str">
            <v>F</v>
          </cell>
          <cell r="J3752">
            <v>113280</v>
          </cell>
          <cell r="K3752">
            <v>113280</v>
          </cell>
          <cell r="L3752">
            <v>69837.12</v>
          </cell>
          <cell r="M3752" t="str">
            <v>F</v>
          </cell>
          <cell r="N3752">
            <v>0.6165</v>
          </cell>
          <cell r="O3752" t="str">
            <v>I</v>
          </cell>
        </row>
        <row r="3753">
          <cell r="F3753" t="str">
            <v>TCNU2464900</v>
          </cell>
          <cell r="G3753" t="str">
            <v>GR-2025/04-0051</v>
          </cell>
        </row>
        <row r="3753">
          <cell r="I3753" t="str">
            <v>F</v>
          </cell>
          <cell r="J3753">
            <v>105095</v>
          </cell>
          <cell r="K3753">
            <v>105095</v>
          </cell>
          <cell r="L3753">
            <v>64791.07</v>
          </cell>
          <cell r="M3753" t="str">
            <v>F</v>
          </cell>
          <cell r="N3753">
            <v>0.6165</v>
          </cell>
          <cell r="O3753" t="str">
            <v>I</v>
          </cell>
        </row>
        <row r="3754">
          <cell r="F3754" t="str">
            <v>FDCU0270264</v>
          </cell>
          <cell r="G3754" t="str">
            <v>GR-2025/04-0042</v>
          </cell>
        </row>
        <row r="3754">
          <cell r="I3754" t="str">
            <v>F</v>
          </cell>
          <cell r="J3754">
            <v>113280</v>
          </cell>
          <cell r="K3754">
            <v>113280</v>
          </cell>
          <cell r="L3754">
            <v>69837.12</v>
          </cell>
          <cell r="M3754" t="str">
            <v>F</v>
          </cell>
          <cell r="N3754">
            <v>0.6165</v>
          </cell>
          <cell r="O3754" t="str">
            <v>I</v>
          </cell>
        </row>
        <row r="3755">
          <cell r="I3755" t="str">
            <v>F</v>
          </cell>
          <cell r="J3755">
            <v>243615</v>
          </cell>
          <cell r="K3755">
            <v>243615</v>
          </cell>
          <cell r="L3755">
            <v>146169</v>
          </cell>
          <cell r="M3755" t="str">
            <v>F</v>
          </cell>
          <cell r="N3755">
            <v>0.6</v>
          </cell>
          <cell r="O3755" t="str">
            <v>L</v>
          </cell>
        </row>
        <row r="3756">
          <cell r="I3756" t="str">
            <v>F</v>
          </cell>
          <cell r="J3756">
            <v>24500</v>
          </cell>
          <cell r="K3756">
            <v>24500</v>
          </cell>
          <cell r="L3756">
            <v>14700</v>
          </cell>
          <cell r="M3756" t="str">
            <v>F</v>
          </cell>
          <cell r="N3756">
            <v>0.6</v>
          </cell>
          <cell r="O3756" t="str">
            <v>L</v>
          </cell>
        </row>
        <row r="3757">
          <cell r="F3757" t="str">
            <v>F-TGBU7784039</v>
          </cell>
          <cell r="G3757" t="str">
            <v>FGR2025/03-0005</v>
          </cell>
        </row>
        <row r="3757">
          <cell r="I3757" t="str">
            <v>F</v>
          </cell>
          <cell r="J3757">
            <v>0</v>
          </cell>
          <cell r="K3757">
            <v>0</v>
          </cell>
          <cell r="L3757">
            <v>0</v>
          </cell>
          <cell r="M3757" t="str">
            <v>F</v>
          </cell>
          <cell r="N3757">
            <v>0.6174</v>
          </cell>
          <cell r="O3757" t="str">
            <v>I</v>
          </cell>
        </row>
        <row r="3758">
          <cell r="I3758" t="str">
            <v>F</v>
          </cell>
          <cell r="J3758">
            <v>4620</v>
          </cell>
          <cell r="K3758">
            <v>4620</v>
          </cell>
          <cell r="L3758">
            <v>2772</v>
          </cell>
          <cell r="M3758" t="str">
            <v>F</v>
          </cell>
          <cell r="N3758">
            <v>0.6</v>
          </cell>
          <cell r="O3758" t="str">
            <v>K</v>
          </cell>
        </row>
        <row r="3759">
          <cell r="I3759" t="str">
            <v>F</v>
          </cell>
          <cell r="J3759">
            <v>0</v>
          </cell>
          <cell r="K3759">
            <v>0</v>
          </cell>
          <cell r="L3759">
            <v>0</v>
          </cell>
          <cell r="M3759" t="str">
            <v>F</v>
          </cell>
          <cell r="N3759">
            <v>1</v>
          </cell>
        </row>
        <row r="3760">
          <cell r="I3760" t="str">
            <v>F</v>
          </cell>
          <cell r="J3760">
            <v>3738</v>
          </cell>
          <cell r="K3760">
            <v>3738</v>
          </cell>
          <cell r="L3760">
            <v>2242.8</v>
          </cell>
          <cell r="M3760" t="str">
            <v>F</v>
          </cell>
          <cell r="N3760">
            <v>0.6</v>
          </cell>
          <cell r="O3760" t="str">
            <v>L</v>
          </cell>
        </row>
        <row r="3761">
          <cell r="F3761" t="str">
            <v>MSNU7314467</v>
          </cell>
          <cell r="G3761" t="str">
            <v>GR-2025/04-0026</v>
          </cell>
        </row>
        <row r="3761">
          <cell r="I3761" t="str">
            <v>F</v>
          </cell>
          <cell r="J3761">
            <v>139656</v>
          </cell>
          <cell r="K3761">
            <v>139656</v>
          </cell>
          <cell r="L3761">
            <v>86097.92</v>
          </cell>
          <cell r="M3761" t="str">
            <v>F</v>
          </cell>
          <cell r="N3761">
            <v>0.6165</v>
          </cell>
          <cell r="O3761" t="str">
            <v>I</v>
          </cell>
        </row>
        <row r="3762">
          <cell r="F3762" t="str">
            <v>FFAU5891539</v>
          </cell>
          <cell r="G3762" t="str">
            <v>GR-2025/04-0048</v>
          </cell>
        </row>
        <row r="3762">
          <cell r="I3762" t="str">
            <v>F</v>
          </cell>
          <cell r="J3762">
            <v>156603</v>
          </cell>
          <cell r="K3762">
            <v>156603</v>
          </cell>
          <cell r="L3762">
            <v>96545.75</v>
          </cell>
          <cell r="M3762" t="str">
            <v>F</v>
          </cell>
          <cell r="N3762">
            <v>0.6165</v>
          </cell>
          <cell r="O3762" t="str">
            <v>I</v>
          </cell>
        </row>
        <row r="3763">
          <cell r="F3763" t="str">
            <v>UETU5665952</v>
          </cell>
          <cell r="G3763" t="str">
            <v>GR-2025/04-0021</v>
          </cell>
        </row>
        <row r="3763">
          <cell r="I3763" t="str">
            <v>F</v>
          </cell>
          <cell r="J3763">
            <v>170175</v>
          </cell>
          <cell r="K3763">
            <v>170175</v>
          </cell>
          <cell r="L3763">
            <v>104912.89</v>
          </cell>
          <cell r="M3763" t="str">
            <v>F</v>
          </cell>
          <cell r="N3763">
            <v>0.6165</v>
          </cell>
          <cell r="O3763" t="str">
            <v>I</v>
          </cell>
        </row>
        <row r="3764">
          <cell r="I3764" t="str">
            <v>F</v>
          </cell>
          <cell r="J3764">
            <v>11070</v>
          </cell>
          <cell r="K3764">
            <v>11070</v>
          </cell>
          <cell r="L3764">
            <v>6642</v>
          </cell>
          <cell r="M3764" t="str">
            <v>F</v>
          </cell>
          <cell r="N3764">
            <v>0.6</v>
          </cell>
          <cell r="O3764" t="str">
            <v>L</v>
          </cell>
        </row>
        <row r="3765">
          <cell r="I3765" t="str">
            <v>F</v>
          </cell>
          <cell r="J3765">
            <v>38500</v>
          </cell>
          <cell r="K3765">
            <v>38500</v>
          </cell>
          <cell r="L3765">
            <v>23100</v>
          </cell>
          <cell r="M3765" t="str">
            <v>F</v>
          </cell>
          <cell r="N3765">
            <v>0.6</v>
          </cell>
          <cell r="O3765" t="str">
            <v>L</v>
          </cell>
        </row>
        <row r="3766">
          <cell r="I3766" t="str">
            <v>F</v>
          </cell>
          <cell r="J3766">
            <v>3280</v>
          </cell>
          <cell r="K3766">
            <v>3280</v>
          </cell>
          <cell r="L3766">
            <v>1968</v>
          </cell>
          <cell r="M3766" t="str">
            <v>F</v>
          </cell>
          <cell r="N3766">
            <v>0.6</v>
          </cell>
          <cell r="O3766" t="str">
            <v>L</v>
          </cell>
        </row>
        <row r="3767">
          <cell r="F3767" t="str">
            <v>OOCU8010937 (MOCHA)</v>
          </cell>
          <cell r="G3767" t="str">
            <v>GR-2025/04-0040</v>
          </cell>
        </row>
        <row r="3767">
          <cell r="I3767" t="str">
            <v>F</v>
          </cell>
          <cell r="J3767">
            <v>25164</v>
          </cell>
          <cell r="K3767">
            <v>25164</v>
          </cell>
          <cell r="L3767">
            <v>15513.61</v>
          </cell>
          <cell r="M3767" t="str">
            <v>F</v>
          </cell>
          <cell r="N3767">
            <v>0.6165</v>
          </cell>
          <cell r="O3767" t="str">
            <v>I</v>
          </cell>
        </row>
        <row r="3768">
          <cell r="F3768" t="str">
            <v>OOCU8010937 (MOCHA)</v>
          </cell>
          <cell r="G3768" t="str">
            <v>GR-2025/04-0039</v>
          </cell>
        </row>
        <row r="3768">
          <cell r="I3768" t="str">
            <v>F</v>
          </cell>
          <cell r="J3768">
            <v>32004</v>
          </cell>
          <cell r="K3768">
            <v>32004</v>
          </cell>
          <cell r="L3768">
            <v>19730.47</v>
          </cell>
          <cell r="M3768" t="str">
            <v>F</v>
          </cell>
          <cell r="N3768">
            <v>0.6165</v>
          </cell>
          <cell r="O3768" t="str">
            <v>I</v>
          </cell>
        </row>
        <row r="3769">
          <cell r="F3769" t="str">
            <v>OOCU8010937</v>
          </cell>
          <cell r="G3769" t="str">
            <v>GR-2025/04-0038</v>
          </cell>
        </row>
        <row r="3769">
          <cell r="I3769" t="str">
            <v>F</v>
          </cell>
          <cell r="J3769">
            <v>357</v>
          </cell>
          <cell r="K3769">
            <v>357</v>
          </cell>
          <cell r="L3769">
            <v>220.09</v>
          </cell>
          <cell r="M3769" t="str">
            <v>F</v>
          </cell>
          <cell r="N3769">
            <v>0.6165</v>
          </cell>
          <cell r="O3769" t="str">
            <v>I</v>
          </cell>
        </row>
        <row r="3770">
          <cell r="F3770" t="str">
            <v>OOCU8010937</v>
          </cell>
          <cell r="G3770" t="str">
            <v>GR-2025/04-0037</v>
          </cell>
        </row>
        <row r="3770">
          <cell r="I3770" t="str">
            <v>F</v>
          </cell>
          <cell r="J3770">
            <v>12012</v>
          </cell>
          <cell r="K3770">
            <v>12012</v>
          </cell>
          <cell r="L3770">
            <v>7405.4</v>
          </cell>
          <cell r="M3770" t="str">
            <v>F</v>
          </cell>
          <cell r="N3770">
            <v>0.6165</v>
          </cell>
          <cell r="O3770" t="str">
            <v>I</v>
          </cell>
        </row>
        <row r="3771">
          <cell r="F3771" t="str">
            <v>OOCU8010937</v>
          </cell>
          <cell r="G3771" t="str">
            <v>GR-2025/04-0036</v>
          </cell>
        </row>
        <row r="3771">
          <cell r="I3771" t="str">
            <v>F</v>
          </cell>
          <cell r="J3771">
            <v>0</v>
          </cell>
          <cell r="K3771">
            <v>0</v>
          </cell>
          <cell r="L3771">
            <v>0</v>
          </cell>
          <cell r="M3771" t="str">
            <v>F</v>
          </cell>
          <cell r="N3771">
            <v>0.6165</v>
          </cell>
          <cell r="O3771" t="str">
            <v>I</v>
          </cell>
        </row>
        <row r="3772">
          <cell r="F3772" t="str">
            <v>OOCU8010937</v>
          </cell>
          <cell r="G3772" t="str">
            <v>GR-2025/04-0035</v>
          </cell>
        </row>
        <row r="3772">
          <cell r="I3772" t="str">
            <v>F</v>
          </cell>
          <cell r="J3772">
            <v>21396.55</v>
          </cell>
          <cell r="K3772">
            <v>21396.55</v>
          </cell>
          <cell r="L3772">
            <v>13190.97</v>
          </cell>
          <cell r="M3772" t="str">
            <v>F</v>
          </cell>
          <cell r="N3772">
            <v>0.6165</v>
          </cell>
          <cell r="O3772" t="str">
            <v>I</v>
          </cell>
        </row>
        <row r="3773">
          <cell r="I3773" t="str">
            <v>F</v>
          </cell>
          <cell r="J3773">
            <v>0</v>
          </cell>
          <cell r="K3773">
            <v>0</v>
          </cell>
          <cell r="L3773">
            <v>0</v>
          </cell>
          <cell r="M3773" t="str">
            <v>F</v>
          </cell>
          <cell r="N3773">
            <v>0.6</v>
          </cell>
        </row>
        <row r="3774">
          <cell r="F3774" t="str">
            <v>OOCU8010937</v>
          </cell>
          <cell r="G3774" t="str">
            <v>GR-2025/04-0034</v>
          </cell>
        </row>
        <row r="3774">
          <cell r="I3774" t="str">
            <v>F</v>
          </cell>
          <cell r="J3774">
            <v>300006</v>
          </cell>
          <cell r="K3774">
            <v>300006</v>
          </cell>
          <cell r="L3774">
            <v>184953.7</v>
          </cell>
          <cell r="M3774" t="str">
            <v>F</v>
          </cell>
          <cell r="N3774">
            <v>0.6165</v>
          </cell>
          <cell r="O3774" t="str">
            <v>I</v>
          </cell>
        </row>
        <row r="3775">
          <cell r="F3775" t="str">
            <v>OOCU8010937</v>
          </cell>
          <cell r="G3775" t="str">
            <v>GR-2025/04-0033</v>
          </cell>
        </row>
        <row r="3775">
          <cell r="I3775" t="str">
            <v>F</v>
          </cell>
          <cell r="J3775">
            <v>149409.5</v>
          </cell>
          <cell r="K3775">
            <v>149409.5</v>
          </cell>
          <cell r="L3775">
            <v>92110.96</v>
          </cell>
          <cell r="M3775" t="str">
            <v>F</v>
          </cell>
          <cell r="N3775">
            <v>0.6165</v>
          </cell>
          <cell r="O3775" t="str">
            <v>I</v>
          </cell>
        </row>
        <row r="3776">
          <cell r="F3776" t="str">
            <v>OOCU8010937</v>
          </cell>
          <cell r="G3776" t="str">
            <v>GR-2025/04-0032</v>
          </cell>
        </row>
        <row r="3776">
          <cell r="I3776" t="str">
            <v>F</v>
          </cell>
          <cell r="J3776">
            <v>54737.6</v>
          </cell>
          <cell r="K3776">
            <v>54737.6</v>
          </cell>
          <cell r="L3776">
            <v>33745.73</v>
          </cell>
          <cell r="M3776" t="str">
            <v>F</v>
          </cell>
          <cell r="N3776">
            <v>0.6165</v>
          </cell>
          <cell r="O3776" t="str">
            <v>I</v>
          </cell>
        </row>
        <row r="3777">
          <cell r="F3777" t="str">
            <v>OOCU8010937</v>
          </cell>
          <cell r="G3777" t="str">
            <v>GR-2025/04-0031</v>
          </cell>
        </row>
        <row r="3777">
          <cell r="I3777" t="str">
            <v>F</v>
          </cell>
          <cell r="J3777">
            <v>44580</v>
          </cell>
          <cell r="K3777">
            <v>44580</v>
          </cell>
          <cell r="L3777">
            <v>27483.57</v>
          </cell>
          <cell r="M3777" t="str">
            <v>F</v>
          </cell>
          <cell r="N3777">
            <v>0.6165</v>
          </cell>
          <cell r="O3777" t="str">
            <v>I</v>
          </cell>
        </row>
        <row r="3778">
          <cell r="F3778" t="str">
            <v>OOCU8010937</v>
          </cell>
          <cell r="G3778" t="str">
            <v>GR-2025/04-0030</v>
          </cell>
        </row>
        <row r="3778">
          <cell r="I3778" t="str">
            <v>F</v>
          </cell>
          <cell r="J3778">
            <v>5265</v>
          </cell>
          <cell r="K3778">
            <v>5265</v>
          </cell>
          <cell r="L3778">
            <v>3245.87</v>
          </cell>
          <cell r="M3778" t="str">
            <v>F</v>
          </cell>
          <cell r="N3778">
            <v>0.6165</v>
          </cell>
          <cell r="O3778" t="str">
            <v>I</v>
          </cell>
        </row>
        <row r="3779">
          <cell r="F3779" t="str">
            <v>OOCU8010937</v>
          </cell>
          <cell r="G3779" t="str">
            <v>GR-2025/04-0029</v>
          </cell>
        </row>
        <row r="3779">
          <cell r="I3779" t="str">
            <v>F</v>
          </cell>
          <cell r="J3779">
            <v>149079</v>
          </cell>
          <cell r="K3779">
            <v>149079</v>
          </cell>
          <cell r="L3779">
            <v>91907.2</v>
          </cell>
          <cell r="M3779" t="str">
            <v>F</v>
          </cell>
          <cell r="N3779">
            <v>0.6165</v>
          </cell>
          <cell r="O3779" t="str">
            <v>I</v>
          </cell>
        </row>
        <row r="3780">
          <cell r="F3780" t="str">
            <v>OOCU8010937</v>
          </cell>
          <cell r="G3780" t="str">
            <v>GR-2025/04-0028</v>
          </cell>
        </row>
        <row r="3780">
          <cell r="I3780" t="str">
            <v>F</v>
          </cell>
          <cell r="J3780">
            <v>124512</v>
          </cell>
          <cell r="K3780">
            <v>124512</v>
          </cell>
          <cell r="L3780">
            <v>76761.65</v>
          </cell>
          <cell r="M3780" t="str">
            <v>F</v>
          </cell>
          <cell r="N3780">
            <v>0.6165</v>
          </cell>
          <cell r="O3780" t="str">
            <v>I</v>
          </cell>
        </row>
        <row r="3781">
          <cell r="G3781" t="str">
            <v>GR-2025/03-0061</v>
          </cell>
        </row>
        <row r="3781">
          <cell r="I3781" t="str">
            <v>F</v>
          </cell>
          <cell r="J3781">
            <v>219</v>
          </cell>
          <cell r="K3781">
            <v>219</v>
          </cell>
          <cell r="L3781">
            <v>219</v>
          </cell>
          <cell r="M3781" t="str">
            <v>F</v>
          </cell>
          <cell r="N3781">
            <v>1</v>
          </cell>
        </row>
        <row r="3782">
          <cell r="G3782" t="str">
            <v>GR-2025/03-0062</v>
          </cell>
        </row>
        <row r="3782">
          <cell r="I3782" t="str">
            <v>F</v>
          </cell>
          <cell r="J3782">
            <v>130</v>
          </cell>
          <cell r="K3782">
            <v>130</v>
          </cell>
          <cell r="L3782">
            <v>130</v>
          </cell>
          <cell r="M3782" t="str">
            <v>F</v>
          </cell>
          <cell r="N3782">
            <v>1</v>
          </cell>
        </row>
        <row r="3783">
          <cell r="G3783" t="str">
            <v>GR-2025/03-0059</v>
          </cell>
        </row>
        <row r="3783">
          <cell r="I3783" t="str">
            <v>F</v>
          </cell>
          <cell r="J3783">
            <v>72.7</v>
          </cell>
          <cell r="K3783">
            <v>72.7</v>
          </cell>
          <cell r="L3783">
            <v>72.7</v>
          </cell>
          <cell r="M3783" t="str">
            <v>F</v>
          </cell>
          <cell r="N3783">
            <v>1</v>
          </cell>
        </row>
        <row r="3784">
          <cell r="I3784" t="str">
            <v>F</v>
          </cell>
          <cell r="J3784">
            <v>11000</v>
          </cell>
          <cell r="K3784">
            <v>11000</v>
          </cell>
          <cell r="L3784">
            <v>6600</v>
          </cell>
          <cell r="M3784" t="str">
            <v>F</v>
          </cell>
          <cell r="N3784">
            <v>0.6</v>
          </cell>
          <cell r="O3784" t="str">
            <v>L</v>
          </cell>
        </row>
        <row r="3785">
          <cell r="I3785" t="str">
            <v>F</v>
          </cell>
          <cell r="J3785">
            <v>4860</v>
          </cell>
          <cell r="K3785">
            <v>4860</v>
          </cell>
          <cell r="L3785">
            <v>2916</v>
          </cell>
          <cell r="M3785" t="str">
            <v>F</v>
          </cell>
          <cell r="N3785">
            <v>0.6</v>
          </cell>
          <cell r="O3785" t="str">
            <v>L</v>
          </cell>
        </row>
        <row r="3786">
          <cell r="I3786" t="str">
            <v>F</v>
          </cell>
          <cell r="J3786">
            <v>19000</v>
          </cell>
          <cell r="K3786">
            <v>19000</v>
          </cell>
          <cell r="L3786">
            <v>11400</v>
          </cell>
          <cell r="M3786" t="str">
            <v>F</v>
          </cell>
          <cell r="N3786">
            <v>0.6</v>
          </cell>
          <cell r="O3786" t="str">
            <v>L</v>
          </cell>
        </row>
        <row r="3787">
          <cell r="F3787" t="str">
            <v>F-UETU7369991</v>
          </cell>
          <cell r="G3787" t="str">
            <v>FGR2025/03-0004</v>
          </cell>
        </row>
        <row r="3787">
          <cell r="I3787" t="str">
            <v>F</v>
          </cell>
          <cell r="J3787">
            <v>0</v>
          </cell>
          <cell r="K3787">
            <v>0</v>
          </cell>
          <cell r="L3787">
            <v>0</v>
          </cell>
          <cell r="M3787" t="str">
            <v>F</v>
          </cell>
          <cell r="N3787">
            <v>0.6177</v>
          </cell>
          <cell r="O3787" t="str">
            <v>I</v>
          </cell>
        </row>
        <row r="3788">
          <cell r="G3788" t="str">
            <v>GR-2025/03-0051</v>
          </cell>
        </row>
        <row r="3788">
          <cell r="I3788" t="str">
            <v>F</v>
          </cell>
          <cell r="J3788">
            <v>734.8</v>
          </cell>
          <cell r="K3788">
            <v>734.8</v>
          </cell>
          <cell r="L3788">
            <v>444.85</v>
          </cell>
          <cell r="M3788" t="str">
            <v>F</v>
          </cell>
          <cell r="N3788">
            <v>0.6054</v>
          </cell>
          <cell r="O3788" t="str">
            <v>I</v>
          </cell>
        </row>
        <row r="3789">
          <cell r="I3789" t="str">
            <v>F</v>
          </cell>
          <cell r="J3789">
            <v>7750</v>
          </cell>
          <cell r="K3789">
            <v>7750</v>
          </cell>
          <cell r="L3789">
            <v>4650</v>
          </cell>
          <cell r="M3789" t="str">
            <v>F</v>
          </cell>
          <cell r="N3789">
            <v>0.6</v>
          </cell>
          <cell r="O3789" t="str">
            <v>L</v>
          </cell>
        </row>
        <row r="3790">
          <cell r="I3790" t="str">
            <v>F</v>
          </cell>
          <cell r="J3790">
            <v>1398</v>
          </cell>
          <cell r="K3790">
            <v>1398</v>
          </cell>
          <cell r="L3790">
            <v>838.8</v>
          </cell>
          <cell r="M3790" t="str">
            <v>F</v>
          </cell>
          <cell r="N3790">
            <v>0.6</v>
          </cell>
          <cell r="O3790" t="str">
            <v>L</v>
          </cell>
        </row>
        <row r="3791">
          <cell r="I3791" t="str">
            <v>F</v>
          </cell>
          <cell r="J3791">
            <v>0</v>
          </cell>
          <cell r="K3791">
            <v>0</v>
          </cell>
          <cell r="L3791">
            <v>0</v>
          </cell>
          <cell r="M3791" t="str">
            <v>F</v>
          </cell>
          <cell r="N3791">
            <v>0.6</v>
          </cell>
          <cell r="O3791" t="str">
            <v>L</v>
          </cell>
        </row>
        <row r="3792">
          <cell r="I3792" t="str">
            <v>F</v>
          </cell>
          <cell r="J3792">
            <v>1100</v>
          </cell>
          <cell r="K3792">
            <v>1100</v>
          </cell>
          <cell r="L3792">
            <v>660</v>
          </cell>
          <cell r="M3792" t="str">
            <v>F</v>
          </cell>
          <cell r="N3792">
            <v>0.6</v>
          </cell>
          <cell r="O3792" t="str">
            <v>L</v>
          </cell>
        </row>
        <row r="3793">
          <cell r="I3793" t="str">
            <v>F</v>
          </cell>
          <cell r="J3793">
            <v>41345</v>
          </cell>
          <cell r="K3793">
            <v>41345</v>
          </cell>
          <cell r="L3793">
            <v>24807</v>
          </cell>
          <cell r="M3793" t="str">
            <v>F</v>
          </cell>
          <cell r="N3793">
            <v>0.6</v>
          </cell>
          <cell r="O3793" t="str">
            <v>L</v>
          </cell>
        </row>
        <row r="3794">
          <cell r="G3794" t="str">
            <v>GR-2025/03-0057</v>
          </cell>
        </row>
        <row r="3794">
          <cell r="I3794" t="str">
            <v>F</v>
          </cell>
          <cell r="J3794">
            <v>660</v>
          </cell>
          <cell r="K3794">
            <v>660</v>
          </cell>
          <cell r="L3794">
            <v>660</v>
          </cell>
          <cell r="M3794" t="str">
            <v>F</v>
          </cell>
          <cell r="N3794">
            <v>1</v>
          </cell>
        </row>
        <row r="3795">
          <cell r="I3795" t="str">
            <v>F</v>
          </cell>
          <cell r="J3795">
            <v>34337</v>
          </cell>
          <cell r="K3795">
            <v>34337</v>
          </cell>
          <cell r="L3795">
            <v>20602.2</v>
          </cell>
          <cell r="M3795" t="str">
            <v>F</v>
          </cell>
          <cell r="N3795">
            <v>0.6</v>
          </cell>
          <cell r="O3795" t="str">
            <v>L</v>
          </cell>
        </row>
        <row r="3796">
          <cell r="G3796" t="str">
            <v>GR-2025/03-0056</v>
          </cell>
        </row>
        <row r="3796">
          <cell r="I3796" t="str">
            <v>F</v>
          </cell>
          <cell r="J3796">
            <v>1008</v>
          </cell>
          <cell r="K3796">
            <v>1008</v>
          </cell>
          <cell r="L3796">
            <v>1008</v>
          </cell>
          <cell r="M3796" t="str">
            <v>F</v>
          </cell>
          <cell r="N3796">
            <v>1</v>
          </cell>
        </row>
        <row r="3797">
          <cell r="G3797" t="str">
            <v>GR-2025/03-0047</v>
          </cell>
        </row>
        <row r="3797">
          <cell r="I3797" t="str">
            <v>F</v>
          </cell>
          <cell r="J3797">
            <v>0</v>
          </cell>
          <cell r="K3797">
            <v>0</v>
          </cell>
          <cell r="L3797">
            <v>0</v>
          </cell>
          <cell r="M3797" t="str">
            <v>F</v>
          </cell>
          <cell r="N3797">
            <v>0.6</v>
          </cell>
          <cell r="O3797" t="str">
            <v>I</v>
          </cell>
        </row>
        <row r="3798">
          <cell r="I3798" t="str">
            <v>F</v>
          </cell>
          <cell r="J3798">
            <v>32500</v>
          </cell>
          <cell r="K3798">
            <v>32500</v>
          </cell>
          <cell r="L3798">
            <v>19500</v>
          </cell>
          <cell r="M3798" t="str">
            <v>F</v>
          </cell>
          <cell r="N3798">
            <v>0.6</v>
          </cell>
          <cell r="O3798" t="str">
            <v>L</v>
          </cell>
        </row>
        <row r="3799">
          <cell r="I3799" t="str">
            <v>F</v>
          </cell>
          <cell r="J3799">
            <v>3150</v>
          </cell>
          <cell r="K3799">
            <v>3150</v>
          </cell>
          <cell r="L3799">
            <v>1890</v>
          </cell>
          <cell r="M3799" t="str">
            <v>F</v>
          </cell>
          <cell r="N3799">
            <v>0.6</v>
          </cell>
          <cell r="O3799" t="str">
            <v>L</v>
          </cell>
        </row>
        <row r="3800">
          <cell r="I3800" t="str">
            <v>F</v>
          </cell>
          <cell r="J3800">
            <v>2600</v>
          </cell>
          <cell r="K3800">
            <v>2600</v>
          </cell>
          <cell r="L3800">
            <v>1560</v>
          </cell>
          <cell r="M3800" t="str">
            <v>F</v>
          </cell>
          <cell r="N3800">
            <v>0.6</v>
          </cell>
          <cell r="O3800" t="str">
            <v>L</v>
          </cell>
        </row>
        <row r="3801">
          <cell r="F3801" t="str">
            <v>TXGU4217651 (MOCHA)</v>
          </cell>
          <cell r="G3801" t="str">
            <v>GR-2025/04-0016</v>
          </cell>
        </row>
        <row r="3801">
          <cell r="I3801" t="str">
            <v>F</v>
          </cell>
          <cell r="J3801">
            <v>118771.7</v>
          </cell>
          <cell r="K3801">
            <v>118771.7</v>
          </cell>
          <cell r="L3801">
            <v>73424.66</v>
          </cell>
          <cell r="M3801" t="str">
            <v>F</v>
          </cell>
          <cell r="N3801">
            <v>0.6182</v>
          </cell>
          <cell r="O3801" t="str">
            <v>I</v>
          </cell>
        </row>
        <row r="3802">
          <cell r="G3802" t="str">
            <v>GR-2025/03-0054</v>
          </cell>
        </row>
        <row r="3802">
          <cell r="I3802" t="str">
            <v>F</v>
          </cell>
          <cell r="J3802">
            <v>26</v>
          </cell>
          <cell r="K3802">
            <v>26</v>
          </cell>
          <cell r="L3802">
            <v>26</v>
          </cell>
          <cell r="M3802" t="str">
            <v>F</v>
          </cell>
          <cell r="N3802">
            <v>1</v>
          </cell>
        </row>
        <row r="3803">
          <cell r="F3803" t="str">
            <v>TXGU4217651</v>
          </cell>
          <cell r="G3803" t="str">
            <v>GR-2025/04-0015</v>
          </cell>
        </row>
        <row r="3803">
          <cell r="I3803" t="str">
            <v>F</v>
          </cell>
          <cell r="J3803">
            <v>494391.03</v>
          </cell>
          <cell r="K3803">
            <v>494391.03</v>
          </cell>
          <cell r="L3803">
            <v>305632.53</v>
          </cell>
          <cell r="M3803" t="str">
            <v>F</v>
          </cell>
          <cell r="N3803">
            <v>0.6182</v>
          </cell>
          <cell r="O3803" t="str">
            <v>I</v>
          </cell>
        </row>
        <row r="3804">
          <cell r="I3804" t="str">
            <v>F</v>
          </cell>
          <cell r="J3804">
            <v>29285</v>
          </cell>
          <cell r="K3804">
            <v>29285</v>
          </cell>
          <cell r="L3804">
            <v>17571</v>
          </cell>
          <cell r="M3804" t="str">
            <v>F</v>
          </cell>
          <cell r="N3804">
            <v>0.6</v>
          </cell>
          <cell r="O3804" t="str">
            <v>L</v>
          </cell>
        </row>
        <row r="3805">
          <cell r="I3805" t="str">
            <v>F</v>
          </cell>
          <cell r="J3805">
            <v>29540</v>
          </cell>
          <cell r="K3805">
            <v>29540</v>
          </cell>
          <cell r="L3805">
            <v>17724</v>
          </cell>
          <cell r="M3805" t="str">
            <v>F</v>
          </cell>
          <cell r="N3805">
            <v>0.6</v>
          </cell>
          <cell r="O3805" t="str">
            <v>L</v>
          </cell>
        </row>
        <row r="3806">
          <cell r="I3806" t="str">
            <v>F</v>
          </cell>
          <cell r="J3806">
            <v>31317.5</v>
          </cell>
          <cell r="K3806">
            <v>31317.5</v>
          </cell>
          <cell r="L3806">
            <v>18790.5</v>
          </cell>
          <cell r="M3806" t="str">
            <v>F</v>
          </cell>
          <cell r="N3806">
            <v>0.6</v>
          </cell>
          <cell r="O3806" t="str">
            <v>L</v>
          </cell>
        </row>
        <row r="3807">
          <cell r="I3807" t="str">
            <v>F</v>
          </cell>
          <cell r="J3807">
            <v>4532</v>
          </cell>
          <cell r="K3807">
            <v>4532</v>
          </cell>
          <cell r="L3807">
            <v>2719.2</v>
          </cell>
          <cell r="M3807" t="str">
            <v>F</v>
          </cell>
          <cell r="N3807">
            <v>0.6</v>
          </cell>
          <cell r="O3807" t="str">
            <v>L</v>
          </cell>
        </row>
        <row r="3808">
          <cell r="I3808" t="str">
            <v>F</v>
          </cell>
          <cell r="J3808">
            <v>95520</v>
          </cell>
          <cell r="K3808">
            <v>95520</v>
          </cell>
          <cell r="L3808">
            <v>57312</v>
          </cell>
          <cell r="M3808" t="str">
            <v>F</v>
          </cell>
          <cell r="N3808">
            <v>0.6</v>
          </cell>
          <cell r="O3808" t="str">
            <v>L</v>
          </cell>
        </row>
        <row r="3809">
          <cell r="I3809" t="str">
            <v>F</v>
          </cell>
          <cell r="J3809">
            <v>3250</v>
          </cell>
          <cell r="K3809">
            <v>3250</v>
          </cell>
          <cell r="L3809">
            <v>1950</v>
          </cell>
          <cell r="M3809" t="str">
            <v>F</v>
          </cell>
          <cell r="N3809">
            <v>0.6</v>
          </cell>
          <cell r="O3809" t="str">
            <v>L</v>
          </cell>
        </row>
        <row r="3810">
          <cell r="G3810" t="str">
            <v>GR-2025/03-0046</v>
          </cell>
        </row>
        <row r="3810">
          <cell r="I3810" t="str">
            <v>F</v>
          </cell>
          <cell r="J3810">
            <v>2065</v>
          </cell>
          <cell r="K3810">
            <v>2065</v>
          </cell>
          <cell r="L3810">
            <v>2065</v>
          </cell>
          <cell r="M3810" t="str">
            <v>F</v>
          </cell>
          <cell r="N3810">
            <v>1</v>
          </cell>
        </row>
        <row r="3811">
          <cell r="I3811" t="str">
            <v>F</v>
          </cell>
          <cell r="J3811">
            <v>313589</v>
          </cell>
          <cell r="K3811">
            <v>313589</v>
          </cell>
          <cell r="L3811">
            <v>188153.4</v>
          </cell>
          <cell r="M3811" t="str">
            <v>F</v>
          </cell>
          <cell r="N3811">
            <v>0.6</v>
          </cell>
          <cell r="O3811" t="str">
            <v>L</v>
          </cell>
        </row>
        <row r="3812">
          <cell r="G3812" t="str">
            <v>GR-2025/03-0044</v>
          </cell>
        </row>
        <row r="3812">
          <cell r="I3812" t="str">
            <v>F</v>
          </cell>
          <cell r="J3812">
            <v>59.85</v>
          </cell>
          <cell r="K3812">
            <v>59.85</v>
          </cell>
          <cell r="L3812">
            <v>59.85</v>
          </cell>
          <cell r="M3812" t="str">
            <v>F</v>
          </cell>
          <cell r="N3812">
            <v>1</v>
          </cell>
        </row>
        <row r="3813">
          <cell r="I3813" t="str">
            <v>F</v>
          </cell>
          <cell r="J3813">
            <v>460</v>
          </cell>
          <cell r="K3813">
            <v>460</v>
          </cell>
          <cell r="L3813">
            <v>1380</v>
          </cell>
          <cell r="M3813" t="str">
            <v>F</v>
          </cell>
          <cell r="N3813">
            <v>3</v>
          </cell>
          <cell r="O3813" t="str">
            <v>L</v>
          </cell>
        </row>
        <row r="3814">
          <cell r="G3814" t="str">
            <v>GR-2025/03-0038</v>
          </cell>
        </row>
        <row r="3814">
          <cell r="I3814" t="str">
            <v>F</v>
          </cell>
          <cell r="J3814">
            <v>402.6</v>
          </cell>
          <cell r="K3814">
            <v>402.6</v>
          </cell>
          <cell r="L3814">
            <v>247.28</v>
          </cell>
          <cell r="M3814" t="str">
            <v>F</v>
          </cell>
          <cell r="N3814">
            <v>0.6142</v>
          </cell>
          <cell r="O3814" t="str">
            <v>I</v>
          </cell>
        </row>
        <row r="3815">
          <cell r="I3815" t="str">
            <v>F</v>
          </cell>
          <cell r="J3815">
            <v>16140</v>
          </cell>
          <cell r="K3815">
            <v>16140</v>
          </cell>
          <cell r="L3815">
            <v>9684</v>
          </cell>
          <cell r="M3815" t="str">
            <v>F</v>
          </cell>
          <cell r="N3815">
            <v>0.6</v>
          </cell>
          <cell r="O3815" t="str">
            <v>L</v>
          </cell>
        </row>
        <row r="3816">
          <cell r="I3816" t="str">
            <v>F</v>
          </cell>
          <cell r="J3816">
            <v>115.36</v>
          </cell>
          <cell r="K3816">
            <v>115.36</v>
          </cell>
          <cell r="L3816">
            <v>346.08</v>
          </cell>
          <cell r="M3816" t="str">
            <v>F</v>
          </cell>
          <cell r="N3816">
            <v>3</v>
          </cell>
          <cell r="O3816" t="str">
            <v>L</v>
          </cell>
        </row>
        <row r="3817">
          <cell r="I3817" t="str">
            <v>F</v>
          </cell>
          <cell r="J3817">
            <v>65520</v>
          </cell>
          <cell r="K3817">
            <v>65520</v>
          </cell>
          <cell r="L3817">
            <v>39312</v>
          </cell>
          <cell r="M3817" t="str">
            <v>F</v>
          </cell>
          <cell r="N3817">
            <v>0.6</v>
          </cell>
          <cell r="O3817" t="str">
            <v>L</v>
          </cell>
        </row>
        <row r="3818">
          <cell r="F3818" t="str">
            <v>MSMU4932848</v>
          </cell>
          <cell r="G3818" t="str">
            <v>GR-2025/04-0062</v>
          </cell>
        </row>
        <row r="3818">
          <cell r="I3818" t="str">
            <v>F</v>
          </cell>
          <cell r="J3818">
            <v>123938</v>
          </cell>
          <cell r="K3818">
            <v>123938</v>
          </cell>
          <cell r="L3818">
            <v>76655.65</v>
          </cell>
          <cell r="M3818" t="str">
            <v>F</v>
          </cell>
          <cell r="N3818">
            <v>0.6185</v>
          </cell>
          <cell r="O3818" t="str">
            <v>I</v>
          </cell>
        </row>
        <row r="3819">
          <cell r="I3819" t="str">
            <v>F</v>
          </cell>
          <cell r="J3819">
            <v>72000</v>
          </cell>
          <cell r="K3819">
            <v>72000</v>
          </cell>
          <cell r="L3819">
            <v>43200</v>
          </cell>
          <cell r="M3819" t="str">
            <v>F</v>
          </cell>
          <cell r="N3819">
            <v>0.6</v>
          </cell>
          <cell r="O3819" t="str">
            <v>L</v>
          </cell>
        </row>
        <row r="3820">
          <cell r="I3820" t="str">
            <v>F</v>
          </cell>
          <cell r="J3820">
            <v>380296</v>
          </cell>
          <cell r="K3820">
            <v>380296</v>
          </cell>
          <cell r="L3820">
            <v>228177.6</v>
          </cell>
          <cell r="M3820" t="str">
            <v>F</v>
          </cell>
          <cell r="N3820">
            <v>0.6</v>
          </cell>
          <cell r="O3820" t="str">
            <v>L</v>
          </cell>
        </row>
        <row r="3821">
          <cell r="I3821" t="str">
            <v>F</v>
          </cell>
          <cell r="J3821">
            <v>8400</v>
          </cell>
          <cell r="K3821">
            <v>8400</v>
          </cell>
          <cell r="L3821">
            <v>5040</v>
          </cell>
          <cell r="M3821" t="str">
            <v>F</v>
          </cell>
          <cell r="N3821">
            <v>0.6</v>
          </cell>
          <cell r="O3821" t="str">
            <v>L</v>
          </cell>
        </row>
        <row r="3822">
          <cell r="I3822" t="str">
            <v>F</v>
          </cell>
          <cell r="J3822">
            <v>62960</v>
          </cell>
          <cell r="K3822">
            <v>62960</v>
          </cell>
          <cell r="L3822">
            <v>37776</v>
          </cell>
          <cell r="M3822" t="str">
            <v>F</v>
          </cell>
          <cell r="N3822">
            <v>0.6</v>
          </cell>
          <cell r="O3822" t="str">
            <v>L</v>
          </cell>
        </row>
        <row r="3823">
          <cell r="F3823" t="str">
            <v>MSMU8398670</v>
          </cell>
          <cell r="G3823" t="str">
            <v>GR-2025/04-0066</v>
          </cell>
        </row>
        <row r="3823">
          <cell r="I3823" t="str">
            <v>F</v>
          </cell>
          <cell r="J3823">
            <v>146171.41</v>
          </cell>
          <cell r="K3823">
            <v>146171.41</v>
          </cell>
          <cell r="L3823">
            <v>90407.02</v>
          </cell>
          <cell r="M3823" t="str">
            <v>F</v>
          </cell>
          <cell r="N3823">
            <v>0.6185</v>
          </cell>
          <cell r="O3823" t="str">
            <v>I</v>
          </cell>
        </row>
        <row r="3824">
          <cell r="F3824" t="str">
            <v>MSMU4713897</v>
          </cell>
          <cell r="G3824" t="str">
            <v>GR-2025/04-0071</v>
          </cell>
        </row>
        <row r="3824">
          <cell r="I3824" t="str">
            <v>F</v>
          </cell>
          <cell r="J3824">
            <v>145410.57</v>
          </cell>
          <cell r="K3824">
            <v>145410.57</v>
          </cell>
          <cell r="L3824">
            <v>89936.44</v>
          </cell>
          <cell r="M3824" t="str">
            <v>F</v>
          </cell>
          <cell r="N3824">
            <v>0.6185</v>
          </cell>
          <cell r="O3824" t="str">
            <v>I</v>
          </cell>
        </row>
        <row r="3825">
          <cell r="I3825" t="str">
            <v>F</v>
          </cell>
          <cell r="J3825">
            <v>41044.2</v>
          </cell>
          <cell r="K3825">
            <v>41044.2</v>
          </cell>
          <cell r="L3825">
            <v>24626.52</v>
          </cell>
          <cell r="M3825" t="str">
            <v>F</v>
          </cell>
          <cell r="N3825">
            <v>0.6</v>
          </cell>
          <cell r="O3825" t="str">
            <v>L</v>
          </cell>
        </row>
        <row r="3826">
          <cell r="G3826" t="str">
            <v>GR-2025/03-0037</v>
          </cell>
        </row>
        <row r="3826">
          <cell r="I3826" t="str">
            <v>F</v>
          </cell>
          <cell r="J3826">
            <v>7425</v>
          </cell>
          <cell r="K3826">
            <v>7425</v>
          </cell>
          <cell r="L3826">
            <v>4617.61</v>
          </cell>
          <cell r="M3826" t="str">
            <v>F</v>
          </cell>
          <cell r="N3826">
            <v>0.6219</v>
          </cell>
          <cell r="O3826" t="str">
            <v>I</v>
          </cell>
        </row>
        <row r="3827">
          <cell r="I3827" t="str">
            <v>F</v>
          </cell>
          <cell r="J3827">
            <v>35700</v>
          </cell>
          <cell r="K3827">
            <v>35700</v>
          </cell>
          <cell r="L3827">
            <v>21420</v>
          </cell>
          <cell r="M3827" t="str">
            <v>F</v>
          </cell>
          <cell r="N3827">
            <v>0.6</v>
          </cell>
          <cell r="O3827" t="str">
            <v>L</v>
          </cell>
        </row>
        <row r="3828">
          <cell r="I3828" t="str">
            <v>F</v>
          </cell>
          <cell r="J3828">
            <v>118354</v>
          </cell>
          <cell r="K3828">
            <v>118354</v>
          </cell>
          <cell r="L3828">
            <v>71012.4</v>
          </cell>
          <cell r="M3828" t="str">
            <v>F</v>
          </cell>
          <cell r="N3828">
            <v>0.6</v>
          </cell>
          <cell r="O3828" t="str">
            <v>L</v>
          </cell>
        </row>
        <row r="3829">
          <cell r="G3829" t="str">
            <v>GR-2025/03-0034</v>
          </cell>
        </row>
        <row r="3829">
          <cell r="I3829" t="str">
            <v>F</v>
          </cell>
          <cell r="J3829">
            <v>264</v>
          </cell>
          <cell r="K3829">
            <v>264</v>
          </cell>
          <cell r="L3829">
            <v>162.65</v>
          </cell>
          <cell r="M3829" t="str">
            <v>F</v>
          </cell>
          <cell r="N3829">
            <v>0.6161</v>
          </cell>
          <cell r="O3829" t="str">
            <v>I</v>
          </cell>
        </row>
        <row r="3830">
          <cell r="I3830" t="str">
            <v>F</v>
          </cell>
          <cell r="J3830">
            <v>234220.7</v>
          </cell>
          <cell r="K3830">
            <v>234220.7</v>
          </cell>
          <cell r="L3830">
            <v>140532.42</v>
          </cell>
          <cell r="M3830" t="str">
            <v>F</v>
          </cell>
          <cell r="N3830">
            <v>0.6</v>
          </cell>
          <cell r="O3830" t="str">
            <v>L</v>
          </cell>
        </row>
        <row r="3831">
          <cell r="I3831" t="str">
            <v>F</v>
          </cell>
          <cell r="J3831">
            <v>520</v>
          </cell>
          <cell r="K3831">
            <v>520</v>
          </cell>
          <cell r="L3831">
            <v>312</v>
          </cell>
          <cell r="M3831" t="str">
            <v>F</v>
          </cell>
          <cell r="N3831">
            <v>0.6</v>
          </cell>
          <cell r="O3831" t="str">
            <v>L</v>
          </cell>
        </row>
        <row r="3832">
          <cell r="I3832" t="str">
            <v>F</v>
          </cell>
          <cell r="J3832">
            <v>94</v>
          </cell>
          <cell r="K3832">
            <v>94</v>
          </cell>
          <cell r="L3832">
            <v>56.4</v>
          </cell>
          <cell r="M3832" t="str">
            <v>F</v>
          </cell>
          <cell r="N3832">
            <v>0.6</v>
          </cell>
          <cell r="O3832" t="str">
            <v>L</v>
          </cell>
        </row>
        <row r="3833">
          <cell r="I3833" t="str">
            <v>F</v>
          </cell>
          <cell r="J3833">
            <v>253460</v>
          </cell>
          <cell r="K3833">
            <v>253460</v>
          </cell>
          <cell r="L3833">
            <v>152076</v>
          </cell>
          <cell r="M3833" t="str">
            <v>F</v>
          </cell>
          <cell r="N3833">
            <v>0.6</v>
          </cell>
          <cell r="O3833" t="str">
            <v>L</v>
          </cell>
        </row>
        <row r="3834">
          <cell r="I3834" t="str">
            <v>F</v>
          </cell>
          <cell r="J3834">
            <v>15290</v>
          </cell>
          <cell r="K3834">
            <v>15290</v>
          </cell>
          <cell r="L3834">
            <v>9174</v>
          </cell>
          <cell r="M3834" t="str">
            <v>F</v>
          </cell>
          <cell r="N3834">
            <v>0.6</v>
          </cell>
          <cell r="O3834" t="str">
            <v>L</v>
          </cell>
        </row>
        <row r="3835">
          <cell r="I3835" t="str">
            <v>F</v>
          </cell>
          <cell r="J3835">
            <v>152388</v>
          </cell>
          <cell r="K3835">
            <v>152388</v>
          </cell>
          <cell r="L3835">
            <v>91432.8</v>
          </cell>
          <cell r="M3835" t="str">
            <v>F</v>
          </cell>
          <cell r="N3835">
            <v>0.6</v>
          </cell>
          <cell r="O3835" t="str">
            <v>L</v>
          </cell>
        </row>
        <row r="3836">
          <cell r="I3836" t="str">
            <v>F</v>
          </cell>
          <cell r="J3836">
            <v>5040</v>
          </cell>
          <cell r="K3836">
            <v>5040</v>
          </cell>
          <cell r="L3836">
            <v>3024</v>
          </cell>
          <cell r="M3836" t="str">
            <v>F</v>
          </cell>
          <cell r="N3836">
            <v>0.6</v>
          </cell>
          <cell r="O3836" t="str">
            <v>L</v>
          </cell>
        </row>
        <row r="3837">
          <cell r="I3837" t="str">
            <v>F</v>
          </cell>
          <cell r="J3837">
            <v>1760</v>
          </cell>
          <cell r="K3837">
            <v>1760</v>
          </cell>
          <cell r="L3837">
            <v>1056</v>
          </cell>
          <cell r="M3837" t="str">
            <v>F</v>
          </cell>
          <cell r="N3837">
            <v>0.6</v>
          </cell>
          <cell r="O3837" t="str">
            <v>L</v>
          </cell>
        </row>
        <row r="3838">
          <cell r="G3838" t="str">
            <v>GR-2025/03-0043, GR-2025/03-0041, GR-2025/03-0040</v>
          </cell>
        </row>
        <row r="3838">
          <cell r="I3838" t="str">
            <v>F</v>
          </cell>
          <cell r="J3838">
            <v>7736.84</v>
          </cell>
          <cell r="K3838">
            <v>7736.84</v>
          </cell>
          <cell r="L3838">
            <v>7736.84</v>
          </cell>
          <cell r="M3838" t="str">
            <v>F</v>
          </cell>
          <cell r="N3838">
            <v>1</v>
          </cell>
        </row>
        <row r="3839">
          <cell r="G3839" t="str">
            <v>GR-2025/03-0031</v>
          </cell>
        </row>
        <row r="3839">
          <cell r="I3839" t="str">
            <v>F</v>
          </cell>
          <cell r="J3839">
            <v>570</v>
          </cell>
          <cell r="K3839">
            <v>570</v>
          </cell>
          <cell r="L3839">
            <v>570</v>
          </cell>
          <cell r="M3839" t="str">
            <v>F</v>
          </cell>
          <cell r="N3839">
            <v>1</v>
          </cell>
        </row>
        <row r="3840">
          <cell r="I3840" t="str">
            <v>F</v>
          </cell>
          <cell r="J3840">
            <v>26170</v>
          </cell>
          <cell r="K3840">
            <v>26170</v>
          </cell>
          <cell r="L3840">
            <v>15702</v>
          </cell>
          <cell r="M3840" t="str">
            <v>F</v>
          </cell>
          <cell r="N3840">
            <v>0.6</v>
          </cell>
          <cell r="O3840" t="str">
            <v>L</v>
          </cell>
        </row>
        <row r="3841">
          <cell r="I3841" t="str">
            <v>F</v>
          </cell>
          <cell r="J3841">
            <v>123314</v>
          </cell>
          <cell r="K3841">
            <v>123314</v>
          </cell>
          <cell r="L3841">
            <v>73988.4</v>
          </cell>
          <cell r="M3841" t="str">
            <v>F</v>
          </cell>
          <cell r="N3841">
            <v>0.6</v>
          </cell>
          <cell r="O3841" t="str">
            <v>L</v>
          </cell>
        </row>
        <row r="3842">
          <cell r="G3842" t="str">
            <v>XP-000076</v>
          </cell>
        </row>
        <row r="3842">
          <cell r="I3842" t="str">
            <v>F</v>
          </cell>
          <cell r="J3842">
            <v>84400</v>
          </cell>
          <cell r="K3842">
            <v>84400</v>
          </cell>
          <cell r="L3842">
            <v>50640</v>
          </cell>
          <cell r="M3842" t="str">
            <v>F</v>
          </cell>
          <cell r="N3842">
            <v>0.6</v>
          </cell>
          <cell r="O3842" t="str">
            <v>L</v>
          </cell>
        </row>
        <row r="3843">
          <cell r="G3843" t="str">
            <v>GR-2025/05-0035, GR-2025/05-0033, GR-2025/03-0055, GR-2025/04-0047, GR-2025/04-0045, GR-2025/04-0081, GR-2025/03-0033, GR-2025/05-0008</v>
          </cell>
        </row>
        <row r="3843">
          <cell r="I3843" t="str">
            <v>F</v>
          </cell>
          <cell r="J3843">
            <v>17014</v>
          </cell>
          <cell r="K3843">
            <v>17014</v>
          </cell>
          <cell r="L3843">
            <v>17014</v>
          </cell>
          <cell r="M3843" t="str">
            <v>F</v>
          </cell>
          <cell r="N3843">
            <v>1</v>
          </cell>
        </row>
        <row r="3844">
          <cell r="I3844" t="str">
            <v>F</v>
          </cell>
          <cell r="J3844">
            <v>6255</v>
          </cell>
          <cell r="K3844">
            <v>6255</v>
          </cell>
          <cell r="L3844">
            <v>3753</v>
          </cell>
          <cell r="M3844" t="str">
            <v>F</v>
          </cell>
          <cell r="N3844">
            <v>0.6</v>
          </cell>
          <cell r="O3844" t="str">
            <v>L</v>
          </cell>
        </row>
        <row r="3845">
          <cell r="F3845" t="str">
            <v>OOCU7127770</v>
          </cell>
          <cell r="G3845" t="str">
            <v>GR-2025/04-0009</v>
          </cell>
        </row>
        <row r="3845">
          <cell r="I3845" t="str">
            <v>F</v>
          </cell>
          <cell r="J3845">
            <v>187940</v>
          </cell>
          <cell r="K3845">
            <v>187940</v>
          </cell>
          <cell r="L3845">
            <v>116034.16</v>
          </cell>
          <cell r="M3845" t="str">
            <v>F</v>
          </cell>
          <cell r="N3845">
            <v>0.6174</v>
          </cell>
          <cell r="O3845" t="str">
            <v>I</v>
          </cell>
        </row>
        <row r="3846">
          <cell r="G3846" t="str">
            <v>GR-2025/03-0029</v>
          </cell>
        </row>
        <row r="3846">
          <cell r="I3846" t="str">
            <v>F</v>
          </cell>
          <cell r="J3846">
            <v>421.5</v>
          </cell>
          <cell r="K3846">
            <v>421.5</v>
          </cell>
          <cell r="L3846">
            <v>256.82</v>
          </cell>
          <cell r="M3846" t="str">
            <v>F</v>
          </cell>
          <cell r="N3846">
            <v>0.6093</v>
          </cell>
          <cell r="O3846" t="str">
            <v>I</v>
          </cell>
        </row>
        <row r="3847">
          <cell r="F3847" t="str">
            <v>DRYU9883892</v>
          </cell>
          <cell r="G3847" t="str">
            <v>GR-2025/04-0004</v>
          </cell>
        </row>
        <row r="3847">
          <cell r="I3847" t="str">
            <v>F</v>
          </cell>
          <cell r="J3847">
            <v>4960</v>
          </cell>
          <cell r="K3847">
            <v>4960</v>
          </cell>
          <cell r="L3847">
            <v>3062.3</v>
          </cell>
          <cell r="M3847" t="str">
            <v>F</v>
          </cell>
          <cell r="N3847">
            <v>0.6174</v>
          </cell>
          <cell r="O3847" t="str">
            <v>I</v>
          </cell>
        </row>
        <row r="3848">
          <cell r="I3848" t="str">
            <v>F</v>
          </cell>
          <cell r="J3848">
            <v>23125</v>
          </cell>
          <cell r="K3848">
            <v>23125</v>
          </cell>
          <cell r="L3848">
            <v>13875</v>
          </cell>
          <cell r="M3848" t="str">
            <v>F</v>
          </cell>
          <cell r="N3848">
            <v>0.6</v>
          </cell>
          <cell r="O3848" t="str">
            <v>L</v>
          </cell>
        </row>
        <row r="3849">
          <cell r="I3849" t="str">
            <v>F</v>
          </cell>
          <cell r="J3849">
            <v>3433</v>
          </cell>
          <cell r="K3849">
            <v>3433</v>
          </cell>
          <cell r="L3849">
            <v>2059.8</v>
          </cell>
          <cell r="M3849" t="str">
            <v>F</v>
          </cell>
          <cell r="N3849">
            <v>0.6</v>
          </cell>
          <cell r="O3849" t="str">
            <v>L</v>
          </cell>
        </row>
        <row r="3850">
          <cell r="G3850" t="str">
            <v>GR-2025/03-0025</v>
          </cell>
        </row>
        <row r="3850">
          <cell r="I3850" t="str">
            <v>F</v>
          </cell>
          <cell r="J3850">
            <v>370</v>
          </cell>
          <cell r="K3850">
            <v>370</v>
          </cell>
          <cell r="L3850">
            <v>370</v>
          </cell>
          <cell r="M3850" t="str">
            <v>F</v>
          </cell>
          <cell r="N3850">
            <v>1</v>
          </cell>
        </row>
        <row r="3851">
          <cell r="I3851" t="str">
            <v>F</v>
          </cell>
          <cell r="J3851">
            <v>1763</v>
          </cell>
          <cell r="K3851">
            <v>1763</v>
          </cell>
          <cell r="L3851">
            <v>1057.8</v>
          </cell>
          <cell r="M3851" t="str">
            <v>F</v>
          </cell>
          <cell r="N3851">
            <v>0.6</v>
          </cell>
          <cell r="O3851" t="str">
            <v>N</v>
          </cell>
        </row>
        <row r="3852">
          <cell r="G3852" t="str">
            <v>GR-2025/03-0027, GR-2025/03-0026</v>
          </cell>
        </row>
        <row r="3852">
          <cell r="I3852" t="str">
            <v>F</v>
          </cell>
          <cell r="J3852">
            <v>2186.52</v>
          </cell>
          <cell r="K3852">
            <v>2186.52</v>
          </cell>
          <cell r="L3852">
            <v>2186.52</v>
          </cell>
          <cell r="M3852" t="str">
            <v>F</v>
          </cell>
          <cell r="N3852">
            <v>1</v>
          </cell>
        </row>
        <row r="3853">
          <cell r="I3853" t="str">
            <v>F</v>
          </cell>
          <cell r="J3853">
            <v>9256</v>
          </cell>
          <cell r="K3853">
            <v>9256</v>
          </cell>
          <cell r="L3853">
            <v>5553.6</v>
          </cell>
          <cell r="M3853" t="str">
            <v>F</v>
          </cell>
          <cell r="N3853">
            <v>0.6</v>
          </cell>
          <cell r="O3853" t="str">
            <v>L</v>
          </cell>
        </row>
        <row r="3854">
          <cell r="I3854" t="str">
            <v>F</v>
          </cell>
          <cell r="J3854">
            <v>739.2</v>
          </cell>
          <cell r="K3854">
            <v>739.2</v>
          </cell>
          <cell r="L3854">
            <v>443.52</v>
          </cell>
          <cell r="M3854" t="str">
            <v>F</v>
          </cell>
          <cell r="N3854">
            <v>0.6</v>
          </cell>
          <cell r="O3854" t="str">
            <v>L</v>
          </cell>
        </row>
        <row r="3855">
          <cell r="I3855" t="str">
            <v>F</v>
          </cell>
          <cell r="J3855">
            <v>17592</v>
          </cell>
          <cell r="K3855">
            <v>17592</v>
          </cell>
          <cell r="L3855">
            <v>10555.2</v>
          </cell>
          <cell r="M3855" t="str">
            <v>F</v>
          </cell>
          <cell r="N3855">
            <v>0.6</v>
          </cell>
          <cell r="O3855" t="str">
            <v>L</v>
          </cell>
        </row>
        <row r="3856">
          <cell r="I3856" t="str">
            <v>F</v>
          </cell>
          <cell r="J3856">
            <v>4170</v>
          </cell>
          <cell r="K3856">
            <v>4170</v>
          </cell>
          <cell r="L3856">
            <v>2502</v>
          </cell>
          <cell r="M3856" t="str">
            <v>F</v>
          </cell>
          <cell r="N3856">
            <v>0.6</v>
          </cell>
          <cell r="O3856" t="str">
            <v>L</v>
          </cell>
        </row>
        <row r="3857">
          <cell r="I3857" t="str">
            <v>F</v>
          </cell>
          <cell r="J3857">
            <v>122330</v>
          </cell>
          <cell r="K3857">
            <v>122330</v>
          </cell>
          <cell r="L3857">
            <v>73398</v>
          </cell>
          <cell r="M3857" t="str">
            <v>F</v>
          </cell>
          <cell r="N3857">
            <v>0.6</v>
          </cell>
          <cell r="O3857" t="str">
            <v>L</v>
          </cell>
        </row>
        <row r="3858">
          <cell r="I3858" t="str">
            <v>F</v>
          </cell>
          <cell r="J3858">
            <v>13600</v>
          </cell>
          <cell r="K3858">
            <v>13600</v>
          </cell>
          <cell r="L3858">
            <v>8160</v>
          </cell>
          <cell r="M3858" t="str">
            <v>F</v>
          </cell>
          <cell r="N3858">
            <v>0.6</v>
          </cell>
          <cell r="O3858" t="str">
            <v>L</v>
          </cell>
        </row>
        <row r="3859">
          <cell r="G3859" t="str">
            <v>GR-2025/03-0024</v>
          </cell>
        </row>
        <row r="3859">
          <cell r="I3859" t="str">
            <v>F</v>
          </cell>
          <cell r="J3859">
            <v>2549.26</v>
          </cell>
          <cell r="K3859">
            <v>2549.26</v>
          </cell>
          <cell r="L3859">
            <v>2549.26</v>
          </cell>
          <cell r="M3859" t="str">
            <v>F</v>
          </cell>
          <cell r="N3859">
            <v>1</v>
          </cell>
        </row>
        <row r="3860">
          <cell r="I3860" t="str">
            <v>F</v>
          </cell>
          <cell r="J3860">
            <v>2670</v>
          </cell>
          <cell r="K3860">
            <v>2670</v>
          </cell>
          <cell r="L3860">
            <v>1602</v>
          </cell>
          <cell r="M3860" t="str">
            <v>F</v>
          </cell>
          <cell r="N3860">
            <v>0.6</v>
          </cell>
          <cell r="O3860" t="str">
            <v>L</v>
          </cell>
        </row>
        <row r="3861">
          <cell r="I3861" t="str">
            <v>F</v>
          </cell>
          <cell r="J3861">
            <v>13975</v>
          </cell>
          <cell r="K3861">
            <v>13975</v>
          </cell>
          <cell r="L3861">
            <v>8385</v>
          </cell>
          <cell r="M3861" t="str">
            <v>F</v>
          </cell>
          <cell r="N3861">
            <v>0.6</v>
          </cell>
          <cell r="O3861" t="str">
            <v>L</v>
          </cell>
        </row>
        <row r="3862">
          <cell r="I3862" t="str">
            <v>F</v>
          </cell>
          <cell r="J3862">
            <v>0</v>
          </cell>
          <cell r="K3862">
            <v>0</v>
          </cell>
          <cell r="L3862">
            <v>0</v>
          </cell>
          <cell r="M3862" t="str">
            <v>F</v>
          </cell>
          <cell r="N3862">
            <v>0.6</v>
          </cell>
          <cell r="O3862" t="str">
            <v>L</v>
          </cell>
        </row>
        <row r="3863">
          <cell r="I3863" t="str">
            <v>F</v>
          </cell>
          <cell r="J3863">
            <v>49149</v>
          </cell>
          <cell r="K3863">
            <v>49149</v>
          </cell>
          <cell r="L3863">
            <v>29489.4</v>
          </cell>
          <cell r="M3863" t="str">
            <v>F</v>
          </cell>
          <cell r="N3863">
            <v>0.6</v>
          </cell>
          <cell r="O3863" t="str">
            <v>L</v>
          </cell>
        </row>
        <row r="3864">
          <cell r="I3864" t="str">
            <v>F</v>
          </cell>
          <cell r="J3864">
            <v>2250</v>
          </cell>
          <cell r="K3864">
            <v>2250</v>
          </cell>
          <cell r="L3864">
            <v>1350</v>
          </cell>
          <cell r="M3864" t="str">
            <v>F</v>
          </cell>
          <cell r="N3864">
            <v>0.6</v>
          </cell>
          <cell r="O3864" t="str">
            <v>L</v>
          </cell>
        </row>
        <row r="3865">
          <cell r="F3865" t="str">
            <v>ESDU6021722</v>
          </cell>
          <cell r="G3865" t="str">
            <v>GR-2025/04-0023</v>
          </cell>
        </row>
        <row r="3865">
          <cell r="I3865" t="str">
            <v>F</v>
          </cell>
          <cell r="J3865">
            <v>133416</v>
          </cell>
          <cell r="K3865">
            <v>133416</v>
          </cell>
          <cell r="L3865">
            <v>82250.96</v>
          </cell>
          <cell r="M3865" t="str">
            <v>F</v>
          </cell>
          <cell r="N3865">
            <v>0.6165</v>
          </cell>
          <cell r="O3865" t="str">
            <v>I</v>
          </cell>
        </row>
        <row r="3866">
          <cell r="I3866" t="str">
            <v>F</v>
          </cell>
          <cell r="J3866">
            <v>15500</v>
          </cell>
          <cell r="K3866">
            <v>15500</v>
          </cell>
          <cell r="L3866">
            <v>9300</v>
          </cell>
          <cell r="M3866" t="str">
            <v>F</v>
          </cell>
          <cell r="N3866">
            <v>0.6</v>
          </cell>
          <cell r="O3866" t="str">
            <v>L</v>
          </cell>
        </row>
        <row r="3867">
          <cell r="G3867" t="str">
            <v>GR-2025/03-0028</v>
          </cell>
        </row>
        <row r="3867">
          <cell r="I3867" t="str">
            <v>F</v>
          </cell>
          <cell r="J3867">
            <v>276</v>
          </cell>
          <cell r="K3867">
            <v>276</v>
          </cell>
          <cell r="L3867">
            <v>276</v>
          </cell>
          <cell r="M3867" t="str">
            <v>F</v>
          </cell>
          <cell r="N3867">
            <v>1</v>
          </cell>
        </row>
        <row r="3868">
          <cell r="I3868" t="str">
            <v>F</v>
          </cell>
          <cell r="J3868">
            <v>6480</v>
          </cell>
          <cell r="K3868">
            <v>6480</v>
          </cell>
          <cell r="L3868">
            <v>3888</v>
          </cell>
          <cell r="M3868" t="str">
            <v>F</v>
          </cell>
          <cell r="N3868">
            <v>0.6</v>
          </cell>
          <cell r="O3868" t="str">
            <v>L</v>
          </cell>
        </row>
        <row r="3869">
          <cell r="I3869" t="str">
            <v>F</v>
          </cell>
          <cell r="J3869">
            <v>41204</v>
          </cell>
          <cell r="K3869">
            <v>41204</v>
          </cell>
          <cell r="L3869">
            <v>24722.4</v>
          </cell>
          <cell r="M3869" t="str">
            <v>F</v>
          </cell>
          <cell r="N3869">
            <v>0.6</v>
          </cell>
          <cell r="O3869" t="str">
            <v>L</v>
          </cell>
        </row>
        <row r="3870">
          <cell r="F3870" t="str">
            <v>FFAU2656834</v>
          </cell>
          <cell r="G3870" t="str">
            <v>GR-2025/04-0072</v>
          </cell>
        </row>
        <row r="3870">
          <cell r="I3870" t="str">
            <v>F</v>
          </cell>
          <cell r="J3870">
            <v>100930.02</v>
          </cell>
          <cell r="K3870">
            <v>100930.02</v>
          </cell>
          <cell r="L3870">
            <v>62425.22</v>
          </cell>
          <cell r="M3870" t="str">
            <v>F</v>
          </cell>
          <cell r="N3870">
            <v>0.6185</v>
          </cell>
          <cell r="O3870" t="str">
            <v>I</v>
          </cell>
        </row>
        <row r="3871">
          <cell r="F3871" t="str">
            <v>SEGU6666776</v>
          </cell>
          <cell r="G3871" t="str">
            <v>GR-2025/04-0067</v>
          </cell>
        </row>
        <row r="3871">
          <cell r="I3871" t="str">
            <v>F</v>
          </cell>
          <cell r="J3871">
            <v>124916</v>
          </cell>
          <cell r="K3871">
            <v>124916</v>
          </cell>
          <cell r="L3871">
            <v>77260.55</v>
          </cell>
          <cell r="M3871" t="str">
            <v>F</v>
          </cell>
          <cell r="N3871">
            <v>0.6185</v>
          </cell>
          <cell r="O3871" t="str">
            <v>I</v>
          </cell>
        </row>
        <row r="3872">
          <cell r="F3872" t="str">
            <v>OOLU9350033 (MOCHA)</v>
          </cell>
          <cell r="G3872" t="str">
            <v>GR-2025/03-0050</v>
          </cell>
        </row>
        <row r="3872">
          <cell r="I3872" t="str">
            <v>F</v>
          </cell>
          <cell r="J3872">
            <v>127624</v>
          </cell>
          <cell r="K3872">
            <v>127624</v>
          </cell>
          <cell r="L3872">
            <v>78833.34</v>
          </cell>
          <cell r="M3872" t="str">
            <v>F</v>
          </cell>
          <cell r="N3872">
            <v>0.6177</v>
          </cell>
          <cell r="O3872" t="str">
            <v>I</v>
          </cell>
        </row>
        <row r="3873">
          <cell r="I3873" t="str">
            <v>F</v>
          </cell>
          <cell r="J3873">
            <v>22800</v>
          </cell>
          <cell r="K3873">
            <v>22800</v>
          </cell>
          <cell r="L3873">
            <v>13680</v>
          </cell>
          <cell r="M3873" t="str">
            <v>F</v>
          </cell>
          <cell r="N3873">
            <v>0.6</v>
          </cell>
          <cell r="O3873" t="str">
            <v>L</v>
          </cell>
        </row>
        <row r="3874">
          <cell r="F3874" t="str">
            <v>FDCU0595486</v>
          </cell>
          <cell r="G3874" t="str">
            <v>GR-2025/03-0065</v>
          </cell>
        </row>
        <row r="3874">
          <cell r="I3874" t="str">
            <v>F</v>
          </cell>
          <cell r="J3874">
            <v>88368</v>
          </cell>
          <cell r="K3874">
            <v>88368</v>
          </cell>
          <cell r="L3874">
            <v>54584.91</v>
          </cell>
          <cell r="M3874" t="str">
            <v>F</v>
          </cell>
          <cell r="N3874">
            <v>0.6177</v>
          </cell>
          <cell r="O3874" t="str">
            <v>I</v>
          </cell>
        </row>
        <row r="3875">
          <cell r="F3875" t="str">
            <v>FDCU0595486</v>
          </cell>
          <cell r="G3875" t="str">
            <v>GR-2025/03-0064</v>
          </cell>
        </row>
        <row r="3875">
          <cell r="I3875" t="str">
            <v>F</v>
          </cell>
          <cell r="J3875">
            <v>56628.32</v>
          </cell>
          <cell r="K3875">
            <v>56628.32</v>
          </cell>
          <cell r="L3875">
            <v>34979.31</v>
          </cell>
          <cell r="M3875" t="str">
            <v>F</v>
          </cell>
          <cell r="N3875">
            <v>0.6177</v>
          </cell>
          <cell r="O3875" t="str">
            <v>I</v>
          </cell>
        </row>
        <row r="3876">
          <cell r="G3876" t="str">
            <v>GR-2025/03-0021, GR-2025/03-0020</v>
          </cell>
        </row>
        <row r="3876">
          <cell r="I3876" t="str">
            <v>F</v>
          </cell>
          <cell r="J3876">
            <v>490</v>
          </cell>
          <cell r="K3876">
            <v>490</v>
          </cell>
          <cell r="L3876">
            <v>490</v>
          </cell>
          <cell r="M3876" t="str">
            <v>F</v>
          </cell>
          <cell r="N3876">
            <v>1</v>
          </cell>
        </row>
        <row r="3877">
          <cell r="I3877" t="str">
            <v>F</v>
          </cell>
          <cell r="J3877">
            <v>1700</v>
          </cell>
          <cell r="K3877">
            <v>1700</v>
          </cell>
          <cell r="L3877">
            <v>1020</v>
          </cell>
          <cell r="M3877" t="str">
            <v>F</v>
          </cell>
          <cell r="N3877">
            <v>0.6</v>
          </cell>
          <cell r="O3877" t="str">
            <v>L</v>
          </cell>
        </row>
        <row r="3878">
          <cell r="I3878" t="str">
            <v>F</v>
          </cell>
          <cell r="J3878">
            <v>0</v>
          </cell>
          <cell r="K3878">
            <v>0</v>
          </cell>
          <cell r="L3878">
            <v>0</v>
          </cell>
          <cell r="M3878" t="str">
            <v>T</v>
          </cell>
          <cell r="N3878">
            <v>1</v>
          </cell>
          <cell r="O3878" t="str">
            <v>L</v>
          </cell>
        </row>
        <row r="3879">
          <cell r="I3879" t="str">
            <v>F</v>
          </cell>
          <cell r="J3879">
            <v>9700</v>
          </cell>
          <cell r="K3879">
            <v>9700</v>
          </cell>
          <cell r="L3879">
            <v>5820</v>
          </cell>
          <cell r="M3879" t="str">
            <v>F</v>
          </cell>
          <cell r="N3879">
            <v>0.6</v>
          </cell>
          <cell r="O3879" t="str">
            <v>L</v>
          </cell>
        </row>
        <row r="3880">
          <cell r="I3880" t="str">
            <v>F</v>
          </cell>
          <cell r="J3880">
            <v>37240</v>
          </cell>
          <cell r="K3880">
            <v>37240</v>
          </cell>
          <cell r="L3880">
            <v>22344</v>
          </cell>
          <cell r="M3880" t="str">
            <v>F</v>
          </cell>
          <cell r="N3880">
            <v>0.6</v>
          </cell>
          <cell r="O3880" t="str">
            <v>L</v>
          </cell>
        </row>
        <row r="3881">
          <cell r="F3881" t="str">
            <v>OOLU9350033</v>
          </cell>
          <cell r="G3881" t="str">
            <v>GR-2025/03-0049</v>
          </cell>
        </row>
        <row r="3881">
          <cell r="I3881" t="str">
            <v>F</v>
          </cell>
          <cell r="J3881">
            <v>547097.4</v>
          </cell>
          <cell r="K3881">
            <v>547097.4</v>
          </cell>
          <cell r="L3881">
            <v>337942.06</v>
          </cell>
          <cell r="M3881" t="str">
            <v>F</v>
          </cell>
          <cell r="N3881">
            <v>0.6177</v>
          </cell>
          <cell r="O3881" t="str">
            <v>I</v>
          </cell>
        </row>
        <row r="3882">
          <cell r="G3882" t="str">
            <v>GR-2025/03-0017</v>
          </cell>
        </row>
        <row r="3882">
          <cell r="I3882" t="str">
            <v>F</v>
          </cell>
          <cell r="J3882">
            <v>655.8</v>
          </cell>
          <cell r="K3882">
            <v>655.8</v>
          </cell>
          <cell r="L3882">
            <v>655.8</v>
          </cell>
          <cell r="M3882" t="str">
            <v>T</v>
          </cell>
          <cell r="N3882">
            <v>1</v>
          </cell>
        </row>
        <row r="3883">
          <cell r="G3883" t="str">
            <v>GR-2025/03-0019</v>
          </cell>
        </row>
        <row r="3883">
          <cell r="I3883" t="str">
            <v>F</v>
          </cell>
          <cell r="J3883">
            <v>38.56</v>
          </cell>
          <cell r="K3883">
            <v>38.56</v>
          </cell>
          <cell r="L3883">
            <v>38.56</v>
          </cell>
          <cell r="M3883" t="str">
            <v>F</v>
          </cell>
          <cell r="N3883">
            <v>1</v>
          </cell>
        </row>
        <row r="3884">
          <cell r="I3884" t="str">
            <v>F</v>
          </cell>
          <cell r="J3884">
            <v>0</v>
          </cell>
          <cell r="K3884">
            <v>0</v>
          </cell>
          <cell r="L3884">
            <v>0</v>
          </cell>
          <cell r="M3884" t="str">
            <v>F</v>
          </cell>
          <cell r="N3884">
            <v>0.6</v>
          </cell>
        </row>
        <row r="3885">
          <cell r="I3885" t="str">
            <v>F</v>
          </cell>
          <cell r="J3885">
            <v>10800</v>
          </cell>
          <cell r="K3885">
            <v>10800</v>
          </cell>
          <cell r="L3885">
            <v>6480</v>
          </cell>
          <cell r="M3885" t="str">
            <v>F</v>
          </cell>
          <cell r="N3885">
            <v>0.6</v>
          </cell>
          <cell r="O3885" t="str">
            <v>L</v>
          </cell>
        </row>
        <row r="3886">
          <cell r="I3886" t="str">
            <v>F</v>
          </cell>
          <cell r="J3886">
            <v>310</v>
          </cell>
          <cell r="K3886">
            <v>310</v>
          </cell>
          <cell r="L3886">
            <v>186</v>
          </cell>
          <cell r="M3886" t="str">
            <v>F</v>
          </cell>
          <cell r="N3886">
            <v>0.6</v>
          </cell>
          <cell r="O3886" t="str">
            <v>L</v>
          </cell>
        </row>
        <row r="3887">
          <cell r="I3887" t="str">
            <v>F</v>
          </cell>
          <cell r="J3887">
            <v>357</v>
          </cell>
          <cell r="K3887">
            <v>357</v>
          </cell>
          <cell r="L3887">
            <v>214.2</v>
          </cell>
          <cell r="M3887" t="str">
            <v>F</v>
          </cell>
          <cell r="N3887">
            <v>0.6</v>
          </cell>
          <cell r="O3887" t="str">
            <v>L</v>
          </cell>
        </row>
        <row r="3888">
          <cell r="G3888" t="str">
            <v>GR-2025/04-0056, GR-2025/03-0018, GR-2025/04-0014</v>
          </cell>
        </row>
        <row r="3888">
          <cell r="I3888" t="str">
            <v>F</v>
          </cell>
          <cell r="J3888">
            <v>700</v>
          </cell>
          <cell r="K3888">
            <v>700</v>
          </cell>
          <cell r="L3888">
            <v>700</v>
          </cell>
          <cell r="M3888" t="str">
            <v>F</v>
          </cell>
          <cell r="N3888">
            <v>1</v>
          </cell>
        </row>
        <row r="3889">
          <cell r="F3889" t="str">
            <v>UETU7369991</v>
          </cell>
          <cell r="G3889" t="str">
            <v>GR-2025/03-0053</v>
          </cell>
        </row>
        <row r="3889">
          <cell r="I3889" t="str">
            <v>F</v>
          </cell>
          <cell r="J3889">
            <v>59500</v>
          </cell>
          <cell r="K3889">
            <v>59500</v>
          </cell>
          <cell r="L3889">
            <v>36753.15</v>
          </cell>
          <cell r="M3889" t="str">
            <v>F</v>
          </cell>
          <cell r="N3889">
            <v>0.6177</v>
          </cell>
          <cell r="O3889" t="str">
            <v>I</v>
          </cell>
        </row>
        <row r="3890">
          <cell r="F3890" t="str">
            <v>UETU7369991</v>
          </cell>
          <cell r="G3890" t="str">
            <v>GR-2025/03-0052</v>
          </cell>
        </row>
        <row r="3890">
          <cell r="I3890" t="str">
            <v>F</v>
          </cell>
          <cell r="J3890">
            <v>66855.2</v>
          </cell>
          <cell r="K3890">
            <v>66855.2</v>
          </cell>
          <cell r="L3890">
            <v>41296.46</v>
          </cell>
          <cell r="M3890" t="str">
            <v>F</v>
          </cell>
          <cell r="N3890">
            <v>0.6177</v>
          </cell>
          <cell r="O3890" t="str">
            <v>I</v>
          </cell>
        </row>
        <row r="3891">
          <cell r="F3891" t="str">
            <v>CMAU7785190</v>
          </cell>
          <cell r="G3891" t="str">
            <v>GR-2025/03-0058</v>
          </cell>
        </row>
        <row r="3891">
          <cell r="I3891" t="str">
            <v>F</v>
          </cell>
          <cell r="J3891">
            <v>1600</v>
          </cell>
          <cell r="K3891">
            <v>1600</v>
          </cell>
          <cell r="L3891">
            <v>988.32</v>
          </cell>
          <cell r="M3891" t="str">
            <v>F</v>
          </cell>
          <cell r="N3891">
            <v>0.6177</v>
          </cell>
          <cell r="O3891" t="str">
            <v>I</v>
          </cell>
        </row>
        <row r="3892">
          <cell r="I3892" t="str">
            <v>F</v>
          </cell>
          <cell r="J3892">
            <v>12740</v>
          </cell>
          <cell r="K3892">
            <v>12740</v>
          </cell>
          <cell r="L3892">
            <v>7644</v>
          </cell>
          <cell r="M3892" t="str">
            <v>F</v>
          </cell>
          <cell r="N3892">
            <v>0.6</v>
          </cell>
          <cell r="O3892" t="str">
            <v>L</v>
          </cell>
        </row>
        <row r="3893">
          <cell r="F3893" t="str">
            <v>TCNU7473253</v>
          </cell>
          <cell r="G3893" t="str">
            <v>GR-2025/04-0001</v>
          </cell>
        </row>
        <row r="3893">
          <cell r="I3893" t="str">
            <v>F</v>
          </cell>
          <cell r="J3893">
            <v>116817.98</v>
          </cell>
          <cell r="K3893">
            <v>116817.98</v>
          </cell>
          <cell r="L3893">
            <v>72123.42</v>
          </cell>
          <cell r="M3893" t="str">
            <v>F</v>
          </cell>
          <cell r="N3893">
            <v>0.6174</v>
          </cell>
          <cell r="O3893" t="str">
            <v>I</v>
          </cell>
        </row>
        <row r="3894">
          <cell r="F3894" t="str">
            <v>TCLU6305751</v>
          </cell>
          <cell r="G3894" t="str">
            <v>GR-2025/04-0003</v>
          </cell>
        </row>
        <row r="3894">
          <cell r="I3894" t="str">
            <v>F</v>
          </cell>
          <cell r="J3894">
            <v>123012.03</v>
          </cell>
          <cell r="K3894">
            <v>123012.03</v>
          </cell>
          <cell r="L3894">
            <v>75947.63</v>
          </cell>
          <cell r="M3894" t="str">
            <v>F</v>
          </cell>
          <cell r="N3894">
            <v>0.6174</v>
          </cell>
          <cell r="O3894" t="str">
            <v>I</v>
          </cell>
        </row>
        <row r="3895">
          <cell r="I3895" t="str">
            <v>F</v>
          </cell>
          <cell r="J3895">
            <v>26190</v>
          </cell>
          <cell r="K3895">
            <v>26190</v>
          </cell>
          <cell r="L3895">
            <v>15714</v>
          </cell>
          <cell r="M3895" t="str">
            <v>F</v>
          </cell>
          <cell r="N3895">
            <v>0.6</v>
          </cell>
          <cell r="O3895" t="str">
            <v>L</v>
          </cell>
        </row>
        <row r="3896">
          <cell r="I3896" t="str">
            <v>F</v>
          </cell>
          <cell r="J3896">
            <v>48100</v>
          </cell>
          <cell r="K3896">
            <v>48100</v>
          </cell>
          <cell r="L3896">
            <v>28860</v>
          </cell>
          <cell r="M3896" t="str">
            <v>F</v>
          </cell>
          <cell r="N3896">
            <v>0.6</v>
          </cell>
          <cell r="O3896" t="str">
            <v>L</v>
          </cell>
        </row>
        <row r="3897">
          <cell r="I3897" t="str">
            <v>F</v>
          </cell>
          <cell r="J3897">
            <v>72950</v>
          </cell>
          <cell r="K3897">
            <v>72950</v>
          </cell>
          <cell r="L3897">
            <v>43770</v>
          </cell>
          <cell r="M3897" t="str">
            <v>F</v>
          </cell>
          <cell r="N3897">
            <v>0.6</v>
          </cell>
          <cell r="O3897" t="str">
            <v>L</v>
          </cell>
        </row>
        <row r="3898">
          <cell r="F3898" t="str">
            <v>TRHU6587717TRHU6587717</v>
          </cell>
          <cell r="G3898" t="str">
            <v>GR-2025/03-0066</v>
          </cell>
        </row>
        <row r="3898">
          <cell r="I3898" t="str">
            <v>F</v>
          </cell>
          <cell r="J3898">
            <v>96187.01</v>
          </cell>
          <cell r="K3898">
            <v>96187.01</v>
          </cell>
          <cell r="L3898">
            <v>59385.86</v>
          </cell>
          <cell r="M3898" t="str">
            <v>F</v>
          </cell>
          <cell r="N3898">
            <v>0.6174</v>
          </cell>
          <cell r="O3898" t="str">
            <v>I</v>
          </cell>
        </row>
        <row r="3899">
          <cell r="I3899" t="str">
            <v>F</v>
          </cell>
          <cell r="J3899">
            <v>79231.6</v>
          </cell>
          <cell r="K3899">
            <v>79231.6</v>
          </cell>
          <cell r="L3899">
            <v>47538.96</v>
          </cell>
          <cell r="M3899" t="str">
            <v>F</v>
          </cell>
          <cell r="N3899">
            <v>0.6</v>
          </cell>
          <cell r="O3899" t="str">
            <v>K</v>
          </cell>
        </row>
        <row r="3900">
          <cell r="I3900" t="str">
            <v>F</v>
          </cell>
          <cell r="J3900">
            <v>218536.06</v>
          </cell>
          <cell r="K3900">
            <v>218536.06</v>
          </cell>
          <cell r="L3900">
            <v>131121.64</v>
          </cell>
          <cell r="M3900" t="str">
            <v>F</v>
          </cell>
          <cell r="N3900">
            <v>0.6</v>
          </cell>
          <cell r="O3900" t="str">
            <v>L</v>
          </cell>
        </row>
        <row r="3901">
          <cell r="I3901" t="str">
            <v>F</v>
          </cell>
          <cell r="J3901">
            <v>17340</v>
          </cell>
          <cell r="K3901">
            <v>17340</v>
          </cell>
          <cell r="L3901">
            <v>10404</v>
          </cell>
          <cell r="M3901" t="str">
            <v>F</v>
          </cell>
          <cell r="N3901">
            <v>0.6</v>
          </cell>
          <cell r="O3901" t="str">
            <v>L</v>
          </cell>
        </row>
        <row r="3902">
          <cell r="I3902" t="str">
            <v>F</v>
          </cell>
          <cell r="J3902">
            <v>2520</v>
          </cell>
          <cell r="K3902">
            <v>2520</v>
          </cell>
          <cell r="L3902">
            <v>1512</v>
          </cell>
          <cell r="M3902" t="str">
            <v>F</v>
          </cell>
          <cell r="N3902">
            <v>0.6</v>
          </cell>
          <cell r="O3902" t="str">
            <v>L</v>
          </cell>
        </row>
        <row r="3903">
          <cell r="I3903" t="str">
            <v>F</v>
          </cell>
          <cell r="J3903">
            <v>62613</v>
          </cell>
          <cell r="K3903">
            <v>62613</v>
          </cell>
          <cell r="L3903">
            <v>37567.8</v>
          </cell>
          <cell r="M3903" t="str">
            <v>F</v>
          </cell>
          <cell r="N3903">
            <v>0.6</v>
          </cell>
          <cell r="O3903" t="str">
            <v>L</v>
          </cell>
        </row>
        <row r="3904">
          <cell r="I3904" t="str">
            <v>F</v>
          </cell>
          <cell r="J3904">
            <v>7052</v>
          </cell>
          <cell r="K3904">
            <v>7052</v>
          </cell>
          <cell r="L3904">
            <v>4231.2</v>
          </cell>
          <cell r="M3904" t="str">
            <v>F</v>
          </cell>
          <cell r="N3904">
            <v>0.6</v>
          </cell>
          <cell r="O3904" t="str">
            <v>N</v>
          </cell>
        </row>
        <row r="3905">
          <cell r="I3905" t="str">
            <v>F</v>
          </cell>
          <cell r="J3905">
            <v>60230</v>
          </cell>
          <cell r="K3905">
            <v>60230</v>
          </cell>
          <cell r="L3905">
            <v>36138</v>
          </cell>
          <cell r="M3905" t="str">
            <v>F</v>
          </cell>
          <cell r="N3905">
            <v>0.6</v>
          </cell>
          <cell r="O3905" t="str">
            <v>L</v>
          </cell>
        </row>
        <row r="3906">
          <cell r="F3906" t="str">
            <v>RFCU4011138</v>
          </cell>
          <cell r="G3906" t="str">
            <v>GR-2025/04-0002</v>
          </cell>
        </row>
        <row r="3906">
          <cell r="I3906" t="str">
            <v>F</v>
          </cell>
          <cell r="J3906">
            <v>115640</v>
          </cell>
          <cell r="K3906">
            <v>115640</v>
          </cell>
          <cell r="L3906">
            <v>71396.14</v>
          </cell>
          <cell r="M3906" t="str">
            <v>F</v>
          </cell>
          <cell r="N3906">
            <v>0.6174</v>
          </cell>
          <cell r="O3906" t="str">
            <v>I</v>
          </cell>
        </row>
        <row r="3907">
          <cell r="I3907" t="str">
            <v>F</v>
          </cell>
          <cell r="J3907">
            <v>468012</v>
          </cell>
          <cell r="K3907">
            <v>468012</v>
          </cell>
          <cell r="L3907">
            <v>280807.2</v>
          </cell>
          <cell r="M3907" t="str">
            <v>F</v>
          </cell>
          <cell r="N3907">
            <v>0.6</v>
          </cell>
          <cell r="O3907" t="str">
            <v>L</v>
          </cell>
        </row>
        <row r="3908">
          <cell r="F3908" t="str">
            <v>F-CBHU9153759</v>
          </cell>
          <cell r="G3908" t="str">
            <v>FGR2025/03-0001</v>
          </cell>
        </row>
        <row r="3908">
          <cell r="I3908" t="str">
            <v>F</v>
          </cell>
          <cell r="J3908">
            <v>0</v>
          </cell>
          <cell r="K3908">
            <v>0</v>
          </cell>
          <cell r="L3908">
            <v>0</v>
          </cell>
          <cell r="M3908" t="str">
            <v>F</v>
          </cell>
          <cell r="N3908">
            <v>0.6187</v>
          </cell>
          <cell r="O3908" t="str">
            <v>I</v>
          </cell>
        </row>
        <row r="3909">
          <cell r="F3909" t="str">
            <v>F-UETU5315419</v>
          </cell>
          <cell r="G3909" t="str">
            <v>FGR2025/03-0002</v>
          </cell>
        </row>
        <row r="3909">
          <cell r="I3909" t="str">
            <v>F</v>
          </cell>
          <cell r="J3909">
            <v>0</v>
          </cell>
          <cell r="K3909">
            <v>0</v>
          </cell>
          <cell r="L3909">
            <v>0</v>
          </cell>
          <cell r="M3909" t="str">
            <v>F</v>
          </cell>
          <cell r="N3909">
            <v>0.6187</v>
          </cell>
          <cell r="O3909" t="str">
            <v>I</v>
          </cell>
        </row>
        <row r="3910">
          <cell r="I3910" t="str">
            <v>F</v>
          </cell>
          <cell r="J3910">
            <v>36525</v>
          </cell>
          <cell r="K3910">
            <v>36525</v>
          </cell>
          <cell r="L3910">
            <v>21915</v>
          </cell>
          <cell r="M3910" t="str">
            <v>F</v>
          </cell>
          <cell r="N3910">
            <v>0.6</v>
          </cell>
          <cell r="O3910" t="str">
            <v>L</v>
          </cell>
        </row>
        <row r="3911">
          <cell r="G3911" t="str">
            <v>GR-2025/03-0003</v>
          </cell>
        </row>
        <row r="3911">
          <cell r="I3911" t="str">
            <v>F</v>
          </cell>
          <cell r="J3911">
            <v>110.8</v>
          </cell>
          <cell r="K3911">
            <v>110.8</v>
          </cell>
          <cell r="L3911">
            <v>110.8</v>
          </cell>
          <cell r="M3911" t="str">
            <v>F</v>
          </cell>
          <cell r="N3911">
            <v>1</v>
          </cell>
        </row>
        <row r="3912">
          <cell r="I3912" t="str">
            <v>F</v>
          </cell>
          <cell r="J3912">
            <v>843694</v>
          </cell>
          <cell r="K3912">
            <v>843694</v>
          </cell>
          <cell r="L3912">
            <v>506216.4</v>
          </cell>
          <cell r="M3912" t="str">
            <v>F</v>
          </cell>
          <cell r="N3912">
            <v>0.6</v>
          </cell>
          <cell r="O3912" t="str">
            <v>L</v>
          </cell>
        </row>
        <row r="3913">
          <cell r="G3913" t="str">
            <v>GR-2025/03-0022</v>
          </cell>
        </row>
        <row r="3913">
          <cell r="I3913" t="str">
            <v>F</v>
          </cell>
          <cell r="J3913">
            <v>1000</v>
          </cell>
          <cell r="K3913">
            <v>1000</v>
          </cell>
          <cell r="L3913">
            <v>1000</v>
          </cell>
          <cell r="M3913" t="str">
            <v>F</v>
          </cell>
          <cell r="N3913">
            <v>1</v>
          </cell>
        </row>
        <row r="3914">
          <cell r="I3914" t="str">
            <v>F</v>
          </cell>
          <cell r="J3914">
            <v>292.5</v>
          </cell>
          <cell r="K3914">
            <v>292.5</v>
          </cell>
          <cell r="L3914">
            <v>175.5</v>
          </cell>
          <cell r="M3914" t="str">
            <v>F</v>
          </cell>
          <cell r="N3914">
            <v>0.6</v>
          </cell>
          <cell r="O3914" t="str">
            <v>L</v>
          </cell>
        </row>
        <row r="3915">
          <cell r="I3915" t="str">
            <v>F</v>
          </cell>
          <cell r="J3915">
            <v>49796</v>
          </cell>
          <cell r="K3915">
            <v>49796</v>
          </cell>
          <cell r="L3915">
            <v>29877.6</v>
          </cell>
          <cell r="M3915" t="str">
            <v>F</v>
          </cell>
          <cell r="N3915">
            <v>0.6</v>
          </cell>
          <cell r="O3915" t="str">
            <v>L</v>
          </cell>
        </row>
        <row r="3916">
          <cell r="F3916" t="str">
            <v>FOR LINKING ONLY</v>
          </cell>
        </row>
        <row r="3916">
          <cell r="I3916" t="str">
            <v>F</v>
          </cell>
          <cell r="J3916">
            <v>1122151</v>
          </cell>
          <cell r="K3916">
            <v>1122151</v>
          </cell>
          <cell r="L3916">
            <v>673290.6</v>
          </cell>
          <cell r="M3916" t="str">
            <v>F</v>
          </cell>
          <cell r="N3916">
            <v>0.6</v>
          </cell>
          <cell r="O3916" t="str">
            <v>L</v>
          </cell>
        </row>
        <row r="3917">
          <cell r="G3917" t="str">
            <v>GR-2025/03-0001</v>
          </cell>
        </row>
        <row r="3917">
          <cell r="I3917" t="str">
            <v>F</v>
          </cell>
          <cell r="J3917">
            <v>728.36</v>
          </cell>
          <cell r="K3917">
            <v>728.36</v>
          </cell>
          <cell r="L3917">
            <v>728.36</v>
          </cell>
          <cell r="M3917" t="str">
            <v>F</v>
          </cell>
          <cell r="N3917">
            <v>1</v>
          </cell>
        </row>
        <row r="3918">
          <cell r="I3918" t="str">
            <v>F</v>
          </cell>
          <cell r="J3918">
            <v>8892</v>
          </cell>
          <cell r="K3918">
            <v>8892</v>
          </cell>
          <cell r="L3918">
            <v>5335.2</v>
          </cell>
          <cell r="M3918" t="str">
            <v>F</v>
          </cell>
          <cell r="N3918">
            <v>0.6</v>
          </cell>
          <cell r="O3918" t="str">
            <v>L</v>
          </cell>
        </row>
        <row r="3919">
          <cell r="I3919" t="str">
            <v>F</v>
          </cell>
          <cell r="J3919">
            <v>16400</v>
          </cell>
          <cell r="K3919">
            <v>16400</v>
          </cell>
          <cell r="L3919">
            <v>9840</v>
          </cell>
          <cell r="M3919" t="str">
            <v>F</v>
          </cell>
          <cell r="N3919">
            <v>0.6</v>
          </cell>
          <cell r="O3919" t="str">
            <v>L</v>
          </cell>
        </row>
        <row r="3920">
          <cell r="I3920" t="str">
            <v>F</v>
          </cell>
          <cell r="J3920">
            <v>273322</v>
          </cell>
          <cell r="K3920">
            <v>273322</v>
          </cell>
          <cell r="L3920">
            <v>163993.2</v>
          </cell>
          <cell r="M3920" t="str">
            <v>F</v>
          </cell>
          <cell r="N3920">
            <v>0.6</v>
          </cell>
          <cell r="O3920" t="str">
            <v>L</v>
          </cell>
        </row>
        <row r="3921">
          <cell r="I3921" t="str">
            <v>F</v>
          </cell>
          <cell r="J3921">
            <v>1420</v>
          </cell>
          <cell r="K3921">
            <v>1420</v>
          </cell>
          <cell r="L3921">
            <v>852</v>
          </cell>
          <cell r="M3921" t="str">
            <v>F</v>
          </cell>
          <cell r="N3921">
            <v>0.6</v>
          </cell>
          <cell r="O3921" t="str">
            <v>L</v>
          </cell>
        </row>
        <row r="3922">
          <cell r="I3922" t="str">
            <v>F</v>
          </cell>
          <cell r="J3922">
            <v>3540</v>
          </cell>
          <cell r="K3922">
            <v>3540</v>
          </cell>
          <cell r="L3922">
            <v>2124</v>
          </cell>
          <cell r="M3922" t="str">
            <v>F</v>
          </cell>
          <cell r="N3922">
            <v>0.6</v>
          </cell>
          <cell r="O3922" t="str">
            <v>L</v>
          </cell>
        </row>
        <row r="3923">
          <cell r="I3923" t="str">
            <v>F</v>
          </cell>
          <cell r="J3923">
            <v>54498</v>
          </cell>
          <cell r="K3923">
            <v>54498</v>
          </cell>
          <cell r="L3923">
            <v>32698.8</v>
          </cell>
          <cell r="M3923" t="str">
            <v>F</v>
          </cell>
          <cell r="N3923">
            <v>0.6</v>
          </cell>
          <cell r="O3923" t="str">
            <v>L</v>
          </cell>
        </row>
        <row r="3924">
          <cell r="I3924" t="str">
            <v>F</v>
          </cell>
          <cell r="J3924">
            <v>48300</v>
          </cell>
          <cell r="K3924">
            <v>48300</v>
          </cell>
          <cell r="L3924">
            <v>28980</v>
          </cell>
          <cell r="M3924" t="str">
            <v>F</v>
          </cell>
          <cell r="N3924">
            <v>0.6</v>
          </cell>
          <cell r="O3924" t="str">
            <v>L</v>
          </cell>
        </row>
        <row r="3925">
          <cell r="I3925" t="str">
            <v>F</v>
          </cell>
          <cell r="J3925">
            <v>64773</v>
          </cell>
          <cell r="K3925">
            <v>64773</v>
          </cell>
          <cell r="L3925">
            <v>38863.8</v>
          </cell>
          <cell r="M3925" t="str">
            <v>F</v>
          </cell>
          <cell r="N3925">
            <v>0.6</v>
          </cell>
          <cell r="O3925" t="str">
            <v>L</v>
          </cell>
        </row>
        <row r="3926">
          <cell r="I3926" t="str">
            <v>F</v>
          </cell>
          <cell r="J3926">
            <v>24960</v>
          </cell>
          <cell r="K3926">
            <v>24960</v>
          </cell>
          <cell r="L3926">
            <v>14976</v>
          </cell>
          <cell r="M3926" t="str">
            <v>F</v>
          </cell>
          <cell r="N3926">
            <v>0.6</v>
          </cell>
          <cell r="O3926" t="str">
            <v>L</v>
          </cell>
        </row>
        <row r="3927">
          <cell r="I3927" t="str">
            <v>F</v>
          </cell>
          <cell r="J3927">
            <v>1500</v>
          </cell>
          <cell r="K3927">
            <v>1500</v>
          </cell>
          <cell r="L3927">
            <v>900</v>
          </cell>
          <cell r="M3927" t="str">
            <v>F</v>
          </cell>
          <cell r="N3927">
            <v>0.6</v>
          </cell>
          <cell r="O3927" t="str">
            <v>L</v>
          </cell>
        </row>
        <row r="3928">
          <cell r="F3928" t="str">
            <v>UETU5715550</v>
          </cell>
          <cell r="G3928" t="str">
            <v>GR-2025/03-0036</v>
          </cell>
        </row>
        <row r="3928">
          <cell r="I3928" t="str">
            <v>F</v>
          </cell>
          <cell r="J3928">
            <v>121024</v>
          </cell>
          <cell r="K3928">
            <v>121024</v>
          </cell>
          <cell r="L3928">
            <v>74562.89</v>
          </cell>
          <cell r="M3928" t="str">
            <v>F</v>
          </cell>
          <cell r="N3928">
            <v>0.6161</v>
          </cell>
          <cell r="O3928" t="str">
            <v>I</v>
          </cell>
        </row>
        <row r="3929">
          <cell r="F3929" t="str">
            <v>ESDU4309978</v>
          </cell>
          <cell r="G3929" t="str">
            <v>GR-2025/03-0042</v>
          </cell>
        </row>
        <row r="3929">
          <cell r="I3929" t="str">
            <v>F</v>
          </cell>
          <cell r="J3929">
            <v>133504.87</v>
          </cell>
          <cell r="K3929">
            <v>133504.87</v>
          </cell>
          <cell r="L3929">
            <v>82279.05</v>
          </cell>
          <cell r="M3929" t="str">
            <v>F</v>
          </cell>
          <cell r="N3929">
            <v>0.6163</v>
          </cell>
          <cell r="O3929" t="str">
            <v>I</v>
          </cell>
        </row>
        <row r="3930">
          <cell r="I3930" t="str">
            <v>F</v>
          </cell>
          <cell r="J3930">
            <v>189236</v>
          </cell>
          <cell r="K3930">
            <v>189236</v>
          </cell>
          <cell r="L3930">
            <v>113541.6</v>
          </cell>
          <cell r="M3930" t="str">
            <v>F</v>
          </cell>
          <cell r="N3930">
            <v>0.6</v>
          </cell>
          <cell r="O3930" t="str">
            <v>K</v>
          </cell>
        </row>
        <row r="3931">
          <cell r="I3931" t="str">
            <v>F</v>
          </cell>
          <cell r="J3931">
            <v>97520.4</v>
          </cell>
          <cell r="K3931">
            <v>97520.4</v>
          </cell>
          <cell r="L3931">
            <v>58512.24</v>
          </cell>
          <cell r="M3931" t="str">
            <v>F</v>
          </cell>
          <cell r="N3931">
            <v>0.6</v>
          </cell>
          <cell r="O3931" t="str">
            <v>L</v>
          </cell>
        </row>
        <row r="3932">
          <cell r="F3932" t="str">
            <v>TCLU9315645</v>
          </cell>
          <cell r="G3932" t="str">
            <v>GR-2025/03-0045</v>
          </cell>
        </row>
        <row r="3932">
          <cell r="I3932" t="str">
            <v>F</v>
          </cell>
          <cell r="J3932">
            <v>121817</v>
          </cell>
          <cell r="K3932">
            <v>121817</v>
          </cell>
          <cell r="L3932">
            <v>75075.82</v>
          </cell>
          <cell r="M3932" t="str">
            <v>F</v>
          </cell>
          <cell r="N3932">
            <v>0.6163</v>
          </cell>
          <cell r="O3932" t="str">
            <v>I</v>
          </cell>
        </row>
        <row r="3933">
          <cell r="I3933" t="str">
            <v>F</v>
          </cell>
          <cell r="J3933">
            <v>122859</v>
          </cell>
          <cell r="K3933">
            <v>122859</v>
          </cell>
          <cell r="L3933">
            <v>73715.4</v>
          </cell>
          <cell r="M3933" t="str">
            <v>F</v>
          </cell>
          <cell r="N3933">
            <v>0.6</v>
          </cell>
          <cell r="O3933" t="str">
            <v>L</v>
          </cell>
        </row>
        <row r="3934">
          <cell r="I3934" t="str">
            <v>F</v>
          </cell>
          <cell r="J3934">
            <v>1002632</v>
          </cell>
          <cell r="K3934">
            <v>1002632</v>
          </cell>
          <cell r="L3934">
            <v>601579.2</v>
          </cell>
          <cell r="M3934" t="str">
            <v>F</v>
          </cell>
          <cell r="N3934">
            <v>0.6</v>
          </cell>
          <cell r="O3934" t="str">
            <v>L</v>
          </cell>
        </row>
        <row r="3935">
          <cell r="F3935" t="str">
            <v>TCLU1593193</v>
          </cell>
          <cell r="G3935" t="str">
            <v>GR-2025/03-0048</v>
          </cell>
        </row>
        <row r="3935">
          <cell r="I3935" t="str">
            <v>F</v>
          </cell>
          <cell r="J3935">
            <v>111794.13</v>
          </cell>
          <cell r="K3935">
            <v>111794.13</v>
          </cell>
          <cell r="L3935">
            <v>68898.72</v>
          </cell>
          <cell r="M3935" t="str">
            <v>F</v>
          </cell>
          <cell r="N3935">
            <v>0.6163</v>
          </cell>
          <cell r="O3935" t="str">
            <v>I</v>
          </cell>
        </row>
        <row r="3936">
          <cell r="I3936" t="str">
            <v>F</v>
          </cell>
          <cell r="J3936">
            <v>142.96</v>
          </cell>
          <cell r="K3936">
            <v>142.96</v>
          </cell>
          <cell r="L3936">
            <v>428.88</v>
          </cell>
          <cell r="M3936" t="str">
            <v>F</v>
          </cell>
          <cell r="N3936">
            <v>3</v>
          </cell>
          <cell r="O3936" t="str">
            <v>L</v>
          </cell>
        </row>
        <row r="3937">
          <cell r="I3937" t="str">
            <v>F</v>
          </cell>
          <cell r="J3937">
            <v>14100</v>
          </cell>
          <cell r="K3937">
            <v>14100</v>
          </cell>
          <cell r="L3937">
            <v>8460</v>
          </cell>
          <cell r="M3937" t="str">
            <v>F</v>
          </cell>
          <cell r="N3937">
            <v>0.6</v>
          </cell>
          <cell r="O3937" t="str">
            <v>L</v>
          </cell>
        </row>
        <row r="3938">
          <cell r="I3938" t="str">
            <v>F</v>
          </cell>
          <cell r="J3938">
            <v>14500</v>
          </cell>
          <cell r="K3938">
            <v>14500</v>
          </cell>
          <cell r="L3938">
            <v>8700</v>
          </cell>
          <cell r="M3938" t="str">
            <v>F</v>
          </cell>
          <cell r="N3938">
            <v>0.6</v>
          </cell>
          <cell r="O3938" t="str">
            <v>L</v>
          </cell>
        </row>
        <row r="3939">
          <cell r="F3939" t="str">
            <v>F-OOLU9248891</v>
          </cell>
          <cell r="G3939" t="str">
            <v>FGR2025/02-0005</v>
          </cell>
        </row>
        <row r="3939">
          <cell r="I3939" t="str">
            <v>F</v>
          </cell>
          <cell r="J3939">
            <v>0</v>
          </cell>
          <cell r="K3939">
            <v>0</v>
          </cell>
          <cell r="L3939">
            <v>0</v>
          </cell>
          <cell r="M3939" t="str">
            <v>F</v>
          </cell>
          <cell r="N3939">
            <v>0.6121</v>
          </cell>
          <cell r="O3939" t="str">
            <v>I</v>
          </cell>
        </row>
        <row r="3940">
          <cell r="I3940" t="str">
            <v>F</v>
          </cell>
          <cell r="J3940">
            <v>0</v>
          </cell>
          <cell r="K3940">
            <v>0</v>
          </cell>
          <cell r="L3940">
            <v>0</v>
          </cell>
          <cell r="M3940" t="str">
            <v>F</v>
          </cell>
          <cell r="N3940">
            <v>0.6</v>
          </cell>
        </row>
        <row r="3941">
          <cell r="F3941" t="str">
            <v>F-FCIU7194994</v>
          </cell>
          <cell r="G3941" t="str">
            <v>FGR2025/02-0004</v>
          </cell>
        </row>
        <row r="3941">
          <cell r="I3941" t="str">
            <v>F</v>
          </cell>
          <cell r="J3941">
            <v>0</v>
          </cell>
          <cell r="K3941">
            <v>0</v>
          </cell>
          <cell r="L3941">
            <v>0</v>
          </cell>
          <cell r="M3941" t="str">
            <v>F</v>
          </cell>
          <cell r="N3941">
            <v>0.6187</v>
          </cell>
          <cell r="O3941" t="str">
            <v>I</v>
          </cell>
        </row>
        <row r="3942">
          <cell r="I3942" t="str">
            <v>F</v>
          </cell>
          <cell r="J3942">
            <v>27720</v>
          </cell>
          <cell r="K3942">
            <v>27720</v>
          </cell>
          <cell r="L3942">
            <v>16632</v>
          </cell>
          <cell r="M3942" t="str">
            <v>F</v>
          </cell>
          <cell r="N3942">
            <v>0.6</v>
          </cell>
          <cell r="O3942" t="str">
            <v>L</v>
          </cell>
        </row>
        <row r="3943">
          <cell r="G3943" t="str">
            <v>GR-2025/02-0109</v>
          </cell>
        </row>
        <row r="3943">
          <cell r="I3943" t="str">
            <v>F</v>
          </cell>
          <cell r="J3943">
            <v>1800</v>
          </cell>
          <cell r="K3943">
            <v>1800</v>
          </cell>
          <cell r="L3943">
            <v>1800</v>
          </cell>
          <cell r="M3943" t="str">
            <v>F</v>
          </cell>
          <cell r="N3943">
            <v>1</v>
          </cell>
        </row>
        <row r="3944">
          <cell r="G3944" t="str">
            <v>GR-2025/03-0009</v>
          </cell>
        </row>
        <row r="3944">
          <cell r="I3944" t="str">
            <v>F</v>
          </cell>
          <cell r="J3944">
            <v>146</v>
          </cell>
          <cell r="K3944">
            <v>146</v>
          </cell>
          <cell r="L3944">
            <v>146</v>
          </cell>
          <cell r="M3944" t="str">
            <v>F</v>
          </cell>
          <cell r="N3944">
            <v>1</v>
          </cell>
        </row>
        <row r="3945">
          <cell r="I3945" t="str">
            <v>F</v>
          </cell>
          <cell r="J3945">
            <v>2256</v>
          </cell>
          <cell r="K3945">
            <v>2256</v>
          </cell>
          <cell r="L3945">
            <v>1353.6</v>
          </cell>
          <cell r="M3945" t="str">
            <v>F</v>
          </cell>
          <cell r="N3945">
            <v>0.6</v>
          </cell>
          <cell r="O3945" t="str">
            <v>L</v>
          </cell>
        </row>
        <row r="3946">
          <cell r="I3946" t="str">
            <v>F</v>
          </cell>
          <cell r="J3946">
            <v>1250</v>
          </cell>
          <cell r="K3946">
            <v>1250</v>
          </cell>
          <cell r="L3946">
            <v>750</v>
          </cell>
          <cell r="M3946" t="str">
            <v>F</v>
          </cell>
          <cell r="N3946">
            <v>0.6</v>
          </cell>
          <cell r="O3946" t="str">
            <v>L</v>
          </cell>
        </row>
        <row r="3947">
          <cell r="I3947" t="str">
            <v>F</v>
          </cell>
          <cell r="J3947">
            <v>118933.6</v>
          </cell>
          <cell r="K3947">
            <v>118933.6</v>
          </cell>
          <cell r="L3947">
            <v>71360.16</v>
          </cell>
          <cell r="M3947" t="str">
            <v>F</v>
          </cell>
          <cell r="N3947">
            <v>0.6</v>
          </cell>
          <cell r="O3947" t="str">
            <v>L</v>
          </cell>
        </row>
        <row r="3948">
          <cell r="I3948" t="str">
            <v>F</v>
          </cell>
          <cell r="J3948">
            <v>2100</v>
          </cell>
          <cell r="K3948">
            <v>2100</v>
          </cell>
          <cell r="L3948">
            <v>1260</v>
          </cell>
          <cell r="M3948" t="str">
            <v>F</v>
          </cell>
          <cell r="N3948">
            <v>0.6</v>
          </cell>
          <cell r="O3948" t="str">
            <v>L</v>
          </cell>
        </row>
        <row r="3949">
          <cell r="I3949" t="str">
            <v>F</v>
          </cell>
          <cell r="J3949">
            <v>9205</v>
          </cell>
          <cell r="K3949">
            <v>9205</v>
          </cell>
          <cell r="L3949">
            <v>5523</v>
          </cell>
          <cell r="M3949" t="str">
            <v>F</v>
          </cell>
          <cell r="N3949">
            <v>0.6</v>
          </cell>
          <cell r="O3949" t="str">
            <v>L</v>
          </cell>
        </row>
        <row r="3950">
          <cell r="I3950" t="str">
            <v>F</v>
          </cell>
          <cell r="J3950">
            <v>33434.4</v>
          </cell>
          <cell r="K3950">
            <v>33434.4</v>
          </cell>
          <cell r="L3950">
            <v>20060.64</v>
          </cell>
          <cell r="M3950" t="str">
            <v>F</v>
          </cell>
          <cell r="N3950">
            <v>0.6</v>
          </cell>
          <cell r="O3950" t="str">
            <v>L</v>
          </cell>
        </row>
        <row r="3951">
          <cell r="I3951" t="str">
            <v>F</v>
          </cell>
          <cell r="J3951">
            <v>4648.8</v>
          </cell>
          <cell r="K3951">
            <v>4648.8</v>
          </cell>
          <cell r="L3951">
            <v>2789.28</v>
          </cell>
          <cell r="M3951" t="str">
            <v>F</v>
          </cell>
          <cell r="N3951">
            <v>0.6</v>
          </cell>
          <cell r="O3951" t="str">
            <v>N</v>
          </cell>
        </row>
        <row r="3952">
          <cell r="I3952" t="str">
            <v>F</v>
          </cell>
          <cell r="J3952">
            <v>24192</v>
          </cell>
          <cell r="K3952">
            <v>24192</v>
          </cell>
          <cell r="L3952">
            <v>14515.2</v>
          </cell>
          <cell r="M3952" t="str">
            <v>F</v>
          </cell>
          <cell r="N3952">
            <v>0.6</v>
          </cell>
          <cell r="O3952" t="str">
            <v>L</v>
          </cell>
        </row>
        <row r="3953">
          <cell r="I3953" t="str">
            <v>F</v>
          </cell>
          <cell r="J3953">
            <v>2330</v>
          </cell>
          <cell r="K3953">
            <v>2330</v>
          </cell>
          <cell r="L3953">
            <v>1398</v>
          </cell>
          <cell r="M3953" t="str">
            <v>F</v>
          </cell>
          <cell r="N3953">
            <v>0.6</v>
          </cell>
          <cell r="O3953" t="str">
            <v>L</v>
          </cell>
        </row>
        <row r="3954">
          <cell r="I3954" t="str">
            <v>F</v>
          </cell>
          <cell r="J3954">
            <v>9760</v>
          </cell>
          <cell r="K3954">
            <v>9760</v>
          </cell>
          <cell r="L3954">
            <v>5856</v>
          </cell>
          <cell r="M3954" t="str">
            <v>F</v>
          </cell>
          <cell r="N3954">
            <v>0.6</v>
          </cell>
          <cell r="O3954" t="str">
            <v>L</v>
          </cell>
        </row>
        <row r="3955">
          <cell r="G3955" t="str">
            <v>GR-2025/02-0107</v>
          </cell>
        </row>
        <row r="3955">
          <cell r="I3955" t="str">
            <v>F</v>
          </cell>
          <cell r="J3955">
            <v>522</v>
          </cell>
          <cell r="K3955">
            <v>522</v>
          </cell>
          <cell r="L3955">
            <v>522</v>
          </cell>
          <cell r="M3955" t="str">
            <v>F</v>
          </cell>
          <cell r="N3955">
            <v>1</v>
          </cell>
        </row>
        <row r="3956">
          <cell r="I3956" t="str">
            <v>F</v>
          </cell>
          <cell r="J3956">
            <v>35973</v>
          </cell>
          <cell r="K3956">
            <v>35973</v>
          </cell>
          <cell r="L3956">
            <v>21583.8</v>
          </cell>
          <cell r="M3956" t="str">
            <v>F</v>
          </cell>
          <cell r="N3956">
            <v>0.6</v>
          </cell>
          <cell r="O3956" t="str">
            <v>L</v>
          </cell>
        </row>
        <row r="3957">
          <cell r="I3957" t="str">
            <v>F</v>
          </cell>
          <cell r="J3957">
            <v>109292</v>
          </cell>
          <cell r="K3957">
            <v>109292</v>
          </cell>
          <cell r="L3957">
            <v>65575.2</v>
          </cell>
          <cell r="M3957" t="str">
            <v>F</v>
          </cell>
          <cell r="N3957">
            <v>0.6</v>
          </cell>
          <cell r="O3957" t="str">
            <v>L</v>
          </cell>
        </row>
        <row r="3958">
          <cell r="I3958" t="str">
            <v>F</v>
          </cell>
          <cell r="J3958">
            <v>4471</v>
          </cell>
          <cell r="K3958">
            <v>4471</v>
          </cell>
          <cell r="L3958">
            <v>2682.6</v>
          </cell>
          <cell r="M3958" t="str">
            <v>F</v>
          </cell>
          <cell r="N3958">
            <v>0.6</v>
          </cell>
          <cell r="O3958" t="str">
            <v>L</v>
          </cell>
        </row>
        <row r="3959">
          <cell r="I3959" t="str">
            <v>F</v>
          </cell>
          <cell r="J3959">
            <v>64150</v>
          </cell>
          <cell r="K3959">
            <v>64150</v>
          </cell>
          <cell r="L3959">
            <v>38490</v>
          </cell>
          <cell r="M3959" t="str">
            <v>F</v>
          </cell>
          <cell r="N3959">
            <v>0.6</v>
          </cell>
          <cell r="O3959" t="str">
            <v>L</v>
          </cell>
        </row>
        <row r="3960">
          <cell r="I3960" t="str">
            <v>F</v>
          </cell>
          <cell r="J3960">
            <v>25903.5</v>
          </cell>
          <cell r="K3960">
            <v>25903.5</v>
          </cell>
          <cell r="L3960">
            <v>15542.1</v>
          </cell>
          <cell r="M3960" t="str">
            <v>F</v>
          </cell>
          <cell r="N3960">
            <v>0.6</v>
          </cell>
          <cell r="O3960" t="str">
            <v>N</v>
          </cell>
        </row>
        <row r="3961">
          <cell r="I3961" t="str">
            <v>F</v>
          </cell>
          <cell r="J3961">
            <v>134700</v>
          </cell>
          <cell r="K3961">
            <v>134700</v>
          </cell>
          <cell r="L3961">
            <v>80820</v>
          </cell>
          <cell r="M3961" t="str">
            <v>F</v>
          </cell>
          <cell r="N3961">
            <v>0.6</v>
          </cell>
          <cell r="O3961" t="str">
            <v>L</v>
          </cell>
        </row>
        <row r="3962">
          <cell r="I3962" t="str">
            <v>F</v>
          </cell>
          <cell r="J3962">
            <v>3360</v>
          </cell>
          <cell r="K3962">
            <v>3360</v>
          </cell>
          <cell r="L3962">
            <v>2016</v>
          </cell>
          <cell r="M3962" t="str">
            <v>F</v>
          </cell>
          <cell r="N3962">
            <v>0.6</v>
          </cell>
          <cell r="O3962" t="str">
            <v>L</v>
          </cell>
        </row>
        <row r="3963">
          <cell r="F3963" t="str">
            <v>FOR LINKING</v>
          </cell>
        </row>
        <row r="3963">
          <cell r="I3963" t="str">
            <v>F</v>
          </cell>
          <cell r="J3963">
            <v>846871</v>
          </cell>
          <cell r="K3963">
            <v>846871</v>
          </cell>
          <cell r="L3963">
            <v>508122.6</v>
          </cell>
          <cell r="M3963" t="str">
            <v>F</v>
          </cell>
          <cell r="N3963">
            <v>0.6</v>
          </cell>
          <cell r="O3963" t="str">
            <v>L</v>
          </cell>
        </row>
        <row r="3964">
          <cell r="F3964" t="str">
            <v>TGBU7784039</v>
          </cell>
          <cell r="G3964" t="str">
            <v>GR-2025/03-0063</v>
          </cell>
        </row>
        <row r="3964">
          <cell r="I3964" t="str">
            <v>F</v>
          </cell>
          <cell r="J3964">
            <v>116535.02</v>
          </cell>
          <cell r="K3964">
            <v>116535.02</v>
          </cell>
          <cell r="L3964">
            <v>71948.72</v>
          </cell>
          <cell r="M3964" t="str">
            <v>F</v>
          </cell>
          <cell r="N3964">
            <v>0.6174</v>
          </cell>
          <cell r="O3964" t="str">
            <v>I</v>
          </cell>
        </row>
        <row r="3965">
          <cell r="I3965" t="str">
            <v>F</v>
          </cell>
          <cell r="J3965">
            <v>87735</v>
          </cell>
          <cell r="K3965">
            <v>87735</v>
          </cell>
          <cell r="L3965">
            <v>52641</v>
          </cell>
          <cell r="M3965" t="str">
            <v>F</v>
          </cell>
          <cell r="N3965">
            <v>0.6</v>
          </cell>
          <cell r="O3965" t="str">
            <v>I</v>
          </cell>
        </row>
        <row r="3966">
          <cell r="F3966" t="str">
            <v>OOCU7909173</v>
          </cell>
          <cell r="G3966" t="str">
            <v>GR-2025/03-0060</v>
          </cell>
        </row>
        <row r="3966">
          <cell r="I3966" t="str">
            <v>F</v>
          </cell>
          <cell r="J3966">
            <v>91800</v>
          </cell>
          <cell r="K3966">
            <v>91800</v>
          </cell>
          <cell r="L3966">
            <v>56677.32</v>
          </cell>
          <cell r="M3966" t="str">
            <v>F</v>
          </cell>
          <cell r="N3966">
            <v>0.6174</v>
          </cell>
          <cell r="O3966" t="str">
            <v>I</v>
          </cell>
        </row>
        <row r="3967">
          <cell r="F3967" t="str">
            <v>F-TRHU8833147</v>
          </cell>
          <cell r="G3967" t="str">
            <v>FGR2025/02-0003</v>
          </cell>
        </row>
        <row r="3967">
          <cell r="I3967" t="str">
            <v>F</v>
          </cell>
          <cell r="J3967">
            <v>0</v>
          </cell>
          <cell r="K3967">
            <v>0</v>
          </cell>
          <cell r="L3967">
            <v>0</v>
          </cell>
          <cell r="M3967" t="str">
            <v>F</v>
          </cell>
          <cell r="N3967">
            <v>0.6121</v>
          </cell>
          <cell r="O3967" t="str">
            <v>I</v>
          </cell>
        </row>
        <row r="3968">
          <cell r="F3968" t="str">
            <v>FOR LINKING</v>
          </cell>
        </row>
        <row r="3968">
          <cell r="I3968" t="str">
            <v>F</v>
          </cell>
          <cell r="J3968">
            <v>41778</v>
          </cell>
          <cell r="K3968">
            <v>41778</v>
          </cell>
          <cell r="L3968">
            <v>25066.8</v>
          </cell>
          <cell r="M3968" t="str">
            <v>F</v>
          </cell>
          <cell r="N3968">
            <v>0.6</v>
          </cell>
          <cell r="O3968" t="str">
            <v>L</v>
          </cell>
        </row>
        <row r="3969">
          <cell r="I3969" t="str">
            <v>F</v>
          </cell>
          <cell r="J3969">
            <v>41108</v>
          </cell>
          <cell r="K3969">
            <v>41108</v>
          </cell>
          <cell r="L3969">
            <v>24664.8</v>
          </cell>
          <cell r="M3969" t="str">
            <v>F</v>
          </cell>
          <cell r="N3969">
            <v>0.6</v>
          </cell>
          <cell r="O3969" t="str">
            <v>L</v>
          </cell>
        </row>
        <row r="3970">
          <cell r="I3970" t="str">
            <v>F</v>
          </cell>
          <cell r="J3970">
            <v>34186</v>
          </cell>
          <cell r="K3970">
            <v>34186</v>
          </cell>
          <cell r="L3970">
            <v>20511.6</v>
          </cell>
          <cell r="M3970" t="str">
            <v>F</v>
          </cell>
          <cell r="N3970">
            <v>0.6</v>
          </cell>
          <cell r="O3970" t="str">
            <v>L</v>
          </cell>
        </row>
        <row r="3971">
          <cell r="I3971" t="str">
            <v>F</v>
          </cell>
          <cell r="J3971">
            <v>22680</v>
          </cell>
          <cell r="K3971">
            <v>22680</v>
          </cell>
          <cell r="L3971">
            <v>13608</v>
          </cell>
          <cell r="M3971" t="str">
            <v>F</v>
          </cell>
          <cell r="N3971">
            <v>0.6</v>
          </cell>
          <cell r="O3971" t="str">
            <v>L</v>
          </cell>
        </row>
        <row r="3972">
          <cell r="I3972" t="str">
            <v>F</v>
          </cell>
          <cell r="J3972">
            <v>102908</v>
          </cell>
          <cell r="K3972">
            <v>102908</v>
          </cell>
          <cell r="L3972">
            <v>61744.8</v>
          </cell>
          <cell r="M3972" t="str">
            <v>F</v>
          </cell>
          <cell r="N3972">
            <v>0.6</v>
          </cell>
          <cell r="O3972" t="str">
            <v>L</v>
          </cell>
        </row>
        <row r="3973">
          <cell r="G3973" t="str">
            <v>GR-2025/02-0078, GR-2025/02-0080</v>
          </cell>
        </row>
        <row r="3973">
          <cell r="I3973" t="str">
            <v>F</v>
          </cell>
          <cell r="J3973">
            <v>5207.52</v>
          </cell>
          <cell r="K3973">
            <v>5207.52</v>
          </cell>
          <cell r="L3973">
            <v>5207.52</v>
          </cell>
          <cell r="M3973" t="str">
            <v>F</v>
          </cell>
          <cell r="N3973">
            <v>1</v>
          </cell>
        </row>
        <row r="3974">
          <cell r="G3974" t="str">
            <v>GR-2025/02-0065</v>
          </cell>
        </row>
        <row r="3974">
          <cell r="I3974" t="str">
            <v>F</v>
          </cell>
          <cell r="J3974">
            <v>6579.3</v>
          </cell>
          <cell r="K3974">
            <v>6579.3</v>
          </cell>
          <cell r="L3974">
            <v>6579.3</v>
          </cell>
          <cell r="M3974" t="str">
            <v>F</v>
          </cell>
          <cell r="N3974">
            <v>1</v>
          </cell>
        </row>
        <row r="3975">
          <cell r="I3975" t="str">
            <v>F</v>
          </cell>
          <cell r="J3975">
            <v>59000</v>
          </cell>
          <cell r="K3975">
            <v>59000</v>
          </cell>
          <cell r="L3975">
            <v>35400</v>
          </cell>
          <cell r="M3975" t="str">
            <v>F</v>
          </cell>
          <cell r="N3975">
            <v>0.6</v>
          </cell>
          <cell r="O3975" t="str">
            <v>L</v>
          </cell>
        </row>
        <row r="3976">
          <cell r="I3976" t="str">
            <v>F</v>
          </cell>
          <cell r="J3976">
            <v>56000</v>
          </cell>
          <cell r="K3976">
            <v>56000</v>
          </cell>
          <cell r="L3976">
            <v>33600</v>
          </cell>
          <cell r="M3976" t="str">
            <v>F</v>
          </cell>
          <cell r="N3976">
            <v>0.6</v>
          </cell>
          <cell r="O3976" t="str">
            <v>L</v>
          </cell>
        </row>
        <row r="3977">
          <cell r="I3977" t="str">
            <v>F</v>
          </cell>
          <cell r="J3977">
            <v>4700</v>
          </cell>
          <cell r="K3977">
            <v>4700</v>
          </cell>
          <cell r="L3977">
            <v>2820</v>
          </cell>
          <cell r="M3977" t="str">
            <v>F</v>
          </cell>
          <cell r="N3977">
            <v>0.6</v>
          </cell>
          <cell r="O3977" t="str">
            <v>L</v>
          </cell>
        </row>
        <row r="3978">
          <cell r="I3978" t="str">
            <v>F</v>
          </cell>
          <cell r="J3978">
            <v>40956</v>
          </cell>
          <cell r="K3978">
            <v>40956</v>
          </cell>
          <cell r="L3978">
            <v>24573.6</v>
          </cell>
          <cell r="M3978" t="str">
            <v>F</v>
          </cell>
          <cell r="N3978">
            <v>0.6</v>
          </cell>
          <cell r="O3978" t="str">
            <v>L</v>
          </cell>
        </row>
        <row r="3979">
          <cell r="G3979" t="str">
            <v>GR-2025/02-0079</v>
          </cell>
        </row>
        <row r="3979">
          <cell r="I3979" t="str">
            <v>F</v>
          </cell>
          <cell r="J3979">
            <v>570</v>
          </cell>
          <cell r="K3979">
            <v>570</v>
          </cell>
          <cell r="L3979">
            <v>570</v>
          </cell>
          <cell r="M3979" t="str">
            <v>F</v>
          </cell>
          <cell r="N3979">
            <v>1</v>
          </cell>
        </row>
        <row r="3980">
          <cell r="I3980" t="str">
            <v>F</v>
          </cell>
          <cell r="J3980">
            <v>48460</v>
          </cell>
          <cell r="K3980">
            <v>48460</v>
          </cell>
          <cell r="L3980">
            <v>29076</v>
          </cell>
          <cell r="M3980" t="str">
            <v>F</v>
          </cell>
          <cell r="N3980">
            <v>0.6</v>
          </cell>
          <cell r="O3980" t="str">
            <v>L</v>
          </cell>
        </row>
        <row r="3981">
          <cell r="I3981" t="str">
            <v>F</v>
          </cell>
          <cell r="J3981">
            <v>3765</v>
          </cell>
          <cell r="K3981">
            <v>3765</v>
          </cell>
          <cell r="L3981">
            <v>2259</v>
          </cell>
          <cell r="M3981" t="str">
            <v>F</v>
          </cell>
          <cell r="N3981">
            <v>0.6</v>
          </cell>
          <cell r="O3981" t="str">
            <v>L</v>
          </cell>
        </row>
        <row r="3982">
          <cell r="I3982" t="str">
            <v>F</v>
          </cell>
          <cell r="J3982">
            <v>2250</v>
          </cell>
          <cell r="K3982">
            <v>2250</v>
          </cell>
          <cell r="L3982">
            <v>1350</v>
          </cell>
          <cell r="M3982" t="str">
            <v>F</v>
          </cell>
          <cell r="N3982">
            <v>0.6</v>
          </cell>
          <cell r="O3982" t="str">
            <v>L</v>
          </cell>
        </row>
        <row r="3983">
          <cell r="G3983" t="str">
            <v>GR-2025/02-0090</v>
          </cell>
        </row>
        <row r="3983">
          <cell r="I3983" t="str">
            <v>F</v>
          </cell>
          <cell r="J3983">
            <v>1118</v>
          </cell>
          <cell r="K3983">
            <v>1118</v>
          </cell>
          <cell r="L3983">
            <v>1118</v>
          </cell>
          <cell r="M3983" t="str">
            <v>F</v>
          </cell>
          <cell r="N3983">
            <v>1</v>
          </cell>
        </row>
        <row r="3984">
          <cell r="I3984" t="str">
            <v>F</v>
          </cell>
          <cell r="J3984">
            <v>24600</v>
          </cell>
          <cell r="K3984">
            <v>24600</v>
          </cell>
          <cell r="L3984">
            <v>14760</v>
          </cell>
          <cell r="M3984" t="str">
            <v>F</v>
          </cell>
          <cell r="N3984">
            <v>0.6</v>
          </cell>
          <cell r="O3984" t="str">
            <v>L</v>
          </cell>
        </row>
        <row r="3985">
          <cell r="I3985" t="str">
            <v>F</v>
          </cell>
          <cell r="J3985">
            <v>1408</v>
          </cell>
          <cell r="K3985">
            <v>1408</v>
          </cell>
          <cell r="L3985">
            <v>844.8</v>
          </cell>
          <cell r="M3985" t="str">
            <v>F</v>
          </cell>
          <cell r="N3985">
            <v>0.6</v>
          </cell>
          <cell r="O3985" t="str">
            <v>L</v>
          </cell>
        </row>
        <row r="3986">
          <cell r="I3986" t="str">
            <v>F</v>
          </cell>
          <cell r="J3986">
            <v>1250</v>
          </cell>
          <cell r="K3986">
            <v>1250</v>
          </cell>
          <cell r="L3986">
            <v>750</v>
          </cell>
          <cell r="M3986" t="str">
            <v>F</v>
          </cell>
          <cell r="N3986">
            <v>0.6</v>
          </cell>
          <cell r="O3986" t="str">
            <v>L</v>
          </cell>
        </row>
        <row r="3987">
          <cell r="I3987" t="str">
            <v>F</v>
          </cell>
          <cell r="J3987">
            <v>5289</v>
          </cell>
          <cell r="K3987">
            <v>5289</v>
          </cell>
          <cell r="L3987">
            <v>3173.4</v>
          </cell>
          <cell r="M3987" t="str">
            <v>F</v>
          </cell>
          <cell r="N3987">
            <v>0.6</v>
          </cell>
          <cell r="O3987" t="str">
            <v>N</v>
          </cell>
        </row>
        <row r="3988">
          <cell r="I3988" t="str">
            <v>F</v>
          </cell>
          <cell r="J3988">
            <v>50435</v>
          </cell>
          <cell r="K3988">
            <v>50435</v>
          </cell>
          <cell r="L3988">
            <v>30261</v>
          </cell>
          <cell r="M3988" t="str">
            <v>F</v>
          </cell>
          <cell r="N3988">
            <v>0.6</v>
          </cell>
          <cell r="O3988" t="str">
            <v>L</v>
          </cell>
        </row>
        <row r="3989">
          <cell r="F3989" t="str">
            <v>F-APHU6529636</v>
          </cell>
          <cell r="G3989" t="str">
            <v>FGR2025/04-0004</v>
          </cell>
        </row>
        <row r="3989">
          <cell r="I3989" t="str">
            <v>F</v>
          </cell>
          <cell r="J3989">
            <v>0</v>
          </cell>
          <cell r="K3989">
            <v>0</v>
          </cell>
          <cell r="L3989">
            <v>0</v>
          </cell>
          <cell r="M3989" t="str">
            <v>F</v>
          </cell>
          <cell r="N3989">
            <v>0.6121</v>
          </cell>
          <cell r="O3989" t="str">
            <v>I</v>
          </cell>
        </row>
        <row r="3990">
          <cell r="I3990" t="str">
            <v>F</v>
          </cell>
          <cell r="J3990">
            <v>12180</v>
          </cell>
          <cell r="K3990">
            <v>12180</v>
          </cell>
          <cell r="L3990">
            <v>7308</v>
          </cell>
          <cell r="M3990" t="str">
            <v>F</v>
          </cell>
          <cell r="N3990">
            <v>0.6</v>
          </cell>
          <cell r="O3990" t="str">
            <v>L</v>
          </cell>
        </row>
        <row r="3991">
          <cell r="I3991" t="str">
            <v>F</v>
          </cell>
          <cell r="J3991">
            <v>0</v>
          </cell>
          <cell r="K3991">
            <v>0</v>
          </cell>
          <cell r="L3991">
            <v>0</v>
          </cell>
          <cell r="M3991" t="str">
            <v>F</v>
          </cell>
          <cell r="N3991">
            <v>0.6</v>
          </cell>
          <cell r="O3991" t="str">
            <v>L</v>
          </cell>
        </row>
        <row r="3992">
          <cell r="I3992" t="str">
            <v>F</v>
          </cell>
          <cell r="J3992">
            <v>240</v>
          </cell>
          <cell r="K3992">
            <v>240</v>
          </cell>
          <cell r="L3992">
            <v>144</v>
          </cell>
          <cell r="M3992" t="str">
            <v>F</v>
          </cell>
          <cell r="N3992">
            <v>0.6</v>
          </cell>
          <cell r="O3992" t="str">
            <v>L</v>
          </cell>
        </row>
        <row r="3993">
          <cell r="I3993" t="str">
            <v>F</v>
          </cell>
          <cell r="J3993">
            <v>4400</v>
          </cell>
          <cell r="K3993">
            <v>4400</v>
          </cell>
          <cell r="L3993">
            <v>2640</v>
          </cell>
          <cell r="M3993" t="str">
            <v>F</v>
          </cell>
          <cell r="N3993">
            <v>0.6</v>
          </cell>
          <cell r="O3993" t="str">
            <v>L</v>
          </cell>
        </row>
        <row r="3994">
          <cell r="G3994" t="str">
            <v>GR-2025/04-0010, GR-2025/04-0080, GR-2025/02-0099, GR-2025/06-0031, GR-2025/05-0164, GR-2025/02-0114, GR-2025/02-0115, GR-2025/05-0112, GR-2025/06-0100, GR-2025/02-0092, GR-2025/05-0079, GR-2025/03-0030, GR-2025/06-0042, GR-2025/05-0059, GR-2025/03-0039, GR-2025/03-0032, GR-2025/04-0044, GR-2025/05-0036, GR-2025/02-0062</v>
          </cell>
        </row>
        <row r="3994">
          <cell r="I3994" t="str">
            <v>F</v>
          </cell>
          <cell r="J3994">
            <v>132634.9</v>
          </cell>
          <cell r="K3994">
            <v>132634.9</v>
          </cell>
          <cell r="L3994">
            <v>132634.9</v>
          </cell>
          <cell r="M3994" t="str">
            <v>F</v>
          </cell>
          <cell r="N3994">
            <v>1</v>
          </cell>
        </row>
        <row r="3995">
          <cell r="I3995" t="str">
            <v>F</v>
          </cell>
          <cell r="J3995">
            <v>7425</v>
          </cell>
          <cell r="K3995">
            <v>7425</v>
          </cell>
          <cell r="L3995">
            <v>4455</v>
          </cell>
          <cell r="M3995" t="str">
            <v>F</v>
          </cell>
          <cell r="N3995">
            <v>0.6</v>
          </cell>
          <cell r="O3995" t="str">
            <v>L</v>
          </cell>
        </row>
        <row r="3996">
          <cell r="I3996" t="str">
            <v>F</v>
          </cell>
          <cell r="J3996">
            <v>25980</v>
          </cell>
          <cell r="K3996">
            <v>25980</v>
          </cell>
          <cell r="L3996">
            <v>15588</v>
          </cell>
          <cell r="M3996" t="str">
            <v>F</v>
          </cell>
          <cell r="N3996">
            <v>0.6</v>
          </cell>
          <cell r="O3996" t="str">
            <v>L</v>
          </cell>
        </row>
        <row r="3997">
          <cell r="G3997" t="str">
            <v>GR-2025/02-0059</v>
          </cell>
        </row>
        <row r="3997">
          <cell r="I3997" t="str">
            <v>F</v>
          </cell>
          <cell r="J3997">
            <v>0</v>
          </cell>
          <cell r="K3997">
            <v>0</v>
          </cell>
          <cell r="L3997">
            <v>0</v>
          </cell>
          <cell r="M3997" t="str">
            <v>F</v>
          </cell>
          <cell r="N3997">
            <v>0.6</v>
          </cell>
          <cell r="O3997" t="str">
            <v>L</v>
          </cell>
        </row>
        <row r="3998">
          <cell r="I3998" t="str">
            <v>F</v>
          </cell>
          <cell r="J3998">
            <v>54330</v>
          </cell>
          <cell r="K3998">
            <v>54330</v>
          </cell>
          <cell r="L3998">
            <v>32598</v>
          </cell>
          <cell r="M3998" t="str">
            <v>F</v>
          </cell>
          <cell r="N3998">
            <v>0.6</v>
          </cell>
          <cell r="O3998" t="str">
            <v>L</v>
          </cell>
        </row>
        <row r="3999">
          <cell r="I3999" t="str">
            <v>F</v>
          </cell>
          <cell r="J3999">
            <v>1600</v>
          </cell>
          <cell r="K3999">
            <v>1600</v>
          </cell>
          <cell r="L3999">
            <v>960</v>
          </cell>
          <cell r="M3999" t="str">
            <v>F</v>
          </cell>
          <cell r="N3999">
            <v>0.6</v>
          </cell>
          <cell r="O3999" t="str">
            <v>L</v>
          </cell>
        </row>
        <row r="4000">
          <cell r="I4000" t="str">
            <v>F</v>
          </cell>
          <cell r="J4000">
            <v>366338.5</v>
          </cell>
          <cell r="K4000">
            <v>366338.5</v>
          </cell>
          <cell r="L4000">
            <v>219803.1</v>
          </cell>
          <cell r="M4000" t="str">
            <v>F</v>
          </cell>
          <cell r="N4000">
            <v>0.6</v>
          </cell>
          <cell r="O4000" t="str">
            <v>L</v>
          </cell>
        </row>
        <row r="4001">
          <cell r="I4001" t="str">
            <v>F</v>
          </cell>
          <cell r="J4001">
            <v>253737.03</v>
          </cell>
          <cell r="K4001">
            <v>253737.03</v>
          </cell>
          <cell r="L4001">
            <v>152242.22</v>
          </cell>
          <cell r="M4001" t="str">
            <v>F</v>
          </cell>
          <cell r="N4001">
            <v>0.6</v>
          </cell>
          <cell r="O4001" t="str">
            <v>L</v>
          </cell>
        </row>
        <row r="4002">
          <cell r="I4002" t="str">
            <v>F</v>
          </cell>
          <cell r="J4002">
            <v>8000</v>
          </cell>
          <cell r="K4002">
            <v>8000</v>
          </cell>
          <cell r="L4002">
            <v>4800</v>
          </cell>
          <cell r="M4002" t="str">
            <v>F</v>
          </cell>
          <cell r="N4002">
            <v>0.6</v>
          </cell>
          <cell r="O4002" t="str">
            <v>L</v>
          </cell>
        </row>
        <row r="4003">
          <cell r="I4003" t="str">
            <v>F</v>
          </cell>
          <cell r="J4003">
            <v>0</v>
          </cell>
          <cell r="K4003">
            <v>0</v>
          </cell>
          <cell r="L4003">
            <v>0</v>
          </cell>
          <cell r="M4003" t="str">
            <v>F</v>
          </cell>
          <cell r="N4003">
            <v>0.6</v>
          </cell>
        </row>
        <row r="4004">
          <cell r="I4004" t="str">
            <v>F</v>
          </cell>
          <cell r="J4004">
            <v>128441</v>
          </cell>
          <cell r="K4004">
            <v>128441</v>
          </cell>
          <cell r="L4004">
            <v>77064.6</v>
          </cell>
          <cell r="M4004" t="str">
            <v>F</v>
          </cell>
          <cell r="N4004">
            <v>0.6</v>
          </cell>
          <cell r="O4004" t="str">
            <v>L</v>
          </cell>
        </row>
        <row r="4005">
          <cell r="I4005" t="str">
            <v>F</v>
          </cell>
          <cell r="J4005">
            <v>112709</v>
          </cell>
          <cell r="K4005">
            <v>112709</v>
          </cell>
          <cell r="L4005">
            <v>67625.4</v>
          </cell>
          <cell r="M4005" t="str">
            <v>F</v>
          </cell>
          <cell r="N4005">
            <v>0.6</v>
          </cell>
          <cell r="O4005" t="str">
            <v>L</v>
          </cell>
        </row>
        <row r="4006">
          <cell r="I4006" t="str">
            <v>F</v>
          </cell>
          <cell r="J4006">
            <v>3350</v>
          </cell>
          <cell r="K4006">
            <v>3350</v>
          </cell>
          <cell r="L4006">
            <v>2010</v>
          </cell>
          <cell r="M4006" t="str">
            <v>F</v>
          </cell>
          <cell r="N4006">
            <v>0.6</v>
          </cell>
          <cell r="O4006" t="str">
            <v>L</v>
          </cell>
        </row>
        <row r="4007">
          <cell r="I4007" t="str">
            <v>F</v>
          </cell>
          <cell r="J4007">
            <v>11825</v>
          </cell>
          <cell r="K4007">
            <v>11825</v>
          </cell>
          <cell r="L4007">
            <v>7095</v>
          </cell>
          <cell r="M4007" t="str">
            <v>F</v>
          </cell>
          <cell r="N4007">
            <v>0.6</v>
          </cell>
          <cell r="O4007" t="str">
            <v>L</v>
          </cell>
        </row>
        <row r="4008">
          <cell r="F4008" t="str">
            <v>MRKU2643458 (KUCHING)</v>
          </cell>
          <cell r="G4008" t="str">
            <v>GR-2025/03-0006</v>
          </cell>
        </row>
        <row r="4008">
          <cell r="I4008" t="str">
            <v>F</v>
          </cell>
          <cell r="J4008">
            <v>105323.99</v>
          </cell>
          <cell r="K4008">
            <v>105323.99</v>
          </cell>
          <cell r="L4008">
            <v>64468.81</v>
          </cell>
          <cell r="M4008" t="str">
            <v>F</v>
          </cell>
          <cell r="N4008">
            <v>0.6121</v>
          </cell>
          <cell r="O4008" t="str">
            <v>I</v>
          </cell>
        </row>
        <row r="4009">
          <cell r="I4009" t="str">
            <v>F</v>
          </cell>
          <cell r="J4009">
            <v>237012</v>
          </cell>
          <cell r="K4009">
            <v>237012</v>
          </cell>
          <cell r="L4009">
            <v>142207.2</v>
          </cell>
          <cell r="M4009" t="str">
            <v>F</v>
          </cell>
          <cell r="N4009">
            <v>0.6</v>
          </cell>
          <cell r="O4009" t="str">
            <v>L</v>
          </cell>
        </row>
        <row r="4010">
          <cell r="I4010" t="str">
            <v>F</v>
          </cell>
          <cell r="J4010">
            <v>109804</v>
          </cell>
          <cell r="K4010">
            <v>109804</v>
          </cell>
          <cell r="L4010">
            <v>65882.4</v>
          </cell>
          <cell r="M4010" t="str">
            <v>F</v>
          </cell>
          <cell r="N4010">
            <v>0.6</v>
          </cell>
          <cell r="O4010" t="str">
            <v>L</v>
          </cell>
        </row>
        <row r="4011">
          <cell r="I4011" t="str">
            <v>F</v>
          </cell>
          <cell r="J4011">
            <v>370490</v>
          </cell>
          <cell r="K4011">
            <v>370490</v>
          </cell>
          <cell r="L4011">
            <v>222294</v>
          </cell>
          <cell r="M4011" t="str">
            <v>F</v>
          </cell>
          <cell r="N4011">
            <v>0.6</v>
          </cell>
          <cell r="O4011" t="str">
            <v>L</v>
          </cell>
        </row>
        <row r="4012">
          <cell r="I4012" t="str">
            <v>F</v>
          </cell>
          <cell r="J4012">
            <v>156519.6</v>
          </cell>
          <cell r="K4012">
            <v>156519.6</v>
          </cell>
          <cell r="L4012">
            <v>93911.76</v>
          </cell>
          <cell r="M4012" t="str">
            <v>F</v>
          </cell>
          <cell r="N4012">
            <v>0.6</v>
          </cell>
          <cell r="O4012" t="str">
            <v>L</v>
          </cell>
        </row>
        <row r="4013">
          <cell r="I4013" t="str">
            <v>F</v>
          </cell>
          <cell r="J4013">
            <v>98355.1</v>
          </cell>
          <cell r="K4013">
            <v>98355.1</v>
          </cell>
          <cell r="L4013">
            <v>59013.06</v>
          </cell>
          <cell r="M4013" t="str">
            <v>F</v>
          </cell>
          <cell r="N4013">
            <v>0.6</v>
          </cell>
          <cell r="O4013" t="str">
            <v>L</v>
          </cell>
        </row>
        <row r="4014">
          <cell r="I4014" t="str">
            <v>F</v>
          </cell>
          <cell r="J4014">
            <v>296748.7</v>
          </cell>
          <cell r="K4014">
            <v>296748.7</v>
          </cell>
          <cell r="L4014">
            <v>178049.22</v>
          </cell>
          <cell r="M4014" t="str">
            <v>F</v>
          </cell>
          <cell r="N4014">
            <v>0.6</v>
          </cell>
          <cell r="O4014" t="str">
            <v>L</v>
          </cell>
        </row>
        <row r="4015">
          <cell r="G4015" t="str">
            <v>GR-2025/03-0010, GR-2025/02-0049</v>
          </cell>
        </row>
        <row r="4015">
          <cell r="I4015" t="str">
            <v>F</v>
          </cell>
          <cell r="J4015">
            <v>697.29</v>
          </cell>
          <cell r="K4015">
            <v>697.29</v>
          </cell>
          <cell r="L4015">
            <v>697.29</v>
          </cell>
          <cell r="M4015" t="str">
            <v>F</v>
          </cell>
          <cell r="N4015">
            <v>1</v>
          </cell>
        </row>
        <row r="4016">
          <cell r="I4016" t="str">
            <v>F</v>
          </cell>
          <cell r="J4016">
            <v>57100</v>
          </cell>
          <cell r="K4016">
            <v>57100</v>
          </cell>
          <cell r="L4016">
            <v>34260</v>
          </cell>
          <cell r="M4016" t="str">
            <v>F</v>
          </cell>
          <cell r="N4016">
            <v>0.6</v>
          </cell>
          <cell r="O4016" t="str">
            <v>L</v>
          </cell>
        </row>
        <row r="4017">
          <cell r="F4017" t="str">
            <v>CBHU9153759</v>
          </cell>
          <cell r="G4017" t="str">
            <v>GR-2025/03-0007</v>
          </cell>
        </row>
        <row r="4017">
          <cell r="I4017" t="str">
            <v>F</v>
          </cell>
          <cell r="J4017">
            <v>121951.99</v>
          </cell>
          <cell r="K4017">
            <v>121951.99</v>
          </cell>
          <cell r="L4017">
            <v>75451.7</v>
          </cell>
          <cell r="M4017" t="str">
            <v>F</v>
          </cell>
          <cell r="N4017">
            <v>0.6187</v>
          </cell>
          <cell r="O4017" t="str">
            <v>I</v>
          </cell>
        </row>
        <row r="4018">
          <cell r="I4018" t="str">
            <v>F</v>
          </cell>
          <cell r="J4018">
            <v>540172</v>
          </cell>
          <cell r="K4018">
            <v>540172</v>
          </cell>
          <cell r="L4018">
            <v>324103.2</v>
          </cell>
          <cell r="M4018" t="str">
            <v>F</v>
          </cell>
          <cell r="N4018">
            <v>0.6</v>
          </cell>
          <cell r="O4018" t="str">
            <v>L</v>
          </cell>
        </row>
        <row r="4019">
          <cell r="I4019" t="str">
            <v>F</v>
          </cell>
          <cell r="J4019">
            <v>33399</v>
          </cell>
          <cell r="K4019">
            <v>33399</v>
          </cell>
          <cell r="L4019">
            <v>20039.4</v>
          </cell>
          <cell r="M4019" t="str">
            <v>F</v>
          </cell>
          <cell r="N4019">
            <v>0.6</v>
          </cell>
          <cell r="O4019" t="str">
            <v>L</v>
          </cell>
        </row>
        <row r="4020">
          <cell r="I4020" t="str">
            <v>F</v>
          </cell>
          <cell r="J4020">
            <v>130510</v>
          </cell>
          <cell r="K4020">
            <v>130510</v>
          </cell>
          <cell r="L4020">
            <v>78306</v>
          </cell>
          <cell r="M4020" t="str">
            <v>F</v>
          </cell>
          <cell r="N4020">
            <v>0.6</v>
          </cell>
          <cell r="O4020" t="str">
            <v>L</v>
          </cell>
        </row>
        <row r="4021">
          <cell r="I4021" t="str">
            <v>F</v>
          </cell>
          <cell r="J4021">
            <v>43140.3</v>
          </cell>
          <cell r="K4021">
            <v>43140.3</v>
          </cell>
          <cell r="L4021">
            <v>129420.9</v>
          </cell>
          <cell r="M4021" t="str">
            <v>F</v>
          </cell>
          <cell r="N4021">
            <v>3</v>
          </cell>
          <cell r="O4021" t="str">
            <v>L</v>
          </cell>
        </row>
        <row r="4022">
          <cell r="I4022" t="str">
            <v>F</v>
          </cell>
          <cell r="J4022">
            <v>28780</v>
          </cell>
          <cell r="K4022">
            <v>28780</v>
          </cell>
          <cell r="L4022">
            <v>17268</v>
          </cell>
          <cell r="M4022" t="str">
            <v>F</v>
          </cell>
          <cell r="N4022">
            <v>0.6</v>
          </cell>
          <cell r="O4022" t="str">
            <v>L</v>
          </cell>
        </row>
        <row r="4023">
          <cell r="I4023" t="str">
            <v>F</v>
          </cell>
          <cell r="J4023">
            <v>10578</v>
          </cell>
          <cell r="K4023">
            <v>10578</v>
          </cell>
          <cell r="L4023">
            <v>6346.8</v>
          </cell>
          <cell r="M4023" t="str">
            <v>F</v>
          </cell>
          <cell r="N4023">
            <v>0.6</v>
          </cell>
          <cell r="O4023" t="str">
            <v>N</v>
          </cell>
        </row>
        <row r="4024">
          <cell r="I4024" t="str">
            <v>F</v>
          </cell>
          <cell r="J4024">
            <v>140240</v>
          </cell>
          <cell r="K4024">
            <v>140240</v>
          </cell>
          <cell r="L4024">
            <v>84144</v>
          </cell>
          <cell r="M4024" t="str">
            <v>F</v>
          </cell>
          <cell r="N4024">
            <v>0.6</v>
          </cell>
          <cell r="O4024" t="str">
            <v>L</v>
          </cell>
        </row>
        <row r="4025">
          <cell r="I4025" t="str">
            <v>F</v>
          </cell>
          <cell r="J4025">
            <v>0</v>
          </cell>
          <cell r="K4025">
            <v>0</v>
          </cell>
          <cell r="L4025">
            <v>0</v>
          </cell>
          <cell r="M4025" t="str">
            <v>F</v>
          </cell>
          <cell r="N4025">
            <v>0.6</v>
          </cell>
          <cell r="O4025" t="str">
            <v>L</v>
          </cell>
        </row>
        <row r="4026">
          <cell r="I4026" t="str">
            <v>F</v>
          </cell>
          <cell r="J4026">
            <v>12426</v>
          </cell>
          <cell r="K4026">
            <v>12426</v>
          </cell>
          <cell r="L4026">
            <v>7455.6</v>
          </cell>
          <cell r="M4026" t="str">
            <v>F</v>
          </cell>
          <cell r="N4026">
            <v>0.6</v>
          </cell>
          <cell r="O4026" t="str">
            <v>N</v>
          </cell>
        </row>
        <row r="4027">
          <cell r="I4027" t="str">
            <v>F</v>
          </cell>
          <cell r="J4027">
            <v>1392</v>
          </cell>
          <cell r="K4027">
            <v>1392</v>
          </cell>
          <cell r="L4027">
            <v>835.2</v>
          </cell>
          <cell r="M4027" t="str">
            <v>F</v>
          </cell>
          <cell r="N4027">
            <v>0.6</v>
          </cell>
          <cell r="O4027" t="str">
            <v>N</v>
          </cell>
        </row>
        <row r="4028">
          <cell r="I4028" t="str">
            <v>F</v>
          </cell>
          <cell r="J4028">
            <v>20460</v>
          </cell>
          <cell r="K4028">
            <v>20460</v>
          </cell>
          <cell r="L4028">
            <v>12276</v>
          </cell>
          <cell r="M4028" t="str">
            <v>F</v>
          </cell>
          <cell r="N4028">
            <v>0.6</v>
          </cell>
          <cell r="O4028" t="str">
            <v>L</v>
          </cell>
        </row>
        <row r="4029">
          <cell r="F4029" t="str">
            <v>TCKU7881184</v>
          </cell>
          <cell r="G4029" t="str">
            <v>GR-2025/03-0002</v>
          </cell>
        </row>
        <row r="4029">
          <cell r="I4029" t="str">
            <v>F</v>
          </cell>
          <cell r="J4029">
            <v>109209.98</v>
          </cell>
          <cell r="K4029">
            <v>109209.98</v>
          </cell>
          <cell r="L4029">
            <v>67568.21</v>
          </cell>
          <cell r="M4029" t="str">
            <v>F</v>
          </cell>
          <cell r="N4029">
            <v>0.6187</v>
          </cell>
          <cell r="O4029" t="str">
            <v>I</v>
          </cell>
        </row>
        <row r="4030">
          <cell r="I4030" t="str">
            <v>F</v>
          </cell>
          <cell r="J4030">
            <v>26000</v>
          </cell>
          <cell r="K4030">
            <v>26000</v>
          </cell>
          <cell r="L4030">
            <v>15600</v>
          </cell>
          <cell r="M4030" t="str">
            <v>F</v>
          </cell>
          <cell r="N4030">
            <v>0.6</v>
          </cell>
          <cell r="O4030" t="str">
            <v>L</v>
          </cell>
        </row>
        <row r="4031">
          <cell r="F4031" t="str">
            <v>CAAU6303615 (KUCHING)</v>
          </cell>
          <cell r="G4031" t="str">
            <v>GR-2025/03-0016</v>
          </cell>
        </row>
        <row r="4031">
          <cell r="I4031" t="str">
            <v>F</v>
          </cell>
          <cell r="J4031">
            <v>46790</v>
          </cell>
          <cell r="K4031">
            <v>46790</v>
          </cell>
          <cell r="L4031">
            <v>28640.16</v>
          </cell>
          <cell r="M4031" t="str">
            <v>F</v>
          </cell>
          <cell r="N4031">
            <v>0.6121</v>
          </cell>
          <cell r="O4031" t="str">
            <v>I</v>
          </cell>
        </row>
        <row r="4032">
          <cell r="I4032" t="str">
            <v>F</v>
          </cell>
          <cell r="J4032">
            <v>72296</v>
          </cell>
          <cell r="K4032">
            <v>72296</v>
          </cell>
          <cell r="L4032">
            <v>43377.6</v>
          </cell>
          <cell r="M4032" t="str">
            <v>F</v>
          </cell>
          <cell r="N4032">
            <v>0.6</v>
          </cell>
          <cell r="O4032" t="str">
            <v>L</v>
          </cell>
        </row>
        <row r="4033">
          <cell r="F4033" t="str">
            <v>CAAU6303615 (KUCHING)</v>
          </cell>
          <cell r="G4033" t="str">
            <v>GR-2025/03-0015</v>
          </cell>
        </row>
        <row r="4033">
          <cell r="I4033" t="str">
            <v>F</v>
          </cell>
          <cell r="J4033">
            <v>10635</v>
          </cell>
          <cell r="K4033">
            <v>10635</v>
          </cell>
          <cell r="L4033">
            <v>6509.68</v>
          </cell>
          <cell r="M4033" t="str">
            <v>F</v>
          </cell>
          <cell r="N4033">
            <v>0.6121</v>
          </cell>
          <cell r="O4033" t="str">
            <v>I</v>
          </cell>
        </row>
        <row r="4034">
          <cell r="F4034" t="str">
            <v>CAAU6303615 (KUCHING)</v>
          </cell>
          <cell r="G4034" t="str">
            <v>GR-2025/03-0014</v>
          </cell>
        </row>
        <row r="4034">
          <cell r="I4034" t="str">
            <v>F</v>
          </cell>
          <cell r="J4034">
            <v>53326.99</v>
          </cell>
          <cell r="K4034">
            <v>53326.99</v>
          </cell>
          <cell r="L4034">
            <v>32641.45</v>
          </cell>
          <cell r="M4034" t="str">
            <v>F</v>
          </cell>
          <cell r="N4034">
            <v>0.6121</v>
          </cell>
          <cell r="O4034" t="str">
            <v>K</v>
          </cell>
        </row>
        <row r="4035">
          <cell r="I4035" t="str">
            <v>F</v>
          </cell>
          <cell r="J4035">
            <v>225931</v>
          </cell>
          <cell r="K4035">
            <v>225931</v>
          </cell>
          <cell r="L4035">
            <v>135558.6</v>
          </cell>
          <cell r="M4035" t="str">
            <v>F</v>
          </cell>
          <cell r="N4035">
            <v>0.6</v>
          </cell>
          <cell r="O4035" t="str">
            <v>L</v>
          </cell>
        </row>
        <row r="4036">
          <cell r="I4036" t="str">
            <v>F</v>
          </cell>
          <cell r="J4036">
            <v>11550</v>
          </cell>
          <cell r="K4036">
            <v>11550</v>
          </cell>
          <cell r="L4036">
            <v>6930</v>
          </cell>
          <cell r="M4036" t="str">
            <v>F</v>
          </cell>
          <cell r="N4036">
            <v>0.6</v>
          </cell>
          <cell r="O4036" t="str">
            <v>L</v>
          </cell>
        </row>
        <row r="4037">
          <cell r="I4037" t="str">
            <v>F</v>
          </cell>
          <cell r="J4037">
            <v>32200</v>
          </cell>
          <cell r="K4037">
            <v>32200</v>
          </cell>
          <cell r="L4037">
            <v>19320</v>
          </cell>
          <cell r="M4037" t="str">
            <v>F</v>
          </cell>
          <cell r="N4037">
            <v>0.6</v>
          </cell>
          <cell r="O4037" t="str">
            <v>L</v>
          </cell>
        </row>
        <row r="4038">
          <cell r="I4038" t="str">
            <v>F</v>
          </cell>
          <cell r="J4038">
            <v>19900</v>
          </cell>
          <cell r="K4038">
            <v>19900</v>
          </cell>
          <cell r="L4038">
            <v>11940</v>
          </cell>
          <cell r="M4038" t="str">
            <v>F</v>
          </cell>
          <cell r="N4038">
            <v>0.6</v>
          </cell>
          <cell r="O4038" t="str">
            <v>L</v>
          </cell>
        </row>
        <row r="4039">
          <cell r="I4039" t="str">
            <v>F</v>
          </cell>
          <cell r="J4039">
            <v>19281</v>
          </cell>
          <cell r="K4039">
            <v>19281</v>
          </cell>
          <cell r="L4039">
            <v>11568.6</v>
          </cell>
          <cell r="M4039" t="str">
            <v>F</v>
          </cell>
          <cell r="N4039">
            <v>0.6</v>
          </cell>
          <cell r="O4039" t="str">
            <v>L</v>
          </cell>
        </row>
        <row r="4040">
          <cell r="I4040" t="str">
            <v>F</v>
          </cell>
          <cell r="J4040">
            <v>42336</v>
          </cell>
          <cell r="K4040">
            <v>42336</v>
          </cell>
          <cell r="L4040">
            <v>25401.6</v>
          </cell>
          <cell r="M4040" t="str">
            <v>F</v>
          </cell>
          <cell r="N4040">
            <v>0.6</v>
          </cell>
          <cell r="O4040" t="str">
            <v>L</v>
          </cell>
        </row>
        <row r="4041">
          <cell r="I4041" t="str">
            <v>F</v>
          </cell>
          <cell r="J4041">
            <v>3150</v>
          </cell>
          <cell r="K4041">
            <v>3150</v>
          </cell>
          <cell r="L4041">
            <v>1890</v>
          </cell>
          <cell r="M4041" t="str">
            <v>F</v>
          </cell>
          <cell r="N4041">
            <v>0.6</v>
          </cell>
          <cell r="O4041" t="str">
            <v>L</v>
          </cell>
        </row>
        <row r="4042">
          <cell r="I4042" t="str">
            <v>F</v>
          </cell>
          <cell r="J4042">
            <v>4464</v>
          </cell>
          <cell r="K4042">
            <v>4464</v>
          </cell>
          <cell r="L4042">
            <v>2678.4</v>
          </cell>
          <cell r="M4042" t="str">
            <v>F</v>
          </cell>
          <cell r="N4042">
            <v>0.6</v>
          </cell>
          <cell r="O4042" t="str">
            <v>L</v>
          </cell>
        </row>
        <row r="4043">
          <cell r="F4043" t="str">
            <v>TEMU6007986 (MOCHA)</v>
          </cell>
          <cell r="G4043" t="str">
            <v>GR-2025/02-0102</v>
          </cell>
        </row>
        <row r="4043">
          <cell r="I4043" t="str">
            <v>F</v>
          </cell>
          <cell r="J4043">
            <v>23368.5</v>
          </cell>
          <cell r="K4043">
            <v>23368.5</v>
          </cell>
          <cell r="L4043">
            <v>14303.86</v>
          </cell>
          <cell r="M4043" t="str">
            <v>F</v>
          </cell>
          <cell r="N4043">
            <v>0.6121</v>
          </cell>
          <cell r="O4043" t="str">
            <v>I</v>
          </cell>
        </row>
        <row r="4044">
          <cell r="G4044" t="str">
            <v>GR-2025/02-0048</v>
          </cell>
        </row>
        <row r="4044">
          <cell r="I4044" t="str">
            <v>F</v>
          </cell>
          <cell r="J4044">
            <v>130</v>
          </cell>
          <cell r="K4044">
            <v>130</v>
          </cell>
          <cell r="L4044">
            <v>130</v>
          </cell>
          <cell r="M4044" t="str">
            <v>F</v>
          </cell>
          <cell r="N4044">
            <v>1</v>
          </cell>
        </row>
        <row r="4045">
          <cell r="I4045" t="str">
            <v>F</v>
          </cell>
          <cell r="J4045">
            <v>11500</v>
          </cell>
          <cell r="K4045">
            <v>11500</v>
          </cell>
          <cell r="L4045">
            <v>6900</v>
          </cell>
          <cell r="M4045" t="str">
            <v>F</v>
          </cell>
          <cell r="N4045">
            <v>0.6</v>
          </cell>
          <cell r="O4045" t="str">
            <v>L</v>
          </cell>
        </row>
        <row r="4046">
          <cell r="G4046" t="str">
            <v>GR-2025/02-0024</v>
          </cell>
        </row>
        <row r="4046">
          <cell r="I4046" t="str">
            <v>F</v>
          </cell>
          <cell r="J4046">
            <v>54.8</v>
          </cell>
          <cell r="K4046">
            <v>54.8</v>
          </cell>
          <cell r="L4046">
            <v>54.8</v>
          </cell>
          <cell r="M4046" t="str">
            <v>T</v>
          </cell>
          <cell r="N4046">
            <v>1</v>
          </cell>
        </row>
        <row r="4047">
          <cell r="I4047" t="str">
            <v>F</v>
          </cell>
          <cell r="J4047">
            <v>22950</v>
          </cell>
          <cell r="K4047">
            <v>22950</v>
          </cell>
          <cell r="L4047">
            <v>13770</v>
          </cell>
          <cell r="M4047" t="str">
            <v>F</v>
          </cell>
          <cell r="N4047">
            <v>0.6</v>
          </cell>
          <cell r="O4047" t="str">
            <v>L</v>
          </cell>
        </row>
        <row r="4048">
          <cell r="I4048" t="str">
            <v>F</v>
          </cell>
          <cell r="J4048">
            <v>24800</v>
          </cell>
          <cell r="K4048">
            <v>24800</v>
          </cell>
          <cell r="L4048">
            <v>14880</v>
          </cell>
          <cell r="M4048" t="str">
            <v>F</v>
          </cell>
          <cell r="N4048">
            <v>0.6</v>
          </cell>
          <cell r="O4048" t="str">
            <v>L</v>
          </cell>
        </row>
        <row r="4049">
          <cell r="F4049" t="str">
            <v>F-SKHU9541150</v>
          </cell>
          <cell r="G4049" t="str">
            <v>FGR2025/02-0002</v>
          </cell>
        </row>
        <row r="4049">
          <cell r="I4049" t="str">
            <v>F</v>
          </cell>
          <cell r="J4049">
            <v>0</v>
          </cell>
          <cell r="K4049">
            <v>0</v>
          </cell>
          <cell r="L4049">
            <v>0</v>
          </cell>
          <cell r="M4049" t="str">
            <v>F</v>
          </cell>
          <cell r="N4049">
            <v>0.6</v>
          </cell>
          <cell r="O4049" t="str">
            <v>I</v>
          </cell>
        </row>
        <row r="4050">
          <cell r="G4050" t="str">
            <v>GR-2025/02-0061, GR-2025/02-0116</v>
          </cell>
        </row>
        <row r="4050">
          <cell r="I4050" t="str">
            <v>F</v>
          </cell>
          <cell r="J4050">
            <v>2058.4</v>
          </cell>
          <cell r="K4050">
            <v>2058.4</v>
          </cell>
          <cell r="L4050">
            <v>2058.4</v>
          </cell>
          <cell r="M4050" t="str">
            <v>F</v>
          </cell>
          <cell r="N4050">
            <v>1</v>
          </cell>
        </row>
        <row r="4051">
          <cell r="G4051" t="str">
            <v>GR-2025/02-0046</v>
          </cell>
        </row>
        <row r="4051">
          <cell r="I4051" t="str">
            <v>F</v>
          </cell>
          <cell r="J4051">
            <v>4485</v>
          </cell>
          <cell r="K4051">
            <v>4485</v>
          </cell>
          <cell r="L4051">
            <v>4485</v>
          </cell>
          <cell r="M4051" t="str">
            <v>F</v>
          </cell>
          <cell r="N4051">
            <v>1</v>
          </cell>
        </row>
        <row r="4052">
          <cell r="F4052" t="str">
            <v>F-TRHU5617289</v>
          </cell>
          <cell r="G4052" t="str">
            <v>FGR2025/02-0001</v>
          </cell>
        </row>
        <row r="4052">
          <cell r="I4052" t="str">
            <v>F</v>
          </cell>
          <cell r="J4052">
            <v>0</v>
          </cell>
          <cell r="K4052">
            <v>0</v>
          </cell>
          <cell r="L4052">
            <v>0</v>
          </cell>
          <cell r="M4052" t="str">
            <v>F</v>
          </cell>
          <cell r="N4052">
            <v>0.6</v>
          </cell>
          <cell r="O4052" t="str">
            <v>I</v>
          </cell>
        </row>
        <row r="4053">
          <cell r="G4053" t="str">
            <v>GR-2025/02-0014</v>
          </cell>
        </row>
        <row r="4053">
          <cell r="I4053" t="str">
            <v>F</v>
          </cell>
          <cell r="J4053">
            <v>60</v>
          </cell>
          <cell r="K4053">
            <v>60</v>
          </cell>
          <cell r="L4053">
            <v>60</v>
          </cell>
          <cell r="M4053" t="str">
            <v>F</v>
          </cell>
          <cell r="N4053">
            <v>1</v>
          </cell>
        </row>
        <row r="4054">
          <cell r="G4054" t="str">
            <v>GR-2025/02-0011</v>
          </cell>
        </row>
        <row r="4054">
          <cell r="I4054" t="str">
            <v>F</v>
          </cell>
          <cell r="J4054">
            <v>112.86</v>
          </cell>
          <cell r="K4054">
            <v>112.86</v>
          </cell>
          <cell r="L4054">
            <v>112.86</v>
          </cell>
          <cell r="M4054" t="str">
            <v>F</v>
          </cell>
          <cell r="N4054">
            <v>1</v>
          </cell>
        </row>
        <row r="4055">
          <cell r="I4055" t="str">
            <v>F</v>
          </cell>
          <cell r="J4055">
            <v>27250</v>
          </cell>
          <cell r="K4055">
            <v>27250</v>
          </cell>
          <cell r="L4055">
            <v>16350</v>
          </cell>
          <cell r="M4055" t="str">
            <v>F</v>
          </cell>
          <cell r="N4055">
            <v>0.6</v>
          </cell>
          <cell r="O4055" t="str">
            <v>N</v>
          </cell>
        </row>
        <row r="4056">
          <cell r="I4056" t="str">
            <v>F</v>
          </cell>
          <cell r="J4056">
            <v>196874.68</v>
          </cell>
          <cell r="K4056">
            <v>196874.68</v>
          </cell>
          <cell r="L4056">
            <v>118124.81</v>
          </cell>
          <cell r="M4056" t="str">
            <v>F</v>
          </cell>
          <cell r="N4056">
            <v>0.6</v>
          </cell>
          <cell r="O4056" t="str">
            <v>L</v>
          </cell>
        </row>
        <row r="4057">
          <cell r="F4057" t="str">
            <v>FSCU8917192 (MOCHA)</v>
          </cell>
          <cell r="G4057" t="str">
            <v>GR-2025/03-0013</v>
          </cell>
        </row>
        <row r="4057">
          <cell r="I4057" t="str">
            <v>F</v>
          </cell>
          <cell r="J4057">
            <v>60440</v>
          </cell>
          <cell r="K4057">
            <v>60440</v>
          </cell>
          <cell r="L4057">
            <v>37394.23</v>
          </cell>
          <cell r="M4057" t="str">
            <v>F</v>
          </cell>
          <cell r="N4057">
            <v>0.6187</v>
          </cell>
          <cell r="O4057" t="str">
            <v>I</v>
          </cell>
        </row>
        <row r="4058">
          <cell r="F4058" t="str">
            <v>FSCU8917192</v>
          </cell>
          <cell r="G4058" t="str">
            <v>GR-2025/03-0012</v>
          </cell>
        </row>
        <row r="4058">
          <cell r="I4058" t="str">
            <v>F</v>
          </cell>
          <cell r="J4058">
            <v>72707.01</v>
          </cell>
          <cell r="K4058">
            <v>72707.01</v>
          </cell>
          <cell r="L4058">
            <v>44983.83</v>
          </cell>
          <cell r="M4058" t="str">
            <v>F</v>
          </cell>
          <cell r="N4058">
            <v>0.6187</v>
          </cell>
          <cell r="O4058" t="str">
            <v>I</v>
          </cell>
        </row>
        <row r="4059">
          <cell r="I4059" t="str">
            <v>F</v>
          </cell>
          <cell r="J4059">
            <v>16701</v>
          </cell>
          <cell r="K4059">
            <v>16701</v>
          </cell>
          <cell r="L4059">
            <v>10020.6</v>
          </cell>
          <cell r="M4059" t="str">
            <v>F</v>
          </cell>
          <cell r="N4059">
            <v>0.6</v>
          </cell>
          <cell r="O4059" t="str">
            <v>L</v>
          </cell>
        </row>
        <row r="4060">
          <cell r="I4060" t="str">
            <v>F</v>
          </cell>
          <cell r="J4060">
            <v>42930</v>
          </cell>
          <cell r="K4060">
            <v>42930</v>
          </cell>
          <cell r="L4060">
            <v>25758</v>
          </cell>
          <cell r="M4060" t="str">
            <v>F</v>
          </cell>
          <cell r="N4060">
            <v>0.6</v>
          </cell>
          <cell r="O4060" t="str">
            <v>L</v>
          </cell>
        </row>
        <row r="4061">
          <cell r="I4061" t="str">
            <v>F</v>
          </cell>
          <cell r="J4061">
            <v>12050</v>
          </cell>
          <cell r="K4061">
            <v>12050</v>
          </cell>
          <cell r="L4061">
            <v>7230</v>
          </cell>
          <cell r="M4061" t="str">
            <v>F</v>
          </cell>
          <cell r="N4061">
            <v>0.6</v>
          </cell>
          <cell r="O4061" t="str">
            <v>L</v>
          </cell>
        </row>
        <row r="4062">
          <cell r="I4062" t="str">
            <v>F</v>
          </cell>
          <cell r="J4062">
            <v>750</v>
          </cell>
          <cell r="K4062">
            <v>750</v>
          </cell>
          <cell r="L4062">
            <v>450</v>
          </cell>
          <cell r="M4062" t="str">
            <v>F</v>
          </cell>
          <cell r="N4062">
            <v>0.6</v>
          </cell>
          <cell r="O4062" t="str">
            <v>L</v>
          </cell>
        </row>
        <row r="4063">
          <cell r="F4063" t="str">
            <v>OOLU6974951 (MOCHA)</v>
          </cell>
          <cell r="G4063" t="str">
            <v>GR-2025/02-0094</v>
          </cell>
        </row>
        <row r="4063">
          <cell r="I4063" t="str">
            <v>F</v>
          </cell>
          <cell r="J4063">
            <v>210062.4</v>
          </cell>
          <cell r="K4063">
            <v>210062.4</v>
          </cell>
          <cell r="L4063">
            <v>128579.2</v>
          </cell>
          <cell r="M4063" t="str">
            <v>F</v>
          </cell>
          <cell r="N4063">
            <v>0.6121</v>
          </cell>
          <cell r="O4063" t="str">
            <v>I</v>
          </cell>
        </row>
        <row r="4064">
          <cell r="F4064" t="str">
            <v>OOLU6974951</v>
          </cell>
          <cell r="G4064" t="str">
            <v>GR-2025/02-0093</v>
          </cell>
        </row>
        <row r="4064">
          <cell r="I4064" t="str">
            <v>F</v>
          </cell>
          <cell r="J4064">
            <v>370161.4</v>
          </cell>
          <cell r="K4064">
            <v>370161.4</v>
          </cell>
          <cell r="L4064">
            <v>226575.79</v>
          </cell>
          <cell r="M4064" t="str">
            <v>F</v>
          </cell>
          <cell r="N4064">
            <v>0.6121</v>
          </cell>
          <cell r="O4064" t="str">
            <v>I</v>
          </cell>
        </row>
        <row r="4065">
          <cell r="F4065" t="str">
            <v>TEMU6647812 (MOCHA)</v>
          </cell>
          <cell r="G4065" t="str">
            <v>GR-2025/02-0097</v>
          </cell>
        </row>
        <row r="4065">
          <cell r="I4065" t="str">
            <v>F</v>
          </cell>
          <cell r="J4065">
            <v>43001</v>
          </cell>
          <cell r="K4065">
            <v>43001</v>
          </cell>
          <cell r="L4065">
            <v>26320.91</v>
          </cell>
          <cell r="M4065" t="str">
            <v>F</v>
          </cell>
          <cell r="N4065">
            <v>0.6121</v>
          </cell>
          <cell r="O4065" t="str">
            <v>I</v>
          </cell>
        </row>
        <row r="4066">
          <cell r="F4066" t="str">
            <v>TEMU6647812</v>
          </cell>
          <cell r="G4066" t="str">
            <v>GR-2025/02-0096</v>
          </cell>
        </row>
        <row r="4066">
          <cell r="I4066" t="str">
            <v>F</v>
          </cell>
          <cell r="J4066">
            <v>758463.8</v>
          </cell>
          <cell r="K4066">
            <v>758463.8</v>
          </cell>
          <cell r="L4066">
            <v>464255.69</v>
          </cell>
          <cell r="M4066" t="str">
            <v>F</v>
          </cell>
          <cell r="N4066">
            <v>0.6121</v>
          </cell>
          <cell r="O4066" t="str">
            <v>I</v>
          </cell>
        </row>
        <row r="4067">
          <cell r="I4067" t="str">
            <v>F</v>
          </cell>
          <cell r="J4067">
            <v>128823.6</v>
          </cell>
          <cell r="K4067">
            <v>128823.6</v>
          </cell>
          <cell r="L4067">
            <v>77294.16</v>
          </cell>
          <cell r="M4067" t="str">
            <v>F</v>
          </cell>
          <cell r="N4067">
            <v>0.6</v>
          </cell>
          <cell r="O4067" t="str">
            <v>L</v>
          </cell>
        </row>
        <row r="4068">
          <cell r="I4068" t="str">
            <v>F</v>
          </cell>
          <cell r="J4068">
            <v>291650</v>
          </cell>
          <cell r="K4068">
            <v>291650</v>
          </cell>
          <cell r="L4068">
            <v>174990</v>
          </cell>
          <cell r="M4068" t="str">
            <v>F</v>
          </cell>
          <cell r="N4068">
            <v>0.6</v>
          </cell>
          <cell r="O4068" t="str">
            <v>L</v>
          </cell>
        </row>
        <row r="4069">
          <cell r="I4069" t="str">
            <v>F</v>
          </cell>
          <cell r="J4069">
            <v>36200</v>
          </cell>
          <cell r="K4069">
            <v>36200</v>
          </cell>
          <cell r="L4069">
            <v>21720</v>
          </cell>
          <cell r="M4069" t="str">
            <v>F</v>
          </cell>
          <cell r="N4069">
            <v>0.6</v>
          </cell>
          <cell r="O4069" t="str">
            <v>N</v>
          </cell>
        </row>
        <row r="4070">
          <cell r="I4070" t="str">
            <v>F</v>
          </cell>
          <cell r="J4070">
            <v>925</v>
          </cell>
          <cell r="K4070">
            <v>925</v>
          </cell>
          <cell r="L4070">
            <v>555</v>
          </cell>
          <cell r="M4070" t="str">
            <v>F</v>
          </cell>
          <cell r="N4070">
            <v>0.6</v>
          </cell>
          <cell r="O4070" t="str">
            <v>L</v>
          </cell>
        </row>
        <row r="4071">
          <cell r="F4071" t="str">
            <v>F-OOLU8997684</v>
          </cell>
          <cell r="G4071" t="str">
            <v>FGR2025/01-0005</v>
          </cell>
        </row>
        <row r="4071">
          <cell r="I4071" t="str">
            <v>F</v>
          </cell>
          <cell r="J4071">
            <v>0</v>
          </cell>
          <cell r="K4071">
            <v>0</v>
          </cell>
          <cell r="L4071">
            <v>0</v>
          </cell>
          <cell r="M4071" t="str">
            <v>F</v>
          </cell>
          <cell r="N4071">
            <v>0.6203</v>
          </cell>
          <cell r="O4071" t="str">
            <v>I</v>
          </cell>
        </row>
        <row r="4072">
          <cell r="G4072" t="str">
            <v>GR-2025/08-0035, GR-2025/10-0054, GR-2025/02-0035, GR-2025/07-0034, GR-2025/05-0089, GR-2025/02-0117</v>
          </cell>
        </row>
        <row r="4072">
          <cell r="I4072" t="str">
            <v>F</v>
          </cell>
          <cell r="J4072">
            <v>9852</v>
          </cell>
          <cell r="K4072">
            <v>9852</v>
          </cell>
          <cell r="L4072">
            <v>9852</v>
          </cell>
          <cell r="M4072" t="str">
            <v>F</v>
          </cell>
          <cell r="N4072">
            <v>1</v>
          </cell>
        </row>
        <row r="4073">
          <cell r="I4073" t="str">
            <v>F</v>
          </cell>
          <cell r="J4073">
            <v>211165</v>
          </cell>
          <cell r="K4073">
            <v>211165</v>
          </cell>
          <cell r="L4073">
            <v>126699</v>
          </cell>
          <cell r="M4073" t="str">
            <v>F</v>
          </cell>
          <cell r="N4073">
            <v>0.6</v>
          </cell>
          <cell r="O4073" t="str">
            <v>L</v>
          </cell>
        </row>
        <row r="4074">
          <cell r="I4074" t="str">
            <v>F</v>
          </cell>
          <cell r="J4074">
            <v>190870</v>
          </cell>
          <cell r="K4074">
            <v>190870</v>
          </cell>
          <cell r="L4074">
            <v>114522</v>
          </cell>
          <cell r="M4074" t="str">
            <v>F</v>
          </cell>
          <cell r="N4074">
            <v>0.6</v>
          </cell>
          <cell r="O4074" t="str">
            <v>L</v>
          </cell>
        </row>
        <row r="4075">
          <cell r="I4075" t="str">
            <v>F</v>
          </cell>
          <cell r="J4075">
            <v>378675</v>
          </cell>
          <cell r="K4075">
            <v>378675</v>
          </cell>
          <cell r="L4075">
            <v>227205</v>
          </cell>
          <cell r="M4075" t="str">
            <v>F</v>
          </cell>
          <cell r="N4075">
            <v>0.6</v>
          </cell>
          <cell r="O4075" t="str">
            <v>L</v>
          </cell>
        </row>
        <row r="4076">
          <cell r="G4076" t="str">
            <v>GR-2025/02-0012</v>
          </cell>
        </row>
        <row r="4076">
          <cell r="I4076" t="str">
            <v>F</v>
          </cell>
          <cell r="J4076">
            <v>318.82</v>
          </cell>
          <cell r="K4076">
            <v>318.82</v>
          </cell>
          <cell r="L4076">
            <v>318.82</v>
          </cell>
          <cell r="M4076" t="str">
            <v>F</v>
          </cell>
          <cell r="N4076">
            <v>1</v>
          </cell>
        </row>
        <row r="4077">
          <cell r="F4077" t="str">
            <v>CSNU6164017 (MOCHA)</v>
          </cell>
          <cell r="G4077" t="str">
            <v>GR-2025/02-0072</v>
          </cell>
        </row>
        <row r="4077">
          <cell r="I4077" t="str">
            <v>F</v>
          </cell>
          <cell r="J4077">
            <v>13664</v>
          </cell>
          <cell r="K4077">
            <v>13664</v>
          </cell>
          <cell r="L4077">
            <v>8448.45</v>
          </cell>
          <cell r="M4077" t="str">
            <v>F</v>
          </cell>
          <cell r="N4077">
            <v>0.6183</v>
          </cell>
          <cell r="O4077" t="str">
            <v>I</v>
          </cell>
        </row>
        <row r="4078">
          <cell r="F4078" t="str">
            <v>CSNU6164017</v>
          </cell>
          <cell r="G4078" t="str">
            <v>GR-2025/02-0071</v>
          </cell>
        </row>
        <row r="4078">
          <cell r="I4078" t="str">
            <v>F</v>
          </cell>
          <cell r="J4078">
            <v>43041.24</v>
          </cell>
          <cell r="K4078">
            <v>43041.24</v>
          </cell>
          <cell r="L4078">
            <v>26612.4</v>
          </cell>
          <cell r="M4078" t="str">
            <v>F</v>
          </cell>
          <cell r="N4078">
            <v>0.6183</v>
          </cell>
          <cell r="O4078" t="str">
            <v>I</v>
          </cell>
        </row>
        <row r="4079">
          <cell r="F4079" t="str">
            <v>CSNU6164017</v>
          </cell>
          <cell r="G4079" t="str">
            <v>GR-2025/02-0070</v>
          </cell>
        </row>
        <row r="4079">
          <cell r="I4079" t="str">
            <v>F</v>
          </cell>
          <cell r="J4079">
            <v>8248.75</v>
          </cell>
          <cell r="K4079">
            <v>8248.75</v>
          </cell>
          <cell r="L4079">
            <v>5100.2</v>
          </cell>
          <cell r="M4079" t="str">
            <v>F</v>
          </cell>
          <cell r="N4079">
            <v>0.6183</v>
          </cell>
          <cell r="O4079" t="str">
            <v>I</v>
          </cell>
        </row>
        <row r="4080">
          <cell r="F4080" t="str">
            <v>CSNU6164017</v>
          </cell>
          <cell r="G4080" t="str">
            <v>GR-2025/02-0069</v>
          </cell>
        </row>
        <row r="4080">
          <cell r="I4080" t="str">
            <v>F</v>
          </cell>
          <cell r="J4080">
            <v>34177</v>
          </cell>
          <cell r="K4080">
            <v>34177</v>
          </cell>
          <cell r="L4080">
            <v>21131.64</v>
          </cell>
          <cell r="M4080" t="str">
            <v>F</v>
          </cell>
          <cell r="N4080">
            <v>0.6183</v>
          </cell>
          <cell r="O4080" t="str">
            <v>I</v>
          </cell>
        </row>
        <row r="4081">
          <cell r="F4081" t="str">
            <v>CSNU6164017</v>
          </cell>
          <cell r="G4081" t="str">
            <v>GR-2025/02-0068</v>
          </cell>
        </row>
        <row r="4081">
          <cell r="I4081" t="str">
            <v>F</v>
          </cell>
          <cell r="J4081">
            <v>29400</v>
          </cell>
          <cell r="K4081">
            <v>29400</v>
          </cell>
          <cell r="L4081">
            <v>18178.02</v>
          </cell>
          <cell r="M4081" t="str">
            <v>F</v>
          </cell>
          <cell r="N4081">
            <v>0.6183</v>
          </cell>
          <cell r="O4081" t="str">
            <v>I</v>
          </cell>
        </row>
        <row r="4082">
          <cell r="F4082" t="str">
            <v>OOLU5545504 (MOCHA)</v>
          </cell>
          <cell r="G4082" t="str">
            <v>GR-2025/02-0089</v>
          </cell>
        </row>
        <row r="4082">
          <cell r="I4082" t="str">
            <v>F</v>
          </cell>
          <cell r="J4082">
            <v>3990</v>
          </cell>
          <cell r="K4082">
            <v>3990</v>
          </cell>
          <cell r="L4082">
            <v>2467.02</v>
          </cell>
          <cell r="M4082" t="str">
            <v>F</v>
          </cell>
          <cell r="N4082">
            <v>0.6183</v>
          </cell>
          <cell r="O4082" t="str">
            <v>I</v>
          </cell>
        </row>
        <row r="4083">
          <cell r="F4083" t="str">
            <v>OOLU5545504 (MOCHA)</v>
          </cell>
          <cell r="G4083" t="str">
            <v>GR-2025/02-0088</v>
          </cell>
        </row>
        <row r="4083">
          <cell r="I4083" t="str">
            <v>F</v>
          </cell>
          <cell r="J4083">
            <v>8750</v>
          </cell>
          <cell r="K4083">
            <v>8750</v>
          </cell>
          <cell r="L4083">
            <v>5410.13</v>
          </cell>
          <cell r="M4083" t="str">
            <v>F</v>
          </cell>
          <cell r="N4083">
            <v>0.6183</v>
          </cell>
          <cell r="O4083" t="str">
            <v>I</v>
          </cell>
        </row>
        <row r="4084">
          <cell r="F4084" t="str">
            <v>OOLU5545504</v>
          </cell>
          <cell r="G4084" t="str">
            <v>GR-2025/02-0087</v>
          </cell>
        </row>
        <row r="4084">
          <cell r="I4084" t="str">
            <v>F</v>
          </cell>
          <cell r="J4084">
            <v>141842</v>
          </cell>
          <cell r="K4084">
            <v>141842</v>
          </cell>
          <cell r="L4084">
            <v>87700.91</v>
          </cell>
          <cell r="M4084" t="str">
            <v>F</v>
          </cell>
          <cell r="N4084">
            <v>0.6183</v>
          </cell>
          <cell r="O4084" t="str">
            <v>I</v>
          </cell>
        </row>
        <row r="4085">
          <cell r="F4085" t="str">
            <v>OOLU5545504</v>
          </cell>
          <cell r="G4085" t="str">
            <v>GR-2025/02-0086</v>
          </cell>
        </row>
        <row r="4085">
          <cell r="I4085" t="str">
            <v>F</v>
          </cell>
          <cell r="J4085">
            <v>39973.5</v>
          </cell>
          <cell r="K4085">
            <v>39973.5</v>
          </cell>
          <cell r="L4085">
            <v>24715.62</v>
          </cell>
          <cell r="M4085" t="str">
            <v>F</v>
          </cell>
          <cell r="N4085">
            <v>0.6183</v>
          </cell>
          <cell r="O4085" t="str">
            <v>I</v>
          </cell>
        </row>
        <row r="4086">
          <cell r="I4086" t="str">
            <v>F</v>
          </cell>
          <cell r="J4086">
            <v>932</v>
          </cell>
          <cell r="K4086">
            <v>932</v>
          </cell>
          <cell r="L4086">
            <v>559.2</v>
          </cell>
          <cell r="M4086" t="str">
            <v>F</v>
          </cell>
          <cell r="N4086">
            <v>0.6</v>
          </cell>
          <cell r="O4086" t="str">
            <v>L</v>
          </cell>
        </row>
        <row r="4087">
          <cell r="I4087" t="str">
            <v>F</v>
          </cell>
          <cell r="J4087">
            <v>1675</v>
          </cell>
          <cell r="K4087">
            <v>1675</v>
          </cell>
          <cell r="L4087">
            <v>1005</v>
          </cell>
          <cell r="M4087" t="str">
            <v>F</v>
          </cell>
          <cell r="N4087">
            <v>0.6</v>
          </cell>
          <cell r="O4087" t="str">
            <v>L</v>
          </cell>
        </row>
        <row r="4088">
          <cell r="F4088" t="str">
            <v>OOLU5545504</v>
          </cell>
          <cell r="G4088" t="str">
            <v>GR-2025/02-0085</v>
          </cell>
        </row>
        <row r="4088">
          <cell r="I4088" t="str">
            <v>F</v>
          </cell>
          <cell r="J4088">
            <v>132484.03</v>
          </cell>
          <cell r="K4088">
            <v>132484.03</v>
          </cell>
          <cell r="L4088">
            <v>81914.88</v>
          </cell>
          <cell r="M4088" t="str">
            <v>F</v>
          </cell>
          <cell r="N4088">
            <v>0.6183</v>
          </cell>
          <cell r="O4088" t="str">
            <v>I</v>
          </cell>
        </row>
        <row r="4089">
          <cell r="I4089" t="str">
            <v>F</v>
          </cell>
          <cell r="J4089">
            <v>597508</v>
          </cell>
          <cell r="K4089">
            <v>597508</v>
          </cell>
          <cell r="L4089">
            <v>358504.8</v>
          </cell>
          <cell r="M4089" t="str">
            <v>F</v>
          </cell>
          <cell r="N4089">
            <v>0.6</v>
          </cell>
          <cell r="O4089" t="str">
            <v>L</v>
          </cell>
        </row>
        <row r="4090">
          <cell r="F4090" t="str">
            <v>OOLU5545504</v>
          </cell>
          <cell r="G4090" t="str">
            <v>GR-2025/02-0084</v>
          </cell>
        </row>
        <row r="4090">
          <cell r="I4090" t="str">
            <v>F</v>
          </cell>
          <cell r="J4090">
            <v>80966.1</v>
          </cell>
          <cell r="K4090">
            <v>80966.1</v>
          </cell>
          <cell r="L4090">
            <v>50061.34</v>
          </cell>
          <cell r="M4090" t="str">
            <v>F</v>
          </cell>
          <cell r="N4090">
            <v>0.6183</v>
          </cell>
          <cell r="O4090" t="str">
            <v>I</v>
          </cell>
        </row>
        <row r="4091">
          <cell r="F4091" t="str">
            <v>OOLU5545504</v>
          </cell>
          <cell r="G4091" t="str">
            <v>GR-2025/02-0083</v>
          </cell>
        </row>
        <row r="4091">
          <cell r="I4091" t="str">
            <v>F</v>
          </cell>
          <cell r="J4091">
            <v>427789.4</v>
          </cell>
          <cell r="K4091">
            <v>427789.4</v>
          </cell>
          <cell r="L4091">
            <v>264502.19</v>
          </cell>
          <cell r="M4091" t="str">
            <v>F</v>
          </cell>
          <cell r="N4091">
            <v>0.6183</v>
          </cell>
          <cell r="O4091" t="str">
            <v>I</v>
          </cell>
        </row>
        <row r="4092">
          <cell r="F4092" t="str">
            <v>OOLU5545504</v>
          </cell>
          <cell r="G4092" t="str">
            <v>GR-2025/02-0082</v>
          </cell>
        </row>
        <row r="4092">
          <cell r="I4092" t="str">
            <v>F</v>
          </cell>
          <cell r="J4092">
            <v>40581</v>
          </cell>
          <cell r="K4092">
            <v>40581</v>
          </cell>
          <cell r="L4092">
            <v>25091.23</v>
          </cell>
          <cell r="M4092" t="str">
            <v>F</v>
          </cell>
          <cell r="N4092">
            <v>0.6183</v>
          </cell>
          <cell r="O4092" t="str">
            <v>I</v>
          </cell>
        </row>
        <row r="4093">
          <cell r="F4093" t="str">
            <v>OOLU5545504</v>
          </cell>
          <cell r="G4093" t="str">
            <v>GR-2025/02-0081</v>
          </cell>
        </row>
        <row r="4093">
          <cell r="I4093" t="str">
            <v>F</v>
          </cell>
          <cell r="J4093">
            <v>1240</v>
          </cell>
          <cell r="K4093">
            <v>1240</v>
          </cell>
          <cell r="L4093">
            <v>766.69</v>
          </cell>
          <cell r="M4093" t="str">
            <v>F</v>
          </cell>
          <cell r="N4093">
            <v>0.6183</v>
          </cell>
          <cell r="O4093" t="str">
            <v>I</v>
          </cell>
        </row>
        <row r="4094">
          <cell r="F4094" t="str">
            <v>APHU6529636</v>
          </cell>
          <cell r="G4094" t="str">
            <v>GR-2025/02-0052</v>
          </cell>
        </row>
        <row r="4094">
          <cell r="I4094" t="str">
            <v>F</v>
          </cell>
          <cell r="J4094">
            <v>146167</v>
          </cell>
          <cell r="K4094">
            <v>146167</v>
          </cell>
          <cell r="L4094">
            <v>89468.82</v>
          </cell>
          <cell r="M4094" t="str">
            <v>F</v>
          </cell>
          <cell r="N4094">
            <v>0.6121</v>
          </cell>
          <cell r="O4094" t="str">
            <v>I</v>
          </cell>
        </row>
        <row r="4095">
          <cell r="I4095" t="str">
            <v>F</v>
          </cell>
          <cell r="J4095">
            <v>5047</v>
          </cell>
          <cell r="K4095">
            <v>5047</v>
          </cell>
          <cell r="L4095">
            <v>3028.2</v>
          </cell>
          <cell r="M4095" t="str">
            <v>F</v>
          </cell>
          <cell r="N4095">
            <v>0.6</v>
          </cell>
          <cell r="O4095" t="str">
            <v>L</v>
          </cell>
        </row>
        <row r="4096">
          <cell r="F4096" t="str">
            <v>OOLU9283927</v>
          </cell>
          <cell r="G4096" t="str">
            <v>GR-2025/03-0004</v>
          </cell>
        </row>
        <row r="4096">
          <cell r="I4096" t="str">
            <v>F</v>
          </cell>
          <cell r="J4096">
            <v>128864.51</v>
          </cell>
          <cell r="K4096">
            <v>128864.51</v>
          </cell>
          <cell r="L4096">
            <v>79728.47</v>
          </cell>
          <cell r="M4096" t="str">
            <v>F</v>
          </cell>
          <cell r="N4096">
            <v>0.6187</v>
          </cell>
          <cell r="O4096" t="str">
            <v>I</v>
          </cell>
        </row>
        <row r="4097">
          <cell r="F4097" t="str">
            <v>FCIU7194994</v>
          </cell>
          <cell r="G4097" t="str">
            <v>GR-2025/02-0103</v>
          </cell>
        </row>
        <row r="4097">
          <cell r="I4097" t="str">
            <v>F</v>
          </cell>
          <cell r="J4097">
            <v>106527.98</v>
          </cell>
          <cell r="K4097">
            <v>106527.98</v>
          </cell>
          <cell r="L4097">
            <v>65908.86</v>
          </cell>
          <cell r="M4097" t="str">
            <v>F</v>
          </cell>
          <cell r="N4097">
            <v>0.6187</v>
          </cell>
          <cell r="O4097" t="str">
            <v>I</v>
          </cell>
        </row>
        <row r="4098">
          <cell r="F4098" t="str">
            <v>TCNU5135468</v>
          </cell>
          <cell r="G4098" t="str">
            <v>GR-2025/02-0108</v>
          </cell>
        </row>
        <row r="4098">
          <cell r="I4098" t="str">
            <v>F</v>
          </cell>
          <cell r="J4098">
            <v>114740</v>
          </cell>
          <cell r="K4098">
            <v>114740</v>
          </cell>
          <cell r="L4098">
            <v>70989.64</v>
          </cell>
          <cell r="M4098" t="str">
            <v>F</v>
          </cell>
          <cell r="N4098">
            <v>0.6187</v>
          </cell>
          <cell r="O4098" t="str">
            <v>I</v>
          </cell>
        </row>
        <row r="4099">
          <cell r="F4099" t="str">
            <v>OOCU7103655</v>
          </cell>
          <cell r="G4099" t="str">
            <v>GR-2025/02-0118</v>
          </cell>
        </row>
        <row r="4099">
          <cell r="I4099" t="str">
            <v>F</v>
          </cell>
          <cell r="J4099">
            <v>11740</v>
          </cell>
          <cell r="K4099">
            <v>11740</v>
          </cell>
          <cell r="L4099">
            <v>7186.05</v>
          </cell>
          <cell r="M4099" t="str">
            <v>F</v>
          </cell>
          <cell r="N4099">
            <v>0.6121</v>
          </cell>
          <cell r="O4099" t="str">
            <v>I</v>
          </cell>
        </row>
        <row r="4100">
          <cell r="I4100" t="str">
            <v>F</v>
          </cell>
          <cell r="J4100">
            <v>4788</v>
          </cell>
          <cell r="K4100">
            <v>4788</v>
          </cell>
          <cell r="L4100">
            <v>2872.8</v>
          </cell>
          <cell r="M4100" t="str">
            <v>F</v>
          </cell>
          <cell r="N4100">
            <v>0.6</v>
          </cell>
          <cell r="O4100" t="str">
            <v>N</v>
          </cell>
        </row>
        <row r="4101">
          <cell r="I4101" t="str">
            <v>F</v>
          </cell>
          <cell r="J4101">
            <v>52000</v>
          </cell>
          <cell r="K4101">
            <v>52000</v>
          </cell>
          <cell r="L4101">
            <v>31200</v>
          </cell>
          <cell r="M4101" t="str">
            <v>F</v>
          </cell>
          <cell r="N4101">
            <v>0.6</v>
          </cell>
          <cell r="O4101" t="str">
            <v>L</v>
          </cell>
        </row>
        <row r="4102">
          <cell r="I4102" t="str">
            <v>F</v>
          </cell>
          <cell r="J4102">
            <v>10500</v>
          </cell>
          <cell r="K4102">
            <v>10500</v>
          </cell>
          <cell r="L4102">
            <v>6300</v>
          </cell>
          <cell r="M4102" t="str">
            <v>F</v>
          </cell>
          <cell r="N4102">
            <v>0.6</v>
          </cell>
          <cell r="O4102" t="str">
            <v>L</v>
          </cell>
        </row>
        <row r="4103">
          <cell r="I4103" t="str">
            <v>F</v>
          </cell>
          <cell r="J4103">
            <v>28220</v>
          </cell>
          <cell r="K4103">
            <v>28220</v>
          </cell>
          <cell r="L4103">
            <v>16932</v>
          </cell>
          <cell r="M4103" t="str">
            <v>F</v>
          </cell>
          <cell r="N4103">
            <v>0.6</v>
          </cell>
          <cell r="O4103" t="str">
            <v>L</v>
          </cell>
        </row>
        <row r="4104">
          <cell r="I4104" t="str">
            <v>F</v>
          </cell>
          <cell r="J4104">
            <v>825</v>
          </cell>
          <cell r="K4104">
            <v>825</v>
          </cell>
          <cell r="L4104">
            <v>495</v>
          </cell>
          <cell r="M4104" t="str">
            <v>F</v>
          </cell>
          <cell r="N4104">
            <v>0.6</v>
          </cell>
          <cell r="O4104" t="str">
            <v>L</v>
          </cell>
        </row>
        <row r="4105">
          <cell r="I4105" t="str">
            <v>F</v>
          </cell>
          <cell r="J4105">
            <v>260</v>
          </cell>
          <cell r="K4105">
            <v>260</v>
          </cell>
          <cell r="L4105">
            <v>156</v>
          </cell>
          <cell r="M4105" t="str">
            <v>F</v>
          </cell>
          <cell r="N4105">
            <v>0.6</v>
          </cell>
          <cell r="O4105" t="str">
            <v>L</v>
          </cell>
        </row>
        <row r="4106">
          <cell r="I4106" t="str">
            <v>F</v>
          </cell>
          <cell r="J4106">
            <v>9273.6</v>
          </cell>
          <cell r="K4106">
            <v>9273.6</v>
          </cell>
          <cell r="L4106">
            <v>5564.16</v>
          </cell>
          <cell r="M4106" t="str">
            <v>F</v>
          </cell>
          <cell r="N4106">
            <v>0.6</v>
          </cell>
          <cell r="O4106" t="str">
            <v>L</v>
          </cell>
        </row>
        <row r="4107">
          <cell r="I4107" t="str">
            <v>F</v>
          </cell>
          <cell r="J4107">
            <v>2258.4</v>
          </cell>
          <cell r="K4107">
            <v>2258.4</v>
          </cell>
          <cell r="L4107">
            <v>1355.04</v>
          </cell>
          <cell r="M4107" t="str">
            <v>F</v>
          </cell>
          <cell r="N4107">
            <v>0.6</v>
          </cell>
          <cell r="O4107" t="str">
            <v>L</v>
          </cell>
        </row>
        <row r="4108">
          <cell r="F4108" t="str">
            <v>CSNU7607681</v>
          </cell>
          <cell r="G4108" t="str">
            <v>GR-2025/03-0005</v>
          </cell>
        </row>
        <row r="4108">
          <cell r="I4108" t="str">
            <v>F</v>
          </cell>
          <cell r="J4108">
            <v>103005.02</v>
          </cell>
          <cell r="K4108">
            <v>103005.02</v>
          </cell>
          <cell r="L4108">
            <v>63729.21</v>
          </cell>
          <cell r="M4108" t="str">
            <v>F</v>
          </cell>
          <cell r="N4108">
            <v>0.6187</v>
          </cell>
          <cell r="O4108" t="str">
            <v>I</v>
          </cell>
        </row>
        <row r="4109">
          <cell r="I4109" t="str">
            <v>F</v>
          </cell>
          <cell r="J4109">
            <v>41964</v>
          </cell>
          <cell r="K4109">
            <v>41964</v>
          </cell>
          <cell r="L4109">
            <v>25178.4</v>
          </cell>
          <cell r="M4109" t="str">
            <v>F</v>
          </cell>
          <cell r="N4109">
            <v>0.6</v>
          </cell>
          <cell r="O4109" t="str">
            <v>L</v>
          </cell>
        </row>
        <row r="4110">
          <cell r="I4110" t="str">
            <v>F</v>
          </cell>
          <cell r="J4110">
            <v>26200</v>
          </cell>
          <cell r="K4110">
            <v>26200</v>
          </cell>
          <cell r="L4110">
            <v>15720</v>
          </cell>
          <cell r="M4110" t="str">
            <v>F</v>
          </cell>
          <cell r="N4110">
            <v>0.6</v>
          </cell>
          <cell r="O4110" t="str">
            <v>L</v>
          </cell>
        </row>
        <row r="4111">
          <cell r="I4111" t="str">
            <v>F</v>
          </cell>
          <cell r="J4111">
            <v>140700</v>
          </cell>
          <cell r="K4111">
            <v>140700</v>
          </cell>
          <cell r="L4111">
            <v>84420</v>
          </cell>
          <cell r="M4111" t="str">
            <v>F</v>
          </cell>
          <cell r="N4111">
            <v>0.6</v>
          </cell>
          <cell r="O4111" t="str">
            <v>L</v>
          </cell>
        </row>
        <row r="4112">
          <cell r="I4112" t="str">
            <v>F</v>
          </cell>
          <cell r="J4112">
            <v>4336.5</v>
          </cell>
          <cell r="K4112">
            <v>4336.5</v>
          </cell>
          <cell r="L4112">
            <v>2601.9</v>
          </cell>
          <cell r="M4112" t="str">
            <v>F</v>
          </cell>
          <cell r="N4112">
            <v>0.6</v>
          </cell>
          <cell r="O4112" t="str">
            <v>L</v>
          </cell>
        </row>
        <row r="4113">
          <cell r="G4113" t="str">
            <v>GR-2025/01-0132</v>
          </cell>
        </row>
        <row r="4113">
          <cell r="I4113" t="str">
            <v>F</v>
          </cell>
          <cell r="J4113">
            <v>28.5</v>
          </cell>
          <cell r="K4113">
            <v>28.5</v>
          </cell>
          <cell r="L4113">
            <v>17.47</v>
          </cell>
          <cell r="M4113" t="str">
            <v>F</v>
          </cell>
          <cell r="N4113">
            <v>0.6131</v>
          </cell>
          <cell r="O4113" t="str">
            <v>I</v>
          </cell>
        </row>
        <row r="4114">
          <cell r="G4114" t="str">
            <v>GR-2025/02-0026</v>
          </cell>
        </row>
        <row r="4114">
          <cell r="I4114" t="str">
            <v>F</v>
          </cell>
          <cell r="J4114">
            <v>504</v>
          </cell>
          <cell r="K4114">
            <v>504</v>
          </cell>
          <cell r="L4114">
            <v>504</v>
          </cell>
          <cell r="M4114" t="str">
            <v>F</v>
          </cell>
          <cell r="N4114">
            <v>1</v>
          </cell>
        </row>
        <row r="4115">
          <cell r="F4115" t="str">
            <v>CSNU7584307</v>
          </cell>
          <cell r="G4115" t="str">
            <v>GR-2025/02-0106</v>
          </cell>
        </row>
        <row r="4115">
          <cell r="I4115" t="str">
            <v>F</v>
          </cell>
          <cell r="J4115">
            <v>118918.01</v>
          </cell>
          <cell r="K4115">
            <v>118918.01</v>
          </cell>
          <cell r="L4115">
            <v>73574.57</v>
          </cell>
          <cell r="M4115" t="str">
            <v>F</v>
          </cell>
          <cell r="N4115">
            <v>0.6187</v>
          </cell>
          <cell r="O4115" t="str">
            <v>I</v>
          </cell>
        </row>
        <row r="4116">
          <cell r="I4116" t="str">
            <v>F</v>
          </cell>
          <cell r="J4116">
            <v>218450</v>
          </cell>
          <cell r="K4116">
            <v>218450</v>
          </cell>
          <cell r="L4116">
            <v>131070</v>
          </cell>
          <cell r="M4116" t="str">
            <v>F</v>
          </cell>
          <cell r="N4116">
            <v>0.6</v>
          </cell>
          <cell r="O4116" t="str">
            <v>I</v>
          </cell>
        </row>
        <row r="4117">
          <cell r="F4117" t="str">
            <v>BMOU4978839</v>
          </cell>
          <cell r="G4117" t="str">
            <v>GR-2025/03-0011</v>
          </cell>
        </row>
        <row r="4117">
          <cell r="I4117" t="str">
            <v>F</v>
          </cell>
          <cell r="J4117">
            <v>132610.02</v>
          </cell>
          <cell r="K4117">
            <v>132610.02</v>
          </cell>
          <cell r="L4117">
            <v>79566.01</v>
          </cell>
          <cell r="M4117" t="str">
            <v>F</v>
          </cell>
          <cell r="N4117">
            <v>0.6</v>
          </cell>
          <cell r="O4117" t="str">
            <v>I</v>
          </cell>
        </row>
        <row r="4118">
          <cell r="G4118" t="str">
            <v>GR-2025/01-0110</v>
          </cell>
        </row>
        <row r="4118">
          <cell r="I4118" t="str">
            <v>F</v>
          </cell>
          <cell r="J4118">
            <v>398</v>
          </cell>
          <cell r="K4118">
            <v>398</v>
          </cell>
          <cell r="L4118">
            <v>398</v>
          </cell>
          <cell r="M4118" t="str">
            <v>F</v>
          </cell>
          <cell r="N4118">
            <v>1</v>
          </cell>
        </row>
        <row r="4119">
          <cell r="F4119" t="str">
            <v>TCNU4035382</v>
          </cell>
          <cell r="G4119" t="str">
            <v>GR-2025/02-0111</v>
          </cell>
        </row>
        <row r="4119">
          <cell r="I4119" t="str">
            <v>F</v>
          </cell>
          <cell r="J4119">
            <v>111635.06</v>
          </cell>
          <cell r="K4119">
            <v>111635.06</v>
          </cell>
          <cell r="L4119">
            <v>69068.61</v>
          </cell>
          <cell r="M4119" t="str">
            <v>F</v>
          </cell>
          <cell r="N4119">
            <v>0.6187</v>
          </cell>
          <cell r="O4119" t="str">
            <v>I</v>
          </cell>
        </row>
        <row r="4120">
          <cell r="F4120" t="str">
            <v>UETU5315419</v>
          </cell>
          <cell r="G4120" t="str">
            <v>GR-2025/02-0113</v>
          </cell>
        </row>
        <row r="4120">
          <cell r="I4120" t="str">
            <v>F</v>
          </cell>
          <cell r="J4120">
            <v>142286.93</v>
          </cell>
          <cell r="K4120">
            <v>142286.93</v>
          </cell>
          <cell r="L4120">
            <v>88032.92</v>
          </cell>
          <cell r="M4120" t="str">
            <v>F</v>
          </cell>
          <cell r="N4120">
            <v>0.6187</v>
          </cell>
          <cell r="O4120" t="str">
            <v>I</v>
          </cell>
        </row>
        <row r="4121">
          <cell r="I4121" t="str">
            <v>F</v>
          </cell>
          <cell r="J4121">
            <v>15960</v>
          </cell>
          <cell r="K4121">
            <v>15960</v>
          </cell>
          <cell r="L4121">
            <v>9576</v>
          </cell>
          <cell r="M4121" t="str">
            <v>F</v>
          </cell>
          <cell r="N4121">
            <v>0.6</v>
          </cell>
          <cell r="O4121" t="str">
            <v>L</v>
          </cell>
        </row>
        <row r="4122">
          <cell r="I4122" t="str">
            <v>F</v>
          </cell>
          <cell r="J4122">
            <v>120063</v>
          </cell>
          <cell r="K4122">
            <v>120063</v>
          </cell>
          <cell r="L4122">
            <v>72037.8</v>
          </cell>
          <cell r="M4122" t="str">
            <v>F</v>
          </cell>
          <cell r="N4122">
            <v>0.6</v>
          </cell>
          <cell r="O4122" t="str">
            <v>I</v>
          </cell>
        </row>
        <row r="4123">
          <cell r="F4123" t="str">
            <v>OOCU7402316</v>
          </cell>
          <cell r="G4123" t="str">
            <v>GR-2025/02-0110</v>
          </cell>
        </row>
        <row r="4123">
          <cell r="I4123" t="str">
            <v>F</v>
          </cell>
          <cell r="J4123">
            <v>189726</v>
          </cell>
          <cell r="K4123">
            <v>189726</v>
          </cell>
          <cell r="L4123">
            <v>117383.48</v>
          </cell>
          <cell r="M4123" t="str">
            <v>F</v>
          </cell>
          <cell r="N4123">
            <v>0.6187</v>
          </cell>
          <cell r="O4123" t="str">
            <v>I</v>
          </cell>
        </row>
        <row r="4124">
          <cell r="F4124" t="str">
            <v>FFAU3397260 (MOCHA)</v>
          </cell>
          <cell r="G4124" t="str">
            <v>GR-2025/02-0066</v>
          </cell>
        </row>
        <row r="4124">
          <cell r="I4124" t="str">
            <v>F</v>
          </cell>
          <cell r="J4124">
            <v>12500</v>
          </cell>
          <cell r="K4124">
            <v>12500</v>
          </cell>
          <cell r="L4124">
            <v>7651.25</v>
          </cell>
          <cell r="M4124" t="str">
            <v>F</v>
          </cell>
          <cell r="N4124">
            <v>0.6121</v>
          </cell>
          <cell r="O4124" t="str">
            <v>I</v>
          </cell>
        </row>
        <row r="4125">
          <cell r="F4125" t="str">
            <v>FFAU3397260</v>
          </cell>
          <cell r="G4125" t="str">
            <v>GR-2025/02-0053</v>
          </cell>
        </row>
        <row r="4125">
          <cell r="I4125" t="str">
            <v>F</v>
          </cell>
          <cell r="J4125">
            <v>131974</v>
          </cell>
          <cell r="K4125">
            <v>131974</v>
          </cell>
          <cell r="L4125">
            <v>80781.29</v>
          </cell>
          <cell r="M4125" t="str">
            <v>F</v>
          </cell>
          <cell r="N4125">
            <v>0.6121</v>
          </cell>
          <cell r="O4125" t="str">
            <v>I</v>
          </cell>
        </row>
        <row r="4126">
          <cell r="I4126" t="str">
            <v>F</v>
          </cell>
          <cell r="J4126">
            <v>14635</v>
          </cell>
          <cell r="K4126">
            <v>14635</v>
          </cell>
          <cell r="L4126">
            <v>8781</v>
          </cell>
          <cell r="M4126" t="str">
            <v>F</v>
          </cell>
          <cell r="N4126">
            <v>0.6</v>
          </cell>
          <cell r="O4126" t="str">
            <v>L</v>
          </cell>
        </row>
        <row r="4127">
          <cell r="F4127" t="str">
            <v>TRHU7442301</v>
          </cell>
          <cell r="G4127" t="str">
            <v>GR-2025/02-0056</v>
          </cell>
        </row>
        <row r="4127">
          <cell r="I4127" t="str">
            <v>F</v>
          </cell>
          <cell r="J4127">
            <v>107605.02</v>
          </cell>
          <cell r="K4127">
            <v>107605.02</v>
          </cell>
          <cell r="L4127">
            <v>65865.03</v>
          </cell>
          <cell r="M4127" t="str">
            <v>F</v>
          </cell>
          <cell r="N4127">
            <v>0.6121</v>
          </cell>
          <cell r="O4127" t="str">
            <v>I</v>
          </cell>
        </row>
        <row r="4128">
          <cell r="F4128" t="str">
            <v>TEMU6007986</v>
          </cell>
          <cell r="G4128" t="str">
            <v>GR-2025/02-0101</v>
          </cell>
        </row>
        <row r="4128">
          <cell r="I4128" t="str">
            <v>F</v>
          </cell>
          <cell r="J4128">
            <v>66717.39</v>
          </cell>
          <cell r="K4128">
            <v>66717.39</v>
          </cell>
          <cell r="L4128">
            <v>40837.71</v>
          </cell>
          <cell r="M4128" t="str">
            <v>F</v>
          </cell>
          <cell r="N4128">
            <v>0.6121</v>
          </cell>
          <cell r="O4128" t="str">
            <v>I</v>
          </cell>
        </row>
        <row r="4129">
          <cell r="F4129" t="str">
            <v>OOLU9248891 (MOCHA)</v>
          </cell>
          <cell r="G4129" t="str">
            <v>GR-2025/02-0105</v>
          </cell>
        </row>
        <row r="4129">
          <cell r="I4129" t="str">
            <v>F</v>
          </cell>
          <cell r="J4129">
            <v>25388</v>
          </cell>
          <cell r="K4129">
            <v>25388</v>
          </cell>
          <cell r="L4129">
            <v>15539.99</v>
          </cell>
          <cell r="M4129" t="str">
            <v>F</v>
          </cell>
          <cell r="N4129">
            <v>0.6121</v>
          </cell>
          <cell r="O4129" t="str">
            <v>I</v>
          </cell>
        </row>
        <row r="4130">
          <cell r="F4130" t="str">
            <v>OOLU9248891</v>
          </cell>
          <cell r="G4130" t="str">
            <v>GR-2025/02-0104</v>
          </cell>
        </row>
        <row r="4130">
          <cell r="I4130" t="str">
            <v>F</v>
          </cell>
          <cell r="J4130">
            <v>70059.12</v>
          </cell>
          <cell r="K4130">
            <v>70059.12</v>
          </cell>
          <cell r="L4130">
            <v>42883.19</v>
          </cell>
          <cell r="M4130" t="str">
            <v>F</v>
          </cell>
          <cell r="N4130">
            <v>0.6121</v>
          </cell>
          <cell r="O4130" t="str">
            <v>I</v>
          </cell>
        </row>
        <row r="4131">
          <cell r="I4131" t="str">
            <v>F</v>
          </cell>
          <cell r="J4131">
            <v>30168</v>
          </cell>
          <cell r="K4131">
            <v>30168</v>
          </cell>
          <cell r="L4131">
            <v>18100.8</v>
          </cell>
          <cell r="M4131" t="str">
            <v>F</v>
          </cell>
          <cell r="N4131">
            <v>0.6</v>
          </cell>
          <cell r="O4131" t="str">
            <v>L</v>
          </cell>
        </row>
        <row r="4132">
          <cell r="I4132" t="str">
            <v>F</v>
          </cell>
          <cell r="J4132">
            <v>96291</v>
          </cell>
          <cell r="K4132">
            <v>96291</v>
          </cell>
          <cell r="L4132">
            <v>57774.6</v>
          </cell>
          <cell r="M4132" t="str">
            <v>F</v>
          </cell>
          <cell r="N4132">
            <v>0.6</v>
          </cell>
          <cell r="O4132" t="str">
            <v>L</v>
          </cell>
        </row>
        <row r="4133">
          <cell r="I4133" t="str">
            <v>F</v>
          </cell>
          <cell r="J4133">
            <v>60648</v>
          </cell>
          <cell r="K4133">
            <v>60648</v>
          </cell>
          <cell r="L4133">
            <v>36388.8</v>
          </cell>
          <cell r="M4133" t="str">
            <v>F</v>
          </cell>
          <cell r="N4133">
            <v>0.6</v>
          </cell>
          <cell r="O4133" t="str">
            <v>L</v>
          </cell>
        </row>
        <row r="4134">
          <cell r="I4134" t="str">
            <v>F</v>
          </cell>
          <cell r="J4134">
            <v>15000</v>
          </cell>
          <cell r="K4134">
            <v>15000</v>
          </cell>
          <cell r="L4134">
            <v>9000</v>
          </cell>
          <cell r="M4134" t="str">
            <v>F</v>
          </cell>
          <cell r="N4134">
            <v>0.6</v>
          </cell>
          <cell r="O4134" t="str">
            <v>L</v>
          </cell>
        </row>
        <row r="4135">
          <cell r="F4135" t="str">
            <v>CSNU8274754</v>
          </cell>
          <cell r="G4135" t="str">
            <v>GR-2025/03-0023</v>
          </cell>
        </row>
        <row r="4135">
          <cell r="I4135" t="str">
            <v>F</v>
          </cell>
          <cell r="J4135">
            <v>133499.99</v>
          </cell>
          <cell r="K4135">
            <v>133499.99</v>
          </cell>
          <cell r="L4135">
            <v>82596.44</v>
          </cell>
          <cell r="M4135" t="str">
            <v>F</v>
          </cell>
          <cell r="N4135">
            <v>0.6187</v>
          </cell>
          <cell r="O4135" t="str">
            <v>I</v>
          </cell>
        </row>
        <row r="4136">
          <cell r="I4136" t="str">
            <v>F</v>
          </cell>
          <cell r="J4136">
            <v>30200</v>
          </cell>
          <cell r="K4136">
            <v>30200</v>
          </cell>
          <cell r="L4136">
            <v>18120</v>
          </cell>
          <cell r="M4136" t="str">
            <v>F</v>
          </cell>
          <cell r="N4136">
            <v>0.6</v>
          </cell>
          <cell r="O4136" t="str">
            <v>L</v>
          </cell>
        </row>
        <row r="4137">
          <cell r="I4137" t="str">
            <v>F</v>
          </cell>
          <cell r="J4137">
            <v>69305</v>
          </cell>
          <cell r="K4137">
            <v>69305</v>
          </cell>
          <cell r="L4137">
            <v>41583</v>
          </cell>
          <cell r="M4137" t="str">
            <v>F</v>
          </cell>
          <cell r="N4137">
            <v>0.6</v>
          </cell>
          <cell r="O4137" t="str">
            <v>L</v>
          </cell>
        </row>
        <row r="4138">
          <cell r="F4138" t="str">
            <v>OOLU9698395</v>
          </cell>
          <cell r="G4138" t="str">
            <v>GR-2025/02-0051</v>
          </cell>
        </row>
        <row r="4138">
          <cell r="I4138" t="str">
            <v>F</v>
          </cell>
          <cell r="J4138">
            <v>122263.99</v>
          </cell>
          <cell r="K4138">
            <v>122263.99</v>
          </cell>
          <cell r="L4138">
            <v>75595.83</v>
          </cell>
          <cell r="M4138" t="str">
            <v>F</v>
          </cell>
          <cell r="N4138">
            <v>0.6183</v>
          </cell>
          <cell r="O4138" t="str">
            <v>I</v>
          </cell>
        </row>
        <row r="4139">
          <cell r="G4139" t="str">
            <v>GR-2025/01-0096</v>
          </cell>
        </row>
        <row r="4139">
          <cell r="I4139" t="str">
            <v>F</v>
          </cell>
          <cell r="J4139">
            <v>660</v>
          </cell>
          <cell r="K4139">
            <v>660</v>
          </cell>
          <cell r="L4139">
            <v>660</v>
          </cell>
          <cell r="M4139" t="str">
            <v>F</v>
          </cell>
          <cell r="N4139">
            <v>1</v>
          </cell>
        </row>
        <row r="4140">
          <cell r="F4140" t="str">
            <v>TXGU8166700 (MOCHA)</v>
          </cell>
          <cell r="G4140" t="str">
            <v>GR-2025/02-0016</v>
          </cell>
        </row>
        <row r="4140">
          <cell r="I4140" t="str">
            <v>F</v>
          </cell>
          <cell r="J4140">
            <v>99553.65</v>
          </cell>
          <cell r="K4140">
            <v>99553.65</v>
          </cell>
          <cell r="L4140">
            <v>61822.82</v>
          </cell>
          <cell r="M4140" t="str">
            <v>F</v>
          </cell>
          <cell r="N4140">
            <v>0.621</v>
          </cell>
          <cell r="O4140" t="str">
            <v>I</v>
          </cell>
        </row>
        <row r="4141">
          <cell r="G4141" t="str">
            <v>GR-2025/01-0103</v>
          </cell>
        </row>
        <row r="4141">
          <cell r="I4141" t="str">
            <v>F</v>
          </cell>
          <cell r="J4141">
            <v>111.16</v>
          </cell>
          <cell r="K4141">
            <v>111.16</v>
          </cell>
          <cell r="L4141">
            <v>111.16</v>
          </cell>
          <cell r="M4141" t="str">
            <v>F</v>
          </cell>
          <cell r="N4141">
            <v>1</v>
          </cell>
        </row>
        <row r="4142">
          <cell r="F4142" t="str">
            <v>TXGU8166700</v>
          </cell>
          <cell r="G4142" t="str">
            <v>GR-2025/02-0015</v>
          </cell>
        </row>
        <row r="4142">
          <cell r="I4142" t="str">
            <v>F</v>
          </cell>
          <cell r="J4142">
            <v>532625.5</v>
          </cell>
          <cell r="K4142">
            <v>532625.5</v>
          </cell>
          <cell r="L4142">
            <v>330760.44</v>
          </cell>
          <cell r="M4142" t="str">
            <v>F</v>
          </cell>
          <cell r="N4142">
            <v>0.621</v>
          </cell>
          <cell r="O4142" t="str">
            <v>I</v>
          </cell>
        </row>
        <row r="4143">
          <cell r="G4143" t="str">
            <v>GR-2025/01-0092</v>
          </cell>
        </row>
        <row r="4143">
          <cell r="I4143" t="str">
            <v>F</v>
          </cell>
          <cell r="J4143">
            <v>41.3</v>
          </cell>
          <cell r="K4143">
            <v>41.3</v>
          </cell>
          <cell r="L4143">
            <v>41.3</v>
          </cell>
          <cell r="M4143" t="str">
            <v>F</v>
          </cell>
          <cell r="N4143">
            <v>1</v>
          </cell>
        </row>
        <row r="4144">
          <cell r="G4144" t="str">
            <v>GR-2025/01-0093</v>
          </cell>
        </row>
        <row r="4144">
          <cell r="I4144" t="str">
            <v>F</v>
          </cell>
          <cell r="J4144">
            <v>50.47</v>
          </cell>
          <cell r="K4144">
            <v>50.47</v>
          </cell>
          <cell r="L4144">
            <v>50.47</v>
          </cell>
          <cell r="M4144" t="str">
            <v>F</v>
          </cell>
          <cell r="N4144">
            <v>1</v>
          </cell>
        </row>
        <row r="4145">
          <cell r="F4145" t="str">
            <v>WHSU5815743</v>
          </cell>
          <cell r="G4145" t="str">
            <v>GR-2025/01-0137</v>
          </cell>
        </row>
        <row r="4145">
          <cell r="I4145" t="str">
            <v>F</v>
          </cell>
          <cell r="J4145">
            <v>400201.6</v>
          </cell>
          <cell r="K4145">
            <v>400201.6</v>
          </cell>
          <cell r="L4145">
            <v>247724.79</v>
          </cell>
          <cell r="M4145" t="str">
            <v>F</v>
          </cell>
          <cell r="N4145">
            <v>0.619</v>
          </cell>
          <cell r="O4145" t="str">
            <v>I</v>
          </cell>
        </row>
        <row r="4146">
          <cell r="F4146" t="str">
            <v>TCKU7889544</v>
          </cell>
          <cell r="G4146" t="str">
            <v>GR-2025/02-0074</v>
          </cell>
        </row>
        <row r="4146">
          <cell r="I4146" t="str">
            <v>F</v>
          </cell>
          <cell r="J4146">
            <v>124097</v>
          </cell>
          <cell r="K4146">
            <v>124097</v>
          </cell>
          <cell r="L4146">
            <v>76729.18</v>
          </cell>
          <cell r="M4146" t="str">
            <v>F</v>
          </cell>
          <cell r="N4146">
            <v>0.6183</v>
          </cell>
          <cell r="O4146" t="str">
            <v>I</v>
          </cell>
        </row>
        <row r="4147">
          <cell r="F4147" t="str">
            <v>SKHU8931240</v>
          </cell>
          <cell r="G4147" t="str">
            <v>GR-2025/02-0036</v>
          </cell>
        </row>
        <row r="4147">
          <cell r="I4147" t="str">
            <v>F</v>
          </cell>
          <cell r="J4147">
            <v>139975</v>
          </cell>
          <cell r="K4147">
            <v>139975</v>
          </cell>
          <cell r="L4147">
            <v>86924.48</v>
          </cell>
          <cell r="M4147" t="str">
            <v>F</v>
          </cell>
          <cell r="N4147">
            <v>0.621</v>
          </cell>
          <cell r="O4147" t="str">
            <v>I</v>
          </cell>
        </row>
        <row r="4148">
          <cell r="F4148" t="str">
            <v>SKHU9541150</v>
          </cell>
          <cell r="G4148" t="str">
            <v>GR-2025/02-0019</v>
          </cell>
        </row>
        <row r="4148">
          <cell r="I4148" t="str">
            <v>F</v>
          </cell>
          <cell r="J4148">
            <v>142030</v>
          </cell>
          <cell r="K4148">
            <v>142030</v>
          </cell>
          <cell r="L4148">
            <v>88200.63</v>
          </cell>
          <cell r="M4148" t="str">
            <v>F</v>
          </cell>
          <cell r="N4148">
            <v>0.621</v>
          </cell>
          <cell r="O4148" t="str">
            <v>I</v>
          </cell>
        </row>
        <row r="4149">
          <cell r="G4149" t="str">
            <v>GR-2025/01-0095</v>
          </cell>
        </row>
        <row r="4149">
          <cell r="I4149" t="str">
            <v>F</v>
          </cell>
          <cell r="J4149">
            <v>220</v>
          </cell>
          <cell r="K4149">
            <v>220</v>
          </cell>
          <cell r="L4149">
            <v>220</v>
          </cell>
          <cell r="M4149" t="str">
            <v>F</v>
          </cell>
          <cell r="N4149">
            <v>1</v>
          </cell>
        </row>
        <row r="4150">
          <cell r="G4150" t="str">
            <v>GR-2025/01-0086</v>
          </cell>
        </row>
        <row r="4150">
          <cell r="I4150" t="str">
            <v>F</v>
          </cell>
          <cell r="J4150">
            <v>4150</v>
          </cell>
          <cell r="K4150">
            <v>4150</v>
          </cell>
          <cell r="L4150">
            <v>2544.37</v>
          </cell>
          <cell r="M4150" t="str">
            <v>F</v>
          </cell>
          <cell r="N4150">
            <v>0.6131</v>
          </cell>
          <cell r="O4150" t="str">
            <v>I</v>
          </cell>
        </row>
        <row r="4151">
          <cell r="G4151" t="str">
            <v>GR-2025/01-0094</v>
          </cell>
        </row>
        <row r="4151">
          <cell r="I4151" t="str">
            <v>F</v>
          </cell>
          <cell r="J4151">
            <v>520</v>
          </cell>
          <cell r="K4151">
            <v>520</v>
          </cell>
          <cell r="L4151">
            <v>520</v>
          </cell>
          <cell r="M4151" t="str">
            <v>F</v>
          </cell>
          <cell r="N4151">
            <v>1</v>
          </cell>
        </row>
        <row r="4152">
          <cell r="F4152" t="str">
            <v>SKHU9543580</v>
          </cell>
          <cell r="G4152" t="str">
            <v>GR-2025/02-0033</v>
          </cell>
        </row>
        <row r="4152">
          <cell r="I4152" t="str">
            <v>F</v>
          </cell>
          <cell r="J4152">
            <v>178660</v>
          </cell>
          <cell r="K4152">
            <v>178660</v>
          </cell>
          <cell r="L4152">
            <v>110947.86</v>
          </cell>
          <cell r="M4152" t="str">
            <v>F</v>
          </cell>
          <cell r="N4152">
            <v>0.621</v>
          </cell>
          <cell r="O4152" t="str">
            <v>I</v>
          </cell>
        </row>
        <row r="4153">
          <cell r="F4153" t="str">
            <v>CSNU6663058</v>
          </cell>
          <cell r="G4153" t="str">
            <v>GR-2025/02-0050</v>
          </cell>
        </row>
        <row r="4153">
          <cell r="I4153" t="str">
            <v>F</v>
          </cell>
          <cell r="J4153">
            <v>81312.72</v>
          </cell>
          <cell r="K4153">
            <v>81312.72</v>
          </cell>
          <cell r="L4153">
            <v>50275.65</v>
          </cell>
          <cell r="M4153" t="str">
            <v>F</v>
          </cell>
          <cell r="N4153">
            <v>0.6183</v>
          </cell>
          <cell r="O4153" t="str">
            <v>I</v>
          </cell>
        </row>
        <row r="4154">
          <cell r="F4154" t="str">
            <v>OOCU8773815</v>
          </cell>
          <cell r="G4154" t="str">
            <v>GR-2025/02-0077</v>
          </cell>
        </row>
        <row r="4154">
          <cell r="I4154" t="str">
            <v>F</v>
          </cell>
          <cell r="J4154">
            <v>70056.84</v>
          </cell>
          <cell r="K4154">
            <v>70056.84</v>
          </cell>
          <cell r="L4154">
            <v>43316.14</v>
          </cell>
          <cell r="M4154" t="str">
            <v>F</v>
          </cell>
          <cell r="N4154">
            <v>0.6183</v>
          </cell>
          <cell r="O4154" t="str">
            <v>I</v>
          </cell>
        </row>
        <row r="4155">
          <cell r="F4155" t="str">
            <v>OOCU9031636</v>
          </cell>
          <cell r="G4155" t="str">
            <v>GR-2025/02-0095</v>
          </cell>
        </row>
        <row r="4155">
          <cell r="I4155" t="str">
            <v>F</v>
          </cell>
          <cell r="J4155">
            <v>74925.52</v>
          </cell>
          <cell r="K4155">
            <v>74925.52</v>
          </cell>
          <cell r="L4155">
            <v>46528.75</v>
          </cell>
          <cell r="M4155" t="str">
            <v>F</v>
          </cell>
          <cell r="N4155">
            <v>0.621</v>
          </cell>
          <cell r="O4155" t="str">
            <v>I</v>
          </cell>
        </row>
        <row r="4156">
          <cell r="F4156" t="str">
            <v>OOCU8638158</v>
          </cell>
          <cell r="G4156" t="str">
            <v>GR-2025/02-0100</v>
          </cell>
        </row>
        <row r="4156">
          <cell r="I4156" t="str">
            <v>F</v>
          </cell>
          <cell r="J4156">
            <v>71807.36</v>
          </cell>
          <cell r="K4156">
            <v>71807.36</v>
          </cell>
          <cell r="L4156">
            <v>44592.37</v>
          </cell>
          <cell r="M4156" t="str">
            <v>F</v>
          </cell>
          <cell r="N4156">
            <v>0.621</v>
          </cell>
          <cell r="O4156" t="str">
            <v>I</v>
          </cell>
        </row>
        <row r="4157">
          <cell r="F4157" t="str">
            <v>TIIU6472267</v>
          </cell>
          <cell r="G4157" t="str">
            <v>GR-2025/01-0116</v>
          </cell>
        </row>
        <row r="4157">
          <cell r="I4157" t="str">
            <v>F</v>
          </cell>
          <cell r="J4157">
            <v>114468.85</v>
          </cell>
          <cell r="K4157">
            <v>114468.85</v>
          </cell>
          <cell r="L4157">
            <v>71005.03</v>
          </cell>
          <cell r="M4157" t="str">
            <v>F</v>
          </cell>
          <cell r="N4157">
            <v>0.6203</v>
          </cell>
          <cell r="O4157" t="str">
            <v>I</v>
          </cell>
        </row>
        <row r="4158">
          <cell r="F4158" t="str">
            <v>ECMU4867506</v>
          </cell>
          <cell r="G4158" t="str">
            <v>GR-2025/02-0002</v>
          </cell>
        </row>
        <row r="4158">
          <cell r="I4158" t="str">
            <v>F</v>
          </cell>
          <cell r="J4158">
            <v>145631</v>
          </cell>
          <cell r="K4158">
            <v>145631</v>
          </cell>
          <cell r="L4158">
            <v>90145.59</v>
          </cell>
          <cell r="M4158" t="str">
            <v>F</v>
          </cell>
          <cell r="N4158">
            <v>0.619</v>
          </cell>
          <cell r="O4158" t="str">
            <v>I</v>
          </cell>
        </row>
        <row r="4159">
          <cell r="I4159" t="str">
            <v>F</v>
          </cell>
          <cell r="J4159">
            <v>20501</v>
          </cell>
          <cell r="K4159">
            <v>20501</v>
          </cell>
          <cell r="L4159">
            <v>12300.6</v>
          </cell>
          <cell r="M4159" t="str">
            <v>F</v>
          </cell>
          <cell r="N4159">
            <v>0.6</v>
          </cell>
          <cell r="O4159" t="str">
            <v>L</v>
          </cell>
        </row>
        <row r="4160">
          <cell r="I4160" t="str">
            <v>F</v>
          </cell>
          <cell r="J4160">
            <v>3640</v>
          </cell>
          <cell r="K4160">
            <v>3640</v>
          </cell>
          <cell r="L4160">
            <v>2184</v>
          </cell>
          <cell r="M4160" t="str">
            <v>F</v>
          </cell>
          <cell r="N4160">
            <v>0.6</v>
          </cell>
          <cell r="O4160" t="str">
            <v>L</v>
          </cell>
        </row>
        <row r="4161">
          <cell r="F4161" t="str">
            <v>TRHU5617289</v>
          </cell>
          <cell r="G4161" t="str">
            <v>GR-2025/02-0018</v>
          </cell>
        </row>
        <row r="4161">
          <cell r="I4161" t="str">
            <v>F</v>
          </cell>
          <cell r="J4161">
            <v>52690</v>
          </cell>
          <cell r="K4161">
            <v>52690</v>
          </cell>
          <cell r="L4161">
            <v>32615.11</v>
          </cell>
          <cell r="M4161" t="str">
            <v>F</v>
          </cell>
          <cell r="N4161">
            <v>0.619</v>
          </cell>
          <cell r="O4161" t="str">
            <v>I</v>
          </cell>
        </row>
        <row r="4162">
          <cell r="F4162" t="str">
            <v>TRHU5617289</v>
          </cell>
          <cell r="G4162" t="str">
            <v>GR-2025/02-0017</v>
          </cell>
        </row>
        <row r="4162">
          <cell r="I4162" t="str">
            <v>F</v>
          </cell>
          <cell r="J4162">
            <v>116475</v>
          </cell>
          <cell r="K4162">
            <v>116475</v>
          </cell>
          <cell r="L4162">
            <v>72098.03</v>
          </cell>
          <cell r="M4162" t="str">
            <v>F</v>
          </cell>
          <cell r="N4162">
            <v>0.619</v>
          </cell>
          <cell r="O4162" t="str">
            <v>I</v>
          </cell>
        </row>
        <row r="4163">
          <cell r="I4163" t="str">
            <v>F</v>
          </cell>
          <cell r="J4163">
            <v>1227</v>
          </cell>
          <cell r="K4163">
            <v>1227</v>
          </cell>
          <cell r="L4163">
            <v>736.2</v>
          </cell>
          <cell r="M4163" t="str">
            <v>F</v>
          </cell>
          <cell r="N4163">
            <v>0.6</v>
          </cell>
          <cell r="O4163" t="str">
            <v>L</v>
          </cell>
        </row>
        <row r="4164">
          <cell r="F4164" t="str">
            <v>SEKU6215571 (MOCHA)</v>
          </cell>
          <cell r="G4164" t="str">
            <v>GR-2025/02-0004</v>
          </cell>
        </row>
        <row r="4164">
          <cell r="I4164" t="str">
            <v>F</v>
          </cell>
          <cell r="J4164">
            <v>107925</v>
          </cell>
          <cell r="K4164">
            <v>107925</v>
          </cell>
          <cell r="L4164">
            <v>66805.58</v>
          </cell>
          <cell r="M4164" t="str">
            <v>F</v>
          </cell>
          <cell r="N4164">
            <v>0.619</v>
          </cell>
          <cell r="O4164" t="str">
            <v>I</v>
          </cell>
        </row>
        <row r="4165">
          <cell r="F4165" t="str">
            <v>SEKU6215571</v>
          </cell>
          <cell r="G4165" t="str">
            <v>GR-2025/02-0003</v>
          </cell>
        </row>
        <row r="4165">
          <cell r="I4165" t="str">
            <v>F</v>
          </cell>
          <cell r="J4165">
            <v>136200</v>
          </cell>
          <cell r="K4165">
            <v>136200</v>
          </cell>
          <cell r="L4165">
            <v>84307.8</v>
          </cell>
          <cell r="M4165" t="str">
            <v>F</v>
          </cell>
          <cell r="N4165">
            <v>0.619</v>
          </cell>
          <cell r="O4165" t="str">
            <v>I</v>
          </cell>
        </row>
        <row r="4166">
          <cell r="F4166" t="str">
            <v>TRHU6104871</v>
          </cell>
          <cell r="G4166" t="str">
            <v>GR-2025/02-0022</v>
          </cell>
        </row>
        <row r="4166">
          <cell r="I4166" t="str">
            <v>F</v>
          </cell>
          <cell r="J4166">
            <v>75082</v>
          </cell>
          <cell r="K4166">
            <v>75082</v>
          </cell>
          <cell r="L4166">
            <v>46475.76</v>
          </cell>
          <cell r="M4166" t="str">
            <v>F</v>
          </cell>
          <cell r="N4166">
            <v>0.619</v>
          </cell>
          <cell r="O4166" t="str">
            <v>I</v>
          </cell>
        </row>
        <row r="4167">
          <cell r="F4167" t="str">
            <v>OOLU8997684 (MOCHA)</v>
          </cell>
          <cell r="G4167" t="str">
            <v>GR-2025/01-0131</v>
          </cell>
        </row>
        <row r="4167">
          <cell r="I4167" t="str">
            <v>F</v>
          </cell>
          <cell r="J4167">
            <v>25628</v>
          </cell>
          <cell r="K4167">
            <v>25628</v>
          </cell>
          <cell r="L4167">
            <v>15897.05</v>
          </cell>
          <cell r="M4167" t="str">
            <v>F</v>
          </cell>
          <cell r="N4167">
            <v>0.6203</v>
          </cell>
          <cell r="O4167" t="str">
            <v>I</v>
          </cell>
        </row>
        <row r="4168">
          <cell r="F4168" t="str">
            <v>OOLU8997684</v>
          </cell>
          <cell r="G4168" t="str">
            <v>GR-2025/01-0130</v>
          </cell>
        </row>
        <row r="4168">
          <cell r="I4168" t="str">
            <v>F</v>
          </cell>
          <cell r="J4168">
            <v>346570</v>
          </cell>
          <cell r="K4168">
            <v>346570</v>
          </cell>
          <cell r="L4168">
            <v>214977.37</v>
          </cell>
          <cell r="M4168" t="str">
            <v>F</v>
          </cell>
          <cell r="N4168">
            <v>0.6203</v>
          </cell>
          <cell r="O4168" t="str">
            <v>I</v>
          </cell>
        </row>
        <row r="4169">
          <cell r="F4169" t="str">
            <v>OOLU8997684</v>
          </cell>
          <cell r="G4169" t="str">
            <v>GR-2025/01-0129</v>
          </cell>
        </row>
        <row r="4169">
          <cell r="I4169" t="str">
            <v>F</v>
          </cell>
          <cell r="J4169">
            <v>32941.03</v>
          </cell>
          <cell r="K4169">
            <v>32941.03</v>
          </cell>
          <cell r="L4169">
            <v>20433.32</v>
          </cell>
          <cell r="M4169" t="str">
            <v>F</v>
          </cell>
          <cell r="N4169">
            <v>0.6203</v>
          </cell>
          <cell r="O4169" t="str">
            <v>I</v>
          </cell>
        </row>
        <row r="4170">
          <cell r="F4170" t="str">
            <v>OOLU8997684</v>
          </cell>
          <cell r="G4170" t="str">
            <v>GR-2025/01-0128</v>
          </cell>
        </row>
        <row r="4170">
          <cell r="I4170" t="str">
            <v>F</v>
          </cell>
          <cell r="J4170">
            <v>97885</v>
          </cell>
          <cell r="K4170">
            <v>97885</v>
          </cell>
          <cell r="L4170">
            <v>60718.07</v>
          </cell>
          <cell r="M4170" t="str">
            <v>F</v>
          </cell>
          <cell r="N4170">
            <v>0.6203</v>
          </cell>
          <cell r="O4170" t="str">
            <v>I</v>
          </cell>
        </row>
        <row r="4171">
          <cell r="I4171" t="str">
            <v>F</v>
          </cell>
          <cell r="J4171">
            <v>10440</v>
          </cell>
          <cell r="K4171">
            <v>10440</v>
          </cell>
          <cell r="L4171">
            <v>6264</v>
          </cell>
          <cell r="M4171" t="str">
            <v>F</v>
          </cell>
          <cell r="N4171">
            <v>0.6</v>
          </cell>
          <cell r="O4171" t="str">
            <v>L</v>
          </cell>
        </row>
        <row r="4172">
          <cell r="F4172" t="str">
            <v>OOLU8997684</v>
          </cell>
          <cell r="G4172" t="str">
            <v>GR-2025/01-0127</v>
          </cell>
        </row>
        <row r="4172">
          <cell r="I4172" t="str">
            <v>F</v>
          </cell>
          <cell r="J4172">
            <v>64692</v>
          </cell>
          <cell r="K4172">
            <v>64692</v>
          </cell>
          <cell r="L4172">
            <v>40128.45</v>
          </cell>
          <cell r="M4172" t="str">
            <v>F</v>
          </cell>
          <cell r="N4172">
            <v>0.6203</v>
          </cell>
          <cell r="O4172" t="str">
            <v>I</v>
          </cell>
        </row>
        <row r="4173">
          <cell r="F4173" t="str">
            <v>OOLU8997684 (MOCHA)</v>
          </cell>
          <cell r="G4173" t="str">
            <v>GR-2025/01-0126</v>
          </cell>
        </row>
        <row r="4173">
          <cell r="I4173" t="str">
            <v>F</v>
          </cell>
          <cell r="J4173">
            <v>19526</v>
          </cell>
          <cell r="K4173">
            <v>19526</v>
          </cell>
          <cell r="L4173">
            <v>12111.98</v>
          </cell>
          <cell r="M4173" t="str">
            <v>F</v>
          </cell>
          <cell r="N4173">
            <v>0.6203</v>
          </cell>
          <cell r="O4173" t="str">
            <v>I</v>
          </cell>
        </row>
        <row r="4174">
          <cell r="F4174" t="str">
            <v>OOLU8997684</v>
          </cell>
          <cell r="G4174" t="str">
            <v>GR-2025/01-0124</v>
          </cell>
        </row>
        <row r="4174">
          <cell r="I4174" t="str">
            <v>F</v>
          </cell>
          <cell r="J4174">
            <v>227604</v>
          </cell>
          <cell r="K4174">
            <v>227604</v>
          </cell>
          <cell r="L4174">
            <v>141182.76</v>
          </cell>
          <cell r="M4174" t="str">
            <v>F</v>
          </cell>
          <cell r="N4174">
            <v>0.6203</v>
          </cell>
          <cell r="O4174" t="str">
            <v>I</v>
          </cell>
        </row>
        <row r="4175">
          <cell r="F4175" t="str">
            <v>OOLU8997684</v>
          </cell>
          <cell r="G4175" t="str">
            <v>GR-2025/01-0125</v>
          </cell>
        </row>
        <row r="4175">
          <cell r="I4175" t="str">
            <v>F</v>
          </cell>
          <cell r="J4175">
            <v>19401</v>
          </cell>
          <cell r="K4175">
            <v>19401</v>
          </cell>
          <cell r="L4175">
            <v>12034.44</v>
          </cell>
          <cell r="M4175" t="str">
            <v>F</v>
          </cell>
          <cell r="N4175">
            <v>0.6203</v>
          </cell>
          <cell r="O4175" t="str">
            <v>I</v>
          </cell>
        </row>
        <row r="4176">
          <cell r="F4176" t="str">
            <v>OOLU8997684</v>
          </cell>
          <cell r="G4176" t="str">
            <v>GR-2025/01-0123</v>
          </cell>
        </row>
        <row r="4176">
          <cell r="I4176" t="str">
            <v>F</v>
          </cell>
          <cell r="J4176">
            <v>0</v>
          </cell>
          <cell r="K4176">
            <v>0</v>
          </cell>
          <cell r="L4176">
            <v>0</v>
          </cell>
          <cell r="M4176" t="str">
            <v>F</v>
          </cell>
          <cell r="N4176">
            <v>0.6203</v>
          </cell>
          <cell r="O4176" t="str">
            <v>I</v>
          </cell>
        </row>
        <row r="4177">
          <cell r="F4177" t="str">
            <v>OOLU8997684</v>
          </cell>
          <cell r="G4177" t="str">
            <v>GR-2025/01-0122</v>
          </cell>
        </row>
        <row r="4177">
          <cell r="I4177" t="str">
            <v>F</v>
          </cell>
          <cell r="J4177">
            <v>6328.8</v>
          </cell>
          <cell r="K4177">
            <v>6328.8</v>
          </cell>
          <cell r="L4177">
            <v>3925.75</v>
          </cell>
          <cell r="M4177" t="str">
            <v>F</v>
          </cell>
          <cell r="N4177">
            <v>0.6203</v>
          </cell>
          <cell r="O4177" t="str">
            <v>I</v>
          </cell>
        </row>
        <row r="4178">
          <cell r="I4178" t="str">
            <v>F</v>
          </cell>
          <cell r="J4178">
            <v>3750</v>
          </cell>
          <cell r="K4178">
            <v>3750</v>
          </cell>
          <cell r="L4178">
            <v>2250</v>
          </cell>
          <cell r="M4178" t="str">
            <v>F</v>
          </cell>
          <cell r="N4178">
            <v>0.6</v>
          </cell>
          <cell r="O4178" t="str">
            <v>L</v>
          </cell>
        </row>
        <row r="4179">
          <cell r="I4179" t="str">
            <v>F</v>
          </cell>
          <cell r="J4179">
            <v>470</v>
          </cell>
          <cell r="K4179">
            <v>470</v>
          </cell>
          <cell r="L4179">
            <v>282</v>
          </cell>
          <cell r="M4179" t="str">
            <v>F</v>
          </cell>
          <cell r="N4179">
            <v>0.6</v>
          </cell>
          <cell r="O4179" t="str">
            <v>L</v>
          </cell>
        </row>
        <row r="4180">
          <cell r="I4180" t="str">
            <v>F</v>
          </cell>
          <cell r="J4180">
            <v>25080</v>
          </cell>
          <cell r="K4180">
            <v>25080</v>
          </cell>
          <cell r="L4180">
            <v>15048</v>
          </cell>
          <cell r="M4180" t="str">
            <v>F</v>
          </cell>
          <cell r="N4180">
            <v>0.6</v>
          </cell>
          <cell r="O4180" t="str">
            <v>L</v>
          </cell>
        </row>
        <row r="4181">
          <cell r="F4181" t="str">
            <v>WHSU6297280</v>
          </cell>
          <cell r="G4181" t="str">
            <v>GR-2025/01-0139</v>
          </cell>
        </row>
        <row r="4181">
          <cell r="I4181" t="str">
            <v>F</v>
          </cell>
          <cell r="J4181">
            <v>66525.52</v>
          </cell>
          <cell r="K4181">
            <v>66525.52</v>
          </cell>
          <cell r="L4181">
            <v>41265.78</v>
          </cell>
          <cell r="M4181" t="str">
            <v>F</v>
          </cell>
          <cell r="N4181">
            <v>0.6203</v>
          </cell>
          <cell r="O4181" t="str">
            <v>I</v>
          </cell>
        </row>
        <row r="4182">
          <cell r="F4182" t="str">
            <v>WHSU8207557</v>
          </cell>
          <cell r="G4182" t="str">
            <v>GR-2025/01-0134</v>
          </cell>
        </row>
        <row r="4182">
          <cell r="I4182" t="str">
            <v>F</v>
          </cell>
          <cell r="J4182">
            <v>65925.72</v>
          </cell>
          <cell r="K4182">
            <v>65925.72</v>
          </cell>
          <cell r="L4182">
            <v>40893.72</v>
          </cell>
          <cell r="M4182" t="str">
            <v>F</v>
          </cell>
          <cell r="N4182">
            <v>0.6203</v>
          </cell>
          <cell r="O4182" t="str">
            <v>I</v>
          </cell>
        </row>
        <row r="4183">
          <cell r="I4183" t="str">
            <v>F</v>
          </cell>
          <cell r="J4183">
            <v>63703.5</v>
          </cell>
          <cell r="K4183">
            <v>63703.5</v>
          </cell>
          <cell r="L4183">
            <v>38222.1</v>
          </cell>
          <cell r="M4183" t="str">
            <v>F</v>
          </cell>
          <cell r="N4183">
            <v>0.6</v>
          </cell>
          <cell r="O4183" t="str">
            <v>L</v>
          </cell>
        </row>
        <row r="4184">
          <cell r="F4184" t="str">
            <v>CMAU5692713</v>
          </cell>
          <cell r="G4184" t="str">
            <v>GR-2025/01-0087</v>
          </cell>
        </row>
        <row r="4184">
          <cell r="I4184" t="str">
            <v>F</v>
          </cell>
          <cell r="J4184">
            <v>61568</v>
          </cell>
          <cell r="K4184">
            <v>61568</v>
          </cell>
          <cell r="L4184">
            <v>38190.63</v>
          </cell>
          <cell r="M4184" t="str">
            <v>F</v>
          </cell>
          <cell r="N4184">
            <v>0.6203</v>
          </cell>
          <cell r="O4184" t="str">
            <v>I</v>
          </cell>
        </row>
        <row r="4185">
          <cell r="F4185" t="str">
            <v>WHSU5684258</v>
          </cell>
          <cell r="G4185" t="str">
            <v>GR-2025/02-0032</v>
          </cell>
        </row>
        <row r="4185">
          <cell r="I4185" t="str">
            <v>F</v>
          </cell>
          <cell r="J4185">
            <v>28500</v>
          </cell>
          <cell r="K4185">
            <v>28500</v>
          </cell>
          <cell r="L4185">
            <v>17698.5</v>
          </cell>
          <cell r="M4185" t="str">
            <v>F</v>
          </cell>
          <cell r="N4185">
            <v>0.621</v>
          </cell>
          <cell r="O4185" t="str">
            <v>I</v>
          </cell>
        </row>
        <row r="4186">
          <cell r="F4186" t="str">
            <v>WHSU5684258</v>
          </cell>
          <cell r="G4186" t="str">
            <v>GR-2025/02-0021</v>
          </cell>
        </row>
        <row r="4186">
          <cell r="I4186" t="str">
            <v>F</v>
          </cell>
          <cell r="J4186">
            <v>104522.97</v>
          </cell>
          <cell r="K4186">
            <v>104522.97</v>
          </cell>
          <cell r="L4186">
            <v>64908.76</v>
          </cell>
          <cell r="M4186" t="str">
            <v>F</v>
          </cell>
          <cell r="N4186">
            <v>0.621</v>
          </cell>
          <cell r="O4186" t="str">
            <v>I</v>
          </cell>
        </row>
        <row r="4187">
          <cell r="G4187" t="str">
            <v>GR-2025/02-0054</v>
          </cell>
        </row>
        <row r="4187">
          <cell r="I4187" t="str">
            <v>F</v>
          </cell>
          <cell r="J4187">
            <v>2520</v>
          </cell>
          <cell r="K4187">
            <v>2520</v>
          </cell>
          <cell r="L4187">
            <v>2520</v>
          </cell>
          <cell r="M4187" t="str">
            <v>F</v>
          </cell>
          <cell r="N4187">
            <v>1</v>
          </cell>
        </row>
        <row r="4188">
          <cell r="G4188" t="str">
            <v>GR-2025/02-0034</v>
          </cell>
        </row>
        <row r="4188">
          <cell r="I4188" t="str">
            <v>F</v>
          </cell>
          <cell r="J4188">
            <v>1600</v>
          </cell>
          <cell r="K4188">
            <v>1600</v>
          </cell>
          <cell r="L4188">
            <v>1600</v>
          </cell>
          <cell r="M4188" t="str">
            <v>F</v>
          </cell>
          <cell r="N4188">
            <v>1</v>
          </cell>
        </row>
        <row r="4189">
          <cell r="I4189" t="str">
            <v>F</v>
          </cell>
          <cell r="J4189">
            <v>5750</v>
          </cell>
          <cell r="K4189">
            <v>5750</v>
          </cell>
          <cell r="L4189">
            <v>3450</v>
          </cell>
          <cell r="M4189" t="str">
            <v>F</v>
          </cell>
          <cell r="N4189">
            <v>0.6</v>
          </cell>
          <cell r="O4189" t="str">
            <v>L</v>
          </cell>
        </row>
        <row r="4190">
          <cell r="I4190" t="str">
            <v>F</v>
          </cell>
          <cell r="J4190">
            <v>19500</v>
          </cell>
          <cell r="K4190">
            <v>19500</v>
          </cell>
          <cell r="L4190">
            <v>11700</v>
          </cell>
          <cell r="M4190" t="str">
            <v>F</v>
          </cell>
          <cell r="N4190">
            <v>0.6</v>
          </cell>
          <cell r="O4190" t="str">
            <v>L</v>
          </cell>
        </row>
        <row r="4191">
          <cell r="F4191" t="str">
            <v>WHSU6052498</v>
          </cell>
          <cell r="G4191" t="str">
            <v>GR-2025/02-0020</v>
          </cell>
        </row>
        <row r="4191">
          <cell r="I4191" t="str">
            <v>F</v>
          </cell>
          <cell r="J4191">
            <v>111409.99</v>
          </cell>
          <cell r="K4191">
            <v>111409.99</v>
          </cell>
          <cell r="L4191">
            <v>69185.6</v>
          </cell>
          <cell r="M4191" t="str">
            <v>F</v>
          </cell>
          <cell r="N4191">
            <v>0.621</v>
          </cell>
          <cell r="O4191" t="str">
            <v>I</v>
          </cell>
        </row>
        <row r="4192">
          <cell r="F4192" t="str">
            <v>F-EITU1519566</v>
          </cell>
          <cell r="G4192" t="str">
            <v>FGR2025/01-0003</v>
          </cell>
        </row>
        <row r="4192">
          <cell r="I4192" t="str">
            <v>F</v>
          </cell>
          <cell r="J4192">
            <v>0</v>
          </cell>
          <cell r="K4192">
            <v>0</v>
          </cell>
          <cell r="L4192">
            <v>0</v>
          </cell>
          <cell r="M4192" t="str">
            <v>F</v>
          </cell>
          <cell r="N4192">
            <v>0.6217</v>
          </cell>
          <cell r="O4192" t="str">
            <v>I</v>
          </cell>
        </row>
        <row r="4193">
          <cell r="F4193" t="str">
            <v>WHSU5855480</v>
          </cell>
          <cell r="G4193" t="str">
            <v>GR-2025/02-0007</v>
          </cell>
        </row>
        <row r="4193">
          <cell r="I4193" t="str">
            <v>F</v>
          </cell>
          <cell r="J4193">
            <v>105200</v>
          </cell>
          <cell r="K4193">
            <v>105200</v>
          </cell>
          <cell r="L4193">
            <v>65329.2</v>
          </cell>
          <cell r="M4193" t="str">
            <v>F</v>
          </cell>
          <cell r="N4193">
            <v>0.621</v>
          </cell>
          <cell r="O4193" t="str">
            <v>I</v>
          </cell>
        </row>
        <row r="4194">
          <cell r="F4194" t="str">
            <v>WHSU5685280</v>
          </cell>
          <cell r="G4194" t="str">
            <v>GR-2025/02-0009</v>
          </cell>
        </row>
        <row r="4194">
          <cell r="I4194" t="str">
            <v>F</v>
          </cell>
          <cell r="J4194">
            <v>112464</v>
          </cell>
          <cell r="K4194">
            <v>112464</v>
          </cell>
          <cell r="L4194">
            <v>69840.14</v>
          </cell>
          <cell r="M4194" t="str">
            <v>F</v>
          </cell>
          <cell r="N4194">
            <v>0.621</v>
          </cell>
          <cell r="O4194" t="str">
            <v>I</v>
          </cell>
        </row>
        <row r="4195">
          <cell r="F4195" t="str">
            <v>WHSU5861836</v>
          </cell>
          <cell r="G4195" t="str">
            <v>GR-2025/02-0001</v>
          </cell>
        </row>
        <row r="4195">
          <cell r="I4195" t="str">
            <v>F</v>
          </cell>
          <cell r="J4195">
            <v>113280</v>
          </cell>
          <cell r="K4195">
            <v>113280</v>
          </cell>
          <cell r="L4195">
            <v>70346.88</v>
          </cell>
          <cell r="M4195" t="str">
            <v>F</v>
          </cell>
          <cell r="N4195">
            <v>0.621</v>
          </cell>
          <cell r="O4195" t="str">
            <v>I</v>
          </cell>
        </row>
        <row r="4196">
          <cell r="F4196" t="str">
            <v>BMOU6470106 (KUCHING)</v>
          </cell>
          <cell r="G4196" t="str">
            <v>GR-2025/02-0045</v>
          </cell>
        </row>
        <row r="4196">
          <cell r="I4196" t="str">
            <v>F</v>
          </cell>
          <cell r="J4196">
            <v>20755</v>
          </cell>
          <cell r="K4196">
            <v>20755</v>
          </cell>
          <cell r="L4196">
            <v>12847.35</v>
          </cell>
          <cell r="M4196" t="str">
            <v>F</v>
          </cell>
          <cell r="N4196">
            <v>0.619</v>
          </cell>
          <cell r="O4196" t="str">
            <v>I</v>
          </cell>
        </row>
        <row r="4197">
          <cell r="G4197" t="str">
            <v>GR-2025/01-0062</v>
          </cell>
        </row>
        <row r="4197">
          <cell r="I4197" t="str">
            <v>F</v>
          </cell>
          <cell r="J4197">
            <v>415</v>
          </cell>
          <cell r="K4197">
            <v>415</v>
          </cell>
          <cell r="L4197">
            <v>415</v>
          </cell>
          <cell r="M4197" t="str">
            <v>F</v>
          </cell>
          <cell r="N4197">
            <v>1</v>
          </cell>
        </row>
        <row r="4198">
          <cell r="F4198" t="str">
            <v>BMOU6470106 (KUCHING)</v>
          </cell>
          <cell r="G4198" t="str">
            <v>GR-2025/02-0044</v>
          </cell>
        </row>
        <row r="4198">
          <cell r="I4198" t="str">
            <v>F</v>
          </cell>
          <cell r="J4198">
            <v>16110</v>
          </cell>
          <cell r="K4198">
            <v>16110</v>
          </cell>
          <cell r="L4198">
            <v>9972.09</v>
          </cell>
          <cell r="M4198" t="str">
            <v>F</v>
          </cell>
          <cell r="N4198">
            <v>0.619</v>
          </cell>
          <cell r="O4198" t="str">
            <v>I</v>
          </cell>
        </row>
        <row r="4199">
          <cell r="F4199" t="str">
            <v>BMOU6470106 (KUCHING)</v>
          </cell>
          <cell r="G4199" t="str">
            <v>GR-2025/02-0043</v>
          </cell>
        </row>
        <row r="4199">
          <cell r="I4199" t="str">
            <v>F</v>
          </cell>
          <cell r="J4199">
            <v>15905</v>
          </cell>
          <cell r="K4199">
            <v>15905</v>
          </cell>
          <cell r="L4199">
            <v>9845.2</v>
          </cell>
          <cell r="M4199" t="str">
            <v>F</v>
          </cell>
          <cell r="N4199">
            <v>0.619</v>
          </cell>
          <cell r="O4199" t="str">
            <v>I</v>
          </cell>
        </row>
        <row r="4200">
          <cell r="F4200" t="str">
            <v>BMOU6470106 (KUCHING)</v>
          </cell>
          <cell r="G4200" t="str">
            <v>GR-2025/02-0042</v>
          </cell>
        </row>
        <row r="4200">
          <cell r="I4200" t="str">
            <v>F</v>
          </cell>
          <cell r="J4200">
            <v>60805</v>
          </cell>
          <cell r="K4200">
            <v>60805</v>
          </cell>
          <cell r="L4200">
            <v>37638.3</v>
          </cell>
          <cell r="M4200" t="str">
            <v>F</v>
          </cell>
          <cell r="N4200">
            <v>0.619</v>
          </cell>
          <cell r="O4200" t="str">
            <v>I</v>
          </cell>
        </row>
        <row r="4201">
          <cell r="G4201" t="str">
            <v>GR-2025/01-0061, GR-2025/01-0060, GR-2025/01-0070</v>
          </cell>
        </row>
        <row r="4201">
          <cell r="I4201" t="str">
            <v>F</v>
          </cell>
          <cell r="J4201">
            <v>4194.92</v>
          </cell>
          <cell r="K4201">
            <v>4194.92</v>
          </cell>
          <cell r="L4201">
            <v>4194.92</v>
          </cell>
          <cell r="M4201" t="str">
            <v>F</v>
          </cell>
          <cell r="N4201">
            <v>1</v>
          </cell>
        </row>
        <row r="4202">
          <cell r="G4202" t="str">
            <v>GR-2025/01-0043</v>
          </cell>
        </row>
        <row r="4202">
          <cell r="I4202" t="str">
            <v>F</v>
          </cell>
          <cell r="J4202">
            <v>74.93</v>
          </cell>
          <cell r="K4202">
            <v>74.93</v>
          </cell>
          <cell r="L4202">
            <v>74.93</v>
          </cell>
          <cell r="M4202" t="str">
            <v>F</v>
          </cell>
          <cell r="N4202">
            <v>1</v>
          </cell>
        </row>
        <row r="4203">
          <cell r="I4203" t="str">
            <v>F</v>
          </cell>
          <cell r="J4203">
            <v>2751</v>
          </cell>
          <cell r="K4203">
            <v>2751</v>
          </cell>
          <cell r="L4203">
            <v>1650.6</v>
          </cell>
          <cell r="M4203" t="str">
            <v>F</v>
          </cell>
          <cell r="N4203">
            <v>0.6</v>
          </cell>
          <cell r="O4203" t="str">
            <v>L</v>
          </cell>
        </row>
        <row r="4204">
          <cell r="I4204" t="str">
            <v>F</v>
          </cell>
          <cell r="J4204">
            <v>16.5</v>
          </cell>
          <cell r="K4204">
            <v>16.5</v>
          </cell>
          <cell r="L4204">
            <v>9.9</v>
          </cell>
          <cell r="M4204" t="str">
            <v>F</v>
          </cell>
          <cell r="N4204">
            <v>0.6</v>
          </cell>
          <cell r="O4204" t="str">
            <v>L</v>
          </cell>
        </row>
        <row r="4205">
          <cell r="I4205" t="str">
            <v>F</v>
          </cell>
          <cell r="J4205">
            <v>58000</v>
          </cell>
          <cell r="K4205">
            <v>58000</v>
          </cell>
          <cell r="L4205">
            <v>34800</v>
          </cell>
          <cell r="M4205" t="str">
            <v>F</v>
          </cell>
          <cell r="N4205">
            <v>0.6</v>
          </cell>
          <cell r="O4205" t="str">
            <v>L</v>
          </cell>
        </row>
        <row r="4206">
          <cell r="F4206" t="str">
            <v>F-WHSU5835539</v>
          </cell>
          <cell r="G4206" t="str">
            <v>FGR2025/03-0003</v>
          </cell>
        </row>
        <row r="4206">
          <cell r="I4206" t="str">
            <v>F</v>
          </cell>
          <cell r="J4206">
            <v>0</v>
          </cell>
          <cell r="K4206">
            <v>0</v>
          </cell>
          <cell r="L4206">
            <v>0</v>
          </cell>
          <cell r="M4206" t="str">
            <v>F</v>
          </cell>
          <cell r="N4206">
            <v>0.6209</v>
          </cell>
          <cell r="O4206" t="str">
            <v>I</v>
          </cell>
        </row>
        <row r="4207">
          <cell r="F4207" t="str">
            <v>F-CSYU4013458</v>
          </cell>
          <cell r="G4207" t="str">
            <v>FGR2025/01-0002</v>
          </cell>
        </row>
        <row r="4207">
          <cell r="I4207" t="str">
            <v>F</v>
          </cell>
          <cell r="J4207">
            <v>0</v>
          </cell>
          <cell r="K4207">
            <v>0</v>
          </cell>
          <cell r="L4207">
            <v>0</v>
          </cell>
          <cell r="M4207" t="str">
            <v>F</v>
          </cell>
          <cell r="N4207">
            <v>0.6203</v>
          </cell>
          <cell r="O4207" t="str">
            <v>I</v>
          </cell>
        </row>
        <row r="4208">
          <cell r="I4208" t="str">
            <v>F</v>
          </cell>
          <cell r="J4208">
            <v>1040</v>
          </cell>
          <cell r="K4208">
            <v>1040</v>
          </cell>
          <cell r="L4208">
            <v>624</v>
          </cell>
          <cell r="M4208" t="str">
            <v>F</v>
          </cell>
          <cell r="N4208">
            <v>0.6</v>
          </cell>
          <cell r="O4208" t="str">
            <v>L</v>
          </cell>
        </row>
        <row r="4209">
          <cell r="G4209" t="str">
            <v>GR-2025/01-0042</v>
          </cell>
        </row>
        <row r="4209">
          <cell r="I4209" t="str">
            <v>F</v>
          </cell>
          <cell r="J4209">
            <v>467.6</v>
          </cell>
          <cell r="K4209">
            <v>467.6</v>
          </cell>
          <cell r="L4209">
            <v>467.6</v>
          </cell>
          <cell r="M4209" t="str">
            <v>F</v>
          </cell>
          <cell r="N4209">
            <v>1</v>
          </cell>
        </row>
        <row r="4210">
          <cell r="F4210" t="str">
            <v>CAIU9306890 (MOCHA)</v>
          </cell>
          <cell r="G4210" t="str">
            <v>GR-2025/01-0113</v>
          </cell>
        </row>
        <row r="4210">
          <cell r="I4210" t="str">
            <v>F</v>
          </cell>
          <cell r="J4210">
            <v>133901.5</v>
          </cell>
          <cell r="K4210">
            <v>133901.5</v>
          </cell>
          <cell r="L4210">
            <v>83059.1</v>
          </cell>
          <cell r="M4210" t="str">
            <v>F</v>
          </cell>
          <cell r="N4210">
            <v>0.6203</v>
          </cell>
          <cell r="O4210" t="str">
            <v>I</v>
          </cell>
        </row>
        <row r="4211">
          <cell r="F4211" t="str">
            <v>CSNU6569843</v>
          </cell>
          <cell r="G4211" t="str">
            <v>GR-2025/02-0038</v>
          </cell>
        </row>
        <row r="4211">
          <cell r="I4211" t="str">
            <v>F</v>
          </cell>
          <cell r="J4211">
            <v>117263</v>
          </cell>
          <cell r="K4211">
            <v>117263</v>
          </cell>
          <cell r="L4211">
            <v>72503.71</v>
          </cell>
          <cell r="M4211" t="str">
            <v>F</v>
          </cell>
          <cell r="N4211">
            <v>0.6183</v>
          </cell>
          <cell r="O4211" t="str">
            <v>I</v>
          </cell>
        </row>
        <row r="4212">
          <cell r="G4212" t="str">
            <v>GR-2025/01-0029</v>
          </cell>
        </row>
        <row r="4212">
          <cell r="I4212" t="str">
            <v>F</v>
          </cell>
          <cell r="J4212">
            <v>405.5</v>
          </cell>
          <cell r="K4212">
            <v>405.5</v>
          </cell>
          <cell r="L4212">
            <v>405.5</v>
          </cell>
          <cell r="M4212" t="str">
            <v>F</v>
          </cell>
          <cell r="N4212">
            <v>1</v>
          </cell>
        </row>
        <row r="4213">
          <cell r="I4213" t="str">
            <v>F</v>
          </cell>
          <cell r="J4213">
            <v>90751</v>
          </cell>
          <cell r="K4213">
            <v>90751</v>
          </cell>
          <cell r="L4213">
            <v>54450.6</v>
          </cell>
          <cell r="M4213" t="str">
            <v>F</v>
          </cell>
          <cell r="N4213">
            <v>0.6</v>
          </cell>
          <cell r="O4213" t="str">
            <v>L</v>
          </cell>
        </row>
        <row r="4214">
          <cell r="F4214" t="str">
            <v>CAIU9306890</v>
          </cell>
          <cell r="G4214" t="str">
            <v>GR-2025/01-0114</v>
          </cell>
        </row>
        <row r="4214">
          <cell r="I4214" t="str">
            <v>F</v>
          </cell>
          <cell r="J4214">
            <v>736120.12</v>
          </cell>
          <cell r="K4214">
            <v>736120.12</v>
          </cell>
          <cell r="L4214">
            <v>456615.31</v>
          </cell>
          <cell r="M4214" t="str">
            <v>F</v>
          </cell>
          <cell r="N4214">
            <v>0.6203</v>
          </cell>
          <cell r="O4214" t="str">
            <v>I</v>
          </cell>
        </row>
        <row r="4215">
          <cell r="F4215" t="str">
            <v>OOLU6867402</v>
          </cell>
          <cell r="G4215" t="str">
            <v>GR-2025/02-0037</v>
          </cell>
        </row>
        <row r="4215">
          <cell r="I4215" t="str">
            <v>F</v>
          </cell>
          <cell r="J4215">
            <v>41515</v>
          </cell>
          <cell r="K4215">
            <v>41515</v>
          </cell>
          <cell r="L4215">
            <v>25780.82</v>
          </cell>
          <cell r="M4215" t="str">
            <v>F</v>
          </cell>
          <cell r="N4215">
            <v>0.621</v>
          </cell>
          <cell r="O4215" t="str">
            <v>I</v>
          </cell>
        </row>
        <row r="4216">
          <cell r="F4216" t="str">
            <v>CSNU7024030</v>
          </cell>
          <cell r="G4216" t="str">
            <v>GR-2025/02-0025</v>
          </cell>
        </row>
        <row r="4216">
          <cell r="I4216" t="str">
            <v>F</v>
          </cell>
          <cell r="J4216">
            <v>48337</v>
          </cell>
          <cell r="K4216">
            <v>48337</v>
          </cell>
          <cell r="L4216">
            <v>30017.28</v>
          </cell>
          <cell r="M4216" t="str">
            <v>F</v>
          </cell>
          <cell r="N4216">
            <v>0.621</v>
          </cell>
          <cell r="O4216" t="str">
            <v>I</v>
          </cell>
        </row>
        <row r="4217">
          <cell r="I4217" t="str">
            <v>F</v>
          </cell>
          <cell r="J4217">
            <v>372438</v>
          </cell>
          <cell r="K4217">
            <v>372438</v>
          </cell>
          <cell r="L4217">
            <v>223462.8</v>
          </cell>
          <cell r="M4217" t="str">
            <v>F</v>
          </cell>
          <cell r="N4217">
            <v>0.6</v>
          </cell>
          <cell r="O4217" t="str">
            <v>L</v>
          </cell>
        </row>
        <row r="4218">
          <cell r="F4218" t="str">
            <v>TCKU7885322</v>
          </cell>
          <cell r="G4218" t="str">
            <v>GR-2025/01-0108</v>
          </cell>
        </row>
        <row r="4218">
          <cell r="I4218" t="str">
            <v>F</v>
          </cell>
          <cell r="J4218">
            <v>139240</v>
          </cell>
          <cell r="K4218">
            <v>139240</v>
          </cell>
          <cell r="L4218">
            <v>86370.57</v>
          </cell>
          <cell r="M4218" t="str">
            <v>F</v>
          </cell>
          <cell r="N4218">
            <v>0.6203</v>
          </cell>
          <cell r="O4218" t="str">
            <v>I</v>
          </cell>
        </row>
        <row r="4219">
          <cell r="G4219" t="str">
            <v>GR-2025/01-0025</v>
          </cell>
        </row>
        <row r="4219">
          <cell r="I4219" t="str">
            <v>F</v>
          </cell>
          <cell r="J4219">
            <v>478.1</v>
          </cell>
          <cell r="K4219">
            <v>478.1</v>
          </cell>
          <cell r="L4219">
            <v>478.1</v>
          </cell>
          <cell r="M4219" t="str">
            <v>F</v>
          </cell>
          <cell r="N4219">
            <v>1</v>
          </cell>
        </row>
        <row r="4220">
          <cell r="F4220" t="str">
            <v>YMLU8644019</v>
          </cell>
          <cell r="G4220" t="str">
            <v>GR-2025/02-0023</v>
          </cell>
        </row>
        <row r="4220">
          <cell r="I4220" t="str">
            <v>F</v>
          </cell>
          <cell r="J4220">
            <v>115184</v>
          </cell>
          <cell r="K4220">
            <v>115184</v>
          </cell>
          <cell r="L4220">
            <v>71298.9</v>
          </cell>
          <cell r="M4220" t="str">
            <v>F</v>
          </cell>
          <cell r="N4220">
            <v>0.619</v>
          </cell>
          <cell r="O4220" t="str">
            <v>I</v>
          </cell>
        </row>
        <row r="4221">
          <cell r="F4221" t="str">
            <v>F-TCNU3400500</v>
          </cell>
          <cell r="G4221" t="str">
            <v>FGR2025/01-0001</v>
          </cell>
        </row>
        <row r="4221">
          <cell r="I4221" t="str">
            <v>F</v>
          </cell>
          <cell r="J4221">
            <v>0</v>
          </cell>
          <cell r="K4221">
            <v>0</v>
          </cell>
          <cell r="L4221">
            <v>0</v>
          </cell>
          <cell r="M4221" t="str">
            <v>F</v>
          </cell>
          <cell r="N4221">
            <v>0.6209</v>
          </cell>
          <cell r="O4221" t="str">
            <v>I</v>
          </cell>
        </row>
        <row r="4222">
          <cell r="I4222" t="str">
            <v>F</v>
          </cell>
          <cell r="J4222">
            <v>1302</v>
          </cell>
          <cell r="K4222">
            <v>1302</v>
          </cell>
          <cell r="L4222">
            <v>781.2</v>
          </cell>
          <cell r="M4222" t="str">
            <v>F</v>
          </cell>
          <cell r="N4222">
            <v>0.6</v>
          </cell>
          <cell r="O4222" t="str">
            <v>L</v>
          </cell>
        </row>
        <row r="4223">
          <cell r="I4223" t="str">
            <v>F</v>
          </cell>
          <cell r="J4223">
            <v>12</v>
          </cell>
          <cell r="K4223">
            <v>12</v>
          </cell>
          <cell r="L4223">
            <v>7.2</v>
          </cell>
          <cell r="M4223" t="str">
            <v>F</v>
          </cell>
          <cell r="N4223">
            <v>0.6</v>
          </cell>
          <cell r="O4223" t="str">
            <v>L</v>
          </cell>
        </row>
        <row r="4224">
          <cell r="I4224" t="str">
            <v>F</v>
          </cell>
          <cell r="J4224">
            <v>5145</v>
          </cell>
          <cell r="K4224">
            <v>5145</v>
          </cell>
          <cell r="L4224">
            <v>3087</v>
          </cell>
          <cell r="M4224" t="str">
            <v>F</v>
          </cell>
          <cell r="N4224">
            <v>0.6</v>
          </cell>
          <cell r="O4224" t="str">
            <v>L</v>
          </cell>
        </row>
        <row r="4225">
          <cell r="I4225" t="str">
            <v>F</v>
          </cell>
          <cell r="J4225">
            <v>2804</v>
          </cell>
          <cell r="K4225">
            <v>2804</v>
          </cell>
          <cell r="L4225">
            <v>1682.4</v>
          </cell>
          <cell r="M4225" t="str">
            <v>F</v>
          </cell>
          <cell r="N4225">
            <v>0.6</v>
          </cell>
          <cell r="O4225" t="str">
            <v>L</v>
          </cell>
        </row>
        <row r="4226">
          <cell r="I4226" t="str">
            <v>F</v>
          </cell>
          <cell r="J4226">
            <v>184409</v>
          </cell>
          <cell r="K4226">
            <v>184409</v>
          </cell>
          <cell r="L4226">
            <v>110645.4</v>
          </cell>
          <cell r="M4226" t="str">
            <v>F</v>
          </cell>
          <cell r="N4226">
            <v>0.6</v>
          </cell>
          <cell r="O4226" t="str">
            <v>L</v>
          </cell>
        </row>
        <row r="4227">
          <cell r="I4227" t="str">
            <v>F</v>
          </cell>
          <cell r="J4227">
            <v>83985</v>
          </cell>
          <cell r="K4227">
            <v>83985</v>
          </cell>
          <cell r="L4227">
            <v>50391</v>
          </cell>
          <cell r="M4227" t="str">
            <v>F</v>
          </cell>
          <cell r="N4227">
            <v>0.6</v>
          </cell>
          <cell r="O4227" t="str">
            <v>L</v>
          </cell>
        </row>
        <row r="4228">
          <cell r="I4228" t="str">
            <v>F</v>
          </cell>
          <cell r="J4228">
            <v>13644</v>
          </cell>
          <cell r="K4228">
            <v>13644</v>
          </cell>
          <cell r="L4228">
            <v>8186.4</v>
          </cell>
          <cell r="M4228" t="str">
            <v>F</v>
          </cell>
          <cell r="N4228">
            <v>0.6</v>
          </cell>
          <cell r="O4228" t="str">
            <v>L</v>
          </cell>
        </row>
        <row r="4229">
          <cell r="I4229" t="str">
            <v>F</v>
          </cell>
          <cell r="J4229">
            <v>395.5</v>
          </cell>
          <cell r="K4229">
            <v>395.5</v>
          </cell>
          <cell r="L4229">
            <v>237.3</v>
          </cell>
          <cell r="M4229" t="str">
            <v>F</v>
          </cell>
          <cell r="N4229">
            <v>0.6</v>
          </cell>
          <cell r="O4229" t="str">
            <v>L</v>
          </cell>
        </row>
        <row r="4230">
          <cell r="I4230" t="str">
            <v>F</v>
          </cell>
          <cell r="J4230">
            <v>15360</v>
          </cell>
          <cell r="K4230">
            <v>15360</v>
          </cell>
          <cell r="L4230">
            <v>9216</v>
          </cell>
          <cell r="M4230" t="str">
            <v>F</v>
          </cell>
          <cell r="N4230">
            <v>0.6</v>
          </cell>
          <cell r="O4230" t="str">
            <v>L</v>
          </cell>
        </row>
        <row r="4231">
          <cell r="I4231" t="str">
            <v>F</v>
          </cell>
          <cell r="J4231">
            <v>52800</v>
          </cell>
          <cell r="K4231">
            <v>52800</v>
          </cell>
          <cell r="L4231">
            <v>31680</v>
          </cell>
          <cell r="M4231" t="str">
            <v>F</v>
          </cell>
          <cell r="N4231">
            <v>0.6</v>
          </cell>
          <cell r="O4231" t="str">
            <v>L</v>
          </cell>
        </row>
        <row r="4232">
          <cell r="I4232" t="str">
            <v>F</v>
          </cell>
          <cell r="J4232">
            <v>67450</v>
          </cell>
          <cell r="K4232">
            <v>67450</v>
          </cell>
          <cell r="L4232">
            <v>40470</v>
          </cell>
          <cell r="M4232" t="str">
            <v>F</v>
          </cell>
          <cell r="N4232">
            <v>0.6</v>
          </cell>
          <cell r="O4232" t="str">
            <v>L</v>
          </cell>
        </row>
        <row r="4233">
          <cell r="I4233" t="str">
            <v>F</v>
          </cell>
          <cell r="J4233">
            <v>7500</v>
          </cell>
          <cell r="K4233">
            <v>7500</v>
          </cell>
          <cell r="L4233">
            <v>4500</v>
          </cell>
          <cell r="M4233" t="str">
            <v>F</v>
          </cell>
          <cell r="N4233">
            <v>0.6</v>
          </cell>
          <cell r="O4233" t="str">
            <v>L</v>
          </cell>
        </row>
        <row r="4234">
          <cell r="I4234" t="str">
            <v>F</v>
          </cell>
          <cell r="J4234">
            <v>135031</v>
          </cell>
          <cell r="K4234">
            <v>135031</v>
          </cell>
          <cell r="L4234">
            <v>81018.6</v>
          </cell>
          <cell r="M4234" t="str">
            <v>F</v>
          </cell>
          <cell r="N4234">
            <v>0.6</v>
          </cell>
          <cell r="O4234" t="str">
            <v>L</v>
          </cell>
        </row>
        <row r="4235">
          <cell r="I4235" t="str">
            <v>F</v>
          </cell>
          <cell r="J4235">
            <v>15000</v>
          </cell>
          <cell r="K4235">
            <v>15000</v>
          </cell>
          <cell r="L4235">
            <v>9000</v>
          </cell>
          <cell r="M4235" t="str">
            <v>F</v>
          </cell>
          <cell r="N4235">
            <v>0.6</v>
          </cell>
          <cell r="O4235" t="str">
            <v>L</v>
          </cell>
        </row>
        <row r="4236">
          <cell r="I4236" t="str">
            <v>F</v>
          </cell>
          <cell r="J4236">
            <v>41000</v>
          </cell>
          <cell r="K4236">
            <v>41000</v>
          </cell>
          <cell r="L4236">
            <v>24600</v>
          </cell>
          <cell r="M4236" t="str">
            <v>F</v>
          </cell>
          <cell r="N4236">
            <v>0.6</v>
          </cell>
          <cell r="O4236" t="str">
            <v>L</v>
          </cell>
        </row>
        <row r="4237">
          <cell r="I4237" t="str">
            <v>F</v>
          </cell>
          <cell r="J4237">
            <v>11500</v>
          </cell>
          <cell r="K4237">
            <v>11500</v>
          </cell>
          <cell r="L4237">
            <v>6900</v>
          </cell>
          <cell r="M4237" t="str">
            <v>F</v>
          </cell>
          <cell r="N4237">
            <v>0.6</v>
          </cell>
          <cell r="O4237" t="str">
            <v>L</v>
          </cell>
        </row>
        <row r="4238">
          <cell r="I4238" t="str">
            <v>F</v>
          </cell>
          <cell r="J4238">
            <v>28730</v>
          </cell>
          <cell r="K4238">
            <v>28730</v>
          </cell>
          <cell r="L4238">
            <v>17238</v>
          </cell>
          <cell r="M4238" t="str">
            <v>F</v>
          </cell>
          <cell r="N4238">
            <v>0.6</v>
          </cell>
          <cell r="O4238" t="str">
            <v>L</v>
          </cell>
        </row>
        <row r="4239">
          <cell r="F4239" t="str">
            <v>OOLU8877858</v>
          </cell>
          <cell r="G4239" t="str">
            <v>GR-2025/02-0047</v>
          </cell>
        </row>
        <row r="4239">
          <cell r="I4239" t="str">
            <v>F</v>
          </cell>
          <cell r="J4239">
            <v>112465.37</v>
          </cell>
          <cell r="K4239">
            <v>112465.37</v>
          </cell>
          <cell r="L4239">
            <v>69537.34</v>
          </cell>
          <cell r="M4239" t="str">
            <v>F</v>
          </cell>
          <cell r="N4239">
            <v>0.6183</v>
          </cell>
          <cell r="O4239" t="str">
            <v>I</v>
          </cell>
        </row>
        <row r="4240">
          <cell r="I4240" t="str">
            <v>F</v>
          </cell>
          <cell r="J4240">
            <v>4350</v>
          </cell>
          <cell r="K4240">
            <v>4350</v>
          </cell>
          <cell r="L4240">
            <v>2610</v>
          </cell>
          <cell r="M4240" t="str">
            <v>F</v>
          </cell>
          <cell r="N4240">
            <v>0.6</v>
          </cell>
          <cell r="O4240" t="str">
            <v>L</v>
          </cell>
        </row>
        <row r="4241">
          <cell r="F4241" t="str">
            <v>OOCU8336630</v>
          </cell>
          <cell r="G4241" t="str">
            <v>GR-2025/02-0073</v>
          </cell>
        </row>
        <row r="4241">
          <cell r="I4241" t="str">
            <v>F</v>
          </cell>
          <cell r="J4241">
            <v>133812.66</v>
          </cell>
          <cell r="K4241">
            <v>133812.66</v>
          </cell>
          <cell r="L4241">
            <v>82736.37</v>
          </cell>
          <cell r="M4241" t="str">
            <v>F</v>
          </cell>
          <cell r="N4241">
            <v>0.6183</v>
          </cell>
          <cell r="O4241" t="str">
            <v>I</v>
          </cell>
        </row>
        <row r="4242">
          <cell r="I4242" t="str">
            <v>F</v>
          </cell>
          <cell r="J4242">
            <v>39262</v>
          </cell>
          <cell r="K4242">
            <v>39262</v>
          </cell>
          <cell r="L4242">
            <v>23557.2</v>
          </cell>
          <cell r="M4242" t="str">
            <v>F</v>
          </cell>
          <cell r="N4242">
            <v>0.6</v>
          </cell>
          <cell r="O4242" t="str">
            <v>L</v>
          </cell>
        </row>
        <row r="4243">
          <cell r="I4243" t="str">
            <v>F</v>
          </cell>
          <cell r="J4243">
            <v>600</v>
          </cell>
          <cell r="K4243">
            <v>600</v>
          </cell>
          <cell r="L4243">
            <v>360</v>
          </cell>
          <cell r="M4243" t="str">
            <v>F</v>
          </cell>
          <cell r="N4243">
            <v>0.6</v>
          </cell>
          <cell r="O4243" t="str">
            <v>L</v>
          </cell>
        </row>
        <row r="4244">
          <cell r="G4244" t="str">
            <v>XP-000069</v>
          </cell>
        </row>
        <row r="4244">
          <cell r="I4244" t="str">
            <v>F</v>
          </cell>
          <cell r="J4244">
            <v>790</v>
          </cell>
          <cell r="K4244">
            <v>790</v>
          </cell>
          <cell r="L4244">
            <v>790</v>
          </cell>
          <cell r="M4244" t="str">
            <v>F</v>
          </cell>
          <cell r="N4244">
            <v>1</v>
          </cell>
        </row>
        <row r="4245">
          <cell r="G4245" t="str">
            <v>GR-2025/01-0005</v>
          </cell>
        </row>
        <row r="4245">
          <cell r="I4245" t="str">
            <v>F</v>
          </cell>
          <cell r="J4245">
            <v>145</v>
          </cell>
          <cell r="K4245">
            <v>145</v>
          </cell>
          <cell r="L4245">
            <v>145</v>
          </cell>
          <cell r="M4245" t="str">
            <v>F</v>
          </cell>
          <cell r="N4245">
            <v>1</v>
          </cell>
        </row>
        <row r="4246">
          <cell r="G4246" t="str">
            <v>GR-2025/01-0009</v>
          </cell>
        </row>
        <row r="4246">
          <cell r="I4246" t="str">
            <v>F</v>
          </cell>
          <cell r="J4246">
            <v>82.6</v>
          </cell>
          <cell r="K4246">
            <v>82.6</v>
          </cell>
          <cell r="L4246">
            <v>82.6</v>
          </cell>
          <cell r="M4246" t="str">
            <v>F</v>
          </cell>
          <cell r="N4246">
            <v>1</v>
          </cell>
        </row>
        <row r="4247">
          <cell r="I4247" t="str">
            <v>F</v>
          </cell>
          <cell r="J4247">
            <v>42700</v>
          </cell>
          <cell r="K4247">
            <v>42700</v>
          </cell>
          <cell r="L4247">
            <v>25620</v>
          </cell>
          <cell r="M4247" t="str">
            <v>F</v>
          </cell>
          <cell r="N4247">
            <v>0.6</v>
          </cell>
          <cell r="O4247" t="str">
            <v>L</v>
          </cell>
        </row>
        <row r="4248">
          <cell r="F4248" t="str">
            <v>F-UETU5555127</v>
          </cell>
          <cell r="G4248" t="str">
            <v>FGR2024/12-0016</v>
          </cell>
        </row>
        <row r="4248">
          <cell r="I4248" t="str">
            <v>F</v>
          </cell>
          <cell r="J4248">
            <v>0</v>
          </cell>
          <cell r="K4248">
            <v>0</v>
          </cell>
          <cell r="L4248">
            <v>0</v>
          </cell>
          <cell r="M4248" t="str">
            <v>F</v>
          </cell>
          <cell r="N4248">
            <v>0.6209</v>
          </cell>
          <cell r="O4248" t="str">
            <v>I</v>
          </cell>
        </row>
        <row r="4249">
          <cell r="G4249" t="str">
            <v>GR-2024/12-0132</v>
          </cell>
        </row>
        <row r="4249">
          <cell r="I4249" t="str">
            <v>F</v>
          </cell>
          <cell r="J4249">
            <v>3630.8</v>
          </cell>
          <cell r="K4249">
            <v>3630.8</v>
          </cell>
          <cell r="L4249">
            <v>2223.5</v>
          </cell>
          <cell r="M4249" t="str">
            <v>F</v>
          </cell>
          <cell r="N4249">
            <v>0.6124</v>
          </cell>
          <cell r="O4249" t="str">
            <v>I</v>
          </cell>
        </row>
        <row r="4250">
          <cell r="G4250" t="str">
            <v>GR-2025/01-0024</v>
          </cell>
        </row>
        <row r="4250">
          <cell r="I4250" t="str">
            <v>F</v>
          </cell>
          <cell r="J4250">
            <v>0</v>
          </cell>
          <cell r="K4250">
            <v>0</v>
          </cell>
          <cell r="L4250">
            <v>0</v>
          </cell>
          <cell r="M4250" t="str">
            <v>F</v>
          </cell>
          <cell r="N4250">
            <v>0.6</v>
          </cell>
          <cell r="O4250" t="str">
            <v>I</v>
          </cell>
        </row>
        <row r="4251">
          <cell r="G4251" t="str">
            <v>GR-2025/01-0023</v>
          </cell>
        </row>
        <row r="4251">
          <cell r="I4251" t="str">
            <v>F</v>
          </cell>
          <cell r="J4251">
            <v>91.5</v>
          </cell>
          <cell r="K4251">
            <v>91.5</v>
          </cell>
          <cell r="L4251">
            <v>56.25</v>
          </cell>
          <cell r="M4251" t="str">
            <v>F</v>
          </cell>
          <cell r="N4251">
            <v>0.6148</v>
          </cell>
          <cell r="O4251" t="str">
            <v>I</v>
          </cell>
        </row>
        <row r="4252">
          <cell r="F4252" t="str">
            <v>F-GAOU7007184</v>
          </cell>
          <cell r="G4252" t="str">
            <v>FGR2024/12-0015</v>
          </cell>
        </row>
        <row r="4252">
          <cell r="I4252" t="str">
            <v>F</v>
          </cell>
          <cell r="J4252">
            <v>0</v>
          </cell>
          <cell r="K4252">
            <v>0</v>
          </cell>
          <cell r="L4252">
            <v>0</v>
          </cell>
          <cell r="M4252" t="str">
            <v>F</v>
          </cell>
          <cell r="N4252">
            <v>0.6209</v>
          </cell>
          <cell r="O4252" t="str">
            <v>I</v>
          </cell>
        </row>
        <row r="4253">
          <cell r="I4253" t="str">
            <v>F</v>
          </cell>
          <cell r="J4253">
            <v>118118</v>
          </cell>
          <cell r="K4253">
            <v>118118</v>
          </cell>
          <cell r="L4253">
            <v>70870.8</v>
          </cell>
          <cell r="M4253" t="str">
            <v>F</v>
          </cell>
          <cell r="N4253">
            <v>0.6</v>
          </cell>
          <cell r="O4253" t="str">
            <v>L</v>
          </cell>
        </row>
        <row r="4254">
          <cell r="F4254" t="str">
            <v>F-WHSU5026107</v>
          </cell>
          <cell r="G4254" t="str">
            <v>FGR2024/12-0014</v>
          </cell>
        </row>
        <row r="4254">
          <cell r="I4254" t="str">
            <v>F</v>
          </cell>
          <cell r="J4254">
            <v>0</v>
          </cell>
          <cell r="K4254">
            <v>0</v>
          </cell>
          <cell r="L4254">
            <v>0</v>
          </cell>
          <cell r="M4254" t="str">
            <v>F</v>
          </cell>
          <cell r="N4254">
            <v>0.6209</v>
          </cell>
          <cell r="O4254" t="str">
            <v>I</v>
          </cell>
        </row>
        <row r="4255">
          <cell r="G4255" t="str">
            <v>GR-2024/12-0112</v>
          </cell>
        </row>
        <row r="4255">
          <cell r="I4255" t="str">
            <v>F</v>
          </cell>
          <cell r="J4255">
            <v>19</v>
          </cell>
          <cell r="K4255">
            <v>19</v>
          </cell>
          <cell r="L4255">
            <v>11.68</v>
          </cell>
          <cell r="M4255" t="str">
            <v>F</v>
          </cell>
          <cell r="N4255">
            <v>0.6146</v>
          </cell>
          <cell r="O4255" t="str">
            <v>I</v>
          </cell>
        </row>
        <row r="4256">
          <cell r="F4256" t="str">
            <v>TRHU8833147</v>
          </cell>
          <cell r="G4256" t="str">
            <v>GR-2025/02-0075</v>
          </cell>
        </row>
        <row r="4256">
          <cell r="I4256" t="str">
            <v>F</v>
          </cell>
          <cell r="J4256">
            <v>104105</v>
          </cell>
          <cell r="K4256">
            <v>104105</v>
          </cell>
          <cell r="L4256">
            <v>63722.67</v>
          </cell>
          <cell r="M4256" t="str">
            <v>F</v>
          </cell>
          <cell r="N4256">
            <v>0.6121</v>
          </cell>
          <cell r="O4256" t="str">
            <v>I</v>
          </cell>
        </row>
        <row r="4257">
          <cell r="F4257" t="str">
            <v>TCKU6185129</v>
          </cell>
          <cell r="G4257" t="str">
            <v>GR-2025/02-0005</v>
          </cell>
        </row>
        <row r="4257">
          <cell r="I4257" t="str">
            <v>F</v>
          </cell>
          <cell r="J4257">
            <v>131208.05</v>
          </cell>
          <cell r="K4257">
            <v>131208.05</v>
          </cell>
          <cell r="L4257">
            <v>81480.2</v>
          </cell>
          <cell r="M4257" t="str">
            <v>F</v>
          </cell>
          <cell r="N4257">
            <v>0.621</v>
          </cell>
          <cell r="O4257" t="str">
            <v>I</v>
          </cell>
        </row>
        <row r="4258">
          <cell r="F4258" t="str">
            <v>UETU5191534</v>
          </cell>
          <cell r="G4258" t="str">
            <v>GR-2025/02-0067</v>
          </cell>
        </row>
        <row r="4258">
          <cell r="I4258" t="str">
            <v>F</v>
          </cell>
          <cell r="J4258">
            <v>146474</v>
          </cell>
          <cell r="K4258">
            <v>146474</v>
          </cell>
          <cell r="L4258">
            <v>89656.74</v>
          </cell>
          <cell r="M4258" t="str">
            <v>F</v>
          </cell>
          <cell r="N4258">
            <v>0.6121</v>
          </cell>
          <cell r="O4258" t="str">
            <v>I</v>
          </cell>
        </row>
        <row r="4259">
          <cell r="F4259" t="str">
            <v>TCNU1737702</v>
          </cell>
          <cell r="G4259" t="str">
            <v>GR-2025/02-0006</v>
          </cell>
        </row>
        <row r="4259">
          <cell r="I4259" t="str">
            <v>F</v>
          </cell>
          <cell r="J4259">
            <v>122057.97</v>
          </cell>
          <cell r="K4259">
            <v>122057.97</v>
          </cell>
          <cell r="L4259">
            <v>75798</v>
          </cell>
          <cell r="M4259" t="str">
            <v>F</v>
          </cell>
          <cell r="N4259">
            <v>0.621</v>
          </cell>
          <cell r="O4259" t="str">
            <v>I</v>
          </cell>
        </row>
        <row r="4260">
          <cell r="F4260" t="str">
            <v>FFAU3411630</v>
          </cell>
          <cell r="G4260" t="str">
            <v>GR-2025/02-0064</v>
          </cell>
        </row>
        <row r="4260">
          <cell r="I4260" t="str">
            <v>F</v>
          </cell>
          <cell r="J4260">
            <v>137401.99</v>
          </cell>
          <cell r="K4260">
            <v>137401.99</v>
          </cell>
          <cell r="L4260">
            <v>84103.76</v>
          </cell>
          <cell r="M4260" t="str">
            <v>F</v>
          </cell>
          <cell r="N4260">
            <v>0.6121</v>
          </cell>
          <cell r="O4260" t="str">
            <v>I</v>
          </cell>
        </row>
        <row r="4261">
          <cell r="F4261" t="str">
            <v>OOLU6774660</v>
          </cell>
          <cell r="G4261" t="str">
            <v>GR-2025/02-0008</v>
          </cell>
        </row>
        <row r="4261">
          <cell r="I4261" t="str">
            <v>F</v>
          </cell>
          <cell r="J4261">
            <v>113513</v>
          </cell>
          <cell r="K4261">
            <v>113513</v>
          </cell>
          <cell r="L4261">
            <v>70491.57</v>
          </cell>
          <cell r="M4261" t="str">
            <v>F</v>
          </cell>
          <cell r="N4261">
            <v>0.621</v>
          </cell>
          <cell r="O4261" t="str">
            <v>I</v>
          </cell>
        </row>
        <row r="4262">
          <cell r="F4262" t="str">
            <v>OOCU6721474</v>
          </cell>
          <cell r="G4262" t="str">
            <v>GR-2025/02-0039</v>
          </cell>
        </row>
        <row r="4262">
          <cell r="I4262" t="str">
            <v>F</v>
          </cell>
          <cell r="J4262">
            <v>130250</v>
          </cell>
          <cell r="K4262">
            <v>130250</v>
          </cell>
          <cell r="L4262">
            <v>80533.58</v>
          </cell>
          <cell r="M4262" t="str">
            <v>F</v>
          </cell>
          <cell r="N4262">
            <v>0.6183</v>
          </cell>
          <cell r="O4262" t="str">
            <v>I</v>
          </cell>
        </row>
        <row r="4263">
          <cell r="F4263" t="str">
            <v>CSNU6563779</v>
          </cell>
          <cell r="G4263" t="str">
            <v>GR-2025/02-0076</v>
          </cell>
        </row>
        <row r="4263">
          <cell r="I4263" t="str">
            <v>F</v>
          </cell>
          <cell r="J4263">
            <v>144900</v>
          </cell>
          <cell r="K4263">
            <v>144900</v>
          </cell>
          <cell r="L4263">
            <v>89591.67</v>
          </cell>
          <cell r="M4263" t="str">
            <v>F</v>
          </cell>
          <cell r="N4263">
            <v>0.6183</v>
          </cell>
          <cell r="O4263" t="str">
            <v>I</v>
          </cell>
        </row>
        <row r="4264">
          <cell r="F4264" t="str">
            <v>CMAU3878587 (MOCHA)</v>
          </cell>
          <cell r="G4264" t="str">
            <v>GR-2025/01-0102</v>
          </cell>
        </row>
        <row r="4264">
          <cell r="I4264" t="str">
            <v>F</v>
          </cell>
          <cell r="J4264">
            <v>166600</v>
          </cell>
          <cell r="K4264">
            <v>166600</v>
          </cell>
          <cell r="L4264">
            <v>103341.98</v>
          </cell>
          <cell r="M4264" t="str">
            <v>F</v>
          </cell>
          <cell r="N4264">
            <v>0.6203</v>
          </cell>
          <cell r="O4264" t="str">
            <v>I</v>
          </cell>
        </row>
        <row r="4265">
          <cell r="F4265" t="str">
            <v>CMAU3878587</v>
          </cell>
          <cell r="G4265" t="str">
            <v>GR-2025/01-0101</v>
          </cell>
        </row>
        <row r="4265">
          <cell r="I4265" t="str">
            <v>F</v>
          </cell>
          <cell r="J4265">
            <v>89718</v>
          </cell>
          <cell r="K4265">
            <v>89718</v>
          </cell>
          <cell r="L4265">
            <v>55652.08</v>
          </cell>
          <cell r="M4265" t="str">
            <v>F</v>
          </cell>
          <cell r="N4265">
            <v>0.6203</v>
          </cell>
          <cell r="O4265" t="str">
            <v>I</v>
          </cell>
        </row>
        <row r="4266">
          <cell r="F4266" t="str">
            <v>CMAU6410223 (MOCHA)</v>
          </cell>
          <cell r="G4266" t="str">
            <v>GR-2025/01-0118</v>
          </cell>
        </row>
        <row r="4266">
          <cell r="I4266" t="str">
            <v>F</v>
          </cell>
          <cell r="J4266">
            <v>7168</v>
          </cell>
          <cell r="K4266">
            <v>7168</v>
          </cell>
          <cell r="L4266">
            <v>4446.31</v>
          </cell>
          <cell r="M4266" t="str">
            <v>F</v>
          </cell>
          <cell r="N4266">
            <v>0.6203</v>
          </cell>
          <cell r="O4266" t="str">
            <v>I</v>
          </cell>
        </row>
        <row r="4267">
          <cell r="F4267" t="str">
            <v>OOLU8957341</v>
          </cell>
          <cell r="G4267" t="str">
            <v>GR-2025/02-0010</v>
          </cell>
        </row>
        <row r="4267">
          <cell r="I4267" t="str">
            <v>F</v>
          </cell>
          <cell r="J4267">
            <v>105215.97</v>
          </cell>
          <cell r="K4267">
            <v>105215.97</v>
          </cell>
          <cell r="L4267">
            <v>65339.12</v>
          </cell>
          <cell r="M4267" t="str">
            <v>F</v>
          </cell>
          <cell r="N4267">
            <v>0.621</v>
          </cell>
          <cell r="O4267" t="str">
            <v>I</v>
          </cell>
        </row>
        <row r="4268">
          <cell r="F4268" t="str">
            <v>OOCU6935270</v>
          </cell>
          <cell r="G4268" t="str">
            <v>GR-2025/02-0013</v>
          </cell>
        </row>
        <row r="4268">
          <cell r="I4268" t="str">
            <v>F</v>
          </cell>
          <cell r="J4268">
            <v>115074</v>
          </cell>
          <cell r="K4268">
            <v>115074</v>
          </cell>
          <cell r="L4268">
            <v>71460.95</v>
          </cell>
          <cell r="M4268" t="str">
            <v>F</v>
          </cell>
          <cell r="N4268">
            <v>0.621</v>
          </cell>
          <cell r="O4268" t="str">
            <v>I</v>
          </cell>
        </row>
        <row r="4269">
          <cell r="I4269" t="str">
            <v>F</v>
          </cell>
          <cell r="J4269">
            <v>0</v>
          </cell>
          <cell r="K4269">
            <v>0</v>
          </cell>
          <cell r="L4269">
            <v>0</v>
          </cell>
          <cell r="M4269" t="str">
            <v>F</v>
          </cell>
          <cell r="N4269">
            <v>0.6</v>
          </cell>
          <cell r="O4269" t="str">
            <v>L</v>
          </cell>
        </row>
        <row r="4270">
          <cell r="F4270" t="str">
            <v>CMAU6410223</v>
          </cell>
          <cell r="G4270" t="str">
            <v>GR-2025/01-0117</v>
          </cell>
        </row>
        <row r="4270">
          <cell r="I4270" t="str">
            <v>F</v>
          </cell>
          <cell r="J4270">
            <v>138707.5</v>
          </cell>
          <cell r="K4270">
            <v>138707.5</v>
          </cell>
          <cell r="L4270">
            <v>86040.26</v>
          </cell>
          <cell r="M4270" t="str">
            <v>F</v>
          </cell>
          <cell r="N4270">
            <v>0.6203</v>
          </cell>
          <cell r="O4270" t="str">
            <v>I</v>
          </cell>
        </row>
        <row r="4271">
          <cell r="I4271" t="str">
            <v>F</v>
          </cell>
          <cell r="J4271">
            <v>1434</v>
          </cell>
          <cell r="K4271">
            <v>1434</v>
          </cell>
          <cell r="L4271">
            <v>860.4</v>
          </cell>
          <cell r="M4271" t="str">
            <v>F</v>
          </cell>
          <cell r="N4271">
            <v>0.6</v>
          </cell>
          <cell r="O4271" t="str">
            <v>L</v>
          </cell>
        </row>
        <row r="4272">
          <cell r="F4272" t="str">
            <v>TGBU4705695</v>
          </cell>
          <cell r="G4272" t="str">
            <v>GR-2025/02-0040</v>
          </cell>
        </row>
        <row r="4272">
          <cell r="I4272" t="str">
            <v>F</v>
          </cell>
          <cell r="J4272">
            <v>108990.01</v>
          </cell>
          <cell r="K4272">
            <v>108990.01</v>
          </cell>
          <cell r="L4272">
            <v>67388.52</v>
          </cell>
          <cell r="M4272" t="str">
            <v>F</v>
          </cell>
          <cell r="N4272">
            <v>0.6183</v>
          </cell>
          <cell r="O4272" t="str">
            <v>I</v>
          </cell>
        </row>
        <row r="4273">
          <cell r="F4273" t="str">
            <v>UETU5357230</v>
          </cell>
          <cell r="G4273" t="str">
            <v>GR-2025/02-0041</v>
          </cell>
        </row>
        <row r="4273">
          <cell r="I4273" t="str">
            <v>F</v>
          </cell>
          <cell r="J4273">
            <v>122039</v>
          </cell>
          <cell r="K4273">
            <v>122039</v>
          </cell>
          <cell r="L4273">
            <v>75456.71</v>
          </cell>
          <cell r="M4273" t="str">
            <v>F</v>
          </cell>
          <cell r="N4273">
            <v>0.6183</v>
          </cell>
          <cell r="O4273" t="str">
            <v>I</v>
          </cell>
        </row>
        <row r="4274">
          <cell r="I4274" t="str">
            <v>F</v>
          </cell>
          <cell r="J4274">
            <v>260549</v>
          </cell>
          <cell r="K4274">
            <v>260549</v>
          </cell>
          <cell r="L4274">
            <v>156329.4</v>
          </cell>
          <cell r="M4274" t="str">
            <v>F</v>
          </cell>
          <cell r="N4274">
            <v>0.6</v>
          </cell>
          <cell r="O4274" t="str">
            <v>L</v>
          </cell>
        </row>
        <row r="4275">
          <cell r="G4275" t="str">
            <v>GR-2025/12-0008, GR-2025/01-0013</v>
          </cell>
        </row>
        <row r="4275">
          <cell r="I4275" t="str">
            <v>F</v>
          </cell>
          <cell r="J4275">
            <v>3109.05</v>
          </cell>
          <cell r="K4275">
            <v>3109.05</v>
          </cell>
          <cell r="L4275">
            <v>3109.05</v>
          </cell>
          <cell r="M4275" t="str">
            <v>F</v>
          </cell>
          <cell r="N4275">
            <v>1</v>
          </cell>
        </row>
        <row r="4276">
          <cell r="F4276" t="str">
            <v>OOCU8190470</v>
          </cell>
          <cell r="G4276" t="str">
            <v>GR-2025/01-0111</v>
          </cell>
        </row>
        <row r="4276">
          <cell r="I4276" t="str">
            <v>F</v>
          </cell>
          <cell r="J4276">
            <v>113307.97</v>
          </cell>
          <cell r="K4276">
            <v>113307.97</v>
          </cell>
          <cell r="L4276">
            <v>70284.93</v>
          </cell>
          <cell r="M4276" t="str">
            <v>F</v>
          </cell>
          <cell r="N4276">
            <v>0.6203</v>
          </cell>
          <cell r="O4276" t="str">
            <v>I</v>
          </cell>
        </row>
        <row r="4277">
          <cell r="F4277" t="str">
            <v>F-MSMU6817289</v>
          </cell>
          <cell r="G4277" t="str">
            <v>FGR2024/12-0012</v>
          </cell>
        </row>
        <row r="4277">
          <cell r="I4277" t="str">
            <v>F</v>
          </cell>
          <cell r="J4277">
            <v>0</v>
          </cell>
          <cell r="K4277">
            <v>0</v>
          </cell>
          <cell r="L4277">
            <v>0</v>
          </cell>
          <cell r="M4277" t="str">
            <v>F</v>
          </cell>
          <cell r="N4277">
            <v>0.6209</v>
          </cell>
          <cell r="O4277" t="str">
            <v>I</v>
          </cell>
        </row>
        <row r="4278">
          <cell r="F4278" t="str">
            <v>MEDU8866144 (MOCHA)</v>
          </cell>
          <cell r="G4278" t="str">
            <v>GR-2024/12-0108</v>
          </cell>
        </row>
        <row r="4278">
          <cell r="I4278" t="str">
            <v>F</v>
          </cell>
          <cell r="J4278">
            <v>820</v>
          </cell>
          <cell r="K4278">
            <v>820</v>
          </cell>
          <cell r="L4278">
            <v>509.14</v>
          </cell>
          <cell r="M4278" t="str">
            <v>F</v>
          </cell>
          <cell r="N4278">
            <v>0.6209</v>
          </cell>
          <cell r="O4278" t="str">
            <v>I</v>
          </cell>
        </row>
        <row r="4279">
          <cell r="F4279" t="str">
            <v>F-MEDU8866144</v>
          </cell>
          <cell r="G4279" t="str">
            <v>FGR2024/12-0011</v>
          </cell>
        </row>
        <row r="4279">
          <cell r="I4279" t="str">
            <v>F</v>
          </cell>
          <cell r="J4279">
            <v>0</v>
          </cell>
          <cell r="K4279">
            <v>0</v>
          </cell>
          <cell r="L4279">
            <v>0</v>
          </cell>
          <cell r="M4279" t="str">
            <v>F</v>
          </cell>
          <cell r="N4279">
            <v>0.6209</v>
          </cell>
          <cell r="O4279" t="str">
            <v>I</v>
          </cell>
        </row>
        <row r="4280">
          <cell r="F4280" t="str">
            <v>TIIU4857906</v>
          </cell>
          <cell r="G4280" t="str">
            <v>GR-2025/01-0100</v>
          </cell>
        </row>
        <row r="4280">
          <cell r="I4280" t="str">
            <v>F</v>
          </cell>
          <cell r="J4280">
            <v>135891.6</v>
          </cell>
          <cell r="K4280">
            <v>135891.6</v>
          </cell>
          <cell r="L4280">
            <v>84293.56</v>
          </cell>
          <cell r="M4280" t="str">
            <v>F</v>
          </cell>
          <cell r="N4280">
            <v>0.6203</v>
          </cell>
          <cell r="O4280" t="str">
            <v>I</v>
          </cell>
        </row>
        <row r="4281">
          <cell r="F4281" t="str">
            <v>BEAU6246088 (MOCHA)</v>
          </cell>
          <cell r="G4281" t="str">
            <v>GR-2025/01-0091</v>
          </cell>
        </row>
        <row r="4281">
          <cell r="I4281" t="str">
            <v>F</v>
          </cell>
          <cell r="J4281">
            <v>165800.45</v>
          </cell>
          <cell r="K4281">
            <v>165800.45</v>
          </cell>
          <cell r="L4281">
            <v>102846.02</v>
          </cell>
          <cell r="M4281" t="str">
            <v>F</v>
          </cell>
          <cell r="N4281">
            <v>0.6203</v>
          </cell>
          <cell r="O4281" t="str">
            <v>I</v>
          </cell>
        </row>
        <row r="4282">
          <cell r="F4282" t="str">
            <v>F-GESU5997590</v>
          </cell>
          <cell r="G4282" t="str">
            <v>FGR2024/12-0009</v>
          </cell>
        </row>
        <row r="4282">
          <cell r="I4282" t="str">
            <v>F</v>
          </cell>
          <cell r="J4282">
            <v>0</v>
          </cell>
          <cell r="K4282">
            <v>0</v>
          </cell>
          <cell r="L4282">
            <v>0</v>
          </cell>
          <cell r="M4282" t="str">
            <v>F</v>
          </cell>
          <cell r="N4282">
            <v>0.6209</v>
          </cell>
          <cell r="O4282" t="str">
            <v>I</v>
          </cell>
        </row>
        <row r="4283">
          <cell r="I4283" t="str">
            <v>F</v>
          </cell>
          <cell r="J4283">
            <v>1180.75</v>
          </cell>
          <cell r="K4283">
            <v>1180.75</v>
          </cell>
          <cell r="L4283">
            <v>708.45</v>
          </cell>
          <cell r="M4283" t="str">
            <v>F</v>
          </cell>
          <cell r="N4283">
            <v>0.6</v>
          </cell>
          <cell r="O4283" t="str">
            <v>L</v>
          </cell>
        </row>
        <row r="4284">
          <cell r="F4284" t="str">
            <v>OOCU7995802</v>
          </cell>
          <cell r="G4284" t="str">
            <v>GR-2025/01-0104</v>
          </cell>
        </row>
        <row r="4284">
          <cell r="I4284" t="str">
            <v>F</v>
          </cell>
          <cell r="J4284">
            <v>119160</v>
          </cell>
          <cell r="K4284">
            <v>119160</v>
          </cell>
          <cell r="L4284">
            <v>73914.95</v>
          </cell>
          <cell r="M4284" t="str">
            <v>F</v>
          </cell>
          <cell r="N4284">
            <v>0.6203</v>
          </cell>
          <cell r="O4284" t="str">
            <v>I</v>
          </cell>
        </row>
        <row r="4285">
          <cell r="F4285" t="str">
            <v>BEAU6246088</v>
          </cell>
          <cell r="G4285" t="str">
            <v>GR-2025/01-0090</v>
          </cell>
        </row>
        <row r="4285">
          <cell r="I4285" t="str">
            <v>F</v>
          </cell>
          <cell r="J4285">
            <v>502410</v>
          </cell>
          <cell r="K4285">
            <v>502410</v>
          </cell>
          <cell r="L4285">
            <v>311644.92</v>
          </cell>
          <cell r="M4285" t="str">
            <v>F</v>
          </cell>
          <cell r="N4285">
            <v>0.6203</v>
          </cell>
          <cell r="O4285" t="str">
            <v>I</v>
          </cell>
        </row>
        <row r="4286">
          <cell r="F4286" t="str">
            <v>TEMU7861156</v>
          </cell>
          <cell r="G4286" t="str">
            <v>GR-2025/01-0115</v>
          </cell>
        </row>
        <row r="4286">
          <cell r="I4286" t="str">
            <v>F</v>
          </cell>
          <cell r="J4286">
            <v>95900</v>
          </cell>
          <cell r="K4286">
            <v>95900</v>
          </cell>
          <cell r="L4286">
            <v>59486.77</v>
          </cell>
          <cell r="M4286" t="str">
            <v>F</v>
          </cell>
          <cell r="N4286">
            <v>0.6203</v>
          </cell>
          <cell r="O4286" t="str">
            <v>I</v>
          </cell>
        </row>
        <row r="4287">
          <cell r="F4287" t="str">
            <v>CSNU7723866</v>
          </cell>
          <cell r="G4287" t="str">
            <v>GR-2025/01-0109</v>
          </cell>
        </row>
        <row r="4287">
          <cell r="I4287" t="str">
            <v>F</v>
          </cell>
          <cell r="J4287">
            <v>114120.01</v>
          </cell>
          <cell r="K4287">
            <v>114120.01</v>
          </cell>
          <cell r="L4287">
            <v>70788.64</v>
          </cell>
          <cell r="M4287" t="str">
            <v>F</v>
          </cell>
          <cell r="N4287">
            <v>0.6203</v>
          </cell>
          <cell r="O4287" t="str">
            <v>I</v>
          </cell>
        </row>
        <row r="4288">
          <cell r="I4288" t="str">
            <v>F</v>
          </cell>
          <cell r="J4288">
            <v>279313</v>
          </cell>
          <cell r="K4288">
            <v>279313</v>
          </cell>
          <cell r="L4288">
            <v>167587.8</v>
          </cell>
          <cell r="M4288" t="str">
            <v>F</v>
          </cell>
          <cell r="N4288">
            <v>0.6</v>
          </cell>
          <cell r="O4288" t="str">
            <v>L</v>
          </cell>
        </row>
        <row r="4289">
          <cell r="I4289" t="str">
            <v>F</v>
          </cell>
          <cell r="J4289">
            <v>81490.5</v>
          </cell>
          <cell r="K4289">
            <v>81490.5</v>
          </cell>
          <cell r="L4289">
            <v>48894.3</v>
          </cell>
          <cell r="M4289" t="str">
            <v>F</v>
          </cell>
          <cell r="N4289">
            <v>0.6</v>
          </cell>
          <cell r="O4289" t="str">
            <v>L</v>
          </cell>
        </row>
        <row r="4290">
          <cell r="F4290" t="str">
            <v>OOCU8249330</v>
          </cell>
          <cell r="G4290" t="str">
            <v>GR-2025/01-0135</v>
          </cell>
        </row>
        <row r="4290">
          <cell r="I4290" t="str">
            <v>F</v>
          </cell>
          <cell r="J4290">
            <v>105480</v>
          </cell>
          <cell r="K4290">
            <v>105480</v>
          </cell>
          <cell r="L4290">
            <v>65429.24</v>
          </cell>
          <cell r="M4290" t="str">
            <v>F</v>
          </cell>
          <cell r="N4290">
            <v>0.6203</v>
          </cell>
          <cell r="O4290" t="str">
            <v>I</v>
          </cell>
        </row>
        <row r="4291">
          <cell r="F4291" t="str">
            <v>TGBU8835819</v>
          </cell>
          <cell r="G4291" t="str">
            <v>GR-2025/01-0136</v>
          </cell>
        </row>
        <row r="4291">
          <cell r="I4291" t="str">
            <v>F</v>
          </cell>
          <cell r="J4291">
            <v>21700</v>
          </cell>
          <cell r="K4291">
            <v>21700</v>
          </cell>
          <cell r="L4291">
            <v>13460.51</v>
          </cell>
          <cell r="M4291" t="str">
            <v>F</v>
          </cell>
          <cell r="N4291">
            <v>0.6203</v>
          </cell>
          <cell r="O4291" t="str">
            <v>I</v>
          </cell>
        </row>
        <row r="4292">
          <cell r="F4292" t="str">
            <v>TGBU8592452</v>
          </cell>
          <cell r="G4292" t="str">
            <v>GR-2025/01-0119</v>
          </cell>
        </row>
        <row r="4292">
          <cell r="I4292" t="str">
            <v>F</v>
          </cell>
          <cell r="J4292">
            <v>5170</v>
          </cell>
          <cell r="K4292">
            <v>5170</v>
          </cell>
          <cell r="L4292">
            <v>3206.95</v>
          </cell>
          <cell r="M4292" t="str">
            <v>F</v>
          </cell>
          <cell r="N4292">
            <v>0.6203</v>
          </cell>
          <cell r="O4292" t="str">
            <v>I</v>
          </cell>
        </row>
        <row r="4293">
          <cell r="I4293" t="str">
            <v>F</v>
          </cell>
          <cell r="J4293">
            <v>0</v>
          </cell>
          <cell r="K4293">
            <v>0</v>
          </cell>
          <cell r="L4293">
            <v>0</v>
          </cell>
          <cell r="M4293" t="str">
            <v>F</v>
          </cell>
          <cell r="N4293">
            <v>0.6</v>
          </cell>
        </row>
        <row r="4294">
          <cell r="F4294" t="str">
            <v>WHSU5667380</v>
          </cell>
          <cell r="G4294" t="str">
            <v>GR-2025/01-0099</v>
          </cell>
        </row>
        <row r="4294">
          <cell r="I4294" t="str">
            <v>F</v>
          </cell>
          <cell r="J4294">
            <v>60130</v>
          </cell>
          <cell r="K4294">
            <v>60130</v>
          </cell>
          <cell r="L4294">
            <v>37298.64</v>
          </cell>
          <cell r="M4294" t="str">
            <v>F</v>
          </cell>
          <cell r="N4294">
            <v>0.6203</v>
          </cell>
          <cell r="O4294" t="str">
            <v>I</v>
          </cell>
        </row>
        <row r="4295">
          <cell r="F4295" t="str">
            <v>OOCU7905286</v>
          </cell>
          <cell r="G4295" t="str">
            <v>GR-2025/01-0112</v>
          </cell>
        </row>
        <row r="4295">
          <cell r="I4295" t="str">
            <v>F</v>
          </cell>
          <cell r="J4295">
            <v>39172</v>
          </cell>
          <cell r="K4295">
            <v>39172</v>
          </cell>
          <cell r="L4295">
            <v>24298.39</v>
          </cell>
          <cell r="M4295" t="str">
            <v>F</v>
          </cell>
          <cell r="N4295">
            <v>0.6203</v>
          </cell>
          <cell r="O4295" t="str">
            <v>I</v>
          </cell>
        </row>
        <row r="4296">
          <cell r="I4296" t="str">
            <v>F</v>
          </cell>
          <cell r="J4296">
            <v>13300</v>
          </cell>
          <cell r="K4296">
            <v>13300</v>
          </cell>
          <cell r="L4296">
            <v>7980</v>
          </cell>
          <cell r="M4296" t="str">
            <v>F</v>
          </cell>
          <cell r="N4296">
            <v>0.6</v>
          </cell>
          <cell r="O4296" t="str">
            <v>L</v>
          </cell>
        </row>
        <row r="4297">
          <cell r="F4297" t="str">
            <v>WHSU5667380</v>
          </cell>
          <cell r="G4297" t="str">
            <v>GR-2025/01-0098</v>
          </cell>
        </row>
        <row r="4297">
          <cell r="I4297" t="str">
            <v>F</v>
          </cell>
          <cell r="J4297">
            <v>329900.4</v>
          </cell>
          <cell r="K4297">
            <v>329900.4</v>
          </cell>
          <cell r="L4297">
            <v>204637.22</v>
          </cell>
          <cell r="M4297" t="str">
            <v>F</v>
          </cell>
          <cell r="N4297">
            <v>0.6203</v>
          </cell>
          <cell r="O4297" t="str">
            <v>I</v>
          </cell>
        </row>
        <row r="4298">
          <cell r="F4298" t="str">
            <v>F-WHSU5860953</v>
          </cell>
          <cell r="G4298" t="str">
            <v>FGR2024/12-0010</v>
          </cell>
        </row>
        <row r="4298">
          <cell r="I4298" t="str">
            <v>F</v>
          </cell>
          <cell r="J4298">
            <v>0</v>
          </cell>
          <cell r="K4298">
            <v>0</v>
          </cell>
          <cell r="L4298">
            <v>0</v>
          </cell>
          <cell r="M4298" t="str">
            <v>F</v>
          </cell>
          <cell r="N4298">
            <v>0.6209</v>
          </cell>
          <cell r="O4298" t="str">
            <v>I</v>
          </cell>
        </row>
        <row r="4299">
          <cell r="F4299" t="str">
            <v>F-TLLU8692961 (KUCHING)</v>
          </cell>
          <cell r="G4299" t="str">
            <v>FGR2024/12-0013</v>
          </cell>
        </row>
        <row r="4299">
          <cell r="I4299" t="str">
            <v>F</v>
          </cell>
          <cell r="J4299">
            <v>52</v>
          </cell>
          <cell r="K4299">
            <v>52</v>
          </cell>
          <cell r="L4299">
            <v>32.29</v>
          </cell>
          <cell r="M4299" t="str">
            <v>F</v>
          </cell>
          <cell r="N4299">
            <v>0.6209</v>
          </cell>
          <cell r="O4299" t="str">
            <v>I</v>
          </cell>
        </row>
        <row r="4300">
          <cell r="F4300" t="str">
            <v>APHU7334053 (MOCHA)</v>
          </cell>
          <cell r="G4300" t="str">
            <v>GR-2025/01-0059</v>
          </cell>
        </row>
        <row r="4300">
          <cell r="I4300" t="str">
            <v>F</v>
          </cell>
          <cell r="J4300">
            <v>15189</v>
          </cell>
          <cell r="K4300">
            <v>15189</v>
          </cell>
          <cell r="L4300">
            <v>9421.74</v>
          </cell>
          <cell r="M4300" t="str">
            <v>F</v>
          </cell>
          <cell r="N4300">
            <v>0.6203</v>
          </cell>
          <cell r="O4300" t="str">
            <v>I</v>
          </cell>
        </row>
        <row r="4301">
          <cell r="F4301" t="str">
            <v>APHU7334053</v>
          </cell>
          <cell r="G4301" t="str">
            <v>GR-2025/01-0058</v>
          </cell>
        </row>
        <row r="4301">
          <cell r="I4301" t="str">
            <v>F</v>
          </cell>
          <cell r="J4301">
            <v>11500</v>
          </cell>
          <cell r="K4301">
            <v>11500</v>
          </cell>
          <cell r="L4301">
            <v>7133.45</v>
          </cell>
          <cell r="M4301" t="str">
            <v>F</v>
          </cell>
          <cell r="N4301">
            <v>0.6203</v>
          </cell>
          <cell r="O4301" t="str">
            <v>I</v>
          </cell>
        </row>
        <row r="4302">
          <cell r="F4302" t="str">
            <v>APHU7334053</v>
          </cell>
          <cell r="G4302" t="str">
            <v>GR-2025/01-0057</v>
          </cell>
        </row>
        <row r="4302">
          <cell r="I4302" t="str">
            <v>F</v>
          </cell>
          <cell r="J4302">
            <v>272267.98</v>
          </cell>
          <cell r="K4302">
            <v>272267.98</v>
          </cell>
          <cell r="L4302">
            <v>168887.83</v>
          </cell>
          <cell r="M4302" t="str">
            <v>F</v>
          </cell>
          <cell r="N4302">
            <v>0.6203</v>
          </cell>
          <cell r="O4302" t="str">
            <v>I</v>
          </cell>
        </row>
        <row r="4303">
          <cell r="F4303" t="str">
            <v>APHU7334053</v>
          </cell>
          <cell r="G4303" t="str">
            <v>GR-2025/01-0056</v>
          </cell>
        </row>
        <row r="4303">
          <cell r="I4303" t="str">
            <v>F</v>
          </cell>
          <cell r="J4303">
            <v>99995</v>
          </cell>
          <cell r="K4303">
            <v>99995</v>
          </cell>
          <cell r="L4303">
            <v>62026.9</v>
          </cell>
          <cell r="M4303" t="str">
            <v>F</v>
          </cell>
          <cell r="N4303">
            <v>0.6203</v>
          </cell>
          <cell r="O4303" t="str">
            <v>I</v>
          </cell>
        </row>
        <row r="4304">
          <cell r="F4304" t="str">
            <v>APHU7334053</v>
          </cell>
          <cell r="G4304" t="str">
            <v>GR-2025/01-0055</v>
          </cell>
        </row>
        <row r="4304">
          <cell r="I4304" t="str">
            <v>F</v>
          </cell>
          <cell r="J4304">
            <v>3875.75</v>
          </cell>
          <cell r="K4304">
            <v>3875.75</v>
          </cell>
          <cell r="L4304">
            <v>2404.13</v>
          </cell>
          <cell r="M4304" t="str">
            <v>F</v>
          </cell>
          <cell r="N4304">
            <v>0.6203</v>
          </cell>
          <cell r="O4304" t="str">
            <v>I</v>
          </cell>
        </row>
        <row r="4305">
          <cell r="F4305" t="str">
            <v>APHU7334053</v>
          </cell>
          <cell r="G4305" t="str">
            <v>GR-2025/01-0054</v>
          </cell>
        </row>
        <row r="4305">
          <cell r="I4305" t="str">
            <v>F</v>
          </cell>
          <cell r="J4305">
            <v>17172</v>
          </cell>
          <cell r="K4305">
            <v>17172</v>
          </cell>
          <cell r="L4305">
            <v>10651.79</v>
          </cell>
          <cell r="M4305" t="str">
            <v>F</v>
          </cell>
          <cell r="N4305">
            <v>0.6203</v>
          </cell>
          <cell r="O4305" t="str">
            <v>I</v>
          </cell>
        </row>
        <row r="4306">
          <cell r="F4306" t="str">
            <v>APHU7334053</v>
          </cell>
          <cell r="G4306" t="str">
            <v>GR-2025/01-0053</v>
          </cell>
        </row>
        <row r="4306">
          <cell r="I4306" t="str">
            <v>F</v>
          </cell>
          <cell r="J4306">
            <v>132765</v>
          </cell>
          <cell r="K4306">
            <v>132765</v>
          </cell>
          <cell r="L4306">
            <v>82354.13</v>
          </cell>
          <cell r="M4306" t="str">
            <v>F</v>
          </cell>
          <cell r="N4306">
            <v>0.6203</v>
          </cell>
          <cell r="O4306" t="str">
            <v>I</v>
          </cell>
        </row>
        <row r="4307">
          <cell r="F4307" t="str">
            <v>APHU7334053</v>
          </cell>
          <cell r="G4307" t="str">
            <v>GR-2025/01-0052</v>
          </cell>
        </row>
        <row r="4307">
          <cell r="I4307" t="str">
            <v>F</v>
          </cell>
          <cell r="J4307">
            <v>253</v>
          </cell>
          <cell r="K4307">
            <v>253</v>
          </cell>
          <cell r="L4307">
            <v>156.94</v>
          </cell>
          <cell r="M4307" t="str">
            <v>F</v>
          </cell>
          <cell r="N4307">
            <v>0.6203</v>
          </cell>
          <cell r="O4307" t="str">
            <v>I</v>
          </cell>
        </row>
        <row r="4308">
          <cell r="F4308" t="str">
            <v>APHU7334053</v>
          </cell>
          <cell r="G4308" t="str">
            <v>GR-2025/01-0051</v>
          </cell>
        </row>
        <row r="4308">
          <cell r="I4308" t="str">
            <v>F</v>
          </cell>
          <cell r="J4308">
            <v>44053</v>
          </cell>
          <cell r="K4308">
            <v>44053</v>
          </cell>
          <cell r="L4308">
            <v>27326.08</v>
          </cell>
          <cell r="M4308" t="str">
            <v>F</v>
          </cell>
          <cell r="N4308">
            <v>0.6203</v>
          </cell>
          <cell r="O4308" t="str">
            <v>I</v>
          </cell>
        </row>
        <row r="4309">
          <cell r="F4309" t="str">
            <v>APHU7334053</v>
          </cell>
          <cell r="G4309" t="str">
            <v>GR-2025/01-0050</v>
          </cell>
        </row>
        <row r="4309">
          <cell r="I4309" t="str">
            <v>F</v>
          </cell>
          <cell r="J4309">
            <v>27730</v>
          </cell>
          <cell r="K4309">
            <v>27730</v>
          </cell>
          <cell r="L4309">
            <v>17200.92</v>
          </cell>
          <cell r="M4309" t="str">
            <v>F</v>
          </cell>
          <cell r="N4309">
            <v>0.6203</v>
          </cell>
          <cell r="O4309" t="str">
            <v>I</v>
          </cell>
        </row>
        <row r="4310">
          <cell r="F4310" t="str">
            <v>APHU7334053</v>
          </cell>
          <cell r="G4310" t="str">
            <v>GR-2025/01-0049</v>
          </cell>
        </row>
        <row r="4310">
          <cell r="I4310" t="str">
            <v>F</v>
          </cell>
          <cell r="J4310">
            <v>21960</v>
          </cell>
          <cell r="K4310">
            <v>21960</v>
          </cell>
          <cell r="L4310">
            <v>13621.79</v>
          </cell>
          <cell r="M4310" t="str">
            <v>F</v>
          </cell>
          <cell r="N4310">
            <v>0.6203</v>
          </cell>
          <cell r="O4310" t="str">
            <v>I</v>
          </cell>
        </row>
        <row r="4311">
          <cell r="F4311" t="str">
            <v>APHU7334053</v>
          </cell>
          <cell r="G4311" t="str">
            <v>GR-2025/01-0048</v>
          </cell>
        </row>
        <row r="4311">
          <cell r="I4311" t="str">
            <v>F</v>
          </cell>
          <cell r="J4311">
            <v>13780</v>
          </cell>
          <cell r="K4311">
            <v>13780</v>
          </cell>
          <cell r="L4311">
            <v>8547.73</v>
          </cell>
          <cell r="M4311" t="str">
            <v>F</v>
          </cell>
          <cell r="N4311">
            <v>0.6203</v>
          </cell>
          <cell r="O4311" t="str">
            <v>I</v>
          </cell>
        </row>
        <row r="4312">
          <cell r="F4312" t="str">
            <v>APHU7334053</v>
          </cell>
          <cell r="G4312" t="str">
            <v>GR-2025/01-0047</v>
          </cell>
        </row>
        <row r="4312">
          <cell r="I4312" t="str">
            <v>F</v>
          </cell>
          <cell r="J4312">
            <v>24079.5</v>
          </cell>
          <cell r="K4312">
            <v>24079.5</v>
          </cell>
          <cell r="L4312">
            <v>14936.51</v>
          </cell>
          <cell r="M4312" t="str">
            <v>F</v>
          </cell>
          <cell r="N4312">
            <v>0.6203</v>
          </cell>
          <cell r="O4312" t="str">
            <v>I</v>
          </cell>
        </row>
        <row r="4313">
          <cell r="I4313" t="str">
            <v>F</v>
          </cell>
          <cell r="J4313">
            <v>146830</v>
          </cell>
          <cell r="K4313">
            <v>146830</v>
          </cell>
          <cell r="L4313">
            <v>88098</v>
          </cell>
          <cell r="M4313" t="str">
            <v>F</v>
          </cell>
          <cell r="N4313">
            <v>0.6</v>
          </cell>
          <cell r="O4313" t="str">
            <v>L</v>
          </cell>
        </row>
        <row r="4314">
          <cell r="I4314" t="str">
            <v>F</v>
          </cell>
          <cell r="J4314">
            <v>29400</v>
          </cell>
          <cell r="K4314">
            <v>29400</v>
          </cell>
          <cell r="L4314">
            <v>17640</v>
          </cell>
          <cell r="M4314" t="str">
            <v>F</v>
          </cell>
          <cell r="N4314">
            <v>0.6</v>
          </cell>
          <cell r="O4314" t="str">
            <v>L</v>
          </cell>
        </row>
        <row r="4315">
          <cell r="G4315" t="str">
            <v>GR-2024/12-0113</v>
          </cell>
        </row>
        <row r="4315">
          <cell r="I4315" t="str">
            <v>F</v>
          </cell>
          <cell r="J4315">
            <v>964</v>
          </cell>
          <cell r="K4315">
            <v>964</v>
          </cell>
          <cell r="L4315">
            <v>964</v>
          </cell>
          <cell r="M4315" t="str">
            <v>F</v>
          </cell>
          <cell r="N4315">
            <v>1</v>
          </cell>
        </row>
        <row r="4316">
          <cell r="I4316" t="str">
            <v>F</v>
          </cell>
          <cell r="J4316">
            <v>56367</v>
          </cell>
          <cell r="K4316">
            <v>56367</v>
          </cell>
          <cell r="L4316">
            <v>33820.2</v>
          </cell>
          <cell r="M4316" t="str">
            <v>F</v>
          </cell>
          <cell r="N4316">
            <v>0.6</v>
          </cell>
          <cell r="O4316" t="str">
            <v>L</v>
          </cell>
        </row>
        <row r="4317">
          <cell r="I4317" t="str">
            <v>F</v>
          </cell>
          <cell r="J4317">
            <v>9219</v>
          </cell>
          <cell r="K4317">
            <v>9219</v>
          </cell>
          <cell r="L4317">
            <v>5531.4</v>
          </cell>
          <cell r="M4317" t="str">
            <v>F</v>
          </cell>
          <cell r="N4317">
            <v>0.6</v>
          </cell>
          <cell r="O4317" t="str">
            <v>K</v>
          </cell>
        </row>
        <row r="4318">
          <cell r="I4318" t="str">
            <v>F</v>
          </cell>
          <cell r="J4318">
            <v>97537.16</v>
          </cell>
          <cell r="K4318">
            <v>97537.16</v>
          </cell>
          <cell r="L4318">
            <v>58522.3</v>
          </cell>
          <cell r="M4318" t="str">
            <v>F</v>
          </cell>
          <cell r="N4318">
            <v>0.6</v>
          </cell>
          <cell r="O4318" t="str">
            <v>K</v>
          </cell>
        </row>
        <row r="4319">
          <cell r="I4319" t="str">
            <v>F</v>
          </cell>
          <cell r="J4319">
            <v>61.46</v>
          </cell>
          <cell r="K4319">
            <v>61.46</v>
          </cell>
          <cell r="L4319">
            <v>36.88</v>
          </cell>
          <cell r="M4319" t="str">
            <v>F</v>
          </cell>
          <cell r="N4319">
            <v>0.6</v>
          </cell>
          <cell r="O4319" t="str">
            <v>K</v>
          </cell>
        </row>
        <row r="4320">
          <cell r="I4320" t="str">
            <v>F</v>
          </cell>
          <cell r="J4320">
            <v>5970</v>
          </cell>
          <cell r="K4320">
            <v>5970</v>
          </cell>
          <cell r="L4320">
            <v>3582</v>
          </cell>
          <cell r="M4320" t="str">
            <v>F</v>
          </cell>
          <cell r="N4320">
            <v>0.6</v>
          </cell>
          <cell r="O4320" t="str">
            <v>K</v>
          </cell>
        </row>
        <row r="4321">
          <cell r="I4321" t="str">
            <v>F</v>
          </cell>
          <cell r="J4321">
            <v>19173</v>
          </cell>
          <cell r="K4321">
            <v>19173</v>
          </cell>
          <cell r="L4321">
            <v>11503.8</v>
          </cell>
          <cell r="M4321" t="str">
            <v>F</v>
          </cell>
          <cell r="N4321">
            <v>0.6</v>
          </cell>
          <cell r="O4321" t="str">
            <v>K</v>
          </cell>
        </row>
        <row r="4322">
          <cell r="I4322" t="str">
            <v>F</v>
          </cell>
          <cell r="J4322">
            <v>2964</v>
          </cell>
          <cell r="K4322">
            <v>2964</v>
          </cell>
          <cell r="L4322">
            <v>1778.4</v>
          </cell>
          <cell r="M4322" t="str">
            <v>F</v>
          </cell>
          <cell r="N4322">
            <v>0.6</v>
          </cell>
          <cell r="O4322" t="str">
            <v>N</v>
          </cell>
        </row>
        <row r="4323">
          <cell r="I4323" t="str">
            <v>F</v>
          </cell>
          <cell r="J4323">
            <v>8100</v>
          </cell>
          <cell r="K4323">
            <v>8100</v>
          </cell>
          <cell r="L4323">
            <v>4860</v>
          </cell>
          <cell r="M4323" t="str">
            <v>F</v>
          </cell>
          <cell r="N4323">
            <v>0.6</v>
          </cell>
          <cell r="O4323" t="str">
            <v>L</v>
          </cell>
        </row>
        <row r="4324">
          <cell r="I4324" t="str">
            <v>F</v>
          </cell>
          <cell r="J4324">
            <v>8268</v>
          </cell>
          <cell r="K4324">
            <v>8268</v>
          </cell>
          <cell r="L4324">
            <v>4960.8</v>
          </cell>
          <cell r="M4324" t="str">
            <v>F</v>
          </cell>
          <cell r="N4324">
            <v>0.6</v>
          </cell>
          <cell r="O4324" t="str">
            <v>L</v>
          </cell>
        </row>
        <row r="4325">
          <cell r="I4325" t="str">
            <v>F</v>
          </cell>
          <cell r="J4325">
            <v>15500</v>
          </cell>
          <cell r="K4325">
            <v>15500</v>
          </cell>
          <cell r="L4325">
            <v>9300</v>
          </cell>
          <cell r="M4325" t="str">
            <v>F</v>
          </cell>
          <cell r="N4325">
            <v>0.6</v>
          </cell>
          <cell r="O4325" t="str">
            <v>L</v>
          </cell>
        </row>
        <row r="4326">
          <cell r="I4326" t="str">
            <v>F</v>
          </cell>
          <cell r="J4326">
            <v>58000</v>
          </cell>
          <cell r="K4326">
            <v>58000</v>
          </cell>
          <cell r="L4326">
            <v>34800</v>
          </cell>
          <cell r="M4326" t="str">
            <v>F</v>
          </cell>
          <cell r="N4326">
            <v>0.6</v>
          </cell>
          <cell r="O4326" t="str">
            <v>L</v>
          </cell>
        </row>
        <row r="4327">
          <cell r="I4327" t="str">
            <v>F</v>
          </cell>
          <cell r="J4327">
            <v>52800</v>
          </cell>
          <cell r="K4327">
            <v>52800</v>
          </cell>
          <cell r="L4327">
            <v>31680</v>
          </cell>
          <cell r="M4327" t="str">
            <v>F</v>
          </cell>
          <cell r="N4327">
            <v>0.6</v>
          </cell>
          <cell r="O4327" t="str">
            <v>L</v>
          </cell>
        </row>
        <row r="4328">
          <cell r="I4328" t="str">
            <v>F</v>
          </cell>
          <cell r="J4328">
            <v>77485</v>
          </cell>
          <cell r="K4328">
            <v>77485</v>
          </cell>
          <cell r="L4328">
            <v>46491</v>
          </cell>
          <cell r="M4328" t="str">
            <v>F</v>
          </cell>
          <cell r="N4328">
            <v>0.6</v>
          </cell>
          <cell r="O4328" t="str">
            <v>L</v>
          </cell>
        </row>
        <row r="4329">
          <cell r="I4329" t="str">
            <v>F</v>
          </cell>
          <cell r="J4329">
            <v>21180</v>
          </cell>
          <cell r="K4329">
            <v>21180</v>
          </cell>
          <cell r="L4329">
            <v>12708</v>
          </cell>
          <cell r="M4329" t="str">
            <v>F</v>
          </cell>
          <cell r="N4329">
            <v>0.6</v>
          </cell>
          <cell r="O4329" t="str">
            <v>L</v>
          </cell>
        </row>
        <row r="4330">
          <cell r="I4330" t="str">
            <v>F</v>
          </cell>
          <cell r="J4330">
            <v>95205</v>
          </cell>
          <cell r="K4330">
            <v>95205</v>
          </cell>
          <cell r="L4330">
            <v>57123</v>
          </cell>
          <cell r="M4330" t="str">
            <v>F</v>
          </cell>
          <cell r="N4330">
            <v>0.6</v>
          </cell>
          <cell r="O4330" t="str">
            <v>L</v>
          </cell>
        </row>
        <row r="4331">
          <cell r="I4331" t="str">
            <v>F</v>
          </cell>
          <cell r="J4331">
            <v>88712</v>
          </cell>
          <cell r="K4331">
            <v>88712</v>
          </cell>
          <cell r="L4331">
            <v>53227.2</v>
          </cell>
          <cell r="M4331" t="str">
            <v>F</v>
          </cell>
          <cell r="N4331">
            <v>0.6</v>
          </cell>
          <cell r="O4331" t="str">
            <v>L</v>
          </cell>
        </row>
        <row r="4332">
          <cell r="I4332" t="str">
            <v>F</v>
          </cell>
          <cell r="J4332">
            <v>33900</v>
          </cell>
          <cell r="K4332">
            <v>33900</v>
          </cell>
          <cell r="L4332">
            <v>20340</v>
          </cell>
          <cell r="M4332" t="str">
            <v>F</v>
          </cell>
          <cell r="N4332">
            <v>0.6</v>
          </cell>
          <cell r="O4332" t="str">
            <v>L</v>
          </cell>
        </row>
        <row r="4333">
          <cell r="I4333" t="str">
            <v>F</v>
          </cell>
          <cell r="J4333">
            <v>12800</v>
          </cell>
          <cell r="K4333">
            <v>12800</v>
          </cell>
          <cell r="L4333">
            <v>7680</v>
          </cell>
          <cell r="M4333" t="str">
            <v>F</v>
          </cell>
          <cell r="N4333">
            <v>0.6</v>
          </cell>
          <cell r="O4333" t="str">
            <v>L</v>
          </cell>
        </row>
        <row r="4334">
          <cell r="I4334" t="str">
            <v>F</v>
          </cell>
          <cell r="J4334">
            <v>349381.7</v>
          </cell>
          <cell r="K4334">
            <v>349381.7</v>
          </cell>
          <cell r="L4334">
            <v>209629.02</v>
          </cell>
          <cell r="M4334" t="str">
            <v>F</v>
          </cell>
          <cell r="N4334">
            <v>0.6</v>
          </cell>
          <cell r="O4334" t="str">
            <v>L</v>
          </cell>
        </row>
        <row r="4335">
          <cell r="F4335" t="str">
            <v>TGBU8588555</v>
          </cell>
          <cell r="G4335" t="str">
            <v>GR-2025/01-0105</v>
          </cell>
        </row>
        <row r="4335">
          <cell r="I4335" t="str">
            <v>F</v>
          </cell>
          <cell r="J4335">
            <v>96538.23</v>
          </cell>
          <cell r="K4335">
            <v>96538.23</v>
          </cell>
          <cell r="L4335">
            <v>59757.16</v>
          </cell>
          <cell r="M4335" t="str">
            <v>F</v>
          </cell>
          <cell r="N4335">
            <v>0.619</v>
          </cell>
          <cell r="O4335" t="str">
            <v>I</v>
          </cell>
        </row>
        <row r="4336">
          <cell r="I4336" t="str">
            <v>F</v>
          </cell>
          <cell r="J4336">
            <v>1900</v>
          </cell>
          <cell r="K4336">
            <v>1900</v>
          </cell>
          <cell r="L4336">
            <v>1140</v>
          </cell>
          <cell r="M4336" t="str">
            <v>F</v>
          </cell>
          <cell r="N4336">
            <v>0.6</v>
          </cell>
          <cell r="O4336" t="str">
            <v>L</v>
          </cell>
        </row>
        <row r="4337">
          <cell r="I4337" t="str">
            <v>F</v>
          </cell>
          <cell r="J4337">
            <v>100174</v>
          </cell>
          <cell r="K4337">
            <v>100174</v>
          </cell>
          <cell r="L4337">
            <v>60104.4</v>
          </cell>
          <cell r="M4337" t="str">
            <v>F</v>
          </cell>
          <cell r="N4337">
            <v>0.6</v>
          </cell>
          <cell r="O4337" t="str">
            <v>L</v>
          </cell>
        </row>
        <row r="4338">
          <cell r="I4338" t="str">
            <v>F</v>
          </cell>
          <cell r="J4338">
            <v>650</v>
          </cell>
          <cell r="K4338">
            <v>650</v>
          </cell>
          <cell r="L4338">
            <v>390</v>
          </cell>
          <cell r="M4338" t="str">
            <v>F</v>
          </cell>
          <cell r="N4338">
            <v>0.6</v>
          </cell>
          <cell r="O4338" t="str">
            <v>L</v>
          </cell>
        </row>
        <row r="4339">
          <cell r="F4339" t="str">
            <v>BMOU6043573 (MOCHA)</v>
          </cell>
          <cell r="G4339" t="str">
            <v>GR-2025/01-0084</v>
          </cell>
        </row>
        <row r="4339">
          <cell r="I4339" t="str">
            <v>F</v>
          </cell>
          <cell r="J4339">
            <v>48924.25</v>
          </cell>
          <cell r="K4339">
            <v>48924.25</v>
          </cell>
          <cell r="L4339">
            <v>30347.71</v>
          </cell>
          <cell r="M4339" t="str">
            <v>F</v>
          </cell>
          <cell r="N4339">
            <v>0.6203</v>
          </cell>
          <cell r="O4339" t="str">
            <v>I</v>
          </cell>
        </row>
        <row r="4340">
          <cell r="F4340" t="str">
            <v>CBHU7008197</v>
          </cell>
          <cell r="G4340" t="str">
            <v>GR-2025/01-0107</v>
          </cell>
        </row>
        <row r="4340">
          <cell r="I4340" t="str">
            <v>F</v>
          </cell>
          <cell r="J4340">
            <v>104988.09</v>
          </cell>
          <cell r="K4340">
            <v>104988.09</v>
          </cell>
          <cell r="L4340">
            <v>64987.63</v>
          </cell>
          <cell r="M4340" t="str">
            <v>F</v>
          </cell>
          <cell r="N4340">
            <v>0.619</v>
          </cell>
          <cell r="O4340" t="str">
            <v>I</v>
          </cell>
        </row>
        <row r="4341">
          <cell r="G4341" t="str">
            <v>GR-2024/12-0102</v>
          </cell>
        </row>
        <row r="4341">
          <cell r="I4341" t="str">
            <v>F</v>
          </cell>
          <cell r="J4341">
            <v>552</v>
          </cell>
          <cell r="K4341">
            <v>552</v>
          </cell>
          <cell r="L4341">
            <v>552</v>
          </cell>
          <cell r="M4341" t="str">
            <v>F</v>
          </cell>
          <cell r="N4341">
            <v>1</v>
          </cell>
        </row>
        <row r="4342">
          <cell r="F4342" t="str">
            <v>BMOU6043573</v>
          </cell>
          <cell r="G4342" t="str">
            <v>GR-2025/01-0083</v>
          </cell>
        </row>
        <row r="4342">
          <cell r="I4342" t="str">
            <v>F</v>
          </cell>
          <cell r="J4342">
            <v>837177.92</v>
          </cell>
          <cell r="K4342">
            <v>837177.92</v>
          </cell>
          <cell r="L4342">
            <v>519301.46</v>
          </cell>
          <cell r="M4342" t="str">
            <v>F</v>
          </cell>
          <cell r="N4342">
            <v>0.6203</v>
          </cell>
          <cell r="O4342" t="str">
            <v>I</v>
          </cell>
        </row>
        <row r="4343">
          <cell r="F4343" t="str">
            <v>OOCU8520695</v>
          </cell>
          <cell r="G4343" t="str">
            <v>GR-2025/01-0121</v>
          </cell>
        </row>
        <row r="4343">
          <cell r="I4343" t="str">
            <v>F</v>
          </cell>
          <cell r="J4343">
            <v>145790.68</v>
          </cell>
          <cell r="K4343">
            <v>145790.68</v>
          </cell>
          <cell r="L4343">
            <v>90244.43</v>
          </cell>
          <cell r="M4343" t="str">
            <v>F</v>
          </cell>
          <cell r="N4343">
            <v>0.619</v>
          </cell>
          <cell r="O4343" t="str">
            <v>I</v>
          </cell>
        </row>
        <row r="4344">
          <cell r="F4344" t="str">
            <v>FFAU3536520</v>
          </cell>
          <cell r="G4344" t="str">
            <v>GR-2025/01-0133</v>
          </cell>
        </row>
        <row r="4344">
          <cell r="I4344" t="str">
            <v>F</v>
          </cell>
          <cell r="J4344">
            <v>122126.99</v>
          </cell>
          <cell r="K4344">
            <v>122126.99</v>
          </cell>
          <cell r="L4344">
            <v>75596.61</v>
          </cell>
          <cell r="M4344" t="str">
            <v>F</v>
          </cell>
          <cell r="N4344">
            <v>0.619</v>
          </cell>
          <cell r="O4344" t="str">
            <v>I</v>
          </cell>
        </row>
        <row r="4345">
          <cell r="F4345" t="str">
            <v>FFAU3269830</v>
          </cell>
          <cell r="G4345" t="str">
            <v>GR-2025/01-0079</v>
          </cell>
        </row>
        <row r="4345">
          <cell r="I4345" t="str">
            <v>F</v>
          </cell>
          <cell r="J4345">
            <v>8005</v>
          </cell>
          <cell r="K4345">
            <v>8005</v>
          </cell>
          <cell r="L4345">
            <v>4965.5</v>
          </cell>
          <cell r="M4345" t="str">
            <v>F</v>
          </cell>
          <cell r="N4345">
            <v>0.6203</v>
          </cell>
          <cell r="O4345" t="str">
            <v>I</v>
          </cell>
        </row>
        <row r="4346">
          <cell r="F4346" t="str">
            <v>FFAU3269830</v>
          </cell>
          <cell r="G4346" t="str">
            <v>GR-2025/01-0081</v>
          </cell>
        </row>
        <row r="4346">
          <cell r="I4346" t="str">
            <v>F</v>
          </cell>
          <cell r="J4346">
            <v>123754.27</v>
          </cell>
          <cell r="K4346">
            <v>123754.27</v>
          </cell>
          <cell r="L4346">
            <v>76764.77</v>
          </cell>
          <cell r="M4346" t="str">
            <v>F</v>
          </cell>
          <cell r="N4346">
            <v>0.6203</v>
          </cell>
          <cell r="O4346" t="str">
            <v>I</v>
          </cell>
        </row>
        <row r="4347">
          <cell r="G4347" t="str">
            <v>GR-2024/12-0097</v>
          </cell>
        </row>
        <row r="4347">
          <cell r="I4347" t="str">
            <v>F</v>
          </cell>
          <cell r="J4347">
            <v>1712</v>
          </cell>
          <cell r="K4347">
            <v>1712</v>
          </cell>
          <cell r="L4347">
            <v>1712</v>
          </cell>
          <cell r="M4347" t="str">
            <v>F</v>
          </cell>
          <cell r="N4347">
            <v>1</v>
          </cell>
        </row>
        <row r="4348">
          <cell r="G4348" t="str">
            <v>GR-2025/02-0098, GR-2025/09-0039, GR-2025/07-0086, GR-2025/02-0091, GR-2025/05-0111, GR-2025/06-0104, GR-2025/06-0056, GR-2025/05-0034, GR-2025/08-0049, GR-2025/02-0029, GR-2024/12-0088, GR-2025/05-0077, GR-2025/05-0167, GR-2025/01-0035, GR-2025/02-0030, GR-2025/01-0097, GR-2025/04-0046, GR-2025/07-0036, GR-2025/04-0013, GR-2025/02-0063, GR-2025/05-0166</v>
          </cell>
        </row>
        <row r="4348">
          <cell r="I4348" t="str">
            <v>F</v>
          </cell>
          <cell r="J4348">
            <v>53606.4</v>
          </cell>
          <cell r="K4348">
            <v>53606.4</v>
          </cell>
          <cell r="L4348">
            <v>53606.4</v>
          </cell>
          <cell r="M4348" t="str">
            <v>F</v>
          </cell>
          <cell r="N4348">
            <v>1</v>
          </cell>
        </row>
        <row r="4349">
          <cell r="F4349" t="str">
            <v>OOCU7078866</v>
          </cell>
          <cell r="G4349" t="str">
            <v>GR-2025/01-0080</v>
          </cell>
        </row>
        <row r="4349">
          <cell r="I4349" t="str">
            <v>F</v>
          </cell>
          <cell r="J4349">
            <v>105270.68</v>
          </cell>
          <cell r="K4349">
            <v>105270.68</v>
          </cell>
          <cell r="L4349">
            <v>65299.4</v>
          </cell>
          <cell r="M4349" t="str">
            <v>F</v>
          </cell>
          <cell r="N4349">
            <v>0.6203</v>
          </cell>
          <cell r="O4349" t="str">
            <v>I</v>
          </cell>
        </row>
        <row r="4350">
          <cell r="F4350" t="str">
            <v>FFAU5862870</v>
          </cell>
          <cell r="G4350" t="str">
            <v>GR-2025/01-0075</v>
          </cell>
        </row>
        <row r="4350">
          <cell r="I4350" t="str">
            <v>F</v>
          </cell>
          <cell r="J4350">
            <v>96000</v>
          </cell>
          <cell r="K4350">
            <v>96000</v>
          </cell>
          <cell r="L4350">
            <v>59548.8</v>
          </cell>
          <cell r="M4350" t="str">
            <v>F</v>
          </cell>
          <cell r="N4350">
            <v>0.6203</v>
          </cell>
          <cell r="O4350" t="str">
            <v>I</v>
          </cell>
        </row>
        <row r="4351">
          <cell r="F4351" t="str">
            <v>CSNU8629324</v>
          </cell>
          <cell r="G4351" t="str">
            <v>GR-2025/01-0085</v>
          </cell>
        </row>
        <row r="4351">
          <cell r="I4351" t="str">
            <v>F</v>
          </cell>
          <cell r="J4351">
            <v>111265</v>
          </cell>
          <cell r="K4351">
            <v>111265</v>
          </cell>
          <cell r="L4351">
            <v>69017.68</v>
          </cell>
          <cell r="M4351" t="str">
            <v>F</v>
          </cell>
          <cell r="N4351">
            <v>0.6203</v>
          </cell>
          <cell r="O4351" t="str">
            <v>I</v>
          </cell>
        </row>
        <row r="4352">
          <cell r="F4352" t="str">
            <v>OOCU7510012</v>
          </cell>
          <cell r="G4352" t="str">
            <v>GR-2025/01-0077</v>
          </cell>
        </row>
        <row r="4352">
          <cell r="I4352" t="str">
            <v>F</v>
          </cell>
          <cell r="J4352">
            <v>111384</v>
          </cell>
          <cell r="K4352">
            <v>111384</v>
          </cell>
          <cell r="L4352">
            <v>69091.5</v>
          </cell>
          <cell r="M4352" t="str">
            <v>F</v>
          </cell>
          <cell r="N4352">
            <v>0.6203</v>
          </cell>
          <cell r="O4352" t="str">
            <v>I</v>
          </cell>
        </row>
        <row r="4353">
          <cell r="F4353" t="str">
            <v>CCLU7319590</v>
          </cell>
          <cell r="G4353" t="str">
            <v>GR-2025/01-0082</v>
          </cell>
        </row>
        <row r="4353">
          <cell r="I4353" t="str">
            <v>F</v>
          </cell>
          <cell r="J4353">
            <v>115290</v>
          </cell>
          <cell r="K4353">
            <v>115290</v>
          </cell>
          <cell r="L4353">
            <v>71514.39</v>
          </cell>
          <cell r="M4353" t="str">
            <v>F</v>
          </cell>
          <cell r="N4353">
            <v>0.6203</v>
          </cell>
          <cell r="O4353" t="str">
            <v>I</v>
          </cell>
        </row>
        <row r="4354">
          <cell r="I4354" t="str">
            <v>F</v>
          </cell>
          <cell r="J4354">
            <v>208482</v>
          </cell>
          <cell r="K4354">
            <v>208482</v>
          </cell>
          <cell r="L4354">
            <v>125089.2</v>
          </cell>
          <cell r="M4354" t="str">
            <v>F</v>
          </cell>
          <cell r="N4354">
            <v>0.6</v>
          </cell>
          <cell r="O4354" t="str">
            <v>L</v>
          </cell>
        </row>
        <row r="4355">
          <cell r="F4355" t="str">
            <v>OOCU7731707</v>
          </cell>
          <cell r="G4355" t="str">
            <v>GR-2025/01-0071</v>
          </cell>
        </row>
        <row r="4355">
          <cell r="I4355" t="str">
            <v>F</v>
          </cell>
          <cell r="J4355">
            <v>91800</v>
          </cell>
          <cell r="K4355">
            <v>91800</v>
          </cell>
          <cell r="L4355">
            <v>56943.54</v>
          </cell>
          <cell r="M4355" t="str">
            <v>F</v>
          </cell>
          <cell r="N4355">
            <v>0.6203</v>
          </cell>
          <cell r="O4355" t="str">
            <v>I</v>
          </cell>
        </row>
        <row r="4356">
          <cell r="F4356" t="str">
            <v>TGHU6852589</v>
          </cell>
          <cell r="G4356" t="str">
            <v>GR-2025/01-0106</v>
          </cell>
        </row>
        <row r="4356">
          <cell r="I4356" t="str">
            <v>F</v>
          </cell>
          <cell r="J4356">
            <v>119066</v>
          </cell>
          <cell r="K4356">
            <v>119066</v>
          </cell>
          <cell r="L4356">
            <v>73856.64</v>
          </cell>
          <cell r="M4356" t="str">
            <v>F</v>
          </cell>
          <cell r="N4356">
            <v>0.6203</v>
          </cell>
          <cell r="O4356" t="str">
            <v>I</v>
          </cell>
        </row>
        <row r="4357">
          <cell r="F4357" t="str">
            <v>OOCU7744094 (MOCHA)</v>
          </cell>
          <cell r="G4357" t="str">
            <v>GR-2025/01-0038</v>
          </cell>
        </row>
        <row r="4357">
          <cell r="I4357" t="str">
            <v>F</v>
          </cell>
          <cell r="J4357">
            <v>1214</v>
          </cell>
          <cell r="K4357">
            <v>1214</v>
          </cell>
          <cell r="L4357">
            <v>753.04</v>
          </cell>
          <cell r="M4357" t="str">
            <v>F</v>
          </cell>
          <cell r="N4357">
            <v>0.6203</v>
          </cell>
          <cell r="O4357" t="str">
            <v>I</v>
          </cell>
        </row>
        <row r="4358">
          <cell r="F4358" t="str">
            <v>OOCU7744094</v>
          </cell>
          <cell r="G4358" t="str">
            <v>GR-2025/01-0037</v>
          </cell>
        </row>
        <row r="4358">
          <cell r="I4358" t="str">
            <v>F</v>
          </cell>
          <cell r="J4358">
            <v>128750</v>
          </cell>
          <cell r="K4358">
            <v>128750</v>
          </cell>
          <cell r="L4358">
            <v>79863.63</v>
          </cell>
          <cell r="M4358" t="str">
            <v>F</v>
          </cell>
          <cell r="N4358">
            <v>0.6203</v>
          </cell>
          <cell r="O4358" t="str">
            <v>I</v>
          </cell>
        </row>
        <row r="4359">
          <cell r="F4359" t="str">
            <v>OOCU7737897 (MOCHA)</v>
          </cell>
          <cell r="G4359" t="str">
            <v>GR-2025/01-0040</v>
          </cell>
        </row>
        <row r="4359">
          <cell r="I4359" t="str">
            <v>F</v>
          </cell>
          <cell r="J4359">
            <v>29136</v>
          </cell>
          <cell r="K4359">
            <v>29136</v>
          </cell>
          <cell r="L4359">
            <v>18073.06</v>
          </cell>
          <cell r="M4359" t="str">
            <v>F</v>
          </cell>
          <cell r="N4359">
            <v>0.6203</v>
          </cell>
          <cell r="O4359" t="str">
            <v>I</v>
          </cell>
        </row>
        <row r="4360">
          <cell r="I4360" t="str">
            <v>F</v>
          </cell>
          <cell r="J4360">
            <v>2888</v>
          </cell>
          <cell r="K4360">
            <v>2888</v>
          </cell>
          <cell r="L4360">
            <v>1732.8</v>
          </cell>
          <cell r="M4360" t="str">
            <v>F</v>
          </cell>
          <cell r="N4360">
            <v>0.6</v>
          </cell>
          <cell r="O4360" t="str">
            <v>L</v>
          </cell>
        </row>
        <row r="4361">
          <cell r="F4361" t="str">
            <v>OOCU7737897</v>
          </cell>
          <cell r="G4361" t="str">
            <v>GR-2025/01-0039</v>
          </cell>
        </row>
        <row r="4361">
          <cell r="I4361" t="str">
            <v>F</v>
          </cell>
          <cell r="J4361">
            <v>95750</v>
          </cell>
          <cell r="K4361">
            <v>95750</v>
          </cell>
          <cell r="L4361">
            <v>59393.73</v>
          </cell>
          <cell r="M4361" t="str">
            <v>F</v>
          </cell>
          <cell r="N4361">
            <v>0.6203</v>
          </cell>
          <cell r="O4361" t="str">
            <v>I</v>
          </cell>
        </row>
        <row r="4362">
          <cell r="F4362" t="str">
            <v>BY COURIER</v>
          </cell>
          <cell r="G4362" t="str">
            <v>GR-2024/12-0083</v>
          </cell>
        </row>
        <row r="4362">
          <cell r="I4362" t="str">
            <v>F</v>
          </cell>
          <cell r="J4362">
            <v>169</v>
          </cell>
          <cell r="K4362">
            <v>169</v>
          </cell>
          <cell r="L4362">
            <v>103.29</v>
          </cell>
          <cell r="M4362" t="str">
            <v>F</v>
          </cell>
          <cell r="N4362">
            <v>0.6112</v>
          </cell>
          <cell r="O4362" t="str">
            <v>I</v>
          </cell>
        </row>
        <row r="4363">
          <cell r="F4363" t="str">
            <v>CSYU4013458 (MOCHA)</v>
          </cell>
          <cell r="G4363" t="str">
            <v>GR-2025/01-0032</v>
          </cell>
        </row>
        <row r="4363">
          <cell r="I4363" t="str">
            <v>F</v>
          </cell>
          <cell r="J4363">
            <v>7400</v>
          </cell>
          <cell r="K4363">
            <v>7400</v>
          </cell>
          <cell r="L4363">
            <v>4590.22</v>
          </cell>
          <cell r="M4363" t="str">
            <v>F</v>
          </cell>
          <cell r="N4363">
            <v>0.6203</v>
          </cell>
          <cell r="O4363" t="str">
            <v>I</v>
          </cell>
        </row>
        <row r="4364">
          <cell r="F4364" t="str">
            <v>CSYU4013458</v>
          </cell>
          <cell r="G4364" t="str">
            <v>GR-2025/01-0031</v>
          </cell>
        </row>
        <row r="4364">
          <cell r="I4364" t="str">
            <v>F</v>
          </cell>
          <cell r="J4364">
            <v>165347.5</v>
          </cell>
          <cell r="K4364">
            <v>165347.5</v>
          </cell>
          <cell r="L4364">
            <v>102565.05</v>
          </cell>
          <cell r="M4364" t="str">
            <v>F</v>
          </cell>
          <cell r="N4364">
            <v>0.6203</v>
          </cell>
          <cell r="O4364" t="str">
            <v>I</v>
          </cell>
        </row>
        <row r="4365">
          <cell r="I4365" t="str">
            <v>F</v>
          </cell>
          <cell r="J4365">
            <v>21001.05</v>
          </cell>
          <cell r="K4365">
            <v>21001.05</v>
          </cell>
          <cell r="L4365">
            <v>12600.63</v>
          </cell>
          <cell r="M4365" t="str">
            <v>F</v>
          </cell>
          <cell r="N4365">
            <v>0.6</v>
          </cell>
          <cell r="O4365" t="str">
            <v>L</v>
          </cell>
        </row>
        <row r="4366">
          <cell r="I4366" t="str">
            <v>F</v>
          </cell>
          <cell r="J4366">
            <v>39250</v>
          </cell>
          <cell r="K4366">
            <v>39250</v>
          </cell>
          <cell r="L4366">
            <v>23550</v>
          </cell>
          <cell r="M4366" t="str">
            <v>F</v>
          </cell>
          <cell r="N4366">
            <v>0.6</v>
          </cell>
          <cell r="O4366" t="str">
            <v>L</v>
          </cell>
        </row>
        <row r="4367">
          <cell r="I4367" t="str">
            <v>F</v>
          </cell>
          <cell r="J4367">
            <v>115816.4</v>
          </cell>
          <cell r="K4367">
            <v>115816.4</v>
          </cell>
          <cell r="L4367">
            <v>69489.84</v>
          </cell>
          <cell r="M4367" t="str">
            <v>F</v>
          </cell>
          <cell r="N4367">
            <v>0.6</v>
          </cell>
          <cell r="O4367" t="str">
            <v>L</v>
          </cell>
        </row>
        <row r="4368">
          <cell r="I4368" t="str">
            <v>F</v>
          </cell>
          <cell r="J4368">
            <v>220374.6</v>
          </cell>
          <cell r="K4368">
            <v>220374.6</v>
          </cell>
          <cell r="L4368">
            <v>132224.76</v>
          </cell>
          <cell r="M4368" t="str">
            <v>F</v>
          </cell>
          <cell r="N4368">
            <v>0.6</v>
          </cell>
          <cell r="O4368" t="str">
            <v>L</v>
          </cell>
        </row>
        <row r="4369">
          <cell r="I4369" t="str">
            <v>F</v>
          </cell>
          <cell r="J4369">
            <v>11700</v>
          </cell>
          <cell r="K4369">
            <v>11700</v>
          </cell>
          <cell r="L4369">
            <v>7020</v>
          </cell>
          <cell r="M4369" t="str">
            <v>F</v>
          </cell>
          <cell r="N4369">
            <v>0.6</v>
          </cell>
          <cell r="O4369" t="str">
            <v>L</v>
          </cell>
        </row>
        <row r="4370">
          <cell r="I4370" t="str">
            <v>F</v>
          </cell>
          <cell r="J4370">
            <v>4750</v>
          </cell>
          <cell r="K4370">
            <v>4750</v>
          </cell>
          <cell r="L4370">
            <v>2850</v>
          </cell>
          <cell r="M4370" t="str">
            <v>F</v>
          </cell>
          <cell r="N4370">
            <v>0.6</v>
          </cell>
          <cell r="O4370" t="str">
            <v>N</v>
          </cell>
        </row>
        <row r="4371">
          <cell r="I4371" t="str">
            <v>F</v>
          </cell>
          <cell r="J4371">
            <v>14650</v>
          </cell>
          <cell r="K4371">
            <v>14650</v>
          </cell>
          <cell r="L4371">
            <v>8790</v>
          </cell>
          <cell r="M4371" t="str">
            <v>F</v>
          </cell>
          <cell r="N4371">
            <v>0.6</v>
          </cell>
          <cell r="O4371" t="str">
            <v>L</v>
          </cell>
        </row>
        <row r="4372">
          <cell r="F4372" t="str">
            <v>CSYU4033644</v>
          </cell>
          <cell r="G4372" t="str">
            <v>GR-2025/01-0078</v>
          </cell>
        </row>
        <row r="4372">
          <cell r="I4372" t="str">
            <v>F</v>
          </cell>
          <cell r="J4372">
            <v>173112</v>
          </cell>
          <cell r="K4372">
            <v>173112</v>
          </cell>
          <cell r="L4372">
            <v>107381.37</v>
          </cell>
          <cell r="M4372" t="str">
            <v>F</v>
          </cell>
          <cell r="N4372">
            <v>0.6203</v>
          </cell>
          <cell r="O4372" t="str">
            <v>I</v>
          </cell>
        </row>
        <row r="4373">
          <cell r="F4373" t="str">
            <v>FFAU1040171</v>
          </cell>
          <cell r="G4373" t="str">
            <v>GR-2025/01-0069</v>
          </cell>
        </row>
        <row r="4373">
          <cell r="I4373" t="str">
            <v>F</v>
          </cell>
          <cell r="J4373">
            <v>8030</v>
          </cell>
          <cell r="K4373">
            <v>8030</v>
          </cell>
          <cell r="L4373">
            <v>4947.28</v>
          </cell>
          <cell r="M4373" t="str">
            <v>F</v>
          </cell>
          <cell r="N4373">
            <v>0.6161</v>
          </cell>
          <cell r="O4373" t="str">
            <v>I</v>
          </cell>
        </row>
        <row r="4374">
          <cell r="F4374" t="str">
            <v>FFAU1040171</v>
          </cell>
          <cell r="G4374" t="str">
            <v>GR-2025/01-0068</v>
          </cell>
        </row>
        <row r="4374">
          <cell r="I4374" t="str">
            <v>F</v>
          </cell>
          <cell r="J4374">
            <v>86800</v>
          </cell>
          <cell r="K4374">
            <v>86800</v>
          </cell>
          <cell r="L4374">
            <v>53477.48</v>
          </cell>
          <cell r="M4374" t="str">
            <v>F</v>
          </cell>
          <cell r="N4374">
            <v>0.6161</v>
          </cell>
          <cell r="O4374" t="str">
            <v>I</v>
          </cell>
        </row>
        <row r="4375">
          <cell r="F4375" t="str">
            <v>FFAU1040171</v>
          </cell>
          <cell r="G4375" t="str">
            <v>GR-2025/01-0067</v>
          </cell>
        </row>
        <row r="4375">
          <cell r="I4375" t="str">
            <v>F</v>
          </cell>
          <cell r="J4375">
            <v>6232.04</v>
          </cell>
          <cell r="K4375">
            <v>6232.04</v>
          </cell>
          <cell r="L4375">
            <v>3839.56</v>
          </cell>
          <cell r="M4375" t="str">
            <v>F</v>
          </cell>
          <cell r="N4375">
            <v>0.6161</v>
          </cell>
          <cell r="O4375" t="str">
            <v>I</v>
          </cell>
        </row>
        <row r="4376">
          <cell r="F4376" t="str">
            <v>TGCU5314770</v>
          </cell>
          <cell r="G4376" t="str">
            <v>GR-2025/01-0065</v>
          </cell>
        </row>
        <row r="4376">
          <cell r="I4376" t="str">
            <v>F</v>
          </cell>
          <cell r="J4376">
            <v>162256</v>
          </cell>
          <cell r="K4376">
            <v>162256</v>
          </cell>
          <cell r="L4376">
            <v>100647.4</v>
          </cell>
          <cell r="M4376" t="str">
            <v>F</v>
          </cell>
          <cell r="N4376">
            <v>0.6203</v>
          </cell>
          <cell r="O4376" t="str">
            <v>I</v>
          </cell>
        </row>
        <row r="4377">
          <cell r="F4377" t="str">
            <v>FFAU1040171</v>
          </cell>
          <cell r="G4377" t="str">
            <v>GR-2025/01-0066</v>
          </cell>
        </row>
        <row r="4377">
          <cell r="I4377" t="str">
            <v>F</v>
          </cell>
          <cell r="J4377">
            <v>81247</v>
          </cell>
          <cell r="K4377">
            <v>81247</v>
          </cell>
          <cell r="L4377">
            <v>50056.28</v>
          </cell>
          <cell r="M4377" t="str">
            <v>F</v>
          </cell>
          <cell r="N4377">
            <v>0.6161</v>
          </cell>
          <cell r="O4377" t="str">
            <v>I</v>
          </cell>
        </row>
        <row r="4378">
          <cell r="F4378" t="str">
            <v>WHSU6194002</v>
          </cell>
          <cell r="G4378" t="str">
            <v>GR-2025/01-0016</v>
          </cell>
        </row>
        <row r="4378">
          <cell r="I4378" t="str">
            <v>F</v>
          </cell>
          <cell r="J4378">
            <v>69485.92</v>
          </cell>
          <cell r="K4378">
            <v>69485.92</v>
          </cell>
          <cell r="L4378">
            <v>42810.28</v>
          </cell>
          <cell r="M4378" t="str">
            <v>F</v>
          </cell>
          <cell r="N4378">
            <v>0.6161</v>
          </cell>
          <cell r="O4378" t="str">
            <v>I</v>
          </cell>
        </row>
        <row r="4379">
          <cell r="F4379" t="str">
            <v>F-WHSU8210289</v>
          </cell>
          <cell r="G4379" t="str">
            <v>GR-2025/01-0089</v>
          </cell>
        </row>
        <row r="4379">
          <cell r="I4379" t="str">
            <v>F</v>
          </cell>
          <cell r="J4379">
            <v>0</v>
          </cell>
          <cell r="K4379">
            <v>0</v>
          </cell>
          <cell r="L4379">
            <v>0</v>
          </cell>
          <cell r="M4379" t="str">
            <v>F</v>
          </cell>
          <cell r="N4379">
            <v>0.6</v>
          </cell>
          <cell r="O4379" t="str">
            <v>I</v>
          </cell>
        </row>
        <row r="4380">
          <cell r="F4380" t="str">
            <v>F-WHSU8210289</v>
          </cell>
          <cell r="G4380" t="str">
            <v>FGR2025/01-0004</v>
          </cell>
        </row>
        <row r="4380">
          <cell r="I4380" t="str">
            <v>F</v>
          </cell>
          <cell r="J4380">
            <v>0</v>
          </cell>
          <cell r="K4380">
            <v>0</v>
          </cell>
          <cell r="L4380">
            <v>0</v>
          </cell>
          <cell r="M4380" t="str">
            <v>F</v>
          </cell>
          <cell r="N4380">
            <v>0.6</v>
          </cell>
          <cell r="O4380" t="str">
            <v>I</v>
          </cell>
        </row>
        <row r="4381">
          <cell r="F4381" t="str">
            <v>TCNU3670280 (MOCHA)</v>
          </cell>
          <cell r="G4381" t="str">
            <v>GR-2025/01-0046</v>
          </cell>
        </row>
        <row r="4381">
          <cell r="I4381" t="str">
            <v>F</v>
          </cell>
          <cell r="J4381">
            <v>103596</v>
          </cell>
          <cell r="K4381">
            <v>103596</v>
          </cell>
          <cell r="L4381">
            <v>64084.49</v>
          </cell>
          <cell r="M4381" t="str">
            <v>F</v>
          </cell>
          <cell r="N4381">
            <v>0.6186</v>
          </cell>
          <cell r="O4381" t="str">
            <v>I</v>
          </cell>
        </row>
        <row r="4382">
          <cell r="F4382" t="str">
            <v>WHSU8210289</v>
          </cell>
          <cell r="G4382" t="str">
            <v>GR-2025/01-0088</v>
          </cell>
        </row>
        <row r="4382">
          <cell r="I4382" t="str">
            <v>F</v>
          </cell>
          <cell r="J4382">
            <v>25550</v>
          </cell>
          <cell r="K4382">
            <v>25550</v>
          </cell>
          <cell r="L4382">
            <v>15741.36</v>
          </cell>
          <cell r="M4382" t="str">
            <v>F</v>
          </cell>
          <cell r="N4382">
            <v>0.6161</v>
          </cell>
          <cell r="O4382" t="str">
            <v>I</v>
          </cell>
        </row>
        <row r="4383">
          <cell r="F4383" t="str">
            <v>WHSU5424060</v>
          </cell>
          <cell r="G4383" t="str">
            <v>GR-2025/01-0073</v>
          </cell>
        </row>
        <row r="4383">
          <cell r="I4383" t="str">
            <v>F</v>
          </cell>
          <cell r="J4383">
            <v>69058.64</v>
          </cell>
          <cell r="K4383">
            <v>69058.64</v>
          </cell>
          <cell r="L4383">
            <v>42547.03</v>
          </cell>
          <cell r="M4383" t="str">
            <v>F</v>
          </cell>
          <cell r="N4383">
            <v>0.6161</v>
          </cell>
          <cell r="O4383" t="str">
            <v>I</v>
          </cell>
        </row>
        <row r="4384">
          <cell r="F4384" t="str">
            <v>SITU9117361</v>
          </cell>
          <cell r="G4384" t="str">
            <v>GR-2025/01-0017</v>
          </cell>
        </row>
        <row r="4384">
          <cell r="I4384" t="str">
            <v>F</v>
          </cell>
          <cell r="J4384">
            <v>119898</v>
          </cell>
          <cell r="K4384">
            <v>119898</v>
          </cell>
          <cell r="L4384">
            <v>73869.16</v>
          </cell>
          <cell r="M4384" t="str">
            <v>F</v>
          </cell>
          <cell r="N4384">
            <v>0.6161</v>
          </cell>
          <cell r="O4384" t="str">
            <v>I</v>
          </cell>
        </row>
        <row r="4385">
          <cell r="I4385" t="str">
            <v>F</v>
          </cell>
          <cell r="J4385">
            <v>459.2</v>
          </cell>
          <cell r="K4385">
            <v>459.2</v>
          </cell>
          <cell r="L4385">
            <v>1377.6</v>
          </cell>
          <cell r="M4385" t="str">
            <v>F</v>
          </cell>
          <cell r="N4385">
            <v>3</v>
          </cell>
          <cell r="O4385" t="str">
            <v>L</v>
          </cell>
        </row>
        <row r="4386">
          <cell r="F4386" t="str">
            <v>TCNU3670280</v>
          </cell>
          <cell r="G4386" t="str">
            <v>GR-2025/01-0045</v>
          </cell>
        </row>
        <row r="4386">
          <cell r="I4386" t="str">
            <v>F</v>
          </cell>
          <cell r="J4386">
            <v>688878.32</v>
          </cell>
          <cell r="K4386">
            <v>688878.32</v>
          </cell>
          <cell r="L4386">
            <v>426140.13</v>
          </cell>
          <cell r="M4386" t="str">
            <v>F</v>
          </cell>
          <cell r="N4386">
            <v>0.6186</v>
          </cell>
          <cell r="O4386" t="str">
            <v>I</v>
          </cell>
        </row>
        <row r="4387">
          <cell r="F4387" t="str">
            <v>WHSU6571390</v>
          </cell>
          <cell r="G4387" t="str">
            <v>GR-2025/01-0064</v>
          </cell>
        </row>
        <row r="4387">
          <cell r="I4387" t="str">
            <v>F</v>
          </cell>
          <cell r="J4387">
            <v>68873.84</v>
          </cell>
          <cell r="K4387">
            <v>68873.84</v>
          </cell>
          <cell r="L4387">
            <v>42433.17</v>
          </cell>
          <cell r="M4387" t="str">
            <v>F</v>
          </cell>
          <cell r="N4387">
            <v>0.6161</v>
          </cell>
          <cell r="O4387" t="str">
            <v>I</v>
          </cell>
        </row>
        <row r="4388">
          <cell r="F4388" t="str">
            <v>WHSU5522730</v>
          </cell>
          <cell r="G4388" t="str">
            <v>GR-2025/01-0041</v>
          </cell>
        </row>
        <row r="4388">
          <cell r="I4388" t="str">
            <v>F</v>
          </cell>
          <cell r="J4388">
            <v>72799.56</v>
          </cell>
          <cell r="K4388">
            <v>72799.56</v>
          </cell>
          <cell r="L4388">
            <v>44851.81</v>
          </cell>
          <cell r="M4388" t="str">
            <v>F</v>
          </cell>
          <cell r="N4388">
            <v>0.6161</v>
          </cell>
          <cell r="O4388" t="str">
            <v>I</v>
          </cell>
        </row>
        <row r="4389">
          <cell r="F4389" t="str">
            <v>TIIU6393661</v>
          </cell>
          <cell r="G4389" t="str">
            <v>GR-2025/01-0076</v>
          </cell>
        </row>
        <row r="4389">
          <cell r="I4389" t="str">
            <v>F</v>
          </cell>
          <cell r="J4389">
            <v>76919.52</v>
          </cell>
          <cell r="K4389">
            <v>76919.52</v>
          </cell>
          <cell r="L4389">
            <v>47390.12</v>
          </cell>
          <cell r="M4389" t="str">
            <v>F</v>
          </cell>
          <cell r="N4389">
            <v>0.6161</v>
          </cell>
          <cell r="O4389" t="str">
            <v>I</v>
          </cell>
        </row>
        <row r="4390">
          <cell r="I4390" t="str">
            <v>F</v>
          </cell>
          <cell r="J4390">
            <v>32500</v>
          </cell>
          <cell r="K4390">
            <v>32500</v>
          </cell>
          <cell r="L4390">
            <v>19500</v>
          </cell>
          <cell r="M4390" t="str">
            <v>F</v>
          </cell>
          <cell r="N4390">
            <v>0.6</v>
          </cell>
          <cell r="O4390" t="str">
            <v>L</v>
          </cell>
        </row>
        <row r="4391">
          <cell r="I4391" t="str">
            <v>F</v>
          </cell>
          <cell r="J4391">
            <v>32700</v>
          </cell>
          <cell r="K4391">
            <v>32700</v>
          </cell>
          <cell r="L4391">
            <v>19620</v>
          </cell>
          <cell r="M4391" t="str">
            <v>F</v>
          </cell>
          <cell r="N4391">
            <v>0.6</v>
          </cell>
          <cell r="O4391" t="str">
            <v>L</v>
          </cell>
        </row>
        <row r="4392">
          <cell r="G4392" t="str">
            <v>GR-2024/12-0093</v>
          </cell>
        </row>
        <row r="4392">
          <cell r="I4392" t="str">
            <v>F</v>
          </cell>
          <cell r="J4392">
            <v>189.7</v>
          </cell>
          <cell r="K4392">
            <v>189.7</v>
          </cell>
          <cell r="L4392">
            <v>189.7</v>
          </cell>
          <cell r="M4392" t="str">
            <v>F</v>
          </cell>
          <cell r="N4392">
            <v>1</v>
          </cell>
        </row>
        <row r="4393">
          <cell r="F4393" t="str">
            <v>GAOU7007184 (MOCHA)</v>
          </cell>
          <cell r="G4393" t="str">
            <v>GR-2024/12-0115</v>
          </cell>
        </row>
        <row r="4393">
          <cell r="I4393" t="str">
            <v>F</v>
          </cell>
          <cell r="J4393">
            <v>73884</v>
          </cell>
          <cell r="K4393">
            <v>73884</v>
          </cell>
          <cell r="L4393">
            <v>45874.58</v>
          </cell>
          <cell r="M4393" t="str">
            <v>F</v>
          </cell>
          <cell r="N4393">
            <v>0.6209</v>
          </cell>
          <cell r="O4393" t="str">
            <v>I</v>
          </cell>
        </row>
        <row r="4394">
          <cell r="F4394" t="str">
            <v>GAOU7007184</v>
          </cell>
          <cell r="G4394" t="str">
            <v>GR-2024/12-0121</v>
          </cell>
        </row>
        <row r="4394">
          <cell r="I4394" t="str">
            <v>F</v>
          </cell>
          <cell r="J4394">
            <v>263486</v>
          </cell>
          <cell r="K4394">
            <v>263486</v>
          </cell>
          <cell r="L4394">
            <v>163598.46</v>
          </cell>
          <cell r="M4394" t="str">
            <v>F</v>
          </cell>
          <cell r="N4394">
            <v>0.6209</v>
          </cell>
          <cell r="O4394" t="str">
            <v>I</v>
          </cell>
        </row>
        <row r="4395">
          <cell r="F4395" t="str">
            <v>GAOU7007184</v>
          </cell>
          <cell r="G4395" t="str">
            <v>GR-2024/12-0120</v>
          </cell>
        </row>
        <row r="4395">
          <cell r="I4395" t="str">
            <v>F</v>
          </cell>
          <cell r="J4395">
            <v>12364.8</v>
          </cell>
          <cell r="K4395">
            <v>12364.8</v>
          </cell>
          <cell r="L4395">
            <v>7677.3</v>
          </cell>
          <cell r="M4395" t="str">
            <v>F</v>
          </cell>
          <cell r="N4395">
            <v>0.6209</v>
          </cell>
          <cell r="O4395" t="str">
            <v>I</v>
          </cell>
        </row>
        <row r="4396">
          <cell r="F4396" t="str">
            <v>GAOU7007184</v>
          </cell>
          <cell r="G4396" t="str">
            <v>GR-2024/12-0116</v>
          </cell>
        </row>
        <row r="4396">
          <cell r="I4396" t="str">
            <v>F</v>
          </cell>
          <cell r="J4396">
            <v>44857</v>
          </cell>
          <cell r="K4396">
            <v>44857</v>
          </cell>
          <cell r="L4396">
            <v>27851.71</v>
          </cell>
          <cell r="M4396" t="str">
            <v>F</v>
          </cell>
          <cell r="N4396">
            <v>0.6209</v>
          </cell>
          <cell r="O4396" t="str">
            <v>I</v>
          </cell>
        </row>
        <row r="4397">
          <cell r="F4397" t="str">
            <v>GAOU7007184</v>
          </cell>
          <cell r="G4397" t="str">
            <v>GR-2024/12-0119</v>
          </cell>
        </row>
        <row r="4397">
          <cell r="I4397" t="str">
            <v>F</v>
          </cell>
          <cell r="J4397">
            <v>23447.02</v>
          </cell>
          <cell r="K4397">
            <v>23447.02</v>
          </cell>
          <cell r="L4397">
            <v>14558.25</v>
          </cell>
          <cell r="M4397" t="str">
            <v>F</v>
          </cell>
          <cell r="N4397">
            <v>0.6209</v>
          </cell>
          <cell r="O4397" t="str">
            <v>I</v>
          </cell>
        </row>
        <row r="4398">
          <cell r="F4398" t="str">
            <v>GAOU7007184</v>
          </cell>
          <cell r="G4398" t="str">
            <v>GR-2024/12-0118</v>
          </cell>
        </row>
        <row r="4398">
          <cell r="I4398" t="str">
            <v>F</v>
          </cell>
          <cell r="J4398">
            <v>139130</v>
          </cell>
          <cell r="K4398">
            <v>139130</v>
          </cell>
          <cell r="L4398">
            <v>86385.82</v>
          </cell>
          <cell r="M4398" t="str">
            <v>F</v>
          </cell>
          <cell r="N4398">
            <v>0.6209</v>
          </cell>
          <cell r="O4398" t="str">
            <v>I</v>
          </cell>
        </row>
        <row r="4399">
          <cell r="F4399" t="str">
            <v>GAOU7007184</v>
          </cell>
          <cell r="G4399" t="str">
            <v>GR-2024/12-0117</v>
          </cell>
        </row>
        <row r="4399">
          <cell r="I4399" t="str">
            <v>F</v>
          </cell>
          <cell r="J4399">
            <v>279875.9</v>
          </cell>
          <cell r="K4399">
            <v>279875.9</v>
          </cell>
          <cell r="L4399">
            <v>173774.95</v>
          </cell>
          <cell r="M4399" t="str">
            <v>F</v>
          </cell>
          <cell r="N4399">
            <v>0.6209</v>
          </cell>
          <cell r="O4399" t="str">
            <v>I</v>
          </cell>
        </row>
        <row r="4400">
          <cell r="F4400" t="str">
            <v>TCNU3744064</v>
          </cell>
          <cell r="G4400" t="str">
            <v>GR-2025/01-0074</v>
          </cell>
        </row>
        <row r="4400">
          <cell r="I4400" t="str">
            <v>F</v>
          </cell>
          <cell r="J4400">
            <v>166479.7</v>
          </cell>
          <cell r="K4400">
            <v>166479.7</v>
          </cell>
          <cell r="L4400">
            <v>102568.14</v>
          </cell>
          <cell r="M4400" t="str">
            <v>F</v>
          </cell>
          <cell r="N4400">
            <v>0.6161</v>
          </cell>
          <cell r="O4400" t="str">
            <v>I</v>
          </cell>
        </row>
        <row r="4401">
          <cell r="G4401" t="str">
            <v>GR-2024/12-0078</v>
          </cell>
        </row>
        <row r="4401">
          <cell r="I4401" t="str">
            <v>F</v>
          </cell>
          <cell r="J4401">
            <v>15</v>
          </cell>
          <cell r="K4401">
            <v>15</v>
          </cell>
          <cell r="L4401">
            <v>15</v>
          </cell>
          <cell r="M4401" t="str">
            <v>F</v>
          </cell>
          <cell r="N4401">
            <v>1</v>
          </cell>
        </row>
        <row r="4402">
          <cell r="G4402" t="str">
            <v>GR-2024/12-0137</v>
          </cell>
        </row>
        <row r="4402">
          <cell r="I4402" t="str">
            <v>F</v>
          </cell>
          <cell r="J4402">
            <v>395</v>
          </cell>
          <cell r="K4402">
            <v>395</v>
          </cell>
          <cell r="L4402">
            <v>395</v>
          </cell>
          <cell r="M4402" t="str">
            <v>F</v>
          </cell>
          <cell r="N4402">
            <v>1</v>
          </cell>
        </row>
        <row r="4403">
          <cell r="F4403" t="str">
            <v>TGHU9782757</v>
          </cell>
          <cell r="G4403" t="str">
            <v>GR-2024/12-0124</v>
          </cell>
        </row>
        <row r="4403">
          <cell r="I4403" t="str">
            <v>F</v>
          </cell>
          <cell r="J4403">
            <v>333188</v>
          </cell>
          <cell r="K4403">
            <v>333188</v>
          </cell>
          <cell r="L4403">
            <v>206876.43</v>
          </cell>
          <cell r="M4403" t="str">
            <v>F</v>
          </cell>
          <cell r="N4403">
            <v>0.6209</v>
          </cell>
          <cell r="O4403" t="str">
            <v>I</v>
          </cell>
        </row>
        <row r="4404">
          <cell r="I4404" t="str">
            <v>F</v>
          </cell>
          <cell r="J4404">
            <v>13300</v>
          </cell>
          <cell r="K4404">
            <v>13300</v>
          </cell>
          <cell r="L4404">
            <v>7980</v>
          </cell>
          <cell r="M4404" t="str">
            <v>F</v>
          </cell>
          <cell r="N4404">
            <v>0.6</v>
          </cell>
          <cell r="O4404" t="str">
            <v>L</v>
          </cell>
        </row>
        <row r="4405">
          <cell r="F4405" t="str">
            <v>YMMU6890995</v>
          </cell>
          <cell r="G4405" t="str">
            <v>GR-2025/01-0034</v>
          </cell>
        </row>
        <row r="4405">
          <cell r="I4405" t="str">
            <v>F</v>
          </cell>
          <cell r="J4405">
            <v>106657.4</v>
          </cell>
          <cell r="K4405">
            <v>106657.4</v>
          </cell>
          <cell r="L4405">
            <v>65711.62</v>
          </cell>
          <cell r="M4405" t="str">
            <v>F</v>
          </cell>
          <cell r="N4405">
            <v>0.6161</v>
          </cell>
          <cell r="O4405" t="str">
            <v>I</v>
          </cell>
        </row>
        <row r="4406">
          <cell r="G4406" t="str">
            <v>GR-2024/12-0081</v>
          </cell>
        </row>
        <row r="4406">
          <cell r="I4406" t="str">
            <v>F</v>
          </cell>
          <cell r="J4406">
            <v>400</v>
          </cell>
          <cell r="K4406">
            <v>400</v>
          </cell>
          <cell r="L4406">
            <v>400</v>
          </cell>
          <cell r="M4406" t="str">
            <v>F</v>
          </cell>
          <cell r="N4406">
            <v>1</v>
          </cell>
        </row>
        <row r="4407">
          <cell r="I4407" t="str">
            <v>F</v>
          </cell>
          <cell r="J4407">
            <v>145600</v>
          </cell>
          <cell r="K4407">
            <v>145600</v>
          </cell>
          <cell r="L4407">
            <v>87360</v>
          </cell>
          <cell r="M4407" t="str">
            <v>F</v>
          </cell>
          <cell r="N4407">
            <v>0.6</v>
          </cell>
          <cell r="O4407" t="str">
            <v>L</v>
          </cell>
        </row>
        <row r="4408">
          <cell r="F4408" t="str">
            <v>FFAU1516709</v>
          </cell>
          <cell r="G4408" t="str">
            <v>GR-2025/01-0026</v>
          </cell>
        </row>
        <row r="4408">
          <cell r="I4408" t="str">
            <v>F</v>
          </cell>
          <cell r="J4408">
            <v>105572.57</v>
          </cell>
          <cell r="K4408">
            <v>105572.57</v>
          </cell>
          <cell r="L4408">
            <v>65043.26</v>
          </cell>
          <cell r="M4408" t="str">
            <v>F</v>
          </cell>
          <cell r="N4408">
            <v>0.6161</v>
          </cell>
          <cell r="O4408" t="str">
            <v>I</v>
          </cell>
        </row>
        <row r="4409">
          <cell r="F4409" t="str">
            <v>TEMU7007609</v>
          </cell>
          <cell r="G4409" t="str">
            <v>GR-2025/01-0006</v>
          </cell>
        </row>
        <row r="4409">
          <cell r="I4409" t="str">
            <v>F</v>
          </cell>
          <cell r="J4409">
            <v>115200</v>
          </cell>
          <cell r="K4409">
            <v>115200</v>
          </cell>
          <cell r="L4409">
            <v>70974.72</v>
          </cell>
          <cell r="M4409" t="str">
            <v>F</v>
          </cell>
          <cell r="N4409">
            <v>0.6161</v>
          </cell>
          <cell r="O4409" t="str">
            <v>I</v>
          </cell>
        </row>
        <row r="4410">
          <cell r="G4410" t="str">
            <v>GR-2024/12-0080, GR-2024/12-0079</v>
          </cell>
        </row>
        <row r="4410">
          <cell r="I4410" t="str">
            <v>F</v>
          </cell>
          <cell r="J4410">
            <v>3763.8</v>
          </cell>
          <cell r="K4410">
            <v>3763.8</v>
          </cell>
          <cell r="L4410">
            <v>3763.8</v>
          </cell>
          <cell r="M4410" t="str">
            <v>F</v>
          </cell>
          <cell r="N4410">
            <v>1</v>
          </cell>
        </row>
        <row r="4411">
          <cell r="F4411" t="str">
            <v>WHSU5119236</v>
          </cell>
          <cell r="G4411" t="str">
            <v>GR-2025/01-0012</v>
          </cell>
        </row>
        <row r="4411">
          <cell r="I4411" t="str">
            <v>F</v>
          </cell>
          <cell r="J4411">
            <v>127867</v>
          </cell>
          <cell r="K4411">
            <v>127867</v>
          </cell>
          <cell r="L4411">
            <v>78778.86</v>
          </cell>
          <cell r="M4411" t="str">
            <v>F</v>
          </cell>
          <cell r="N4411">
            <v>0.6161</v>
          </cell>
          <cell r="O4411" t="str">
            <v>I</v>
          </cell>
        </row>
        <row r="4412">
          <cell r="I4412" t="str">
            <v>F</v>
          </cell>
          <cell r="J4412">
            <v>59400</v>
          </cell>
          <cell r="K4412">
            <v>59400</v>
          </cell>
          <cell r="L4412">
            <v>35640</v>
          </cell>
          <cell r="M4412" t="str">
            <v>F</v>
          </cell>
          <cell r="N4412">
            <v>0.6</v>
          </cell>
          <cell r="O4412" t="str">
            <v>L</v>
          </cell>
        </row>
        <row r="4413">
          <cell r="F4413" t="str">
            <v>WHSU5266453</v>
          </cell>
          <cell r="G4413" t="str">
            <v>GR-2025/01-0004</v>
          </cell>
        </row>
        <row r="4413">
          <cell r="I4413" t="str">
            <v>F</v>
          </cell>
          <cell r="J4413">
            <v>107246.97</v>
          </cell>
          <cell r="K4413">
            <v>107246.97</v>
          </cell>
          <cell r="L4413">
            <v>66074.86</v>
          </cell>
          <cell r="M4413" t="str">
            <v>F</v>
          </cell>
          <cell r="N4413">
            <v>0.6161</v>
          </cell>
          <cell r="O4413" t="str">
            <v>I</v>
          </cell>
        </row>
        <row r="4414">
          <cell r="F4414" t="str">
            <v>DFSU7843021</v>
          </cell>
          <cell r="G4414" t="str">
            <v>GR-2025/01-0014</v>
          </cell>
        </row>
        <row r="4414">
          <cell r="I4414" t="str">
            <v>F</v>
          </cell>
          <cell r="J4414">
            <v>112007.09</v>
          </cell>
          <cell r="K4414">
            <v>112007.09</v>
          </cell>
          <cell r="L4414">
            <v>69545.2</v>
          </cell>
          <cell r="M4414" t="str">
            <v>F</v>
          </cell>
          <cell r="N4414">
            <v>0.6209</v>
          </cell>
          <cell r="O4414" t="str">
            <v>I</v>
          </cell>
        </row>
        <row r="4415">
          <cell r="G4415" t="str">
            <v>GR-2024/12-0048</v>
          </cell>
        </row>
        <row r="4415">
          <cell r="I4415" t="str">
            <v>F</v>
          </cell>
          <cell r="J4415">
            <v>236</v>
          </cell>
          <cell r="K4415">
            <v>236</v>
          </cell>
          <cell r="L4415">
            <v>145.14</v>
          </cell>
          <cell r="M4415" t="str">
            <v>F</v>
          </cell>
          <cell r="N4415">
            <v>0.615</v>
          </cell>
        </row>
        <row r="4416">
          <cell r="I4416" t="str">
            <v>F</v>
          </cell>
          <cell r="J4416">
            <v>11020</v>
          </cell>
          <cell r="K4416">
            <v>11020</v>
          </cell>
          <cell r="L4416">
            <v>6612</v>
          </cell>
          <cell r="M4416" t="str">
            <v>F</v>
          </cell>
          <cell r="N4416">
            <v>0.6</v>
          </cell>
          <cell r="O4416" t="str">
            <v>L</v>
          </cell>
        </row>
        <row r="4417">
          <cell r="I4417" t="str">
            <v>F</v>
          </cell>
          <cell r="J4417">
            <v>20500</v>
          </cell>
          <cell r="K4417">
            <v>20500</v>
          </cell>
          <cell r="L4417">
            <v>12300</v>
          </cell>
          <cell r="M4417" t="str">
            <v>F</v>
          </cell>
          <cell r="N4417">
            <v>0.6</v>
          </cell>
          <cell r="O4417" t="str">
            <v>L</v>
          </cell>
        </row>
        <row r="4418">
          <cell r="G4418" t="str">
            <v>GR-2024/12-0087</v>
          </cell>
        </row>
        <row r="4418">
          <cell r="I4418" t="str">
            <v>F</v>
          </cell>
          <cell r="J4418">
            <v>375</v>
          </cell>
          <cell r="K4418">
            <v>375</v>
          </cell>
          <cell r="L4418">
            <v>230.1</v>
          </cell>
          <cell r="M4418" t="str">
            <v>F</v>
          </cell>
          <cell r="N4418">
            <v>0.6136</v>
          </cell>
          <cell r="O4418" t="str">
            <v>I</v>
          </cell>
        </row>
        <row r="4419">
          <cell r="I4419" t="str">
            <v>F</v>
          </cell>
          <cell r="J4419">
            <v>161</v>
          </cell>
          <cell r="K4419">
            <v>161</v>
          </cell>
          <cell r="L4419">
            <v>96.6</v>
          </cell>
          <cell r="M4419" t="str">
            <v>F</v>
          </cell>
          <cell r="N4419">
            <v>0.6</v>
          </cell>
          <cell r="O4419" t="str">
            <v>L</v>
          </cell>
        </row>
        <row r="4420">
          <cell r="G4420" t="str">
            <v>GR-2024/12-0089</v>
          </cell>
        </row>
        <row r="4420">
          <cell r="I4420" t="str">
            <v>F</v>
          </cell>
          <cell r="J4420">
            <v>1485</v>
          </cell>
          <cell r="K4420">
            <v>1485</v>
          </cell>
          <cell r="L4420">
            <v>910.6</v>
          </cell>
          <cell r="M4420" t="str">
            <v>F</v>
          </cell>
          <cell r="N4420">
            <v>0.6132</v>
          </cell>
          <cell r="O4420" t="str">
            <v>I</v>
          </cell>
        </row>
        <row r="4421">
          <cell r="I4421" t="str">
            <v>F</v>
          </cell>
          <cell r="J4421">
            <v>6800</v>
          </cell>
          <cell r="K4421">
            <v>6800</v>
          </cell>
          <cell r="L4421">
            <v>4080</v>
          </cell>
          <cell r="M4421" t="str">
            <v>F</v>
          </cell>
          <cell r="N4421">
            <v>0.6</v>
          </cell>
          <cell r="O4421" t="str">
            <v>L</v>
          </cell>
        </row>
        <row r="4422">
          <cell r="F4422" t="str">
            <v>TCNU3400500</v>
          </cell>
          <cell r="G4422" t="str">
            <v>GR-2025/01-0010</v>
          </cell>
        </row>
        <row r="4422">
          <cell r="I4422" t="str">
            <v>F</v>
          </cell>
          <cell r="J4422">
            <v>116112.89</v>
          </cell>
          <cell r="K4422">
            <v>116112.89</v>
          </cell>
          <cell r="L4422">
            <v>72094.49</v>
          </cell>
          <cell r="M4422" t="str">
            <v>F</v>
          </cell>
          <cell r="N4422">
            <v>0.6209</v>
          </cell>
          <cell r="O4422" t="str">
            <v>I</v>
          </cell>
        </row>
        <row r="4423">
          <cell r="I4423" t="str">
            <v>F</v>
          </cell>
          <cell r="J4423">
            <v>0</v>
          </cell>
          <cell r="K4423">
            <v>0</v>
          </cell>
          <cell r="L4423">
            <v>0</v>
          </cell>
          <cell r="M4423" t="str">
            <v>F</v>
          </cell>
          <cell r="N4423">
            <v>0.6</v>
          </cell>
        </row>
        <row r="4424">
          <cell r="I4424" t="str">
            <v>F</v>
          </cell>
          <cell r="J4424">
            <v>0</v>
          </cell>
          <cell r="K4424">
            <v>0</v>
          </cell>
          <cell r="L4424">
            <v>0</v>
          </cell>
          <cell r="M4424" t="str">
            <v>F</v>
          </cell>
          <cell r="N4424">
            <v>0.6</v>
          </cell>
        </row>
        <row r="4425">
          <cell r="F4425" t="str">
            <v>OCGU8101215</v>
          </cell>
          <cell r="G4425" t="str">
            <v>GR-2025/01-0033</v>
          </cell>
        </row>
        <row r="4425">
          <cell r="I4425" t="str">
            <v>F</v>
          </cell>
          <cell r="J4425">
            <v>151660.63</v>
          </cell>
          <cell r="K4425">
            <v>151660.63</v>
          </cell>
          <cell r="L4425">
            <v>93438.11</v>
          </cell>
          <cell r="M4425" t="str">
            <v>F</v>
          </cell>
          <cell r="N4425">
            <v>0.6161</v>
          </cell>
          <cell r="O4425" t="str">
            <v>I</v>
          </cell>
        </row>
        <row r="4426">
          <cell r="I4426" t="str">
            <v>F</v>
          </cell>
          <cell r="J4426">
            <v>36300</v>
          </cell>
          <cell r="K4426">
            <v>36300</v>
          </cell>
          <cell r="L4426">
            <v>21780</v>
          </cell>
          <cell r="M4426" t="str">
            <v>F</v>
          </cell>
          <cell r="N4426">
            <v>0.6</v>
          </cell>
          <cell r="O4426" t="str">
            <v>L</v>
          </cell>
        </row>
        <row r="4427">
          <cell r="I4427" t="str">
            <v>F</v>
          </cell>
          <cell r="J4427">
            <v>66600</v>
          </cell>
          <cell r="K4427">
            <v>66600</v>
          </cell>
          <cell r="L4427">
            <v>39960</v>
          </cell>
          <cell r="M4427" t="str">
            <v>F</v>
          </cell>
          <cell r="N4427">
            <v>0.6</v>
          </cell>
          <cell r="O4427" t="str">
            <v>L</v>
          </cell>
        </row>
        <row r="4428">
          <cell r="I4428" t="str">
            <v>F</v>
          </cell>
          <cell r="J4428">
            <v>136395</v>
          </cell>
          <cell r="K4428">
            <v>136395</v>
          </cell>
          <cell r="L4428">
            <v>81837</v>
          </cell>
          <cell r="M4428" t="str">
            <v>F</v>
          </cell>
          <cell r="N4428">
            <v>0.6</v>
          </cell>
          <cell r="O4428" t="str">
            <v>L</v>
          </cell>
        </row>
        <row r="4429">
          <cell r="I4429" t="str">
            <v>F</v>
          </cell>
          <cell r="J4429">
            <v>2743.4</v>
          </cell>
          <cell r="K4429">
            <v>2743.4</v>
          </cell>
          <cell r="L4429">
            <v>1646.04</v>
          </cell>
          <cell r="M4429" t="str">
            <v>F</v>
          </cell>
          <cell r="N4429">
            <v>0.6</v>
          </cell>
          <cell r="O4429" t="str">
            <v>L</v>
          </cell>
        </row>
        <row r="4430">
          <cell r="I4430" t="str">
            <v>F</v>
          </cell>
          <cell r="J4430">
            <v>8800</v>
          </cell>
          <cell r="K4430">
            <v>8800</v>
          </cell>
          <cell r="L4430">
            <v>5280</v>
          </cell>
          <cell r="M4430" t="str">
            <v>F</v>
          </cell>
          <cell r="N4430">
            <v>0.6</v>
          </cell>
          <cell r="O4430" t="str">
            <v>L</v>
          </cell>
        </row>
        <row r="4431">
          <cell r="I4431" t="str">
            <v>F</v>
          </cell>
          <cell r="J4431">
            <v>21</v>
          </cell>
          <cell r="K4431">
            <v>21</v>
          </cell>
          <cell r="L4431">
            <v>12.6</v>
          </cell>
          <cell r="M4431" t="str">
            <v>F</v>
          </cell>
          <cell r="N4431">
            <v>0.6</v>
          </cell>
          <cell r="O4431" t="str">
            <v>L</v>
          </cell>
        </row>
        <row r="4432">
          <cell r="G4432" t="str">
            <v>GR-2024/12-0069</v>
          </cell>
        </row>
        <row r="4432">
          <cell r="I4432" t="str">
            <v>F</v>
          </cell>
          <cell r="J4432">
            <v>89.32</v>
          </cell>
          <cell r="K4432">
            <v>89.32</v>
          </cell>
          <cell r="L4432">
            <v>89.32</v>
          </cell>
          <cell r="M4432" t="str">
            <v>F</v>
          </cell>
          <cell r="N4432">
            <v>1</v>
          </cell>
        </row>
        <row r="4433">
          <cell r="I4433" t="str">
            <v>F</v>
          </cell>
          <cell r="J4433">
            <v>4570</v>
          </cell>
          <cell r="K4433">
            <v>4570</v>
          </cell>
          <cell r="L4433">
            <v>2742</v>
          </cell>
          <cell r="M4433" t="str">
            <v>F</v>
          </cell>
          <cell r="N4433">
            <v>0.6</v>
          </cell>
          <cell r="O4433" t="str">
            <v>L</v>
          </cell>
        </row>
        <row r="4434">
          <cell r="G4434" t="str">
            <v>GR-2024/12-0064</v>
          </cell>
        </row>
        <row r="4434">
          <cell r="I4434" t="str">
            <v>F</v>
          </cell>
          <cell r="J4434">
            <v>419</v>
          </cell>
          <cell r="K4434">
            <v>419</v>
          </cell>
          <cell r="L4434">
            <v>419</v>
          </cell>
          <cell r="M4434" t="str">
            <v>F</v>
          </cell>
          <cell r="N4434">
            <v>1</v>
          </cell>
        </row>
        <row r="4435">
          <cell r="I4435" t="str">
            <v>F</v>
          </cell>
          <cell r="J4435">
            <v>18100</v>
          </cell>
          <cell r="K4435">
            <v>18100</v>
          </cell>
          <cell r="L4435">
            <v>10860</v>
          </cell>
          <cell r="M4435" t="str">
            <v>F</v>
          </cell>
          <cell r="N4435">
            <v>0.6</v>
          </cell>
          <cell r="O4435" t="str">
            <v>L</v>
          </cell>
        </row>
        <row r="4436">
          <cell r="F4436" t="str">
            <v>REGU5093447</v>
          </cell>
          <cell r="G4436" t="str">
            <v>GR-2025/01-0020</v>
          </cell>
        </row>
        <row r="4436">
          <cell r="I4436" t="str">
            <v>F</v>
          </cell>
          <cell r="J4436">
            <v>107593.36</v>
          </cell>
          <cell r="K4436">
            <v>107593.36</v>
          </cell>
          <cell r="L4436">
            <v>66288.27</v>
          </cell>
          <cell r="M4436" t="str">
            <v>F</v>
          </cell>
          <cell r="N4436">
            <v>0.6161</v>
          </cell>
          <cell r="O4436" t="str">
            <v>I</v>
          </cell>
        </row>
        <row r="4437">
          <cell r="I4437" t="str">
            <v>F</v>
          </cell>
          <cell r="J4437">
            <v>25500</v>
          </cell>
          <cell r="K4437">
            <v>25500</v>
          </cell>
          <cell r="L4437">
            <v>15300</v>
          </cell>
          <cell r="M4437" t="str">
            <v>F</v>
          </cell>
          <cell r="N4437">
            <v>0.6</v>
          </cell>
          <cell r="O4437" t="str">
            <v>L</v>
          </cell>
        </row>
        <row r="4438">
          <cell r="I4438" t="str">
            <v>F</v>
          </cell>
          <cell r="J4438">
            <v>455480</v>
          </cell>
          <cell r="K4438">
            <v>455480</v>
          </cell>
          <cell r="L4438">
            <v>273288</v>
          </cell>
          <cell r="M4438" t="str">
            <v>F</v>
          </cell>
          <cell r="N4438">
            <v>0.6</v>
          </cell>
          <cell r="O4438" t="str">
            <v>L</v>
          </cell>
        </row>
        <row r="4439">
          <cell r="G4439" t="str">
            <v>FGR2024/12-0008</v>
          </cell>
        </row>
        <row r="4439">
          <cell r="I4439" t="str">
            <v>F</v>
          </cell>
          <cell r="J4439">
            <v>0</v>
          </cell>
          <cell r="K4439">
            <v>0</v>
          </cell>
          <cell r="L4439">
            <v>0</v>
          </cell>
          <cell r="M4439" t="str">
            <v>F</v>
          </cell>
          <cell r="N4439">
            <v>1</v>
          </cell>
        </row>
        <row r="4440">
          <cell r="F4440" t="str">
            <v>WHSU6851386</v>
          </cell>
          <cell r="G4440" t="str">
            <v>GR-2025/01-0028</v>
          </cell>
        </row>
        <row r="4440">
          <cell r="I4440" t="str">
            <v>F</v>
          </cell>
          <cell r="J4440">
            <v>125726.73</v>
          </cell>
          <cell r="K4440">
            <v>125726.73</v>
          </cell>
          <cell r="L4440">
            <v>77460.24</v>
          </cell>
          <cell r="M4440" t="str">
            <v>F</v>
          </cell>
          <cell r="N4440">
            <v>0.6161</v>
          </cell>
          <cell r="O4440" t="str">
            <v>I</v>
          </cell>
        </row>
        <row r="4441">
          <cell r="F4441" t="str">
            <v>TCKU7307535</v>
          </cell>
          <cell r="G4441" t="str">
            <v>GR-2025/01-0015</v>
          </cell>
        </row>
        <row r="4441">
          <cell r="I4441" t="str">
            <v>F</v>
          </cell>
          <cell r="J4441">
            <v>117625</v>
          </cell>
          <cell r="K4441">
            <v>117625</v>
          </cell>
          <cell r="L4441">
            <v>72468.76</v>
          </cell>
          <cell r="M4441" t="str">
            <v>F</v>
          </cell>
          <cell r="N4441">
            <v>0.6161</v>
          </cell>
          <cell r="O4441" t="str">
            <v>I</v>
          </cell>
        </row>
        <row r="4442">
          <cell r="F4442" t="str">
            <v>WHSU6767552</v>
          </cell>
          <cell r="G4442" t="str">
            <v>GR-2025/01-0027</v>
          </cell>
        </row>
        <row r="4442">
          <cell r="I4442" t="str">
            <v>F</v>
          </cell>
          <cell r="J4442">
            <v>105899.3</v>
          </cell>
          <cell r="K4442">
            <v>105899.3</v>
          </cell>
          <cell r="L4442">
            <v>65244.56</v>
          </cell>
          <cell r="M4442" t="str">
            <v>F</v>
          </cell>
          <cell r="N4442">
            <v>0.6161</v>
          </cell>
          <cell r="O4442" t="str">
            <v>I</v>
          </cell>
        </row>
        <row r="4443">
          <cell r="I4443" t="str">
            <v>F</v>
          </cell>
          <cell r="J4443">
            <v>91.5</v>
          </cell>
          <cell r="K4443">
            <v>91.5</v>
          </cell>
          <cell r="L4443">
            <v>56.25</v>
          </cell>
          <cell r="M4443" t="str">
            <v>F</v>
          </cell>
          <cell r="N4443">
            <v>0.6148</v>
          </cell>
          <cell r="O4443" t="str">
            <v>L</v>
          </cell>
        </row>
        <row r="4444">
          <cell r="I4444" t="str">
            <v>F</v>
          </cell>
          <cell r="J4444">
            <v>1090</v>
          </cell>
          <cell r="K4444">
            <v>1090</v>
          </cell>
          <cell r="L4444">
            <v>654</v>
          </cell>
          <cell r="M4444" t="str">
            <v>F</v>
          </cell>
          <cell r="N4444">
            <v>0.6</v>
          </cell>
          <cell r="O4444" t="str">
            <v>L</v>
          </cell>
        </row>
        <row r="4445">
          <cell r="I4445" t="str">
            <v>F</v>
          </cell>
          <cell r="J4445">
            <v>23</v>
          </cell>
          <cell r="K4445">
            <v>23</v>
          </cell>
          <cell r="L4445">
            <v>13.8</v>
          </cell>
          <cell r="M4445" t="str">
            <v>F</v>
          </cell>
          <cell r="N4445">
            <v>0.6</v>
          </cell>
          <cell r="O4445" t="str">
            <v>L</v>
          </cell>
        </row>
        <row r="4446">
          <cell r="G4446" t="str">
            <v>GR-2024/12-0065</v>
          </cell>
        </row>
        <row r="4446">
          <cell r="I4446" t="str">
            <v>F</v>
          </cell>
          <cell r="J4446">
            <v>412</v>
          </cell>
          <cell r="K4446">
            <v>412</v>
          </cell>
          <cell r="L4446">
            <v>412</v>
          </cell>
          <cell r="M4446" t="str">
            <v>F</v>
          </cell>
          <cell r="N4446">
            <v>1</v>
          </cell>
        </row>
        <row r="4447">
          <cell r="I4447" t="str">
            <v>F</v>
          </cell>
          <cell r="J4447">
            <v>15537.5</v>
          </cell>
          <cell r="K4447">
            <v>15537.5</v>
          </cell>
          <cell r="L4447">
            <v>9322.5</v>
          </cell>
          <cell r="M4447" t="str">
            <v>F</v>
          </cell>
          <cell r="N4447">
            <v>0.6</v>
          </cell>
          <cell r="O4447" t="str">
            <v>L</v>
          </cell>
        </row>
        <row r="4448">
          <cell r="F4448" t="str">
            <v>REGU5073965</v>
          </cell>
          <cell r="G4448" t="str">
            <v>GR-2025/01-0019</v>
          </cell>
        </row>
        <row r="4448">
          <cell r="I4448" t="str">
            <v>F</v>
          </cell>
          <cell r="J4448">
            <v>113639.9</v>
          </cell>
          <cell r="K4448">
            <v>113639.9</v>
          </cell>
          <cell r="L4448">
            <v>70013.54</v>
          </cell>
          <cell r="M4448" t="str">
            <v>F</v>
          </cell>
          <cell r="N4448">
            <v>0.6161</v>
          </cell>
          <cell r="O4448" t="str">
            <v>I</v>
          </cell>
        </row>
        <row r="4449">
          <cell r="I4449" t="str">
            <v>F</v>
          </cell>
          <cell r="J4449">
            <v>6384</v>
          </cell>
          <cell r="K4449">
            <v>6384</v>
          </cell>
          <cell r="L4449">
            <v>3830.4</v>
          </cell>
          <cell r="M4449" t="str">
            <v>F</v>
          </cell>
          <cell r="N4449">
            <v>0.6</v>
          </cell>
          <cell r="O4449" t="str">
            <v>L</v>
          </cell>
        </row>
        <row r="4450">
          <cell r="F4450" t="str">
            <v>TXGU8203471</v>
          </cell>
          <cell r="G4450" t="str">
            <v>GR-2025/01-0022</v>
          </cell>
        </row>
        <row r="4450">
          <cell r="I4450" t="str">
            <v>F</v>
          </cell>
          <cell r="J4450">
            <v>132461.08</v>
          </cell>
          <cell r="K4450">
            <v>132461.08</v>
          </cell>
          <cell r="L4450">
            <v>81609.27</v>
          </cell>
          <cell r="M4450" t="str">
            <v>F</v>
          </cell>
          <cell r="N4450">
            <v>0.6161</v>
          </cell>
          <cell r="O4450" t="str">
            <v>I</v>
          </cell>
        </row>
        <row r="4451">
          <cell r="F4451" t="str">
            <v>FFAU4024045</v>
          </cell>
          <cell r="G4451" t="str">
            <v>GR-2025/01-0021</v>
          </cell>
        </row>
        <row r="4451">
          <cell r="I4451" t="str">
            <v>F</v>
          </cell>
          <cell r="J4451">
            <v>124236.5</v>
          </cell>
          <cell r="K4451">
            <v>124236.5</v>
          </cell>
          <cell r="L4451">
            <v>76542.11</v>
          </cell>
          <cell r="M4451" t="str">
            <v>F</v>
          </cell>
          <cell r="N4451">
            <v>0.6161</v>
          </cell>
          <cell r="O4451" t="str">
            <v>I</v>
          </cell>
        </row>
        <row r="4452">
          <cell r="I4452" t="str">
            <v>F</v>
          </cell>
          <cell r="J4452">
            <v>94346</v>
          </cell>
          <cell r="K4452">
            <v>94346</v>
          </cell>
          <cell r="L4452">
            <v>56607.6</v>
          </cell>
          <cell r="M4452" t="str">
            <v>F</v>
          </cell>
          <cell r="N4452">
            <v>0.6</v>
          </cell>
          <cell r="O4452" t="str">
            <v>L</v>
          </cell>
        </row>
        <row r="4453">
          <cell r="F4453" t="str">
            <v>F-OOLU9810150</v>
          </cell>
          <cell r="G4453" t="str">
            <v>FGR2024/12-0007</v>
          </cell>
        </row>
        <row r="4453">
          <cell r="I4453" t="str">
            <v>F</v>
          </cell>
          <cell r="J4453">
            <v>0</v>
          </cell>
          <cell r="K4453">
            <v>0</v>
          </cell>
          <cell r="L4453">
            <v>0</v>
          </cell>
          <cell r="M4453" t="str">
            <v>F</v>
          </cell>
          <cell r="N4453">
            <v>0.6238</v>
          </cell>
          <cell r="O4453" t="str">
            <v>I</v>
          </cell>
        </row>
        <row r="4454">
          <cell r="I4454" t="str">
            <v>F</v>
          </cell>
          <cell r="J4454">
            <v>0</v>
          </cell>
          <cell r="K4454">
            <v>0</v>
          </cell>
          <cell r="L4454">
            <v>0</v>
          </cell>
          <cell r="M4454" t="str">
            <v>F</v>
          </cell>
          <cell r="N4454">
            <v>0.6</v>
          </cell>
        </row>
        <row r="4455">
          <cell r="F4455" t="str">
            <v>WHSU5850045</v>
          </cell>
          <cell r="G4455" t="str">
            <v>GR-2024/12-0101</v>
          </cell>
        </row>
        <row r="4455">
          <cell r="I4455" t="str">
            <v>F</v>
          </cell>
          <cell r="J4455">
            <v>122551.61</v>
          </cell>
          <cell r="K4455">
            <v>122551.61</v>
          </cell>
          <cell r="L4455">
            <v>76092.29</v>
          </cell>
          <cell r="M4455" t="str">
            <v>F</v>
          </cell>
          <cell r="N4455">
            <v>0.6209</v>
          </cell>
          <cell r="O4455" t="str">
            <v>I</v>
          </cell>
        </row>
        <row r="4456">
          <cell r="G4456" t="str">
            <v>GR-2024/12-0051, GR-2024/12-0052</v>
          </cell>
        </row>
        <row r="4456">
          <cell r="I4456" t="str">
            <v>F</v>
          </cell>
          <cell r="J4456">
            <v>978.05</v>
          </cell>
          <cell r="K4456">
            <v>978.05</v>
          </cell>
          <cell r="L4456">
            <v>978.05</v>
          </cell>
          <cell r="M4456" t="str">
            <v>F</v>
          </cell>
          <cell r="N4456">
            <v>1</v>
          </cell>
        </row>
        <row r="4457">
          <cell r="I4457" t="str">
            <v>F</v>
          </cell>
          <cell r="J4457">
            <v>5564</v>
          </cell>
          <cell r="K4457">
            <v>5564</v>
          </cell>
          <cell r="L4457">
            <v>3338.4</v>
          </cell>
          <cell r="M4457" t="str">
            <v>F</v>
          </cell>
          <cell r="N4457">
            <v>0.6</v>
          </cell>
          <cell r="O4457" t="str">
            <v>L</v>
          </cell>
        </row>
        <row r="4458">
          <cell r="F4458" t="str">
            <v>WHSU6464896</v>
          </cell>
          <cell r="G4458" t="str">
            <v>GR-2024/12-0131</v>
          </cell>
        </row>
        <row r="4458">
          <cell r="I4458" t="str">
            <v>F</v>
          </cell>
          <cell r="J4458">
            <v>105045</v>
          </cell>
          <cell r="K4458">
            <v>105045</v>
          </cell>
          <cell r="L4458">
            <v>65222.44</v>
          </cell>
          <cell r="M4458" t="str">
            <v>F</v>
          </cell>
          <cell r="N4458">
            <v>0.6209</v>
          </cell>
          <cell r="O4458" t="str">
            <v>I</v>
          </cell>
        </row>
        <row r="4459">
          <cell r="F4459" t="str">
            <v>WHSU6087529</v>
          </cell>
          <cell r="G4459" t="str">
            <v>GR-2024/12-0127</v>
          </cell>
        </row>
        <row r="4459">
          <cell r="I4459" t="str">
            <v>F</v>
          </cell>
          <cell r="J4459">
            <v>91800</v>
          </cell>
          <cell r="K4459">
            <v>91800</v>
          </cell>
          <cell r="L4459">
            <v>56998.62</v>
          </cell>
          <cell r="M4459" t="str">
            <v>F</v>
          </cell>
          <cell r="N4459">
            <v>0.6209</v>
          </cell>
          <cell r="O4459" t="str">
            <v>I</v>
          </cell>
        </row>
        <row r="4460">
          <cell r="F4460" t="str">
            <v>WHSU6477743</v>
          </cell>
          <cell r="G4460" t="str">
            <v>GR-2024/12-0111</v>
          </cell>
        </row>
        <row r="4460">
          <cell r="I4460" t="str">
            <v>F</v>
          </cell>
          <cell r="J4460">
            <v>105515.35</v>
          </cell>
          <cell r="K4460">
            <v>105515.35</v>
          </cell>
          <cell r="L4460">
            <v>65514.48</v>
          </cell>
          <cell r="M4460" t="str">
            <v>F</v>
          </cell>
          <cell r="N4460">
            <v>0.6209</v>
          </cell>
          <cell r="O4460" t="str">
            <v>I</v>
          </cell>
        </row>
        <row r="4461">
          <cell r="F4461" t="str">
            <v>WHSU5835539</v>
          </cell>
          <cell r="G4461" t="str">
            <v>GR-2024/12-0138</v>
          </cell>
        </row>
        <row r="4461">
          <cell r="I4461" t="str">
            <v>F</v>
          </cell>
          <cell r="J4461">
            <v>115530</v>
          </cell>
          <cell r="K4461">
            <v>115530</v>
          </cell>
          <cell r="L4461">
            <v>71732.58</v>
          </cell>
          <cell r="M4461" t="str">
            <v>F</v>
          </cell>
          <cell r="N4461">
            <v>0.6209</v>
          </cell>
          <cell r="O4461" t="str">
            <v>I</v>
          </cell>
        </row>
        <row r="4462">
          <cell r="I4462" t="str">
            <v>F</v>
          </cell>
          <cell r="J4462">
            <v>8820</v>
          </cell>
          <cell r="K4462">
            <v>8820</v>
          </cell>
          <cell r="L4462">
            <v>5292</v>
          </cell>
          <cell r="M4462" t="str">
            <v>F</v>
          </cell>
          <cell r="N4462">
            <v>0.6</v>
          </cell>
          <cell r="O4462" t="str">
            <v>L</v>
          </cell>
        </row>
        <row r="4463">
          <cell r="F4463" t="str">
            <v>WHSU5860953</v>
          </cell>
          <cell r="G4463" t="str">
            <v>GR-2024/12-0105</v>
          </cell>
        </row>
        <row r="4463">
          <cell r="I4463" t="str">
            <v>F</v>
          </cell>
          <cell r="J4463">
            <v>108800</v>
          </cell>
          <cell r="K4463">
            <v>108800</v>
          </cell>
          <cell r="L4463">
            <v>67553.92</v>
          </cell>
          <cell r="M4463" t="str">
            <v>F</v>
          </cell>
          <cell r="N4463">
            <v>0.6209</v>
          </cell>
          <cell r="O4463" t="str">
            <v>I</v>
          </cell>
        </row>
        <row r="4464">
          <cell r="I4464" t="str">
            <v>F</v>
          </cell>
          <cell r="J4464">
            <v>587878</v>
          </cell>
          <cell r="K4464">
            <v>587878</v>
          </cell>
          <cell r="L4464">
            <v>352726.8</v>
          </cell>
          <cell r="M4464" t="str">
            <v>F</v>
          </cell>
          <cell r="N4464">
            <v>0.6</v>
          </cell>
          <cell r="O4464" t="str">
            <v>L</v>
          </cell>
        </row>
        <row r="4465">
          <cell r="F4465" t="str">
            <v>WHSU8023349</v>
          </cell>
          <cell r="G4465" t="str">
            <v>GR-2025/01-0018</v>
          </cell>
        </row>
        <row r="4465">
          <cell r="I4465" t="str">
            <v>F</v>
          </cell>
          <cell r="J4465">
            <v>81660</v>
          </cell>
          <cell r="K4465">
            <v>81660</v>
          </cell>
          <cell r="L4465">
            <v>50514.88</v>
          </cell>
          <cell r="M4465" t="str">
            <v>F</v>
          </cell>
          <cell r="N4465">
            <v>0.6186</v>
          </cell>
          <cell r="O4465" t="str">
            <v>I</v>
          </cell>
        </row>
        <row r="4466">
          <cell r="F4466" t="str">
            <v>WHSU8024730</v>
          </cell>
          <cell r="G4466" t="str">
            <v>GR-2025/01-0001</v>
          </cell>
        </row>
        <row r="4466">
          <cell r="I4466" t="str">
            <v>F</v>
          </cell>
          <cell r="J4466">
            <v>72060</v>
          </cell>
          <cell r="K4466">
            <v>72060</v>
          </cell>
          <cell r="L4466">
            <v>44576.32</v>
          </cell>
          <cell r="M4466" t="str">
            <v>F</v>
          </cell>
          <cell r="N4466">
            <v>0.6186</v>
          </cell>
          <cell r="O4466" t="str">
            <v>I</v>
          </cell>
        </row>
        <row r="4467">
          <cell r="G4467" t="str">
            <v>GR-2024/12-0086</v>
          </cell>
        </row>
        <row r="4467">
          <cell r="I4467" t="str">
            <v>F</v>
          </cell>
          <cell r="J4467">
            <v>3.5</v>
          </cell>
          <cell r="K4467">
            <v>3.5</v>
          </cell>
          <cell r="L4467">
            <v>3.5</v>
          </cell>
          <cell r="M4467" t="str">
            <v>F</v>
          </cell>
          <cell r="N4467">
            <v>1</v>
          </cell>
        </row>
        <row r="4468">
          <cell r="I4468" t="str">
            <v>F</v>
          </cell>
          <cell r="J4468">
            <v>24650</v>
          </cell>
          <cell r="K4468">
            <v>24650</v>
          </cell>
          <cell r="L4468">
            <v>14790</v>
          </cell>
          <cell r="M4468" t="str">
            <v>F</v>
          </cell>
          <cell r="N4468">
            <v>0.6</v>
          </cell>
          <cell r="O4468" t="str">
            <v>L</v>
          </cell>
        </row>
        <row r="4469">
          <cell r="F4469" t="str">
            <v>F-OOCU8888990</v>
          </cell>
          <cell r="G4469" t="str">
            <v>FGR2024/12-0006</v>
          </cell>
        </row>
        <row r="4469">
          <cell r="I4469" t="str">
            <v>F</v>
          </cell>
          <cell r="J4469">
            <v>0</v>
          </cell>
          <cell r="K4469">
            <v>0</v>
          </cell>
          <cell r="L4469">
            <v>0</v>
          </cell>
          <cell r="M4469" t="str">
            <v>F</v>
          </cell>
          <cell r="N4469">
            <v>0.6217</v>
          </cell>
          <cell r="O4469" t="str">
            <v>I</v>
          </cell>
        </row>
        <row r="4470">
          <cell r="I4470" t="str">
            <v>F</v>
          </cell>
          <cell r="J4470">
            <v>1710</v>
          </cell>
          <cell r="K4470">
            <v>1710</v>
          </cell>
          <cell r="L4470">
            <v>1026</v>
          </cell>
          <cell r="M4470" t="str">
            <v>F</v>
          </cell>
          <cell r="N4470">
            <v>0.6</v>
          </cell>
          <cell r="O4470" t="str">
            <v>L</v>
          </cell>
        </row>
        <row r="4471">
          <cell r="I4471" t="str">
            <v>F</v>
          </cell>
          <cell r="J4471">
            <v>2155</v>
          </cell>
          <cell r="K4471">
            <v>2155</v>
          </cell>
          <cell r="L4471">
            <v>1293</v>
          </cell>
          <cell r="M4471" t="str">
            <v>F</v>
          </cell>
          <cell r="N4471">
            <v>0.6</v>
          </cell>
          <cell r="O4471" t="str">
            <v>L</v>
          </cell>
        </row>
        <row r="4472">
          <cell r="F4472" t="str">
            <v>TIIU5223444 (KUCHING)</v>
          </cell>
          <cell r="G4472" t="str">
            <v>GR-2024/12-0096</v>
          </cell>
        </row>
        <row r="4472">
          <cell r="I4472" t="str">
            <v>F</v>
          </cell>
          <cell r="J4472">
            <v>93483.99</v>
          </cell>
          <cell r="K4472">
            <v>93483.99</v>
          </cell>
          <cell r="L4472">
            <v>57829.2</v>
          </cell>
          <cell r="M4472" t="str">
            <v>F</v>
          </cell>
          <cell r="N4472">
            <v>0.6186</v>
          </cell>
          <cell r="O4472" t="str">
            <v>I</v>
          </cell>
        </row>
        <row r="4473">
          <cell r="I4473" t="str">
            <v>F</v>
          </cell>
          <cell r="J4473">
            <v>1680</v>
          </cell>
          <cell r="K4473">
            <v>1680</v>
          </cell>
          <cell r="L4473">
            <v>1008</v>
          </cell>
          <cell r="M4473" t="str">
            <v>F</v>
          </cell>
          <cell r="N4473">
            <v>0.6</v>
          </cell>
          <cell r="O4473" t="str">
            <v>L</v>
          </cell>
        </row>
        <row r="4474">
          <cell r="F4474" t="str">
            <v>TIIU5223444 (KUCHING)</v>
          </cell>
          <cell r="G4474" t="str">
            <v>GR-2024/12-0095</v>
          </cell>
        </row>
        <row r="4474">
          <cell r="I4474" t="str">
            <v>F</v>
          </cell>
          <cell r="J4474">
            <v>12965.01</v>
          </cell>
          <cell r="K4474">
            <v>12965.01</v>
          </cell>
          <cell r="L4474">
            <v>8020.16</v>
          </cell>
          <cell r="M4474" t="str">
            <v>F</v>
          </cell>
          <cell r="N4474">
            <v>0.6186</v>
          </cell>
          <cell r="O4474" t="str">
            <v>I</v>
          </cell>
        </row>
        <row r="4475">
          <cell r="F4475" t="str">
            <v>TIIU5223444 (KUCHING)</v>
          </cell>
          <cell r="G4475" t="str">
            <v>GR-2024/12-0094</v>
          </cell>
        </row>
        <row r="4475">
          <cell r="I4475" t="str">
            <v>F</v>
          </cell>
          <cell r="J4475">
            <v>13425</v>
          </cell>
          <cell r="K4475">
            <v>13425</v>
          </cell>
          <cell r="L4475">
            <v>8304.71</v>
          </cell>
          <cell r="M4475" t="str">
            <v>F</v>
          </cell>
          <cell r="N4475">
            <v>0.6186</v>
          </cell>
          <cell r="O4475" t="str">
            <v>I</v>
          </cell>
        </row>
        <row r="4476">
          <cell r="F4476" t="str">
            <v>MSNU6111188</v>
          </cell>
          <cell r="G4476" t="str">
            <v>GR-2024/12-0103</v>
          </cell>
        </row>
        <row r="4476">
          <cell r="I4476" t="str">
            <v>F</v>
          </cell>
          <cell r="J4476">
            <v>136852</v>
          </cell>
          <cell r="K4476">
            <v>136852</v>
          </cell>
          <cell r="L4476">
            <v>84971.41</v>
          </cell>
          <cell r="M4476" t="str">
            <v>F</v>
          </cell>
          <cell r="N4476">
            <v>0.6209</v>
          </cell>
          <cell r="O4476" t="str">
            <v>I</v>
          </cell>
        </row>
        <row r="4477">
          <cell r="I4477" t="str">
            <v>F</v>
          </cell>
          <cell r="J4477">
            <v>16000</v>
          </cell>
          <cell r="K4477">
            <v>16000</v>
          </cell>
          <cell r="L4477">
            <v>9600</v>
          </cell>
          <cell r="M4477" t="str">
            <v>F</v>
          </cell>
          <cell r="N4477">
            <v>0.6</v>
          </cell>
          <cell r="O4477" t="str">
            <v>L</v>
          </cell>
        </row>
        <row r="4478">
          <cell r="I4478" t="str">
            <v>F</v>
          </cell>
          <cell r="J4478">
            <v>19520</v>
          </cell>
          <cell r="K4478">
            <v>19520</v>
          </cell>
          <cell r="L4478">
            <v>11712</v>
          </cell>
          <cell r="M4478" t="str">
            <v>F</v>
          </cell>
          <cell r="N4478">
            <v>0.6</v>
          </cell>
          <cell r="O4478" t="str">
            <v>L</v>
          </cell>
        </row>
        <row r="4479">
          <cell r="I4479" t="str">
            <v>F</v>
          </cell>
          <cell r="J4479">
            <v>12000</v>
          </cell>
          <cell r="K4479">
            <v>12000</v>
          </cell>
          <cell r="L4479">
            <v>7200</v>
          </cell>
          <cell r="M4479" t="str">
            <v>F</v>
          </cell>
          <cell r="N4479">
            <v>0.6</v>
          </cell>
          <cell r="O4479" t="str">
            <v>L</v>
          </cell>
        </row>
        <row r="4480">
          <cell r="F4480" t="str">
            <v>F-TSSU5038908</v>
          </cell>
          <cell r="G4480" t="str">
            <v>FGR2024/12-0005</v>
          </cell>
        </row>
        <row r="4480">
          <cell r="I4480" t="str">
            <v>F</v>
          </cell>
          <cell r="J4480">
            <v>0</v>
          </cell>
          <cell r="K4480">
            <v>0</v>
          </cell>
          <cell r="L4480">
            <v>0</v>
          </cell>
          <cell r="M4480" t="str">
            <v>F</v>
          </cell>
          <cell r="N4480">
            <v>0.6217</v>
          </cell>
          <cell r="O4480" t="str">
            <v>I</v>
          </cell>
        </row>
        <row r="4481">
          <cell r="F4481" t="str">
            <v>F-KOCU4947494</v>
          </cell>
          <cell r="G4481" t="str">
            <v>FGR2024/12-0004</v>
          </cell>
        </row>
        <row r="4481">
          <cell r="I4481" t="str">
            <v>F</v>
          </cell>
          <cell r="J4481">
            <v>0</v>
          </cell>
          <cell r="K4481">
            <v>0</v>
          </cell>
          <cell r="L4481">
            <v>0</v>
          </cell>
          <cell r="M4481" t="str">
            <v>F</v>
          </cell>
          <cell r="N4481">
            <v>0.6211</v>
          </cell>
          <cell r="O4481" t="str">
            <v>I</v>
          </cell>
        </row>
        <row r="4482">
          <cell r="I4482" t="str">
            <v>F</v>
          </cell>
          <cell r="J4482">
            <v>22148</v>
          </cell>
          <cell r="K4482">
            <v>22148</v>
          </cell>
          <cell r="L4482">
            <v>13288.8</v>
          </cell>
          <cell r="M4482" t="str">
            <v>F</v>
          </cell>
          <cell r="N4482">
            <v>0.6</v>
          </cell>
          <cell r="O4482" t="str">
            <v>L</v>
          </cell>
        </row>
        <row r="4483">
          <cell r="I4483" t="str">
            <v>F</v>
          </cell>
          <cell r="J4483">
            <v>7560</v>
          </cell>
          <cell r="K4483">
            <v>7560</v>
          </cell>
          <cell r="L4483">
            <v>22680</v>
          </cell>
          <cell r="M4483" t="str">
            <v>F</v>
          </cell>
          <cell r="N4483">
            <v>3</v>
          </cell>
          <cell r="O4483" t="str">
            <v>L</v>
          </cell>
        </row>
        <row r="4484">
          <cell r="G4484" t="str">
            <v>FGR2024/12-0003</v>
          </cell>
        </row>
        <row r="4484">
          <cell r="I4484" t="str">
            <v>F</v>
          </cell>
          <cell r="J4484">
            <v>0</v>
          </cell>
          <cell r="K4484">
            <v>0</v>
          </cell>
          <cell r="L4484">
            <v>0</v>
          </cell>
          <cell r="M4484" t="str">
            <v>F</v>
          </cell>
          <cell r="N4484">
            <v>0.6</v>
          </cell>
          <cell r="O4484" t="str">
            <v>I</v>
          </cell>
        </row>
        <row r="4485">
          <cell r="G4485" t="str">
            <v>GR-2024/12-0037</v>
          </cell>
        </row>
        <row r="4485">
          <cell r="I4485" t="str">
            <v>F</v>
          </cell>
          <cell r="J4485">
            <v>541</v>
          </cell>
          <cell r="K4485">
            <v>541</v>
          </cell>
          <cell r="L4485">
            <v>541</v>
          </cell>
          <cell r="M4485" t="str">
            <v>F</v>
          </cell>
          <cell r="N4485">
            <v>1</v>
          </cell>
        </row>
        <row r="4486">
          <cell r="I4486" t="str">
            <v>F</v>
          </cell>
          <cell r="J4486">
            <v>106856</v>
          </cell>
          <cell r="K4486">
            <v>106856</v>
          </cell>
          <cell r="L4486">
            <v>64113.6</v>
          </cell>
          <cell r="M4486" t="str">
            <v>F</v>
          </cell>
          <cell r="N4486">
            <v>0.6</v>
          </cell>
          <cell r="O4486" t="str">
            <v>L</v>
          </cell>
        </row>
        <row r="4487">
          <cell r="I4487" t="str">
            <v>F</v>
          </cell>
          <cell r="J4487">
            <v>380</v>
          </cell>
          <cell r="K4487">
            <v>380</v>
          </cell>
          <cell r="L4487">
            <v>228</v>
          </cell>
          <cell r="M4487" t="str">
            <v>F</v>
          </cell>
          <cell r="N4487">
            <v>0.6</v>
          </cell>
          <cell r="O4487" t="str">
            <v>L</v>
          </cell>
        </row>
        <row r="4488">
          <cell r="I4488" t="str">
            <v>F</v>
          </cell>
          <cell r="J4488">
            <v>16000</v>
          </cell>
          <cell r="K4488">
            <v>16000</v>
          </cell>
          <cell r="L4488">
            <v>9600</v>
          </cell>
          <cell r="M4488" t="str">
            <v>F</v>
          </cell>
          <cell r="N4488">
            <v>0.6</v>
          </cell>
          <cell r="O4488" t="str">
            <v>L</v>
          </cell>
        </row>
        <row r="4489">
          <cell r="I4489" t="str">
            <v>F</v>
          </cell>
          <cell r="J4489">
            <v>9600</v>
          </cell>
          <cell r="K4489">
            <v>9600</v>
          </cell>
          <cell r="L4489">
            <v>5760</v>
          </cell>
          <cell r="M4489" t="str">
            <v>F</v>
          </cell>
          <cell r="N4489">
            <v>0.6</v>
          </cell>
          <cell r="O4489" t="str">
            <v>L</v>
          </cell>
        </row>
        <row r="4490">
          <cell r="I4490" t="str">
            <v>F</v>
          </cell>
          <cell r="J4490">
            <v>12480</v>
          </cell>
          <cell r="K4490">
            <v>12480</v>
          </cell>
          <cell r="L4490">
            <v>7488</v>
          </cell>
          <cell r="M4490" t="str">
            <v>F</v>
          </cell>
          <cell r="N4490">
            <v>0.6</v>
          </cell>
          <cell r="O4490" t="str">
            <v>L</v>
          </cell>
        </row>
        <row r="4491">
          <cell r="I4491" t="str">
            <v>F</v>
          </cell>
          <cell r="J4491">
            <v>17240</v>
          </cell>
          <cell r="K4491">
            <v>17240</v>
          </cell>
          <cell r="L4491">
            <v>10344</v>
          </cell>
          <cell r="M4491" t="str">
            <v>F</v>
          </cell>
          <cell r="N4491">
            <v>0.6</v>
          </cell>
          <cell r="O4491" t="str">
            <v>L</v>
          </cell>
        </row>
        <row r="4492">
          <cell r="I4492" t="str">
            <v>F</v>
          </cell>
          <cell r="J4492">
            <v>21450</v>
          </cell>
          <cell r="K4492">
            <v>21450</v>
          </cell>
          <cell r="L4492">
            <v>12870</v>
          </cell>
          <cell r="M4492" t="str">
            <v>F</v>
          </cell>
          <cell r="N4492">
            <v>0.6</v>
          </cell>
          <cell r="O4492" t="str">
            <v>L</v>
          </cell>
        </row>
        <row r="4493">
          <cell r="F4493" t="str">
            <v>APHU7402116</v>
          </cell>
          <cell r="G4493" t="str">
            <v>GR-2024/12-0085</v>
          </cell>
        </row>
        <row r="4493">
          <cell r="I4493" t="str">
            <v>F</v>
          </cell>
          <cell r="J4493">
            <v>877397.42</v>
          </cell>
          <cell r="K4493">
            <v>877397.42</v>
          </cell>
          <cell r="L4493">
            <v>544776.06</v>
          </cell>
          <cell r="M4493" t="str">
            <v>F</v>
          </cell>
          <cell r="N4493">
            <v>0.6209</v>
          </cell>
          <cell r="O4493" t="str">
            <v>I</v>
          </cell>
        </row>
        <row r="4494">
          <cell r="I4494" t="str">
            <v>F</v>
          </cell>
          <cell r="J4494">
            <v>5146</v>
          </cell>
          <cell r="K4494">
            <v>5146</v>
          </cell>
          <cell r="L4494">
            <v>3087.6</v>
          </cell>
          <cell r="M4494" t="str">
            <v>F</v>
          </cell>
          <cell r="N4494">
            <v>0.6</v>
          </cell>
          <cell r="O4494" t="str">
            <v>L</v>
          </cell>
        </row>
        <row r="4495">
          <cell r="I4495" t="str">
            <v>F</v>
          </cell>
          <cell r="J4495">
            <v>16685</v>
          </cell>
          <cell r="K4495">
            <v>16685</v>
          </cell>
          <cell r="L4495">
            <v>10011</v>
          </cell>
          <cell r="M4495" t="str">
            <v>F</v>
          </cell>
          <cell r="N4495">
            <v>0.6</v>
          </cell>
          <cell r="O4495" t="str">
            <v>L</v>
          </cell>
        </row>
        <row r="4496">
          <cell r="I4496" t="str">
            <v>F</v>
          </cell>
          <cell r="J4496">
            <v>26576</v>
          </cell>
          <cell r="K4496">
            <v>26576</v>
          </cell>
          <cell r="L4496">
            <v>15945.6</v>
          </cell>
          <cell r="M4496" t="str">
            <v>F</v>
          </cell>
          <cell r="N4496">
            <v>0.6</v>
          </cell>
          <cell r="O4496" t="str">
            <v>L</v>
          </cell>
        </row>
        <row r="4497">
          <cell r="G4497" t="str">
            <v>GR-2024/12-0023</v>
          </cell>
        </row>
        <row r="4497">
          <cell r="I4497" t="str">
            <v>F</v>
          </cell>
          <cell r="J4497">
            <v>360</v>
          </cell>
          <cell r="K4497">
            <v>360</v>
          </cell>
          <cell r="L4497">
            <v>360</v>
          </cell>
          <cell r="M4497" t="str">
            <v>F</v>
          </cell>
          <cell r="N4497">
            <v>1</v>
          </cell>
        </row>
        <row r="4498">
          <cell r="I4498" t="str">
            <v>F</v>
          </cell>
          <cell r="J4498">
            <v>12500</v>
          </cell>
          <cell r="K4498">
            <v>12500</v>
          </cell>
          <cell r="L4498">
            <v>7500</v>
          </cell>
          <cell r="M4498" t="str">
            <v>F</v>
          </cell>
          <cell r="N4498">
            <v>0.6</v>
          </cell>
          <cell r="O4498" t="str">
            <v>L</v>
          </cell>
        </row>
        <row r="4499">
          <cell r="I4499" t="str">
            <v>F</v>
          </cell>
          <cell r="J4499">
            <v>220</v>
          </cell>
          <cell r="K4499">
            <v>220</v>
          </cell>
          <cell r="L4499">
            <v>132</v>
          </cell>
          <cell r="M4499" t="str">
            <v>F</v>
          </cell>
          <cell r="N4499">
            <v>0.6</v>
          </cell>
          <cell r="O4499" t="str">
            <v>L</v>
          </cell>
        </row>
        <row r="4500">
          <cell r="I4500" t="str">
            <v>F</v>
          </cell>
          <cell r="J4500">
            <v>7125</v>
          </cell>
          <cell r="K4500">
            <v>7125</v>
          </cell>
          <cell r="L4500">
            <v>4275</v>
          </cell>
          <cell r="M4500" t="str">
            <v>F</v>
          </cell>
          <cell r="N4500">
            <v>0.6</v>
          </cell>
          <cell r="O4500" t="str">
            <v>L</v>
          </cell>
        </row>
        <row r="4501">
          <cell r="G4501" t="str">
            <v>GR-2024/12-0025</v>
          </cell>
        </row>
        <row r="4501">
          <cell r="I4501" t="str">
            <v>F</v>
          </cell>
          <cell r="J4501">
            <v>64</v>
          </cell>
          <cell r="K4501">
            <v>64</v>
          </cell>
          <cell r="L4501">
            <v>64</v>
          </cell>
          <cell r="M4501" t="str">
            <v>F</v>
          </cell>
          <cell r="N4501">
            <v>1</v>
          </cell>
        </row>
        <row r="4502">
          <cell r="I4502" t="str">
            <v>F</v>
          </cell>
          <cell r="J4502">
            <v>15830</v>
          </cell>
          <cell r="K4502">
            <v>15830</v>
          </cell>
          <cell r="L4502">
            <v>9498</v>
          </cell>
          <cell r="M4502" t="str">
            <v>F</v>
          </cell>
          <cell r="N4502">
            <v>0.6</v>
          </cell>
          <cell r="O4502" t="str">
            <v>L</v>
          </cell>
        </row>
        <row r="4503">
          <cell r="F4503" t="str">
            <v>F-SEGU5021638</v>
          </cell>
          <cell r="G4503" t="str">
            <v>FGR2024/12-0002, GR-2024/12-0036</v>
          </cell>
        </row>
        <row r="4503">
          <cell r="I4503" t="str">
            <v>F</v>
          </cell>
          <cell r="J4503">
            <v>144.64</v>
          </cell>
          <cell r="K4503">
            <v>144.64</v>
          </cell>
          <cell r="L4503">
            <v>89.92</v>
          </cell>
          <cell r="M4503" t="str">
            <v>F</v>
          </cell>
          <cell r="N4503">
            <v>0.6217</v>
          </cell>
          <cell r="O4503" t="str">
            <v>I</v>
          </cell>
        </row>
        <row r="4504">
          <cell r="I4504" t="str">
            <v>F</v>
          </cell>
          <cell r="J4504">
            <v>32875</v>
          </cell>
          <cell r="K4504">
            <v>32875</v>
          </cell>
          <cell r="L4504">
            <v>19725</v>
          </cell>
          <cell r="M4504" t="str">
            <v>F</v>
          </cell>
          <cell r="N4504">
            <v>0.6</v>
          </cell>
          <cell r="O4504" t="str">
            <v>L</v>
          </cell>
        </row>
        <row r="4505">
          <cell r="F4505" t="str">
            <v>MAGU5627235</v>
          </cell>
          <cell r="G4505" t="str">
            <v>GR-2024/12-0136</v>
          </cell>
        </row>
        <row r="4505">
          <cell r="I4505" t="str">
            <v>F</v>
          </cell>
          <cell r="J4505">
            <v>115999</v>
          </cell>
          <cell r="K4505">
            <v>115999</v>
          </cell>
          <cell r="L4505">
            <v>72023.78</v>
          </cell>
          <cell r="M4505" t="str">
            <v>F</v>
          </cell>
          <cell r="N4505">
            <v>0.6209</v>
          </cell>
          <cell r="O4505" t="str">
            <v>I</v>
          </cell>
        </row>
        <row r="4506">
          <cell r="G4506" t="str">
            <v>GR-2024/12-0022</v>
          </cell>
        </row>
        <row r="4506">
          <cell r="I4506" t="str">
            <v>F</v>
          </cell>
          <cell r="J4506">
            <v>627</v>
          </cell>
          <cell r="K4506">
            <v>627</v>
          </cell>
          <cell r="L4506">
            <v>627</v>
          </cell>
          <cell r="M4506" t="str">
            <v>F</v>
          </cell>
          <cell r="N4506">
            <v>1</v>
          </cell>
        </row>
        <row r="4507">
          <cell r="G4507" t="str">
            <v>GR-2024/12-0028, GR-2024/12-0114</v>
          </cell>
        </row>
        <row r="4507">
          <cell r="I4507" t="str">
            <v>F</v>
          </cell>
          <cell r="J4507">
            <v>280</v>
          </cell>
          <cell r="K4507">
            <v>280</v>
          </cell>
          <cell r="L4507">
            <v>280</v>
          </cell>
          <cell r="M4507" t="str">
            <v>F</v>
          </cell>
          <cell r="N4507">
            <v>1</v>
          </cell>
        </row>
        <row r="4508">
          <cell r="F4508" t="str">
            <v>CMAU9178282</v>
          </cell>
          <cell r="G4508" t="str">
            <v>GR-2024/12-0134</v>
          </cell>
        </row>
        <row r="4508">
          <cell r="I4508" t="str">
            <v>F</v>
          </cell>
          <cell r="J4508">
            <v>148807.2</v>
          </cell>
          <cell r="K4508">
            <v>148807.2</v>
          </cell>
          <cell r="L4508">
            <v>92394.39</v>
          </cell>
          <cell r="M4508" t="str">
            <v>F</v>
          </cell>
          <cell r="N4508">
            <v>0.6209</v>
          </cell>
          <cell r="O4508" t="str">
            <v>I</v>
          </cell>
        </row>
        <row r="4509">
          <cell r="F4509" t="str">
            <v>CRSU9167382 (MOCHA)</v>
          </cell>
          <cell r="G4509" t="str">
            <v>GR-2025/01-0008</v>
          </cell>
        </row>
        <row r="4509">
          <cell r="I4509" t="str">
            <v>F</v>
          </cell>
          <cell r="J4509">
            <v>2123</v>
          </cell>
          <cell r="K4509">
            <v>2123</v>
          </cell>
          <cell r="L4509">
            <v>1318.17</v>
          </cell>
          <cell r="M4509" t="str">
            <v>F</v>
          </cell>
          <cell r="N4509">
            <v>0.6209</v>
          </cell>
          <cell r="O4509" t="str">
            <v>I</v>
          </cell>
        </row>
        <row r="4510">
          <cell r="F4510" t="str">
            <v>CRSU9167382</v>
          </cell>
          <cell r="G4510" t="str">
            <v>GR-2025/01-0007</v>
          </cell>
        </row>
        <row r="4510">
          <cell r="I4510" t="str">
            <v>F</v>
          </cell>
          <cell r="J4510">
            <v>224000</v>
          </cell>
          <cell r="K4510">
            <v>224000</v>
          </cell>
          <cell r="L4510">
            <v>139081.6</v>
          </cell>
          <cell r="M4510" t="str">
            <v>F</v>
          </cell>
          <cell r="N4510">
            <v>0.6209</v>
          </cell>
          <cell r="O4510" t="str">
            <v>I</v>
          </cell>
        </row>
        <row r="4511">
          <cell r="F4511" t="str">
            <v>UETU5555127 (MOCHA)</v>
          </cell>
          <cell r="G4511" t="str">
            <v>GR-2024/12-0130</v>
          </cell>
        </row>
        <row r="4511">
          <cell r="I4511" t="str">
            <v>F</v>
          </cell>
          <cell r="J4511">
            <v>56830</v>
          </cell>
          <cell r="K4511">
            <v>56830</v>
          </cell>
          <cell r="L4511">
            <v>35285.75</v>
          </cell>
          <cell r="M4511" t="str">
            <v>F</v>
          </cell>
          <cell r="N4511">
            <v>0.6209</v>
          </cell>
          <cell r="O4511" t="str">
            <v>I</v>
          </cell>
        </row>
        <row r="4512">
          <cell r="I4512" t="str">
            <v>F</v>
          </cell>
          <cell r="J4512">
            <v>124379.1</v>
          </cell>
          <cell r="K4512">
            <v>124379.1</v>
          </cell>
          <cell r="L4512">
            <v>74627.46</v>
          </cell>
          <cell r="M4512" t="str">
            <v>F</v>
          </cell>
          <cell r="N4512">
            <v>0.6</v>
          </cell>
          <cell r="O4512" t="str">
            <v>L</v>
          </cell>
        </row>
        <row r="4513">
          <cell r="I4513" t="str">
            <v>F</v>
          </cell>
          <cell r="J4513">
            <v>17425</v>
          </cell>
          <cell r="K4513">
            <v>17425</v>
          </cell>
          <cell r="L4513">
            <v>10455</v>
          </cell>
          <cell r="M4513" t="str">
            <v>F</v>
          </cell>
          <cell r="N4513">
            <v>0.6</v>
          </cell>
          <cell r="O4513" t="str">
            <v>L</v>
          </cell>
        </row>
        <row r="4514">
          <cell r="I4514" t="str">
            <v>F</v>
          </cell>
          <cell r="J4514">
            <v>20635</v>
          </cell>
          <cell r="K4514">
            <v>20635</v>
          </cell>
          <cell r="L4514">
            <v>12381</v>
          </cell>
          <cell r="M4514" t="str">
            <v>F</v>
          </cell>
          <cell r="N4514">
            <v>0.6</v>
          </cell>
          <cell r="O4514" t="str">
            <v>L</v>
          </cell>
        </row>
        <row r="4515">
          <cell r="I4515" t="str">
            <v>F</v>
          </cell>
          <cell r="J4515">
            <v>155909.96</v>
          </cell>
          <cell r="K4515">
            <v>155909.96</v>
          </cell>
          <cell r="L4515">
            <v>93545.98</v>
          </cell>
          <cell r="M4515" t="str">
            <v>F</v>
          </cell>
          <cell r="N4515">
            <v>0.6</v>
          </cell>
          <cell r="O4515" t="str">
            <v>L</v>
          </cell>
        </row>
        <row r="4516">
          <cell r="I4516" t="str">
            <v>F</v>
          </cell>
          <cell r="J4516">
            <v>18600</v>
          </cell>
          <cell r="K4516">
            <v>18600</v>
          </cell>
          <cell r="L4516">
            <v>11160</v>
          </cell>
          <cell r="M4516" t="str">
            <v>F</v>
          </cell>
          <cell r="N4516">
            <v>0.6</v>
          </cell>
          <cell r="O4516" t="str">
            <v>L</v>
          </cell>
        </row>
        <row r="4517">
          <cell r="I4517" t="str">
            <v>F</v>
          </cell>
          <cell r="J4517">
            <v>22000</v>
          </cell>
          <cell r="K4517">
            <v>22000</v>
          </cell>
          <cell r="L4517">
            <v>13200</v>
          </cell>
          <cell r="M4517" t="str">
            <v>F</v>
          </cell>
          <cell r="N4517">
            <v>0.6</v>
          </cell>
          <cell r="O4517" t="str">
            <v>L</v>
          </cell>
        </row>
        <row r="4518">
          <cell r="I4518" t="str">
            <v>F</v>
          </cell>
          <cell r="J4518">
            <v>220</v>
          </cell>
          <cell r="K4518">
            <v>220</v>
          </cell>
          <cell r="L4518">
            <v>132</v>
          </cell>
          <cell r="M4518" t="str">
            <v>F</v>
          </cell>
          <cell r="N4518">
            <v>0.6</v>
          </cell>
          <cell r="O4518" t="str">
            <v>L</v>
          </cell>
        </row>
        <row r="4519">
          <cell r="G4519" t="str">
            <v>GR-2024/12-0024</v>
          </cell>
        </row>
        <row r="4519">
          <cell r="I4519" t="str">
            <v>F</v>
          </cell>
          <cell r="J4519">
            <v>2470</v>
          </cell>
          <cell r="K4519">
            <v>2470</v>
          </cell>
          <cell r="L4519">
            <v>2470</v>
          </cell>
          <cell r="M4519" t="str">
            <v>F</v>
          </cell>
          <cell r="N4519">
            <v>1</v>
          </cell>
        </row>
        <row r="4520">
          <cell r="F4520" t="str">
            <v>UETU5555127</v>
          </cell>
          <cell r="G4520" t="str">
            <v>GR-2024/12-0129</v>
          </cell>
        </row>
        <row r="4520">
          <cell r="I4520" t="str">
            <v>F</v>
          </cell>
          <cell r="J4520">
            <v>86061</v>
          </cell>
          <cell r="K4520">
            <v>86061</v>
          </cell>
          <cell r="L4520">
            <v>53435.27</v>
          </cell>
          <cell r="M4520" t="str">
            <v>F</v>
          </cell>
          <cell r="N4520">
            <v>0.6209</v>
          </cell>
          <cell r="O4520" t="str">
            <v>I</v>
          </cell>
        </row>
        <row r="4521">
          <cell r="G4521" t="str">
            <v>XP-000068</v>
          </cell>
        </row>
        <row r="4521">
          <cell r="I4521" t="str">
            <v>F</v>
          </cell>
          <cell r="J4521">
            <v>790</v>
          </cell>
          <cell r="K4521">
            <v>790</v>
          </cell>
          <cell r="L4521">
            <v>790</v>
          </cell>
          <cell r="M4521" t="str">
            <v>F</v>
          </cell>
          <cell r="N4521">
            <v>1</v>
          </cell>
        </row>
        <row r="4522">
          <cell r="F4522" t="str">
            <v>CMAU4260377</v>
          </cell>
          <cell r="G4522" t="str">
            <v>GR-2025/01-0002</v>
          </cell>
        </row>
        <row r="4522">
          <cell r="I4522" t="str">
            <v>F</v>
          </cell>
          <cell r="J4522">
            <v>164490</v>
          </cell>
          <cell r="K4522">
            <v>164490</v>
          </cell>
          <cell r="L4522">
            <v>102131.84</v>
          </cell>
          <cell r="M4522" t="str">
            <v>F</v>
          </cell>
          <cell r="N4522">
            <v>0.6209</v>
          </cell>
          <cell r="O4522" t="str">
            <v>I</v>
          </cell>
        </row>
        <row r="4523">
          <cell r="G4523" t="str">
            <v>GR-2024/12-0035</v>
          </cell>
        </row>
        <row r="4523">
          <cell r="I4523" t="str">
            <v>F</v>
          </cell>
          <cell r="J4523">
            <v>1000</v>
          </cell>
          <cell r="K4523">
            <v>1000</v>
          </cell>
          <cell r="L4523">
            <v>1000</v>
          </cell>
          <cell r="M4523" t="str">
            <v>F</v>
          </cell>
          <cell r="N4523">
            <v>1</v>
          </cell>
        </row>
        <row r="4524">
          <cell r="F4524" t="str">
            <v>TSSU5038908</v>
          </cell>
          <cell r="G4524" t="str">
            <v>GR-2024/12-0020</v>
          </cell>
        </row>
        <row r="4524">
          <cell r="I4524" t="str">
            <v>F</v>
          </cell>
          <cell r="J4524">
            <v>181962</v>
          </cell>
          <cell r="K4524">
            <v>181962</v>
          </cell>
          <cell r="L4524">
            <v>113125.78</v>
          </cell>
          <cell r="M4524" t="str">
            <v>F</v>
          </cell>
          <cell r="N4524">
            <v>0.6217</v>
          </cell>
          <cell r="O4524" t="str">
            <v>I</v>
          </cell>
        </row>
        <row r="4525">
          <cell r="F4525" t="str">
            <v>TRHU8102878</v>
          </cell>
          <cell r="G4525" t="str">
            <v>GR-2024/12-0033</v>
          </cell>
        </row>
        <row r="4525">
          <cell r="I4525" t="str">
            <v>F</v>
          </cell>
          <cell r="J4525">
            <v>228199</v>
          </cell>
          <cell r="K4525">
            <v>228199</v>
          </cell>
          <cell r="L4525">
            <v>141871.32</v>
          </cell>
          <cell r="M4525" t="str">
            <v>F</v>
          </cell>
          <cell r="N4525">
            <v>0.6217</v>
          </cell>
          <cell r="O4525" t="str">
            <v>I</v>
          </cell>
        </row>
        <row r="4526">
          <cell r="G4526" t="str">
            <v>GR-2024/12-0049</v>
          </cell>
        </row>
        <row r="4526">
          <cell r="I4526" t="str">
            <v>F</v>
          </cell>
          <cell r="J4526">
            <v>113</v>
          </cell>
          <cell r="K4526">
            <v>113</v>
          </cell>
          <cell r="L4526">
            <v>113</v>
          </cell>
          <cell r="M4526" t="str">
            <v>F</v>
          </cell>
          <cell r="N4526">
            <v>1</v>
          </cell>
        </row>
        <row r="4527">
          <cell r="G4527" t="str">
            <v>GR-2024/12-0014</v>
          </cell>
        </row>
        <row r="4527">
          <cell r="I4527" t="str">
            <v>F</v>
          </cell>
          <cell r="J4527">
            <v>832</v>
          </cell>
          <cell r="K4527">
            <v>832</v>
          </cell>
          <cell r="L4527">
            <v>832</v>
          </cell>
          <cell r="M4527" t="str">
            <v>F</v>
          </cell>
          <cell r="N4527">
            <v>1</v>
          </cell>
        </row>
        <row r="4528">
          <cell r="F4528" t="str">
            <v>OOCU8153054 (MOCHA)</v>
          </cell>
          <cell r="G4528" t="str">
            <v>GR-2024/12-0123</v>
          </cell>
        </row>
        <row r="4528">
          <cell r="I4528" t="str">
            <v>F</v>
          </cell>
          <cell r="J4528">
            <v>4795</v>
          </cell>
          <cell r="K4528">
            <v>4795</v>
          </cell>
          <cell r="L4528">
            <v>2977.22</v>
          </cell>
          <cell r="M4528" t="str">
            <v>F</v>
          </cell>
          <cell r="N4528">
            <v>0.6209</v>
          </cell>
          <cell r="O4528" t="str">
            <v>I</v>
          </cell>
        </row>
        <row r="4529">
          <cell r="F4529" t="str">
            <v>OOCU8153054</v>
          </cell>
          <cell r="G4529" t="str">
            <v>GR-2024/12-0122</v>
          </cell>
        </row>
        <row r="4529">
          <cell r="I4529" t="str">
            <v>F</v>
          </cell>
          <cell r="J4529">
            <v>97730.01</v>
          </cell>
          <cell r="K4529">
            <v>97730.01</v>
          </cell>
          <cell r="L4529">
            <v>60680.56</v>
          </cell>
          <cell r="M4529" t="str">
            <v>F</v>
          </cell>
          <cell r="N4529">
            <v>0.6209</v>
          </cell>
          <cell r="O4529" t="str">
            <v>I</v>
          </cell>
        </row>
        <row r="4530">
          <cell r="F4530" t="str">
            <v>F-WHSU6294125</v>
          </cell>
          <cell r="G4530" t="str">
            <v>FGR2024/12-0001</v>
          </cell>
        </row>
        <row r="4530">
          <cell r="I4530" t="str">
            <v>F</v>
          </cell>
          <cell r="J4530">
            <v>273</v>
          </cell>
          <cell r="K4530">
            <v>273</v>
          </cell>
          <cell r="L4530">
            <v>169.72</v>
          </cell>
          <cell r="M4530" t="str">
            <v>F</v>
          </cell>
          <cell r="N4530">
            <v>0.6217</v>
          </cell>
          <cell r="O4530" t="str">
            <v>I</v>
          </cell>
        </row>
        <row r="4531">
          <cell r="F4531" t="str">
            <v>OOCU8188019</v>
          </cell>
          <cell r="G4531" t="str">
            <v>GR-2024/12-0135</v>
          </cell>
        </row>
        <row r="4531">
          <cell r="I4531" t="str">
            <v>F</v>
          </cell>
          <cell r="J4531">
            <v>91800</v>
          </cell>
          <cell r="K4531">
            <v>91800</v>
          </cell>
          <cell r="L4531">
            <v>56998.62</v>
          </cell>
          <cell r="M4531" t="str">
            <v>F</v>
          </cell>
          <cell r="N4531">
            <v>0.6209</v>
          </cell>
          <cell r="O4531" t="str">
            <v>I</v>
          </cell>
        </row>
        <row r="4532">
          <cell r="F4532" t="str">
            <v>WHSU5552945</v>
          </cell>
          <cell r="G4532" t="str">
            <v>GR-2024/12-0133</v>
          </cell>
        </row>
        <row r="4532">
          <cell r="I4532" t="str">
            <v>F</v>
          </cell>
          <cell r="J4532">
            <v>69957.2</v>
          </cell>
          <cell r="K4532">
            <v>69957.2</v>
          </cell>
          <cell r="L4532">
            <v>43639.3</v>
          </cell>
          <cell r="M4532" t="str">
            <v>F</v>
          </cell>
          <cell r="N4532">
            <v>0.6238</v>
          </cell>
          <cell r="O4532" t="str">
            <v>I</v>
          </cell>
        </row>
        <row r="4533">
          <cell r="F4533" t="str">
            <v>UETU5448010</v>
          </cell>
          <cell r="G4533" t="str">
            <v>GR-2024/12-0046</v>
          </cell>
        </row>
        <row r="4533">
          <cell r="I4533" t="str">
            <v>F</v>
          </cell>
          <cell r="J4533">
            <v>112700.3</v>
          </cell>
          <cell r="K4533">
            <v>112700.3</v>
          </cell>
          <cell r="L4533">
            <v>70302.45</v>
          </cell>
          <cell r="M4533" t="str">
            <v>F</v>
          </cell>
          <cell r="N4533">
            <v>0.6238</v>
          </cell>
          <cell r="O4533" t="str">
            <v>I</v>
          </cell>
        </row>
        <row r="4534">
          <cell r="F4534" t="str">
            <v>MSCU5101941</v>
          </cell>
          <cell r="G4534" t="str">
            <v>GR-2024/12-0084</v>
          </cell>
        </row>
        <row r="4534">
          <cell r="I4534" t="str">
            <v>F</v>
          </cell>
          <cell r="J4534">
            <v>150096</v>
          </cell>
          <cell r="K4534">
            <v>150096</v>
          </cell>
          <cell r="L4534">
            <v>93194.61</v>
          </cell>
          <cell r="M4534" t="str">
            <v>F</v>
          </cell>
          <cell r="N4534">
            <v>0.6209</v>
          </cell>
          <cell r="O4534" t="str">
            <v>I</v>
          </cell>
        </row>
        <row r="4535">
          <cell r="I4535" t="str">
            <v>F</v>
          </cell>
          <cell r="J4535">
            <v>7068</v>
          </cell>
          <cell r="K4535">
            <v>7068</v>
          </cell>
          <cell r="L4535">
            <v>4240.8</v>
          </cell>
          <cell r="M4535" t="str">
            <v>F</v>
          </cell>
          <cell r="N4535">
            <v>0.6</v>
          </cell>
          <cell r="O4535" t="str">
            <v>L</v>
          </cell>
        </row>
        <row r="4536">
          <cell r="I4536" t="str">
            <v>F</v>
          </cell>
          <cell r="J4536">
            <v>11760</v>
          </cell>
          <cell r="K4536">
            <v>11760</v>
          </cell>
          <cell r="L4536">
            <v>7056</v>
          </cell>
          <cell r="M4536" t="str">
            <v>F</v>
          </cell>
          <cell r="N4536">
            <v>0.6</v>
          </cell>
          <cell r="O4536" t="str">
            <v>L</v>
          </cell>
        </row>
        <row r="4537">
          <cell r="F4537" t="str">
            <v>MSNU6127287</v>
          </cell>
          <cell r="G4537" t="str">
            <v>GR-2025/01-0011</v>
          </cell>
        </row>
        <row r="4537">
          <cell r="I4537" t="str">
            <v>F</v>
          </cell>
          <cell r="J4537">
            <v>130500</v>
          </cell>
          <cell r="K4537">
            <v>130500</v>
          </cell>
          <cell r="L4537">
            <v>81027.45</v>
          </cell>
          <cell r="M4537" t="str">
            <v>F</v>
          </cell>
          <cell r="N4537">
            <v>0.6209</v>
          </cell>
          <cell r="O4537" t="str">
            <v>I</v>
          </cell>
        </row>
        <row r="4538">
          <cell r="F4538" t="str">
            <v>MSDU7658170</v>
          </cell>
          <cell r="G4538" t="str">
            <v>GR-2024/12-0125</v>
          </cell>
        </row>
        <row r="4538">
          <cell r="I4538" t="str">
            <v>F</v>
          </cell>
          <cell r="J4538">
            <v>145425</v>
          </cell>
          <cell r="K4538">
            <v>145425</v>
          </cell>
          <cell r="L4538">
            <v>90294.38</v>
          </cell>
          <cell r="M4538" t="str">
            <v>F</v>
          </cell>
          <cell r="N4538">
            <v>0.6209</v>
          </cell>
          <cell r="O4538" t="str">
            <v>I</v>
          </cell>
        </row>
        <row r="4539">
          <cell r="F4539" t="str">
            <v>MSNU6118881</v>
          </cell>
          <cell r="G4539" t="str">
            <v>GR-2025/01-0003</v>
          </cell>
        </row>
        <row r="4539">
          <cell r="I4539" t="str">
            <v>F</v>
          </cell>
          <cell r="J4539">
            <v>130000</v>
          </cell>
          <cell r="K4539">
            <v>130000</v>
          </cell>
          <cell r="L4539">
            <v>80717</v>
          </cell>
          <cell r="M4539" t="str">
            <v>F</v>
          </cell>
          <cell r="N4539">
            <v>0.6209</v>
          </cell>
          <cell r="O4539" t="str">
            <v>I</v>
          </cell>
        </row>
        <row r="4540">
          <cell r="F4540" t="str">
            <v>OOCU8289760</v>
          </cell>
          <cell r="G4540" t="str">
            <v>GR-2024/12-0029</v>
          </cell>
        </row>
        <row r="4540">
          <cell r="I4540" t="str">
            <v>F</v>
          </cell>
          <cell r="J4540">
            <v>122300</v>
          </cell>
          <cell r="K4540">
            <v>122300</v>
          </cell>
          <cell r="L4540">
            <v>76290.74</v>
          </cell>
          <cell r="M4540" t="str">
            <v>F</v>
          </cell>
          <cell r="N4540">
            <v>0.6238</v>
          </cell>
          <cell r="O4540" t="str">
            <v>I</v>
          </cell>
        </row>
        <row r="4541">
          <cell r="F4541" t="str">
            <v>CAAU6153984</v>
          </cell>
          <cell r="G4541" t="str">
            <v>GR-2024/12-0034</v>
          </cell>
        </row>
        <row r="4541">
          <cell r="I4541" t="str">
            <v>F</v>
          </cell>
          <cell r="J4541">
            <v>105325</v>
          </cell>
          <cell r="K4541">
            <v>105325</v>
          </cell>
          <cell r="L4541">
            <v>65701.74</v>
          </cell>
          <cell r="M4541" t="str">
            <v>F</v>
          </cell>
          <cell r="N4541">
            <v>0.6238</v>
          </cell>
          <cell r="O4541" t="str">
            <v>I</v>
          </cell>
        </row>
        <row r="4542">
          <cell r="F4542" t="str">
            <v>TEMU7903647</v>
          </cell>
          <cell r="G4542" t="str">
            <v>GR-2024/12-0099</v>
          </cell>
        </row>
        <row r="4542">
          <cell r="I4542" t="str">
            <v>F</v>
          </cell>
          <cell r="J4542">
            <v>148000</v>
          </cell>
          <cell r="K4542">
            <v>148000</v>
          </cell>
          <cell r="L4542">
            <v>92322.4</v>
          </cell>
          <cell r="M4542" t="str">
            <v>F</v>
          </cell>
          <cell r="N4542">
            <v>0.6238</v>
          </cell>
          <cell r="O4542" t="str">
            <v>I</v>
          </cell>
        </row>
        <row r="4543">
          <cell r="F4543" t="str">
            <v>CSNU8313850</v>
          </cell>
          <cell r="G4543" t="str">
            <v>GR-2024/12-0026</v>
          </cell>
        </row>
        <row r="4543">
          <cell r="I4543" t="str">
            <v>F</v>
          </cell>
          <cell r="J4543">
            <v>112162.99</v>
          </cell>
          <cell r="K4543">
            <v>112162.99</v>
          </cell>
          <cell r="L4543">
            <v>69967.27</v>
          </cell>
          <cell r="M4543" t="str">
            <v>F</v>
          </cell>
          <cell r="N4543">
            <v>0.6238</v>
          </cell>
          <cell r="O4543" t="str">
            <v>I</v>
          </cell>
        </row>
        <row r="4544">
          <cell r="I4544" t="str">
            <v>F</v>
          </cell>
          <cell r="J4544">
            <v>230003</v>
          </cell>
          <cell r="K4544">
            <v>230003</v>
          </cell>
          <cell r="L4544">
            <v>138001.8</v>
          </cell>
          <cell r="M4544" t="str">
            <v>F</v>
          </cell>
          <cell r="N4544">
            <v>0.6</v>
          </cell>
          <cell r="O4544" t="str">
            <v>L</v>
          </cell>
        </row>
        <row r="4545">
          <cell r="F4545" t="str">
            <v>CSLU6160400 (MOCHA)</v>
          </cell>
          <cell r="G4545" t="str">
            <v>GR-2024/12-0032</v>
          </cell>
        </row>
        <row r="4545">
          <cell r="I4545" t="str">
            <v>F</v>
          </cell>
          <cell r="J4545">
            <v>22870</v>
          </cell>
          <cell r="K4545">
            <v>22870</v>
          </cell>
          <cell r="L4545">
            <v>14266.31</v>
          </cell>
          <cell r="M4545" t="str">
            <v>F</v>
          </cell>
          <cell r="N4545">
            <v>0.6238</v>
          </cell>
          <cell r="O4545" t="str">
            <v>I</v>
          </cell>
        </row>
        <row r="4546">
          <cell r="F4546" t="str">
            <v>CSLU6160400</v>
          </cell>
          <cell r="G4546" t="str">
            <v>GR-2024/12-0031</v>
          </cell>
        </row>
        <row r="4546">
          <cell r="I4546" t="str">
            <v>F</v>
          </cell>
          <cell r="J4546">
            <v>90785.5</v>
          </cell>
          <cell r="K4546">
            <v>90785.5</v>
          </cell>
          <cell r="L4546">
            <v>56631.99</v>
          </cell>
          <cell r="M4546" t="str">
            <v>F</v>
          </cell>
          <cell r="N4546">
            <v>0.6238</v>
          </cell>
          <cell r="O4546" t="str">
            <v>I</v>
          </cell>
        </row>
        <row r="4547">
          <cell r="G4547" t="str">
            <v>GR-2024/12-0050</v>
          </cell>
        </row>
        <row r="4547">
          <cell r="I4547" t="str">
            <v>F</v>
          </cell>
          <cell r="J4547">
            <v>3751</v>
          </cell>
          <cell r="K4547">
            <v>3751</v>
          </cell>
          <cell r="L4547">
            <v>3751</v>
          </cell>
          <cell r="M4547" t="str">
            <v>F</v>
          </cell>
          <cell r="N4547">
            <v>1</v>
          </cell>
        </row>
        <row r="4548">
          <cell r="I4548" t="str">
            <v>F</v>
          </cell>
          <cell r="J4548">
            <v>25491</v>
          </cell>
          <cell r="K4548">
            <v>25491</v>
          </cell>
          <cell r="L4548">
            <v>15294.6</v>
          </cell>
          <cell r="M4548" t="str">
            <v>F</v>
          </cell>
          <cell r="N4548">
            <v>0.6</v>
          </cell>
          <cell r="O4548" t="str">
            <v>L</v>
          </cell>
        </row>
        <row r="4549">
          <cell r="F4549" t="str">
            <v>CSNU6981819</v>
          </cell>
          <cell r="G4549" t="str">
            <v>GR-2024/12-0030</v>
          </cell>
        </row>
        <row r="4549">
          <cell r="I4549" t="str">
            <v>F</v>
          </cell>
          <cell r="J4549">
            <v>122126.99</v>
          </cell>
          <cell r="K4549">
            <v>122126.99</v>
          </cell>
          <cell r="L4549">
            <v>75926.35</v>
          </cell>
          <cell r="M4549" t="str">
            <v>F</v>
          </cell>
          <cell r="N4549">
            <v>0.6217</v>
          </cell>
          <cell r="O4549" t="str">
            <v>I</v>
          </cell>
        </row>
        <row r="4550">
          <cell r="F4550" t="str">
            <v>OOCU8888990</v>
          </cell>
          <cell r="G4550" t="str">
            <v>GR-2024/12-0027</v>
          </cell>
        </row>
        <row r="4550">
          <cell r="I4550" t="str">
            <v>F</v>
          </cell>
          <cell r="J4550">
            <v>118077.99</v>
          </cell>
          <cell r="K4550">
            <v>118077.99</v>
          </cell>
          <cell r="L4550">
            <v>73409.09</v>
          </cell>
          <cell r="M4550" t="str">
            <v>F</v>
          </cell>
          <cell r="N4550">
            <v>0.6217</v>
          </cell>
          <cell r="O4550" t="str">
            <v>I</v>
          </cell>
        </row>
        <row r="4551">
          <cell r="I4551" t="str">
            <v>F</v>
          </cell>
          <cell r="J4551">
            <v>65778</v>
          </cell>
          <cell r="K4551">
            <v>65778</v>
          </cell>
          <cell r="L4551">
            <v>39466.8</v>
          </cell>
          <cell r="M4551" t="str">
            <v>F</v>
          </cell>
          <cell r="N4551">
            <v>0.6</v>
          </cell>
          <cell r="O4551" t="str">
            <v>L</v>
          </cell>
        </row>
        <row r="4552">
          <cell r="I4552" t="str">
            <v>F</v>
          </cell>
          <cell r="J4552">
            <v>0</v>
          </cell>
          <cell r="K4552">
            <v>0</v>
          </cell>
          <cell r="L4552">
            <v>0</v>
          </cell>
          <cell r="M4552" t="str">
            <v>F</v>
          </cell>
          <cell r="N4552">
            <v>1</v>
          </cell>
        </row>
        <row r="4553">
          <cell r="I4553" t="str">
            <v>F</v>
          </cell>
          <cell r="J4553">
            <v>9350</v>
          </cell>
          <cell r="K4553">
            <v>9350</v>
          </cell>
          <cell r="L4553">
            <v>5610</v>
          </cell>
          <cell r="M4553" t="str">
            <v>F</v>
          </cell>
          <cell r="N4553">
            <v>0.6</v>
          </cell>
          <cell r="O4553" t="str">
            <v>L</v>
          </cell>
        </row>
        <row r="4554">
          <cell r="I4554" t="str">
            <v>F</v>
          </cell>
          <cell r="J4554">
            <v>0</v>
          </cell>
          <cell r="K4554">
            <v>0</v>
          </cell>
          <cell r="L4554">
            <v>0</v>
          </cell>
          <cell r="M4554" t="str">
            <v>F</v>
          </cell>
          <cell r="N4554">
            <v>0.6</v>
          </cell>
          <cell r="O4554" t="str">
            <v>L</v>
          </cell>
        </row>
        <row r="4555">
          <cell r="I4555" t="str">
            <v>F</v>
          </cell>
          <cell r="J4555">
            <v>16110</v>
          </cell>
          <cell r="K4555">
            <v>16110</v>
          </cell>
          <cell r="L4555">
            <v>9666</v>
          </cell>
          <cell r="M4555" t="str">
            <v>F</v>
          </cell>
          <cell r="N4555">
            <v>0.6</v>
          </cell>
          <cell r="O4555" t="str">
            <v>N</v>
          </cell>
        </row>
        <row r="4556">
          <cell r="I4556" t="str">
            <v>F</v>
          </cell>
          <cell r="J4556">
            <v>153720</v>
          </cell>
          <cell r="K4556">
            <v>153720</v>
          </cell>
          <cell r="L4556">
            <v>92232</v>
          </cell>
          <cell r="M4556" t="str">
            <v>F</v>
          </cell>
          <cell r="N4556">
            <v>0.6</v>
          </cell>
        </row>
        <row r="4557">
          <cell r="I4557" t="str">
            <v>F</v>
          </cell>
          <cell r="J4557">
            <v>14210</v>
          </cell>
          <cell r="K4557">
            <v>14210</v>
          </cell>
          <cell r="L4557">
            <v>8526</v>
          </cell>
          <cell r="M4557" t="str">
            <v>F</v>
          </cell>
          <cell r="N4557">
            <v>0.6</v>
          </cell>
          <cell r="O4557" t="str">
            <v>N</v>
          </cell>
        </row>
        <row r="4558">
          <cell r="I4558" t="str">
            <v>F</v>
          </cell>
          <cell r="J4558">
            <v>12560</v>
          </cell>
          <cell r="K4558">
            <v>12560</v>
          </cell>
          <cell r="L4558">
            <v>7536</v>
          </cell>
          <cell r="M4558" t="str">
            <v>F</v>
          </cell>
          <cell r="N4558">
            <v>0.6</v>
          </cell>
          <cell r="O4558" t="str">
            <v>L</v>
          </cell>
        </row>
        <row r="4559">
          <cell r="F4559" t="str">
            <v>WHSU5026107</v>
          </cell>
          <cell r="G4559" t="str">
            <v>GR-2024/12-0100</v>
          </cell>
        </row>
        <row r="4559">
          <cell r="I4559" t="str">
            <v>F</v>
          </cell>
          <cell r="J4559">
            <v>24460</v>
          </cell>
          <cell r="K4559">
            <v>24460</v>
          </cell>
          <cell r="L4559">
            <v>15187.21</v>
          </cell>
          <cell r="M4559" t="str">
            <v>F</v>
          </cell>
          <cell r="N4559">
            <v>0.6209</v>
          </cell>
          <cell r="O4559" t="str">
            <v>I</v>
          </cell>
        </row>
        <row r="4560">
          <cell r="I4560" t="str">
            <v>F</v>
          </cell>
          <cell r="J4560">
            <v>28500</v>
          </cell>
          <cell r="K4560">
            <v>28500</v>
          </cell>
          <cell r="L4560">
            <v>17100</v>
          </cell>
          <cell r="M4560" t="str">
            <v>F</v>
          </cell>
          <cell r="N4560">
            <v>0.6</v>
          </cell>
          <cell r="O4560" t="str">
            <v>L</v>
          </cell>
        </row>
        <row r="4561">
          <cell r="I4561" t="str">
            <v>F</v>
          </cell>
          <cell r="J4561">
            <v>34827</v>
          </cell>
          <cell r="K4561">
            <v>34827</v>
          </cell>
          <cell r="L4561">
            <v>20896.2</v>
          </cell>
          <cell r="M4561" t="str">
            <v>F</v>
          </cell>
          <cell r="N4561">
            <v>0.6</v>
          </cell>
          <cell r="O4561" t="str">
            <v>N</v>
          </cell>
        </row>
        <row r="4562">
          <cell r="I4562" t="str">
            <v>F</v>
          </cell>
          <cell r="J4562">
            <v>266999</v>
          </cell>
          <cell r="K4562">
            <v>266999</v>
          </cell>
          <cell r="L4562">
            <v>160199.4</v>
          </cell>
          <cell r="M4562" t="str">
            <v>F</v>
          </cell>
          <cell r="N4562">
            <v>0.6</v>
          </cell>
          <cell r="O4562" t="str">
            <v>L</v>
          </cell>
        </row>
        <row r="4563">
          <cell r="I4563" t="str">
            <v>F</v>
          </cell>
          <cell r="J4563">
            <v>24425</v>
          </cell>
          <cell r="K4563">
            <v>24425</v>
          </cell>
          <cell r="L4563">
            <v>14655</v>
          </cell>
          <cell r="M4563" t="str">
            <v>F</v>
          </cell>
          <cell r="N4563">
            <v>0.6</v>
          </cell>
          <cell r="O4563" t="str">
            <v>L</v>
          </cell>
        </row>
        <row r="4564">
          <cell r="I4564" t="str">
            <v>F</v>
          </cell>
          <cell r="J4564">
            <v>6600</v>
          </cell>
          <cell r="K4564">
            <v>6600</v>
          </cell>
          <cell r="L4564">
            <v>3960</v>
          </cell>
          <cell r="M4564" t="str">
            <v>F</v>
          </cell>
          <cell r="N4564">
            <v>0.6</v>
          </cell>
          <cell r="O4564" t="str">
            <v>L</v>
          </cell>
        </row>
        <row r="4565">
          <cell r="I4565" t="str">
            <v>F</v>
          </cell>
          <cell r="J4565">
            <v>1624000</v>
          </cell>
          <cell r="K4565">
            <v>1624000</v>
          </cell>
          <cell r="L4565">
            <v>974400</v>
          </cell>
          <cell r="M4565" t="str">
            <v>F</v>
          </cell>
          <cell r="N4565">
            <v>0.6</v>
          </cell>
          <cell r="O4565" t="str">
            <v>L</v>
          </cell>
        </row>
        <row r="4566">
          <cell r="G4566" t="str">
            <v>GR-2024/12-0008</v>
          </cell>
        </row>
        <row r="4566">
          <cell r="I4566" t="str">
            <v>F</v>
          </cell>
          <cell r="J4566">
            <v>964</v>
          </cell>
          <cell r="K4566">
            <v>964</v>
          </cell>
          <cell r="L4566">
            <v>964</v>
          </cell>
          <cell r="M4566" t="str">
            <v>F</v>
          </cell>
          <cell r="N4566">
            <v>1</v>
          </cell>
        </row>
        <row r="4567">
          <cell r="F4567" t="str">
            <v>TGBU8535215</v>
          </cell>
          <cell r="G4567" t="str">
            <v>GR-2024/12-0126</v>
          </cell>
        </row>
        <row r="4567">
          <cell r="I4567" t="str">
            <v>F</v>
          </cell>
          <cell r="J4567">
            <v>91800</v>
          </cell>
          <cell r="K4567">
            <v>91800</v>
          </cell>
          <cell r="L4567">
            <v>56998.62</v>
          </cell>
          <cell r="M4567" t="str">
            <v>F</v>
          </cell>
          <cell r="N4567">
            <v>0.6209</v>
          </cell>
          <cell r="O4567" t="str">
            <v>I</v>
          </cell>
        </row>
        <row r="4568">
          <cell r="F4568" t="str">
            <v>TGBU8077004</v>
          </cell>
          <cell r="G4568" t="str">
            <v>GR-2024/12-0128</v>
          </cell>
        </row>
        <row r="4568">
          <cell r="I4568" t="str">
            <v>F</v>
          </cell>
          <cell r="J4568">
            <v>91800</v>
          </cell>
          <cell r="K4568">
            <v>91800</v>
          </cell>
          <cell r="L4568">
            <v>56998.62</v>
          </cell>
          <cell r="M4568" t="str">
            <v>F</v>
          </cell>
          <cell r="N4568">
            <v>0.6209</v>
          </cell>
          <cell r="O4568" t="str">
            <v>I</v>
          </cell>
        </row>
        <row r="4569">
          <cell r="F4569" t="str">
            <v>TXGU6768437</v>
          </cell>
          <cell r="G4569" t="str">
            <v>GR-2024/12-0091</v>
          </cell>
        </row>
        <row r="4569">
          <cell r="I4569" t="str">
            <v>F</v>
          </cell>
          <cell r="J4569">
            <v>90000</v>
          </cell>
          <cell r="K4569">
            <v>90000</v>
          </cell>
          <cell r="L4569">
            <v>55881</v>
          </cell>
          <cell r="M4569" t="str">
            <v>F</v>
          </cell>
          <cell r="N4569">
            <v>0.6209</v>
          </cell>
          <cell r="O4569" t="str">
            <v>I</v>
          </cell>
        </row>
        <row r="4570">
          <cell r="I4570" t="str">
            <v>F</v>
          </cell>
          <cell r="J4570">
            <v>110</v>
          </cell>
          <cell r="K4570">
            <v>110</v>
          </cell>
          <cell r="L4570">
            <v>66</v>
          </cell>
          <cell r="M4570" t="str">
            <v>F</v>
          </cell>
          <cell r="N4570">
            <v>0.6</v>
          </cell>
          <cell r="O4570" t="str">
            <v>L</v>
          </cell>
        </row>
        <row r="4571">
          <cell r="I4571" t="str">
            <v>F</v>
          </cell>
          <cell r="J4571">
            <v>14450</v>
          </cell>
          <cell r="K4571">
            <v>14450</v>
          </cell>
          <cell r="L4571">
            <v>8670</v>
          </cell>
          <cell r="M4571" t="str">
            <v>F</v>
          </cell>
          <cell r="N4571">
            <v>0.6</v>
          </cell>
          <cell r="O4571" t="str">
            <v>L</v>
          </cell>
        </row>
        <row r="4572">
          <cell r="F4572" t="str">
            <v>CSNU6948111</v>
          </cell>
          <cell r="G4572" t="str">
            <v>GR-2024/12-0077</v>
          </cell>
        </row>
        <row r="4572">
          <cell r="I4572" t="str">
            <v>F</v>
          </cell>
          <cell r="J4572">
            <v>134139</v>
          </cell>
          <cell r="K4572">
            <v>134139</v>
          </cell>
          <cell r="L4572">
            <v>83675.91</v>
          </cell>
          <cell r="M4572" t="str">
            <v>F</v>
          </cell>
          <cell r="N4572">
            <v>0.6238</v>
          </cell>
          <cell r="O4572" t="str">
            <v>I</v>
          </cell>
        </row>
        <row r="4573">
          <cell r="I4573" t="str">
            <v>F</v>
          </cell>
          <cell r="J4573">
            <v>52000</v>
          </cell>
          <cell r="K4573">
            <v>52000</v>
          </cell>
          <cell r="L4573">
            <v>31200</v>
          </cell>
          <cell r="M4573" t="str">
            <v>F</v>
          </cell>
          <cell r="N4573">
            <v>0.6</v>
          </cell>
          <cell r="O4573" t="str">
            <v>L</v>
          </cell>
        </row>
        <row r="4574">
          <cell r="G4574" t="str">
            <v>GR-2024/12-0007</v>
          </cell>
        </row>
        <row r="4574">
          <cell r="I4574" t="str">
            <v>F</v>
          </cell>
          <cell r="J4574">
            <v>800</v>
          </cell>
          <cell r="K4574">
            <v>800</v>
          </cell>
          <cell r="L4574">
            <v>800</v>
          </cell>
          <cell r="M4574" t="str">
            <v>F</v>
          </cell>
          <cell r="N4574">
            <v>1</v>
          </cell>
        </row>
        <row r="4575">
          <cell r="G4575" t="str">
            <v>GR-2025/03-0008, GR-2024/12-0088, GR-2025/01-0063, GR-2025/01-0030, GR-2025/03-0035, GR-2025/02-0031, GR-2025/02-0027</v>
          </cell>
        </row>
        <row r="4575">
          <cell r="I4575" t="str">
            <v>F</v>
          </cell>
          <cell r="J4575">
            <v>86532</v>
          </cell>
          <cell r="K4575">
            <v>86532</v>
          </cell>
          <cell r="L4575">
            <v>86532</v>
          </cell>
          <cell r="M4575" t="str">
            <v>F</v>
          </cell>
          <cell r="N4575">
            <v>1</v>
          </cell>
        </row>
        <row r="4576">
          <cell r="I4576" t="str">
            <v>F</v>
          </cell>
          <cell r="J4576">
            <v>82449.25</v>
          </cell>
          <cell r="K4576">
            <v>82449.25</v>
          </cell>
          <cell r="L4576">
            <v>49469.55</v>
          </cell>
          <cell r="M4576" t="str">
            <v>F</v>
          </cell>
          <cell r="N4576">
            <v>0.6</v>
          </cell>
          <cell r="O4576" t="str">
            <v>L</v>
          </cell>
        </row>
        <row r="4577">
          <cell r="I4577" t="str">
            <v>F</v>
          </cell>
          <cell r="J4577">
            <v>8670</v>
          </cell>
          <cell r="K4577">
            <v>8670</v>
          </cell>
          <cell r="L4577">
            <v>5202</v>
          </cell>
          <cell r="M4577" t="str">
            <v>F</v>
          </cell>
          <cell r="N4577">
            <v>0.6</v>
          </cell>
          <cell r="O4577" t="str">
            <v>L</v>
          </cell>
        </row>
        <row r="4578">
          <cell r="I4578" t="str">
            <v>F</v>
          </cell>
          <cell r="J4578">
            <v>51844</v>
          </cell>
          <cell r="K4578">
            <v>51844</v>
          </cell>
          <cell r="L4578">
            <v>31106.4</v>
          </cell>
          <cell r="M4578" t="str">
            <v>F</v>
          </cell>
          <cell r="N4578">
            <v>0.6</v>
          </cell>
          <cell r="O4578" t="str">
            <v>L</v>
          </cell>
        </row>
        <row r="4579">
          <cell r="I4579" t="str">
            <v>F</v>
          </cell>
          <cell r="J4579">
            <v>109276</v>
          </cell>
          <cell r="K4579">
            <v>109276</v>
          </cell>
          <cell r="L4579">
            <v>65565.6</v>
          </cell>
          <cell r="M4579" t="str">
            <v>F</v>
          </cell>
          <cell r="N4579">
            <v>0.6</v>
          </cell>
          <cell r="O4579" t="str">
            <v>L</v>
          </cell>
        </row>
        <row r="4580">
          <cell r="I4580" t="str">
            <v>F</v>
          </cell>
          <cell r="J4580">
            <v>32500</v>
          </cell>
          <cell r="K4580">
            <v>32500</v>
          </cell>
          <cell r="L4580">
            <v>19500</v>
          </cell>
          <cell r="M4580" t="str">
            <v>F</v>
          </cell>
          <cell r="N4580">
            <v>0.6</v>
          </cell>
          <cell r="O4580" t="str">
            <v>L</v>
          </cell>
        </row>
        <row r="4581">
          <cell r="I4581" t="str">
            <v>F</v>
          </cell>
          <cell r="J4581">
            <v>6480</v>
          </cell>
          <cell r="K4581">
            <v>6480</v>
          </cell>
          <cell r="L4581">
            <v>3888</v>
          </cell>
          <cell r="M4581" t="str">
            <v>F</v>
          </cell>
          <cell r="N4581">
            <v>0.6</v>
          </cell>
          <cell r="O4581" t="str">
            <v>L</v>
          </cell>
        </row>
        <row r="4582">
          <cell r="I4582" t="str">
            <v>F</v>
          </cell>
          <cell r="J4582">
            <v>8770</v>
          </cell>
          <cell r="K4582">
            <v>8770</v>
          </cell>
          <cell r="L4582">
            <v>5262</v>
          </cell>
          <cell r="M4582" t="str">
            <v>F</v>
          </cell>
          <cell r="N4582">
            <v>0.6</v>
          </cell>
          <cell r="O4582" t="str">
            <v>L</v>
          </cell>
        </row>
        <row r="4583">
          <cell r="I4583" t="str">
            <v>F</v>
          </cell>
          <cell r="J4583">
            <v>9160</v>
          </cell>
          <cell r="K4583">
            <v>9160</v>
          </cell>
          <cell r="L4583">
            <v>5496</v>
          </cell>
          <cell r="M4583" t="str">
            <v>F</v>
          </cell>
          <cell r="N4583">
            <v>0.6</v>
          </cell>
          <cell r="O4583" t="str">
            <v>L</v>
          </cell>
        </row>
        <row r="4584">
          <cell r="I4584" t="str">
            <v>F</v>
          </cell>
          <cell r="J4584">
            <v>3400</v>
          </cell>
          <cell r="K4584">
            <v>3400</v>
          </cell>
          <cell r="L4584">
            <v>2040</v>
          </cell>
          <cell r="M4584" t="str">
            <v>F</v>
          </cell>
          <cell r="N4584">
            <v>0.6</v>
          </cell>
          <cell r="O4584" t="str">
            <v>L</v>
          </cell>
        </row>
        <row r="4585">
          <cell r="I4585" t="str">
            <v>F</v>
          </cell>
          <cell r="J4585">
            <v>142792</v>
          </cell>
          <cell r="K4585">
            <v>142792</v>
          </cell>
          <cell r="L4585">
            <v>85675.2</v>
          </cell>
          <cell r="M4585" t="str">
            <v>F</v>
          </cell>
          <cell r="N4585">
            <v>0.6</v>
          </cell>
          <cell r="O4585" t="str">
            <v>L</v>
          </cell>
        </row>
        <row r="4586">
          <cell r="I4586" t="str">
            <v>F</v>
          </cell>
          <cell r="J4586">
            <v>11025</v>
          </cell>
          <cell r="K4586">
            <v>11025</v>
          </cell>
          <cell r="L4586">
            <v>6615</v>
          </cell>
          <cell r="M4586" t="str">
            <v>F</v>
          </cell>
          <cell r="N4586">
            <v>0.6</v>
          </cell>
          <cell r="O4586" t="str">
            <v>L</v>
          </cell>
        </row>
        <row r="4587">
          <cell r="F4587" t="str">
            <v>TGCU5273922</v>
          </cell>
          <cell r="G4587" t="str">
            <v>GR-2024/12-0043</v>
          </cell>
        </row>
        <row r="4587">
          <cell r="I4587" t="str">
            <v>F</v>
          </cell>
          <cell r="J4587">
            <v>112619.4</v>
          </cell>
          <cell r="K4587">
            <v>112619.4</v>
          </cell>
          <cell r="L4587">
            <v>70251.98</v>
          </cell>
          <cell r="M4587" t="str">
            <v>F</v>
          </cell>
          <cell r="N4587">
            <v>0.6238</v>
          </cell>
          <cell r="O4587" t="str">
            <v>I</v>
          </cell>
        </row>
        <row r="4588">
          <cell r="F4588" t="str">
            <v>MSDU6061805 (MOCHA)</v>
          </cell>
          <cell r="G4588" t="str">
            <v>GR-2024/12-0071</v>
          </cell>
        </row>
        <row r="4588">
          <cell r="I4588" t="str">
            <v>F</v>
          </cell>
          <cell r="J4588">
            <v>132515</v>
          </cell>
          <cell r="K4588">
            <v>132515</v>
          </cell>
          <cell r="L4588">
            <v>82384.58</v>
          </cell>
          <cell r="M4588" t="str">
            <v>F</v>
          </cell>
          <cell r="N4588">
            <v>0.6217</v>
          </cell>
          <cell r="O4588" t="str">
            <v>I</v>
          </cell>
        </row>
        <row r="4589">
          <cell r="F4589" t="str">
            <v>MSDU6061805</v>
          </cell>
          <cell r="G4589" t="str">
            <v>GR-2024/12-0070</v>
          </cell>
        </row>
        <row r="4589">
          <cell r="I4589" t="str">
            <v>F</v>
          </cell>
          <cell r="J4589">
            <v>469549.4</v>
          </cell>
          <cell r="K4589">
            <v>469549.4</v>
          </cell>
          <cell r="L4589">
            <v>291918.86</v>
          </cell>
          <cell r="M4589" t="str">
            <v>F</v>
          </cell>
          <cell r="N4589">
            <v>0.6217</v>
          </cell>
          <cell r="O4589" t="str">
            <v>I</v>
          </cell>
        </row>
        <row r="4590">
          <cell r="I4590" t="str">
            <v>F</v>
          </cell>
          <cell r="J4590">
            <v>65770</v>
          </cell>
          <cell r="K4590">
            <v>65770</v>
          </cell>
          <cell r="L4590">
            <v>39462</v>
          </cell>
          <cell r="M4590" t="str">
            <v>F</v>
          </cell>
          <cell r="N4590">
            <v>0.6</v>
          </cell>
          <cell r="O4590" t="str">
            <v>L</v>
          </cell>
        </row>
        <row r="4591">
          <cell r="I4591" t="str">
            <v>F</v>
          </cell>
          <cell r="J4591">
            <v>92863</v>
          </cell>
          <cell r="K4591">
            <v>92863</v>
          </cell>
          <cell r="L4591">
            <v>55717.8</v>
          </cell>
          <cell r="M4591" t="str">
            <v>F</v>
          </cell>
          <cell r="N4591">
            <v>0.6</v>
          </cell>
          <cell r="O4591" t="str">
            <v>L</v>
          </cell>
        </row>
        <row r="4592">
          <cell r="I4592" t="str">
            <v>F</v>
          </cell>
          <cell r="J4592">
            <v>232640</v>
          </cell>
          <cell r="K4592">
            <v>232640</v>
          </cell>
          <cell r="L4592">
            <v>139584</v>
          </cell>
          <cell r="M4592" t="str">
            <v>F</v>
          </cell>
          <cell r="N4592">
            <v>0.6</v>
          </cell>
          <cell r="O4592" t="str">
            <v>L</v>
          </cell>
        </row>
        <row r="4593">
          <cell r="F4593" t="str">
            <v>TLLU8022785</v>
          </cell>
          <cell r="G4593" t="str">
            <v>GR-2024/12-0063</v>
          </cell>
        </row>
        <row r="4593">
          <cell r="I4593" t="str">
            <v>F</v>
          </cell>
          <cell r="J4593">
            <v>11100</v>
          </cell>
          <cell r="K4593">
            <v>11100</v>
          </cell>
          <cell r="L4593">
            <v>6924.18</v>
          </cell>
          <cell r="M4593" t="str">
            <v>F</v>
          </cell>
          <cell r="N4593">
            <v>0.6238</v>
          </cell>
          <cell r="O4593" t="str">
            <v>I</v>
          </cell>
        </row>
        <row r="4594">
          <cell r="F4594" t="str">
            <v>TLLU8022785</v>
          </cell>
          <cell r="G4594" t="str">
            <v>GR-2024/12-0062</v>
          </cell>
        </row>
        <row r="4594">
          <cell r="I4594" t="str">
            <v>F</v>
          </cell>
          <cell r="J4594">
            <v>23785</v>
          </cell>
          <cell r="K4594">
            <v>23785</v>
          </cell>
          <cell r="L4594">
            <v>14837.08</v>
          </cell>
          <cell r="M4594" t="str">
            <v>F</v>
          </cell>
          <cell r="N4594">
            <v>0.6238</v>
          </cell>
          <cell r="O4594" t="str">
            <v>I</v>
          </cell>
        </row>
        <row r="4595">
          <cell r="F4595" t="str">
            <v>TLLU8022785</v>
          </cell>
          <cell r="G4595" t="str">
            <v>GR-2024/12-0061</v>
          </cell>
        </row>
        <row r="4595">
          <cell r="I4595" t="str">
            <v>F</v>
          </cell>
          <cell r="J4595">
            <v>11319</v>
          </cell>
          <cell r="K4595">
            <v>11319</v>
          </cell>
          <cell r="L4595">
            <v>7060.79</v>
          </cell>
          <cell r="M4595" t="str">
            <v>F</v>
          </cell>
          <cell r="N4595">
            <v>0.6238</v>
          </cell>
          <cell r="O4595" t="str">
            <v>I</v>
          </cell>
        </row>
        <row r="4596">
          <cell r="F4596" t="str">
            <v>TLLU8022785</v>
          </cell>
          <cell r="G4596" t="str">
            <v>GR-2024/12-0060</v>
          </cell>
        </row>
        <row r="4596">
          <cell r="I4596" t="str">
            <v>F</v>
          </cell>
          <cell r="J4596">
            <v>15639</v>
          </cell>
          <cell r="K4596">
            <v>15639</v>
          </cell>
          <cell r="L4596">
            <v>9755.61</v>
          </cell>
          <cell r="M4596" t="str">
            <v>F</v>
          </cell>
          <cell r="N4596">
            <v>0.6238</v>
          </cell>
          <cell r="O4596" t="str">
            <v>I</v>
          </cell>
        </row>
        <row r="4597">
          <cell r="F4597" t="str">
            <v>TLLU8022785</v>
          </cell>
          <cell r="G4597" t="str">
            <v>GR-2024/12-0059</v>
          </cell>
        </row>
        <row r="4597">
          <cell r="I4597" t="str">
            <v>F</v>
          </cell>
          <cell r="J4597">
            <v>33650</v>
          </cell>
          <cell r="K4597">
            <v>33650</v>
          </cell>
          <cell r="L4597">
            <v>20990.87</v>
          </cell>
          <cell r="M4597" t="str">
            <v>F</v>
          </cell>
          <cell r="N4597">
            <v>0.6238</v>
          </cell>
          <cell r="O4597" t="str">
            <v>I</v>
          </cell>
        </row>
        <row r="4598">
          <cell r="F4598" t="str">
            <v>TLLU8022785</v>
          </cell>
          <cell r="G4598" t="str">
            <v>GR-2024/12-0058</v>
          </cell>
        </row>
        <row r="4598">
          <cell r="I4598" t="str">
            <v>F</v>
          </cell>
          <cell r="J4598">
            <v>44158</v>
          </cell>
          <cell r="K4598">
            <v>44158</v>
          </cell>
          <cell r="L4598">
            <v>27545.76</v>
          </cell>
          <cell r="M4598" t="str">
            <v>F</v>
          </cell>
          <cell r="N4598">
            <v>0.6238</v>
          </cell>
          <cell r="O4598" t="str">
            <v>I</v>
          </cell>
        </row>
        <row r="4599">
          <cell r="F4599" t="str">
            <v>TLLU8022785</v>
          </cell>
          <cell r="G4599" t="str">
            <v>GR-2024/12-0057</v>
          </cell>
        </row>
        <row r="4599">
          <cell r="I4599" t="str">
            <v>F</v>
          </cell>
          <cell r="J4599">
            <v>26682.4</v>
          </cell>
          <cell r="K4599">
            <v>26682.4</v>
          </cell>
          <cell r="L4599">
            <v>16644.48</v>
          </cell>
          <cell r="M4599" t="str">
            <v>F</v>
          </cell>
          <cell r="N4599">
            <v>0.6238</v>
          </cell>
          <cell r="O4599" t="str">
            <v>I</v>
          </cell>
        </row>
        <row r="4600">
          <cell r="F4600" t="str">
            <v>TLLU8022785</v>
          </cell>
          <cell r="G4600" t="str">
            <v>GR-2024/12-0056</v>
          </cell>
        </row>
        <row r="4600">
          <cell r="I4600" t="str">
            <v>F</v>
          </cell>
          <cell r="J4600">
            <v>140920</v>
          </cell>
          <cell r="K4600">
            <v>140920</v>
          </cell>
          <cell r="L4600">
            <v>87905.9</v>
          </cell>
          <cell r="M4600" t="str">
            <v>F</v>
          </cell>
          <cell r="N4600">
            <v>0.6238</v>
          </cell>
          <cell r="O4600" t="str">
            <v>I</v>
          </cell>
        </row>
        <row r="4601">
          <cell r="F4601" t="str">
            <v>TLLU8022785</v>
          </cell>
          <cell r="G4601" t="str">
            <v>GR-2024/12-0055</v>
          </cell>
        </row>
        <row r="4601">
          <cell r="I4601" t="str">
            <v>F</v>
          </cell>
          <cell r="J4601">
            <v>152810</v>
          </cell>
          <cell r="K4601">
            <v>152810</v>
          </cell>
          <cell r="L4601">
            <v>95322.88</v>
          </cell>
          <cell r="M4601" t="str">
            <v>F</v>
          </cell>
          <cell r="N4601">
            <v>0.6238</v>
          </cell>
          <cell r="O4601" t="str">
            <v>I</v>
          </cell>
        </row>
        <row r="4602">
          <cell r="F4602" t="str">
            <v>TLLU8022785 (MOCHA)</v>
          </cell>
          <cell r="G4602" t="str">
            <v>GR-2024/12-0054</v>
          </cell>
        </row>
        <row r="4602">
          <cell r="I4602" t="str">
            <v>F</v>
          </cell>
          <cell r="J4602">
            <v>24192</v>
          </cell>
          <cell r="K4602">
            <v>24192</v>
          </cell>
          <cell r="L4602">
            <v>15090.97</v>
          </cell>
          <cell r="M4602" t="str">
            <v>F</v>
          </cell>
          <cell r="N4602">
            <v>0.6238</v>
          </cell>
          <cell r="O4602" t="str">
            <v>I</v>
          </cell>
        </row>
        <row r="4603">
          <cell r="F4603" t="str">
            <v>TLLU8022785</v>
          </cell>
          <cell r="G4603" t="str">
            <v>GR-2024/12-0053</v>
          </cell>
        </row>
        <row r="4603">
          <cell r="I4603" t="str">
            <v>F</v>
          </cell>
          <cell r="J4603">
            <v>104003</v>
          </cell>
          <cell r="K4603">
            <v>104003</v>
          </cell>
          <cell r="L4603">
            <v>64877.07</v>
          </cell>
          <cell r="M4603" t="str">
            <v>F</v>
          </cell>
          <cell r="N4603">
            <v>0.6238</v>
          </cell>
          <cell r="O4603" t="str">
            <v>I</v>
          </cell>
        </row>
        <row r="4604">
          <cell r="I4604" t="str">
            <v>F</v>
          </cell>
          <cell r="J4604">
            <v>36640</v>
          </cell>
          <cell r="K4604">
            <v>36640</v>
          </cell>
          <cell r="L4604">
            <v>21984</v>
          </cell>
          <cell r="M4604" t="str">
            <v>F</v>
          </cell>
          <cell r="N4604">
            <v>0.6</v>
          </cell>
          <cell r="O4604" t="str">
            <v>L</v>
          </cell>
        </row>
        <row r="4605">
          <cell r="I4605" t="str">
            <v>F</v>
          </cell>
          <cell r="J4605">
            <v>10400</v>
          </cell>
          <cell r="K4605">
            <v>10400</v>
          </cell>
          <cell r="L4605">
            <v>6240</v>
          </cell>
          <cell r="M4605" t="str">
            <v>F</v>
          </cell>
          <cell r="N4605">
            <v>0.6</v>
          </cell>
          <cell r="O4605" t="str">
            <v>L</v>
          </cell>
        </row>
        <row r="4606">
          <cell r="F4606" t="str">
            <v>TLLU4219652 (MOCHA)</v>
          </cell>
          <cell r="G4606" t="str">
            <v>GR-2024/12-0004</v>
          </cell>
        </row>
        <row r="4606">
          <cell r="I4606" t="str">
            <v>F</v>
          </cell>
          <cell r="J4606">
            <v>106693</v>
          </cell>
          <cell r="K4606">
            <v>106693</v>
          </cell>
          <cell r="L4606">
            <v>66331.04</v>
          </cell>
          <cell r="M4606" t="str">
            <v>F</v>
          </cell>
          <cell r="N4606">
            <v>0.6217</v>
          </cell>
          <cell r="O4606" t="str">
            <v>I</v>
          </cell>
        </row>
        <row r="4607">
          <cell r="F4607" t="str">
            <v>TLLU4219652</v>
          </cell>
          <cell r="G4607" t="str">
            <v>GR-2024/12-0005</v>
          </cell>
        </row>
        <row r="4607">
          <cell r="I4607" t="str">
            <v>F</v>
          </cell>
          <cell r="J4607">
            <v>685786</v>
          </cell>
          <cell r="K4607">
            <v>685786</v>
          </cell>
          <cell r="L4607">
            <v>426353.16</v>
          </cell>
          <cell r="M4607" t="str">
            <v>F</v>
          </cell>
          <cell r="N4607">
            <v>0.6217</v>
          </cell>
          <cell r="O4607" t="str">
            <v>I</v>
          </cell>
        </row>
        <row r="4608">
          <cell r="F4608" t="str">
            <v>SEGU4860463</v>
          </cell>
          <cell r="G4608" t="str">
            <v>GR-2024/12-0092</v>
          </cell>
        </row>
        <row r="4608">
          <cell r="I4608" t="str">
            <v>F</v>
          </cell>
          <cell r="J4608">
            <v>273189.8</v>
          </cell>
          <cell r="K4608">
            <v>273189.8</v>
          </cell>
          <cell r="L4608">
            <v>170415.8</v>
          </cell>
          <cell r="M4608" t="str">
            <v>F</v>
          </cell>
          <cell r="N4608">
            <v>0.6238</v>
          </cell>
          <cell r="O4608" t="str">
            <v>I</v>
          </cell>
        </row>
        <row r="4609">
          <cell r="I4609" t="str">
            <v>F</v>
          </cell>
          <cell r="J4609">
            <v>119444.4</v>
          </cell>
          <cell r="K4609">
            <v>119444.4</v>
          </cell>
          <cell r="L4609">
            <v>71666.64</v>
          </cell>
          <cell r="M4609" t="str">
            <v>F</v>
          </cell>
          <cell r="N4609">
            <v>0.6</v>
          </cell>
          <cell r="O4609" t="str">
            <v>L</v>
          </cell>
        </row>
        <row r="4610">
          <cell r="G4610" t="str">
            <v>GR-2024/11-0113</v>
          </cell>
        </row>
        <row r="4610">
          <cell r="I4610" t="str">
            <v>F</v>
          </cell>
          <cell r="J4610">
            <v>0</v>
          </cell>
          <cell r="K4610">
            <v>0</v>
          </cell>
          <cell r="L4610">
            <v>0</v>
          </cell>
          <cell r="M4610" t="str">
            <v>F</v>
          </cell>
          <cell r="N4610">
            <v>0.6</v>
          </cell>
        </row>
        <row r="4611">
          <cell r="F4611" t="str">
            <v>KOCU4947494</v>
          </cell>
          <cell r="G4611" t="str">
            <v>GR-2024/12-0010</v>
          </cell>
        </row>
        <row r="4611">
          <cell r="I4611" t="str">
            <v>F</v>
          </cell>
          <cell r="J4611">
            <v>100543</v>
          </cell>
          <cell r="K4611">
            <v>100543</v>
          </cell>
          <cell r="L4611">
            <v>62447.26</v>
          </cell>
          <cell r="M4611" t="str">
            <v>F</v>
          </cell>
          <cell r="N4611">
            <v>0.6211</v>
          </cell>
          <cell r="O4611" t="str">
            <v>I</v>
          </cell>
        </row>
        <row r="4612">
          <cell r="F4612" t="str">
            <v>KOCU4947494</v>
          </cell>
          <cell r="G4612" t="str">
            <v>GR-2024/12-0011</v>
          </cell>
        </row>
        <row r="4612">
          <cell r="I4612" t="str">
            <v>F</v>
          </cell>
          <cell r="J4612">
            <v>137500</v>
          </cell>
          <cell r="K4612">
            <v>137500</v>
          </cell>
          <cell r="L4612">
            <v>85401.25</v>
          </cell>
          <cell r="M4612" t="str">
            <v>F</v>
          </cell>
          <cell r="N4612">
            <v>0.6211</v>
          </cell>
          <cell r="O4612" t="str">
            <v>I</v>
          </cell>
        </row>
        <row r="4613">
          <cell r="I4613" t="str">
            <v>F</v>
          </cell>
          <cell r="J4613">
            <v>2052</v>
          </cell>
          <cell r="K4613">
            <v>2052</v>
          </cell>
          <cell r="L4613">
            <v>1231.2</v>
          </cell>
          <cell r="M4613" t="str">
            <v>F</v>
          </cell>
          <cell r="N4613">
            <v>0.6</v>
          </cell>
          <cell r="O4613" t="str">
            <v>N</v>
          </cell>
        </row>
        <row r="4614">
          <cell r="I4614" t="str">
            <v>F</v>
          </cell>
          <cell r="J4614">
            <v>13560</v>
          </cell>
          <cell r="K4614">
            <v>13560</v>
          </cell>
          <cell r="L4614">
            <v>8136</v>
          </cell>
          <cell r="M4614" t="str">
            <v>F</v>
          </cell>
          <cell r="N4614">
            <v>0.6</v>
          </cell>
          <cell r="O4614" t="str">
            <v>L</v>
          </cell>
        </row>
        <row r="4615">
          <cell r="I4615" t="str">
            <v>F</v>
          </cell>
          <cell r="J4615">
            <v>26148</v>
          </cell>
          <cell r="K4615">
            <v>26148</v>
          </cell>
          <cell r="L4615">
            <v>15688.8</v>
          </cell>
          <cell r="M4615" t="str">
            <v>F</v>
          </cell>
          <cell r="N4615">
            <v>0.6</v>
          </cell>
          <cell r="O4615" t="str">
            <v>L</v>
          </cell>
        </row>
        <row r="4616">
          <cell r="I4616" t="str">
            <v>F</v>
          </cell>
          <cell r="J4616">
            <v>67720</v>
          </cell>
          <cell r="K4616">
            <v>67720</v>
          </cell>
          <cell r="L4616">
            <v>40632</v>
          </cell>
          <cell r="M4616" t="str">
            <v>F</v>
          </cell>
          <cell r="N4616">
            <v>0.6</v>
          </cell>
          <cell r="O4616" t="str">
            <v>L</v>
          </cell>
        </row>
        <row r="4617">
          <cell r="I4617" t="str">
            <v>F</v>
          </cell>
          <cell r="J4617">
            <v>6328.8</v>
          </cell>
          <cell r="K4617">
            <v>6328.8</v>
          </cell>
          <cell r="L4617">
            <v>3797.28</v>
          </cell>
          <cell r="M4617" t="str">
            <v>F</v>
          </cell>
          <cell r="N4617">
            <v>0.6</v>
          </cell>
          <cell r="O4617" t="str">
            <v>L</v>
          </cell>
        </row>
        <row r="4618">
          <cell r="I4618" t="str">
            <v>F</v>
          </cell>
          <cell r="J4618">
            <v>1000</v>
          </cell>
          <cell r="K4618">
            <v>1000</v>
          </cell>
          <cell r="L4618">
            <v>600</v>
          </cell>
          <cell r="M4618" t="str">
            <v>F</v>
          </cell>
          <cell r="N4618">
            <v>0.6</v>
          </cell>
          <cell r="O4618" t="str">
            <v>L</v>
          </cell>
        </row>
        <row r="4619">
          <cell r="I4619" t="str">
            <v>F</v>
          </cell>
          <cell r="J4619">
            <v>156153.76</v>
          </cell>
          <cell r="K4619">
            <v>156153.76</v>
          </cell>
          <cell r="L4619">
            <v>93692.26</v>
          </cell>
          <cell r="M4619" t="str">
            <v>F</v>
          </cell>
          <cell r="N4619">
            <v>0.6</v>
          </cell>
          <cell r="O4619" t="str">
            <v>L</v>
          </cell>
        </row>
        <row r="4620">
          <cell r="I4620" t="str">
            <v>F</v>
          </cell>
          <cell r="J4620">
            <v>7500</v>
          </cell>
          <cell r="K4620">
            <v>7500</v>
          </cell>
          <cell r="L4620">
            <v>4500</v>
          </cell>
          <cell r="M4620" t="str">
            <v>F</v>
          </cell>
          <cell r="N4620">
            <v>0.6</v>
          </cell>
          <cell r="O4620" t="str">
            <v>L</v>
          </cell>
        </row>
        <row r="4621">
          <cell r="I4621" t="str">
            <v>F</v>
          </cell>
          <cell r="J4621">
            <v>62400</v>
          </cell>
          <cell r="K4621">
            <v>62400</v>
          </cell>
          <cell r="L4621">
            <v>37440</v>
          </cell>
          <cell r="M4621" t="str">
            <v>F</v>
          </cell>
          <cell r="N4621">
            <v>0.6</v>
          </cell>
          <cell r="O4621" t="str">
            <v>L</v>
          </cell>
        </row>
        <row r="4622">
          <cell r="I4622" t="str">
            <v>F</v>
          </cell>
          <cell r="J4622">
            <v>496664.5</v>
          </cell>
          <cell r="K4622">
            <v>496664.5</v>
          </cell>
          <cell r="L4622">
            <v>297998.7</v>
          </cell>
          <cell r="M4622" t="str">
            <v>F</v>
          </cell>
          <cell r="N4622">
            <v>0.6</v>
          </cell>
          <cell r="O4622" t="str">
            <v>L</v>
          </cell>
        </row>
        <row r="4623">
          <cell r="F4623" t="str">
            <v>SEGU5021638</v>
          </cell>
          <cell r="G4623" t="str">
            <v>GR-2024/12-0017</v>
          </cell>
        </row>
        <row r="4623">
          <cell r="I4623" t="str">
            <v>F</v>
          </cell>
          <cell r="J4623">
            <v>86159.72</v>
          </cell>
          <cell r="K4623">
            <v>86159.72</v>
          </cell>
          <cell r="L4623">
            <v>53565.5</v>
          </cell>
          <cell r="M4623" t="str">
            <v>F</v>
          </cell>
          <cell r="N4623">
            <v>0.6217</v>
          </cell>
          <cell r="O4623" t="str">
            <v>I</v>
          </cell>
        </row>
        <row r="4624">
          <cell r="F4624" t="str">
            <v>REGU5171920</v>
          </cell>
          <cell r="G4624" t="str">
            <v>GR-2024/12-0075</v>
          </cell>
        </row>
        <row r="4624">
          <cell r="I4624" t="str">
            <v>F</v>
          </cell>
          <cell r="J4624">
            <v>115297.02</v>
          </cell>
          <cell r="K4624">
            <v>115297.02</v>
          </cell>
          <cell r="L4624">
            <v>71922.28</v>
          </cell>
          <cell r="M4624" t="str">
            <v>F</v>
          </cell>
          <cell r="N4624">
            <v>0.6238</v>
          </cell>
          <cell r="O4624" t="str">
            <v>I</v>
          </cell>
        </row>
        <row r="4625">
          <cell r="I4625" t="str">
            <v>F</v>
          </cell>
          <cell r="J4625">
            <v>60732</v>
          </cell>
          <cell r="K4625">
            <v>60732</v>
          </cell>
          <cell r="L4625">
            <v>36439.2</v>
          </cell>
          <cell r="M4625" t="str">
            <v>F</v>
          </cell>
          <cell r="N4625">
            <v>0.6</v>
          </cell>
          <cell r="O4625" t="str">
            <v>L</v>
          </cell>
        </row>
        <row r="4626">
          <cell r="I4626" t="str">
            <v>F</v>
          </cell>
          <cell r="J4626">
            <v>17804</v>
          </cell>
          <cell r="K4626">
            <v>17804</v>
          </cell>
          <cell r="L4626">
            <v>10682.4</v>
          </cell>
          <cell r="M4626" t="str">
            <v>F</v>
          </cell>
          <cell r="N4626">
            <v>0.6</v>
          </cell>
          <cell r="O4626" t="str">
            <v>L</v>
          </cell>
        </row>
        <row r="4627">
          <cell r="I4627" t="str">
            <v>F</v>
          </cell>
          <cell r="J4627">
            <v>1290</v>
          </cell>
          <cell r="K4627">
            <v>1290</v>
          </cell>
          <cell r="L4627">
            <v>774</v>
          </cell>
          <cell r="M4627" t="str">
            <v>F</v>
          </cell>
          <cell r="N4627">
            <v>0.6</v>
          </cell>
          <cell r="O4627" t="str">
            <v>L</v>
          </cell>
        </row>
        <row r="4628">
          <cell r="I4628" t="str">
            <v>F</v>
          </cell>
          <cell r="J4628">
            <v>13938</v>
          </cell>
          <cell r="K4628">
            <v>13938</v>
          </cell>
          <cell r="L4628">
            <v>8362.8</v>
          </cell>
          <cell r="M4628" t="str">
            <v>F</v>
          </cell>
          <cell r="N4628">
            <v>0.6</v>
          </cell>
          <cell r="O4628" t="str">
            <v>L</v>
          </cell>
        </row>
        <row r="4629">
          <cell r="F4629" t="str">
            <v>REGU5131505</v>
          </cell>
          <cell r="G4629" t="str">
            <v>GR-2024/12-0047</v>
          </cell>
        </row>
        <row r="4629">
          <cell r="I4629" t="str">
            <v>F</v>
          </cell>
          <cell r="J4629">
            <v>111384</v>
          </cell>
          <cell r="K4629">
            <v>111384</v>
          </cell>
          <cell r="L4629">
            <v>69481.34</v>
          </cell>
          <cell r="M4629" t="str">
            <v>F</v>
          </cell>
          <cell r="N4629">
            <v>0.6238</v>
          </cell>
          <cell r="O4629" t="str">
            <v>I</v>
          </cell>
        </row>
        <row r="4630">
          <cell r="F4630" t="str">
            <v>REGU5113693</v>
          </cell>
          <cell r="G4630" t="str">
            <v>GR-2024/12-0074</v>
          </cell>
        </row>
        <row r="4630">
          <cell r="I4630" t="str">
            <v>F</v>
          </cell>
          <cell r="J4630">
            <v>91800</v>
          </cell>
          <cell r="K4630">
            <v>91800</v>
          </cell>
          <cell r="L4630">
            <v>57264.84</v>
          </cell>
          <cell r="M4630" t="str">
            <v>F</v>
          </cell>
          <cell r="N4630">
            <v>0.6238</v>
          </cell>
          <cell r="O4630" t="str">
            <v>I</v>
          </cell>
        </row>
        <row r="4631">
          <cell r="F4631" t="str">
            <v>OCGU8098805</v>
          </cell>
          <cell r="G4631" t="str">
            <v>GR-2024/12-0067</v>
          </cell>
        </row>
        <row r="4631">
          <cell r="I4631" t="str">
            <v>F</v>
          </cell>
          <cell r="J4631">
            <v>115425</v>
          </cell>
          <cell r="K4631">
            <v>115425</v>
          </cell>
          <cell r="L4631">
            <v>72002.12</v>
          </cell>
          <cell r="M4631" t="str">
            <v>F</v>
          </cell>
          <cell r="N4631">
            <v>0.6238</v>
          </cell>
          <cell r="O4631" t="str">
            <v>I</v>
          </cell>
        </row>
        <row r="4632">
          <cell r="I4632" t="str">
            <v>F</v>
          </cell>
          <cell r="J4632">
            <v>0</v>
          </cell>
          <cell r="K4632">
            <v>0</v>
          </cell>
          <cell r="L4632">
            <v>0</v>
          </cell>
          <cell r="M4632" t="str">
            <v>F</v>
          </cell>
          <cell r="N4632">
            <v>0.6</v>
          </cell>
          <cell r="O4632" t="str">
            <v>L</v>
          </cell>
        </row>
        <row r="4633">
          <cell r="F4633" t="str">
            <v>OOCU7061396</v>
          </cell>
          <cell r="G4633" t="str">
            <v>GR-2024/12-0038</v>
          </cell>
        </row>
        <row r="4633">
          <cell r="I4633" t="str">
            <v>F</v>
          </cell>
          <cell r="J4633">
            <v>128170.03</v>
          </cell>
          <cell r="K4633">
            <v>128170.03</v>
          </cell>
          <cell r="L4633">
            <v>79952.46</v>
          </cell>
          <cell r="M4633" t="str">
            <v>F</v>
          </cell>
          <cell r="N4633">
            <v>0.6238</v>
          </cell>
          <cell r="O4633" t="str">
            <v>I</v>
          </cell>
        </row>
        <row r="4634">
          <cell r="I4634" t="str">
            <v>F</v>
          </cell>
          <cell r="J4634">
            <v>229679</v>
          </cell>
          <cell r="K4634">
            <v>229679</v>
          </cell>
          <cell r="L4634">
            <v>137807.4</v>
          </cell>
          <cell r="M4634" t="str">
            <v>F</v>
          </cell>
          <cell r="N4634">
            <v>0.6</v>
          </cell>
          <cell r="O4634" t="str">
            <v>L</v>
          </cell>
        </row>
        <row r="4635">
          <cell r="F4635" t="str">
            <v>OOLU9810150</v>
          </cell>
          <cell r="G4635" t="str">
            <v>GR-2024/12-0039</v>
          </cell>
        </row>
        <row r="4635">
          <cell r="I4635" t="str">
            <v>F</v>
          </cell>
          <cell r="J4635">
            <v>105798.99</v>
          </cell>
          <cell r="K4635">
            <v>105798.99</v>
          </cell>
          <cell r="L4635">
            <v>65997.41</v>
          </cell>
          <cell r="M4635" t="str">
            <v>F</v>
          </cell>
          <cell r="N4635">
            <v>0.6238</v>
          </cell>
          <cell r="O4635" t="str">
            <v>I</v>
          </cell>
        </row>
        <row r="4636">
          <cell r="F4636" t="str">
            <v>TLLU8692961 (KUCHING)</v>
          </cell>
          <cell r="G4636" t="str">
            <v>GR-2024/12-0044</v>
          </cell>
        </row>
        <row r="4636">
          <cell r="I4636" t="str">
            <v>F</v>
          </cell>
          <cell r="J4636">
            <v>102848.01</v>
          </cell>
          <cell r="K4636">
            <v>102848.01</v>
          </cell>
          <cell r="L4636">
            <v>63858.33</v>
          </cell>
          <cell r="M4636" t="str">
            <v>F</v>
          </cell>
          <cell r="N4636">
            <v>0.6209</v>
          </cell>
          <cell r="O4636" t="str">
            <v>I</v>
          </cell>
        </row>
        <row r="4637">
          <cell r="F4637" t="str">
            <v>F-WHSU8003738</v>
          </cell>
          <cell r="G4637" t="str">
            <v>FGR2024/11-0011</v>
          </cell>
        </row>
        <row r="4637">
          <cell r="I4637" t="str">
            <v>F</v>
          </cell>
          <cell r="J4637">
            <v>0</v>
          </cell>
          <cell r="K4637">
            <v>0</v>
          </cell>
          <cell r="L4637">
            <v>0</v>
          </cell>
          <cell r="M4637" t="str">
            <v>F</v>
          </cell>
          <cell r="N4637">
            <v>0.6188</v>
          </cell>
          <cell r="O4637" t="str">
            <v>I</v>
          </cell>
        </row>
        <row r="4638">
          <cell r="F4638" t="str">
            <v>FFAU4465483 (MOCHA)</v>
          </cell>
          <cell r="G4638" t="str">
            <v>GR-2024/11-0104</v>
          </cell>
        </row>
        <row r="4638">
          <cell r="I4638" t="str">
            <v>F</v>
          </cell>
          <cell r="J4638">
            <v>38515</v>
          </cell>
          <cell r="K4638">
            <v>38515</v>
          </cell>
          <cell r="L4638">
            <v>23833.08</v>
          </cell>
          <cell r="M4638" t="str">
            <v>F</v>
          </cell>
          <cell r="N4638">
            <v>0.6188</v>
          </cell>
          <cell r="O4638" t="str">
            <v>I</v>
          </cell>
        </row>
        <row r="4639">
          <cell r="F4639" t="str">
            <v>SEKU6043019 (MOCHA)</v>
          </cell>
          <cell r="G4639" t="str">
            <v>GR-2024/11-0112</v>
          </cell>
        </row>
        <row r="4639">
          <cell r="I4639" t="str">
            <v>F</v>
          </cell>
          <cell r="J4639">
            <v>261681</v>
          </cell>
          <cell r="K4639">
            <v>261681</v>
          </cell>
          <cell r="L4639">
            <v>161928.2</v>
          </cell>
          <cell r="M4639" t="str">
            <v>F</v>
          </cell>
          <cell r="N4639">
            <v>0.6188</v>
          </cell>
          <cell r="O4639" t="str">
            <v>I</v>
          </cell>
        </row>
        <row r="4640">
          <cell r="I4640" t="str">
            <v>F</v>
          </cell>
          <cell r="J4640">
            <v>154995</v>
          </cell>
          <cell r="K4640">
            <v>154995</v>
          </cell>
          <cell r="L4640">
            <v>92997</v>
          </cell>
          <cell r="M4640" t="str">
            <v>F</v>
          </cell>
          <cell r="N4640">
            <v>0.6</v>
          </cell>
          <cell r="O4640" t="str">
            <v>L</v>
          </cell>
        </row>
        <row r="4641">
          <cell r="G4641" t="str">
            <v>GR-2024/11-0111</v>
          </cell>
        </row>
        <row r="4641">
          <cell r="I4641" t="str">
            <v>F</v>
          </cell>
          <cell r="J4641">
            <v>1575</v>
          </cell>
          <cell r="K4641">
            <v>1575</v>
          </cell>
          <cell r="L4641">
            <v>1575</v>
          </cell>
          <cell r="M4641" t="str">
            <v>F</v>
          </cell>
          <cell r="N4641">
            <v>1</v>
          </cell>
        </row>
        <row r="4642">
          <cell r="I4642" t="str">
            <v>F</v>
          </cell>
          <cell r="J4642">
            <v>459970</v>
          </cell>
          <cell r="K4642">
            <v>459970</v>
          </cell>
          <cell r="L4642">
            <v>275982</v>
          </cell>
          <cell r="M4642" t="str">
            <v>F</v>
          </cell>
          <cell r="N4642">
            <v>0.6</v>
          </cell>
          <cell r="O4642" t="str">
            <v>L</v>
          </cell>
        </row>
        <row r="4643">
          <cell r="I4643" t="str">
            <v>F</v>
          </cell>
          <cell r="J4643">
            <v>5867</v>
          </cell>
          <cell r="K4643">
            <v>5867</v>
          </cell>
          <cell r="L4643">
            <v>3520.2</v>
          </cell>
          <cell r="M4643" t="str">
            <v>F</v>
          </cell>
          <cell r="N4643">
            <v>0.6</v>
          </cell>
          <cell r="O4643" t="str">
            <v>L</v>
          </cell>
        </row>
        <row r="4644">
          <cell r="I4644" t="str">
            <v>F</v>
          </cell>
          <cell r="J4644">
            <v>11085</v>
          </cell>
          <cell r="K4644">
            <v>11085</v>
          </cell>
          <cell r="L4644">
            <v>6651</v>
          </cell>
          <cell r="M4644" t="str">
            <v>F</v>
          </cell>
          <cell r="N4644">
            <v>0.6</v>
          </cell>
          <cell r="O4644" t="str">
            <v>L</v>
          </cell>
        </row>
        <row r="4645">
          <cell r="I4645" t="str">
            <v>F</v>
          </cell>
          <cell r="J4645">
            <v>3100</v>
          </cell>
          <cell r="K4645">
            <v>3100</v>
          </cell>
          <cell r="L4645">
            <v>1860</v>
          </cell>
          <cell r="M4645" t="str">
            <v>F</v>
          </cell>
          <cell r="N4645">
            <v>0.6</v>
          </cell>
          <cell r="O4645" t="str">
            <v>L</v>
          </cell>
        </row>
        <row r="4646">
          <cell r="I4646" t="str">
            <v>F</v>
          </cell>
          <cell r="J4646">
            <v>556</v>
          </cell>
          <cell r="K4646">
            <v>556</v>
          </cell>
          <cell r="L4646">
            <v>333.6</v>
          </cell>
          <cell r="M4646" t="str">
            <v>F</v>
          </cell>
          <cell r="N4646">
            <v>0.6</v>
          </cell>
          <cell r="O4646" t="str">
            <v>L</v>
          </cell>
        </row>
        <row r="4647">
          <cell r="G4647" t="str">
            <v>GR-2024/11-0085</v>
          </cell>
        </row>
        <row r="4647">
          <cell r="I4647" t="str">
            <v>F</v>
          </cell>
          <cell r="J4647">
            <v>240</v>
          </cell>
          <cell r="K4647">
            <v>240</v>
          </cell>
          <cell r="L4647">
            <v>240</v>
          </cell>
          <cell r="M4647" t="str">
            <v>F</v>
          </cell>
          <cell r="N4647">
            <v>1</v>
          </cell>
          <cell r="O4647" t="str">
            <v>I</v>
          </cell>
        </row>
        <row r="4648">
          <cell r="F4648" t="str">
            <v>WHSU6175954</v>
          </cell>
          <cell r="G4648" t="str">
            <v>GR-2024/12-0001</v>
          </cell>
        </row>
        <row r="4648">
          <cell r="I4648" t="str">
            <v>F</v>
          </cell>
          <cell r="J4648">
            <v>141806</v>
          </cell>
          <cell r="K4648">
            <v>141806</v>
          </cell>
          <cell r="L4648">
            <v>88075.71</v>
          </cell>
          <cell r="M4648" t="str">
            <v>F</v>
          </cell>
          <cell r="N4648">
            <v>0.6211</v>
          </cell>
          <cell r="O4648" t="str">
            <v>I</v>
          </cell>
        </row>
        <row r="4649">
          <cell r="I4649" t="str">
            <v>F</v>
          </cell>
          <cell r="J4649">
            <v>4600</v>
          </cell>
          <cell r="K4649">
            <v>4600</v>
          </cell>
          <cell r="L4649">
            <v>2760</v>
          </cell>
          <cell r="M4649" t="str">
            <v>F</v>
          </cell>
          <cell r="N4649">
            <v>0.6</v>
          </cell>
          <cell r="O4649" t="str">
            <v>L</v>
          </cell>
        </row>
        <row r="4650">
          <cell r="I4650" t="str">
            <v>F</v>
          </cell>
          <cell r="J4650">
            <v>14550</v>
          </cell>
          <cell r="K4650">
            <v>14550</v>
          </cell>
          <cell r="L4650">
            <v>8730</v>
          </cell>
          <cell r="M4650" t="str">
            <v>F</v>
          </cell>
          <cell r="N4650">
            <v>0.6</v>
          </cell>
          <cell r="O4650" t="str">
            <v>L</v>
          </cell>
        </row>
        <row r="4651">
          <cell r="F4651" t="str">
            <v>WHSU5399862</v>
          </cell>
          <cell r="G4651" t="str">
            <v>GR-2024/12-0003</v>
          </cell>
        </row>
        <row r="4651">
          <cell r="I4651" t="str">
            <v>F</v>
          </cell>
          <cell r="J4651">
            <v>116720</v>
          </cell>
          <cell r="K4651">
            <v>116720</v>
          </cell>
          <cell r="L4651">
            <v>72564.82</v>
          </cell>
          <cell r="M4651" t="str">
            <v>F</v>
          </cell>
          <cell r="N4651">
            <v>0.6217</v>
          </cell>
          <cell r="O4651" t="str">
            <v>I</v>
          </cell>
        </row>
        <row r="4652">
          <cell r="F4652" t="str">
            <v>WHSU6294125</v>
          </cell>
          <cell r="G4652" t="str">
            <v>GR-2024/12-0009</v>
          </cell>
        </row>
        <row r="4652">
          <cell r="I4652" t="str">
            <v>F</v>
          </cell>
          <cell r="J4652">
            <v>115773</v>
          </cell>
          <cell r="K4652">
            <v>115773</v>
          </cell>
          <cell r="L4652">
            <v>71976.07</v>
          </cell>
          <cell r="M4652" t="str">
            <v>F</v>
          </cell>
          <cell r="N4652">
            <v>0.6217</v>
          </cell>
          <cell r="O4652" t="str">
            <v>I</v>
          </cell>
        </row>
        <row r="4653">
          <cell r="I4653" t="str">
            <v>F</v>
          </cell>
          <cell r="J4653">
            <v>9550</v>
          </cell>
          <cell r="K4653">
            <v>9550</v>
          </cell>
          <cell r="L4653">
            <v>5730</v>
          </cell>
          <cell r="M4653" t="str">
            <v>F</v>
          </cell>
          <cell r="N4653">
            <v>0.6</v>
          </cell>
          <cell r="O4653" t="str">
            <v>L</v>
          </cell>
        </row>
        <row r="4654">
          <cell r="I4654" t="str">
            <v>F</v>
          </cell>
          <cell r="J4654">
            <v>880</v>
          </cell>
          <cell r="K4654">
            <v>880</v>
          </cell>
          <cell r="L4654">
            <v>528</v>
          </cell>
          <cell r="M4654" t="str">
            <v>F</v>
          </cell>
          <cell r="N4654">
            <v>0.6</v>
          </cell>
          <cell r="O4654" t="str">
            <v>L</v>
          </cell>
        </row>
        <row r="4655">
          <cell r="I4655" t="str">
            <v>F</v>
          </cell>
          <cell r="J4655">
            <v>4848</v>
          </cell>
          <cell r="K4655">
            <v>4848</v>
          </cell>
          <cell r="L4655">
            <v>2908.8</v>
          </cell>
          <cell r="M4655" t="str">
            <v>F</v>
          </cell>
          <cell r="N4655">
            <v>0.6</v>
          </cell>
          <cell r="O4655" t="str">
            <v>N</v>
          </cell>
        </row>
        <row r="4656">
          <cell r="F4656" t="str">
            <v>DFSU7521391</v>
          </cell>
          <cell r="G4656" t="str">
            <v>GR-2024/12-0002</v>
          </cell>
        </row>
        <row r="4656">
          <cell r="I4656" t="str">
            <v>F</v>
          </cell>
          <cell r="J4656">
            <v>91800</v>
          </cell>
          <cell r="K4656">
            <v>91800</v>
          </cell>
          <cell r="L4656">
            <v>57072.06</v>
          </cell>
          <cell r="M4656" t="str">
            <v>F</v>
          </cell>
          <cell r="N4656">
            <v>0.6217</v>
          </cell>
          <cell r="O4656" t="str">
            <v>I</v>
          </cell>
        </row>
        <row r="4657">
          <cell r="I4657" t="str">
            <v>F</v>
          </cell>
          <cell r="J4657">
            <v>3520</v>
          </cell>
          <cell r="K4657">
            <v>3520</v>
          </cell>
          <cell r="L4657">
            <v>2112</v>
          </cell>
          <cell r="M4657" t="str">
            <v>F</v>
          </cell>
          <cell r="N4657">
            <v>0.6</v>
          </cell>
          <cell r="O4657" t="str">
            <v>L</v>
          </cell>
        </row>
        <row r="4658">
          <cell r="I4658" t="str">
            <v>F</v>
          </cell>
          <cell r="J4658">
            <v>900</v>
          </cell>
          <cell r="K4658">
            <v>900</v>
          </cell>
          <cell r="L4658">
            <v>540</v>
          </cell>
          <cell r="M4658" t="str">
            <v>F</v>
          </cell>
          <cell r="N4658">
            <v>0.6</v>
          </cell>
          <cell r="O4658" t="str">
            <v>L</v>
          </cell>
        </row>
        <row r="4659">
          <cell r="G4659" t="str">
            <v>GR-2024/11-0081</v>
          </cell>
        </row>
        <row r="4659">
          <cell r="I4659" t="str">
            <v>F</v>
          </cell>
          <cell r="J4659">
            <v>130.3</v>
          </cell>
          <cell r="K4659">
            <v>130.3</v>
          </cell>
          <cell r="L4659">
            <v>130.3</v>
          </cell>
          <cell r="M4659" t="str">
            <v>F</v>
          </cell>
          <cell r="N4659">
            <v>1</v>
          </cell>
        </row>
        <row r="4660">
          <cell r="G4660" t="str">
            <v>GR-2024/12-0068, GR-2025/02-0028, GR-2024/12-0019, GR-2024/11-0109</v>
          </cell>
        </row>
        <row r="4660">
          <cell r="I4660" t="str">
            <v>F</v>
          </cell>
          <cell r="J4660">
            <v>23500</v>
          </cell>
          <cell r="K4660">
            <v>23500</v>
          </cell>
          <cell r="L4660">
            <v>23500</v>
          </cell>
          <cell r="M4660" t="str">
            <v>F</v>
          </cell>
          <cell r="N4660">
            <v>1</v>
          </cell>
        </row>
        <row r="4661">
          <cell r="I4661" t="str">
            <v>F</v>
          </cell>
          <cell r="J4661">
            <v>38140</v>
          </cell>
          <cell r="K4661">
            <v>38140</v>
          </cell>
          <cell r="L4661">
            <v>22884</v>
          </cell>
          <cell r="M4661" t="str">
            <v>F</v>
          </cell>
          <cell r="N4661">
            <v>0.6</v>
          </cell>
          <cell r="O4661" t="str">
            <v>L</v>
          </cell>
        </row>
        <row r="4662">
          <cell r="I4662" t="str">
            <v>F</v>
          </cell>
          <cell r="J4662">
            <v>25514</v>
          </cell>
          <cell r="K4662">
            <v>25514</v>
          </cell>
          <cell r="L4662">
            <v>15308.4</v>
          </cell>
          <cell r="M4662" t="str">
            <v>F</v>
          </cell>
          <cell r="N4662">
            <v>0.6</v>
          </cell>
          <cell r="O4662" t="str">
            <v>L</v>
          </cell>
        </row>
        <row r="4663">
          <cell r="F4663" t="str">
            <v>OOCU8091292</v>
          </cell>
          <cell r="G4663" t="str">
            <v>GR-2024/12-0021</v>
          </cell>
        </row>
        <row r="4663">
          <cell r="I4663" t="str">
            <v>F</v>
          </cell>
          <cell r="J4663">
            <v>91800</v>
          </cell>
          <cell r="K4663">
            <v>91800</v>
          </cell>
          <cell r="L4663">
            <v>57264.84</v>
          </cell>
          <cell r="M4663" t="str">
            <v>F</v>
          </cell>
          <cell r="N4663">
            <v>0.6238</v>
          </cell>
          <cell r="O4663" t="str">
            <v>I</v>
          </cell>
        </row>
        <row r="4664">
          <cell r="F4664" t="str">
            <v>SGRU5021830</v>
          </cell>
          <cell r="G4664" t="str">
            <v>GR-2024/11-0072</v>
          </cell>
        </row>
        <row r="4664">
          <cell r="I4664" t="str">
            <v>F</v>
          </cell>
          <cell r="J4664">
            <v>172.5</v>
          </cell>
          <cell r="K4664">
            <v>172.5</v>
          </cell>
          <cell r="L4664">
            <v>106.05</v>
          </cell>
          <cell r="M4664" t="str">
            <v>F</v>
          </cell>
          <cell r="N4664">
            <v>0.6148</v>
          </cell>
          <cell r="O4664" t="str">
            <v>I</v>
          </cell>
        </row>
        <row r="4665">
          <cell r="I4665" t="str">
            <v>F</v>
          </cell>
          <cell r="J4665">
            <v>44800</v>
          </cell>
          <cell r="K4665">
            <v>44800</v>
          </cell>
          <cell r="L4665">
            <v>26880</v>
          </cell>
          <cell r="M4665" t="str">
            <v>F</v>
          </cell>
          <cell r="N4665">
            <v>0.6</v>
          </cell>
          <cell r="O4665" t="str">
            <v>L</v>
          </cell>
        </row>
        <row r="4666">
          <cell r="G4666" t="str">
            <v>GR-2024/11-0076, GR-2024/12-0098</v>
          </cell>
        </row>
        <row r="4666">
          <cell r="I4666" t="str">
            <v>F</v>
          </cell>
          <cell r="J4666">
            <v>164.4</v>
          </cell>
          <cell r="K4666">
            <v>164.4</v>
          </cell>
          <cell r="L4666">
            <v>164.4</v>
          </cell>
          <cell r="M4666" t="str">
            <v>F</v>
          </cell>
          <cell r="N4666">
            <v>1</v>
          </cell>
        </row>
        <row r="4667">
          <cell r="F4667" t="str">
            <v>F-TEMU8783335</v>
          </cell>
          <cell r="G4667" t="str">
            <v>FGR2024/11-0010</v>
          </cell>
        </row>
        <row r="4667">
          <cell r="I4667" t="str">
            <v>F</v>
          </cell>
          <cell r="J4667">
            <v>2400</v>
          </cell>
          <cell r="K4667">
            <v>2400</v>
          </cell>
          <cell r="L4667">
            <v>1467.6</v>
          </cell>
          <cell r="M4667" t="str">
            <v>F</v>
          </cell>
          <cell r="N4667">
            <v>0.6115</v>
          </cell>
          <cell r="O4667" t="str">
            <v>I</v>
          </cell>
        </row>
        <row r="4668">
          <cell r="F4668" t="str">
            <v>CMAU9333795 (MOCHA)</v>
          </cell>
          <cell r="G4668" t="str">
            <v>GR-2024/11-0100</v>
          </cell>
        </row>
        <row r="4668">
          <cell r="I4668" t="str">
            <v>F</v>
          </cell>
          <cell r="J4668">
            <v>19375</v>
          </cell>
          <cell r="K4668">
            <v>19375</v>
          </cell>
          <cell r="L4668">
            <v>11911.75</v>
          </cell>
          <cell r="M4668" t="str">
            <v>F</v>
          </cell>
          <cell r="N4668">
            <v>0.6148</v>
          </cell>
          <cell r="O4668" t="str">
            <v>I</v>
          </cell>
        </row>
        <row r="4669">
          <cell r="I4669" t="str">
            <v>F</v>
          </cell>
          <cell r="J4669">
            <v>81914</v>
          </cell>
          <cell r="K4669">
            <v>81914</v>
          </cell>
          <cell r="L4669">
            <v>49148.4</v>
          </cell>
          <cell r="M4669" t="str">
            <v>F</v>
          </cell>
          <cell r="N4669">
            <v>0.6</v>
          </cell>
          <cell r="O4669" t="str">
            <v>L</v>
          </cell>
        </row>
        <row r="4670">
          <cell r="G4670" t="str">
            <v>GR-2024/11-0069</v>
          </cell>
        </row>
        <row r="4670">
          <cell r="I4670" t="str">
            <v>F</v>
          </cell>
          <cell r="J4670">
            <v>0</v>
          </cell>
          <cell r="K4670">
            <v>0</v>
          </cell>
          <cell r="L4670">
            <v>0</v>
          </cell>
          <cell r="M4670" t="str">
            <v>F</v>
          </cell>
          <cell r="N4670">
            <v>0.6</v>
          </cell>
        </row>
        <row r="4671">
          <cell r="G4671" t="str">
            <v>GR-2024/11-0067</v>
          </cell>
        </row>
        <row r="4671">
          <cell r="I4671" t="str">
            <v>F</v>
          </cell>
          <cell r="J4671">
            <v>808.5</v>
          </cell>
          <cell r="K4671">
            <v>808.5</v>
          </cell>
          <cell r="L4671">
            <v>808.5</v>
          </cell>
          <cell r="M4671" t="str">
            <v>T</v>
          </cell>
          <cell r="N4671">
            <v>1</v>
          </cell>
        </row>
        <row r="4672">
          <cell r="F4672" t="str">
            <v>SGRU5021830 (MOCHA)</v>
          </cell>
          <cell r="G4672" t="str">
            <v>GR-2024/11-0066</v>
          </cell>
        </row>
        <row r="4672">
          <cell r="I4672" t="str">
            <v>F</v>
          </cell>
          <cell r="J4672">
            <v>127511.9</v>
          </cell>
          <cell r="K4672">
            <v>127511.9</v>
          </cell>
          <cell r="L4672">
            <v>78394.32</v>
          </cell>
          <cell r="M4672" t="str">
            <v>F</v>
          </cell>
          <cell r="N4672">
            <v>0.6148</v>
          </cell>
          <cell r="O4672" t="str">
            <v>I</v>
          </cell>
        </row>
        <row r="4673">
          <cell r="G4673" t="str">
            <v>GR-2024/11-0077</v>
          </cell>
        </row>
        <row r="4673">
          <cell r="I4673" t="str">
            <v>F</v>
          </cell>
          <cell r="J4673">
            <v>40</v>
          </cell>
          <cell r="K4673">
            <v>40</v>
          </cell>
          <cell r="L4673">
            <v>40</v>
          </cell>
          <cell r="M4673" t="str">
            <v>F</v>
          </cell>
          <cell r="N4673">
            <v>1</v>
          </cell>
        </row>
        <row r="4674">
          <cell r="I4674" t="str">
            <v>F</v>
          </cell>
          <cell r="J4674">
            <v>16000</v>
          </cell>
          <cell r="K4674">
            <v>16000</v>
          </cell>
          <cell r="L4674">
            <v>9600</v>
          </cell>
          <cell r="M4674" t="str">
            <v>F</v>
          </cell>
          <cell r="N4674">
            <v>0.6</v>
          </cell>
          <cell r="O4674" t="str">
            <v>L</v>
          </cell>
        </row>
        <row r="4675">
          <cell r="G4675" t="str">
            <v>GR-2024/11-0075</v>
          </cell>
        </row>
        <row r="4675">
          <cell r="I4675" t="str">
            <v>F</v>
          </cell>
          <cell r="J4675">
            <v>395.8</v>
          </cell>
          <cell r="K4675">
            <v>395.8</v>
          </cell>
          <cell r="L4675">
            <v>395.8</v>
          </cell>
          <cell r="M4675" t="str">
            <v>F</v>
          </cell>
          <cell r="N4675">
            <v>1</v>
          </cell>
        </row>
        <row r="4676">
          <cell r="F4676" t="str">
            <v>F-REGU5138840</v>
          </cell>
          <cell r="G4676" t="str">
            <v>FGR2024/11-0009</v>
          </cell>
        </row>
        <row r="4676">
          <cell r="I4676" t="str">
            <v>F</v>
          </cell>
          <cell r="J4676">
            <v>0</v>
          </cell>
          <cell r="K4676">
            <v>0</v>
          </cell>
          <cell r="L4676">
            <v>0</v>
          </cell>
          <cell r="M4676" t="str">
            <v>F</v>
          </cell>
          <cell r="N4676">
            <v>0.6115</v>
          </cell>
          <cell r="O4676" t="str">
            <v>I</v>
          </cell>
        </row>
        <row r="4677">
          <cell r="G4677" t="str">
            <v>GR-2024/11-0068</v>
          </cell>
        </row>
        <row r="4677">
          <cell r="I4677" t="str">
            <v>F</v>
          </cell>
          <cell r="J4677">
            <v>119</v>
          </cell>
          <cell r="K4677">
            <v>119</v>
          </cell>
          <cell r="L4677">
            <v>119</v>
          </cell>
          <cell r="M4677" t="str">
            <v>T</v>
          </cell>
          <cell r="N4677">
            <v>1</v>
          </cell>
        </row>
        <row r="4678">
          <cell r="F4678" t="str">
            <v>F-TXGU6763559</v>
          </cell>
          <cell r="G4678" t="str">
            <v>FGR2024/11-0008</v>
          </cell>
        </row>
        <row r="4678">
          <cell r="I4678" t="str">
            <v>F</v>
          </cell>
          <cell r="J4678">
            <v>0</v>
          </cell>
          <cell r="K4678">
            <v>0</v>
          </cell>
          <cell r="L4678">
            <v>0</v>
          </cell>
          <cell r="M4678" t="str">
            <v>F</v>
          </cell>
          <cell r="N4678">
            <v>0.6115</v>
          </cell>
          <cell r="O4678" t="str">
            <v>I</v>
          </cell>
        </row>
        <row r="4679">
          <cell r="G4679" t="str">
            <v>GR-2024/11-0062</v>
          </cell>
        </row>
        <row r="4679">
          <cell r="I4679" t="str">
            <v>F</v>
          </cell>
          <cell r="J4679">
            <v>318</v>
          </cell>
          <cell r="K4679">
            <v>318</v>
          </cell>
          <cell r="L4679">
            <v>194.29</v>
          </cell>
          <cell r="M4679" t="str">
            <v>F</v>
          </cell>
          <cell r="N4679">
            <v>0.61098</v>
          </cell>
          <cell r="O4679" t="str">
            <v>I</v>
          </cell>
        </row>
        <row r="4680">
          <cell r="I4680" t="str">
            <v>F</v>
          </cell>
          <cell r="J4680">
            <v>71520.6</v>
          </cell>
          <cell r="K4680">
            <v>71520.6</v>
          </cell>
          <cell r="L4680">
            <v>42912.36</v>
          </cell>
          <cell r="M4680" t="str">
            <v>F</v>
          </cell>
          <cell r="N4680">
            <v>0.6</v>
          </cell>
          <cell r="O4680" t="str">
            <v>L</v>
          </cell>
        </row>
        <row r="4681">
          <cell r="I4681" t="str">
            <v>F</v>
          </cell>
          <cell r="J4681">
            <v>2262</v>
          </cell>
          <cell r="K4681">
            <v>2262</v>
          </cell>
          <cell r="L4681">
            <v>1357.2</v>
          </cell>
          <cell r="M4681" t="str">
            <v>F</v>
          </cell>
          <cell r="N4681">
            <v>0.6</v>
          </cell>
          <cell r="O4681" t="str">
            <v>L</v>
          </cell>
        </row>
        <row r="4682">
          <cell r="I4682" t="str">
            <v>F</v>
          </cell>
          <cell r="J4682">
            <v>10404</v>
          </cell>
          <cell r="K4682">
            <v>10404</v>
          </cell>
          <cell r="L4682">
            <v>6242.4</v>
          </cell>
          <cell r="M4682" t="str">
            <v>F</v>
          </cell>
          <cell r="N4682">
            <v>0.6</v>
          </cell>
          <cell r="O4682" t="str">
            <v>L</v>
          </cell>
        </row>
        <row r="4683">
          <cell r="I4683" t="str">
            <v>F</v>
          </cell>
          <cell r="J4683">
            <v>4350</v>
          </cell>
          <cell r="K4683">
            <v>4350</v>
          </cell>
          <cell r="L4683">
            <v>2610</v>
          </cell>
          <cell r="M4683" t="str">
            <v>F</v>
          </cell>
          <cell r="N4683">
            <v>0.6</v>
          </cell>
          <cell r="O4683" t="str">
            <v>L</v>
          </cell>
        </row>
        <row r="4684">
          <cell r="F4684" t="str">
            <v>WHSU6805375</v>
          </cell>
          <cell r="G4684" t="str">
            <v>GR-2024/11-0101</v>
          </cell>
        </row>
        <row r="4684">
          <cell r="I4684" t="str">
            <v>F</v>
          </cell>
          <cell r="J4684">
            <v>116210.3</v>
          </cell>
          <cell r="K4684">
            <v>116210.3</v>
          </cell>
          <cell r="L4684">
            <v>72178.22</v>
          </cell>
          <cell r="M4684" t="str">
            <v>F</v>
          </cell>
          <cell r="N4684">
            <v>0.6211</v>
          </cell>
          <cell r="O4684" t="str">
            <v>I</v>
          </cell>
        </row>
        <row r="4685">
          <cell r="I4685" t="str">
            <v>F</v>
          </cell>
          <cell r="J4685">
            <v>70552.5</v>
          </cell>
          <cell r="K4685">
            <v>70552.5</v>
          </cell>
          <cell r="L4685">
            <v>42331.5</v>
          </cell>
          <cell r="M4685" t="str">
            <v>F</v>
          </cell>
          <cell r="N4685">
            <v>0.6</v>
          </cell>
          <cell r="O4685" t="str">
            <v>L</v>
          </cell>
        </row>
        <row r="4686">
          <cell r="F4686" t="str">
            <v>WHSU6006152</v>
          </cell>
          <cell r="G4686" t="str">
            <v>GR-2024/11-0108</v>
          </cell>
        </row>
        <row r="4686">
          <cell r="I4686" t="str">
            <v>F</v>
          </cell>
          <cell r="J4686">
            <v>114546</v>
          </cell>
          <cell r="K4686">
            <v>114546</v>
          </cell>
          <cell r="L4686">
            <v>71144.52</v>
          </cell>
          <cell r="M4686" t="str">
            <v>F</v>
          </cell>
          <cell r="N4686">
            <v>0.6211</v>
          </cell>
          <cell r="O4686" t="str">
            <v>I</v>
          </cell>
        </row>
        <row r="4687">
          <cell r="I4687" t="str">
            <v>F</v>
          </cell>
          <cell r="J4687">
            <v>329364</v>
          </cell>
          <cell r="K4687">
            <v>329364</v>
          </cell>
          <cell r="L4687">
            <v>197618.4</v>
          </cell>
          <cell r="M4687" t="str">
            <v>F</v>
          </cell>
          <cell r="N4687">
            <v>0.6</v>
          </cell>
          <cell r="O4687" t="str">
            <v>L</v>
          </cell>
        </row>
        <row r="4688">
          <cell r="G4688" t="str">
            <v>GR-2024/11-0058</v>
          </cell>
        </row>
        <row r="4688">
          <cell r="I4688" t="str">
            <v>F</v>
          </cell>
          <cell r="J4688">
            <v>67.5</v>
          </cell>
          <cell r="K4688">
            <v>67.5</v>
          </cell>
          <cell r="L4688">
            <v>67.5</v>
          </cell>
          <cell r="M4688" t="str">
            <v>F</v>
          </cell>
          <cell r="N4688">
            <v>1</v>
          </cell>
        </row>
        <row r="4689">
          <cell r="F4689" t="str">
            <v>WHSU5012000</v>
          </cell>
          <cell r="G4689" t="str">
            <v>GR-2024/12-0013</v>
          </cell>
        </row>
        <row r="4689">
          <cell r="I4689" t="str">
            <v>F</v>
          </cell>
          <cell r="J4689">
            <v>143829</v>
          </cell>
          <cell r="K4689">
            <v>143829</v>
          </cell>
          <cell r="L4689">
            <v>89418.49</v>
          </cell>
          <cell r="M4689" t="str">
            <v>F</v>
          </cell>
          <cell r="N4689">
            <v>0.6217</v>
          </cell>
          <cell r="O4689" t="str">
            <v>I</v>
          </cell>
        </row>
        <row r="4690">
          <cell r="F4690" t="str">
            <v>CAIU9562459</v>
          </cell>
          <cell r="G4690" t="str">
            <v>GR-2024/11-0106</v>
          </cell>
        </row>
        <row r="4690">
          <cell r="I4690" t="str">
            <v>F</v>
          </cell>
          <cell r="J4690">
            <v>90000</v>
          </cell>
          <cell r="K4690">
            <v>90000</v>
          </cell>
          <cell r="L4690">
            <v>55899</v>
          </cell>
          <cell r="M4690" t="str">
            <v>F</v>
          </cell>
          <cell r="N4690">
            <v>0.6211</v>
          </cell>
          <cell r="O4690" t="str">
            <v>I</v>
          </cell>
        </row>
        <row r="4691">
          <cell r="F4691" t="str">
            <v>WHSU6823698</v>
          </cell>
          <cell r="G4691" t="str">
            <v>GR-2024/12-0018</v>
          </cell>
        </row>
        <row r="4691">
          <cell r="I4691" t="str">
            <v>F</v>
          </cell>
          <cell r="J4691">
            <v>114306</v>
          </cell>
          <cell r="K4691">
            <v>114306</v>
          </cell>
          <cell r="L4691">
            <v>71064.04</v>
          </cell>
          <cell r="M4691" t="str">
            <v>F</v>
          </cell>
          <cell r="N4691">
            <v>0.6217</v>
          </cell>
          <cell r="O4691" t="str">
            <v>I</v>
          </cell>
        </row>
        <row r="4692">
          <cell r="F4692" t="str">
            <v>WHSU5517564</v>
          </cell>
          <cell r="G4692" t="str">
            <v>GR-2024/11-0110</v>
          </cell>
        </row>
        <row r="4692">
          <cell r="I4692" t="str">
            <v>F</v>
          </cell>
          <cell r="J4692">
            <v>112011.71</v>
          </cell>
          <cell r="K4692">
            <v>112011.71</v>
          </cell>
          <cell r="L4692">
            <v>69570.47</v>
          </cell>
          <cell r="M4692" t="str">
            <v>F</v>
          </cell>
          <cell r="N4692">
            <v>0.6211</v>
          </cell>
          <cell r="O4692" t="str">
            <v>I</v>
          </cell>
        </row>
        <row r="4693">
          <cell r="I4693" t="str">
            <v>F</v>
          </cell>
          <cell r="J4693">
            <v>198218</v>
          </cell>
          <cell r="K4693">
            <v>198218</v>
          </cell>
          <cell r="L4693">
            <v>118930.8</v>
          </cell>
          <cell r="M4693" t="str">
            <v>F</v>
          </cell>
          <cell r="N4693">
            <v>0.6</v>
          </cell>
          <cell r="O4693" t="str">
            <v>L</v>
          </cell>
        </row>
        <row r="4694">
          <cell r="F4694" t="str">
            <v>MSNU9563068</v>
          </cell>
          <cell r="G4694" t="str">
            <v>GR-2024/12-0104</v>
          </cell>
        </row>
        <row r="4694">
          <cell r="I4694" t="str">
            <v>F</v>
          </cell>
          <cell r="J4694">
            <v>120469</v>
          </cell>
          <cell r="K4694">
            <v>120469</v>
          </cell>
          <cell r="L4694">
            <v>74799.2</v>
          </cell>
          <cell r="M4694" t="str">
            <v>F</v>
          </cell>
          <cell r="N4694">
            <v>0.6209</v>
          </cell>
          <cell r="O4694" t="str">
            <v>I</v>
          </cell>
        </row>
        <row r="4695">
          <cell r="F4695" t="str">
            <v>MSMU6817289</v>
          </cell>
          <cell r="G4695" t="str">
            <v>GR-2024/12-0109</v>
          </cell>
        </row>
        <row r="4695">
          <cell r="I4695" t="str">
            <v>F</v>
          </cell>
          <cell r="J4695">
            <v>129342</v>
          </cell>
          <cell r="K4695">
            <v>129342</v>
          </cell>
          <cell r="L4695">
            <v>80308.45</v>
          </cell>
          <cell r="M4695" t="str">
            <v>F</v>
          </cell>
          <cell r="N4695">
            <v>0.6209</v>
          </cell>
          <cell r="O4695" t="str">
            <v>I</v>
          </cell>
        </row>
        <row r="4696">
          <cell r="I4696" t="str">
            <v>F</v>
          </cell>
          <cell r="J4696">
            <v>7000</v>
          </cell>
          <cell r="K4696">
            <v>7000</v>
          </cell>
          <cell r="L4696">
            <v>4200</v>
          </cell>
          <cell r="M4696" t="str">
            <v>F</v>
          </cell>
          <cell r="N4696">
            <v>0.6</v>
          </cell>
          <cell r="O4696" t="str">
            <v>L</v>
          </cell>
        </row>
        <row r="4697">
          <cell r="F4697" t="str">
            <v>MSNU6126969</v>
          </cell>
          <cell r="G4697" t="str">
            <v>GR-2024/12-0090</v>
          </cell>
        </row>
        <row r="4697">
          <cell r="I4697" t="str">
            <v>F</v>
          </cell>
          <cell r="J4697">
            <v>122146.99</v>
          </cell>
          <cell r="K4697">
            <v>122146.99</v>
          </cell>
          <cell r="L4697">
            <v>75841.07</v>
          </cell>
          <cell r="M4697" t="str">
            <v>F</v>
          </cell>
          <cell r="N4697">
            <v>0.6209</v>
          </cell>
          <cell r="O4697" t="str">
            <v>I</v>
          </cell>
        </row>
        <row r="4698">
          <cell r="F4698" t="str">
            <v>GESU5997590</v>
          </cell>
          <cell r="G4698" t="str">
            <v>GR-2024/12-0106</v>
          </cell>
        </row>
        <row r="4698">
          <cell r="I4698" t="str">
            <v>F</v>
          </cell>
          <cell r="J4698">
            <v>124576</v>
          </cell>
          <cell r="K4698">
            <v>124576</v>
          </cell>
          <cell r="L4698">
            <v>77349.24</v>
          </cell>
          <cell r="M4698" t="str">
            <v>F</v>
          </cell>
          <cell r="N4698">
            <v>0.6209</v>
          </cell>
          <cell r="O4698" t="str">
            <v>I</v>
          </cell>
        </row>
        <row r="4699">
          <cell r="F4699" t="str">
            <v>MSNU6116209</v>
          </cell>
          <cell r="G4699" t="str">
            <v>GR-2024/12-0110</v>
          </cell>
        </row>
        <row r="4699">
          <cell r="I4699" t="str">
            <v>F</v>
          </cell>
          <cell r="J4699">
            <v>114753</v>
          </cell>
          <cell r="K4699">
            <v>114753</v>
          </cell>
          <cell r="L4699">
            <v>71250.14</v>
          </cell>
          <cell r="M4699" t="str">
            <v>F</v>
          </cell>
          <cell r="N4699">
            <v>0.6209</v>
          </cell>
          <cell r="O4699" t="str">
            <v>I</v>
          </cell>
        </row>
        <row r="4700">
          <cell r="F4700" t="str">
            <v>F-GCXU5109424</v>
          </cell>
          <cell r="G4700" t="str">
            <v>FGR2024/11-0007</v>
          </cell>
        </row>
        <row r="4700">
          <cell r="I4700" t="str">
            <v>F</v>
          </cell>
          <cell r="J4700">
            <v>0</v>
          </cell>
          <cell r="K4700">
            <v>0</v>
          </cell>
          <cell r="L4700">
            <v>0</v>
          </cell>
          <cell r="M4700" t="str">
            <v>F</v>
          </cell>
          <cell r="N4700">
            <v>0.6115</v>
          </cell>
          <cell r="O4700" t="str">
            <v>I</v>
          </cell>
        </row>
        <row r="4701">
          <cell r="F4701" t="str">
            <v>F-OOCU7383108</v>
          </cell>
          <cell r="G4701" t="str">
            <v>FGR2024/11-0005</v>
          </cell>
        </row>
        <row r="4701">
          <cell r="I4701" t="str">
            <v>F</v>
          </cell>
          <cell r="J4701">
            <v>0</v>
          </cell>
          <cell r="K4701">
            <v>0</v>
          </cell>
          <cell r="L4701">
            <v>0</v>
          </cell>
          <cell r="M4701" t="str">
            <v>F</v>
          </cell>
          <cell r="N4701">
            <v>0.6115</v>
          </cell>
          <cell r="O4701" t="str">
            <v>I</v>
          </cell>
        </row>
        <row r="4702">
          <cell r="F4702" t="str">
            <v>F-YMLU8595001</v>
          </cell>
          <cell r="G4702" t="str">
            <v>FGR2024/11-0006</v>
          </cell>
        </row>
        <row r="4702">
          <cell r="I4702" t="str">
            <v>F</v>
          </cell>
          <cell r="J4702">
            <v>0</v>
          </cell>
          <cell r="K4702">
            <v>0</v>
          </cell>
          <cell r="L4702">
            <v>0</v>
          </cell>
          <cell r="M4702" t="str">
            <v>F</v>
          </cell>
          <cell r="N4702">
            <v>0.6115</v>
          </cell>
          <cell r="O4702" t="str">
            <v>I</v>
          </cell>
        </row>
        <row r="4703">
          <cell r="F4703" t="str">
            <v>TEMU6066130</v>
          </cell>
          <cell r="G4703" t="str">
            <v>GR-2025/01-0072</v>
          </cell>
        </row>
        <row r="4703">
          <cell r="I4703" t="str">
            <v>F</v>
          </cell>
          <cell r="J4703">
            <v>111384</v>
          </cell>
          <cell r="K4703">
            <v>111384</v>
          </cell>
          <cell r="L4703">
            <v>69091.5</v>
          </cell>
          <cell r="M4703" t="str">
            <v>F</v>
          </cell>
          <cell r="N4703">
            <v>0.6203</v>
          </cell>
          <cell r="O4703" t="str">
            <v>I</v>
          </cell>
        </row>
        <row r="4704">
          <cell r="F4704" t="str">
            <v>EITU1519566</v>
          </cell>
          <cell r="G4704" t="str">
            <v>GR-2025/01-0044</v>
          </cell>
        </row>
        <row r="4704">
          <cell r="I4704" t="str">
            <v>F</v>
          </cell>
          <cell r="J4704">
            <v>122350</v>
          </cell>
          <cell r="K4704">
            <v>122350</v>
          </cell>
          <cell r="L4704">
            <v>75893.71</v>
          </cell>
          <cell r="M4704" t="str">
            <v>F</v>
          </cell>
          <cell r="N4704">
            <v>0.6203</v>
          </cell>
          <cell r="O4704" t="str">
            <v>I</v>
          </cell>
        </row>
        <row r="4705">
          <cell r="F4705" t="str">
            <v>EGHU9857928</v>
          </cell>
          <cell r="G4705" t="str">
            <v>GR-2025/01-0036</v>
          </cell>
        </row>
        <row r="4705">
          <cell r="I4705" t="str">
            <v>F</v>
          </cell>
          <cell r="J4705">
            <v>116979</v>
          </cell>
          <cell r="K4705">
            <v>116979</v>
          </cell>
          <cell r="L4705">
            <v>72562.07</v>
          </cell>
          <cell r="M4705" t="str">
            <v>F</v>
          </cell>
          <cell r="N4705">
            <v>0.6203</v>
          </cell>
          <cell r="O4705" t="str">
            <v>I</v>
          </cell>
        </row>
        <row r="4706">
          <cell r="F4706" t="str">
            <v>UETU6215348 (MOCHA)</v>
          </cell>
          <cell r="G4706" t="str">
            <v>GR-2024/11-0102</v>
          </cell>
        </row>
        <row r="4706">
          <cell r="I4706" t="str">
            <v>F</v>
          </cell>
          <cell r="J4706">
            <v>113373.74</v>
          </cell>
          <cell r="K4706">
            <v>113373.74</v>
          </cell>
          <cell r="L4706">
            <v>70155.67</v>
          </cell>
          <cell r="M4706" t="str">
            <v>F</v>
          </cell>
          <cell r="N4706">
            <v>0.6188</v>
          </cell>
          <cell r="O4706" t="str">
            <v>I</v>
          </cell>
        </row>
        <row r="4707">
          <cell r="I4707" t="str">
            <v>F</v>
          </cell>
          <cell r="J4707">
            <v>21960</v>
          </cell>
          <cell r="K4707">
            <v>21960</v>
          </cell>
          <cell r="L4707">
            <v>13176</v>
          </cell>
          <cell r="M4707" t="str">
            <v>F</v>
          </cell>
          <cell r="N4707">
            <v>0.6</v>
          </cell>
          <cell r="O4707" t="str">
            <v>L</v>
          </cell>
        </row>
        <row r="4708">
          <cell r="I4708" t="str">
            <v>F</v>
          </cell>
          <cell r="J4708">
            <v>29987.6</v>
          </cell>
          <cell r="K4708">
            <v>29987.6</v>
          </cell>
          <cell r="L4708">
            <v>17992.56</v>
          </cell>
          <cell r="M4708" t="str">
            <v>F</v>
          </cell>
          <cell r="N4708">
            <v>0.6</v>
          </cell>
          <cell r="O4708" t="str">
            <v>L</v>
          </cell>
        </row>
        <row r="4709">
          <cell r="I4709" t="str">
            <v>F</v>
          </cell>
          <cell r="J4709">
            <v>124300</v>
          </cell>
          <cell r="K4709">
            <v>124300</v>
          </cell>
          <cell r="L4709">
            <v>74580</v>
          </cell>
          <cell r="M4709" t="str">
            <v>F</v>
          </cell>
          <cell r="N4709">
            <v>0.6</v>
          </cell>
          <cell r="O4709" t="str">
            <v>L</v>
          </cell>
        </row>
        <row r="4710">
          <cell r="I4710" t="str">
            <v>F</v>
          </cell>
          <cell r="J4710">
            <v>3400</v>
          </cell>
          <cell r="K4710">
            <v>3400</v>
          </cell>
          <cell r="L4710">
            <v>2040</v>
          </cell>
          <cell r="M4710" t="str">
            <v>F</v>
          </cell>
          <cell r="N4710">
            <v>0.6</v>
          </cell>
          <cell r="O4710" t="str">
            <v>L</v>
          </cell>
        </row>
        <row r="4711">
          <cell r="G4711" t="str">
            <v>GR-2024/11-0047</v>
          </cell>
        </row>
        <row r="4711">
          <cell r="I4711" t="str">
            <v>F</v>
          </cell>
          <cell r="J4711">
            <v>395</v>
          </cell>
          <cell r="K4711">
            <v>395</v>
          </cell>
          <cell r="L4711">
            <v>395</v>
          </cell>
          <cell r="M4711" t="str">
            <v>F</v>
          </cell>
          <cell r="N4711">
            <v>1</v>
          </cell>
        </row>
        <row r="4712">
          <cell r="I4712" t="str">
            <v>F</v>
          </cell>
          <cell r="J4712">
            <v>19200</v>
          </cell>
          <cell r="K4712">
            <v>19200</v>
          </cell>
          <cell r="L4712">
            <v>11520</v>
          </cell>
          <cell r="M4712" t="str">
            <v>F</v>
          </cell>
          <cell r="N4712">
            <v>0.6</v>
          </cell>
          <cell r="O4712" t="str">
            <v>L</v>
          </cell>
        </row>
        <row r="4713">
          <cell r="G4713" t="str">
            <v>FGR2024/11-0004</v>
          </cell>
        </row>
        <row r="4713">
          <cell r="I4713" t="str">
            <v>F</v>
          </cell>
          <cell r="J4713">
            <v>0</v>
          </cell>
          <cell r="K4713">
            <v>0</v>
          </cell>
          <cell r="L4713">
            <v>0</v>
          </cell>
          <cell r="M4713" t="str">
            <v>F</v>
          </cell>
          <cell r="N4713">
            <v>0.6</v>
          </cell>
        </row>
        <row r="4714">
          <cell r="F4714" t="str">
            <v>BEAU5719165</v>
          </cell>
          <cell r="G4714" t="str">
            <v>GR-2024/12-0041</v>
          </cell>
          <cell r="H4714" t="str">
            <v>202409-S0072, 202409-S0108, 202411-S0018, 202409-S0098</v>
          </cell>
          <cell r="I4714" t="str">
            <v>F</v>
          </cell>
          <cell r="J4714">
            <v>112385</v>
          </cell>
          <cell r="K4714">
            <v>112385</v>
          </cell>
          <cell r="L4714">
            <v>70105.76</v>
          </cell>
          <cell r="M4714" t="str">
            <v>F</v>
          </cell>
          <cell r="N4714">
            <v>0.6238</v>
          </cell>
          <cell r="O4714" t="str">
            <v>I</v>
          </cell>
        </row>
        <row r="4715">
          <cell r="F4715" t="str">
            <v>MSMU5019026 (MOCHA)</v>
          </cell>
          <cell r="G4715" t="str">
            <v>GR-2024/12-0073</v>
          </cell>
        </row>
        <row r="4715">
          <cell r="I4715" t="str">
            <v>F</v>
          </cell>
          <cell r="J4715">
            <v>5300</v>
          </cell>
          <cell r="K4715">
            <v>5300</v>
          </cell>
          <cell r="L4715">
            <v>3306.14</v>
          </cell>
          <cell r="M4715" t="str">
            <v>F</v>
          </cell>
          <cell r="N4715">
            <v>0.6238</v>
          </cell>
          <cell r="O4715" t="str">
            <v>I</v>
          </cell>
        </row>
        <row r="4716">
          <cell r="F4716" t="str">
            <v>MSMU5019026</v>
          </cell>
          <cell r="G4716" t="str">
            <v>GR-2024/12-0072</v>
          </cell>
          <cell r="H4716" t="str">
            <v>202406-S0003, 202411-S0018, 202310-S0108, 202410-S0036, 202409-S0108, 202403-S0017, 202406-S0062, 202406-S0021, 202410-S0058, 202409-S0026, 202410-S0026, 202405-S0081, 202410-S0032</v>
          </cell>
          <cell r="I4716" t="str">
            <v>F</v>
          </cell>
          <cell r="J4716">
            <v>99837</v>
          </cell>
          <cell r="K4716">
            <v>99837</v>
          </cell>
          <cell r="L4716">
            <v>62278.32</v>
          </cell>
          <cell r="M4716" t="str">
            <v>F</v>
          </cell>
          <cell r="N4716">
            <v>0.6238</v>
          </cell>
          <cell r="O4716" t="str">
            <v>I</v>
          </cell>
        </row>
        <row r="4717">
          <cell r="F4717" t="str">
            <v>SEGU6099538</v>
          </cell>
          <cell r="G4717" t="str">
            <v>GR-2024/12-0040</v>
          </cell>
          <cell r="H4717" t="str">
            <v>202406-S0026</v>
          </cell>
          <cell r="I4717" t="str">
            <v>F</v>
          </cell>
          <cell r="J4717">
            <v>91800</v>
          </cell>
          <cell r="K4717">
            <v>91800</v>
          </cell>
          <cell r="L4717">
            <v>57264.84</v>
          </cell>
          <cell r="M4717" t="str">
            <v>F</v>
          </cell>
          <cell r="N4717">
            <v>0.6238</v>
          </cell>
          <cell r="O4717" t="str">
            <v>I</v>
          </cell>
        </row>
        <row r="4718">
          <cell r="F4718" t="str">
            <v>MEDU4981237</v>
          </cell>
          <cell r="G4718" t="str">
            <v>GR-2024/12-0045</v>
          </cell>
          <cell r="H4718" t="str">
            <v>202406-S0026</v>
          </cell>
          <cell r="I4718" t="str">
            <v>F</v>
          </cell>
          <cell r="J4718">
            <v>91800</v>
          </cell>
          <cell r="K4718">
            <v>91800</v>
          </cell>
          <cell r="L4718">
            <v>57264.84</v>
          </cell>
          <cell r="M4718" t="str">
            <v>F</v>
          </cell>
          <cell r="N4718">
            <v>0.6238</v>
          </cell>
          <cell r="O4718" t="str">
            <v>I</v>
          </cell>
        </row>
        <row r="4719">
          <cell r="F4719" t="str">
            <v>UETU5261987</v>
          </cell>
          <cell r="G4719" t="str">
            <v>GR-2024/12-0015</v>
          </cell>
          <cell r="H4719" t="str">
            <v>202409-S0029, 202410-S0021, 202409-S0038, 202409-S0113, 202411-S0060, 202410-S0012, 202410-S0017</v>
          </cell>
          <cell r="I4719" t="str">
            <v>F</v>
          </cell>
          <cell r="J4719">
            <v>130349.5</v>
          </cell>
          <cell r="K4719">
            <v>130349.5</v>
          </cell>
          <cell r="L4719">
            <v>81038.28</v>
          </cell>
          <cell r="M4719" t="str">
            <v>F</v>
          </cell>
          <cell r="N4719">
            <v>0.6217</v>
          </cell>
          <cell r="O4719" t="str">
            <v>I</v>
          </cell>
        </row>
        <row r="4720">
          <cell r="I4720" t="str">
            <v>F</v>
          </cell>
          <cell r="J4720">
            <v>1810</v>
          </cell>
          <cell r="K4720">
            <v>1810</v>
          </cell>
          <cell r="L4720">
            <v>1086</v>
          </cell>
          <cell r="M4720" t="str">
            <v>F</v>
          </cell>
          <cell r="N4720">
            <v>0.6</v>
          </cell>
          <cell r="O4720" t="str">
            <v>L</v>
          </cell>
        </row>
        <row r="4721">
          <cell r="I4721" t="str">
            <v>F</v>
          </cell>
          <cell r="J4721">
            <v>13133</v>
          </cell>
          <cell r="K4721">
            <v>13133</v>
          </cell>
          <cell r="L4721">
            <v>7879.8</v>
          </cell>
          <cell r="M4721" t="str">
            <v>F</v>
          </cell>
          <cell r="N4721">
            <v>0.6</v>
          </cell>
          <cell r="O4721" t="str">
            <v>L</v>
          </cell>
        </row>
        <row r="4722">
          <cell r="I4722" t="str">
            <v>F</v>
          </cell>
          <cell r="J4722">
            <v>5640</v>
          </cell>
          <cell r="K4722">
            <v>5640</v>
          </cell>
          <cell r="L4722">
            <v>3384</v>
          </cell>
          <cell r="M4722" t="str">
            <v>F</v>
          </cell>
          <cell r="N4722">
            <v>0.6</v>
          </cell>
          <cell r="O4722" t="str">
            <v>L</v>
          </cell>
        </row>
        <row r="4723">
          <cell r="F4723" t="str">
            <v>F-WHSU6535475</v>
          </cell>
          <cell r="G4723" t="str">
            <v>FGR2024/11-0003</v>
          </cell>
        </row>
        <row r="4723">
          <cell r="I4723" t="str">
            <v>F</v>
          </cell>
          <cell r="J4723">
            <v>0</v>
          </cell>
          <cell r="K4723">
            <v>0</v>
          </cell>
          <cell r="L4723">
            <v>0</v>
          </cell>
          <cell r="M4723" t="str">
            <v>F</v>
          </cell>
          <cell r="N4723">
            <v>0.6005</v>
          </cell>
          <cell r="O4723" t="str">
            <v>I</v>
          </cell>
        </row>
        <row r="4724">
          <cell r="I4724" t="str">
            <v>F</v>
          </cell>
          <cell r="J4724">
            <v>31137.2</v>
          </cell>
          <cell r="K4724">
            <v>31137.2</v>
          </cell>
          <cell r="L4724">
            <v>93411.6</v>
          </cell>
          <cell r="M4724" t="str">
            <v>F</v>
          </cell>
          <cell r="N4724">
            <v>3</v>
          </cell>
          <cell r="O4724" t="str">
            <v>L</v>
          </cell>
        </row>
        <row r="4725">
          <cell r="I4725" t="str">
            <v>F</v>
          </cell>
          <cell r="J4725">
            <v>49000</v>
          </cell>
          <cell r="K4725">
            <v>49000</v>
          </cell>
          <cell r="L4725">
            <v>29400</v>
          </cell>
          <cell r="M4725" t="str">
            <v>F</v>
          </cell>
          <cell r="N4725">
            <v>0.6</v>
          </cell>
          <cell r="O4725" t="str">
            <v>L</v>
          </cell>
        </row>
        <row r="4726">
          <cell r="I4726" t="str">
            <v>F</v>
          </cell>
          <cell r="J4726">
            <v>77907.2</v>
          </cell>
          <cell r="K4726">
            <v>77907.2</v>
          </cell>
          <cell r="L4726">
            <v>46744.32</v>
          </cell>
          <cell r="M4726" t="str">
            <v>F</v>
          </cell>
          <cell r="N4726">
            <v>0.6</v>
          </cell>
          <cell r="O4726" t="str">
            <v>L</v>
          </cell>
        </row>
        <row r="4727">
          <cell r="F4727" t="str">
            <v>OOLU9616490</v>
          </cell>
          <cell r="G4727" t="str">
            <v>GR-2024/12-0016</v>
          </cell>
          <cell r="H4727" t="str">
            <v>202410-S0013, 202407-S0024, 202405-S0052, 202311-S0042, 202407-S0076, 202403-S0009</v>
          </cell>
          <cell r="I4727" t="str">
            <v>F</v>
          </cell>
          <cell r="J4727">
            <v>135191</v>
          </cell>
          <cell r="K4727">
            <v>135191</v>
          </cell>
          <cell r="L4727">
            <v>84048.24</v>
          </cell>
          <cell r="M4727" t="str">
            <v>F</v>
          </cell>
          <cell r="N4727">
            <v>0.6217</v>
          </cell>
          <cell r="O4727" t="str">
            <v>I</v>
          </cell>
        </row>
        <row r="4728">
          <cell r="I4728" t="str">
            <v>F</v>
          </cell>
          <cell r="J4728">
            <v>322184</v>
          </cell>
          <cell r="K4728">
            <v>322184</v>
          </cell>
          <cell r="L4728">
            <v>193310.4</v>
          </cell>
          <cell r="M4728" t="str">
            <v>F</v>
          </cell>
          <cell r="N4728">
            <v>0.6</v>
          </cell>
          <cell r="O4728" t="str">
            <v>L</v>
          </cell>
        </row>
        <row r="4729">
          <cell r="I4729" t="str">
            <v>F</v>
          </cell>
          <cell r="J4729">
            <v>57050</v>
          </cell>
          <cell r="K4729">
            <v>57050</v>
          </cell>
          <cell r="L4729">
            <v>34230</v>
          </cell>
          <cell r="M4729" t="str">
            <v>F</v>
          </cell>
          <cell r="N4729">
            <v>0.6</v>
          </cell>
          <cell r="O4729" t="str">
            <v>L</v>
          </cell>
        </row>
        <row r="4730">
          <cell r="I4730" t="str">
            <v>F</v>
          </cell>
          <cell r="J4730">
            <v>179326</v>
          </cell>
          <cell r="K4730">
            <v>179326</v>
          </cell>
          <cell r="L4730">
            <v>107595.6</v>
          </cell>
          <cell r="M4730" t="str">
            <v>F</v>
          </cell>
          <cell r="N4730">
            <v>0.6</v>
          </cell>
          <cell r="O4730" t="str">
            <v>L</v>
          </cell>
        </row>
        <row r="4731">
          <cell r="I4731" t="str">
            <v>F</v>
          </cell>
          <cell r="J4731">
            <v>8100</v>
          </cell>
          <cell r="K4731">
            <v>8100</v>
          </cell>
          <cell r="L4731">
            <v>4860</v>
          </cell>
          <cell r="M4731" t="str">
            <v>F</v>
          </cell>
          <cell r="N4731">
            <v>0.6</v>
          </cell>
          <cell r="O4731" t="str">
            <v>L</v>
          </cell>
        </row>
        <row r="4732">
          <cell r="I4732" t="str">
            <v>F</v>
          </cell>
          <cell r="J4732">
            <v>19188</v>
          </cell>
          <cell r="K4732">
            <v>19188</v>
          </cell>
          <cell r="L4732">
            <v>11512.8</v>
          </cell>
          <cell r="M4732" t="str">
            <v>F</v>
          </cell>
          <cell r="N4732">
            <v>0.6</v>
          </cell>
          <cell r="O4732" t="str">
            <v>L</v>
          </cell>
        </row>
        <row r="4733">
          <cell r="I4733" t="str">
            <v>F</v>
          </cell>
          <cell r="J4733">
            <v>62184</v>
          </cell>
          <cell r="K4733">
            <v>62184</v>
          </cell>
          <cell r="L4733">
            <v>37310.4</v>
          </cell>
          <cell r="M4733" t="str">
            <v>F</v>
          </cell>
          <cell r="N4733">
            <v>0.6</v>
          </cell>
          <cell r="O4733" t="str">
            <v>L</v>
          </cell>
        </row>
        <row r="4734">
          <cell r="I4734" t="str">
            <v>F</v>
          </cell>
          <cell r="J4734">
            <v>15875</v>
          </cell>
          <cell r="K4734">
            <v>15875</v>
          </cell>
          <cell r="L4734">
            <v>9525</v>
          </cell>
          <cell r="M4734" t="str">
            <v>F</v>
          </cell>
          <cell r="N4734">
            <v>0.6</v>
          </cell>
          <cell r="O4734" t="str">
            <v>L</v>
          </cell>
        </row>
        <row r="4735">
          <cell r="I4735" t="str">
            <v>F</v>
          </cell>
          <cell r="J4735">
            <v>280</v>
          </cell>
          <cell r="K4735">
            <v>280</v>
          </cell>
          <cell r="L4735">
            <v>168</v>
          </cell>
          <cell r="M4735" t="str">
            <v>F</v>
          </cell>
          <cell r="N4735">
            <v>0.6</v>
          </cell>
          <cell r="O4735" t="str">
            <v>L</v>
          </cell>
        </row>
        <row r="4736">
          <cell r="I4736" t="str">
            <v>F</v>
          </cell>
          <cell r="J4736">
            <v>3600</v>
          </cell>
          <cell r="K4736">
            <v>3600</v>
          </cell>
          <cell r="L4736">
            <v>2160</v>
          </cell>
          <cell r="M4736" t="str">
            <v>F</v>
          </cell>
          <cell r="N4736">
            <v>0.6</v>
          </cell>
          <cell r="O4736" t="str">
            <v>L</v>
          </cell>
        </row>
        <row r="4737">
          <cell r="F4737" t="str">
            <v>TRHU6584600</v>
          </cell>
          <cell r="G4737" t="str">
            <v>GR-2024/11-0082</v>
          </cell>
          <cell r="H4737" t="str">
            <v>202409-S0033</v>
          </cell>
          <cell r="I4737" t="str">
            <v>F</v>
          </cell>
          <cell r="J4737">
            <v>14500</v>
          </cell>
          <cell r="K4737">
            <v>14500</v>
          </cell>
          <cell r="L4737">
            <v>8972.6</v>
          </cell>
          <cell r="M4737" t="str">
            <v>F</v>
          </cell>
          <cell r="N4737">
            <v>0.6188</v>
          </cell>
          <cell r="O4737" t="str">
            <v>I</v>
          </cell>
        </row>
        <row r="4738">
          <cell r="F4738" t="str">
            <v>F-TGHU9502630</v>
          </cell>
          <cell r="G4738" t="str">
            <v>FGR2024/11-0002</v>
          </cell>
          <cell r="H4738" t="str">
            <v>202409-S0005</v>
          </cell>
          <cell r="I4738" t="str">
            <v>F</v>
          </cell>
          <cell r="J4738">
            <v>2700</v>
          </cell>
          <cell r="K4738">
            <v>2700</v>
          </cell>
          <cell r="L4738">
            <v>1651.05</v>
          </cell>
          <cell r="M4738" t="str">
            <v>F</v>
          </cell>
          <cell r="N4738">
            <v>0.6115</v>
          </cell>
          <cell r="O4738" t="str">
            <v>I</v>
          </cell>
        </row>
        <row r="4739">
          <cell r="F4739" t="str">
            <v>F-OOLU9332744</v>
          </cell>
          <cell r="G4739" t="str">
            <v>FGR2024/11-0001</v>
          </cell>
        </row>
        <row r="4739">
          <cell r="I4739" t="str">
            <v>F</v>
          </cell>
          <cell r="J4739">
            <v>0</v>
          </cell>
          <cell r="K4739">
            <v>0</v>
          </cell>
          <cell r="L4739">
            <v>0</v>
          </cell>
          <cell r="M4739" t="str">
            <v>F</v>
          </cell>
          <cell r="N4739">
            <v>0.6115</v>
          </cell>
          <cell r="O4739" t="str">
            <v>I</v>
          </cell>
        </row>
        <row r="4740">
          <cell r="F4740" t="str">
            <v>OOLU9332744 (MOCHA)</v>
          </cell>
          <cell r="G4740" t="str">
            <v>GR-2024/11-0025</v>
          </cell>
        </row>
        <row r="4740">
          <cell r="I4740" t="str">
            <v>F</v>
          </cell>
          <cell r="J4740">
            <v>65</v>
          </cell>
          <cell r="K4740">
            <v>65</v>
          </cell>
          <cell r="L4740">
            <v>39.75</v>
          </cell>
          <cell r="M4740" t="str">
            <v>F</v>
          </cell>
          <cell r="N4740">
            <v>0.6115</v>
          </cell>
          <cell r="O4740" t="str">
            <v>I</v>
          </cell>
        </row>
        <row r="4741">
          <cell r="I4741" t="str">
            <v>F</v>
          </cell>
          <cell r="J4741">
            <v>11500</v>
          </cell>
          <cell r="K4741">
            <v>11500</v>
          </cell>
          <cell r="L4741">
            <v>6900</v>
          </cell>
          <cell r="M4741" t="str">
            <v>F</v>
          </cell>
          <cell r="N4741">
            <v>0.6</v>
          </cell>
          <cell r="O4741" t="str">
            <v>L</v>
          </cell>
        </row>
        <row r="4742">
          <cell r="I4742" t="str">
            <v>F</v>
          </cell>
          <cell r="J4742">
            <v>68681.5</v>
          </cell>
          <cell r="K4742">
            <v>68681.5</v>
          </cell>
          <cell r="L4742">
            <v>41208.9</v>
          </cell>
          <cell r="M4742" t="str">
            <v>F</v>
          </cell>
          <cell r="N4742">
            <v>0.6</v>
          </cell>
          <cell r="O4742" t="str">
            <v>L</v>
          </cell>
        </row>
        <row r="4743">
          <cell r="F4743" t="str">
            <v>MEDU8866144</v>
          </cell>
          <cell r="G4743" t="str">
            <v>GR-2024/12-0107</v>
          </cell>
          <cell r="H4743" t="str">
            <v>202409-S0123, 202407-S0052, 202409-S0059, 202408-S0022, 202409-S0097, 202409-S0096, 202409-S0115, 202409-S0074</v>
          </cell>
          <cell r="I4743" t="str">
            <v>F</v>
          </cell>
          <cell r="J4743">
            <v>126060.5</v>
          </cell>
          <cell r="K4743">
            <v>126060.5</v>
          </cell>
          <cell r="L4743">
            <v>78270.96</v>
          </cell>
          <cell r="M4743" t="str">
            <v>F</v>
          </cell>
          <cell r="N4743">
            <v>0.6209</v>
          </cell>
          <cell r="O4743" t="str">
            <v>I</v>
          </cell>
        </row>
        <row r="4744">
          <cell r="F4744" t="str">
            <v>MSBU5225189</v>
          </cell>
          <cell r="G4744" t="str">
            <v>GR-2024/12-0082</v>
          </cell>
          <cell r="H4744" t="str">
            <v>202409-S0115, 202410-S0084, 202409-S0111, 202409-S0029, 202409-S0059, 202409-S0096, 202409-S0127, 202409-S0113</v>
          </cell>
          <cell r="I4744" t="str">
            <v>F</v>
          </cell>
          <cell r="J4744">
            <v>109752</v>
          </cell>
          <cell r="K4744">
            <v>109752</v>
          </cell>
          <cell r="L4744">
            <v>68145.02</v>
          </cell>
          <cell r="M4744" t="str">
            <v>F</v>
          </cell>
          <cell r="N4744">
            <v>0.6209</v>
          </cell>
          <cell r="O4744" t="str">
            <v>I</v>
          </cell>
        </row>
        <row r="4745">
          <cell r="I4745" t="str">
            <v>F</v>
          </cell>
          <cell r="J4745">
            <v>12000</v>
          </cell>
          <cell r="K4745">
            <v>12000</v>
          </cell>
          <cell r="L4745">
            <v>7200</v>
          </cell>
          <cell r="M4745" t="str">
            <v>F</v>
          </cell>
          <cell r="N4745">
            <v>0.6</v>
          </cell>
          <cell r="O4745" t="str">
            <v>L</v>
          </cell>
        </row>
        <row r="4746">
          <cell r="I4746" t="str">
            <v>F</v>
          </cell>
          <cell r="J4746">
            <v>350</v>
          </cell>
          <cell r="K4746">
            <v>350</v>
          </cell>
          <cell r="L4746">
            <v>210</v>
          </cell>
          <cell r="M4746" t="str">
            <v>F</v>
          </cell>
          <cell r="N4746">
            <v>0.6</v>
          </cell>
          <cell r="O4746" t="str">
            <v>L</v>
          </cell>
        </row>
        <row r="4747">
          <cell r="F4747" t="str">
            <v>CMAU6708413</v>
          </cell>
          <cell r="G4747" t="str">
            <v>GR-2024/11-0079</v>
          </cell>
          <cell r="H4747" t="str">
            <v>202409-S0080</v>
          </cell>
          <cell r="I4747" t="str">
            <v>F</v>
          </cell>
          <cell r="J4747">
            <v>28868.93</v>
          </cell>
          <cell r="K4747">
            <v>28868.93</v>
          </cell>
          <cell r="L4747">
            <v>17653.35</v>
          </cell>
          <cell r="M4747" t="str">
            <v>F</v>
          </cell>
          <cell r="N4747">
            <v>0.6115</v>
          </cell>
          <cell r="O4747" t="str">
            <v>I</v>
          </cell>
        </row>
        <row r="4748">
          <cell r="F4748" t="str">
            <v>WHSU8012010</v>
          </cell>
          <cell r="G4748" t="str">
            <v>GR-2024/11-0097</v>
          </cell>
          <cell r="H4748" t="str">
            <v>202302-S0015, 202405-S0045</v>
          </cell>
          <cell r="I4748" t="str">
            <v>F</v>
          </cell>
          <cell r="J4748">
            <v>117281.14</v>
          </cell>
          <cell r="K4748">
            <v>117281.14</v>
          </cell>
          <cell r="L4748">
            <v>72573.57</v>
          </cell>
          <cell r="M4748" t="str">
            <v>F</v>
          </cell>
          <cell r="N4748">
            <v>0.6188</v>
          </cell>
          <cell r="O4748" t="str">
            <v>I</v>
          </cell>
        </row>
        <row r="4749">
          <cell r="F4749" t="str">
            <v>WHSU8012513</v>
          </cell>
          <cell r="G4749" t="str">
            <v>GR-2024/11-0094</v>
          </cell>
          <cell r="H4749" t="str">
            <v>202407-S0022, 202409-S0060, 202403-S0061, 202408-S0083, 202405-S0046, 202405-S0047, 202312-S0073, 202405-S0066, 202405-S0044, 202403-S0001, 202408-S0082</v>
          </cell>
          <cell r="I4749" t="str">
            <v>F</v>
          </cell>
          <cell r="J4749">
            <v>135600.68</v>
          </cell>
          <cell r="K4749">
            <v>135600.68</v>
          </cell>
          <cell r="L4749">
            <v>83909.7</v>
          </cell>
          <cell r="M4749" t="str">
            <v>F</v>
          </cell>
          <cell r="N4749">
            <v>0.6188</v>
          </cell>
          <cell r="O4749" t="str">
            <v>I</v>
          </cell>
        </row>
        <row r="4750">
          <cell r="F4750" t="str">
            <v>WHSU8003738</v>
          </cell>
          <cell r="G4750" t="str">
            <v>GR-2024/11-0098</v>
          </cell>
          <cell r="H4750" t="str">
            <v>202407-S0097</v>
          </cell>
          <cell r="I4750" t="str">
            <v>F</v>
          </cell>
          <cell r="J4750">
            <v>106941.16</v>
          </cell>
          <cell r="K4750">
            <v>106941.16</v>
          </cell>
          <cell r="L4750">
            <v>66175.19</v>
          </cell>
          <cell r="M4750" t="str">
            <v>F</v>
          </cell>
          <cell r="N4750">
            <v>0.6188</v>
          </cell>
          <cell r="O4750" t="str">
            <v>I</v>
          </cell>
        </row>
        <row r="4751">
          <cell r="I4751" t="str">
            <v>F</v>
          </cell>
          <cell r="J4751">
            <v>23200</v>
          </cell>
          <cell r="K4751">
            <v>23200</v>
          </cell>
          <cell r="L4751">
            <v>13920</v>
          </cell>
          <cell r="M4751" t="str">
            <v>F</v>
          </cell>
          <cell r="N4751">
            <v>0.6</v>
          </cell>
          <cell r="O4751" t="str">
            <v>L</v>
          </cell>
        </row>
        <row r="4752">
          <cell r="F4752" t="str">
            <v>TGCU5280048</v>
          </cell>
          <cell r="G4752" t="str">
            <v>GR-2024/11-0123</v>
          </cell>
          <cell r="H4752" t="str">
            <v>202409-S0056</v>
          </cell>
          <cell r="I4752" t="str">
            <v>F</v>
          </cell>
          <cell r="J4752">
            <v>48362</v>
          </cell>
          <cell r="K4752">
            <v>48362</v>
          </cell>
          <cell r="L4752">
            <v>29926.41</v>
          </cell>
          <cell r="M4752" t="str">
            <v>F</v>
          </cell>
          <cell r="N4752">
            <v>0.6188</v>
          </cell>
          <cell r="O4752" t="str">
            <v>I</v>
          </cell>
        </row>
        <row r="4753">
          <cell r="F4753" t="str">
            <v>TGCU5280048</v>
          </cell>
          <cell r="G4753" t="str">
            <v>GR-2024/11-0122</v>
          </cell>
          <cell r="H4753" t="str">
            <v>202410-S0045, 202410-S0030</v>
          </cell>
          <cell r="I4753" t="str">
            <v>F</v>
          </cell>
          <cell r="J4753">
            <v>26695</v>
          </cell>
          <cell r="K4753">
            <v>26695</v>
          </cell>
          <cell r="L4753">
            <v>16518.87</v>
          </cell>
          <cell r="M4753" t="str">
            <v>F</v>
          </cell>
          <cell r="N4753">
            <v>0.6188</v>
          </cell>
          <cell r="O4753" t="str">
            <v>I</v>
          </cell>
        </row>
        <row r="4754">
          <cell r="F4754" t="str">
            <v>TGCU5280048</v>
          </cell>
          <cell r="G4754" t="str">
            <v>GR-2024/11-0121</v>
          </cell>
          <cell r="H4754" t="str">
            <v>202410-S0023</v>
          </cell>
          <cell r="I4754" t="str">
            <v>F</v>
          </cell>
          <cell r="J4754">
            <v>12660</v>
          </cell>
          <cell r="K4754">
            <v>12660</v>
          </cell>
          <cell r="L4754">
            <v>7834.01</v>
          </cell>
          <cell r="M4754" t="str">
            <v>F</v>
          </cell>
          <cell r="N4754">
            <v>0.6188</v>
          </cell>
          <cell r="O4754" t="str">
            <v>I</v>
          </cell>
        </row>
        <row r="4755">
          <cell r="F4755" t="str">
            <v>TGCU5280048</v>
          </cell>
          <cell r="G4755" t="str">
            <v>GR-2024/11-0120</v>
          </cell>
          <cell r="H4755" t="str">
            <v>202410-S0059</v>
          </cell>
          <cell r="I4755" t="str">
            <v>F</v>
          </cell>
          <cell r="J4755">
            <v>3498</v>
          </cell>
          <cell r="K4755">
            <v>3498</v>
          </cell>
          <cell r="L4755">
            <v>2164.56</v>
          </cell>
          <cell r="M4755" t="str">
            <v>F</v>
          </cell>
          <cell r="N4755">
            <v>0.6188</v>
          </cell>
          <cell r="O4755" t="str">
            <v>I</v>
          </cell>
        </row>
        <row r="4756">
          <cell r="F4756" t="str">
            <v>WHSU8004312</v>
          </cell>
          <cell r="G4756" t="str">
            <v>GR-2024/11-0071</v>
          </cell>
          <cell r="H4756" t="str">
            <v>202405-S0047, 202312-S0073, 202405-S0044, 202405-S0066, 202403-S0001, 202409-S0060, 202407-S0022</v>
          </cell>
          <cell r="I4756" t="str">
            <v>F</v>
          </cell>
          <cell r="J4756">
            <v>143983</v>
          </cell>
          <cell r="K4756">
            <v>143983</v>
          </cell>
          <cell r="L4756">
            <v>89096.68</v>
          </cell>
          <cell r="M4756" t="str">
            <v>F</v>
          </cell>
          <cell r="N4756">
            <v>0.6188</v>
          </cell>
          <cell r="O4756" t="str">
            <v>I</v>
          </cell>
        </row>
        <row r="4757">
          <cell r="F4757" t="str">
            <v>TGCU5280048</v>
          </cell>
          <cell r="G4757" t="str">
            <v>GR-2024/11-0119</v>
          </cell>
          <cell r="H4757" t="str">
            <v>202409-S0075, 202408-S0040</v>
          </cell>
          <cell r="I4757" t="str">
            <v>F</v>
          </cell>
          <cell r="J4757">
            <v>15340</v>
          </cell>
          <cell r="K4757">
            <v>15340</v>
          </cell>
          <cell r="L4757">
            <v>9492.39</v>
          </cell>
          <cell r="M4757" t="str">
            <v>F</v>
          </cell>
          <cell r="N4757">
            <v>0.6188</v>
          </cell>
          <cell r="O4757" t="str">
            <v>I</v>
          </cell>
        </row>
        <row r="4758">
          <cell r="I4758" t="str">
            <v>F</v>
          </cell>
          <cell r="J4758">
            <v>35100</v>
          </cell>
          <cell r="K4758">
            <v>35100</v>
          </cell>
          <cell r="L4758">
            <v>21060</v>
          </cell>
          <cell r="M4758" t="str">
            <v>F</v>
          </cell>
          <cell r="N4758">
            <v>0.6</v>
          </cell>
          <cell r="O4758" t="str">
            <v>L</v>
          </cell>
        </row>
        <row r="4759">
          <cell r="F4759" t="str">
            <v>TGCU5280048</v>
          </cell>
          <cell r="G4759" t="str">
            <v>GR-2024/11-0118</v>
          </cell>
          <cell r="H4759" t="str">
            <v>202406-S0107, 202409-S0047</v>
          </cell>
          <cell r="I4759" t="str">
            <v>F</v>
          </cell>
          <cell r="J4759">
            <v>58470</v>
          </cell>
          <cell r="K4759">
            <v>58470</v>
          </cell>
          <cell r="L4759">
            <v>36181.24</v>
          </cell>
          <cell r="M4759" t="str">
            <v>F</v>
          </cell>
          <cell r="N4759">
            <v>0.6188</v>
          </cell>
          <cell r="O4759" t="str">
            <v>I</v>
          </cell>
        </row>
        <row r="4760">
          <cell r="F4760" t="str">
            <v>TGCU5280048</v>
          </cell>
          <cell r="G4760" t="str">
            <v>GR-2024/11-0117</v>
          </cell>
          <cell r="H4760" t="str">
            <v>202409-S0089, 202408-S0093</v>
          </cell>
          <cell r="I4760" t="str">
            <v>F</v>
          </cell>
          <cell r="J4760">
            <v>26930</v>
          </cell>
          <cell r="K4760">
            <v>26930</v>
          </cell>
          <cell r="L4760">
            <v>16664.28</v>
          </cell>
          <cell r="M4760" t="str">
            <v>F</v>
          </cell>
          <cell r="N4760">
            <v>0.6188</v>
          </cell>
          <cell r="O4760" t="str">
            <v>I</v>
          </cell>
        </row>
        <row r="4761">
          <cell r="F4761" t="str">
            <v>TGCU5280048</v>
          </cell>
          <cell r="G4761" t="str">
            <v>GR-2024/11-0116</v>
          </cell>
          <cell r="H4761" t="str">
            <v>202409-S0107, 202407-S0118, 202409-S0036, 202410-S0016, 202407-S0049, 202408-S0039, 202408-S0016</v>
          </cell>
          <cell r="I4761" t="str">
            <v>F</v>
          </cell>
          <cell r="J4761">
            <v>117674.5</v>
          </cell>
          <cell r="K4761">
            <v>117674.5</v>
          </cell>
          <cell r="L4761">
            <v>72816.98</v>
          </cell>
          <cell r="M4761" t="str">
            <v>F</v>
          </cell>
          <cell r="N4761">
            <v>0.6188</v>
          </cell>
          <cell r="O4761" t="str">
            <v>I</v>
          </cell>
        </row>
        <row r="4762">
          <cell r="I4762" t="str">
            <v>F</v>
          </cell>
          <cell r="J4762">
            <v>3101</v>
          </cell>
          <cell r="K4762">
            <v>3101</v>
          </cell>
          <cell r="L4762">
            <v>1860.6</v>
          </cell>
          <cell r="M4762" t="str">
            <v>F</v>
          </cell>
          <cell r="N4762">
            <v>0.6</v>
          </cell>
          <cell r="O4762" t="str">
            <v>L</v>
          </cell>
        </row>
        <row r="4763">
          <cell r="F4763" t="str">
            <v>WHSU8003954</v>
          </cell>
          <cell r="G4763" t="str">
            <v>GR-2024/11-0074</v>
          </cell>
          <cell r="H4763" t="str">
            <v>202302-S0015, 202408-S0049</v>
          </cell>
          <cell r="I4763" t="str">
            <v>F</v>
          </cell>
          <cell r="J4763">
            <v>135997</v>
          </cell>
          <cell r="K4763">
            <v>135997</v>
          </cell>
          <cell r="L4763">
            <v>84154.94</v>
          </cell>
          <cell r="M4763" t="str">
            <v>F</v>
          </cell>
          <cell r="N4763">
            <v>0.6188</v>
          </cell>
          <cell r="O4763" t="str">
            <v>I</v>
          </cell>
        </row>
        <row r="4764">
          <cell r="I4764" t="str">
            <v>F</v>
          </cell>
          <cell r="J4764">
            <v>51250</v>
          </cell>
          <cell r="K4764">
            <v>51250</v>
          </cell>
          <cell r="L4764">
            <v>30750</v>
          </cell>
          <cell r="M4764" t="str">
            <v>F</v>
          </cell>
          <cell r="N4764">
            <v>0.6</v>
          </cell>
          <cell r="O4764" t="str">
            <v>L</v>
          </cell>
        </row>
        <row r="4765">
          <cell r="I4765" t="str">
            <v>F</v>
          </cell>
          <cell r="J4765">
            <v>3350</v>
          </cell>
          <cell r="K4765">
            <v>3350</v>
          </cell>
          <cell r="L4765">
            <v>2010</v>
          </cell>
          <cell r="M4765" t="str">
            <v>F</v>
          </cell>
          <cell r="N4765">
            <v>0.6</v>
          </cell>
          <cell r="O4765" t="str">
            <v>L</v>
          </cell>
        </row>
        <row r="4766">
          <cell r="F4766" t="str">
            <v>CMAU9333795</v>
          </cell>
          <cell r="G4766" t="str">
            <v>GR-2024/11-0086</v>
          </cell>
          <cell r="H4766" t="str">
            <v>202408-S0092, 202409-S0064, 202409-S0130, 202409-S0004, 202409-S0014, 202410-S0029, 202410-S0046, 202410-S0008, 202407-S0041, 202409-S0013, 202408-S0074, 202409-S0032, 202405-S0002, 202409-S0100, 202408-S0076, 202408-S0075, 202409-S0046, 202408-S0101, 202403-S0014, 202408-S0064, 202408-S0080, 202408-S0062</v>
          </cell>
          <cell r="I4766" t="str">
            <v>F</v>
          </cell>
          <cell r="J4766">
            <v>790594.68</v>
          </cell>
          <cell r="K4766">
            <v>790594.68</v>
          </cell>
          <cell r="L4766">
            <v>486057.61</v>
          </cell>
          <cell r="M4766" t="str">
            <v>F</v>
          </cell>
          <cell r="N4766">
            <v>0.6148</v>
          </cell>
          <cell r="O4766" t="str">
            <v>I</v>
          </cell>
        </row>
        <row r="4767">
          <cell r="F4767" t="str">
            <v>WHSU8004056</v>
          </cell>
          <cell r="G4767" t="str">
            <v>GR-2024/11-0095</v>
          </cell>
          <cell r="H4767" t="str">
            <v>202403-S0061, 202407-S0096, 202405-S0046</v>
          </cell>
          <cell r="I4767" t="str">
            <v>F</v>
          </cell>
          <cell r="J4767">
            <v>136085</v>
          </cell>
          <cell r="K4767">
            <v>136085</v>
          </cell>
          <cell r="L4767">
            <v>84209.4</v>
          </cell>
          <cell r="M4767" t="str">
            <v>F</v>
          </cell>
          <cell r="N4767">
            <v>0.6188</v>
          </cell>
          <cell r="O4767" t="str">
            <v>I</v>
          </cell>
        </row>
        <row r="4768">
          <cell r="I4768" t="str">
            <v>F</v>
          </cell>
          <cell r="J4768">
            <v>242298.2</v>
          </cell>
          <cell r="K4768">
            <v>242298.2</v>
          </cell>
          <cell r="L4768">
            <v>145378.92</v>
          </cell>
          <cell r="M4768" t="str">
            <v>F</v>
          </cell>
          <cell r="N4768">
            <v>0.6</v>
          </cell>
          <cell r="O4768" t="str">
            <v>L</v>
          </cell>
        </row>
        <row r="4769">
          <cell r="F4769" t="str">
            <v>TRHU6584600</v>
          </cell>
          <cell r="G4769" t="str">
            <v>GR-2024/11-0083</v>
          </cell>
          <cell r="H4769" t="str">
            <v>202406-S0003, 202403-S0017, 202409-S0108, 202409-S0128, 202409-S0110, 202405-S0081, 202407-S0013, 202408-S0052, 202312-S0045, 202409-S0026, 202310-S0023</v>
          </cell>
          <cell r="I4769" t="str">
            <v>F</v>
          </cell>
          <cell r="J4769">
            <v>100439</v>
          </cell>
          <cell r="K4769">
            <v>100439</v>
          </cell>
          <cell r="L4769">
            <v>62151.65</v>
          </cell>
          <cell r="M4769" t="str">
            <v>F</v>
          </cell>
          <cell r="N4769">
            <v>0.6188</v>
          </cell>
          <cell r="O4769" t="str">
            <v>I</v>
          </cell>
        </row>
        <row r="4770">
          <cell r="F4770" t="str">
            <v>TRHU6584600</v>
          </cell>
        </row>
        <row r="4770">
          <cell r="I4770" t="str">
            <v>T</v>
          </cell>
          <cell r="J4770">
            <v>0</v>
          </cell>
          <cell r="K4770">
            <v>0</v>
          </cell>
          <cell r="L4770">
            <v>0</v>
          </cell>
          <cell r="M4770" t="str">
            <v>F</v>
          </cell>
          <cell r="N4770">
            <v>0.6148</v>
          </cell>
        </row>
        <row r="4771">
          <cell r="I4771" t="str">
            <v>F</v>
          </cell>
          <cell r="J4771">
            <v>32400</v>
          </cell>
          <cell r="K4771">
            <v>32400</v>
          </cell>
          <cell r="L4771">
            <v>19440</v>
          </cell>
          <cell r="M4771" t="str">
            <v>F</v>
          </cell>
          <cell r="N4771">
            <v>0.6</v>
          </cell>
          <cell r="O4771" t="str">
            <v>L</v>
          </cell>
        </row>
        <row r="4772">
          <cell r="I4772" t="str">
            <v>F</v>
          </cell>
          <cell r="J4772">
            <v>41400</v>
          </cell>
          <cell r="K4772">
            <v>41400</v>
          </cell>
          <cell r="L4772">
            <v>24840</v>
          </cell>
          <cell r="M4772" t="str">
            <v>F</v>
          </cell>
          <cell r="N4772">
            <v>0.6</v>
          </cell>
          <cell r="O4772" t="str">
            <v>L</v>
          </cell>
        </row>
        <row r="4773">
          <cell r="I4773" t="str">
            <v>F</v>
          </cell>
          <cell r="J4773">
            <v>67200</v>
          </cell>
          <cell r="K4773">
            <v>67200</v>
          </cell>
          <cell r="L4773">
            <v>40320</v>
          </cell>
          <cell r="M4773" t="str">
            <v>F</v>
          </cell>
          <cell r="N4773">
            <v>0.6</v>
          </cell>
          <cell r="O4773" t="str">
            <v>L</v>
          </cell>
        </row>
        <row r="4774">
          <cell r="I4774" t="str">
            <v>F</v>
          </cell>
          <cell r="J4774">
            <v>38960</v>
          </cell>
          <cell r="K4774">
            <v>38960</v>
          </cell>
          <cell r="L4774">
            <v>23376</v>
          </cell>
          <cell r="M4774" t="str">
            <v>F</v>
          </cell>
          <cell r="N4774">
            <v>0.6</v>
          </cell>
          <cell r="O4774" t="str">
            <v>L</v>
          </cell>
        </row>
        <row r="4775">
          <cell r="I4775" t="str">
            <v>F</v>
          </cell>
          <cell r="J4775">
            <v>1032985.14</v>
          </cell>
          <cell r="K4775">
            <v>1032985.14</v>
          </cell>
          <cell r="L4775">
            <v>619791.08</v>
          </cell>
          <cell r="M4775" t="str">
            <v>F</v>
          </cell>
          <cell r="N4775">
            <v>0.6</v>
          </cell>
          <cell r="O4775" t="str">
            <v>L</v>
          </cell>
        </row>
        <row r="4776">
          <cell r="I4776" t="str">
            <v>F</v>
          </cell>
          <cell r="J4776">
            <v>20479.5</v>
          </cell>
          <cell r="K4776">
            <v>20479.5</v>
          </cell>
          <cell r="L4776">
            <v>12287.7</v>
          </cell>
          <cell r="M4776" t="str">
            <v>F</v>
          </cell>
          <cell r="N4776">
            <v>0.6</v>
          </cell>
          <cell r="O4776" t="str">
            <v>L</v>
          </cell>
        </row>
        <row r="4777">
          <cell r="I4777" t="str">
            <v>F</v>
          </cell>
          <cell r="J4777">
            <v>0</v>
          </cell>
          <cell r="K4777">
            <v>0</v>
          </cell>
          <cell r="L4777">
            <v>0</v>
          </cell>
          <cell r="M4777" t="str">
            <v>F</v>
          </cell>
          <cell r="N4777">
            <v>0.6</v>
          </cell>
          <cell r="O4777" t="str">
            <v>L</v>
          </cell>
        </row>
        <row r="4778">
          <cell r="I4778" t="str">
            <v>F</v>
          </cell>
          <cell r="J4778">
            <v>140058</v>
          </cell>
          <cell r="K4778">
            <v>140058</v>
          </cell>
          <cell r="L4778">
            <v>84034.8</v>
          </cell>
          <cell r="M4778" t="str">
            <v>F</v>
          </cell>
          <cell r="N4778">
            <v>0.6</v>
          </cell>
          <cell r="O4778" t="str">
            <v>L</v>
          </cell>
        </row>
        <row r="4779">
          <cell r="F4779" t="str">
            <v>CSNU6050797</v>
          </cell>
          <cell r="G4779" t="str">
            <v>GR-2024/11-0060</v>
          </cell>
          <cell r="H4779" t="str">
            <v>202409-S0098, 202407-S0010, 202409-S0072</v>
          </cell>
          <cell r="I4779" t="str">
            <v>F</v>
          </cell>
          <cell r="J4779">
            <v>110960</v>
          </cell>
          <cell r="K4779">
            <v>110960</v>
          </cell>
          <cell r="L4779">
            <v>68662.05</v>
          </cell>
          <cell r="M4779" t="str">
            <v>F</v>
          </cell>
          <cell r="N4779">
            <v>0.6188</v>
          </cell>
          <cell r="O4779" t="str">
            <v>I</v>
          </cell>
        </row>
        <row r="4780">
          <cell r="I4780" t="str">
            <v>F</v>
          </cell>
          <cell r="J4780">
            <v>13500</v>
          </cell>
          <cell r="K4780">
            <v>13500</v>
          </cell>
          <cell r="L4780">
            <v>8100</v>
          </cell>
          <cell r="M4780" t="str">
            <v>F</v>
          </cell>
          <cell r="N4780">
            <v>0.6</v>
          </cell>
          <cell r="O4780" t="str">
            <v>L</v>
          </cell>
        </row>
        <row r="4781">
          <cell r="F4781" t="str">
            <v>FCIU9822322</v>
          </cell>
          <cell r="G4781" t="str">
            <v>GR-2024/11-0061</v>
          </cell>
          <cell r="H4781" t="str">
            <v>202406-S0026</v>
          </cell>
          <cell r="I4781" t="str">
            <v>F</v>
          </cell>
          <cell r="J4781">
            <v>91800</v>
          </cell>
          <cell r="K4781">
            <v>91800</v>
          </cell>
          <cell r="L4781">
            <v>56805.84</v>
          </cell>
          <cell r="M4781" t="str">
            <v>F</v>
          </cell>
          <cell r="N4781">
            <v>0.6188</v>
          </cell>
          <cell r="O4781" t="str">
            <v>I</v>
          </cell>
        </row>
        <row r="4782">
          <cell r="F4782" t="str">
            <v>CSLU6103919</v>
          </cell>
          <cell r="G4782" t="str">
            <v>GR-2024/11-0105</v>
          </cell>
          <cell r="H4782" t="str">
            <v>202409-S0108</v>
          </cell>
          <cell r="I4782" t="str">
            <v>F</v>
          </cell>
          <cell r="J4782">
            <v>115200</v>
          </cell>
          <cell r="K4782">
            <v>115200</v>
          </cell>
          <cell r="L4782">
            <v>71285.76</v>
          </cell>
          <cell r="M4782" t="str">
            <v>F</v>
          </cell>
          <cell r="N4782">
            <v>0.6188</v>
          </cell>
          <cell r="O4782" t="str">
            <v>I</v>
          </cell>
        </row>
        <row r="4783">
          <cell r="F4783" t="str">
            <v>TCNU1715679</v>
          </cell>
          <cell r="G4783" t="str">
            <v>GR-2024/11-0096</v>
          </cell>
          <cell r="H4783" t="str">
            <v>202409-S0006, 202409-S0081, 202410-S0061</v>
          </cell>
          <cell r="I4783" t="str">
            <v>F</v>
          </cell>
          <cell r="J4783">
            <v>268583.99</v>
          </cell>
          <cell r="K4783">
            <v>268583.99</v>
          </cell>
          <cell r="L4783">
            <v>166199.77</v>
          </cell>
          <cell r="M4783" t="str">
            <v>F</v>
          </cell>
          <cell r="N4783">
            <v>0.6188</v>
          </cell>
          <cell r="O4783" t="str">
            <v>I</v>
          </cell>
        </row>
        <row r="4784">
          <cell r="F4784" t="str">
            <v>CMAU4743328</v>
          </cell>
          <cell r="G4784" t="str">
            <v>GR-2024/11-0114</v>
          </cell>
          <cell r="H4784" t="str">
            <v>202409-S0081</v>
          </cell>
          <cell r="I4784" t="str">
            <v>F</v>
          </cell>
          <cell r="J4784">
            <v>108969</v>
          </cell>
          <cell r="K4784">
            <v>108969</v>
          </cell>
          <cell r="L4784">
            <v>67430.02</v>
          </cell>
          <cell r="M4784" t="str">
            <v>F</v>
          </cell>
          <cell r="N4784">
            <v>0.6188</v>
          </cell>
          <cell r="O4784" t="str">
            <v>I</v>
          </cell>
        </row>
        <row r="4785">
          <cell r="F4785" t="str">
            <v>UETU6215348</v>
          </cell>
          <cell r="G4785" t="str">
            <v>GR-2024/11-0103</v>
          </cell>
          <cell r="H4785" t="str">
            <v>202409-S0130, 202406-S0103, 202408-S0061, 202408-S0063, 202409-S0032, 202210-S0027, 202409-S0131, 202409-S0030, 202409-S0116, 202410-S0047, 202408-S0025, 202409-S0063, 202410-S0029, 202409-S0014, 202410-S0046, 202409-S0068, 202409-S0046, 202409-S0090, 202408-S0062, 202409-S0005, 202408-S0064, 202409-S0023</v>
          </cell>
          <cell r="I4785" t="str">
            <v>F</v>
          </cell>
          <cell r="J4785">
            <v>402758.5</v>
          </cell>
          <cell r="K4785">
            <v>402758.5</v>
          </cell>
          <cell r="L4785">
            <v>249226.96</v>
          </cell>
          <cell r="M4785" t="str">
            <v>F</v>
          </cell>
          <cell r="N4785">
            <v>0.6188</v>
          </cell>
          <cell r="O4785" t="str">
            <v>I</v>
          </cell>
        </row>
        <row r="4786">
          <cell r="F4786" t="str">
            <v>FFAU4465483</v>
          </cell>
          <cell r="G4786" t="str">
            <v>GR-2024/11-0099</v>
          </cell>
          <cell r="H4786" t="str">
            <v>202407-S0067, 202406-S0015, 202407-S0065, 202405-S0113, 202408-S0069, 202408-S0010</v>
          </cell>
          <cell r="I4786" t="str">
            <v>F</v>
          </cell>
          <cell r="J4786">
            <v>180339</v>
          </cell>
          <cell r="K4786">
            <v>180339</v>
          </cell>
          <cell r="L4786">
            <v>111593.77</v>
          </cell>
          <cell r="M4786" t="str">
            <v>F</v>
          </cell>
          <cell r="N4786">
            <v>0.6188</v>
          </cell>
          <cell r="O4786" t="str">
            <v>I</v>
          </cell>
        </row>
        <row r="4787">
          <cell r="F4787" t="str">
            <v>OOCU7548893</v>
          </cell>
          <cell r="G4787" t="str">
            <v>GR-2024/11-0080</v>
          </cell>
          <cell r="H4787" t="str">
            <v>202410-S0058, 202406-S0003, 202411-S0018, 202311-S0012, 202404-S0007, 202409-S0128, 202403-S0017, 202405-S0081, 202407-S0010, 202404-S0084, 202409-S0108</v>
          </cell>
          <cell r="I4787" t="str">
            <v>F</v>
          </cell>
          <cell r="J4787">
            <v>111781</v>
          </cell>
          <cell r="K4787">
            <v>111781</v>
          </cell>
          <cell r="L4787">
            <v>68722.96</v>
          </cell>
          <cell r="M4787" t="str">
            <v>F</v>
          </cell>
          <cell r="N4787">
            <v>0.6148</v>
          </cell>
          <cell r="O4787" t="str">
            <v>I</v>
          </cell>
        </row>
        <row r="4788">
          <cell r="F4788" t="str">
            <v>SEKU6043019</v>
          </cell>
          <cell r="G4788" t="str">
            <v>GR-2024/11-0078</v>
          </cell>
          <cell r="H4788" t="str">
            <v>202409-S0066, 202406-S0061, 202405-S0113, 202408-S0044, 202303-S0031, 202409-S0094, 202406-S0015, 202410-S0024</v>
          </cell>
          <cell r="I4788" t="str">
            <v>F</v>
          </cell>
          <cell r="J4788">
            <v>70376</v>
          </cell>
          <cell r="K4788">
            <v>70376</v>
          </cell>
          <cell r="L4788">
            <v>43548.67</v>
          </cell>
          <cell r="M4788" t="str">
            <v>F</v>
          </cell>
          <cell r="N4788">
            <v>0.6188</v>
          </cell>
          <cell r="O4788" t="str">
            <v>I</v>
          </cell>
        </row>
        <row r="4789">
          <cell r="F4789" t="str">
            <v>BMOU5327446</v>
          </cell>
          <cell r="G4789" t="str">
            <v>GR-2024/11-0107</v>
          </cell>
          <cell r="H4789" t="str">
            <v>202405-S0060, 202409-S0077, 202409-S0008, 202409-S0003, 202402-S0005, 202410-S0015</v>
          </cell>
          <cell r="I4789" t="str">
            <v>F</v>
          </cell>
          <cell r="J4789">
            <v>77287.6</v>
          </cell>
          <cell r="K4789">
            <v>77287.6</v>
          </cell>
          <cell r="L4789">
            <v>47825.57</v>
          </cell>
          <cell r="M4789" t="str">
            <v>F</v>
          </cell>
          <cell r="N4789">
            <v>0.6188</v>
          </cell>
          <cell r="O4789" t="str">
            <v>I</v>
          </cell>
        </row>
        <row r="4790">
          <cell r="I4790" t="str">
            <v>F</v>
          </cell>
          <cell r="J4790">
            <v>52500</v>
          </cell>
          <cell r="K4790">
            <v>52500</v>
          </cell>
          <cell r="L4790">
            <v>31500</v>
          </cell>
          <cell r="M4790" t="str">
            <v>F</v>
          </cell>
          <cell r="N4790">
            <v>0.6</v>
          </cell>
          <cell r="O4790" t="str">
            <v>L</v>
          </cell>
        </row>
        <row r="4791">
          <cell r="I4791" t="str">
            <v>F</v>
          </cell>
          <cell r="J4791">
            <v>242500</v>
          </cell>
          <cell r="K4791">
            <v>242500</v>
          </cell>
          <cell r="L4791">
            <v>145500</v>
          </cell>
          <cell r="M4791" t="str">
            <v>F</v>
          </cell>
          <cell r="N4791">
            <v>0.6</v>
          </cell>
          <cell r="O4791" t="str">
            <v>L</v>
          </cell>
        </row>
        <row r="4792">
          <cell r="F4792" t="str">
            <v>SGRU5021830</v>
          </cell>
          <cell r="G4792" t="str">
            <v>GR-2024/11-0070</v>
          </cell>
          <cell r="H4792" t="str">
            <v>202409-S0023, 202408-S0064, 202406-S0031, 202410-S0046, 202409-S0116, 202406-S0059, 202408-S0063, 202409-S0032, 202408-S0074, 202409-S0100, 202409-S0046, 202408-S0076, 202408-S0075, 202408-S0101, 202408-S0061, 202404-S0087, 202408-S0080, 202409-S0068, 202407-S0093, 202407-S0041, 202408-S0092, 202211-S0092, 202205-S0065, 202409-S0076</v>
          </cell>
          <cell r="I4792" t="str">
            <v>F</v>
          </cell>
          <cell r="J4792">
            <v>638917.3</v>
          </cell>
          <cell r="K4792">
            <v>638917.3</v>
          </cell>
          <cell r="L4792">
            <v>392806.36</v>
          </cell>
          <cell r="M4792" t="str">
            <v>F</v>
          </cell>
          <cell r="N4792">
            <v>0.6148</v>
          </cell>
          <cell r="O4792" t="str">
            <v>I</v>
          </cell>
        </row>
        <row r="4793">
          <cell r="F4793" t="str">
            <v>TEMU8783335</v>
          </cell>
          <cell r="G4793" t="str">
            <v>GR-2024/11-0093</v>
          </cell>
          <cell r="H4793" t="str">
            <v>202408-S0037, 202408-S0098, 202409-S0019</v>
          </cell>
          <cell r="I4793" t="str">
            <v>F</v>
          </cell>
          <cell r="J4793">
            <v>49130</v>
          </cell>
          <cell r="K4793">
            <v>49130</v>
          </cell>
          <cell r="L4793">
            <v>30043</v>
          </cell>
          <cell r="M4793" t="str">
            <v>F</v>
          </cell>
          <cell r="N4793">
            <v>0.6115</v>
          </cell>
          <cell r="O4793" t="str">
            <v>I</v>
          </cell>
        </row>
        <row r="4794">
          <cell r="F4794" t="str">
            <v>TEMU8783335</v>
          </cell>
          <cell r="G4794" t="str">
            <v>GR-2024/11-0092</v>
          </cell>
          <cell r="H4794" t="str">
            <v>202409-S0025, 202409-S0045, 202407-S0122</v>
          </cell>
          <cell r="I4794" t="str">
            <v>F</v>
          </cell>
          <cell r="J4794">
            <v>68640</v>
          </cell>
          <cell r="K4794">
            <v>68640</v>
          </cell>
          <cell r="L4794">
            <v>41973.36</v>
          </cell>
          <cell r="M4794" t="str">
            <v>F</v>
          </cell>
          <cell r="N4794">
            <v>0.6115</v>
          </cell>
          <cell r="O4794" t="str">
            <v>I</v>
          </cell>
        </row>
        <row r="4795">
          <cell r="F4795" t="str">
            <v>TEMU8783335</v>
          </cell>
          <cell r="G4795" t="str">
            <v>GR-2024/11-0091</v>
          </cell>
          <cell r="H4795" t="str">
            <v>202409-S0120</v>
          </cell>
          <cell r="I4795" t="str">
            <v>F</v>
          </cell>
          <cell r="J4795">
            <v>2034</v>
          </cell>
          <cell r="K4795">
            <v>2034</v>
          </cell>
          <cell r="L4795">
            <v>1243.79</v>
          </cell>
          <cell r="M4795" t="str">
            <v>F</v>
          </cell>
          <cell r="N4795">
            <v>0.6115</v>
          </cell>
          <cell r="O4795" t="str">
            <v>I</v>
          </cell>
        </row>
        <row r="4796">
          <cell r="F4796" t="str">
            <v>TEMU8783335</v>
          </cell>
          <cell r="G4796" t="str">
            <v>GR-2024/11-0090</v>
          </cell>
          <cell r="H4796" t="str">
            <v>202410-S0035</v>
          </cell>
          <cell r="I4796" t="str">
            <v>F</v>
          </cell>
          <cell r="J4796">
            <v>160.03</v>
          </cell>
          <cell r="K4796">
            <v>160.03</v>
          </cell>
          <cell r="L4796">
            <v>97.86</v>
          </cell>
          <cell r="M4796" t="str">
            <v>F</v>
          </cell>
          <cell r="N4796">
            <v>0.6115</v>
          </cell>
          <cell r="O4796" t="str">
            <v>I</v>
          </cell>
        </row>
        <row r="4797">
          <cell r="F4797" t="str">
            <v>TEMU8783335</v>
          </cell>
          <cell r="G4797" t="str">
            <v>GR-2024/11-0089</v>
          </cell>
          <cell r="H4797" t="str">
            <v>202407-S0028, 202408-S0091, 202409-S0129, 202409-S0036, 202407-S0118, 202409-S0132, 202408-S0039, 202409-S0107</v>
          </cell>
          <cell r="I4797" t="str">
            <v>F</v>
          </cell>
          <cell r="J4797">
            <v>215221</v>
          </cell>
          <cell r="K4797">
            <v>215221</v>
          </cell>
          <cell r="L4797">
            <v>131607.64</v>
          </cell>
          <cell r="M4797" t="str">
            <v>F</v>
          </cell>
          <cell r="N4797">
            <v>0.6115</v>
          </cell>
          <cell r="O4797" t="str">
            <v>I</v>
          </cell>
        </row>
        <row r="4798">
          <cell r="F4798" t="str">
            <v>TEMU8783335</v>
          </cell>
          <cell r="G4798" t="str">
            <v>GR-2024/11-0088</v>
          </cell>
          <cell r="H4798" t="str">
            <v>202409-S0047, 202406-S0107, 202410-S0022, 202409-S0104</v>
          </cell>
          <cell r="I4798" t="str">
            <v>F</v>
          </cell>
          <cell r="J4798">
            <v>222408</v>
          </cell>
          <cell r="K4798">
            <v>222408</v>
          </cell>
          <cell r="L4798">
            <v>136002.49</v>
          </cell>
          <cell r="M4798" t="str">
            <v>F</v>
          </cell>
          <cell r="N4798">
            <v>0.6115</v>
          </cell>
          <cell r="O4798" t="str">
            <v>I</v>
          </cell>
        </row>
        <row r="4799">
          <cell r="F4799" t="str">
            <v>TEMU8783335</v>
          </cell>
          <cell r="G4799" t="str">
            <v>GR-2024/11-0087</v>
          </cell>
          <cell r="H4799" t="str">
            <v>202409-S0052, 202408-S0040, 202409-S0117, 202406-S0069, 202410-S0034</v>
          </cell>
          <cell r="I4799" t="str">
            <v>F</v>
          </cell>
          <cell r="J4799">
            <v>102672.8</v>
          </cell>
          <cell r="K4799">
            <v>102672.8</v>
          </cell>
          <cell r="L4799">
            <v>62784.42</v>
          </cell>
          <cell r="M4799" t="str">
            <v>F</v>
          </cell>
          <cell r="N4799">
            <v>0.6115</v>
          </cell>
          <cell r="O4799" t="str">
            <v>I</v>
          </cell>
        </row>
        <row r="4800">
          <cell r="G4800" t="str">
            <v>GR-2024/11-0084</v>
          </cell>
        </row>
        <row r="4800">
          <cell r="I4800" t="str">
            <v>F</v>
          </cell>
          <cell r="J4800">
            <v>1032</v>
          </cell>
          <cell r="K4800">
            <v>1032</v>
          </cell>
          <cell r="L4800">
            <v>1032</v>
          </cell>
          <cell r="M4800" t="str">
            <v>F</v>
          </cell>
          <cell r="N4800">
            <v>1</v>
          </cell>
        </row>
        <row r="4801">
          <cell r="I4801" t="str">
            <v>T</v>
          </cell>
          <cell r="J4801">
            <v>0</v>
          </cell>
          <cell r="K4801">
            <v>0</v>
          </cell>
          <cell r="L4801">
            <v>0</v>
          </cell>
          <cell r="M4801" t="str">
            <v>F</v>
          </cell>
          <cell r="N4801">
            <v>1</v>
          </cell>
        </row>
        <row r="4802">
          <cell r="F4802" t="str">
            <v>OOCU7448852</v>
          </cell>
          <cell r="G4802" t="str">
            <v>GR-2024/11-0032</v>
          </cell>
          <cell r="H4802" t="str">
            <v>202406-S0026</v>
          </cell>
          <cell r="I4802" t="str">
            <v>F</v>
          </cell>
          <cell r="J4802">
            <v>91800</v>
          </cell>
          <cell r="K4802">
            <v>91800</v>
          </cell>
          <cell r="L4802">
            <v>56135.7</v>
          </cell>
          <cell r="M4802" t="str">
            <v>F</v>
          </cell>
          <cell r="N4802">
            <v>0.6115</v>
          </cell>
          <cell r="O4802" t="str">
            <v>I</v>
          </cell>
        </row>
        <row r="4803">
          <cell r="F4803" t="str">
            <v>OOCU7405697</v>
          </cell>
          <cell r="G4803" t="str">
            <v>GR-2024/11-0057</v>
          </cell>
          <cell r="H4803" t="str">
            <v>202408-S0011</v>
          </cell>
          <cell r="I4803" t="str">
            <v>F</v>
          </cell>
          <cell r="J4803">
            <v>96000</v>
          </cell>
          <cell r="K4803">
            <v>96000</v>
          </cell>
          <cell r="L4803">
            <v>59020.8</v>
          </cell>
          <cell r="M4803" t="str">
            <v>F</v>
          </cell>
          <cell r="N4803">
            <v>0.6148</v>
          </cell>
          <cell r="O4803" t="str">
            <v>I</v>
          </cell>
        </row>
        <row r="4804">
          <cell r="I4804" t="str">
            <v>F</v>
          </cell>
          <cell r="J4804">
            <v>52200</v>
          </cell>
          <cell r="K4804">
            <v>52200</v>
          </cell>
          <cell r="L4804">
            <v>31320</v>
          </cell>
          <cell r="M4804" t="str">
            <v>F</v>
          </cell>
          <cell r="N4804">
            <v>0.6</v>
          </cell>
          <cell r="O4804" t="str">
            <v>L</v>
          </cell>
        </row>
        <row r="4805">
          <cell r="I4805" t="str">
            <v>T</v>
          </cell>
          <cell r="J4805">
            <v>0</v>
          </cell>
          <cell r="K4805">
            <v>0</v>
          </cell>
          <cell r="L4805">
            <v>0</v>
          </cell>
          <cell r="M4805" t="str">
            <v>F</v>
          </cell>
          <cell r="N4805">
            <v>1</v>
          </cell>
        </row>
        <row r="4806">
          <cell r="I4806" t="str">
            <v>F</v>
          </cell>
          <cell r="J4806">
            <v>73460</v>
          </cell>
          <cell r="K4806">
            <v>73460</v>
          </cell>
          <cell r="L4806">
            <v>44076</v>
          </cell>
          <cell r="M4806" t="str">
            <v>F</v>
          </cell>
          <cell r="N4806">
            <v>0.6</v>
          </cell>
          <cell r="O4806" t="str">
            <v>L</v>
          </cell>
        </row>
        <row r="4807">
          <cell r="F4807" t="str">
            <v>TGBU6939630</v>
          </cell>
          <cell r="G4807" t="str">
            <v>GR-2024/11-0045</v>
          </cell>
          <cell r="H4807" t="str">
            <v>202311-S0012, 202405-S0081, 202411-S0018, 202406-S0003, 202409-S0108</v>
          </cell>
          <cell r="I4807" t="str">
            <v>F</v>
          </cell>
          <cell r="J4807">
            <v>109668.05</v>
          </cell>
          <cell r="K4807">
            <v>109668.05</v>
          </cell>
          <cell r="L4807">
            <v>67062.01</v>
          </cell>
          <cell r="M4807" t="str">
            <v>F</v>
          </cell>
          <cell r="N4807">
            <v>0.6115</v>
          </cell>
          <cell r="O4807" t="str">
            <v>I</v>
          </cell>
        </row>
        <row r="4808">
          <cell r="I4808" t="str">
            <v>F</v>
          </cell>
          <cell r="J4808">
            <v>0</v>
          </cell>
          <cell r="K4808">
            <v>0</v>
          </cell>
          <cell r="L4808">
            <v>0</v>
          </cell>
          <cell r="M4808" t="str">
            <v>F</v>
          </cell>
          <cell r="N4808">
            <v>0.6</v>
          </cell>
          <cell r="O4808" t="str">
            <v>L</v>
          </cell>
        </row>
        <row r="4809">
          <cell r="I4809" t="str">
            <v>F</v>
          </cell>
          <cell r="J4809">
            <v>22672</v>
          </cell>
          <cell r="K4809">
            <v>22672</v>
          </cell>
          <cell r="L4809">
            <v>13603.2</v>
          </cell>
          <cell r="M4809" t="str">
            <v>F</v>
          </cell>
          <cell r="N4809">
            <v>0.6</v>
          </cell>
          <cell r="O4809" t="str">
            <v>L</v>
          </cell>
        </row>
        <row r="4810">
          <cell r="I4810" t="str">
            <v>F</v>
          </cell>
          <cell r="J4810">
            <v>3712.7</v>
          </cell>
          <cell r="K4810">
            <v>3712.7</v>
          </cell>
          <cell r="L4810">
            <v>2227.62</v>
          </cell>
          <cell r="M4810" t="str">
            <v>F</v>
          </cell>
          <cell r="N4810">
            <v>0.6</v>
          </cell>
          <cell r="O4810" t="str">
            <v>L</v>
          </cell>
        </row>
        <row r="4811">
          <cell r="I4811" t="str">
            <v>F</v>
          </cell>
          <cell r="J4811">
            <v>5650</v>
          </cell>
          <cell r="K4811">
            <v>5650</v>
          </cell>
          <cell r="L4811">
            <v>3390</v>
          </cell>
          <cell r="M4811" t="str">
            <v>F</v>
          </cell>
          <cell r="N4811">
            <v>0.6</v>
          </cell>
          <cell r="O4811" t="str">
            <v>L</v>
          </cell>
        </row>
        <row r="4812">
          <cell r="F4812" t="str">
            <v>TGHU9502630 (MOCHA)</v>
          </cell>
          <cell r="G4812" t="str">
            <v>GR-2024/11-0013</v>
          </cell>
        </row>
        <row r="4812">
          <cell r="I4812" t="str">
            <v>F</v>
          </cell>
          <cell r="J4812">
            <v>184420.55</v>
          </cell>
          <cell r="K4812">
            <v>184420.55</v>
          </cell>
          <cell r="L4812">
            <v>112773.17</v>
          </cell>
          <cell r="M4812" t="str">
            <v>F</v>
          </cell>
          <cell r="N4812">
            <v>0.6115</v>
          </cell>
          <cell r="O4812" t="str">
            <v>I</v>
          </cell>
        </row>
        <row r="4813">
          <cell r="F4813" t="str">
            <v>TGHU9502630</v>
          </cell>
          <cell r="G4813" t="str">
            <v>GR-2024/11-0012</v>
          </cell>
          <cell r="H4813" t="str">
            <v>202408-S0076, 202409-S0004, 202407-S0044, 202408-S0064, 202406-S0027, 202409-S0070, 202409-S0046, 202409-S0100, 202409-S0068, 202401-S0081, 202408-S0080, 202408-S0063, 202409-S0064, 202408-S0062, 202409-S0116, 202409-S0024, 202409-S0130, 202409-S0032, 202409-S0005, 202406-S0103, 202409-S0030, 202408-S0074</v>
          </cell>
          <cell r="I4813" t="str">
            <v>F</v>
          </cell>
          <cell r="J4813">
            <v>401706.43</v>
          </cell>
          <cell r="K4813">
            <v>401706.43</v>
          </cell>
          <cell r="L4813">
            <v>245643.48</v>
          </cell>
          <cell r="M4813" t="str">
            <v>F</v>
          </cell>
          <cell r="N4813">
            <v>0.6115</v>
          </cell>
          <cell r="O4813" t="str">
            <v>I</v>
          </cell>
        </row>
        <row r="4814">
          <cell r="F4814" t="str">
            <v>BY COURIER</v>
          </cell>
          <cell r="G4814" t="str">
            <v>GR-2024/11-0011</v>
          </cell>
          <cell r="H4814" t="str">
            <v>202409-S0076</v>
          </cell>
          <cell r="I4814" t="str">
            <v>F</v>
          </cell>
          <cell r="J4814">
            <v>274</v>
          </cell>
          <cell r="K4814">
            <v>274</v>
          </cell>
          <cell r="L4814">
            <v>167.33</v>
          </cell>
          <cell r="M4814" t="str">
            <v>F</v>
          </cell>
          <cell r="N4814">
            <v>0.6107</v>
          </cell>
          <cell r="O4814" t="str">
            <v>I</v>
          </cell>
        </row>
        <row r="4815">
          <cell r="I4815" t="str">
            <v>F</v>
          </cell>
          <cell r="J4815">
            <v>9000</v>
          </cell>
          <cell r="K4815">
            <v>9000</v>
          </cell>
          <cell r="L4815">
            <v>5400</v>
          </cell>
          <cell r="M4815" t="str">
            <v>F</v>
          </cell>
          <cell r="N4815">
            <v>0.6</v>
          </cell>
          <cell r="O4815" t="str">
            <v>L</v>
          </cell>
        </row>
        <row r="4816">
          <cell r="F4816" t="str">
            <v>EITU1869327</v>
          </cell>
          <cell r="G4816" t="str">
            <v>GR-2024/11-0046</v>
          </cell>
          <cell r="H4816" t="str">
            <v>202410-S0018, 202411-S0018, 202409-S0072, 202407-S0013</v>
          </cell>
          <cell r="I4816" t="str">
            <v>F</v>
          </cell>
          <cell r="J4816">
            <v>113098</v>
          </cell>
          <cell r="K4816">
            <v>113098</v>
          </cell>
          <cell r="L4816">
            <v>69159.43</v>
          </cell>
          <cell r="M4816" t="str">
            <v>F</v>
          </cell>
          <cell r="N4816">
            <v>0.6115</v>
          </cell>
          <cell r="O4816" t="str">
            <v>I</v>
          </cell>
        </row>
        <row r="4817">
          <cell r="G4817" t="str">
            <v>SPO-2024/11-0070, SPO-2024/11-0017, SPO-2024/11-0072, SPO-2024/11-0035, SPO-2024/11-0021</v>
          </cell>
        </row>
        <row r="4817">
          <cell r="I4817" t="str">
            <v>F</v>
          </cell>
          <cell r="J4817">
            <v>217199</v>
          </cell>
          <cell r="K4817">
            <v>217199</v>
          </cell>
          <cell r="L4817">
            <v>130319.4</v>
          </cell>
          <cell r="M4817" t="str">
            <v>F</v>
          </cell>
          <cell r="N4817">
            <v>0.6</v>
          </cell>
          <cell r="O4817" t="str">
            <v>L</v>
          </cell>
        </row>
        <row r="4818">
          <cell r="F4818" t="str">
            <v>TGBU4358831</v>
          </cell>
          <cell r="G4818" t="str">
            <v>GR-2024/11-0043</v>
          </cell>
          <cell r="H4818" t="str">
            <v>202406-S0026</v>
          </cell>
          <cell r="I4818" t="str">
            <v>F</v>
          </cell>
          <cell r="J4818">
            <v>91800</v>
          </cell>
          <cell r="K4818">
            <v>91800</v>
          </cell>
          <cell r="L4818">
            <v>56135.7</v>
          </cell>
          <cell r="M4818" t="str">
            <v>F</v>
          </cell>
          <cell r="N4818">
            <v>0.6115</v>
          </cell>
          <cell r="O4818" t="str">
            <v>I</v>
          </cell>
        </row>
        <row r="4819">
          <cell r="I4819" t="str">
            <v>F</v>
          </cell>
          <cell r="J4819">
            <v>19000</v>
          </cell>
          <cell r="K4819">
            <v>19000</v>
          </cell>
          <cell r="L4819">
            <v>11400</v>
          </cell>
          <cell r="M4819" t="str">
            <v>F</v>
          </cell>
          <cell r="N4819">
            <v>0.6</v>
          </cell>
          <cell r="O4819" t="str">
            <v>L</v>
          </cell>
        </row>
        <row r="4820">
          <cell r="G4820" t="str">
            <v>GR-2024/11-0014</v>
          </cell>
        </row>
        <row r="4820">
          <cell r="I4820" t="str">
            <v>F</v>
          </cell>
          <cell r="J4820">
            <v>925.44</v>
          </cell>
          <cell r="K4820">
            <v>925.44</v>
          </cell>
          <cell r="L4820">
            <v>925.44</v>
          </cell>
          <cell r="M4820" t="str">
            <v>F</v>
          </cell>
          <cell r="N4820">
            <v>1</v>
          </cell>
        </row>
        <row r="4821">
          <cell r="I4821" t="str">
            <v>F</v>
          </cell>
          <cell r="J4821">
            <v>41500</v>
          </cell>
          <cell r="K4821">
            <v>41500</v>
          </cell>
          <cell r="L4821">
            <v>24900</v>
          </cell>
          <cell r="M4821" t="str">
            <v>F</v>
          </cell>
          <cell r="N4821">
            <v>0.6</v>
          </cell>
          <cell r="O4821" t="str">
            <v>L</v>
          </cell>
        </row>
        <row r="4822">
          <cell r="F4822" t="str">
            <v>EISU9291078</v>
          </cell>
          <cell r="G4822" t="str">
            <v>GR-2024/11-0053</v>
          </cell>
          <cell r="H4822" t="str">
            <v>202205-S0076, 202405-S0044, 202302-S0015, 202405-S0066, 202409-S0114, 202411-S0013, 202410-S0043, 202312-S0073, 202408-S0049, 202403-S0061, 202311-S0073, 202405-S0047, 202409-S0060, 202405-S0046, 202408-S0083</v>
          </cell>
          <cell r="I4822" t="str">
            <v>F</v>
          </cell>
          <cell r="J4822">
            <v>128801</v>
          </cell>
          <cell r="K4822">
            <v>128801</v>
          </cell>
          <cell r="L4822">
            <v>78761.81</v>
          </cell>
          <cell r="M4822" t="str">
            <v>F</v>
          </cell>
          <cell r="N4822">
            <v>0.6115</v>
          </cell>
          <cell r="O4822" t="str">
            <v>I</v>
          </cell>
        </row>
        <row r="4823">
          <cell r="I4823" t="str">
            <v>F</v>
          </cell>
          <cell r="J4823">
            <v>6000</v>
          </cell>
          <cell r="K4823">
            <v>6000</v>
          </cell>
          <cell r="L4823">
            <v>3600</v>
          </cell>
          <cell r="M4823" t="str">
            <v>F</v>
          </cell>
          <cell r="N4823">
            <v>0.6</v>
          </cell>
          <cell r="O4823" t="str">
            <v>L</v>
          </cell>
        </row>
        <row r="4824">
          <cell r="I4824" t="str">
            <v>F</v>
          </cell>
          <cell r="J4824">
            <v>20750</v>
          </cell>
          <cell r="K4824">
            <v>20750</v>
          </cell>
          <cell r="L4824">
            <v>12450</v>
          </cell>
          <cell r="M4824" t="str">
            <v>F</v>
          </cell>
          <cell r="N4824">
            <v>0.6</v>
          </cell>
          <cell r="O4824" t="str">
            <v>L</v>
          </cell>
        </row>
        <row r="4825">
          <cell r="G4825" t="str">
            <v>SPO-2024/11-0015</v>
          </cell>
        </row>
        <row r="4825">
          <cell r="I4825" t="str">
            <v>F</v>
          </cell>
          <cell r="J4825">
            <v>23958</v>
          </cell>
          <cell r="K4825">
            <v>23958</v>
          </cell>
          <cell r="L4825">
            <v>14374.8</v>
          </cell>
          <cell r="M4825" t="str">
            <v>F</v>
          </cell>
          <cell r="N4825">
            <v>0.6</v>
          </cell>
          <cell r="O4825" t="str">
            <v>L</v>
          </cell>
        </row>
        <row r="4826">
          <cell r="I4826" t="str">
            <v>F</v>
          </cell>
          <cell r="J4826">
            <v>5010</v>
          </cell>
          <cell r="K4826">
            <v>5010</v>
          </cell>
          <cell r="L4826">
            <v>3006</v>
          </cell>
          <cell r="M4826" t="str">
            <v>F</v>
          </cell>
          <cell r="N4826">
            <v>0.6</v>
          </cell>
          <cell r="O4826" t="str">
            <v>L</v>
          </cell>
        </row>
        <row r="4827">
          <cell r="I4827" t="str">
            <v>F</v>
          </cell>
          <cell r="J4827">
            <v>0</v>
          </cell>
          <cell r="K4827">
            <v>0</v>
          </cell>
          <cell r="L4827">
            <v>0</v>
          </cell>
          <cell r="M4827" t="str">
            <v>F</v>
          </cell>
          <cell r="N4827">
            <v>0.6</v>
          </cell>
          <cell r="O4827" t="str">
            <v>L</v>
          </cell>
        </row>
        <row r="4828">
          <cell r="I4828" t="str">
            <v>F</v>
          </cell>
          <cell r="J4828">
            <v>55490</v>
          </cell>
          <cell r="K4828">
            <v>55490</v>
          </cell>
          <cell r="L4828">
            <v>33294</v>
          </cell>
          <cell r="M4828" t="str">
            <v>F</v>
          </cell>
          <cell r="N4828">
            <v>0.6</v>
          </cell>
          <cell r="O4828" t="str">
            <v>L</v>
          </cell>
        </row>
        <row r="4829">
          <cell r="I4829" t="str">
            <v>F</v>
          </cell>
          <cell r="J4829">
            <v>121737</v>
          </cell>
          <cell r="K4829">
            <v>121737</v>
          </cell>
          <cell r="L4829">
            <v>73042.2</v>
          </cell>
          <cell r="M4829" t="str">
            <v>F</v>
          </cell>
          <cell r="N4829">
            <v>0.6</v>
          </cell>
          <cell r="O4829" t="str">
            <v>L</v>
          </cell>
        </row>
        <row r="4830">
          <cell r="F4830" t="str">
            <v>WHSU6677633</v>
          </cell>
          <cell r="G4830" t="str">
            <v>GR-2024/11-0039</v>
          </cell>
          <cell r="H4830" t="str">
            <v>202407-S0086, 202302-S0076</v>
          </cell>
          <cell r="I4830" t="str">
            <v>F</v>
          </cell>
          <cell r="J4830">
            <v>143947.7</v>
          </cell>
          <cell r="K4830">
            <v>143947.7</v>
          </cell>
          <cell r="L4830">
            <v>88024.02</v>
          </cell>
          <cell r="M4830" t="str">
            <v>F</v>
          </cell>
          <cell r="N4830">
            <v>0.6115</v>
          </cell>
          <cell r="O4830" t="str">
            <v>I</v>
          </cell>
        </row>
        <row r="4831">
          <cell r="I4831" t="str">
            <v>F</v>
          </cell>
          <cell r="J4831">
            <v>28800</v>
          </cell>
          <cell r="K4831">
            <v>28800</v>
          </cell>
          <cell r="L4831">
            <v>17280</v>
          </cell>
          <cell r="M4831" t="str">
            <v>F</v>
          </cell>
          <cell r="N4831">
            <v>0.6</v>
          </cell>
          <cell r="O4831" t="str">
            <v>N</v>
          </cell>
        </row>
        <row r="4832">
          <cell r="G4832" t="str">
            <v>GR-2024/11-0006</v>
          </cell>
          <cell r="H4832" t="str">
            <v>202409-S0089</v>
          </cell>
          <cell r="I4832" t="str">
            <v>F</v>
          </cell>
          <cell r="J4832">
            <v>1770</v>
          </cell>
          <cell r="K4832">
            <v>1770</v>
          </cell>
          <cell r="L4832">
            <v>1078.11</v>
          </cell>
          <cell r="M4832" t="str">
            <v>F</v>
          </cell>
          <cell r="N4832">
            <v>0.6091</v>
          </cell>
        </row>
        <row r="4833">
          <cell r="F4833" t="str">
            <v>TCNU1846806</v>
          </cell>
          <cell r="G4833" t="str">
            <v>GR-2024/11-0036</v>
          </cell>
          <cell r="H4833" t="str">
            <v>202409-S0001, 202409-S0078, 202408-S0103</v>
          </cell>
          <cell r="I4833" t="str">
            <v>F</v>
          </cell>
          <cell r="J4833">
            <v>48880</v>
          </cell>
          <cell r="K4833">
            <v>48880</v>
          </cell>
          <cell r="L4833">
            <v>29890.12</v>
          </cell>
          <cell r="M4833" t="str">
            <v>F</v>
          </cell>
          <cell r="N4833">
            <v>0.6115</v>
          </cell>
          <cell r="O4833" t="str">
            <v>I</v>
          </cell>
        </row>
        <row r="4834">
          <cell r="F4834" t="str">
            <v>TCNU1846806</v>
          </cell>
          <cell r="G4834" t="str">
            <v>GR-2024/11-0035</v>
          </cell>
          <cell r="H4834" t="str">
            <v>202403-S0077, 202401-S0090, 202408-S0014, 202408-S0094, 202410-S0014, 202409-S0007, 202405-S0061, 202404-S0010</v>
          </cell>
          <cell r="I4834" t="str">
            <v>F</v>
          </cell>
          <cell r="J4834">
            <v>110516.64</v>
          </cell>
          <cell r="K4834">
            <v>110516.64</v>
          </cell>
          <cell r="L4834">
            <v>67580.93</v>
          </cell>
          <cell r="M4834" t="str">
            <v>F</v>
          </cell>
          <cell r="N4834">
            <v>0.6115</v>
          </cell>
          <cell r="O4834" t="str">
            <v>I</v>
          </cell>
        </row>
        <row r="4835">
          <cell r="G4835" t="str">
            <v>GR-2024/11-0005</v>
          </cell>
        </row>
        <row r="4835">
          <cell r="I4835" t="str">
            <v>F</v>
          </cell>
          <cell r="J4835">
            <v>409.5</v>
          </cell>
          <cell r="K4835">
            <v>409.5</v>
          </cell>
          <cell r="L4835">
            <v>409.5</v>
          </cell>
          <cell r="M4835" t="str">
            <v>F</v>
          </cell>
          <cell r="N4835">
            <v>1</v>
          </cell>
        </row>
        <row r="4836">
          <cell r="F4836" t="str">
            <v>BY COURIER</v>
          </cell>
          <cell r="G4836" t="str">
            <v>GR-2024/11-0007</v>
          </cell>
          <cell r="H4836" t="str">
            <v>202409-S0107</v>
          </cell>
          <cell r="I4836" t="str">
            <v>F</v>
          </cell>
          <cell r="J4836">
            <v>238</v>
          </cell>
          <cell r="K4836">
            <v>238</v>
          </cell>
          <cell r="L4836">
            <v>144.2</v>
          </cell>
          <cell r="M4836" t="str">
            <v>F</v>
          </cell>
          <cell r="N4836">
            <v>0.6059</v>
          </cell>
        </row>
        <row r="4837">
          <cell r="I4837" t="str">
            <v>F</v>
          </cell>
          <cell r="J4837">
            <v>1100</v>
          </cell>
          <cell r="K4837">
            <v>1100</v>
          </cell>
          <cell r="L4837">
            <v>660</v>
          </cell>
          <cell r="M4837" t="str">
            <v>F</v>
          </cell>
          <cell r="N4837">
            <v>0.6</v>
          </cell>
          <cell r="O4837" t="str">
            <v>L</v>
          </cell>
        </row>
        <row r="4838">
          <cell r="F4838" t="str">
            <v>OOLU9332744</v>
          </cell>
          <cell r="G4838" t="str">
            <v>GR-2024/11-0023</v>
          </cell>
          <cell r="H4838" t="str">
            <v>202409-S0034, 202408-S0060, 202409-S0062, 202409-S0043</v>
          </cell>
          <cell r="I4838" t="str">
            <v>F</v>
          </cell>
          <cell r="J4838">
            <v>22780.18</v>
          </cell>
          <cell r="K4838">
            <v>22780.18</v>
          </cell>
          <cell r="L4838">
            <v>13930.08</v>
          </cell>
          <cell r="M4838" t="str">
            <v>F</v>
          </cell>
          <cell r="N4838">
            <v>0.6115</v>
          </cell>
          <cell r="O4838" t="str">
            <v>I</v>
          </cell>
        </row>
        <row r="4839">
          <cell r="F4839" t="str">
            <v>OOLU9332744</v>
          </cell>
          <cell r="G4839" t="str">
            <v>GR-2024/11-0022</v>
          </cell>
          <cell r="H4839" t="str">
            <v>202408-S0065, 202407-S0023, 202409-S0009</v>
          </cell>
          <cell r="I4839" t="str">
            <v>F</v>
          </cell>
          <cell r="J4839">
            <v>21042</v>
          </cell>
          <cell r="K4839">
            <v>21042</v>
          </cell>
          <cell r="L4839">
            <v>12867.18</v>
          </cell>
          <cell r="M4839" t="str">
            <v>F</v>
          </cell>
          <cell r="N4839">
            <v>0.6115</v>
          </cell>
          <cell r="O4839" t="str">
            <v>I</v>
          </cell>
        </row>
        <row r="4840">
          <cell r="F4840" t="str">
            <v>OOLU9332744</v>
          </cell>
          <cell r="G4840" t="str">
            <v>GR-2024/11-0021</v>
          </cell>
          <cell r="H4840" t="str">
            <v>202408-S0042</v>
          </cell>
          <cell r="I4840" t="str">
            <v>F</v>
          </cell>
          <cell r="J4840">
            <v>15820</v>
          </cell>
          <cell r="K4840">
            <v>15820</v>
          </cell>
          <cell r="L4840">
            <v>9673.93</v>
          </cell>
          <cell r="M4840" t="str">
            <v>F</v>
          </cell>
          <cell r="N4840">
            <v>0.6115</v>
          </cell>
          <cell r="O4840" t="str">
            <v>I</v>
          </cell>
        </row>
        <row r="4841">
          <cell r="F4841" t="str">
            <v>OOLU9332744</v>
          </cell>
          <cell r="G4841" t="str">
            <v>GR-2024/11-0020</v>
          </cell>
          <cell r="H4841" t="str">
            <v>202401-S0086, 202407-S0028, 202409-S0083, 202409-S0011, 202409-S0036, 202407-S0118, 202408-S0039, 202408-S0096, 202408-S0034</v>
          </cell>
          <cell r="I4841" t="str">
            <v>F</v>
          </cell>
          <cell r="J4841">
            <v>243133</v>
          </cell>
          <cell r="K4841">
            <v>243133</v>
          </cell>
          <cell r="L4841">
            <v>148675.83</v>
          </cell>
          <cell r="M4841" t="str">
            <v>F</v>
          </cell>
          <cell r="N4841">
            <v>0.6115</v>
          </cell>
          <cell r="O4841" t="str">
            <v>I</v>
          </cell>
        </row>
        <row r="4842">
          <cell r="F4842" t="str">
            <v>OOLU9332744</v>
          </cell>
          <cell r="G4842" t="str">
            <v>GR-2024/11-0019</v>
          </cell>
          <cell r="H4842" t="str">
            <v>202408-S0005, 202408-S0073</v>
          </cell>
          <cell r="I4842" t="str">
            <v>F</v>
          </cell>
          <cell r="J4842">
            <v>3319</v>
          </cell>
          <cell r="K4842">
            <v>3319</v>
          </cell>
          <cell r="L4842">
            <v>2029.57</v>
          </cell>
          <cell r="M4842" t="str">
            <v>F</v>
          </cell>
          <cell r="N4842">
            <v>0.6115</v>
          </cell>
          <cell r="O4842" t="str">
            <v>I</v>
          </cell>
        </row>
        <row r="4843">
          <cell r="F4843" t="str">
            <v>OOLU9332744</v>
          </cell>
          <cell r="G4843" t="str">
            <v>GR-2024/11-0018</v>
          </cell>
          <cell r="H4843" t="str">
            <v>202408-S0098, 202408-S0037</v>
          </cell>
          <cell r="I4843" t="str">
            <v>F</v>
          </cell>
          <cell r="J4843">
            <v>52094.4</v>
          </cell>
          <cell r="K4843">
            <v>52094.4</v>
          </cell>
          <cell r="L4843">
            <v>31855.73</v>
          </cell>
          <cell r="M4843" t="str">
            <v>F</v>
          </cell>
          <cell r="N4843">
            <v>0.6115</v>
          </cell>
          <cell r="O4843" t="str">
            <v>I</v>
          </cell>
        </row>
        <row r="4844">
          <cell r="F4844" t="str">
            <v>OOLU9332744</v>
          </cell>
          <cell r="G4844" t="str">
            <v>GR-2024/11-0017</v>
          </cell>
          <cell r="H4844" t="str">
            <v>202409-S0088</v>
          </cell>
          <cell r="I4844" t="str">
            <v>F</v>
          </cell>
          <cell r="J4844">
            <v>250</v>
          </cell>
          <cell r="K4844">
            <v>250</v>
          </cell>
          <cell r="L4844">
            <v>152.88</v>
          </cell>
          <cell r="M4844" t="str">
            <v>F</v>
          </cell>
          <cell r="N4844">
            <v>0.6115</v>
          </cell>
          <cell r="O4844" t="str">
            <v>I</v>
          </cell>
        </row>
        <row r="4845">
          <cell r="F4845" t="str">
            <v>OOLU9332744</v>
          </cell>
          <cell r="G4845" t="str">
            <v>GR-2024/11-0016</v>
          </cell>
          <cell r="H4845" t="str">
            <v>202407-S0125, 202409-S0117, 202409-S0044, 202408-S0045, 202408-S0040, 202408-S0100</v>
          </cell>
          <cell r="I4845" t="str">
            <v>F</v>
          </cell>
          <cell r="J4845">
            <v>79010</v>
          </cell>
          <cell r="K4845">
            <v>79010</v>
          </cell>
          <cell r="L4845">
            <v>48314.62</v>
          </cell>
          <cell r="M4845" t="str">
            <v>F</v>
          </cell>
          <cell r="N4845">
            <v>0.6115</v>
          </cell>
          <cell r="O4845" t="str">
            <v>I</v>
          </cell>
        </row>
        <row r="4846">
          <cell r="F4846" t="str">
            <v>OOLU9332744</v>
          </cell>
          <cell r="G4846" t="str">
            <v>GR-2024/11-0015</v>
          </cell>
          <cell r="H4846" t="str">
            <v>202406-S0107, 202409-S0104, 202407-S0064, 202409-S0047, 202409-S0028, 202406-S0034, 202409-S0087</v>
          </cell>
          <cell r="I4846" t="str">
            <v>F</v>
          </cell>
          <cell r="J4846">
            <v>85373</v>
          </cell>
          <cell r="K4846">
            <v>85373</v>
          </cell>
          <cell r="L4846">
            <v>52205.59</v>
          </cell>
          <cell r="M4846" t="str">
            <v>F</v>
          </cell>
          <cell r="N4846">
            <v>0.6115</v>
          </cell>
          <cell r="O4846" t="str">
            <v>I</v>
          </cell>
        </row>
        <row r="4847">
          <cell r="I4847" t="str">
            <v>F</v>
          </cell>
          <cell r="J4847">
            <v>9705</v>
          </cell>
          <cell r="K4847">
            <v>9705</v>
          </cell>
          <cell r="L4847">
            <v>5823</v>
          </cell>
          <cell r="M4847" t="str">
            <v>F</v>
          </cell>
          <cell r="N4847">
            <v>0.6</v>
          </cell>
          <cell r="O4847" t="str">
            <v>L</v>
          </cell>
        </row>
        <row r="4848">
          <cell r="I4848" t="str">
            <v>F</v>
          </cell>
          <cell r="J4848">
            <v>15330</v>
          </cell>
          <cell r="K4848">
            <v>15330</v>
          </cell>
          <cell r="L4848">
            <v>9198</v>
          </cell>
          <cell r="M4848" t="str">
            <v>F</v>
          </cell>
          <cell r="N4848">
            <v>0.6</v>
          </cell>
          <cell r="O4848" t="str">
            <v>L</v>
          </cell>
        </row>
        <row r="4849">
          <cell r="I4849" t="str">
            <v>F</v>
          </cell>
          <cell r="J4849">
            <v>516</v>
          </cell>
          <cell r="K4849">
            <v>516</v>
          </cell>
          <cell r="L4849">
            <v>309.6</v>
          </cell>
          <cell r="M4849" t="str">
            <v>F</v>
          </cell>
          <cell r="N4849">
            <v>0.6</v>
          </cell>
          <cell r="O4849" t="str">
            <v>L</v>
          </cell>
        </row>
        <row r="4850">
          <cell r="I4850" t="str">
            <v>F</v>
          </cell>
          <cell r="J4850">
            <v>40983.4</v>
          </cell>
          <cell r="K4850">
            <v>40983.4</v>
          </cell>
          <cell r="L4850">
            <v>24590.04</v>
          </cell>
          <cell r="M4850" t="str">
            <v>F</v>
          </cell>
          <cell r="N4850">
            <v>0.6</v>
          </cell>
          <cell r="O4850" t="str">
            <v>L</v>
          </cell>
        </row>
        <row r="4851">
          <cell r="I4851" t="str">
            <v>F</v>
          </cell>
          <cell r="J4851">
            <v>36000</v>
          </cell>
          <cell r="K4851">
            <v>36000</v>
          </cell>
          <cell r="L4851">
            <v>21600</v>
          </cell>
          <cell r="M4851" t="str">
            <v>F</v>
          </cell>
          <cell r="N4851">
            <v>0.6</v>
          </cell>
          <cell r="O4851" t="str">
            <v>L</v>
          </cell>
        </row>
        <row r="4852">
          <cell r="I4852" t="str">
            <v>F</v>
          </cell>
          <cell r="J4852">
            <v>6300</v>
          </cell>
          <cell r="K4852">
            <v>6300</v>
          </cell>
          <cell r="L4852">
            <v>3780</v>
          </cell>
          <cell r="M4852" t="str">
            <v>F</v>
          </cell>
          <cell r="N4852">
            <v>0.6</v>
          </cell>
          <cell r="O4852" t="str">
            <v>L</v>
          </cell>
        </row>
        <row r="4853">
          <cell r="I4853" t="str">
            <v>F</v>
          </cell>
          <cell r="J4853">
            <v>6250</v>
          </cell>
          <cell r="K4853">
            <v>6250</v>
          </cell>
          <cell r="L4853">
            <v>3750</v>
          </cell>
          <cell r="M4853" t="str">
            <v>F</v>
          </cell>
          <cell r="N4853">
            <v>0.6</v>
          </cell>
          <cell r="O4853" t="str">
            <v>L</v>
          </cell>
        </row>
        <row r="4854">
          <cell r="G4854" t="str">
            <v>SPO-2024/11-0062</v>
          </cell>
        </row>
        <row r="4854">
          <cell r="I4854" t="str">
            <v>F</v>
          </cell>
          <cell r="J4854">
            <v>53033</v>
          </cell>
          <cell r="K4854">
            <v>53033</v>
          </cell>
          <cell r="L4854">
            <v>31819.8</v>
          </cell>
          <cell r="M4854" t="str">
            <v>F</v>
          </cell>
          <cell r="N4854">
            <v>0.6</v>
          </cell>
          <cell r="O4854" t="str">
            <v>L</v>
          </cell>
        </row>
        <row r="4855">
          <cell r="F4855" t="str">
            <v>BY COURIER</v>
          </cell>
          <cell r="G4855" t="str">
            <v>GR-2024/11-0003</v>
          </cell>
        </row>
        <row r="4855">
          <cell r="I4855" t="str">
            <v>F</v>
          </cell>
          <cell r="J4855">
            <v>123</v>
          </cell>
          <cell r="K4855">
            <v>123</v>
          </cell>
          <cell r="L4855">
            <v>74.61</v>
          </cell>
          <cell r="M4855" t="str">
            <v>F</v>
          </cell>
          <cell r="N4855">
            <v>0.6066</v>
          </cell>
        </row>
        <row r="4856">
          <cell r="I4856" t="str">
            <v>F</v>
          </cell>
          <cell r="J4856">
            <v>12965</v>
          </cell>
          <cell r="K4856">
            <v>12965</v>
          </cell>
          <cell r="L4856">
            <v>7779</v>
          </cell>
          <cell r="M4856" t="str">
            <v>F</v>
          </cell>
          <cell r="N4856">
            <v>0.6</v>
          </cell>
          <cell r="O4856" t="str">
            <v>L</v>
          </cell>
        </row>
        <row r="4857">
          <cell r="I4857" t="str">
            <v>F</v>
          </cell>
          <cell r="J4857">
            <v>1508</v>
          </cell>
          <cell r="K4857">
            <v>1508</v>
          </cell>
          <cell r="L4857">
            <v>904.8</v>
          </cell>
          <cell r="M4857" t="str">
            <v>F</v>
          </cell>
          <cell r="N4857">
            <v>0.6</v>
          </cell>
          <cell r="O4857" t="str">
            <v>L</v>
          </cell>
        </row>
        <row r="4858">
          <cell r="F4858" t="str">
            <v>OOCU8153590</v>
          </cell>
          <cell r="G4858" t="str">
            <v>GR-2024/11-0056</v>
          </cell>
          <cell r="H4858" t="str">
            <v>202408-S0084, 202410-S0013, 202407-S0100, 202409-S0057</v>
          </cell>
          <cell r="I4858" t="str">
            <v>F</v>
          </cell>
          <cell r="J4858">
            <v>130000</v>
          </cell>
          <cell r="K4858">
            <v>130000</v>
          </cell>
          <cell r="L4858">
            <v>79495</v>
          </cell>
          <cell r="M4858" t="str">
            <v>F</v>
          </cell>
          <cell r="N4858">
            <v>0.6115</v>
          </cell>
          <cell r="O4858" t="str">
            <v>I</v>
          </cell>
        </row>
        <row r="4859">
          <cell r="I4859" t="str">
            <v>F</v>
          </cell>
          <cell r="J4859">
            <v>47610</v>
          </cell>
          <cell r="K4859">
            <v>47610</v>
          </cell>
          <cell r="L4859">
            <v>28566</v>
          </cell>
          <cell r="M4859" t="str">
            <v>F</v>
          </cell>
          <cell r="N4859">
            <v>0.6</v>
          </cell>
          <cell r="O4859" t="str">
            <v>L</v>
          </cell>
        </row>
        <row r="4860">
          <cell r="I4860" t="str">
            <v>F</v>
          </cell>
          <cell r="J4860">
            <v>69000</v>
          </cell>
          <cell r="K4860">
            <v>69000</v>
          </cell>
          <cell r="L4860">
            <v>41400</v>
          </cell>
          <cell r="M4860" t="str">
            <v>F</v>
          </cell>
          <cell r="N4860">
            <v>0.6</v>
          </cell>
          <cell r="O4860" t="str">
            <v>L</v>
          </cell>
        </row>
        <row r="4861">
          <cell r="G4861" t="str">
            <v>GR-2024/11-0001</v>
          </cell>
        </row>
        <row r="4861">
          <cell r="I4861" t="str">
            <v>F</v>
          </cell>
          <cell r="J4861">
            <v>0</v>
          </cell>
          <cell r="K4861">
            <v>0</v>
          </cell>
          <cell r="L4861">
            <v>0</v>
          </cell>
          <cell r="M4861" t="str">
            <v>F</v>
          </cell>
          <cell r="N4861">
            <v>0.6</v>
          </cell>
        </row>
        <row r="4862">
          <cell r="G4862" t="str">
            <v>GR-2024/10-0112</v>
          </cell>
        </row>
        <row r="4862">
          <cell r="I4862" t="str">
            <v>F</v>
          </cell>
          <cell r="J4862">
            <v>520</v>
          </cell>
          <cell r="K4862">
            <v>520</v>
          </cell>
          <cell r="L4862">
            <v>520</v>
          </cell>
          <cell r="M4862" t="str">
            <v>F</v>
          </cell>
          <cell r="N4862">
            <v>1</v>
          </cell>
        </row>
        <row r="4863">
          <cell r="I4863" t="str">
            <v>F</v>
          </cell>
          <cell r="J4863">
            <v>99615</v>
          </cell>
          <cell r="K4863">
            <v>99615</v>
          </cell>
          <cell r="L4863">
            <v>59769</v>
          </cell>
          <cell r="M4863" t="str">
            <v>F</v>
          </cell>
          <cell r="N4863">
            <v>0.6</v>
          </cell>
          <cell r="O4863" t="str">
            <v>L</v>
          </cell>
        </row>
        <row r="4864">
          <cell r="I4864" t="str">
            <v>F</v>
          </cell>
          <cell r="J4864">
            <v>10200</v>
          </cell>
          <cell r="K4864">
            <v>10200</v>
          </cell>
          <cell r="L4864">
            <v>6120</v>
          </cell>
          <cell r="M4864" t="str">
            <v>F</v>
          </cell>
          <cell r="N4864">
            <v>0.6</v>
          </cell>
          <cell r="O4864" t="str">
            <v>L</v>
          </cell>
        </row>
        <row r="4865">
          <cell r="I4865" t="str">
            <v>F</v>
          </cell>
          <cell r="J4865">
            <v>82630</v>
          </cell>
          <cell r="K4865">
            <v>82630</v>
          </cell>
          <cell r="L4865">
            <v>49578</v>
          </cell>
          <cell r="M4865" t="str">
            <v>F</v>
          </cell>
          <cell r="N4865">
            <v>0.6</v>
          </cell>
          <cell r="O4865" t="str">
            <v>L</v>
          </cell>
        </row>
        <row r="4866">
          <cell r="I4866" t="str">
            <v>F</v>
          </cell>
          <cell r="J4866">
            <v>46635</v>
          </cell>
          <cell r="K4866">
            <v>46635</v>
          </cell>
          <cell r="L4866">
            <v>27981</v>
          </cell>
          <cell r="M4866" t="str">
            <v>F</v>
          </cell>
          <cell r="N4866">
            <v>0.6</v>
          </cell>
          <cell r="O4866" t="str">
            <v>L</v>
          </cell>
        </row>
        <row r="4867">
          <cell r="I4867" t="str">
            <v>F</v>
          </cell>
          <cell r="J4867">
            <v>33500</v>
          </cell>
          <cell r="K4867">
            <v>33500</v>
          </cell>
          <cell r="L4867">
            <v>20100</v>
          </cell>
          <cell r="M4867" t="str">
            <v>F</v>
          </cell>
          <cell r="N4867">
            <v>0.6</v>
          </cell>
          <cell r="O4867" t="str">
            <v>L</v>
          </cell>
        </row>
        <row r="4868">
          <cell r="G4868" t="str">
            <v>GR-2024/11-0124</v>
          </cell>
        </row>
        <row r="4868">
          <cell r="I4868" t="str">
            <v>F</v>
          </cell>
          <cell r="J4868">
            <v>1185</v>
          </cell>
          <cell r="K4868">
            <v>1185</v>
          </cell>
          <cell r="L4868">
            <v>1185</v>
          </cell>
          <cell r="M4868" t="str">
            <v>F</v>
          </cell>
          <cell r="N4868">
            <v>1</v>
          </cell>
        </row>
        <row r="4869">
          <cell r="G4869" t="str">
            <v>GR-2024/10-0111</v>
          </cell>
        </row>
        <row r="4869">
          <cell r="I4869" t="str">
            <v>F</v>
          </cell>
          <cell r="J4869">
            <v>60</v>
          </cell>
          <cell r="K4869">
            <v>60</v>
          </cell>
          <cell r="L4869">
            <v>60</v>
          </cell>
          <cell r="M4869" t="str">
            <v>F</v>
          </cell>
          <cell r="N4869">
            <v>1</v>
          </cell>
        </row>
        <row r="4870">
          <cell r="I4870" t="str">
            <v>F</v>
          </cell>
          <cell r="J4870">
            <v>255700</v>
          </cell>
          <cell r="K4870">
            <v>255700</v>
          </cell>
          <cell r="L4870">
            <v>153420</v>
          </cell>
          <cell r="M4870" t="str">
            <v>F</v>
          </cell>
          <cell r="N4870">
            <v>0.6</v>
          </cell>
          <cell r="O4870" t="str">
            <v>L</v>
          </cell>
        </row>
        <row r="4871">
          <cell r="I4871" t="str">
            <v>F</v>
          </cell>
          <cell r="J4871">
            <v>41600</v>
          </cell>
          <cell r="K4871">
            <v>41600</v>
          </cell>
          <cell r="L4871">
            <v>24960</v>
          </cell>
          <cell r="M4871" t="str">
            <v>F</v>
          </cell>
          <cell r="N4871">
            <v>0.6</v>
          </cell>
          <cell r="O4871" t="str">
            <v>L</v>
          </cell>
        </row>
        <row r="4872">
          <cell r="F4872" t="str">
            <v>WHSU8009680</v>
          </cell>
          <cell r="G4872" t="str">
            <v>GR-2024/11-0002</v>
          </cell>
          <cell r="H4872" t="str">
            <v>202401-S0091, 202410-S0072, 202407-S0013, 202405-S0081, 202409-S0039, 202409-S0058, 202406-S0003, 202404-S0084, 202409-S0108, 202403-S0017, 202302-S0033, 202409-S0026, 202408-S0023</v>
          </cell>
          <cell r="I4872" t="str">
            <v>F</v>
          </cell>
          <cell r="J4872">
            <v>108090</v>
          </cell>
          <cell r="K4872">
            <v>108090</v>
          </cell>
          <cell r="L4872">
            <v>64908.05</v>
          </cell>
          <cell r="M4872" t="str">
            <v>F</v>
          </cell>
          <cell r="N4872">
            <v>0.6005</v>
          </cell>
          <cell r="O4872" t="str">
            <v>I</v>
          </cell>
        </row>
        <row r="4873">
          <cell r="H4873" t="str">
            <v>202409-S0091</v>
          </cell>
          <cell r="I4873" t="str">
            <v>F</v>
          </cell>
          <cell r="J4873">
            <v>375</v>
          </cell>
          <cell r="K4873">
            <v>375</v>
          </cell>
          <cell r="L4873">
            <v>227.48</v>
          </cell>
          <cell r="M4873" t="str">
            <v>F</v>
          </cell>
          <cell r="N4873">
            <v>0.6066</v>
          </cell>
          <cell r="O4873" t="str">
            <v>N</v>
          </cell>
        </row>
        <row r="4874">
          <cell r="F4874" t="str">
            <v>WHSU8009490</v>
          </cell>
          <cell r="G4874" t="str">
            <v>GR-2024/11-0004</v>
          </cell>
          <cell r="H4874" t="str">
            <v>202406-S0003, 202405-S0081, 202410-S0072, 202407-S0013</v>
          </cell>
          <cell r="I4874" t="str">
            <v>F</v>
          </cell>
          <cell r="J4874">
            <v>105315</v>
          </cell>
          <cell r="K4874">
            <v>105315</v>
          </cell>
          <cell r="L4874">
            <v>63189</v>
          </cell>
          <cell r="M4874" t="str">
            <v>F</v>
          </cell>
          <cell r="N4874">
            <v>0.6</v>
          </cell>
          <cell r="O4874" t="str">
            <v>I</v>
          </cell>
        </row>
        <row r="4875">
          <cell r="F4875" t="str">
            <v>WHSU8010001</v>
          </cell>
          <cell r="G4875" t="str">
            <v>GR-2024/10-0110</v>
          </cell>
          <cell r="H4875" t="str">
            <v>202407-S0010, 202410-S0072, 202409-S0098, 202409-S0072</v>
          </cell>
          <cell r="I4875" t="str">
            <v>F</v>
          </cell>
          <cell r="J4875">
            <v>111489</v>
          </cell>
          <cell r="K4875">
            <v>111489</v>
          </cell>
          <cell r="L4875">
            <v>66949.14</v>
          </cell>
          <cell r="M4875" t="str">
            <v>F</v>
          </cell>
          <cell r="N4875">
            <v>0.6005</v>
          </cell>
          <cell r="O4875" t="str">
            <v>I</v>
          </cell>
        </row>
        <row r="4876">
          <cell r="G4876" t="str">
            <v>SPO-2024/10-0092, SPO-2024/10-0089, SPO-2024/10-0091</v>
          </cell>
        </row>
        <row r="4876">
          <cell r="I4876" t="str">
            <v>F</v>
          </cell>
          <cell r="J4876">
            <v>78470</v>
          </cell>
          <cell r="K4876">
            <v>78470</v>
          </cell>
          <cell r="L4876">
            <v>47082</v>
          </cell>
          <cell r="M4876" t="str">
            <v>F</v>
          </cell>
          <cell r="N4876">
            <v>0.6</v>
          </cell>
          <cell r="O4876" t="str">
            <v>L</v>
          </cell>
        </row>
        <row r="4877">
          <cell r="I4877" t="str">
            <v>F</v>
          </cell>
          <cell r="J4877">
            <v>14498</v>
          </cell>
          <cell r="K4877">
            <v>14498</v>
          </cell>
          <cell r="L4877">
            <v>8698.8</v>
          </cell>
          <cell r="M4877" t="str">
            <v>F</v>
          </cell>
          <cell r="N4877">
            <v>0.6</v>
          </cell>
          <cell r="O4877" t="str">
            <v>L</v>
          </cell>
        </row>
        <row r="4878">
          <cell r="F4878" t="str">
            <v>CSNU8184753</v>
          </cell>
          <cell r="G4878" t="str">
            <v>GR-2024/11-0010</v>
          </cell>
          <cell r="H4878" t="str">
            <v>202407-S0086, 202408-S0028, 202406-S0024, 202404-S0011, 202302-S0076</v>
          </cell>
          <cell r="I4878" t="str">
            <v>F</v>
          </cell>
          <cell r="J4878">
            <v>139745.3</v>
          </cell>
          <cell r="K4878">
            <v>139745.3</v>
          </cell>
          <cell r="L4878">
            <v>85719.77</v>
          </cell>
          <cell r="M4878" t="str">
            <v>F</v>
          </cell>
          <cell r="N4878">
            <v>0.6134</v>
          </cell>
          <cell r="O4878" t="str">
            <v>I</v>
          </cell>
        </row>
        <row r="4879">
          <cell r="G4879" t="str">
            <v>GR-2024/10-0098</v>
          </cell>
        </row>
        <row r="4879">
          <cell r="I4879" t="str">
            <v>F</v>
          </cell>
          <cell r="J4879">
            <v>443.7</v>
          </cell>
          <cell r="K4879">
            <v>443.7</v>
          </cell>
          <cell r="L4879">
            <v>443.7</v>
          </cell>
          <cell r="M4879" t="str">
            <v>F</v>
          </cell>
          <cell r="N4879">
            <v>1</v>
          </cell>
        </row>
        <row r="4880">
          <cell r="F4880" t="str">
            <v>BY COURIER</v>
          </cell>
          <cell r="G4880" t="str">
            <v>GR-2024/10-0102</v>
          </cell>
          <cell r="H4880" t="str">
            <v>202409-S0106</v>
          </cell>
          <cell r="I4880" t="str">
            <v>F</v>
          </cell>
          <cell r="J4880">
            <v>300</v>
          </cell>
          <cell r="K4880">
            <v>300</v>
          </cell>
          <cell r="L4880">
            <v>177.54</v>
          </cell>
          <cell r="M4880" t="str">
            <v>F</v>
          </cell>
          <cell r="N4880">
            <v>0.5918</v>
          </cell>
          <cell r="O4880" t="str">
            <v>I</v>
          </cell>
        </row>
        <row r="4881">
          <cell r="F4881" t="str">
            <v>TRLU7471139</v>
          </cell>
          <cell r="G4881" t="str">
            <v>GR-2024/11-0009</v>
          </cell>
          <cell r="H4881" t="str">
            <v>202408-S0061, 202407-S0044, 202408-S0025, 202408-S0101, 202408-S0062, 202409-S0013, 202407-S0112, 202407-S0041, 202407-S0036, 202408-S0092, 202406-S0094, 202406-S0078, 202409-S0032, 202405-S0002, 202408-S0074, 202407-S0087, 202409-S0100, 202409-S0046, 202408-S0075, 202406-S0030, 202409-S0014, 202408-S0076</v>
          </cell>
          <cell r="I4881" t="str">
            <v>F</v>
          </cell>
          <cell r="J4881">
            <v>768960</v>
          </cell>
          <cell r="K4881">
            <v>768960</v>
          </cell>
          <cell r="L4881">
            <v>470219.04</v>
          </cell>
          <cell r="M4881" t="str">
            <v>F</v>
          </cell>
          <cell r="N4881">
            <v>0.6115</v>
          </cell>
          <cell r="O4881" t="str">
            <v>I</v>
          </cell>
        </row>
        <row r="4882">
          <cell r="G4882" t="str">
            <v>GR-2024/10-0101</v>
          </cell>
          <cell r="H4882" t="str">
            <v>202409-S0118</v>
          </cell>
          <cell r="I4882" t="str">
            <v>F</v>
          </cell>
          <cell r="J4882">
            <v>300</v>
          </cell>
          <cell r="K4882">
            <v>300</v>
          </cell>
          <cell r="L4882">
            <v>181.8</v>
          </cell>
          <cell r="M4882" t="str">
            <v>F</v>
          </cell>
          <cell r="N4882">
            <v>0.606</v>
          </cell>
          <cell r="O4882" t="str">
            <v>I</v>
          </cell>
        </row>
        <row r="4883">
          <cell r="G4883" t="str">
            <v>GR-2024/10-0100</v>
          </cell>
          <cell r="H4883" t="str">
            <v>202410-S0049</v>
          </cell>
          <cell r="I4883" t="str">
            <v>F</v>
          </cell>
          <cell r="J4883">
            <v>1500</v>
          </cell>
          <cell r="K4883">
            <v>1500</v>
          </cell>
          <cell r="L4883">
            <v>906</v>
          </cell>
          <cell r="M4883" t="str">
            <v>F</v>
          </cell>
          <cell r="N4883">
            <v>0.604</v>
          </cell>
          <cell r="O4883" t="str">
            <v>I</v>
          </cell>
        </row>
        <row r="4884">
          <cell r="F4884" t="str">
            <v>OOCU7026836</v>
          </cell>
          <cell r="G4884" t="str">
            <v>GR-2024/11-0051</v>
          </cell>
          <cell r="H4884" t="str">
            <v>202409-S0003, 202408-S0050, 202409-S0008</v>
          </cell>
          <cell r="I4884" t="str">
            <v>F</v>
          </cell>
          <cell r="J4884">
            <v>84457.64</v>
          </cell>
          <cell r="K4884">
            <v>84457.64</v>
          </cell>
          <cell r="L4884">
            <v>51806.32</v>
          </cell>
          <cell r="M4884" t="str">
            <v>F</v>
          </cell>
          <cell r="N4884">
            <v>0.6134</v>
          </cell>
          <cell r="O4884" t="str">
            <v>I</v>
          </cell>
        </row>
        <row r="4885">
          <cell r="F4885" t="str">
            <v>WHSU8013084</v>
          </cell>
          <cell r="G4885" t="str">
            <v>GR-2024/11-0041</v>
          </cell>
          <cell r="H4885" t="str">
            <v>202407-S0106, 202407-S0063, 202409-S0057, 202407-S0024, 202410-S0013</v>
          </cell>
          <cell r="I4885" t="str">
            <v>F</v>
          </cell>
          <cell r="J4885">
            <v>139025</v>
          </cell>
          <cell r="K4885">
            <v>139025</v>
          </cell>
          <cell r="L4885">
            <v>85277.94</v>
          </cell>
          <cell r="M4885" t="str">
            <v>F</v>
          </cell>
          <cell r="N4885">
            <v>0.6134</v>
          </cell>
          <cell r="O4885" t="str">
            <v>I</v>
          </cell>
        </row>
        <row r="4886">
          <cell r="F4886" t="str">
            <v>WHSU8000934</v>
          </cell>
          <cell r="G4886" t="str">
            <v>GR-2024/11-0040</v>
          </cell>
          <cell r="H4886" t="str">
            <v>202407-S0024, 202407-S0106, 202405-S0052</v>
          </cell>
          <cell r="I4886" t="str">
            <v>F</v>
          </cell>
          <cell r="J4886">
            <v>144900</v>
          </cell>
          <cell r="K4886">
            <v>144900</v>
          </cell>
          <cell r="L4886">
            <v>88881.66</v>
          </cell>
          <cell r="M4886" t="str">
            <v>F</v>
          </cell>
          <cell r="N4886">
            <v>0.6134</v>
          </cell>
          <cell r="O4886" t="str">
            <v>I</v>
          </cell>
        </row>
        <row r="4887">
          <cell r="F4887" t="str">
            <v>F-APHU7262415</v>
          </cell>
          <cell r="G4887" t="str">
            <v>FGR2024/10-0008</v>
          </cell>
        </row>
        <row r="4887">
          <cell r="I4887" t="str">
            <v>F</v>
          </cell>
          <cell r="J4887">
            <v>0</v>
          </cell>
          <cell r="K4887">
            <v>0</v>
          </cell>
          <cell r="L4887">
            <v>0</v>
          </cell>
          <cell r="M4887" t="str">
            <v>F</v>
          </cell>
          <cell r="N4887">
            <v>0.6005</v>
          </cell>
          <cell r="O4887" t="str">
            <v>I</v>
          </cell>
        </row>
        <row r="4888">
          <cell r="I4888" t="str">
            <v>F</v>
          </cell>
          <cell r="J4888">
            <v>8240</v>
          </cell>
          <cell r="K4888">
            <v>8240</v>
          </cell>
          <cell r="L4888">
            <v>4944</v>
          </cell>
          <cell r="M4888" t="str">
            <v>F</v>
          </cell>
          <cell r="N4888">
            <v>0.6</v>
          </cell>
          <cell r="O4888" t="str">
            <v>L</v>
          </cell>
        </row>
        <row r="4889">
          <cell r="I4889" t="str">
            <v>F</v>
          </cell>
          <cell r="J4889">
            <v>9696</v>
          </cell>
          <cell r="K4889">
            <v>9696</v>
          </cell>
          <cell r="L4889">
            <v>5817.6</v>
          </cell>
          <cell r="M4889" t="str">
            <v>F</v>
          </cell>
          <cell r="N4889">
            <v>0.6</v>
          </cell>
          <cell r="O4889" t="str">
            <v>N</v>
          </cell>
        </row>
        <row r="4890">
          <cell r="F4890" t="str">
            <v>TCNU7522609</v>
          </cell>
          <cell r="G4890" t="str">
            <v>GR-2024/11-0050</v>
          </cell>
          <cell r="H4890" t="str">
            <v>202407-S0104, 202409-S0026, 202407-S0010, 202311-S0012, 202409-S0108, 202409-S0098, 202407-S0013, 202406-S0003</v>
          </cell>
          <cell r="I4890" t="str">
            <v>F</v>
          </cell>
          <cell r="J4890">
            <v>112191</v>
          </cell>
          <cell r="K4890">
            <v>112191</v>
          </cell>
          <cell r="L4890">
            <v>68604.8</v>
          </cell>
          <cell r="M4890" t="str">
            <v>F</v>
          </cell>
          <cell r="N4890">
            <v>0.6115</v>
          </cell>
          <cell r="O4890" t="str">
            <v>I</v>
          </cell>
        </row>
        <row r="4891">
          <cell r="F4891" t="str">
            <v>GCXU5109424</v>
          </cell>
          <cell r="G4891" t="str">
            <v>GR-2024/11-0044</v>
          </cell>
          <cell r="H4891" t="str">
            <v>202406-S0026</v>
          </cell>
          <cell r="I4891" t="str">
            <v>F</v>
          </cell>
          <cell r="J4891">
            <v>91800</v>
          </cell>
          <cell r="K4891">
            <v>91800</v>
          </cell>
          <cell r="L4891">
            <v>56135.7</v>
          </cell>
          <cell r="M4891" t="str">
            <v>F</v>
          </cell>
          <cell r="N4891">
            <v>0.6115</v>
          </cell>
          <cell r="O4891" t="str">
            <v>I</v>
          </cell>
        </row>
        <row r="4892">
          <cell r="F4892" t="str">
            <v>TRLU7471139 (MOCHA)</v>
          </cell>
          <cell r="G4892" t="str">
            <v>GR-2024/11-0008</v>
          </cell>
        </row>
        <row r="4892">
          <cell r="I4892" t="str">
            <v>F</v>
          </cell>
          <cell r="J4892">
            <v>117791</v>
          </cell>
          <cell r="K4892">
            <v>117791</v>
          </cell>
          <cell r="L4892">
            <v>72029.2</v>
          </cell>
          <cell r="M4892" t="str">
            <v>F</v>
          </cell>
          <cell r="N4892">
            <v>0.6115</v>
          </cell>
          <cell r="O4892" t="str">
            <v>I</v>
          </cell>
        </row>
        <row r="4893">
          <cell r="I4893" t="str">
            <v>F</v>
          </cell>
          <cell r="J4893">
            <v>81900</v>
          </cell>
          <cell r="K4893">
            <v>81900</v>
          </cell>
          <cell r="L4893">
            <v>49140</v>
          </cell>
          <cell r="M4893" t="str">
            <v>F</v>
          </cell>
          <cell r="N4893">
            <v>0.6</v>
          </cell>
          <cell r="O4893" t="str">
            <v>L</v>
          </cell>
        </row>
        <row r="4894">
          <cell r="I4894" t="str">
            <v>F</v>
          </cell>
          <cell r="J4894">
            <v>42000</v>
          </cell>
          <cell r="K4894">
            <v>42000</v>
          </cell>
          <cell r="L4894">
            <v>25200</v>
          </cell>
          <cell r="M4894" t="str">
            <v>F</v>
          </cell>
          <cell r="N4894">
            <v>0.6</v>
          </cell>
          <cell r="O4894" t="str">
            <v>L</v>
          </cell>
        </row>
        <row r="4895">
          <cell r="F4895" t="str">
            <v>SKHU9925089</v>
          </cell>
          <cell r="G4895" t="str">
            <v>FGR2024/10-0009</v>
          </cell>
        </row>
        <row r="4895">
          <cell r="I4895" t="str">
            <v>F</v>
          </cell>
          <cell r="J4895">
            <v>0</v>
          </cell>
          <cell r="K4895">
            <v>0</v>
          </cell>
          <cell r="L4895">
            <v>0</v>
          </cell>
          <cell r="M4895" t="str">
            <v>F</v>
          </cell>
          <cell r="N4895">
            <v>1</v>
          </cell>
          <cell r="O4895" t="str">
            <v>I</v>
          </cell>
        </row>
        <row r="4896">
          <cell r="G4896" t="str">
            <v>GR-2024/10-0094, GR-2024/10-0095</v>
          </cell>
        </row>
        <row r="4896">
          <cell r="I4896" t="str">
            <v>F</v>
          </cell>
          <cell r="J4896">
            <v>1432.8</v>
          </cell>
          <cell r="K4896">
            <v>1432.8</v>
          </cell>
          <cell r="L4896">
            <v>1432.8</v>
          </cell>
          <cell r="M4896" t="str">
            <v>F</v>
          </cell>
          <cell r="N4896">
            <v>1</v>
          </cell>
        </row>
        <row r="4897">
          <cell r="I4897" t="str">
            <v>F</v>
          </cell>
          <cell r="J4897">
            <v>93135.6</v>
          </cell>
          <cell r="K4897">
            <v>93135.6</v>
          </cell>
          <cell r="L4897">
            <v>55881.36</v>
          </cell>
          <cell r="M4897" t="str">
            <v>F</v>
          </cell>
          <cell r="N4897">
            <v>0.6</v>
          </cell>
          <cell r="O4897" t="str">
            <v>L</v>
          </cell>
        </row>
        <row r="4898">
          <cell r="I4898" t="str">
            <v>F</v>
          </cell>
          <cell r="J4898">
            <v>42000</v>
          </cell>
          <cell r="K4898">
            <v>42000</v>
          </cell>
          <cell r="L4898">
            <v>25200</v>
          </cell>
          <cell r="M4898" t="str">
            <v>F</v>
          </cell>
          <cell r="N4898">
            <v>0.6</v>
          </cell>
          <cell r="O4898" t="str">
            <v>L</v>
          </cell>
        </row>
        <row r="4899">
          <cell r="F4899" t="str">
            <v>CAAU6284860</v>
          </cell>
          <cell r="G4899" t="str">
            <v>GR-2024/11-0024</v>
          </cell>
          <cell r="H4899" t="str">
            <v>202408-S0064, 202406-S0006, 202311-S0116, 202406-S0030, 202409-S0030, 202409-S0046, 202409-S0032, 202409-S0005, 202408-S0075, 202406-S0103, 202409-S0004, 202409-S0048, 202408-S0101, 202407-S0044, 202408-S0025, 202408-S0062, 202407-S0093, 202402-S0007, 202408-S0092, 202409-S0010, 202210-S0027, 202408-S0063</v>
          </cell>
          <cell r="I4899" t="str">
            <v>F</v>
          </cell>
          <cell r="J4899">
            <v>188449.03</v>
          </cell>
          <cell r="K4899">
            <v>188449.03</v>
          </cell>
          <cell r="L4899">
            <v>188449.03</v>
          </cell>
          <cell r="M4899" t="str">
            <v>F</v>
          </cell>
          <cell r="N4899">
            <v>1</v>
          </cell>
          <cell r="O4899" t="str">
            <v>I</v>
          </cell>
        </row>
        <row r="4900">
          <cell r="I4900" t="str">
            <v>F</v>
          </cell>
          <cell r="J4900">
            <v>1950</v>
          </cell>
          <cell r="K4900">
            <v>1950</v>
          </cell>
          <cell r="L4900">
            <v>1170</v>
          </cell>
          <cell r="M4900" t="str">
            <v>F</v>
          </cell>
          <cell r="N4900">
            <v>0.6</v>
          </cell>
          <cell r="O4900" t="str">
            <v>L</v>
          </cell>
        </row>
        <row r="4901">
          <cell r="F4901" t="str">
            <v>FFAU3026193</v>
          </cell>
          <cell r="G4901" t="str">
            <v>GR-2024/11-0048</v>
          </cell>
          <cell r="H4901" t="str">
            <v>202407-S0010, 202409-S0098, 202409-S0072</v>
          </cell>
          <cell r="I4901" t="str">
            <v>F</v>
          </cell>
          <cell r="J4901">
            <v>115190</v>
          </cell>
          <cell r="K4901">
            <v>115190</v>
          </cell>
          <cell r="L4901">
            <v>70438.69</v>
          </cell>
          <cell r="M4901" t="str">
            <v>F</v>
          </cell>
          <cell r="N4901">
            <v>0.6115</v>
          </cell>
          <cell r="O4901" t="str">
            <v>I</v>
          </cell>
        </row>
        <row r="4902">
          <cell r="F4902" t="str">
            <v>CSNU7813949</v>
          </cell>
          <cell r="G4902" t="str">
            <v>GR-2024/11-0064</v>
          </cell>
          <cell r="H4902" t="str">
            <v>202409-S0057, 202408-S0084, 202407-S0024, 202410-S0013</v>
          </cell>
          <cell r="I4902" t="str">
            <v>F</v>
          </cell>
          <cell r="J4902">
            <v>130250</v>
          </cell>
          <cell r="K4902">
            <v>130250</v>
          </cell>
          <cell r="L4902">
            <v>79647.88</v>
          </cell>
          <cell r="M4902" t="str">
            <v>F</v>
          </cell>
          <cell r="N4902">
            <v>0.6115</v>
          </cell>
          <cell r="O4902" t="str">
            <v>I</v>
          </cell>
        </row>
        <row r="4903">
          <cell r="F4903" t="str">
            <v>TLLU5019197 (MOCHA)</v>
          </cell>
          <cell r="G4903" t="str">
            <v>GR-2024/10-0104</v>
          </cell>
        </row>
        <row r="4903">
          <cell r="I4903" t="str">
            <v>F</v>
          </cell>
          <cell r="J4903">
            <v>102114</v>
          </cell>
          <cell r="K4903">
            <v>102114</v>
          </cell>
          <cell r="L4903">
            <v>62636.73</v>
          </cell>
          <cell r="M4903" t="str">
            <v>F</v>
          </cell>
          <cell r="N4903">
            <v>0.6134</v>
          </cell>
          <cell r="O4903" t="str">
            <v>I</v>
          </cell>
        </row>
        <row r="4904">
          <cell r="I4904" t="str">
            <v>F</v>
          </cell>
          <cell r="J4904">
            <v>6330</v>
          </cell>
          <cell r="K4904">
            <v>6330</v>
          </cell>
          <cell r="L4904">
            <v>3798</v>
          </cell>
          <cell r="M4904" t="str">
            <v>F</v>
          </cell>
          <cell r="N4904">
            <v>0.6</v>
          </cell>
          <cell r="O4904" t="str">
            <v>L</v>
          </cell>
        </row>
        <row r="4905">
          <cell r="I4905" t="str">
            <v>F</v>
          </cell>
          <cell r="J4905">
            <v>32440</v>
          </cell>
          <cell r="K4905">
            <v>32440</v>
          </cell>
          <cell r="L4905">
            <v>19464</v>
          </cell>
          <cell r="M4905" t="str">
            <v>F</v>
          </cell>
          <cell r="N4905">
            <v>0.6</v>
          </cell>
          <cell r="O4905" t="str">
            <v>L</v>
          </cell>
        </row>
        <row r="4906">
          <cell r="I4906" t="str">
            <v>F</v>
          </cell>
          <cell r="J4906">
            <v>1950</v>
          </cell>
          <cell r="K4906">
            <v>1950</v>
          </cell>
          <cell r="L4906">
            <v>1170</v>
          </cell>
          <cell r="M4906" t="str">
            <v>F</v>
          </cell>
          <cell r="N4906">
            <v>0.6</v>
          </cell>
          <cell r="O4906" t="str">
            <v>L</v>
          </cell>
        </row>
        <row r="4907">
          <cell r="I4907" t="str">
            <v>F</v>
          </cell>
          <cell r="J4907">
            <v>816</v>
          </cell>
          <cell r="K4907">
            <v>816</v>
          </cell>
          <cell r="L4907">
            <v>489.6</v>
          </cell>
          <cell r="M4907" t="str">
            <v>F</v>
          </cell>
          <cell r="N4907">
            <v>0.6</v>
          </cell>
          <cell r="O4907" t="str">
            <v>N</v>
          </cell>
        </row>
        <row r="4908">
          <cell r="F4908" t="str">
            <v>FOR LINKING</v>
          </cell>
          <cell r="G4908" t="str">
            <v>SPO-2024/11-0035, SPO-2024/11-0070</v>
          </cell>
        </row>
        <row r="4908">
          <cell r="I4908" t="str">
            <v>F</v>
          </cell>
          <cell r="J4908">
            <v>499232</v>
          </cell>
          <cell r="K4908">
            <v>499232</v>
          </cell>
          <cell r="L4908">
            <v>299539.2</v>
          </cell>
          <cell r="M4908" t="str">
            <v>F</v>
          </cell>
          <cell r="N4908">
            <v>0.6</v>
          </cell>
          <cell r="O4908" t="str">
            <v>L</v>
          </cell>
        </row>
        <row r="4909">
          <cell r="G4909" t="str">
            <v>SPO-2024/11-0051</v>
          </cell>
        </row>
        <row r="4909">
          <cell r="I4909" t="str">
            <v>F</v>
          </cell>
          <cell r="J4909">
            <v>3816</v>
          </cell>
          <cell r="K4909">
            <v>3816</v>
          </cell>
          <cell r="L4909">
            <v>2289.6</v>
          </cell>
          <cell r="M4909" t="str">
            <v>F</v>
          </cell>
          <cell r="N4909">
            <v>0.6</v>
          </cell>
          <cell r="O4909" t="str">
            <v>L</v>
          </cell>
        </row>
        <row r="4910">
          <cell r="I4910" t="str">
            <v>F</v>
          </cell>
          <cell r="J4910">
            <v>98365</v>
          </cell>
          <cell r="K4910">
            <v>98365</v>
          </cell>
          <cell r="L4910">
            <v>59019</v>
          </cell>
          <cell r="M4910" t="str">
            <v>F</v>
          </cell>
          <cell r="N4910">
            <v>0.6</v>
          </cell>
          <cell r="O4910" t="str">
            <v>N</v>
          </cell>
        </row>
        <row r="4911">
          <cell r="G4911" t="str">
            <v>GR-2024/10-0091</v>
          </cell>
        </row>
        <row r="4911">
          <cell r="I4911" t="str">
            <v>F</v>
          </cell>
          <cell r="J4911">
            <v>175.1</v>
          </cell>
          <cell r="K4911">
            <v>175.1</v>
          </cell>
          <cell r="L4911">
            <v>175.1</v>
          </cell>
          <cell r="M4911" t="str">
            <v>F</v>
          </cell>
          <cell r="N4911">
            <v>1</v>
          </cell>
        </row>
        <row r="4912">
          <cell r="I4912" t="str">
            <v>F</v>
          </cell>
          <cell r="J4912">
            <v>10638.1</v>
          </cell>
          <cell r="K4912">
            <v>10638.1</v>
          </cell>
          <cell r="L4912">
            <v>6382.86</v>
          </cell>
          <cell r="M4912" t="str">
            <v>F</v>
          </cell>
          <cell r="N4912">
            <v>0.6</v>
          </cell>
          <cell r="O4912" t="str">
            <v>L</v>
          </cell>
        </row>
        <row r="4913">
          <cell r="I4913" t="str">
            <v>F</v>
          </cell>
          <cell r="J4913">
            <v>13700</v>
          </cell>
          <cell r="K4913">
            <v>13700</v>
          </cell>
          <cell r="L4913">
            <v>8220</v>
          </cell>
          <cell r="M4913" t="str">
            <v>F</v>
          </cell>
          <cell r="N4913">
            <v>0.6</v>
          </cell>
          <cell r="O4913" t="str">
            <v>L</v>
          </cell>
        </row>
        <row r="4914">
          <cell r="G4914" t="str">
            <v>GR-2024/10-0086</v>
          </cell>
        </row>
        <row r="4914">
          <cell r="I4914" t="str">
            <v>F</v>
          </cell>
          <cell r="J4914">
            <v>385.7</v>
          </cell>
          <cell r="K4914">
            <v>385.7</v>
          </cell>
          <cell r="L4914">
            <v>385.7</v>
          </cell>
          <cell r="M4914" t="str">
            <v>F</v>
          </cell>
          <cell r="N4914">
            <v>1</v>
          </cell>
        </row>
        <row r="4915">
          <cell r="G4915" t="str">
            <v>GR-2024/10-0070</v>
          </cell>
        </row>
        <row r="4915">
          <cell r="I4915" t="str">
            <v>F</v>
          </cell>
          <cell r="J4915">
            <v>120</v>
          </cell>
          <cell r="K4915">
            <v>120</v>
          </cell>
          <cell r="L4915">
            <v>120</v>
          </cell>
          <cell r="M4915" t="str">
            <v>F</v>
          </cell>
          <cell r="N4915">
            <v>1</v>
          </cell>
          <cell r="O4915" t="str">
            <v>I</v>
          </cell>
        </row>
        <row r="4916">
          <cell r="G4916" t="str">
            <v>GR-2024/10-0109</v>
          </cell>
        </row>
        <row r="4916">
          <cell r="I4916" t="str">
            <v>F</v>
          </cell>
          <cell r="J4916">
            <v>228</v>
          </cell>
          <cell r="K4916">
            <v>228</v>
          </cell>
          <cell r="L4916">
            <v>228</v>
          </cell>
          <cell r="M4916" t="str">
            <v>F</v>
          </cell>
          <cell r="N4916">
            <v>1</v>
          </cell>
        </row>
        <row r="4917">
          <cell r="I4917" t="str">
            <v>F</v>
          </cell>
          <cell r="J4917">
            <v>13425</v>
          </cell>
          <cell r="K4917">
            <v>13425</v>
          </cell>
          <cell r="L4917">
            <v>8055</v>
          </cell>
          <cell r="M4917" t="str">
            <v>F</v>
          </cell>
          <cell r="N4917">
            <v>0.6</v>
          </cell>
          <cell r="O4917" t="str">
            <v>L</v>
          </cell>
        </row>
        <row r="4918">
          <cell r="G4918" t="str">
            <v>GR-2024/10-0074</v>
          </cell>
          <cell r="H4918" t="str">
            <v>202410-S0006</v>
          </cell>
          <cell r="I4918" t="str">
            <v>F</v>
          </cell>
          <cell r="J4918">
            <v>315</v>
          </cell>
          <cell r="K4918">
            <v>315</v>
          </cell>
          <cell r="L4918">
            <v>190.8</v>
          </cell>
          <cell r="M4918" t="str">
            <v>F</v>
          </cell>
          <cell r="N4918">
            <v>0.6057</v>
          </cell>
          <cell r="O4918" t="str">
            <v>I</v>
          </cell>
        </row>
        <row r="4919">
          <cell r="G4919" t="str">
            <v>GR-2024/10-0072</v>
          </cell>
        </row>
        <row r="4919">
          <cell r="I4919" t="str">
            <v>F</v>
          </cell>
          <cell r="J4919">
            <v>1110.8</v>
          </cell>
          <cell r="K4919">
            <v>1110.8</v>
          </cell>
          <cell r="L4919">
            <v>1110.8</v>
          </cell>
          <cell r="M4919" t="str">
            <v>F</v>
          </cell>
          <cell r="N4919">
            <v>1</v>
          </cell>
        </row>
        <row r="4920">
          <cell r="F4920" t="str">
            <v>TLLU5019197</v>
          </cell>
          <cell r="G4920" t="str">
            <v>GR-2024/10-0103</v>
          </cell>
          <cell r="H4920" t="str">
            <v>202409-S0071, 202408-S0064, 202406-S0059, 202403-S0083, 202406-S0051, 202408-S0075, 202406-S0030, 202408-S0074, 202408-S0018, 202407-S0068, 202409-S0014, 202408-S0025, 202408-S0076, 202403-S0014, 202406-S0103, 202407-S0087, 202406-S0027, 202407-S0036, 202407-S0039, 202408-S0080, 202408-S0062, 202408-S0092, 202407-S0112, 202409-S0046, 202407-S0041, 202406-S0052, 202407-S0061, 202409-S0051, 202406-S0078</v>
          </cell>
          <cell r="I4920" t="str">
            <v>F</v>
          </cell>
          <cell r="J4920">
            <v>722168.1</v>
          </cell>
          <cell r="K4920">
            <v>722168.1</v>
          </cell>
          <cell r="L4920">
            <v>442977.91</v>
          </cell>
          <cell r="M4920" t="str">
            <v>F</v>
          </cell>
          <cell r="N4920">
            <v>0.6134</v>
          </cell>
          <cell r="O4920" t="str">
            <v>I</v>
          </cell>
        </row>
        <row r="4921">
          <cell r="F4921" t="str">
            <v>OOCU7383108</v>
          </cell>
          <cell r="G4921" t="str">
            <v>GR-2024/11-0042</v>
          </cell>
          <cell r="H4921" t="str">
            <v>202407-S0059, 202408-S0044, 202404-S0079, 202405-S0058, 202405-S0113, 202303-S0031, 202405-S0018, 202407-S0031, 202409-S0094, 202408-S0081, 202406-S0061, 202403-S0071, 202408-S0055, 202406-S0009, 202407-S0065, 202409-S0066, 202403-S0040</v>
          </cell>
          <cell r="I4921" t="str">
            <v>F</v>
          </cell>
          <cell r="J4921">
            <v>203420</v>
          </cell>
          <cell r="K4921">
            <v>203420</v>
          </cell>
          <cell r="L4921">
            <v>122052</v>
          </cell>
          <cell r="M4921" t="str">
            <v>F</v>
          </cell>
          <cell r="N4921">
            <v>0.6</v>
          </cell>
          <cell r="O4921" t="str">
            <v>I</v>
          </cell>
        </row>
        <row r="4922">
          <cell r="F4922" t="str">
            <v>F-OOLU9292678</v>
          </cell>
          <cell r="G4922" t="str">
            <v>FGR2024/10-0006</v>
          </cell>
        </row>
        <row r="4922">
          <cell r="I4922" t="str">
            <v>F</v>
          </cell>
          <cell r="J4922">
            <v>0</v>
          </cell>
          <cell r="K4922">
            <v>0</v>
          </cell>
          <cell r="L4922">
            <v>0</v>
          </cell>
          <cell r="M4922" t="str">
            <v>F</v>
          </cell>
          <cell r="N4922">
            <v>0.6178</v>
          </cell>
          <cell r="O4922" t="str">
            <v>I</v>
          </cell>
        </row>
        <row r="4923">
          <cell r="F4923" t="str">
            <v>F-OOLU9292678</v>
          </cell>
        </row>
        <row r="4923">
          <cell r="I4923" t="str">
            <v>T</v>
          </cell>
          <cell r="J4923">
            <v>0</v>
          </cell>
          <cell r="K4923">
            <v>0</v>
          </cell>
          <cell r="L4923">
            <v>0</v>
          </cell>
          <cell r="M4923" t="str">
            <v>F</v>
          </cell>
          <cell r="N4923">
            <v>0.6178</v>
          </cell>
          <cell r="O4923" t="str">
            <v>I</v>
          </cell>
        </row>
        <row r="4924">
          <cell r="F4924" t="str">
            <v>SEGU6600980 (MOCHA)</v>
          </cell>
          <cell r="G4924" t="str">
            <v>GR-2024/11-0034</v>
          </cell>
        </row>
        <row r="4924">
          <cell r="I4924" t="str">
            <v>F</v>
          </cell>
          <cell r="J4924">
            <v>13650</v>
          </cell>
          <cell r="K4924">
            <v>13650</v>
          </cell>
          <cell r="L4924">
            <v>8190</v>
          </cell>
          <cell r="M4924" t="str">
            <v>F</v>
          </cell>
          <cell r="N4924">
            <v>0.6</v>
          </cell>
          <cell r="O4924" t="str">
            <v>I</v>
          </cell>
        </row>
        <row r="4925">
          <cell r="F4925" t="str">
            <v>SEGU6600980</v>
          </cell>
          <cell r="G4925" t="str">
            <v>GR-2024/11-0033</v>
          </cell>
          <cell r="H4925" t="str">
            <v>202408-S0081, 202408-S0044, 202409-S0094, 202409-S0112, 202409-S0084, 202409-S0082</v>
          </cell>
          <cell r="I4925" t="str">
            <v>F</v>
          </cell>
          <cell r="J4925">
            <v>284370</v>
          </cell>
          <cell r="K4925">
            <v>284370</v>
          </cell>
          <cell r="L4925">
            <v>170622</v>
          </cell>
          <cell r="M4925" t="str">
            <v>F</v>
          </cell>
          <cell r="N4925">
            <v>0.6</v>
          </cell>
          <cell r="O4925" t="str">
            <v>I</v>
          </cell>
        </row>
        <row r="4926">
          <cell r="F4926" t="str">
            <v>YMLU8595001</v>
          </cell>
          <cell r="G4926" t="str">
            <v>GR-2024/11-0031</v>
          </cell>
          <cell r="H4926" t="str">
            <v>202405-S0050, 202405-S0047, 202409-S0060, 202405-S0066, 202405-S0044, 202205-S0012, 202408-S0049, 202312-S0073, 202403-S0001, 202403-S0061, 202409-S0099, 202406-S0087, 202304-S0018, 202403-S0010, 202302-S0015</v>
          </cell>
          <cell r="I4926" t="str">
            <v>F</v>
          </cell>
          <cell r="J4926">
            <v>137805.01</v>
          </cell>
          <cell r="K4926">
            <v>137805.01</v>
          </cell>
          <cell r="L4926">
            <v>84267.76</v>
          </cell>
          <cell r="M4926" t="str">
            <v>F</v>
          </cell>
          <cell r="N4926">
            <v>0.6115</v>
          </cell>
          <cell r="O4926" t="str">
            <v>I</v>
          </cell>
        </row>
        <row r="4927">
          <cell r="I4927" t="str">
            <v>F</v>
          </cell>
          <cell r="J4927">
            <v>3500</v>
          </cell>
          <cell r="K4927">
            <v>3500</v>
          </cell>
          <cell r="L4927">
            <v>2100</v>
          </cell>
          <cell r="M4927" t="str">
            <v>F</v>
          </cell>
          <cell r="N4927">
            <v>0.6</v>
          </cell>
          <cell r="O4927" t="str">
            <v>L</v>
          </cell>
        </row>
        <row r="4928">
          <cell r="I4928" t="str">
            <v>F</v>
          </cell>
          <cell r="J4928">
            <v>148000</v>
          </cell>
          <cell r="K4928">
            <v>148000</v>
          </cell>
          <cell r="L4928">
            <v>88800</v>
          </cell>
          <cell r="M4928" t="str">
            <v>F</v>
          </cell>
          <cell r="N4928">
            <v>0.6</v>
          </cell>
          <cell r="O4928" t="str">
            <v>L</v>
          </cell>
        </row>
        <row r="4929">
          <cell r="G4929" t="str">
            <v>GR-2024/10-0061</v>
          </cell>
        </row>
        <row r="4929">
          <cell r="I4929" t="str">
            <v>F</v>
          </cell>
          <cell r="J4929">
            <v>244.6</v>
          </cell>
          <cell r="K4929">
            <v>244.6</v>
          </cell>
          <cell r="L4929">
            <v>244.6</v>
          </cell>
          <cell r="M4929" t="str">
            <v>F</v>
          </cell>
          <cell r="N4929">
            <v>1</v>
          </cell>
        </row>
        <row r="4930">
          <cell r="I4930" t="str">
            <v>F</v>
          </cell>
          <cell r="J4930">
            <v>6</v>
          </cell>
          <cell r="K4930">
            <v>6</v>
          </cell>
          <cell r="L4930">
            <v>3.6</v>
          </cell>
          <cell r="M4930" t="str">
            <v>F</v>
          </cell>
          <cell r="N4930">
            <v>0.6</v>
          </cell>
          <cell r="O4930" t="str">
            <v>L</v>
          </cell>
        </row>
        <row r="4931">
          <cell r="F4931" t="str">
            <v>YMLU8595001 (MOCHA)</v>
          </cell>
          <cell r="G4931" t="str">
            <v>GR-2024/11-0030</v>
          </cell>
        </row>
        <row r="4931">
          <cell r="I4931" t="str">
            <v>F</v>
          </cell>
          <cell r="J4931">
            <v>6250</v>
          </cell>
          <cell r="K4931">
            <v>6250</v>
          </cell>
          <cell r="L4931">
            <v>3821.88</v>
          </cell>
          <cell r="M4931" t="str">
            <v>F</v>
          </cell>
          <cell r="N4931">
            <v>0.6115</v>
          </cell>
          <cell r="O4931" t="str">
            <v>I</v>
          </cell>
        </row>
        <row r="4932">
          <cell r="F4932" t="str">
            <v>SEGU6749211</v>
          </cell>
          <cell r="G4932" t="str">
            <v>GR-2024/11-0038</v>
          </cell>
          <cell r="H4932" t="str">
            <v>202405-S0046, 202409-S0022</v>
          </cell>
          <cell r="I4932" t="str">
            <v>F</v>
          </cell>
          <cell r="J4932">
            <v>94970</v>
          </cell>
          <cell r="K4932">
            <v>94970</v>
          </cell>
          <cell r="L4932">
            <v>58074.16</v>
          </cell>
          <cell r="M4932" t="str">
            <v>F</v>
          </cell>
          <cell r="N4932">
            <v>0.6115</v>
          </cell>
          <cell r="O4932" t="str">
            <v>I</v>
          </cell>
        </row>
        <row r="4933">
          <cell r="F4933" t="str">
            <v>SEGU6749211 (MOCHA)</v>
          </cell>
          <cell r="G4933" t="str">
            <v>GR-2024/11-0037</v>
          </cell>
        </row>
        <row r="4933">
          <cell r="I4933" t="str">
            <v>F</v>
          </cell>
          <cell r="J4933">
            <v>13810</v>
          </cell>
          <cell r="K4933">
            <v>13810</v>
          </cell>
          <cell r="L4933">
            <v>8444.82</v>
          </cell>
          <cell r="M4933" t="str">
            <v>F</v>
          </cell>
          <cell r="N4933">
            <v>0.6115</v>
          </cell>
          <cell r="O4933" t="str">
            <v>I</v>
          </cell>
        </row>
        <row r="4934">
          <cell r="F4934" t="str">
            <v>TCKU6807916</v>
          </cell>
          <cell r="G4934" t="str">
            <v>GR-2024/11-0063</v>
          </cell>
          <cell r="H4934" t="str">
            <v>202409-S0029, 202409-S0031, 202408-S0086, 202407-S0052, 202409-S0115, 202409-S0021, 202408-S0079, 202408-S0072, 202408-S0022, 202409-S0111, 202408-S0097, 202409-S0035</v>
          </cell>
          <cell r="I4934" t="str">
            <v>F</v>
          </cell>
          <cell r="J4934">
            <v>120576.52</v>
          </cell>
          <cell r="K4934">
            <v>120576.52</v>
          </cell>
          <cell r="L4934">
            <v>73732.54</v>
          </cell>
          <cell r="M4934" t="str">
            <v>F</v>
          </cell>
          <cell r="N4934">
            <v>0.6115</v>
          </cell>
          <cell r="O4934" t="str">
            <v>I</v>
          </cell>
        </row>
        <row r="4935">
          <cell r="F4935" t="str">
            <v>TXGU6686724</v>
          </cell>
          <cell r="G4935" t="str">
            <v>GR-2024/11-0052</v>
          </cell>
        </row>
        <row r="4935">
          <cell r="I4935" t="str">
            <v>F</v>
          </cell>
          <cell r="J4935">
            <v>106663</v>
          </cell>
          <cell r="K4935">
            <v>106663</v>
          </cell>
          <cell r="L4935">
            <v>65224.42</v>
          </cell>
          <cell r="M4935" t="str">
            <v>F</v>
          </cell>
          <cell r="N4935">
            <v>0.6115</v>
          </cell>
          <cell r="O4935" t="str">
            <v>I</v>
          </cell>
        </row>
        <row r="4936">
          <cell r="F4936" t="str">
            <v>OOCU6863674</v>
          </cell>
          <cell r="G4936" t="str">
            <v>GR-2024/11-0059</v>
          </cell>
          <cell r="H4936" t="str">
            <v>202405-S0081, 202406-S0003</v>
          </cell>
          <cell r="I4936" t="str">
            <v>F</v>
          </cell>
          <cell r="J4936">
            <v>105315.04</v>
          </cell>
          <cell r="K4936">
            <v>105315.04</v>
          </cell>
          <cell r="L4936">
            <v>64400.15</v>
          </cell>
          <cell r="M4936" t="str">
            <v>F</v>
          </cell>
          <cell r="N4936">
            <v>0.6115</v>
          </cell>
          <cell r="O4936" t="str">
            <v>I</v>
          </cell>
        </row>
        <row r="4937">
          <cell r="F4937" t="str">
            <v>TCNU5882329</v>
          </cell>
          <cell r="G4937" t="str">
            <v>GR-2024/11-0055</v>
          </cell>
          <cell r="H4937" t="str">
            <v>202407-S0022, 202405-S0045, 202405-S0066, 202403-S0010</v>
          </cell>
          <cell r="I4937" t="str">
            <v>F</v>
          </cell>
          <cell r="J4937">
            <v>118345</v>
          </cell>
          <cell r="K4937">
            <v>118345</v>
          </cell>
          <cell r="L4937">
            <v>72367.97</v>
          </cell>
          <cell r="M4937" t="str">
            <v>F</v>
          </cell>
          <cell r="N4937">
            <v>0.6115</v>
          </cell>
          <cell r="O4937" t="str">
            <v>I</v>
          </cell>
        </row>
        <row r="4938">
          <cell r="G4938" t="str">
            <v>SPO-2024/10-0084</v>
          </cell>
        </row>
        <row r="4938">
          <cell r="I4938" t="str">
            <v>F</v>
          </cell>
          <cell r="J4938">
            <v>1500</v>
          </cell>
          <cell r="K4938">
            <v>1500</v>
          </cell>
          <cell r="L4938">
            <v>900</v>
          </cell>
          <cell r="M4938" t="str">
            <v>F</v>
          </cell>
          <cell r="N4938">
            <v>0.6</v>
          </cell>
          <cell r="O4938" t="str">
            <v>L</v>
          </cell>
        </row>
        <row r="4939">
          <cell r="I4939" t="str">
            <v>F</v>
          </cell>
          <cell r="J4939">
            <v>4860</v>
          </cell>
          <cell r="K4939">
            <v>4860</v>
          </cell>
          <cell r="L4939">
            <v>2916</v>
          </cell>
          <cell r="M4939" t="str">
            <v>F</v>
          </cell>
          <cell r="N4939">
            <v>0.6</v>
          </cell>
          <cell r="O4939" t="str">
            <v>L</v>
          </cell>
        </row>
        <row r="4940">
          <cell r="I4940" t="str">
            <v>F</v>
          </cell>
          <cell r="J4940">
            <v>2845</v>
          </cell>
          <cell r="K4940">
            <v>2845</v>
          </cell>
          <cell r="L4940">
            <v>1707</v>
          </cell>
          <cell r="M4940" t="str">
            <v>F</v>
          </cell>
          <cell r="N4940">
            <v>0.6</v>
          </cell>
          <cell r="O4940" t="str">
            <v>L</v>
          </cell>
        </row>
        <row r="4941">
          <cell r="G4941" t="str">
            <v>SPO-2024/11-0031, SPO-2024/11-0046, SPO-2024/11-0036</v>
          </cell>
        </row>
        <row r="4941">
          <cell r="I4941" t="str">
            <v>F</v>
          </cell>
          <cell r="J4941">
            <v>80881.14</v>
          </cell>
          <cell r="K4941">
            <v>80881.14</v>
          </cell>
          <cell r="L4941">
            <v>48528.68</v>
          </cell>
          <cell r="M4941" t="str">
            <v>F</v>
          </cell>
          <cell r="N4941">
            <v>0.6</v>
          </cell>
          <cell r="O4941" t="str">
            <v>L</v>
          </cell>
        </row>
        <row r="4942">
          <cell r="G4942" t="str">
            <v>SPO-2024/11-0054</v>
          </cell>
        </row>
        <row r="4942">
          <cell r="I4942" t="str">
            <v>F</v>
          </cell>
          <cell r="J4942">
            <v>3150</v>
          </cell>
          <cell r="K4942">
            <v>3150</v>
          </cell>
          <cell r="L4942">
            <v>1890</v>
          </cell>
          <cell r="M4942" t="str">
            <v>F</v>
          </cell>
          <cell r="N4942">
            <v>0.6</v>
          </cell>
          <cell r="O4942" t="str">
            <v>L</v>
          </cell>
        </row>
        <row r="4943">
          <cell r="I4943" t="str">
            <v>F</v>
          </cell>
          <cell r="J4943">
            <v>850</v>
          </cell>
          <cell r="K4943">
            <v>850</v>
          </cell>
          <cell r="L4943">
            <v>510</v>
          </cell>
          <cell r="M4943" t="str">
            <v>F</v>
          </cell>
          <cell r="N4943">
            <v>0.6</v>
          </cell>
          <cell r="O4943" t="str">
            <v>L</v>
          </cell>
        </row>
        <row r="4944">
          <cell r="F4944" t="str">
            <v>TXGU6763559</v>
          </cell>
          <cell r="G4944" t="str">
            <v>GR-2024/11-0065</v>
          </cell>
          <cell r="H4944" t="str">
            <v>202405-S0047, 202302-S0015, 202405-S0044, 202409-S0022, 202408-S0082, 202409-S0054, 202408-S0049, 202407-S0022, 202403-S0001, 202408-S0019, 202409-S0060, 202409-S0109, 202408-S0083</v>
          </cell>
          <cell r="I4944" t="str">
            <v>F</v>
          </cell>
          <cell r="J4944">
            <v>142860</v>
          </cell>
          <cell r="K4944">
            <v>142860</v>
          </cell>
          <cell r="L4944">
            <v>87358.89</v>
          </cell>
          <cell r="M4944" t="str">
            <v>F</v>
          </cell>
          <cell r="N4944">
            <v>0.6115</v>
          </cell>
          <cell r="O4944" t="str">
            <v>I</v>
          </cell>
        </row>
        <row r="4945">
          <cell r="F4945" t="str">
            <v>REGU5138840</v>
          </cell>
          <cell r="G4945" t="str">
            <v>GR-2024/11-0073</v>
          </cell>
          <cell r="H4945" t="str">
            <v>202409-S0022, 202312-S0046, 202405-S0046</v>
          </cell>
          <cell r="I4945" t="str">
            <v>F</v>
          </cell>
          <cell r="J4945">
            <v>104621</v>
          </cell>
          <cell r="K4945">
            <v>104621</v>
          </cell>
          <cell r="L4945">
            <v>63975.74</v>
          </cell>
          <cell r="M4945" t="str">
            <v>F</v>
          </cell>
          <cell r="N4945">
            <v>0.6115</v>
          </cell>
          <cell r="O4945" t="str">
            <v>I</v>
          </cell>
        </row>
        <row r="4946">
          <cell r="G4946" t="str">
            <v>SPO-2024/11-0015</v>
          </cell>
        </row>
        <row r="4946">
          <cell r="I4946" t="str">
            <v>F</v>
          </cell>
          <cell r="J4946">
            <v>57170</v>
          </cell>
          <cell r="K4946">
            <v>57170</v>
          </cell>
          <cell r="L4946">
            <v>34302</v>
          </cell>
          <cell r="M4946" t="str">
            <v>F</v>
          </cell>
          <cell r="N4946">
            <v>0.6</v>
          </cell>
          <cell r="O4946" t="str">
            <v>L</v>
          </cell>
        </row>
        <row r="4947">
          <cell r="I4947" t="str">
            <v>F</v>
          </cell>
          <cell r="J4947">
            <v>33666</v>
          </cell>
          <cell r="K4947">
            <v>33666</v>
          </cell>
          <cell r="L4947">
            <v>20199.6</v>
          </cell>
          <cell r="M4947" t="str">
            <v>F</v>
          </cell>
          <cell r="N4947">
            <v>0.6</v>
          </cell>
          <cell r="O4947" t="str">
            <v>L</v>
          </cell>
        </row>
        <row r="4948">
          <cell r="I4948" t="str">
            <v>F</v>
          </cell>
          <cell r="J4948">
            <v>12600</v>
          </cell>
          <cell r="K4948">
            <v>12600</v>
          </cell>
          <cell r="L4948">
            <v>7560</v>
          </cell>
          <cell r="M4948" t="str">
            <v>F</v>
          </cell>
          <cell r="N4948">
            <v>0.6</v>
          </cell>
          <cell r="O4948" t="str">
            <v>L</v>
          </cell>
        </row>
        <row r="4949">
          <cell r="F4949" t="str">
            <v>F-MSDU6092160</v>
          </cell>
          <cell r="G4949" t="str">
            <v>FGR2024/10-0005</v>
          </cell>
        </row>
        <row r="4949">
          <cell r="I4949" t="str">
            <v>F</v>
          </cell>
          <cell r="J4949">
            <v>0</v>
          </cell>
          <cell r="K4949">
            <v>0</v>
          </cell>
          <cell r="L4949">
            <v>0</v>
          </cell>
          <cell r="M4949" t="str">
            <v>F</v>
          </cell>
          <cell r="N4949">
            <v>0.6178</v>
          </cell>
          <cell r="O4949" t="str">
            <v>I</v>
          </cell>
        </row>
        <row r="4950">
          <cell r="F4950" t="str">
            <v>WHSU8014692</v>
          </cell>
          <cell r="G4950" t="str">
            <v>GR-2024/11-0026</v>
          </cell>
          <cell r="H4950" t="str">
            <v>202409-S0080, 202408-S0071</v>
          </cell>
          <cell r="I4950" t="str">
            <v>F</v>
          </cell>
          <cell r="J4950">
            <v>60613.98</v>
          </cell>
          <cell r="K4950">
            <v>60613.98</v>
          </cell>
          <cell r="L4950">
            <v>36162.3</v>
          </cell>
          <cell r="M4950" t="str">
            <v>F</v>
          </cell>
          <cell r="N4950">
            <v>0.5966</v>
          </cell>
          <cell r="O4950" t="str">
            <v>I</v>
          </cell>
        </row>
        <row r="4951">
          <cell r="F4951" t="str">
            <v>WHSU8009398</v>
          </cell>
          <cell r="G4951" t="str">
            <v>GR-2024/11-0028</v>
          </cell>
          <cell r="H4951" t="str">
            <v>202409-S0080</v>
          </cell>
          <cell r="I4951" t="str">
            <v>F</v>
          </cell>
          <cell r="J4951">
            <v>60212.36</v>
          </cell>
          <cell r="K4951">
            <v>60212.36</v>
          </cell>
          <cell r="L4951">
            <v>35922.69</v>
          </cell>
          <cell r="M4951" t="str">
            <v>F</v>
          </cell>
          <cell r="N4951">
            <v>0.5966</v>
          </cell>
          <cell r="O4951" t="str">
            <v>I</v>
          </cell>
        </row>
        <row r="4952">
          <cell r="F4952" t="str">
            <v>TLLU4357292 (MOCHA)</v>
          </cell>
          <cell r="G4952" t="str">
            <v>GR-2024/10-0107</v>
          </cell>
        </row>
        <row r="4952">
          <cell r="I4952" t="str">
            <v>F</v>
          </cell>
          <cell r="J4952">
            <v>43842</v>
          </cell>
          <cell r="K4952">
            <v>43842</v>
          </cell>
          <cell r="L4952">
            <v>26892.68</v>
          </cell>
          <cell r="M4952" t="str">
            <v>F</v>
          </cell>
          <cell r="N4952">
            <v>0.6134</v>
          </cell>
          <cell r="O4952" t="str">
            <v>I</v>
          </cell>
        </row>
        <row r="4953">
          <cell r="I4953" t="str">
            <v>F</v>
          </cell>
          <cell r="J4953">
            <v>10000</v>
          </cell>
          <cell r="K4953">
            <v>10000</v>
          </cell>
          <cell r="L4953">
            <v>6000</v>
          </cell>
          <cell r="M4953" t="str">
            <v>F</v>
          </cell>
          <cell r="N4953">
            <v>0.6</v>
          </cell>
          <cell r="O4953" t="str">
            <v>L</v>
          </cell>
        </row>
        <row r="4954">
          <cell r="F4954" t="str">
            <v>TLLU4357292</v>
          </cell>
          <cell r="G4954" t="str">
            <v>GR-2024/10-0106</v>
          </cell>
          <cell r="H4954" t="str">
            <v>202408-S0095, 202409-S0119, 202409-S0069, 202405-S0038, 202408-S0102, 202408-S0043, 202408-S0090, 202409-S0065, 202408-S0085, 202212-S0042, 202409-S0042</v>
          </cell>
          <cell r="I4954" t="str">
            <v>F</v>
          </cell>
          <cell r="J4954">
            <v>373711</v>
          </cell>
          <cell r="K4954">
            <v>373711</v>
          </cell>
          <cell r="L4954">
            <v>229234.33</v>
          </cell>
          <cell r="M4954" t="str">
            <v>F</v>
          </cell>
          <cell r="N4954">
            <v>0.6134</v>
          </cell>
          <cell r="O4954" t="str">
            <v>I</v>
          </cell>
        </row>
        <row r="4955">
          <cell r="I4955" t="str">
            <v>F</v>
          </cell>
          <cell r="J4955">
            <v>791124</v>
          </cell>
          <cell r="K4955">
            <v>791124</v>
          </cell>
          <cell r="L4955">
            <v>474674.4</v>
          </cell>
          <cell r="M4955" t="str">
            <v>F</v>
          </cell>
          <cell r="N4955">
            <v>0.6</v>
          </cell>
          <cell r="O4955" t="str">
            <v>L</v>
          </cell>
        </row>
        <row r="4956">
          <cell r="I4956" t="str">
            <v>F</v>
          </cell>
          <cell r="J4956">
            <v>69555</v>
          </cell>
          <cell r="K4956">
            <v>69555</v>
          </cell>
          <cell r="L4956">
            <v>41733</v>
          </cell>
          <cell r="M4956" t="str">
            <v>F</v>
          </cell>
          <cell r="N4956">
            <v>0.6</v>
          </cell>
          <cell r="O4956" t="str">
            <v>L</v>
          </cell>
        </row>
        <row r="4957">
          <cell r="I4957" t="str">
            <v>F</v>
          </cell>
          <cell r="J4957">
            <v>317442.5</v>
          </cell>
          <cell r="K4957">
            <v>317442.5</v>
          </cell>
          <cell r="L4957">
            <v>190465.5</v>
          </cell>
          <cell r="M4957" t="str">
            <v>F</v>
          </cell>
          <cell r="N4957">
            <v>0.6</v>
          </cell>
          <cell r="O4957" t="str">
            <v>L</v>
          </cell>
        </row>
        <row r="4958">
          <cell r="G4958" t="str">
            <v>GR-2024/12-0019, GR-2024/11-0049, GR-2024/10-0056</v>
          </cell>
        </row>
        <row r="4958">
          <cell r="I4958" t="str">
            <v>F</v>
          </cell>
          <cell r="J4958">
            <v>6534</v>
          </cell>
          <cell r="K4958">
            <v>6534</v>
          </cell>
          <cell r="L4958">
            <v>6534</v>
          </cell>
          <cell r="M4958" t="str">
            <v>F</v>
          </cell>
          <cell r="N4958">
            <v>1</v>
          </cell>
        </row>
        <row r="4959">
          <cell r="I4959" t="str">
            <v>F</v>
          </cell>
          <cell r="J4959">
            <v>3300</v>
          </cell>
          <cell r="K4959">
            <v>3300</v>
          </cell>
          <cell r="L4959">
            <v>1980</v>
          </cell>
          <cell r="M4959" t="str">
            <v>F</v>
          </cell>
          <cell r="N4959">
            <v>0.6</v>
          </cell>
          <cell r="O4959" t="str">
            <v>L</v>
          </cell>
        </row>
        <row r="4960">
          <cell r="I4960" t="str">
            <v>F</v>
          </cell>
          <cell r="J4960">
            <v>160</v>
          </cell>
          <cell r="K4960">
            <v>160</v>
          </cell>
          <cell r="L4960">
            <v>96</v>
          </cell>
          <cell r="M4960" t="str">
            <v>F</v>
          </cell>
          <cell r="N4960">
            <v>0.6</v>
          </cell>
          <cell r="O4960" t="str">
            <v>L</v>
          </cell>
        </row>
        <row r="4961">
          <cell r="G4961" t="str">
            <v>GR-2024/10-0099</v>
          </cell>
        </row>
        <row r="4961">
          <cell r="I4961" t="str">
            <v>F</v>
          </cell>
          <cell r="J4961">
            <v>395</v>
          </cell>
          <cell r="K4961">
            <v>395</v>
          </cell>
          <cell r="L4961">
            <v>395</v>
          </cell>
          <cell r="M4961" t="str">
            <v>F</v>
          </cell>
          <cell r="N4961">
            <v>1</v>
          </cell>
        </row>
        <row r="4962">
          <cell r="F4962" t="str">
            <v>BY COURIER</v>
          </cell>
          <cell r="G4962" t="str">
            <v>GR-2024/10-0055</v>
          </cell>
          <cell r="H4962" t="str">
            <v>202408-S0076</v>
          </cell>
          <cell r="I4962" t="str">
            <v>F</v>
          </cell>
          <cell r="J4962">
            <v>341</v>
          </cell>
          <cell r="K4962">
            <v>341</v>
          </cell>
          <cell r="L4962">
            <v>206.88</v>
          </cell>
          <cell r="M4962" t="str">
            <v>F</v>
          </cell>
          <cell r="N4962">
            <v>0.6067</v>
          </cell>
          <cell r="O4962" t="str">
            <v>I</v>
          </cell>
        </row>
        <row r="4963">
          <cell r="G4963" t="str">
            <v>SPO-2024/11-0024</v>
          </cell>
        </row>
        <row r="4963">
          <cell r="I4963" t="str">
            <v>F</v>
          </cell>
          <cell r="J4963">
            <v>46410</v>
          </cell>
          <cell r="K4963">
            <v>46410</v>
          </cell>
          <cell r="L4963">
            <v>27846</v>
          </cell>
          <cell r="M4963" t="str">
            <v>F</v>
          </cell>
          <cell r="N4963">
            <v>0.6</v>
          </cell>
          <cell r="O4963" t="str">
            <v>L</v>
          </cell>
        </row>
        <row r="4964">
          <cell r="G4964" t="str">
            <v>GR-2024/10-0079</v>
          </cell>
        </row>
        <row r="4964">
          <cell r="I4964" t="str">
            <v>F</v>
          </cell>
          <cell r="J4964">
            <v>4940</v>
          </cell>
          <cell r="K4964">
            <v>4940</v>
          </cell>
          <cell r="L4964">
            <v>4940</v>
          </cell>
          <cell r="M4964" t="str">
            <v>F</v>
          </cell>
          <cell r="N4964">
            <v>1</v>
          </cell>
        </row>
        <row r="4965">
          <cell r="I4965" t="str">
            <v>F</v>
          </cell>
          <cell r="J4965">
            <v>2500</v>
          </cell>
          <cell r="K4965">
            <v>2500</v>
          </cell>
          <cell r="L4965">
            <v>1500</v>
          </cell>
          <cell r="M4965" t="str">
            <v>F</v>
          </cell>
          <cell r="N4965">
            <v>0.6</v>
          </cell>
          <cell r="O4965" t="str">
            <v>L</v>
          </cell>
        </row>
        <row r="4966">
          <cell r="I4966" t="str">
            <v>T</v>
          </cell>
          <cell r="J4966">
            <v>2500</v>
          </cell>
          <cell r="K4966">
            <v>2500</v>
          </cell>
          <cell r="L4966">
            <v>1500</v>
          </cell>
          <cell r="M4966" t="str">
            <v>F</v>
          </cell>
          <cell r="N4966">
            <v>0.6</v>
          </cell>
          <cell r="O4966" t="str">
            <v>L</v>
          </cell>
        </row>
        <row r="4967">
          <cell r="F4967" t="str">
            <v>F-BHCU5006216</v>
          </cell>
          <cell r="G4967" t="str">
            <v>FGR2024/10-0004</v>
          </cell>
        </row>
        <row r="4967">
          <cell r="I4967" t="str">
            <v>F</v>
          </cell>
          <cell r="J4967">
            <v>0</v>
          </cell>
          <cell r="K4967">
            <v>0</v>
          </cell>
          <cell r="L4967">
            <v>0</v>
          </cell>
          <cell r="M4967" t="str">
            <v>F</v>
          </cell>
          <cell r="N4967">
            <v>0.6187</v>
          </cell>
          <cell r="O4967" t="str">
            <v>I</v>
          </cell>
        </row>
        <row r="4968">
          <cell r="I4968" t="str">
            <v>F</v>
          </cell>
          <cell r="J4968">
            <v>82800</v>
          </cell>
          <cell r="K4968">
            <v>82800</v>
          </cell>
          <cell r="L4968">
            <v>49680</v>
          </cell>
          <cell r="M4968" t="str">
            <v>F</v>
          </cell>
          <cell r="N4968">
            <v>0.6</v>
          </cell>
          <cell r="O4968" t="str">
            <v>L</v>
          </cell>
        </row>
        <row r="4969">
          <cell r="I4969" t="str">
            <v>F</v>
          </cell>
          <cell r="J4969">
            <v>11200</v>
          </cell>
          <cell r="K4969">
            <v>11200</v>
          </cell>
          <cell r="L4969">
            <v>6720</v>
          </cell>
          <cell r="M4969" t="str">
            <v>F</v>
          </cell>
          <cell r="N4969">
            <v>0.6</v>
          </cell>
          <cell r="O4969" t="str">
            <v>L</v>
          </cell>
        </row>
        <row r="4970">
          <cell r="G4970" t="str">
            <v>SPO-2024/11-0054</v>
          </cell>
        </row>
        <row r="4970">
          <cell r="I4970" t="str">
            <v>F</v>
          </cell>
          <cell r="J4970">
            <v>40140</v>
          </cell>
          <cell r="K4970">
            <v>40140</v>
          </cell>
          <cell r="L4970">
            <v>24084</v>
          </cell>
          <cell r="M4970" t="str">
            <v>F</v>
          </cell>
          <cell r="N4970">
            <v>0.6</v>
          </cell>
          <cell r="O4970" t="str">
            <v>L</v>
          </cell>
        </row>
        <row r="4971">
          <cell r="G4971" t="str">
            <v>GR-2024/10-0087</v>
          </cell>
        </row>
        <row r="4971">
          <cell r="I4971" t="str">
            <v>F</v>
          </cell>
          <cell r="J4971">
            <v>270</v>
          </cell>
          <cell r="K4971">
            <v>270</v>
          </cell>
          <cell r="L4971">
            <v>270</v>
          </cell>
          <cell r="M4971" t="str">
            <v>F</v>
          </cell>
          <cell r="N4971">
            <v>1</v>
          </cell>
        </row>
        <row r="4972">
          <cell r="G4972" t="str">
            <v>SPO-2024/11-0046, SPO-2024/11-0036</v>
          </cell>
        </row>
        <row r="4972">
          <cell r="I4972" t="str">
            <v>F</v>
          </cell>
          <cell r="J4972">
            <v>232880</v>
          </cell>
          <cell r="K4972">
            <v>232880</v>
          </cell>
          <cell r="L4972">
            <v>139728</v>
          </cell>
          <cell r="M4972" t="str">
            <v>F</v>
          </cell>
          <cell r="N4972">
            <v>0.6</v>
          </cell>
          <cell r="O4972" t="str">
            <v>L</v>
          </cell>
        </row>
        <row r="4973">
          <cell r="I4973" t="str">
            <v>F</v>
          </cell>
          <cell r="J4973">
            <v>1600</v>
          </cell>
          <cell r="K4973">
            <v>1600</v>
          </cell>
          <cell r="L4973">
            <v>960</v>
          </cell>
          <cell r="M4973" t="str">
            <v>F</v>
          </cell>
          <cell r="N4973">
            <v>0.6</v>
          </cell>
          <cell r="O4973" t="str">
            <v>L</v>
          </cell>
        </row>
        <row r="4974">
          <cell r="I4974" t="str">
            <v>F</v>
          </cell>
          <cell r="J4974">
            <v>189000</v>
          </cell>
          <cell r="K4974">
            <v>189000</v>
          </cell>
          <cell r="L4974">
            <v>113400</v>
          </cell>
          <cell r="M4974" t="str">
            <v>F</v>
          </cell>
          <cell r="N4974">
            <v>0.6</v>
          </cell>
          <cell r="O4974" t="str">
            <v>L</v>
          </cell>
        </row>
        <row r="4975">
          <cell r="G4975" t="str">
            <v>GR-2024/10-0048</v>
          </cell>
        </row>
        <row r="4975">
          <cell r="I4975" t="str">
            <v>F</v>
          </cell>
          <cell r="J4975">
            <v>631</v>
          </cell>
          <cell r="K4975">
            <v>631</v>
          </cell>
          <cell r="L4975">
            <v>631</v>
          </cell>
          <cell r="M4975" t="str">
            <v>F</v>
          </cell>
          <cell r="N4975">
            <v>1</v>
          </cell>
        </row>
        <row r="4976">
          <cell r="G4976" t="str">
            <v>SPO-2024/11-0070</v>
          </cell>
        </row>
        <row r="4976">
          <cell r="I4976" t="str">
            <v>F</v>
          </cell>
          <cell r="J4976">
            <v>2755</v>
          </cell>
          <cell r="K4976">
            <v>2755</v>
          </cell>
          <cell r="L4976">
            <v>1653</v>
          </cell>
          <cell r="M4976" t="str">
            <v>F</v>
          </cell>
          <cell r="N4976">
            <v>0.6</v>
          </cell>
          <cell r="O4976" t="str">
            <v>L</v>
          </cell>
        </row>
        <row r="4977">
          <cell r="G4977" t="str">
            <v>GR-2024/10-0045</v>
          </cell>
        </row>
        <row r="4977">
          <cell r="I4977" t="str">
            <v>F</v>
          </cell>
          <cell r="J4977">
            <v>264.6</v>
          </cell>
          <cell r="K4977">
            <v>264.6</v>
          </cell>
          <cell r="L4977">
            <v>264.6</v>
          </cell>
          <cell r="M4977" t="str">
            <v>T</v>
          </cell>
          <cell r="N4977">
            <v>1</v>
          </cell>
        </row>
        <row r="4978">
          <cell r="F4978" t="str">
            <v>F-WHLU5558568</v>
          </cell>
          <cell r="G4978" t="str">
            <v>FGR2024/10-0002</v>
          </cell>
        </row>
        <row r="4978">
          <cell r="I4978" t="str">
            <v>F</v>
          </cell>
          <cell r="J4978">
            <v>3480</v>
          </cell>
          <cell r="K4978">
            <v>3480</v>
          </cell>
          <cell r="L4978">
            <v>2112.71</v>
          </cell>
          <cell r="M4978" t="str">
            <v>F</v>
          </cell>
          <cell r="N4978">
            <v>0.6071</v>
          </cell>
          <cell r="O4978" t="str">
            <v>I</v>
          </cell>
        </row>
        <row r="4979">
          <cell r="I4979" t="str">
            <v>F</v>
          </cell>
          <cell r="J4979">
            <v>3350</v>
          </cell>
          <cell r="K4979">
            <v>3350</v>
          </cell>
          <cell r="L4979">
            <v>2010</v>
          </cell>
          <cell r="M4979" t="str">
            <v>F</v>
          </cell>
          <cell r="N4979">
            <v>0.6</v>
          </cell>
          <cell r="O4979" t="str">
            <v>L</v>
          </cell>
        </row>
        <row r="4980">
          <cell r="G4980" t="str">
            <v>SPO-2024/11-0033</v>
          </cell>
        </row>
        <row r="4980">
          <cell r="I4980" t="str">
            <v>F</v>
          </cell>
          <cell r="J4980">
            <v>32200</v>
          </cell>
          <cell r="K4980">
            <v>32200</v>
          </cell>
          <cell r="L4980">
            <v>19320</v>
          </cell>
          <cell r="M4980" t="str">
            <v>F</v>
          </cell>
          <cell r="N4980">
            <v>0.6</v>
          </cell>
          <cell r="O4980" t="str">
            <v>L</v>
          </cell>
        </row>
        <row r="4981">
          <cell r="I4981" t="str">
            <v>F</v>
          </cell>
          <cell r="J4981">
            <v>11760</v>
          </cell>
          <cell r="K4981">
            <v>11760</v>
          </cell>
          <cell r="L4981">
            <v>7056</v>
          </cell>
          <cell r="M4981" t="str">
            <v>F</v>
          </cell>
          <cell r="N4981">
            <v>0.6</v>
          </cell>
          <cell r="O4981" t="str">
            <v>L</v>
          </cell>
        </row>
        <row r="4982">
          <cell r="G4982" t="str">
            <v>SPO-2024/11-0025</v>
          </cell>
        </row>
        <row r="4982">
          <cell r="I4982" t="str">
            <v>F</v>
          </cell>
          <cell r="J4982">
            <v>540</v>
          </cell>
          <cell r="K4982">
            <v>540</v>
          </cell>
          <cell r="L4982">
            <v>324</v>
          </cell>
          <cell r="M4982" t="str">
            <v>F</v>
          </cell>
          <cell r="N4982">
            <v>0.6</v>
          </cell>
          <cell r="O4982" t="str">
            <v>L</v>
          </cell>
        </row>
        <row r="4983">
          <cell r="G4983" t="str">
            <v>SPO-2024/11-0067</v>
          </cell>
        </row>
        <row r="4983">
          <cell r="I4983" t="str">
            <v>F</v>
          </cell>
          <cell r="J4983">
            <v>38969</v>
          </cell>
          <cell r="K4983">
            <v>38969</v>
          </cell>
          <cell r="L4983">
            <v>23381.4</v>
          </cell>
          <cell r="M4983" t="str">
            <v>F</v>
          </cell>
          <cell r="N4983">
            <v>0.6</v>
          </cell>
          <cell r="O4983" t="str">
            <v>L</v>
          </cell>
        </row>
        <row r="4984">
          <cell r="F4984" t="str">
            <v>TXGU8283800</v>
          </cell>
          <cell r="G4984" t="str">
            <v>GR-2024/10-0071</v>
          </cell>
          <cell r="H4984" t="str">
            <v>202209-S0036, 202407-S0059, 202409-S0050, 202408-S0077, 202405-S0113, 202409-S0094, 202407-S0065, 202409-S0112, 202408-S0081, 202409-S0049</v>
          </cell>
          <cell r="I4984" t="str">
            <v>F</v>
          </cell>
          <cell r="J4984">
            <v>175272</v>
          </cell>
          <cell r="K4984">
            <v>175272</v>
          </cell>
          <cell r="L4984">
            <v>105250.84</v>
          </cell>
          <cell r="M4984" t="str">
            <v>F</v>
          </cell>
          <cell r="N4984">
            <v>0.6005</v>
          </cell>
          <cell r="O4984" t="str">
            <v>I</v>
          </cell>
        </row>
        <row r="4985">
          <cell r="F4985" t="str">
            <v>MAGU5527848</v>
          </cell>
          <cell r="G4985" t="str">
            <v>GR-2024/10-0090</v>
          </cell>
          <cell r="H4985" t="str">
            <v>202408-S0050, 202408-S0012</v>
          </cell>
          <cell r="I4985" t="str">
            <v>F</v>
          </cell>
          <cell r="J4985">
            <v>79921.03</v>
          </cell>
          <cell r="K4985">
            <v>79921.03</v>
          </cell>
          <cell r="L4985">
            <v>48520.06</v>
          </cell>
          <cell r="M4985" t="str">
            <v>F</v>
          </cell>
          <cell r="N4985">
            <v>0.6071</v>
          </cell>
          <cell r="O4985" t="str">
            <v>I</v>
          </cell>
        </row>
        <row r="4986">
          <cell r="F4986" t="str">
            <v>TGHU6519599</v>
          </cell>
          <cell r="G4986" t="str">
            <v>GR-2024/10-0108</v>
          </cell>
          <cell r="H4986" t="str">
            <v>202305-S0086, 202407-S0010, 202410-S0018, 202407-S0013, 202405-S0081, 202408-S0078, 202404-S0084, 202406-S0003, 202409-S0027, 202409-S0110</v>
          </cell>
          <cell r="I4986" t="str">
            <v>F</v>
          </cell>
          <cell r="J4986">
            <v>100357.01</v>
          </cell>
          <cell r="K4986">
            <v>100357.01</v>
          </cell>
          <cell r="L4986">
            <v>60264.38</v>
          </cell>
          <cell r="M4986" t="str">
            <v>F</v>
          </cell>
          <cell r="N4986">
            <v>0.6005</v>
          </cell>
          <cell r="O4986" t="str">
            <v>I</v>
          </cell>
        </row>
        <row r="4987">
          <cell r="I4987" t="str">
            <v>F</v>
          </cell>
          <cell r="J4987">
            <v>103198</v>
          </cell>
          <cell r="K4987">
            <v>103198</v>
          </cell>
          <cell r="L4987">
            <v>61918.8</v>
          </cell>
          <cell r="M4987" t="str">
            <v>F</v>
          </cell>
          <cell r="N4987">
            <v>0.6</v>
          </cell>
          <cell r="O4987" t="str">
            <v>L</v>
          </cell>
        </row>
        <row r="4988">
          <cell r="F4988" t="str">
            <v>OOLU8719169</v>
          </cell>
          <cell r="G4988" t="str">
            <v>GR-2024/10-0105</v>
          </cell>
          <cell r="H4988" t="str">
            <v>202410-S0018, 202407-S0010</v>
          </cell>
          <cell r="I4988" t="str">
            <v>F</v>
          </cell>
          <cell r="J4988">
            <v>98515</v>
          </cell>
          <cell r="K4988">
            <v>98515</v>
          </cell>
          <cell r="L4988">
            <v>59158.26</v>
          </cell>
          <cell r="M4988" t="str">
            <v>F</v>
          </cell>
          <cell r="N4988">
            <v>0.6005</v>
          </cell>
          <cell r="O4988" t="str">
            <v>I</v>
          </cell>
        </row>
        <row r="4989">
          <cell r="I4989" t="str">
            <v>F</v>
          </cell>
          <cell r="J4989">
            <v>67452</v>
          </cell>
          <cell r="K4989">
            <v>67452</v>
          </cell>
          <cell r="L4989">
            <v>40471.2</v>
          </cell>
          <cell r="M4989" t="str">
            <v>F</v>
          </cell>
          <cell r="N4989">
            <v>0.6</v>
          </cell>
          <cell r="O4989" t="str">
            <v>L</v>
          </cell>
        </row>
        <row r="4990">
          <cell r="G4990" t="str">
            <v>SPO-2024/11-0017, SPO-2024/10-0047, SPO-2024/10-0046</v>
          </cell>
        </row>
        <row r="4990">
          <cell r="I4990" t="str">
            <v>F</v>
          </cell>
          <cell r="J4990">
            <v>131444</v>
          </cell>
          <cell r="K4990">
            <v>131444</v>
          </cell>
          <cell r="L4990">
            <v>78866.4</v>
          </cell>
          <cell r="M4990" t="str">
            <v>F</v>
          </cell>
          <cell r="N4990">
            <v>0.6</v>
          </cell>
          <cell r="O4990" t="str">
            <v>I</v>
          </cell>
        </row>
        <row r="4991">
          <cell r="F4991" t="str">
            <v>CBHU9579298</v>
          </cell>
          <cell r="G4991" t="str">
            <v>GR-2024/10-0097</v>
          </cell>
          <cell r="H4991" t="str">
            <v>202406-S0026</v>
          </cell>
          <cell r="I4991" t="str">
            <v>F</v>
          </cell>
          <cell r="J4991">
            <v>91800</v>
          </cell>
          <cell r="K4991">
            <v>91800</v>
          </cell>
          <cell r="L4991">
            <v>55125.9</v>
          </cell>
          <cell r="M4991" t="str">
            <v>F</v>
          </cell>
          <cell r="N4991">
            <v>0.6005</v>
          </cell>
          <cell r="O4991" t="str">
            <v>I</v>
          </cell>
        </row>
        <row r="4992">
          <cell r="I4992" t="str">
            <v>F</v>
          </cell>
          <cell r="J4992">
            <v>27000</v>
          </cell>
          <cell r="K4992">
            <v>27000</v>
          </cell>
          <cell r="L4992">
            <v>16200</v>
          </cell>
          <cell r="M4992" t="str">
            <v>F</v>
          </cell>
          <cell r="N4992">
            <v>0.6</v>
          </cell>
          <cell r="O4992" t="str">
            <v>L</v>
          </cell>
        </row>
        <row r="4993">
          <cell r="F4993" t="str">
            <v>WHSU6535475</v>
          </cell>
          <cell r="G4993" t="str">
            <v>GR-2024/10-0076</v>
          </cell>
          <cell r="H4993" t="str">
            <v>202408-S0058, 202408-S0005</v>
          </cell>
          <cell r="I4993" t="str">
            <v>F</v>
          </cell>
          <cell r="J4993">
            <v>2213</v>
          </cell>
          <cell r="K4993">
            <v>2213</v>
          </cell>
          <cell r="L4993">
            <v>1328.91</v>
          </cell>
          <cell r="M4993" t="str">
            <v>F</v>
          </cell>
          <cell r="N4993">
            <v>0.6005</v>
          </cell>
          <cell r="O4993" t="str">
            <v>I</v>
          </cell>
        </row>
        <row r="4994">
          <cell r="G4994" t="str">
            <v>GR-2024/10-0039</v>
          </cell>
        </row>
        <row r="4994">
          <cell r="I4994" t="str">
            <v>F</v>
          </cell>
          <cell r="J4994">
            <v>80</v>
          </cell>
          <cell r="K4994">
            <v>80</v>
          </cell>
          <cell r="L4994">
            <v>80</v>
          </cell>
          <cell r="M4994" t="str">
            <v>F</v>
          </cell>
          <cell r="N4994">
            <v>1</v>
          </cell>
        </row>
        <row r="4995">
          <cell r="F4995" t="str">
            <v>WHSU6535475</v>
          </cell>
          <cell r="G4995" t="str">
            <v>GR-2024/10-0075</v>
          </cell>
          <cell r="H4995" t="str">
            <v>202408-S0087, 202406-S0003, 202404-S0084, 202405-S0104, 202407-S0013, 202403-S0024, 202305-S0086, 202405-S0081, 202409-S0026, 202310-S0023</v>
          </cell>
          <cell r="I4995" t="str">
            <v>F</v>
          </cell>
          <cell r="J4995">
            <v>95839</v>
          </cell>
          <cell r="K4995">
            <v>95839</v>
          </cell>
          <cell r="L4995">
            <v>57551.32</v>
          </cell>
          <cell r="M4995" t="str">
            <v>F</v>
          </cell>
          <cell r="N4995">
            <v>0.6005</v>
          </cell>
          <cell r="O4995" t="str">
            <v>I</v>
          </cell>
        </row>
        <row r="4996">
          <cell r="G4996" t="str">
            <v>FGR2024/10-0003</v>
          </cell>
        </row>
        <row r="4996">
          <cell r="I4996" t="str">
            <v>F</v>
          </cell>
          <cell r="J4996">
            <v>0</v>
          </cell>
          <cell r="K4996">
            <v>0</v>
          </cell>
          <cell r="L4996">
            <v>0</v>
          </cell>
          <cell r="M4996" t="str">
            <v>F</v>
          </cell>
          <cell r="N4996">
            <v>1</v>
          </cell>
        </row>
        <row r="4997">
          <cell r="I4997" t="str">
            <v>F</v>
          </cell>
          <cell r="J4997">
            <v>18819.5</v>
          </cell>
          <cell r="K4997">
            <v>18819.5</v>
          </cell>
          <cell r="L4997">
            <v>11291.7</v>
          </cell>
          <cell r="M4997" t="str">
            <v>F</v>
          </cell>
          <cell r="N4997">
            <v>0.6</v>
          </cell>
          <cell r="O4997" t="str">
            <v>L</v>
          </cell>
        </row>
        <row r="4998">
          <cell r="F4998" t="str">
            <v>APHU7262415</v>
          </cell>
          <cell r="G4998" t="str">
            <v>GR-2024/10-0060</v>
          </cell>
          <cell r="H4998" t="str">
            <v>202407-S0023, 202408-S0088, 202409-S0009</v>
          </cell>
          <cell r="I4998" t="str">
            <v>F</v>
          </cell>
          <cell r="J4998">
            <v>17958</v>
          </cell>
          <cell r="K4998">
            <v>17958</v>
          </cell>
          <cell r="L4998">
            <v>10783.78</v>
          </cell>
          <cell r="M4998" t="str">
            <v>F</v>
          </cell>
          <cell r="N4998">
            <v>0.6005</v>
          </cell>
          <cell r="O4998" t="str">
            <v>I</v>
          </cell>
        </row>
        <row r="4999">
          <cell r="F4999" t="str">
            <v>F-APHU7262415 (MOCHA)</v>
          </cell>
          <cell r="G4999" t="str">
            <v>FGR2024/10-0007</v>
          </cell>
        </row>
        <row r="4999">
          <cell r="I4999" t="str">
            <v>F</v>
          </cell>
          <cell r="J4999">
            <v>0</v>
          </cell>
          <cell r="K4999">
            <v>0</v>
          </cell>
          <cell r="L4999">
            <v>0</v>
          </cell>
          <cell r="M4999" t="str">
            <v>F</v>
          </cell>
          <cell r="N4999">
            <v>0.6</v>
          </cell>
          <cell r="O4999" t="str">
            <v>I</v>
          </cell>
        </row>
        <row r="5000">
          <cell r="F5000" t="str">
            <v>APHU7262415</v>
          </cell>
          <cell r="G5000" t="str">
            <v>GR-2024/10-0069</v>
          </cell>
          <cell r="H5000" t="str">
            <v>202310-S0026, 202408-S0016, 202408-S0034, 202406-S0014, 202403-S0091, 202407-S0091, 202408-S0091, 202407-S0028, 202406-S0035, 202406-S0108, 202407-S0049, 202407-S0045, 202408-S0039, 202406-S0070</v>
          </cell>
          <cell r="I5000" t="str">
            <v>F</v>
          </cell>
          <cell r="J5000">
            <v>232639.6</v>
          </cell>
          <cell r="K5000">
            <v>232639.6</v>
          </cell>
          <cell r="L5000">
            <v>139700.08</v>
          </cell>
          <cell r="M5000" t="str">
            <v>F</v>
          </cell>
          <cell r="N5000">
            <v>0.6005</v>
          </cell>
          <cell r="O5000" t="str">
            <v>I</v>
          </cell>
        </row>
        <row r="5001">
          <cell r="F5001" t="str">
            <v>APHU7262415</v>
          </cell>
          <cell r="G5001" t="str">
            <v>GR-2024/10-0068</v>
          </cell>
          <cell r="H5001" t="str">
            <v>202408-S0058, 202408-S0005</v>
          </cell>
          <cell r="I5001" t="str">
            <v>F</v>
          </cell>
          <cell r="J5001">
            <v>9182.33</v>
          </cell>
          <cell r="K5001">
            <v>9182.33</v>
          </cell>
          <cell r="L5001">
            <v>5513.99</v>
          </cell>
          <cell r="M5001" t="str">
            <v>F</v>
          </cell>
          <cell r="N5001">
            <v>0.6005</v>
          </cell>
          <cell r="O5001" t="str">
            <v>I</v>
          </cell>
        </row>
        <row r="5002">
          <cell r="F5002" t="str">
            <v>APHU7262415</v>
          </cell>
          <cell r="G5002" t="str">
            <v>GR-2024/10-0067</v>
          </cell>
          <cell r="H5002" t="str">
            <v>202408-S0026</v>
          </cell>
          <cell r="I5002" t="str">
            <v>F</v>
          </cell>
          <cell r="J5002">
            <v>10002.5</v>
          </cell>
          <cell r="K5002">
            <v>10002.5</v>
          </cell>
          <cell r="L5002">
            <v>6006.5</v>
          </cell>
          <cell r="M5002" t="str">
            <v>F</v>
          </cell>
          <cell r="N5002">
            <v>0.6005</v>
          </cell>
          <cell r="O5002" t="str">
            <v>I</v>
          </cell>
        </row>
        <row r="5003">
          <cell r="G5003" t="str">
            <v>GR-2024/10-0034</v>
          </cell>
        </row>
        <row r="5003">
          <cell r="I5003" t="str">
            <v>F</v>
          </cell>
          <cell r="J5003">
            <v>40</v>
          </cell>
          <cell r="K5003">
            <v>40</v>
          </cell>
          <cell r="L5003">
            <v>40</v>
          </cell>
          <cell r="M5003" t="str">
            <v>F</v>
          </cell>
          <cell r="N5003">
            <v>1</v>
          </cell>
        </row>
        <row r="5004">
          <cell r="F5004" t="str">
            <v>APHU7262415</v>
          </cell>
          <cell r="G5004" t="str">
            <v>GR-2024/10-0065</v>
          </cell>
          <cell r="H5004" t="str">
            <v>202407-S0002, 202407-S0072</v>
          </cell>
          <cell r="I5004" t="str">
            <v>F</v>
          </cell>
          <cell r="J5004">
            <v>103700</v>
          </cell>
          <cell r="K5004">
            <v>103700</v>
          </cell>
          <cell r="L5004">
            <v>62271.85</v>
          </cell>
          <cell r="M5004" t="str">
            <v>F</v>
          </cell>
          <cell r="N5004">
            <v>0.6005</v>
          </cell>
          <cell r="O5004" t="str">
            <v>I</v>
          </cell>
        </row>
        <row r="5005">
          <cell r="F5005" t="str">
            <v>APHU7262415 (MOCHA)</v>
          </cell>
          <cell r="G5005" t="str">
            <v>GR-2024/10-0064</v>
          </cell>
        </row>
        <row r="5005">
          <cell r="I5005" t="str">
            <v>F</v>
          </cell>
          <cell r="J5005">
            <v>90</v>
          </cell>
          <cell r="K5005">
            <v>90</v>
          </cell>
          <cell r="L5005">
            <v>54.05</v>
          </cell>
          <cell r="M5005" t="str">
            <v>F</v>
          </cell>
          <cell r="N5005">
            <v>0.6005</v>
          </cell>
          <cell r="O5005" t="str">
            <v>I</v>
          </cell>
        </row>
        <row r="5006">
          <cell r="F5006" t="str">
            <v>APHU7262415</v>
          </cell>
          <cell r="G5006" t="str">
            <v>GR-2024/10-0066</v>
          </cell>
          <cell r="H5006" t="str">
            <v>202406-S0069, 202407-S0054, 202408-S0040, 202408-S0100, 202406-S0033</v>
          </cell>
          <cell r="I5006" t="str">
            <v>F</v>
          </cell>
          <cell r="J5006">
            <v>143712</v>
          </cell>
          <cell r="K5006">
            <v>143712</v>
          </cell>
          <cell r="L5006">
            <v>86299.06</v>
          </cell>
          <cell r="M5006" t="str">
            <v>F</v>
          </cell>
          <cell r="N5006">
            <v>0.6005</v>
          </cell>
          <cell r="O5006" t="str">
            <v>I</v>
          </cell>
        </row>
        <row r="5007">
          <cell r="F5007" t="str">
            <v>APHU7262415 (MOCHA)</v>
          </cell>
          <cell r="G5007" t="str">
            <v>GR-2024/10-0063</v>
          </cell>
        </row>
        <row r="5007">
          <cell r="I5007" t="str">
            <v>F</v>
          </cell>
          <cell r="J5007">
            <v>21140</v>
          </cell>
          <cell r="K5007">
            <v>21140</v>
          </cell>
          <cell r="L5007">
            <v>12694.57</v>
          </cell>
          <cell r="M5007" t="str">
            <v>F</v>
          </cell>
          <cell r="N5007">
            <v>0.6005</v>
          </cell>
          <cell r="O5007" t="str">
            <v>I</v>
          </cell>
        </row>
        <row r="5008">
          <cell r="F5008" t="str">
            <v>APHU7262415</v>
          </cell>
          <cell r="G5008" t="str">
            <v>GR-2024/10-0062</v>
          </cell>
          <cell r="H5008" t="str">
            <v>202406-S0034, 202406-S0100, 202406-S0107, 202407-S0064, 202407-S0120, 202408-S0057</v>
          </cell>
          <cell r="I5008" t="str">
            <v>F</v>
          </cell>
          <cell r="J5008">
            <v>250780</v>
          </cell>
          <cell r="K5008">
            <v>250780</v>
          </cell>
          <cell r="L5008">
            <v>150593.39</v>
          </cell>
          <cell r="M5008" t="str">
            <v>F</v>
          </cell>
          <cell r="N5008">
            <v>0.6005</v>
          </cell>
          <cell r="O5008" t="str">
            <v>I</v>
          </cell>
        </row>
        <row r="5009">
          <cell r="G5009" t="str">
            <v>SPO-2024/11-0032</v>
          </cell>
        </row>
        <row r="5009">
          <cell r="I5009" t="str">
            <v>F</v>
          </cell>
          <cell r="J5009">
            <v>502460.24</v>
          </cell>
          <cell r="K5009">
            <v>502460.24</v>
          </cell>
          <cell r="L5009">
            <v>301476.14</v>
          </cell>
          <cell r="M5009" t="str">
            <v>F</v>
          </cell>
          <cell r="N5009">
            <v>0.6</v>
          </cell>
          <cell r="O5009" t="str">
            <v>L</v>
          </cell>
        </row>
        <row r="5010">
          <cell r="G5010" t="str">
            <v>SPO-2024/11-0011</v>
          </cell>
        </row>
        <row r="5010">
          <cell r="I5010" t="str">
            <v>F</v>
          </cell>
          <cell r="J5010">
            <v>40320</v>
          </cell>
          <cell r="K5010">
            <v>40320</v>
          </cell>
          <cell r="L5010">
            <v>24192</v>
          </cell>
          <cell r="M5010" t="str">
            <v>F</v>
          </cell>
          <cell r="N5010">
            <v>0.6</v>
          </cell>
          <cell r="O5010" t="str">
            <v>L</v>
          </cell>
        </row>
        <row r="5011">
          <cell r="G5011" t="str">
            <v>SPO-2024/10-0094, SPO-2024/11-0066, SPO-2024/10-0082, SPO-2024/10-0075</v>
          </cell>
        </row>
        <row r="5011">
          <cell r="I5011" t="str">
            <v>F</v>
          </cell>
          <cell r="J5011">
            <v>923690</v>
          </cell>
          <cell r="K5011">
            <v>923690</v>
          </cell>
          <cell r="L5011">
            <v>554214</v>
          </cell>
          <cell r="M5011" t="str">
            <v>F</v>
          </cell>
          <cell r="N5011">
            <v>0.6</v>
          </cell>
          <cell r="O5011" t="str">
            <v>L</v>
          </cell>
        </row>
        <row r="5012">
          <cell r="F5012" t="str">
            <v>CAIU4582581</v>
          </cell>
          <cell r="G5012" t="str">
            <v>GR-2024/10-0078</v>
          </cell>
          <cell r="H5012" t="str">
            <v>202408-S0050</v>
          </cell>
          <cell r="I5012" t="str">
            <v>F</v>
          </cell>
          <cell r="J5012">
            <v>89420.56</v>
          </cell>
          <cell r="K5012">
            <v>89420.56</v>
          </cell>
          <cell r="L5012">
            <v>54287.22</v>
          </cell>
          <cell r="M5012" t="str">
            <v>F</v>
          </cell>
          <cell r="N5012">
            <v>0.6071</v>
          </cell>
          <cell r="O5012" t="str">
            <v>I</v>
          </cell>
        </row>
        <row r="5013">
          <cell r="G5013" t="str">
            <v>SPO-2024/11-0067</v>
          </cell>
        </row>
        <row r="5013">
          <cell r="I5013" t="str">
            <v>F</v>
          </cell>
          <cell r="J5013">
            <v>101485</v>
          </cell>
          <cell r="K5013">
            <v>101485</v>
          </cell>
          <cell r="L5013">
            <v>60891</v>
          </cell>
          <cell r="M5013" t="str">
            <v>F</v>
          </cell>
          <cell r="N5013">
            <v>0.6</v>
          </cell>
          <cell r="O5013" t="str">
            <v>L</v>
          </cell>
        </row>
        <row r="5014">
          <cell r="F5014" t="str">
            <v>OOCU8165158</v>
          </cell>
          <cell r="G5014" t="str">
            <v>GR-2024/10-0080</v>
          </cell>
          <cell r="H5014" t="str">
            <v>202407-S0067, 202407-S0065, 202406-S0061, 202408-S0081, 202408-S0044, 202408-S0010</v>
          </cell>
          <cell r="I5014" t="str">
            <v>F</v>
          </cell>
          <cell r="J5014">
            <v>159360</v>
          </cell>
          <cell r="K5014">
            <v>159360</v>
          </cell>
          <cell r="L5014">
            <v>95074.18</v>
          </cell>
          <cell r="M5014" t="str">
            <v>F</v>
          </cell>
          <cell r="N5014">
            <v>0.5966</v>
          </cell>
          <cell r="O5014" t="str">
            <v>I</v>
          </cell>
        </row>
        <row r="5015">
          <cell r="F5015" t="str">
            <v>OOCU7411940 (MOCHA)</v>
          </cell>
          <cell r="G5015" t="str">
            <v>GR-2024/10-0058</v>
          </cell>
        </row>
        <row r="5015">
          <cell r="I5015" t="str">
            <v>F</v>
          </cell>
          <cell r="J5015">
            <v>47132</v>
          </cell>
          <cell r="K5015">
            <v>47132</v>
          </cell>
          <cell r="L5015">
            <v>28118.95</v>
          </cell>
          <cell r="M5015" t="str">
            <v>F</v>
          </cell>
          <cell r="N5015">
            <v>0.5966</v>
          </cell>
          <cell r="O5015" t="str">
            <v>I</v>
          </cell>
        </row>
        <row r="5016">
          <cell r="F5016" t="str">
            <v>OOCU7411940</v>
          </cell>
          <cell r="G5016" t="str">
            <v>GR-2024/10-0057</v>
          </cell>
          <cell r="H5016" t="str">
            <v>202408-S0044, 202311-S0030, 202408-S0081, 202405-S0018, 202403-S0040, 202406-S0009, 202407-S0065</v>
          </cell>
          <cell r="I5016" t="str">
            <v>F</v>
          </cell>
          <cell r="J5016">
            <v>116381</v>
          </cell>
          <cell r="K5016">
            <v>116381</v>
          </cell>
          <cell r="L5016">
            <v>69432.9</v>
          </cell>
          <cell r="M5016" t="str">
            <v>F</v>
          </cell>
          <cell r="N5016">
            <v>0.5966</v>
          </cell>
          <cell r="O5016" t="str">
            <v>I</v>
          </cell>
        </row>
        <row r="5017">
          <cell r="F5017" t="str">
            <v>TGBU8679125</v>
          </cell>
          <cell r="G5017" t="str">
            <v>GR-2024/10-0054</v>
          </cell>
          <cell r="H5017" t="str">
            <v>202403-S0077, 202409-S0007, 202409-S0002, 202405-S0061, 202404-S0010, 202408-S0094, 202309-S0036, 202408-S0014, 202409-S0037</v>
          </cell>
          <cell r="I5017" t="str">
            <v>F</v>
          </cell>
          <cell r="J5017">
            <v>124830.36</v>
          </cell>
          <cell r="K5017">
            <v>124830.36</v>
          </cell>
          <cell r="L5017">
            <v>74473.79</v>
          </cell>
          <cell r="M5017" t="str">
            <v>F</v>
          </cell>
          <cell r="N5017">
            <v>0.5966</v>
          </cell>
          <cell r="O5017" t="str">
            <v>I</v>
          </cell>
        </row>
        <row r="5018">
          <cell r="F5018" t="str">
            <v>MSMU7434957</v>
          </cell>
          <cell r="G5018" t="str">
            <v>GR-2024/10-0088</v>
          </cell>
          <cell r="H5018" t="str">
            <v>202408-S0071</v>
          </cell>
          <cell r="I5018" t="str">
            <v>F</v>
          </cell>
          <cell r="J5018">
            <v>60149.19</v>
          </cell>
          <cell r="K5018">
            <v>60149.19</v>
          </cell>
          <cell r="L5018">
            <v>36516.57</v>
          </cell>
          <cell r="M5018" t="str">
            <v>F</v>
          </cell>
          <cell r="N5018">
            <v>0.6071</v>
          </cell>
          <cell r="O5018" t="str">
            <v>I</v>
          </cell>
        </row>
        <row r="5019">
          <cell r="F5019" t="str">
            <v>MSMU4640110</v>
          </cell>
          <cell r="G5019" t="str">
            <v>GR-2024/10-0089</v>
          </cell>
          <cell r="H5019" t="str">
            <v>202408-S0071</v>
          </cell>
          <cell r="I5019" t="str">
            <v>F</v>
          </cell>
          <cell r="J5019">
            <v>60820.15</v>
          </cell>
          <cell r="K5019">
            <v>60820.15</v>
          </cell>
          <cell r="L5019">
            <v>36923.91</v>
          </cell>
          <cell r="M5019" t="str">
            <v>F</v>
          </cell>
          <cell r="N5019">
            <v>0.6071</v>
          </cell>
          <cell r="O5019" t="str">
            <v>I</v>
          </cell>
        </row>
        <row r="5020">
          <cell r="F5020" t="str">
            <v>WHSU6535475 (MOCHA)</v>
          </cell>
          <cell r="G5020" t="str">
            <v>GR-2024/10-0077</v>
          </cell>
        </row>
        <row r="5020">
          <cell r="I5020" t="str">
            <v>F</v>
          </cell>
          <cell r="J5020">
            <v>3640</v>
          </cell>
          <cell r="K5020">
            <v>3640</v>
          </cell>
          <cell r="L5020">
            <v>2185.82</v>
          </cell>
          <cell r="M5020" t="str">
            <v>F</v>
          </cell>
          <cell r="N5020">
            <v>0.6005</v>
          </cell>
          <cell r="O5020" t="str">
            <v>I</v>
          </cell>
        </row>
        <row r="5021">
          <cell r="F5021" t="str">
            <v>WHSU6887579</v>
          </cell>
          <cell r="G5021" t="str">
            <v>GR-2024/10-0073</v>
          </cell>
          <cell r="H5021" t="str">
            <v>202409-S0026, 202409-S0108, 202405-S0081, 202407-S0010</v>
          </cell>
          <cell r="I5021" t="str">
            <v>F</v>
          </cell>
          <cell r="J5021">
            <v>112665</v>
          </cell>
          <cell r="K5021">
            <v>112665</v>
          </cell>
          <cell r="L5021">
            <v>67655.33</v>
          </cell>
          <cell r="M5021" t="str">
            <v>F</v>
          </cell>
          <cell r="N5021">
            <v>0.6005</v>
          </cell>
          <cell r="O5021" t="str">
            <v>I</v>
          </cell>
        </row>
        <row r="5022">
          <cell r="F5022" t="str">
            <v>WHLU5792853</v>
          </cell>
          <cell r="G5022" t="str">
            <v>GR-2024/10-0081</v>
          </cell>
          <cell r="H5022" t="str">
            <v>202408-S0087</v>
          </cell>
          <cell r="I5022" t="str">
            <v>F</v>
          </cell>
          <cell r="J5022">
            <v>114460</v>
          </cell>
          <cell r="K5022">
            <v>114460</v>
          </cell>
          <cell r="L5022">
            <v>68733.23</v>
          </cell>
          <cell r="M5022" t="str">
            <v>F</v>
          </cell>
          <cell r="N5022">
            <v>0.6005</v>
          </cell>
          <cell r="O5022" t="str">
            <v>I</v>
          </cell>
        </row>
        <row r="5023">
          <cell r="I5023" t="str">
            <v>F</v>
          </cell>
          <cell r="J5023">
            <v>11100</v>
          </cell>
          <cell r="K5023">
            <v>11100</v>
          </cell>
          <cell r="L5023">
            <v>6660</v>
          </cell>
          <cell r="M5023" t="str">
            <v>F</v>
          </cell>
          <cell r="N5023">
            <v>0.6</v>
          </cell>
          <cell r="O5023" t="str">
            <v>N</v>
          </cell>
        </row>
        <row r="5024">
          <cell r="G5024" t="str">
            <v>GR-2024/10-0028</v>
          </cell>
        </row>
        <row r="5024">
          <cell r="I5024" t="str">
            <v>F</v>
          </cell>
          <cell r="J5024">
            <v>133.3</v>
          </cell>
          <cell r="K5024">
            <v>133.3</v>
          </cell>
          <cell r="L5024">
            <v>133.3</v>
          </cell>
          <cell r="M5024" t="str">
            <v>F</v>
          </cell>
          <cell r="N5024">
            <v>1</v>
          </cell>
        </row>
        <row r="5025">
          <cell r="I5025" t="str">
            <v>F</v>
          </cell>
          <cell r="J5025">
            <v>6975</v>
          </cell>
          <cell r="K5025">
            <v>6975</v>
          </cell>
          <cell r="L5025">
            <v>4185</v>
          </cell>
          <cell r="M5025" t="str">
            <v>F</v>
          </cell>
          <cell r="N5025">
            <v>0.6</v>
          </cell>
          <cell r="O5025" t="str">
            <v>N</v>
          </cell>
        </row>
        <row r="5026">
          <cell r="G5026" t="str">
            <v>GR-2024/10-0022</v>
          </cell>
        </row>
        <row r="5026">
          <cell r="I5026" t="str">
            <v>F</v>
          </cell>
          <cell r="J5026">
            <v>40</v>
          </cell>
          <cell r="K5026">
            <v>40</v>
          </cell>
          <cell r="L5026">
            <v>40</v>
          </cell>
          <cell r="M5026" t="str">
            <v>F</v>
          </cell>
          <cell r="N5026">
            <v>1</v>
          </cell>
        </row>
        <row r="5027">
          <cell r="I5027" t="str">
            <v>F</v>
          </cell>
          <cell r="J5027">
            <v>20500</v>
          </cell>
          <cell r="K5027">
            <v>20500</v>
          </cell>
          <cell r="L5027">
            <v>12300</v>
          </cell>
          <cell r="M5027" t="str">
            <v>F</v>
          </cell>
          <cell r="N5027">
            <v>0.6</v>
          </cell>
          <cell r="O5027" t="str">
            <v>L</v>
          </cell>
        </row>
        <row r="5028">
          <cell r="F5028" t="str">
            <v>WHLU5812986</v>
          </cell>
          <cell r="G5028" t="str">
            <v>GR-2024/10-0082</v>
          </cell>
          <cell r="H5028" t="str">
            <v>202408-S0084</v>
          </cell>
          <cell r="I5028" t="str">
            <v>F</v>
          </cell>
          <cell r="J5028">
            <v>106120</v>
          </cell>
          <cell r="K5028">
            <v>106120</v>
          </cell>
          <cell r="L5028">
            <v>63725.06</v>
          </cell>
          <cell r="M5028" t="str">
            <v>F</v>
          </cell>
          <cell r="N5028">
            <v>0.6005</v>
          </cell>
          <cell r="O5028" t="str">
            <v>I</v>
          </cell>
        </row>
        <row r="5029">
          <cell r="F5029" t="str">
            <v>DFSU7727361</v>
          </cell>
          <cell r="G5029" t="str">
            <v>GR-2024/10-0092</v>
          </cell>
          <cell r="H5029" t="str">
            <v>202404-S0013, 202407-S0076</v>
          </cell>
          <cell r="I5029" t="str">
            <v>F</v>
          </cell>
          <cell r="J5029">
            <v>116116</v>
          </cell>
          <cell r="K5029">
            <v>116116</v>
          </cell>
          <cell r="L5029">
            <v>69727.66</v>
          </cell>
          <cell r="M5029" t="str">
            <v>F</v>
          </cell>
          <cell r="N5029">
            <v>0.6005</v>
          </cell>
          <cell r="O5029" t="str">
            <v>I</v>
          </cell>
        </row>
        <row r="5030">
          <cell r="G5030" t="str">
            <v>SPO-2024/11-0046</v>
          </cell>
        </row>
        <row r="5030">
          <cell r="I5030" t="str">
            <v>F</v>
          </cell>
          <cell r="J5030">
            <v>164000</v>
          </cell>
          <cell r="K5030">
            <v>164000</v>
          </cell>
          <cell r="L5030">
            <v>98400</v>
          </cell>
          <cell r="M5030" t="str">
            <v>F</v>
          </cell>
          <cell r="N5030">
            <v>0.6</v>
          </cell>
          <cell r="O5030" t="str">
            <v>L</v>
          </cell>
        </row>
        <row r="5031">
          <cell r="G5031" t="str">
            <v>GR-2024/10-0021</v>
          </cell>
        </row>
        <row r="5031">
          <cell r="I5031" t="str">
            <v>F</v>
          </cell>
          <cell r="J5031">
            <v>3853.1</v>
          </cell>
          <cell r="K5031">
            <v>3853.1</v>
          </cell>
          <cell r="L5031">
            <v>3853.1</v>
          </cell>
          <cell r="M5031" t="str">
            <v>F</v>
          </cell>
          <cell r="N5031">
            <v>1</v>
          </cell>
        </row>
        <row r="5032">
          <cell r="G5032" t="str">
            <v>GR-2024/10-0019</v>
          </cell>
        </row>
        <row r="5032">
          <cell r="I5032" t="str">
            <v>F</v>
          </cell>
          <cell r="J5032">
            <v>24</v>
          </cell>
          <cell r="K5032">
            <v>24</v>
          </cell>
          <cell r="L5032">
            <v>24</v>
          </cell>
          <cell r="M5032" t="str">
            <v>F</v>
          </cell>
          <cell r="N5032">
            <v>1</v>
          </cell>
        </row>
        <row r="5033">
          <cell r="I5033" t="str">
            <v>F</v>
          </cell>
          <cell r="J5033">
            <v>0</v>
          </cell>
          <cell r="K5033">
            <v>0</v>
          </cell>
          <cell r="L5033">
            <v>0</v>
          </cell>
          <cell r="M5033" t="str">
            <v>F</v>
          </cell>
          <cell r="N5033">
            <v>0.6</v>
          </cell>
          <cell r="O5033" t="str">
            <v>N</v>
          </cell>
        </row>
        <row r="5034">
          <cell r="I5034" t="str">
            <v>F</v>
          </cell>
          <cell r="J5034">
            <v>298</v>
          </cell>
          <cell r="K5034">
            <v>298</v>
          </cell>
          <cell r="L5034">
            <v>178.8</v>
          </cell>
          <cell r="M5034" t="str">
            <v>F</v>
          </cell>
          <cell r="N5034">
            <v>0.6</v>
          </cell>
          <cell r="O5034" t="str">
            <v>L</v>
          </cell>
        </row>
        <row r="5035">
          <cell r="F5035" t="str">
            <v>WHSU6864399</v>
          </cell>
          <cell r="G5035" t="str">
            <v>GR-2024/10-0037</v>
          </cell>
          <cell r="H5035" t="str">
            <v>202408-S0071</v>
          </cell>
          <cell r="I5035" t="str">
            <v>F</v>
          </cell>
          <cell r="J5035">
            <v>59635.6</v>
          </cell>
          <cell r="K5035">
            <v>59635.6</v>
          </cell>
          <cell r="L5035">
            <v>36204.77</v>
          </cell>
          <cell r="M5035" t="str">
            <v>F</v>
          </cell>
          <cell r="N5035">
            <v>0.6071</v>
          </cell>
          <cell r="O5035" t="str">
            <v>I</v>
          </cell>
        </row>
        <row r="5036">
          <cell r="F5036" t="str">
            <v>CMAU4192380 (MOCHA)</v>
          </cell>
          <cell r="G5036" t="str">
            <v>GR-2024/10-0027</v>
          </cell>
        </row>
        <row r="5036">
          <cell r="I5036" t="str">
            <v>F</v>
          </cell>
          <cell r="J5036">
            <v>89620</v>
          </cell>
          <cell r="K5036">
            <v>89620</v>
          </cell>
          <cell r="L5036">
            <v>54408.3</v>
          </cell>
          <cell r="M5036" t="str">
            <v>F</v>
          </cell>
          <cell r="N5036">
            <v>0.6071</v>
          </cell>
          <cell r="O5036" t="str">
            <v>I</v>
          </cell>
        </row>
        <row r="5037">
          <cell r="G5037" t="str">
            <v>GR-2024/10-0030</v>
          </cell>
        </row>
        <row r="5037">
          <cell r="I5037" t="str">
            <v>F</v>
          </cell>
          <cell r="J5037">
            <v>14250</v>
          </cell>
          <cell r="K5037">
            <v>14250</v>
          </cell>
          <cell r="L5037">
            <v>14250</v>
          </cell>
          <cell r="M5037" t="str">
            <v>F</v>
          </cell>
          <cell r="N5037">
            <v>1</v>
          </cell>
        </row>
        <row r="5038">
          <cell r="F5038" t="str">
            <v>CMAU4192380</v>
          </cell>
          <cell r="G5038" t="str">
            <v>GR-2024/10-0026</v>
          </cell>
          <cell r="H5038" t="str">
            <v>202407-S0037, 202409-S0030, 202409-S0005, 202409-S0070, 202407-S0036, 202403-S0014, 202408-S0025, 202406-S0027, 202407-S0112, 202406-S0030, 202401-S0081, 202408-S0063, 202407-S0039, 202408-S0062, 202407-S0044, 202405-S0065, 202404-S0067, 202406-S0059, 202406-S0031, 202403-S0098, 202408-S0101, 202408-S0061, 202409-S0032</v>
          </cell>
          <cell r="I5038" t="str">
            <v>F</v>
          </cell>
          <cell r="J5038">
            <v>439374.1</v>
          </cell>
          <cell r="K5038">
            <v>439374.1</v>
          </cell>
          <cell r="L5038">
            <v>266744.02</v>
          </cell>
          <cell r="M5038" t="str">
            <v>F</v>
          </cell>
          <cell r="N5038">
            <v>0.6071</v>
          </cell>
          <cell r="O5038" t="str">
            <v>I</v>
          </cell>
        </row>
        <row r="5039">
          <cell r="F5039" t="str">
            <v>F-BMOU6507524</v>
          </cell>
          <cell r="G5039" t="str">
            <v>FGR2024/10-0001</v>
          </cell>
        </row>
        <row r="5039">
          <cell r="I5039" t="str">
            <v>F</v>
          </cell>
          <cell r="J5039">
            <v>5040</v>
          </cell>
          <cell r="K5039">
            <v>5040</v>
          </cell>
          <cell r="L5039">
            <v>3113.71</v>
          </cell>
          <cell r="M5039" t="str">
            <v>F</v>
          </cell>
          <cell r="N5039">
            <v>0.6178</v>
          </cell>
          <cell r="O5039" t="str">
            <v>I</v>
          </cell>
        </row>
        <row r="5040">
          <cell r="G5040" t="str">
            <v>GR-2024/10-0012</v>
          </cell>
        </row>
        <row r="5040">
          <cell r="I5040" t="str">
            <v>F</v>
          </cell>
          <cell r="J5040">
            <v>14.7</v>
          </cell>
          <cell r="K5040">
            <v>14.7</v>
          </cell>
          <cell r="L5040">
            <v>14.7</v>
          </cell>
          <cell r="M5040" t="str">
            <v>F</v>
          </cell>
          <cell r="N5040">
            <v>1</v>
          </cell>
        </row>
        <row r="5041">
          <cell r="I5041" t="str">
            <v>F</v>
          </cell>
          <cell r="J5041">
            <v>23214</v>
          </cell>
          <cell r="K5041">
            <v>23214</v>
          </cell>
          <cell r="L5041">
            <v>13928.4</v>
          </cell>
          <cell r="M5041" t="str">
            <v>F</v>
          </cell>
          <cell r="N5041">
            <v>0.6</v>
          </cell>
          <cell r="O5041" t="str">
            <v>L</v>
          </cell>
        </row>
        <row r="5042">
          <cell r="I5042" t="str">
            <v>F</v>
          </cell>
          <cell r="J5042">
            <v>196525</v>
          </cell>
          <cell r="K5042">
            <v>196525</v>
          </cell>
          <cell r="L5042">
            <v>117915</v>
          </cell>
          <cell r="M5042" t="str">
            <v>F</v>
          </cell>
          <cell r="N5042">
            <v>0.6</v>
          </cell>
          <cell r="O5042" t="str">
            <v>L</v>
          </cell>
        </row>
        <row r="5043">
          <cell r="G5043" t="str">
            <v>GR-2024/10-0031</v>
          </cell>
        </row>
        <row r="5043">
          <cell r="I5043" t="str">
            <v>F</v>
          </cell>
          <cell r="J5043">
            <v>395</v>
          </cell>
          <cell r="K5043">
            <v>395</v>
          </cell>
          <cell r="L5043">
            <v>395</v>
          </cell>
          <cell r="M5043" t="str">
            <v>F</v>
          </cell>
          <cell r="N5043">
            <v>1</v>
          </cell>
        </row>
        <row r="5044">
          <cell r="F5044" t="str">
            <v>WHSU5203901</v>
          </cell>
          <cell r="G5044" t="str">
            <v>GR-2024/10-0096</v>
          </cell>
          <cell r="H5044" t="str">
            <v>202405-S0046</v>
          </cell>
          <cell r="I5044" t="str">
            <v>F</v>
          </cell>
          <cell r="J5044">
            <v>108650</v>
          </cell>
          <cell r="K5044">
            <v>108650</v>
          </cell>
          <cell r="L5044">
            <v>65244.33</v>
          </cell>
          <cell r="M5044" t="str">
            <v>F</v>
          </cell>
          <cell r="N5044">
            <v>0.6005</v>
          </cell>
          <cell r="O5044" t="str">
            <v>I</v>
          </cell>
        </row>
        <row r="5045">
          <cell r="F5045" t="str">
            <v>WHLU5780580</v>
          </cell>
          <cell r="G5045" t="str">
            <v>GR-2024/10-0093</v>
          </cell>
          <cell r="H5045" t="str">
            <v>202408-S0049, 202403-S0001, 202407-S0022, 202205-S0076, 202302-S0015, 202405-S0047, 202405-S0044, 202311-S0070</v>
          </cell>
          <cell r="I5045" t="str">
            <v>F</v>
          </cell>
          <cell r="J5045">
            <v>131420</v>
          </cell>
          <cell r="K5045">
            <v>131420</v>
          </cell>
          <cell r="L5045">
            <v>78917.71</v>
          </cell>
          <cell r="M5045" t="str">
            <v>F</v>
          </cell>
          <cell r="N5045">
            <v>0.6005</v>
          </cell>
          <cell r="O5045" t="str">
            <v>I</v>
          </cell>
        </row>
        <row r="5046">
          <cell r="G5046" t="str">
            <v>GR-2024/10-0017</v>
          </cell>
        </row>
        <row r="5046">
          <cell r="I5046" t="str">
            <v>F</v>
          </cell>
          <cell r="J5046">
            <v>100</v>
          </cell>
          <cell r="K5046">
            <v>100</v>
          </cell>
          <cell r="L5046">
            <v>100</v>
          </cell>
          <cell r="M5046" t="str">
            <v>F</v>
          </cell>
          <cell r="N5046">
            <v>1</v>
          </cell>
        </row>
        <row r="5047">
          <cell r="G5047" t="str">
            <v>GR-2024/10-0031</v>
          </cell>
        </row>
        <row r="5047">
          <cell r="I5047" t="str">
            <v>F</v>
          </cell>
          <cell r="J5047">
            <v>1185</v>
          </cell>
          <cell r="K5047">
            <v>1185</v>
          </cell>
          <cell r="L5047">
            <v>1185</v>
          </cell>
          <cell r="M5047" t="str">
            <v>F</v>
          </cell>
          <cell r="N5047">
            <v>1</v>
          </cell>
        </row>
        <row r="5048">
          <cell r="F5048" t="str">
            <v>HPCU4759407</v>
          </cell>
          <cell r="G5048" t="str">
            <v>GR-2024/10-0036</v>
          </cell>
          <cell r="H5048" t="str">
            <v>202408-S0001, 202404-S0007, 202405-S0081, 202401-S0091, 202404-S0084, 202405-S0104, 202407-S0010, 202408-S0011, 202409-S0098, 202409-S0108</v>
          </cell>
          <cell r="I5048" t="str">
            <v>F</v>
          </cell>
          <cell r="J5048">
            <v>102999.99</v>
          </cell>
          <cell r="K5048">
            <v>102999.99</v>
          </cell>
          <cell r="L5048">
            <v>62531.29</v>
          </cell>
          <cell r="M5048" t="str">
            <v>F</v>
          </cell>
          <cell r="N5048">
            <v>0.6071</v>
          </cell>
          <cell r="O5048" t="str">
            <v>I</v>
          </cell>
        </row>
        <row r="5049">
          <cell r="F5049" t="str">
            <v>WHSU5807809</v>
          </cell>
          <cell r="G5049" t="str">
            <v>GR-2024/10-0040</v>
          </cell>
          <cell r="H5049" t="str">
            <v>202405-S0081, 202409-S0098</v>
          </cell>
          <cell r="I5049" t="str">
            <v>F</v>
          </cell>
          <cell r="J5049">
            <v>113340</v>
          </cell>
          <cell r="K5049">
            <v>113340</v>
          </cell>
          <cell r="L5049">
            <v>68808.71</v>
          </cell>
          <cell r="M5049" t="str">
            <v>F</v>
          </cell>
          <cell r="N5049">
            <v>0.6071</v>
          </cell>
          <cell r="O5049" t="str">
            <v>I</v>
          </cell>
        </row>
        <row r="5050">
          <cell r="F5050" t="str">
            <v>WHSU6123930</v>
          </cell>
          <cell r="G5050" t="str">
            <v>GR-2024/10-0042</v>
          </cell>
          <cell r="H5050" t="str">
            <v>202406-S0026</v>
          </cell>
          <cell r="I5050" t="str">
            <v>F</v>
          </cell>
          <cell r="J5050">
            <v>91800</v>
          </cell>
          <cell r="K5050">
            <v>91800</v>
          </cell>
          <cell r="L5050">
            <v>55731.78</v>
          </cell>
          <cell r="M5050" t="str">
            <v>F</v>
          </cell>
          <cell r="N5050">
            <v>0.6071</v>
          </cell>
          <cell r="O5050" t="str">
            <v>I</v>
          </cell>
        </row>
        <row r="5051">
          <cell r="F5051" t="str">
            <v>WHLU5558568</v>
          </cell>
          <cell r="G5051" t="str">
            <v>GR-2024/10-0044</v>
          </cell>
          <cell r="H5051" t="str">
            <v>202405-S0081</v>
          </cell>
          <cell r="I5051" t="str">
            <v>F</v>
          </cell>
          <cell r="J5051">
            <v>112680</v>
          </cell>
          <cell r="K5051">
            <v>112680</v>
          </cell>
          <cell r="L5051">
            <v>68408.03</v>
          </cell>
          <cell r="M5051" t="str">
            <v>F</v>
          </cell>
          <cell r="N5051">
            <v>0.6071</v>
          </cell>
          <cell r="O5051" t="str">
            <v>I</v>
          </cell>
        </row>
        <row r="5052">
          <cell r="I5052" t="str">
            <v>F</v>
          </cell>
          <cell r="J5052">
            <v>2017.8</v>
          </cell>
          <cell r="K5052">
            <v>2017.8</v>
          </cell>
          <cell r="L5052">
            <v>6053.4</v>
          </cell>
          <cell r="M5052" t="str">
            <v>F</v>
          </cell>
          <cell r="N5052">
            <v>3</v>
          </cell>
          <cell r="O5052" t="str">
            <v>L</v>
          </cell>
        </row>
        <row r="5053">
          <cell r="I5053" t="str">
            <v>F</v>
          </cell>
          <cell r="J5053">
            <v>633.5</v>
          </cell>
          <cell r="K5053">
            <v>633.5</v>
          </cell>
          <cell r="L5053">
            <v>380.1</v>
          </cell>
          <cell r="M5053" t="str">
            <v>F</v>
          </cell>
          <cell r="N5053">
            <v>0.6</v>
          </cell>
          <cell r="O5053" t="str">
            <v>L</v>
          </cell>
        </row>
        <row r="5054">
          <cell r="F5054" t="str">
            <v>WHLU5668740</v>
          </cell>
          <cell r="G5054" t="str">
            <v>GR-2024/10-0041</v>
          </cell>
          <cell r="H5054" t="str">
            <v>202312-S0046, 202405-S0043, 202405-S0047, 202405-S0046, 202405-S0044, 202408-S0082, 202409-S0015, 202403-S0001, 202310-S0029, 202407-S0022</v>
          </cell>
          <cell r="I5054" t="str">
            <v>F</v>
          </cell>
          <cell r="J5054">
            <v>122903</v>
          </cell>
          <cell r="K5054">
            <v>122903</v>
          </cell>
          <cell r="L5054">
            <v>74614.41</v>
          </cell>
          <cell r="M5054" t="str">
            <v>F</v>
          </cell>
          <cell r="N5054">
            <v>0.6071</v>
          </cell>
          <cell r="O5054" t="str">
            <v>I</v>
          </cell>
        </row>
        <row r="5055">
          <cell r="I5055" t="str">
            <v>F</v>
          </cell>
          <cell r="J5055">
            <v>13300</v>
          </cell>
          <cell r="K5055">
            <v>13300</v>
          </cell>
          <cell r="L5055">
            <v>7980</v>
          </cell>
          <cell r="M5055" t="str">
            <v>F</v>
          </cell>
          <cell r="N5055">
            <v>0.6</v>
          </cell>
          <cell r="O5055" t="str">
            <v>L</v>
          </cell>
        </row>
        <row r="5056">
          <cell r="F5056" t="str">
            <v>TGBU7837308 (KUCHING)</v>
          </cell>
          <cell r="G5056" t="str">
            <v>GR-2024/10-0053</v>
          </cell>
        </row>
        <row r="5056">
          <cell r="I5056" t="str">
            <v>F</v>
          </cell>
          <cell r="J5056">
            <v>40921</v>
          </cell>
          <cell r="K5056">
            <v>40921</v>
          </cell>
          <cell r="L5056">
            <v>25244.16</v>
          </cell>
          <cell r="M5056" t="str">
            <v>F</v>
          </cell>
          <cell r="N5056">
            <v>0.6169</v>
          </cell>
          <cell r="O5056" t="str">
            <v>I</v>
          </cell>
        </row>
        <row r="5057">
          <cell r="F5057" t="str">
            <v>TGBU7837308 (KUCHING)</v>
          </cell>
          <cell r="G5057" t="str">
            <v>GR-2024/10-0052</v>
          </cell>
        </row>
        <row r="5057">
          <cell r="I5057" t="str">
            <v>F</v>
          </cell>
          <cell r="J5057">
            <v>10240</v>
          </cell>
          <cell r="K5057">
            <v>10240</v>
          </cell>
          <cell r="L5057">
            <v>6317.06</v>
          </cell>
          <cell r="M5057" t="str">
            <v>F</v>
          </cell>
          <cell r="N5057">
            <v>0.6169</v>
          </cell>
          <cell r="O5057" t="str">
            <v>I</v>
          </cell>
        </row>
        <row r="5058">
          <cell r="F5058" t="str">
            <v>TGBU7837308 (M-KUCHING)</v>
          </cell>
          <cell r="G5058" t="str">
            <v>GR-2024/10-0051</v>
          </cell>
        </row>
        <row r="5058">
          <cell r="I5058" t="str">
            <v>F</v>
          </cell>
          <cell r="J5058">
            <v>490</v>
          </cell>
          <cell r="K5058">
            <v>490</v>
          </cell>
          <cell r="L5058">
            <v>302.28</v>
          </cell>
          <cell r="M5058" t="str">
            <v>F</v>
          </cell>
          <cell r="N5058">
            <v>0.6169</v>
          </cell>
          <cell r="O5058" t="str">
            <v>I</v>
          </cell>
        </row>
        <row r="5059">
          <cell r="F5059" t="str">
            <v>TGBU7837308 (KUCHING)</v>
          </cell>
          <cell r="G5059" t="str">
            <v>GR-2024/10-0050</v>
          </cell>
          <cell r="H5059" t="str">
            <v>202407-S0117</v>
          </cell>
          <cell r="I5059" t="str">
            <v>F</v>
          </cell>
          <cell r="J5059">
            <v>58089</v>
          </cell>
          <cell r="K5059">
            <v>58089</v>
          </cell>
          <cell r="L5059">
            <v>35835.1</v>
          </cell>
          <cell r="M5059" t="str">
            <v>F</v>
          </cell>
          <cell r="N5059">
            <v>0.6169</v>
          </cell>
          <cell r="O5059" t="str">
            <v>I</v>
          </cell>
        </row>
        <row r="5060">
          <cell r="F5060" t="str">
            <v>FFAU1140226 (M-KUCHING)</v>
          </cell>
          <cell r="G5060" t="str">
            <v>GR-2024/10-0011</v>
          </cell>
        </row>
        <row r="5060">
          <cell r="I5060" t="str">
            <v>F</v>
          </cell>
          <cell r="J5060">
            <v>36260</v>
          </cell>
          <cell r="K5060">
            <v>36260</v>
          </cell>
          <cell r="L5060">
            <v>22368.79</v>
          </cell>
          <cell r="M5060" t="str">
            <v>F</v>
          </cell>
          <cell r="N5060">
            <v>0.6169</v>
          </cell>
          <cell r="O5060" t="str">
            <v>I</v>
          </cell>
        </row>
        <row r="5061">
          <cell r="F5061" t="str">
            <v>FFAU1140226 (KUCHING)</v>
          </cell>
          <cell r="G5061" t="str">
            <v>GR-2024/10-0010</v>
          </cell>
          <cell r="H5061" t="str">
            <v>202407-S0117</v>
          </cell>
          <cell r="I5061" t="str">
            <v>F</v>
          </cell>
          <cell r="J5061">
            <v>58794</v>
          </cell>
          <cell r="K5061">
            <v>58794</v>
          </cell>
          <cell r="L5061">
            <v>36270.02</v>
          </cell>
          <cell r="M5061" t="str">
            <v>F</v>
          </cell>
          <cell r="N5061">
            <v>0.6169</v>
          </cell>
          <cell r="O5061" t="str">
            <v>I</v>
          </cell>
        </row>
        <row r="5062">
          <cell r="F5062" t="str">
            <v>WHSU5900866</v>
          </cell>
          <cell r="G5062" t="str">
            <v>GR-2024/10-0046</v>
          </cell>
          <cell r="H5062" t="str">
            <v>202406-S0056, 202408-S0022, 202407-S0026, 202407-S0113, 202407-S0074, 202408-S0072</v>
          </cell>
          <cell r="I5062" t="str">
            <v>F</v>
          </cell>
          <cell r="J5062">
            <v>64998</v>
          </cell>
          <cell r="K5062">
            <v>64998</v>
          </cell>
          <cell r="L5062">
            <v>38777.81</v>
          </cell>
          <cell r="M5062" t="str">
            <v>F</v>
          </cell>
          <cell r="N5062">
            <v>0.5966</v>
          </cell>
          <cell r="O5062" t="str">
            <v>I</v>
          </cell>
        </row>
        <row r="5063">
          <cell r="F5063" t="str">
            <v>WHSU5900866 (MOCHA)</v>
          </cell>
          <cell r="G5063" t="str">
            <v>GR-2024/10-0047</v>
          </cell>
        </row>
        <row r="5063">
          <cell r="I5063" t="str">
            <v>F</v>
          </cell>
          <cell r="J5063">
            <v>47168</v>
          </cell>
          <cell r="K5063">
            <v>47168</v>
          </cell>
          <cell r="L5063">
            <v>28140.43</v>
          </cell>
          <cell r="M5063" t="str">
            <v>F</v>
          </cell>
          <cell r="N5063">
            <v>0.5966</v>
          </cell>
          <cell r="O5063" t="str">
            <v>I</v>
          </cell>
        </row>
        <row r="5064">
          <cell r="F5064" t="str">
            <v>WHSU6141722</v>
          </cell>
          <cell r="G5064" t="str">
            <v>GR-2024/10-0049</v>
          </cell>
          <cell r="H5064" t="str">
            <v>202407-S0085, 202408-S0007, 202408-S0072, 202408-S0022, 202407-S0107, 202407-S0055, 202408-S0086</v>
          </cell>
          <cell r="I5064" t="str">
            <v>F</v>
          </cell>
          <cell r="J5064">
            <v>134302</v>
          </cell>
          <cell r="K5064">
            <v>134302</v>
          </cell>
          <cell r="L5064">
            <v>80124.57</v>
          </cell>
          <cell r="M5064" t="str">
            <v>F</v>
          </cell>
          <cell r="N5064">
            <v>0.5966</v>
          </cell>
          <cell r="O5064" t="str">
            <v>I</v>
          </cell>
        </row>
        <row r="5065">
          <cell r="G5065" t="str">
            <v>SPO-2024/11-0026</v>
          </cell>
        </row>
        <row r="5065">
          <cell r="I5065" t="str">
            <v>F</v>
          </cell>
          <cell r="J5065">
            <v>130306</v>
          </cell>
          <cell r="K5065">
            <v>130306</v>
          </cell>
          <cell r="L5065">
            <v>78183.6</v>
          </cell>
          <cell r="M5065" t="str">
            <v>F</v>
          </cell>
          <cell r="N5065">
            <v>0.6</v>
          </cell>
          <cell r="O5065" t="str">
            <v>L</v>
          </cell>
        </row>
        <row r="5066">
          <cell r="I5066" t="str">
            <v>F</v>
          </cell>
          <cell r="J5066">
            <v>0</v>
          </cell>
          <cell r="K5066">
            <v>0</v>
          </cell>
          <cell r="L5066">
            <v>0</v>
          </cell>
          <cell r="M5066" t="str">
            <v>F</v>
          </cell>
          <cell r="N5066">
            <v>0.6</v>
          </cell>
          <cell r="O5066" t="str">
            <v>L</v>
          </cell>
        </row>
        <row r="5067">
          <cell r="G5067" t="str">
            <v>SPO-2024/11-0026</v>
          </cell>
        </row>
        <row r="5067">
          <cell r="I5067" t="str">
            <v>F</v>
          </cell>
          <cell r="J5067">
            <v>150</v>
          </cell>
          <cell r="K5067">
            <v>150</v>
          </cell>
          <cell r="L5067">
            <v>90</v>
          </cell>
          <cell r="M5067" t="str">
            <v>F</v>
          </cell>
          <cell r="N5067">
            <v>0.6</v>
          </cell>
          <cell r="O5067" t="str">
            <v>L</v>
          </cell>
        </row>
        <row r="5068">
          <cell r="F5068" t="str">
            <v>BY COURIER</v>
          </cell>
          <cell r="G5068" t="str">
            <v>GR-2024/10-0001</v>
          </cell>
          <cell r="H5068" t="str">
            <v>202407-S0101</v>
          </cell>
          <cell r="I5068" t="str">
            <v>F</v>
          </cell>
          <cell r="J5068">
            <v>1670</v>
          </cell>
          <cell r="K5068">
            <v>1670</v>
          </cell>
          <cell r="L5068">
            <v>1020.19</v>
          </cell>
          <cell r="M5068" t="str">
            <v>F</v>
          </cell>
          <cell r="N5068">
            <v>0.61089</v>
          </cell>
        </row>
        <row r="5069">
          <cell r="G5069" t="str">
            <v>SPO-2024/11-0036, SPO-2024/11-0046, SPO-2024/11-0019</v>
          </cell>
        </row>
        <row r="5069">
          <cell r="I5069" t="str">
            <v>F</v>
          </cell>
          <cell r="J5069">
            <v>841182.44</v>
          </cell>
          <cell r="K5069">
            <v>841182.44</v>
          </cell>
          <cell r="L5069">
            <v>504709.46</v>
          </cell>
          <cell r="M5069" t="str">
            <v>F</v>
          </cell>
          <cell r="N5069">
            <v>0.6</v>
          </cell>
          <cell r="O5069" t="str">
            <v>L</v>
          </cell>
        </row>
        <row r="5070">
          <cell r="G5070" t="str">
            <v>SPO-2024/11-0043, SPO-2024/11-0035</v>
          </cell>
        </row>
        <row r="5070">
          <cell r="I5070" t="str">
            <v>F</v>
          </cell>
          <cell r="J5070">
            <v>12520</v>
          </cell>
          <cell r="K5070">
            <v>12520</v>
          </cell>
          <cell r="L5070">
            <v>7512</v>
          </cell>
          <cell r="M5070" t="str">
            <v>F</v>
          </cell>
          <cell r="N5070">
            <v>0.6</v>
          </cell>
          <cell r="O5070" t="str">
            <v>L</v>
          </cell>
        </row>
        <row r="5071">
          <cell r="I5071" t="str">
            <v>F</v>
          </cell>
          <cell r="J5071">
            <v>14500</v>
          </cell>
          <cell r="K5071">
            <v>14500</v>
          </cell>
          <cell r="L5071">
            <v>8700</v>
          </cell>
          <cell r="M5071" t="str">
            <v>F</v>
          </cell>
          <cell r="N5071">
            <v>0.6</v>
          </cell>
          <cell r="O5071" t="str">
            <v>L</v>
          </cell>
        </row>
        <row r="5072">
          <cell r="F5072" t="str">
            <v>ECMU7191035 (MOCHA)</v>
          </cell>
          <cell r="G5072" t="str">
            <v>FGR2024/09-0009</v>
          </cell>
        </row>
        <row r="5072">
          <cell r="I5072" t="str">
            <v>F</v>
          </cell>
          <cell r="J5072">
            <v>5000</v>
          </cell>
          <cell r="K5072">
            <v>5000</v>
          </cell>
          <cell r="L5072">
            <v>3079.5</v>
          </cell>
          <cell r="M5072" t="str">
            <v>F</v>
          </cell>
          <cell r="N5072">
            <v>0.6159</v>
          </cell>
          <cell r="O5072" t="str">
            <v>I</v>
          </cell>
        </row>
        <row r="5073">
          <cell r="F5073" t="str">
            <v>F-TLLU4918937</v>
          </cell>
          <cell r="G5073" t="str">
            <v>FGR2024/09-0010</v>
          </cell>
        </row>
        <row r="5073">
          <cell r="I5073" t="str">
            <v>F</v>
          </cell>
          <cell r="J5073">
            <v>0</v>
          </cell>
          <cell r="K5073">
            <v>0</v>
          </cell>
          <cell r="L5073">
            <v>0</v>
          </cell>
          <cell r="M5073" t="str">
            <v>F</v>
          </cell>
          <cell r="N5073">
            <v>0.6159</v>
          </cell>
          <cell r="O5073" t="str">
            <v>I</v>
          </cell>
        </row>
        <row r="5074">
          <cell r="F5074" t="str">
            <v>OOLU9323207</v>
          </cell>
          <cell r="G5074" t="str">
            <v>GR-2024/10-0025</v>
          </cell>
          <cell r="H5074" t="str">
            <v>202405-S0113, 202406-S0082, 202407-S0065, 202408-S0010, 202409-S0126</v>
          </cell>
          <cell r="I5074" t="str">
            <v>F</v>
          </cell>
          <cell r="J5074">
            <v>166897</v>
          </cell>
          <cell r="K5074">
            <v>166897</v>
          </cell>
          <cell r="L5074">
            <v>102958.76</v>
          </cell>
          <cell r="M5074" t="str">
            <v>F</v>
          </cell>
          <cell r="N5074">
            <v>0.6169</v>
          </cell>
          <cell r="O5074" t="str">
            <v>I</v>
          </cell>
        </row>
        <row r="5075">
          <cell r="F5075" t="str">
            <v>CSNU6260427</v>
          </cell>
          <cell r="G5075" t="str">
            <v>GR-2024/10-0033</v>
          </cell>
          <cell r="H5075" t="str">
            <v>202408-S0010, 202407-S0065, 202409-S0126, 202409-S0049, 202406-S0082</v>
          </cell>
          <cell r="I5075" t="str">
            <v>F</v>
          </cell>
          <cell r="J5075">
            <v>177304</v>
          </cell>
          <cell r="K5075">
            <v>177304</v>
          </cell>
          <cell r="L5075">
            <v>109378.84</v>
          </cell>
          <cell r="M5075" t="str">
            <v>F</v>
          </cell>
          <cell r="N5075">
            <v>0.6169</v>
          </cell>
          <cell r="O5075" t="str">
            <v>I</v>
          </cell>
        </row>
        <row r="5076">
          <cell r="F5076" t="str">
            <v>FFAU5863630</v>
          </cell>
          <cell r="G5076" t="str">
            <v>GR-2024/10-0023</v>
          </cell>
          <cell r="H5076" t="str">
            <v>202405-S0059, 202406-S0024, 202406-S0093, 202205-S0006, 202404-S0011</v>
          </cell>
          <cell r="I5076" t="str">
            <v>F</v>
          </cell>
          <cell r="J5076">
            <v>121143.36</v>
          </cell>
          <cell r="K5076">
            <v>121143.36</v>
          </cell>
          <cell r="L5076">
            <v>74733.34</v>
          </cell>
          <cell r="M5076" t="str">
            <v>F</v>
          </cell>
          <cell r="N5076">
            <v>0.6169</v>
          </cell>
          <cell r="O5076" t="str">
            <v>I</v>
          </cell>
        </row>
        <row r="5077">
          <cell r="G5077" t="str">
            <v>SPO-2024/09-0080, SPO-2024/09-0081</v>
          </cell>
        </row>
        <row r="5077">
          <cell r="I5077" t="str">
            <v>F</v>
          </cell>
          <cell r="J5077">
            <v>7100</v>
          </cell>
          <cell r="K5077">
            <v>7100</v>
          </cell>
          <cell r="L5077">
            <v>4260</v>
          </cell>
          <cell r="M5077" t="str">
            <v>F</v>
          </cell>
          <cell r="N5077">
            <v>0.6</v>
          </cell>
          <cell r="O5077" t="str">
            <v>L</v>
          </cell>
        </row>
        <row r="5078">
          <cell r="I5078" t="str">
            <v>F</v>
          </cell>
          <cell r="J5078">
            <v>43550</v>
          </cell>
          <cell r="K5078">
            <v>43550</v>
          </cell>
          <cell r="L5078">
            <v>26130</v>
          </cell>
          <cell r="M5078" t="str">
            <v>F</v>
          </cell>
          <cell r="N5078">
            <v>0.6</v>
          </cell>
          <cell r="O5078" t="str">
            <v>L</v>
          </cell>
        </row>
        <row r="5079">
          <cell r="I5079" t="str">
            <v>F</v>
          </cell>
          <cell r="J5079">
            <v>14250</v>
          </cell>
          <cell r="K5079">
            <v>14250</v>
          </cell>
          <cell r="L5079">
            <v>8550</v>
          </cell>
          <cell r="M5079" t="str">
            <v>F</v>
          </cell>
          <cell r="N5079">
            <v>0.6</v>
          </cell>
        </row>
        <row r="5080">
          <cell r="G5080" t="str">
            <v>SPO-2024/11-0063</v>
          </cell>
        </row>
        <row r="5080">
          <cell r="I5080" t="str">
            <v>F</v>
          </cell>
          <cell r="J5080">
            <v>37125</v>
          </cell>
          <cell r="K5080">
            <v>37125</v>
          </cell>
          <cell r="L5080">
            <v>22275</v>
          </cell>
          <cell r="M5080" t="str">
            <v>F</v>
          </cell>
          <cell r="N5080">
            <v>0.6</v>
          </cell>
          <cell r="O5080" t="str">
            <v>L</v>
          </cell>
        </row>
        <row r="5081">
          <cell r="F5081" t="str">
            <v>BEAU4033904</v>
          </cell>
          <cell r="G5081" t="str">
            <v>GR-2024/10-0029</v>
          </cell>
          <cell r="H5081" t="str">
            <v>202408-S0064, 202404-S0047, 202406-S0059, 202403-S0082, 202408-S0075, 202408-S0061, 202406-S0030, 202409-S0030, 202408-S0101, 202312-S0051, 202405-S0065, 202409-S0070, 202408-S0062, 202406-S0027, 202408-S0025, 202407-S0119, 202305-S0010, 202407-S0112, 202406-S0094, 202408-S0063</v>
          </cell>
          <cell r="I5081" t="str">
            <v>F</v>
          </cell>
          <cell r="J5081">
            <v>188934.08</v>
          </cell>
          <cell r="K5081">
            <v>188934.08</v>
          </cell>
          <cell r="L5081">
            <v>188934.08</v>
          </cell>
          <cell r="M5081" t="str">
            <v>F</v>
          </cell>
          <cell r="N5081">
            <v>1</v>
          </cell>
          <cell r="O5081" t="str">
            <v>I</v>
          </cell>
        </row>
        <row r="5082">
          <cell r="F5082" t="str">
            <v>BY COURIER</v>
          </cell>
          <cell r="G5082" t="str">
            <v>GR-2024/09-0109</v>
          </cell>
          <cell r="H5082" t="str">
            <v>202403-S0014</v>
          </cell>
          <cell r="I5082" t="str">
            <v>F</v>
          </cell>
          <cell r="J5082">
            <v>1340</v>
          </cell>
          <cell r="K5082">
            <v>1340</v>
          </cell>
          <cell r="L5082">
            <v>805.74</v>
          </cell>
          <cell r="M5082" t="str">
            <v>F</v>
          </cell>
          <cell r="N5082">
            <v>0.6013</v>
          </cell>
        </row>
        <row r="5083">
          <cell r="F5083" t="str">
            <v>TLLU4927306</v>
          </cell>
          <cell r="G5083" t="str">
            <v>GR-2024/10-0013</v>
          </cell>
          <cell r="H5083" t="str">
            <v>202406-S0052, 202407-S0041, 202407-S0110, 202406-S0103, 202406-S0030, 202408-S0061, 202408-S0076, 202408-S0025, 202407-S0039, 202408-S0080, 202407-S0036, 202407-S0112, 202407-S0061, 202406-S0051, 202406-S0078, 202408-S0018, 202406-S0006, 202405-S0065, 202407-S0093, 202407-S0124, 202406-S0013, 202407-S0034</v>
          </cell>
          <cell r="I5083" t="str">
            <v>F</v>
          </cell>
          <cell r="J5083">
            <v>605388.05</v>
          </cell>
          <cell r="K5083">
            <v>605388.05</v>
          </cell>
          <cell r="L5083">
            <v>373463.89</v>
          </cell>
          <cell r="M5083" t="str">
            <v>F</v>
          </cell>
          <cell r="N5083">
            <v>0.6169</v>
          </cell>
          <cell r="O5083" t="str">
            <v>I</v>
          </cell>
        </row>
        <row r="5084">
          <cell r="I5084" t="str">
            <v>F</v>
          </cell>
          <cell r="J5084">
            <v>16974</v>
          </cell>
          <cell r="K5084">
            <v>16974</v>
          </cell>
          <cell r="L5084">
            <v>10184.4</v>
          </cell>
          <cell r="M5084" t="str">
            <v>F</v>
          </cell>
          <cell r="N5084">
            <v>0.6</v>
          </cell>
          <cell r="O5084" t="str">
            <v>L</v>
          </cell>
        </row>
        <row r="5085">
          <cell r="I5085" t="str">
            <v>F</v>
          </cell>
          <cell r="J5085">
            <v>9100</v>
          </cell>
          <cell r="K5085">
            <v>9100</v>
          </cell>
          <cell r="L5085">
            <v>5460</v>
          </cell>
          <cell r="M5085" t="str">
            <v>F</v>
          </cell>
          <cell r="N5085">
            <v>0.6</v>
          </cell>
          <cell r="O5085" t="str">
            <v>L</v>
          </cell>
        </row>
        <row r="5086">
          <cell r="G5086" t="str">
            <v>SPO-2024/11-0028</v>
          </cell>
        </row>
        <row r="5086">
          <cell r="I5086" t="str">
            <v>F</v>
          </cell>
          <cell r="J5086">
            <v>2013.66</v>
          </cell>
          <cell r="K5086">
            <v>2013.66</v>
          </cell>
          <cell r="L5086">
            <v>1208.2</v>
          </cell>
          <cell r="M5086" t="str">
            <v>F</v>
          </cell>
          <cell r="N5086">
            <v>0.6</v>
          </cell>
          <cell r="O5086" t="str">
            <v>L</v>
          </cell>
        </row>
        <row r="5087">
          <cell r="G5087" t="str">
            <v>SPO-2024/10-0053</v>
          </cell>
        </row>
        <row r="5087">
          <cell r="I5087" t="str">
            <v>F</v>
          </cell>
          <cell r="J5087">
            <v>7899</v>
          </cell>
          <cell r="K5087">
            <v>7899</v>
          </cell>
          <cell r="L5087">
            <v>4739.4</v>
          </cell>
          <cell r="M5087" t="str">
            <v>F</v>
          </cell>
          <cell r="N5087">
            <v>0.6</v>
          </cell>
          <cell r="O5087" t="str">
            <v>L</v>
          </cell>
        </row>
        <row r="5088">
          <cell r="G5088" t="str">
            <v>SPO-2024/10-0085</v>
          </cell>
        </row>
        <row r="5088">
          <cell r="I5088" t="str">
            <v>F</v>
          </cell>
          <cell r="J5088">
            <v>300</v>
          </cell>
          <cell r="K5088">
            <v>300</v>
          </cell>
          <cell r="L5088">
            <v>180</v>
          </cell>
          <cell r="M5088" t="str">
            <v>F</v>
          </cell>
          <cell r="N5088">
            <v>0.6</v>
          </cell>
          <cell r="O5088" t="str">
            <v>L</v>
          </cell>
        </row>
        <row r="5089">
          <cell r="G5089" t="str">
            <v>SPO-2024/11-0002, SPO-2024/11-0024</v>
          </cell>
        </row>
        <row r="5089">
          <cell r="I5089" t="str">
            <v>F</v>
          </cell>
          <cell r="J5089">
            <v>6882.8</v>
          </cell>
          <cell r="K5089">
            <v>6882.8</v>
          </cell>
          <cell r="L5089">
            <v>4129.68</v>
          </cell>
          <cell r="M5089" t="str">
            <v>F</v>
          </cell>
          <cell r="N5089">
            <v>0.6</v>
          </cell>
          <cell r="O5089" t="str">
            <v>L</v>
          </cell>
        </row>
        <row r="5090">
          <cell r="G5090" t="str">
            <v>SPO-2024/11-0031, SPO-2024/11-0036, SPO-2024/11-0019</v>
          </cell>
        </row>
        <row r="5090">
          <cell r="I5090" t="str">
            <v>F</v>
          </cell>
          <cell r="J5090">
            <v>29462.96</v>
          </cell>
          <cell r="K5090">
            <v>29462.96</v>
          </cell>
          <cell r="L5090">
            <v>17677.78</v>
          </cell>
          <cell r="M5090" t="str">
            <v>F</v>
          </cell>
          <cell r="N5090">
            <v>0.6</v>
          </cell>
          <cell r="O5090" t="str">
            <v>L</v>
          </cell>
        </row>
        <row r="5091">
          <cell r="G5091" t="str">
            <v>SPO-2024/11-0062, SPO-2024/10-0063, SPO-2024/11-0063</v>
          </cell>
        </row>
        <row r="5091">
          <cell r="I5091" t="str">
            <v>F</v>
          </cell>
          <cell r="J5091">
            <v>33650</v>
          </cell>
          <cell r="K5091">
            <v>33650</v>
          </cell>
          <cell r="L5091">
            <v>20190</v>
          </cell>
          <cell r="M5091" t="str">
            <v>F</v>
          </cell>
          <cell r="N5091">
            <v>0.6</v>
          </cell>
          <cell r="O5091" t="str">
            <v>L</v>
          </cell>
        </row>
        <row r="5092">
          <cell r="G5092" t="str">
            <v>SPO-2024/11-0015</v>
          </cell>
        </row>
        <row r="5092">
          <cell r="I5092" t="str">
            <v>F</v>
          </cell>
          <cell r="J5092">
            <v>10000</v>
          </cell>
          <cell r="K5092">
            <v>10000</v>
          </cell>
          <cell r="L5092">
            <v>6000</v>
          </cell>
          <cell r="M5092" t="str">
            <v>F</v>
          </cell>
          <cell r="N5092">
            <v>0.6</v>
          </cell>
          <cell r="O5092" t="str">
            <v>L</v>
          </cell>
        </row>
        <row r="5093">
          <cell r="F5093" t="str">
            <v>HPCU4338835 (KUCHING)</v>
          </cell>
          <cell r="G5093" t="str">
            <v>GR-2024/09-0119</v>
          </cell>
          <cell r="H5093" t="str">
            <v>202407-S0081</v>
          </cell>
          <cell r="I5093" t="str">
            <v>F</v>
          </cell>
          <cell r="J5093">
            <v>87580.71</v>
          </cell>
          <cell r="K5093">
            <v>87580.71</v>
          </cell>
          <cell r="L5093">
            <v>54107.36</v>
          </cell>
          <cell r="M5093" t="str">
            <v>F</v>
          </cell>
          <cell r="N5093">
            <v>0.6178</v>
          </cell>
          <cell r="O5093" t="str">
            <v>I</v>
          </cell>
        </row>
        <row r="5094">
          <cell r="G5094" t="str">
            <v>SPO-2024/11-0067, SPO-2024/11-0062</v>
          </cell>
        </row>
        <row r="5094">
          <cell r="I5094" t="str">
            <v>F</v>
          </cell>
          <cell r="J5094">
            <v>32420</v>
          </cell>
          <cell r="K5094">
            <v>32420</v>
          </cell>
          <cell r="L5094">
            <v>19452</v>
          </cell>
          <cell r="M5094" t="str">
            <v>F</v>
          </cell>
          <cell r="N5094">
            <v>0.6</v>
          </cell>
          <cell r="O5094" t="str">
            <v>L</v>
          </cell>
        </row>
        <row r="5095">
          <cell r="G5095" t="str">
            <v>SPO-2024/10-0049, SPO-2024/10-0068</v>
          </cell>
        </row>
        <row r="5095">
          <cell r="I5095" t="str">
            <v>F</v>
          </cell>
          <cell r="J5095">
            <v>9900</v>
          </cell>
          <cell r="K5095">
            <v>9900</v>
          </cell>
          <cell r="L5095">
            <v>5940</v>
          </cell>
          <cell r="M5095" t="str">
            <v>F</v>
          </cell>
          <cell r="N5095">
            <v>0.6</v>
          </cell>
          <cell r="O5095" t="str">
            <v>L</v>
          </cell>
        </row>
        <row r="5096">
          <cell r="G5096" t="str">
            <v>SPO-2024/11-0062, SPO-2024/10-0063</v>
          </cell>
        </row>
        <row r="5096">
          <cell r="I5096" t="str">
            <v>F</v>
          </cell>
          <cell r="J5096">
            <v>12760</v>
          </cell>
          <cell r="K5096">
            <v>12760</v>
          </cell>
          <cell r="L5096">
            <v>7656</v>
          </cell>
          <cell r="M5096" t="str">
            <v>F</v>
          </cell>
          <cell r="N5096">
            <v>0.6</v>
          </cell>
          <cell r="O5096" t="str">
            <v>L</v>
          </cell>
        </row>
        <row r="5097">
          <cell r="G5097" t="str">
            <v>SPO-2024/11-0043, SPO-2024/10-0047</v>
          </cell>
        </row>
        <row r="5097">
          <cell r="I5097" t="str">
            <v>F</v>
          </cell>
          <cell r="J5097">
            <v>2010</v>
          </cell>
          <cell r="K5097">
            <v>2010</v>
          </cell>
          <cell r="L5097">
            <v>1206</v>
          </cell>
          <cell r="M5097" t="str">
            <v>F</v>
          </cell>
          <cell r="N5097">
            <v>0.6</v>
          </cell>
          <cell r="O5097" t="str">
            <v>L</v>
          </cell>
        </row>
        <row r="5098">
          <cell r="I5098" t="str">
            <v>F</v>
          </cell>
          <cell r="J5098">
            <v>1740</v>
          </cell>
          <cell r="K5098">
            <v>1740</v>
          </cell>
          <cell r="L5098">
            <v>1044</v>
          </cell>
          <cell r="M5098" t="str">
            <v>F</v>
          </cell>
          <cell r="N5098">
            <v>0.6</v>
          </cell>
          <cell r="O5098" t="str">
            <v>L</v>
          </cell>
        </row>
        <row r="5099">
          <cell r="F5099" t="str">
            <v>FOR LINKING</v>
          </cell>
          <cell r="G5099" t="str">
            <v>SPO-2024/11-0039, SPO-2024/10-0024, SPO-2024/11-0072, SPO-2024/11-0070, SPO-2024/11-0043, SPO-2024/10-0079, SPO-2024/11-0021, SPO-2024/10-0092, SPO-2024/11-0035, SPO-2024/10-0014</v>
          </cell>
        </row>
        <row r="5099">
          <cell r="I5099" t="str">
            <v>F</v>
          </cell>
          <cell r="J5099">
            <v>1746421</v>
          </cell>
          <cell r="K5099">
            <v>1746421</v>
          </cell>
          <cell r="L5099">
            <v>1047852.6</v>
          </cell>
          <cell r="M5099" t="str">
            <v>F</v>
          </cell>
          <cell r="N5099">
            <v>0.6</v>
          </cell>
          <cell r="O5099" t="str">
            <v>L</v>
          </cell>
        </row>
        <row r="5100">
          <cell r="F5100" t="str">
            <v>WHSU5062296</v>
          </cell>
          <cell r="G5100" t="str">
            <v>GR-2024/10-0032</v>
          </cell>
          <cell r="H5100" t="str">
            <v>202405-S0111, 202407-S0057, 202408-S0012, 202408-S0050</v>
          </cell>
          <cell r="I5100" t="str">
            <v>F</v>
          </cell>
          <cell r="J5100">
            <v>85498.88</v>
          </cell>
          <cell r="K5100">
            <v>85498.88</v>
          </cell>
          <cell r="L5100">
            <v>52744.26</v>
          </cell>
          <cell r="M5100" t="str">
            <v>F</v>
          </cell>
          <cell r="N5100">
            <v>0.6169</v>
          </cell>
          <cell r="O5100" t="str">
            <v>I</v>
          </cell>
        </row>
        <row r="5101">
          <cell r="G5101" t="str">
            <v>GR-2024/09-0116</v>
          </cell>
        </row>
        <row r="5101">
          <cell r="I5101" t="str">
            <v>F</v>
          </cell>
          <cell r="J5101">
            <v>27660</v>
          </cell>
          <cell r="K5101">
            <v>27660</v>
          </cell>
          <cell r="L5101">
            <v>27660</v>
          </cell>
          <cell r="M5101" t="str">
            <v>F</v>
          </cell>
          <cell r="N5101">
            <v>1</v>
          </cell>
        </row>
        <row r="5102">
          <cell r="G5102" t="str">
            <v>GR-2024/09-0093</v>
          </cell>
        </row>
        <row r="5102">
          <cell r="I5102" t="str">
            <v>F</v>
          </cell>
          <cell r="J5102">
            <v>2040</v>
          </cell>
          <cell r="K5102">
            <v>2040</v>
          </cell>
          <cell r="L5102">
            <v>2040</v>
          </cell>
          <cell r="M5102" t="str">
            <v>F</v>
          </cell>
          <cell r="N5102">
            <v>1</v>
          </cell>
        </row>
        <row r="5103">
          <cell r="G5103" t="str">
            <v>SPO-2024/11-0047, SPO-2024/11-0010, SPO-2024/11-0026</v>
          </cell>
        </row>
        <row r="5103">
          <cell r="I5103" t="str">
            <v>F</v>
          </cell>
          <cell r="J5103">
            <v>359691</v>
          </cell>
          <cell r="K5103">
            <v>359691</v>
          </cell>
          <cell r="L5103">
            <v>215814.6</v>
          </cell>
          <cell r="M5103" t="str">
            <v>F</v>
          </cell>
          <cell r="N5103">
            <v>0.6</v>
          </cell>
          <cell r="O5103" t="str">
            <v>L</v>
          </cell>
        </row>
        <row r="5104">
          <cell r="F5104" t="str">
            <v>TCNU7599935</v>
          </cell>
          <cell r="G5104" t="str">
            <v>GR-2024/10-0024</v>
          </cell>
          <cell r="H5104" t="str">
            <v>202205-S0006, 202406-S0093, 202302-S0076, 202406-S0024</v>
          </cell>
          <cell r="I5104" t="str">
            <v>F</v>
          </cell>
          <cell r="J5104">
            <v>94422.65</v>
          </cell>
          <cell r="K5104">
            <v>94422.65</v>
          </cell>
          <cell r="L5104">
            <v>58249.33</v>
          </cell>
          <cell r="M5104" t="str">
            <v>F</v>
          </cell>
          <cell r="N5104">
            <v>0.6169</v>
          </cell>
          <cell r="O5104" t="str">
            <v>I</v>
          </cell>
        </row>
        <row r="5105">
          <cell r="F5105" t="str">
            <v>FFAU2991370</v>
          </cell>
          <cell r="G5105" t="str">
            <v>GR-2024/10-0043</v>
          </cell>
          <cell r="H5105" t="str">
            <v>202407-S0057, 202406-S0109, 202405-S0111</v>
          </cell>
          <cell r="I5105" t="str">
            <v>F</v>
          </cell>
          <cell r="J5105">
            <v>81949.88</v>
          </cell>
          <cell r="K5105">
            <v>81949.88</v>
          </cell>
          <cell r="L5105">
            <v>50628.64</v>
          </cell>
          <cell r="M5105" t="str">
            <v>F</v>
          </cell>
          <cell r="N5105">
            <v>0.6178</v>
          </cell>
          <cell r="O5105" t="str">
            <v>I</v>
          </cell>
        </row>
        <row r="5106">
          <cell r="F5106" t="str">
            <v>MSDU6092160</v>
          </cell>
          <cell r="G5106" t="str">
            <v>GR-2024/10-0059</v>
          </cell>
          <cell r="H5106" t="str">
            <v>202407-S0057, 202405-S0060, 202406-S0109, 202405-S0111</v>
          </cell>
          <cell r="I5106" t="str">
            <v>F</v>
          </cell>
          <cell r="J5106">
            <v>81745.24</v>
          </cell>
          <cell r="K5106">
            <v>81745.24</v>
          </cell>
          <cell r="L5106">
            <v>50502.21</v>
          </cell>
          <cell r="M5106" t="str">
            <v>F</v>
          </cell>
          <cell r="N5106">
            <v>0.6178</v>
          </cell>
          <cell r="O5106" t="str">
            <v>I</v>
          </cell>
        </row>
        <row r="5107">
          <cell r="G5107" t="str">
            <v>SPO-2024/10-0086</v>
          </cell>
        </row>
        <row r="5107">
          <cell r="I5107" t="str">
            <v>F</v>
          </cell>
          <cell r="J5107">
            <v>300</v>
          </cell>
          <cell r="K5107">
            <v>300</v>
          </cell>
          <cell r="L5107">
            <v>180</v>
          </cell>
          <cell r="M5107" t="str">
            <v>F</v>
          </cell>
          <cell r="N5107">
            <v>0.6</v>
          </cell>
          <cell r="O5107" t="str">
            <v>L</v>
          </cell>
        </row>
        <row r="5108">
          <cell r="I5108" t="str">
            <v>F</v>
          </cell>
          <cell r="J5108">
            <v>106940</v>
          </cell>
          <cell r="K5108">
            <v>106940</v>
          </cell>
          <cell r="L5108">
            <v>64164</v>
          </cell>
          <cell r="M5108" t="str">
            <v>F</v>
          </cell>
          <cell r="N5108">
            <v>0.6</v>
          </cell>
          <cell r="O5108" t="str">
            <v>L</v>
          </cell>
        </row>
        <row r="5109">
          <cell r="G5109" t="str">
            <v>SPO-2024/11-0001, SPO-2024/11-0025</v>
          </cell>
        </row>
        <row r="5109">
          <cell r="I5109" t="str">
            <v>F</v>
          </cell>
          <cell r="J5109">
            <v>29076</v>
          </cell>
          <cell r="K5109">
            <v>29076</v>
          </cell>
          <cell r="L5109">
            <v>17445.6</v>
          </cell>
          <cell r="M5109" t="str">
            <v>F</v>
          </cell>
          <cell r="N5109">
            <v>0.6</v>
          </cell>
          <cell r="O5109" t="str">
            <v>L</v>
          </cell>
        </row>
        <row r="5110">
          <cell r="G5110" t="str">
            <v>GR-2024/09-0089</v>
          </cell>
          <cell r="H5110" t="str">
            <v>202407-S0049</v>
          </cell>
          <cell r="I5110" t="str">
            <v>F</v>
          </cell>
          <cell r="J5110">
            <v>310</v>
          </cell>
          <cell r="K5110">
            <v>310</v>
          </cell>
          <cell r="L5110">
            <v>189.26</v>
          </cell>
          <cell r="M5110" t="str">
            <v>F</v>
          </cell>
          <cell r="N5110">
            <v>0.6105</v>
          </cell>
        </row>
        <row r="5111">
          <cell r="G5111" t="str">
            <v>GR-2024/09-0126</v>
          </cell>
        </row>
        <row r="5111">
          <cell r="I5111" t="str">
            <v>F</v>
          </cell>
          <cell r="J5111">
            <v>0</v>
          </cell>
          <cell r="K5111">
            <v>0</v>
          </cell>
          <cell r="L5111">
            <v>0</v>
          </cell>
          <cell r="M5111" t="str">
            <v>F</v>
          </cell>
          <cell r="N5111">
            <v>1</v>
          </cell>
        </row>
        <row r="5112">
          <cell r="F5112" t="str">
            <v>OOLU9292678</v>
          </cell>
          <cell r="G5112" t="str">
            <v>GR-2024/09-0107</v>
          </cell>
          <cell r="H5112" t="str">
            <v>202407-S0007, 202407-S0071</v>
          </cell>
          <cell r="I5112" t="str">
            <v>F</v>
          </cell>
          <cell r="J5112">
            <v>9600</v>
          </cell>
          <cell r="K5112">
            <v>9600</v>
          </cell>
          <cell r="L5112">
            <v>5930.88</v>
          </cell>
          <cell r="M5112" t="str">
            <v>F</v>
          </cell>
          <cell r="N5112">
            <v>0.6178</v>
          </cell>
          <cell r="O5112" t="str">
            <v>I</v>
          </cell>
        </row>
        <row r="5113">
          <cell r="I5113" t="str">
            <v>T</v>
          </cell>
          <cell r="J5113">
            <v>987</v>
          </cell>
          <cell r="K5113">
            <v>987</v>
          </cell>
          <cell r="L5113">
            <v>987</v>
          </cell>
          <cell r="M5113" t="str">
            <v>F</v>
          </cell>
          <cell r="N5113">
            <v>1</v>
          </cell>
        </row>
        <row r="5114">
          <cell r="I5114" t="str">
            <v>F</v>
          </cell>
          <cell r="J5114">
            <v>57140</v>
          </cell>
          <cell r="K5114">
            <v>57140</v>
          </cell>
          <cell r="L5114">
            <v>34284</v>
          </cell>
          <cell r="M5114" t="str">
            <v>F</v>
          </cell>
          <cell r="N5114">
            <v>0.6</v>
          </cell>
          <cell r="O5114" t="str">
            <v>L</v>
          </cell>
        </row>
        <row r="5115">
          <cell r="I5115" t="str">
            <v>F</v>
          </cell>
          <cell r="J5115">
            <v>9576</v>
          </cell>
          <cell r="K5115">
            <v>9576</v>
          </cell>
          <cell r="L5115">
            <v>5745.6</v>
          </cell>
          <cell r="M5115" t="str">
            <v>F</v>
          </cell>
          <cell r="N5115">
            <v>0.6</v>
          </cell>
          <cell r="O5115" t="str">
            <v>N</v>
          </cell>
        </row>
        <row r="5116">
          <cell r="I5116" t="str">
            <v>F</v>
          </cell>
          <cell r="J5116">
            <v>18547.2</v>
          </cell>
          <cell r="K5116">
            <v>18547.2</v>
          </cell>
          <cell r="L5116">
            <v>11128.32</v>
          </cell>
          <cell r="M5116" t="str">
            <v>F</v>
          </cell>
          <cell r="N5116">
            <v>0.6</v>
          </cell>
          <cell r="O5116" t="str">
            <v>L</v>
          </cell>
        </row>
        <row r="5117">
          <cell r="F5117" t="str">
            <v>OOLU9292678</v>
          </cell>
          <cell r="G5117" t="str">
            <v>GR-2024/09-0106</v>
          </cell>
          <cell r="H5117" t="str">
            <v>202406-S0101, 202407-S0077, 202406-S0111, 202406-S0037</v>
          </cell>
          <cell r="I5117" t="str">
            <v>F</v>
          </cell>
          <cell r="J5117">
            <v>46559</v>
          </cell>
          <cell r="K5117">
            <v>46559</v>
          </cell>
          <cell r="L5117">
            <v>28764.15</v>
          </cell>
          <cell r="M5117" t="str">
            <v>F</v>
          </cell>
          <cell r="N5117">
            <v>0.6178</v>
          </cell>
          <cell r="O5117" t="str">
            <v>I</v>
          </cell>
        </row>
        <row r="5118">
          <cell r="G5118" t="str">
            <v>SPO-2024/10-0067</v>
          </cell>
        </row>
        <row r="5118">
          <cell r="I5118" t="str">
            <v>F</v>
          </cell>
          <cell r="J5118">
            <v>1650</v>
          </cell>
          <cell r="K5118">
            <v>1650</v>
          </cell>
          <cell r="L5118">
            <v>990</v>
          </cell>
          <cell r="M5118" t="str">
            <v>F</v>
          </cell>
          <cell r="N5118">
            <v>0.6</v>
          </cell>
          <cell r="O5118" t="str">
            <v>L</v>
          </cell>
        </row>
        <row r="5119">
          <cell r="G5119" t="str">
            <v>SPO-2024/10-0076, SPO-2024/10-0013, SPO-2024/11-0041, SPO-2024/10-0079, SPO-2024/10-0089, SPO-2024/11-0072, SPO-2024/10-0014</v>
          </cell>
        </row>
        <row r="5119">
          <cell r="I5119" t="str">
            <v>F</v>
          </cell>
          <cell r="J5119">
            <v>156060</v>
          </cell>
          <cell r="K5119">
            <v>156060</v>
          </cell>
          <cell r="L5119">
            <v>93636</v>
          </cell>
          <cell r="M5119" t="str">
            <v>F</v>
          </cell>
          <cell r="N5119">
            <v>0.6</v>
          </cell>
          <cell r="O5119" t="str">
            <v>L</v>
          </cell>
        </row>
        <row r="5120">
          <cell r="I5120" t="str">
            <v>F</v>
          </cell>
          <cell r="J5120">
            <v>6200</v>
          </cell>
          <cell r="K5120">
            <v>6200</v>
          </cell>
          <cell r="L5120">
            <v>3720</v>
          </cell>
          <cell r="M5120" t="str">
            <v>F</v>
          </cell>
          <cell r="N5120">
            <v>0.6</v>
          </cell>
          <cell r="O5120" t="str">
            <v>L</v>
          </cell>
        </row>
        <row r="5121">
          <cell r="G5121" t="str">
            <v>SPO-2024/11-0019, SPO-2024/11-0031, SPO-2024/11-0046, SPO-2024/10-0087</v>
          </cell>
        </row>
        <row r="5121">
          <cell r="I5121" t="str">
            <v>F</v>
          </cell>
          <cell r="J5121">
            <v>171018</v>
          </cell>
          <cell r="K5121">
            <v>171018</v>
          </cell>
          <cell r="L5121">
            <v>102610.8</v>
          </cell>
          <cell r="M5121" t="str">
            <v>F</v>
          </cell>
          <cell r="N5121">
            <v>0.6</v>
          </cell>
          <cell r="O5121" t="str">
            <v>N</v>
          </cell>
        </row>
        <row r="5122">
          <cell r="F5122" t="str">
            <v>OOLU9292678</v>
          </cell>
          <cell r="G5122" t="str">
            <v>GR-2024/09-0105</v>
          </cell>
          <cell r="H5122" t="str">
            <v>202408-S0056, 202408-S0035</v>
          </cell>
          <cell r="I5122" t="str">
            <v>F</v>
          </cell>
          <cell r="J5122">
            <v>4520</v>
          </cell>
          <cell r="K5122">
            <v>4520</v>
          </cell>
          <cell r="L5122">
            <v>2792.46</v>
          </cell>
          <cell r="M5122" t="str">
            <v>F</v>
          </cell>
          <cell r="N5122">
            <v>0.6178</v>
          </cell>
          <cell r="O5122" t="str">
            <v>I</v>
          </cell>
        </row>
        <row r="5123">
          <cell r="F5123" t="str">
            <v>OOLU9292678</v>
          </cell>
          <cell r="G5123" t="str">
            <v>GR-2024/09-0104</v>
          </cell>
          <cell r="H5123" t="str">
            <v>202407-S0069, 202403-S0078, 202406-S0036</v>
          </cell>
          <cell r="I5123" t="str">
            <v>F</v>
          </cell>
          <cell r="J5123">
            <v>67157</v>
          </cell>
          <cell r="K5123">
            <v>67157</v>
          </cell>
          <cell r="L5123">
            <v>41489.59</v>
          </cell>
          <cell r="M5123" t="str">
            <v>F</v>
          </cell>
          <cell r="N5123">
            <v>0.6178</v>
          </cell>
          <cell r="O5123" t="str">
            <v>I</v>
          </cell>
        </row>
        <row r="5124">
          <cell r="I5124" t="str">
            <v>F</v>
          </cell>
          <cell r="J5124">
            <v>8820</v>
          </cell>
          <cell r="K5124">
            <v>8820</v>
          </cell>
          <cell r="L5124">
            <v>5292</v>
          </cell>
          <cell r="M5124" t="str">
            <v>F</v>
          </cell>
          <cell r="N5124">
            <v>0.6</v>
          </cell>
          <cell r="O5124" t="str">
            <v>L</v>
          </cell>
        </row>
        <row r="5125">
          <cell r="G5125" t="str">
            <v>SPO-2024/11-0063, SPO-2024/11-0062</v>
          </cell>
        </row>
        <row r="5125">
          <cell r="I5125" t="str">
            <v>F</v>
          </cell>
          <cell r="J5125">
            <v>79696</v>
          </cell>
          <cell r="K5125">
            <v>79696</v>
          </cell>
          <cell r="L5125">
            <v>47817.6</v>
          </cell>
          <cell r="M5125" t="str">
            <v>F</v>
          </cell>
          <cell r="N5125">
            <v>0.6</v>
          </cell>
          <cell r="O5125" t="str">
            <v>L</v>
          </cell>
        </row>
        <row r="5126">
          <cell r="G5126" t="str">
            <v>GR-2024/09-0092</v>
          </cell>
        </row>
        <row r="5126">
          <cell r="I5126" t="str">
            <v>F</v>
          </cell>
          <cell r="J5126">
            <v>280</v>
          </cell>
          <cell r="K5126">
            <v>280</v>
          </cell>
          <cell r="L5126">
            <v>280</v>
          </cell>
          <cell r="M5126" t="str">
            <v>F</v>
          </cell>
          <cell r="N5126">
            <v>1</v>
          </cell>
        </row>
        <row r="5127">
          <cell r="G5127" t="str">
            <v>SPO-2024/10-0049, SPO-2024/11-0033, SPO-2024/10-0068, SPO-2024/10-0071</v>
          </cell>
        </row>
        <row r="5127">
          <cell r="I5127" t="str">
            <v>F</v>
          </cell>
          <cell r="J5127">
            <v>32000</v>
          </cell>
          <cell r="K5127">
            <v>32000</v>
          </cell>
          <cell r="L5127">
            <v>19200</v>
          </cell>
          <cell r="M5127" t="str">
            <v>F</v>
          </cell>
          <cell r="N5127">
            <v>0.6</v>
          </cell>
          <cell r="O5127" t="str">
            <v>L</v>
          </cell>
        </row>
        <row r="5128">
          <cell r="F5128" t="str">
            <v>SIKU4242003</v>
          </cell>
          <cell r="G5128" t="str">
            <v>GR-2024/09-0097</v>
          </cell>
        </row>
        <row r="5128">
          <cell r="I5128" t="str">
            <v>F</v>
          </cell>
          <cell r="J5128">
            <v>990</v>
          </cell>
          <cell r="K5128">
            <v>990</v>
          </cell>
          <cell r="L5128">
            <v>612.51</v>
          </cell>
          <cell r="M5128" t="str">
            <v>F</v>
          </cell>
          <cell r="N5128">
            <v>0.6187</v>
          </cell>
          <cell r="O5128" t="str">
            <v>I</v>
          </cell>
        </row>
        <row r="5129">
          <cell r="I5129" t="str">
            <v>F</v>
          </cell>
          <cell r="J5129">
            <v>11679</v>
          </cell>
          <cell r="K5129">
            <v>11679</v>
          </cell>
          <cell r="L5129">
            <v>7007.4</v>
          </cell>
          <cell r="M5129" t="str">
            <v>F</v>
          </cell>
          <cell r="N5129">
            <v>0.6</v>
          </cell>
          <cell r="O5129" t="str">
            <v>N</v>
          </cell>
        </row>
        <row r="5130">
          <cell r="I5130" t="str">
            <v>F</v>
          </cell>
          <cell r="J5130">
            <v>55095</v>
          </cell>
          <cell r="K5130">
            <v>55095</v>
          </cell>
          <cell r="L5130">
            <v>33057</v>
          </cell>
          <cell r="M5130" t="str">
            <v>F</v>
          </cell>
          <cell r="N5130">
            <v>0.6</v>
          </cell>
          <cell r="O5130" t="str">
            <v>L</v>
          </cell>
        </row>
        <row r="5131">
          <cell r="I5131" t="str">
            <v>F</v>
          </cell>
          <cell r="J5131">
            <v>375</v>
          </cell>
          <cell r="K5131">
            <v>375</v>
          </cell>
          <cell r="L5131">
            <v>225</v>
          </cell>
          <cell r="M5131" t="str">
            <v>F</v>
          </cell>
          <cell r="N5131">
            <v>0.6</v>
          </cell>
          <cell r="O5131" t="str">
            <v>L</v>
          </cell>
        </row>
        <row r="5132">
          <cell r="I5132" t="str">
            <v>F</v>
          </cell>
          <cell r="J5132">
            <v>29800</v>
          </cell>
          <cell r="K5132">
            <v>29800</v>
          </cell>
          <cell r="L5132">
            <v>17880</v>
          </cell>
          <cell r="M5132" t="str">
            <v>F</v>
          </cell>
          <cell r="N5132">
            <v>0.6</v>
          </cell>
          <cell r="O5132" t="str">
            <v>L</v>
          </cell>
        </row>
        <row r="5133">
          <cell r="G5133" t="str">
            <v>SPO-2024/11-0048, SPO-2024/11-0013</v>
          </cell>
        </row>
        <row r="5133">
          <cell r="I5133" t="str">
            <v>F</v>
          </cell>
          <cell r="J5133">
            <v>8850</v>
          </cell>
          <cell r="K5133">
            <v>8850</v>
          </cell>
          <cell r="L5133">
            <v>5310</v>
          </cell>
          <cell r="M5133" t="str">
            <v>F</v>
          </cell>
          <cell r="N5133">
            <v>0.6</v>
          </cell>
          <cell r="O5133" t="str">
            <v>L</v>
          </cell>
        </row>
        <row r="5134">
          <cell r="G5134" t="str">
            <v>SPO-2024/11-0003</v>
          </cell>
        </row>
        <row r="5134">
          <cell r="I5134" t="str">
            <v>F</v>
          </cell>
          <cell r="J5134">
            <v>250</v>
          </cell>
          <cell r="K5134">
            <v>250</v>
          </cell>
          <cell r="L5134">
            <v>150</v>
          </cell>
          <cell r="M5134" t="str">
            <v>F</v>
          </cell>
          <cell r="N5134">
            <v>0.6</v>
          </cell>
          <cell r="O5134" t="str">
            <v>L</v>
          </cell>
        </row>
        <row r="5135">
          <cell r="G5135" t="str">
            <v>SPO-2024/11-0001</v>
          </cell>
        </row>
        <row r="5135">
          <cell r="I5135" t="str">
            <v>F</v>
          </cell>
          <cell r="J5135">
            <v>20907</v>
          </cell>
          <cell r="K5135">
            <v>20907</v>
          </cell>
          <cell r="L5135">
            <v>12544.2</v>
          </cell>
          <cell r="M5135" t="str">
            <v>F</v>
          </cell>
          <cell r="N5135">
            <v>0.6</v>
          </cell>
          <cell r="O5135" t="str">
            <v>L</v>
          </cell>
        </row>
        <row r="5136">
          <cell r="I5136" t="str">
            <v>F</v>
          </cell>
          <cell r="J5136">
            <v>34999.5</v>
          </cell>
          <cell r="K5136">
            <v>34999.5</v>
          </cell>
          <cell r="L5136">
            <v>20999.7</v>
          </cell>
          <cell r="M5136" t="str">
            <v>F</v>
          </cell>
          <cell r="N5136">
            <v>0.6</v>
          </cell>
          <cell r="O5136" t="str">
            <v>L</v>
          </cell>
        </row>
        <row r="5137">
          <cell r="F5137" t="str">
            <v>F-EMCU1720379</v>
          </cell>
          <cell r="G5137" t="str">
            <v>FGR2024/09-0008</v>
          </cell>
        </row>
        <row r="5137">
          <cell r="I5137" t="str">
            <v>F</v>
          </cell>
          <cell r="J5137">
            <v>0</v>
          </cell>
          <cell r="K5137">
            <v>0</v>
          </cell>
          <cell r="L5137">
            <v>0</v>
          </cell>
          <cell r="M5137" t="str">
            <v>F</v>
          </cell>
          <cell r="N5137">
            <v>0.6159</v>
          </cell>
          <cell r="O5137" t="str">
            <v>I</v>
          </cell>
        </row>
        <row r="5138">
          <cell r="I5138" t="str">
            <v>F</v>
          </cell>
          <cell r="J5138">
            <v>0</v>
          </cell>
          <cell r="K5138">
            <v>0</v>
          </cell>
          <cell r="L5138">
            <v>0</v>
          </cell>
          <cell r="M5138" t="str">
            <v>F</v>
          </cell>
          <cell r="N5138">
            <v>0.6</v>
          </cell>
          <cell r="O5138" t="str">
            <v>L</v>
          </cell>
        </row>
        <row r="5139">
          <cell r="I5139" t="str">
            <v>F</v>
          </cell>
          <cell r="J5139">
            <v>93229.95</v>
          </cell>
          <cell r="K5139">
            <v>93229.95</v>
          </cell>
          <cell r="L5139">
            <v>55937.97</v>
          </cell>
          <cell r="M5139" t="str">
            <v>F</v>
          </cell>
          <cell r="N5139">
            <v>0.6</v>
          </cell>
          <cell r="O5139" t="str">
            <v>L</v>
          </cell>
        </row>
        <row r="5140">
          <cell r="G5140" t="str">
            <v>SPO-2024/11-0006</v>
          </cell>
        </row>
        <row r="5140">
          <cell r="I5140" t="str">
            <v>F</v>
          </cell>
          <cell r="J5140">
            <v>42350</v>
          </cell>
          <cell r="K5140">
            <v>42350</v>
          </cell>
          <cell r="L5140">
            <v>25410</v>
          </cell>
          <cell r="M5140" t="str">
            <v>F</v>
          </cell>
          <cell r="N5140">
            <v>0.6</v>
          </cell>
          <cell r="O5140" t="str">
            <v>L</v>
          </cell>
        </row>
        <row r="5141">
          <cell r="I5141" t="str">
            <v>F</v>
          </cell>
          <cell r="J5141">
            <v>159127.5</v>
          </cell>
          <cell r="K5141">
            <v>159127.5</v>
          </cell>
          <cell r="L5141">
            <v>95476.5</v>
          </cell>
          <cell r="M5141" t="str">
            <v>F</v>
          </cell>
          <cell r="N5141">
            <v>0.6</v>
          </cell>
          <cell r="O5141" t="str">
            <v>L</v>
          </cell>
        </row>
        <row r="5142">
          <cell r="G5142" t="str">
            <v>SPO-2024/11-0038, SPO-2024/11-0037</v>
          </cell>
        </row>
        <row r="5142">
          <cell r="I5142" t="str">
            <v>F</v>
          </cell>
          <cell r="J5142">
            <v>135099</v>
          </cell>
          <cell r="K5142">
            <v>135099</v>
          </cell>
          <cell r="L5142">
            <v>81059.4</v>
          </cell>
          <cell r="M5142" t="str">
            <v>F</v>
          </cell>
          <cell r="N5142">
            <v>0.6</v>
          </cell>
          <cell r="O5142" t="str">
            <v>L</v>
          </cell>
        </row>
        <row r="5143">
          <cell r="G5143" t="str">
            <v>SPO-2024/10-0056, SPO-2024/11-0059, SPO-2024/10-0055</v>
          </cell>
        </row>
        <row r="5143">
          <cell r="I5143" t="str">
            <v>F</v>
          </cell>
          <cell r="J5143">
            <v>123384</v>
          </cell>
          <cell r="K5143">
            <v>123384</v>
          </cell>
          <cell r="L5143">
            <v>74030.4</v>
          </cell>
          <cell r="M5143" t="str">
            <v>F</v>
          </cell>
          <cell r="N5143">
            <v>0.6</v>
          </cell>
          <cell r="O5143" t="str">
            <v>L</v>
          </cell>
        </row>
        <row r="5144">
          <cell r="F5144" t="str">
            <v>OOLU9292678</v>
          </cell>
          <cell r="G5144" t="str">
            <v>GR-2024/09-0103</v>
          </cell>
          <cell r="H5144" t="str">
            <v>202407-S0125, 202406-S0033, 202406-S0069, 202408-S0045, 202408-S0040, 202407-S0115</v>
          </cell>
          <cell r="I5144" t="str">
            <v>F</v>
          </cell>
          <cell r="J5144">
            <v>112260</v>
          </cell>
          <cell r="K5144">
            <v>112260</v>
          </cell>
          <cell r="L5144">
            <v>69354.23</v>
          </cell>
          <cell r="M5144" t="str">
            <v>F</v>
          </cell>
          <cell r="N5144">
            <v>0.6178</v>
          </cell>
          <cell r="O5144" t="str">
            <v>I</v>
          </cell>
        </row>
        <row r="5145">
          <cell r="F5145" t="str">
            <v>OOLU9292678 (MOCHA)</v>
          </cell>
          <cell r="G5145" t="str">
            <v>GR-2024/09-0102</v>
          </cell>
        </row>
        <row r="5145">
          <cell r="I5145" t="str">
            <v>F</v>
          </cell>
          <cell r="J5145">
            <v>19320</v>
          </cell>
          <cell r="K5145">
            <v>19320</v>
          </cell>
          <cell r="L5145">
            <v>11935.9</v>
          </cell>
          <cell r="M5145" t="str">
            <v>F</v>
          </cell>
          <cell r="N5145">
            <v>0.6178</v>
          </cell>
          <cell r="O5145" t="str">
            <v>I</v>
          </cell>
        </row>
        <row r="5146">
          <cell r="F5146" t="str">
            <v>OOLU9292678</v>
          </cell>
          <cell r="G5146" t="str">
            <v>GR-2024/09-0101</v>
          </cell>
          <cell r="H5146" t="str">
            <v>202406-S0034, 202406-S0075, 202406-S0107, 202407-S0064, 202408-S0053</v>
          </cell>
          <cell r="I5146" t="str">
            <v>F</v>
          </cell>
          <cell r="J5146">
            <v>115534</v>
          </cell>
          <cell r="K5146">
            <v>115534</v>
          </cell>
          <cell r="L5146">
            <v>71376.91</v>
          </cell>
          <cell r="M5146" t="str">
            <v>F</v>
          </cell>
          <cell r="N5146">
            <v>0.6178</v>
          </cell>
          <cell r="O5146" t="str">
            <v>I</v>
          </cell>
        </row>
        <row r="5147">
          <cell r="F5147" t="str">
            <v>OOLU9292678 (MOCHA)</v>
          </cell>
          <cell r="G5147" t="str">
            <v>GR-2024/09-0100</v>
          </cell>
        </row>
        <row r="5147">
          <cell r="I5147" t="str">
            <v>F</v>
          </cell>
          <cell r="J5147">
            <v>6475</v>
          </cell>
          <cell r="K5147">
            <v>6475</v>
          </cell>
          <cell r="L5147">
            <v>4000.26</v>
          </cell>
          <cell r="M5147" t="str">
            <v>F</v>
          </cell>
          <cell r="N5147">
            <v>0.6178</v>
          </cell>
          <cell r="O5147" t="str">
            <v>I</v>
          </cell>
        </row>
        <row r="5148">
          <cell r="F5148" t="str">
            <v>OOLU9292678</v>
          </cell>
          <cell r="G5148" t="str">
            <v>GR-2024/09-0099</v>
          </cell>
          <cell r="H5148" t="str">
            <v>202407-S0098</v>
          </cell>
          <cell r="I5148" t="str">
            <v>F</v>
          </cell>
          <cell r="J5148">
            <v>1183</v>
          </cell>
          <cell r="K5148">
            <v>1183</v>
          </cell>
          <cell r="L5148">
            <v>730.86</v>
          </cell>
          <cell r="M5148" t="str">
            <v>F</v>
          </cell>
          <cell r="N5148">
            <v>0.6178</v>
          </cell>
          <cell r="O5148" t="str">
            <v>I</v>
          </cell>
        </row>
        <row r="5149">
          <cell r="F5149" t="str">
            <v>OOLU9292678</v>
          </cell>
          <cell r="G5149" t="str">
            <v>GR-2024/09-0098</v>
          </cell>
          <cell r="H5149" t="str">
            <v>202406-S0070, 202407-S0118, 202407-S0020, 202408-S0039, 202407-S0049, 202409-S0018, 202408-S0016, 202403-S0030, 202407-S0091, 202407-S0028</v>
          </cell>
          <cell r="I5149" t="str">
            <v>F</v>
          </cell>
          <cell r="J5149">
            <v>353992</v>
          </cell>
          <cell r="K5149">
            <v>353992</v>
          </cell>
          <cell r="L5149">
            <v>218696.26</v>
          </cell>
          <cell r="M5149" t="str">
            <v>F</v>
          </cell>
          <cell r="N5149">
            <v>0.6178</v>
          </cell>
          <cell r="O5149" t="str">
            <v>I</v>
          </cell>
        </row>
        <row r="5150">
          <cell r="I5150" t="str">
            <v>F</v>
          </cell>
          <cell r="J5150">
            <v>60</v>
          </cell>
          <cell r="K5150">
            <v>60</v>
          </cell>
          <cell r="L5150">
            <v>180</v>
          </cell>
          <cell r="M5150" t="str">
            <v>F</v>
          </cell>
          <cell r="N5150">
            <v>3</v>
          </cell>
          <cell r="O5150" t="str">
            <v>L</v>
          </cell>
        </row>
        <row r="5151">
          <cell r="G5151" t="str">
            <v>SPO-2024/11-0012</v>
          </cell>
        </row>
        <row r="5151">
          <cell r="I5151" t="str">
            <v>F</v>
          </cell>
          <cell r="J5151">
            <v>7740</v>
          </cell>
          <cell r="K5151">
            <v>7740</v>
          </cell>
          <cell r="L5151">
            <v>4644</v>
          </cell>
          <cell r="M5151" t="str">
            <v>F</v>
          </cell>
          <cell r="N5151">
            <v>0.6</v>
          </cell>
          <cell r="O5151" t="str">
            <v>L</v>
          </cell>
        </row>
        <row r="5152">
          <cell r="G5152" t="str">
            <v>SPO-2024/11-0018, SPO-2024/11-0031</v>
          </cell>
        </row>
        <row r="5152">
          <cell r="I5152" t="str">
            <v>F</v>
          </cell>
          <cell r="J5152">
            <v>193885.2</v>
          </cell>
          <cell r="K5152">
            <v>193885.2</v>
          </cell>
          <cell r="L5152">
            <v>116331.12</v>
          </cell>
          <cell r="M5152" t="str">
            <v>F</v>
          </cell>
          <cell r="N5152">
            <v>0.6</v>
          </cell>
          <cell r="O5152" t="str">
            <v>L</v>
          </cell>
        </row>
        <row r="5153">
          <cell r="G5153" t="str">
            <v>SPO-2024/11-0032</v>
          </cell>
        </row>
        <row r="5153">
          <cell r="I5153" t="str">
            <v>F</v>
          </cell>
          <cell r="J5153">
            <v>26865.44</v>
          </cell>
          <cell r="K5153">
            <v>26865.44</v>
          </cell>
          <cell r="L5153">
            <v>16119.26</v>
          </cell>
          <cell r="M5153" t="str">
            <v>F</v>
          </cell>
          <cell r="N5153">
            <v>0.6</v>
          </cell>
          <cell r="O5153" t="str">
            <v>L</v>
          </cell>
        </row>
        <row r="5154">
          <cell r="G5154" t="str">
            <v>SPO-2024/11-0050</v>
          </cell>
        </row>
        <row r="5154">
          <cell r="I5154" t="str">
            <v>F</v>
          </cell>
          <cell r="J5154">
            <v>52000</v>
          </cell>
          <cell r="K5154">
            <v>52000</v>
          </cell>
          <cell r="L5154">
            <v>31200</v>
          </cell>
          <cell r="M5154" t="str">
            <v>F</v>
          </cell>
          <cell r="N5154">
            <v>0.6</v>
          </cell>
          <cell r="O5154" t="str">
            <v>L</v>
          </cell>
        </row>
        <row r="5155">
          <cell r="I5155" t="str">
            <v>F</v>
          </cell>
          <cell r="J5155">
            <v>3927</v>
          </cell>
          <cell r="K5155">
            <v>3927</v>
          </cell>
          <cell r="L5155">
            <v>2356.2</v>
          </cell>
          <cell r="M5155" t="str">
            <v>F</v>
          </cell>
          <cell r="N5155">
            <v>0.6</v>
          </cell>
          <cell r="O5155" t="str">
            <v>L</v>
          </cell>
        </row>
        <row r="5156">
          <cell r="I5156" t="str">
            <v>F</v>
          </cell>
          <cell r="J5156">
            <v>33650</v>
          </cell>
          <cell r="K5156">
            <v>33650</v>
          </cell>
          <cell r="L5156">
            <v>20190</v>
          </cell>
          <cell r="M5156" t="str">
            <v>F</v>
          </cell>
          <cell r="N5156">
            <v>0.6</v>
          </cell>
          <cell r="O5156" t="str">
            <v>L</v>
          </cell>
        </row>
        <row r="5157">
          <cell r="G5157" t="str">
            <v>SPO-2024/11-0072, SPO-2024/10-0076, SPO-2024/10-0089, SPO-2024/11-0017, SPO-2024/11-0041</v>
          </cell>
        </row>
        <row r="5157">
          <cell r="I5157" t="str">
            <v>F</v>
          </cell>
          <cell r="J5157">
            <v>93825</v>
          </cell>
          <cell r="K5157">
            <v>93825</v>
          </cell>
          <cell r="L5157">
            <v>56295</v>
          </cell>
          <cell r="M5157" t="str">
            <v>F</v>
          </cell>
          <cell r="N5157">
            <v>0.6</v>
          </cell>
          <cell r="O5157" t="str">
            <v>L</v>
          </cell>
        </row>
        <row r="5158">
          <cell r="F5158" t="str">
            <v>TGBU5873883</v>
          </cell>
          <cell r="G5158" t="str">
            <v>GR-2024/10-0004</v>
          </cell>
          <cell r="H5158" t="str">
            <v>202408-S0049, 202407-S0005, 202408-S0019, 202405-S0047, 202205-S0076, 202405-S0044, 202302-S0015, 202405-S0066, 202409-S0040, 202408-S0082, 202407-S0097, 202403-S0001, 202405-S0088, 202407-S0022</v>
          </cell>
          <cell r="I5158" t="str">
            <v>F</v>
          </cell>
          <cell r="J5158">
            <v>138172</v>
          </cell>
          <cell r="K5158">
            <v>138172</v>
          </cell>
          <cell r="L5158">
            <v>85238.31</v>
          </cell>
          <cell r="M5158" t="str">
            <v>F</v>
          </cell>
          <cell r="N5158">
            <v>0.6169</v>
          </cell>
          <cell r="O5158" t="str">
            <v>I</v>
          </cell>
        </row>
        <row r="5159">
          <cell r="F5159" t="str">
            <v>F-TIIU5578850</v>
          </cell>
          <cell r="G5159" t="str">
            <v>FGR2024/09-0007</v>
          </cell>
          <cell r="H5159" t="str">
            <v>202406-S0088</v>
          </cell>
          <cell r="I5159" t="str">
            <v>F</v>
          </cell>
          <cell r="J5159">
            <v>0</v>
          </cell>
          <cell r="K5159">
            <v>0</v>
          </cell>
          <cell r="L5159">
            <v>0</v>
          </cell>
          <cell r="M5159" t="str">
            <v>F</v>
          </cell>
          <cell r="N5159">
            <v>0.6187</v>
          </cell>
          <cell r="O5159" t="str">
            <v>I</v>
          </cell>
        </row>
        <row r="5160">
          <cell r="G5160" t="str">
            <v>SPO-2024/10-0072</v>
          </cell>
        </row>
        <row r="5160">
          <cell r="I5160" t="str">
            <v>F</v>
          </cell>
          <cell r="J5160">
            <v>11296</v>
          </cell>
          <cell r="K5160">
            <v>11296</v>
          </cell>
          <cell r="L5160">
            <v>6777.6</v>
          </cell>
          <cell r="M5160" t="str">
            <v>F</v>
          </cell>
          <cell r="N5160">
            <v>0.6</v>
          </cell>
          <cell r="O5160" t="str">
            <v>L</v>
          </cell>
        </row>
        <row r="5161">
          <cell r="G5161" t="str">
            <v>SPO-2024/10-0018, SPO-2024/11-0019, PO-2024/09-0017</v>
          </cell>
        </row>
        <row r="5161">
          <cell r="I5161" t="str">
            <v>F</v>
          </cell>
          <cell r="J5161">
            <v>51019.5</v>
          </cell>
          <cell r="K5161">
            <v>51019.5</v>
          </cell>
          <cell r="L5161">
            <v>30611.7</v>
          </cell>
          <cell r="M5161" t="str">
            <v>F</v>
          </cell>
          <cell r="N5161">
            <v>0.6</v>
          </cell>
          <cell r="O5161" t="str">
            <v>L</v>
          </cell>
        </row>
        <row r="5162">
          <cell r="G5162" t="str">
            <v>SPO-2024/10-0053</v>
          </cell>
        </row>
        <row r="5162">
          <cell r="I5162" t="str">
            <v>F</v>
          </cell>
          <cell r="J5162">
            <v>20010</v>
          </cell>
          <cell r="K5162">
            <v>20010</v>
          </cell>
          <cell r="L5162">
            <v>12006</v>
          </cell>
          <cell r="M5162" t="str">
            <v>F</v>
          </cell>
          <cell r="N5162">
            <v>0.6</v>
          </cell>
          <cell r="O5162" t="str">
            <v>L</v>
          </cell>
        </row>
        <row r="5163">
          <cell r="G5163" t="str">
            <v>GR-2024/09-0066</v>
          </cell>
        </row>
        <row r="5163">
          <cell r="I5163" t="str">
            <v>F</v>
          </cell>
          <cell r="J5163">
            <v>100</v>
          </cell>
          <cell r="K5163">
            <v>100</v>
          </cell>
          <cell r="L5163">
            <v>100</v>
          </cell>
          <cell r="M5163" t="str">
            <v>F</v>
          </cell>
          <cell r="N5163">
            <v>1</v>
          </cell>
        </row>
        <row r="5164">
          <cell r="F5164" t="str">
            <v>OOLU9963230</v>
          </cell>
          <cell r="G5164" t="str">
            <v>GR-2024/09-0124</v>
          </cell>
          <cell r="H5164" t="str">
            <v>202403-S0010, 202403-S0097, 202405-S0046</v>
          </cell>
          <cell r="I5164" t="str">
            <v>F</v>
          </cell>
          <cell r="J5164">
            <v>108739.99</v>
          </cell>
          <cell r="K5164">
            <v>108739.99</v>
          </cell>
          <cell r="L5164">
            <v>67179.57</v>
          </cell>
          <cell r="M5164" t="str">
            <v>F</v>
          </cell>
          <cell r="N5164">
            <v>0.6178</v>
          </cell>
          <cell r="O5164" t="str">
            <v>I</v>
          </cell>
        </row>
        <row r="5165">
          <cell r="F5165" t="str">
            <v>CBHU9577952</v>
          </cell>
          <cell r="G5165" t="str">
            <v>GR-2024/10-0003</v>
          </cell>
          <cell r="H5165" t="str">
            <v>202407-S0116, 202408-S0029</v>
          </cell>
          <cell r="I5165" t="str">
            <v>F</v>
          </cell>
          <cell r="J5165">
            <v>108339</v>
          </cell>
          <cell r="K5165">
            <v>108339</v>
          </cell>
          <cell r="L5165">
            <v>66931.83</v>
          </cell>
          <cell r="M5165" t="str">
            <v>F</v>
          </cell>
          <cell r="N5165">
            <v>0.6178</v>
          </cell>
          <cell r="O5165" t="str">
            <v>I</v>
          </cell>
        </row>
        <row r="5166">
          <cell r="F5166" t="str">
            <v>CBHU9153933 (MOCHA)</v>
          </cell>
          <cell r="G5166" t="str">
            <v>GR-2024/10-0006</v>
          </cell>
        </row>
        <row r="5166">
          <cell r="I5166" t="str">
            <v>F</v>
          </cell>
          <cell r="J5166">
            <v>493</v>
          </cell>
          <cell r="K5166">
            <v>493</v>
          </cell>
          <cell r="L5166">
            <v>304.13</v>
          </cell>
          <cell r="M5166" t="str">
            <v>F</v>
          </cell>
          <cell r="N5166">
            <v>0.6169</v>
          </cell>
          <cell r="O5166" t="str">
            <v>I</v>
          </cell>
        </row>
        <row r="5167">
          <cell r="F5167" t="str">
            <v>CBHU9153933</v>
          </cell>
          <cell r="G5167" t="str">
            <v>GR-2024/10-0005</v>
          </cell>
          <cell r="H5167" t="str">
            <v>202408-S0047, 202409-S0067, 202404-S0084, 202406-S0003, 202405-S0104, 202405-S0081, 202403-S0017</v>
          </cell>
          <cell r="I5167" t="str">
            <v>F</v>
          </cell>
          <cell r="J5167">
            <v>114258.01</v>
          </cell>
          <cell r="K5167">
            <v>114258.01</v>
          </cell>
          <cell r="L5167">
            <v>70485.77</v>
          </cell>
          <cell r="M5167" t="str">
            <v>F</v>
          </cell>
          <cell r="N5167">
            <v>0.6169</v>
          </cell>
          <cell r="O5167" t="str">
            <v>I</v>
          </cell>
        </row>
        <row r="5168">
          <cell r="G5168" t="str">
            <v>SPO-2024/11-0019, SPO-2024/11-0036, SPO-2024/11-0031</v>
          </cell>
        </row>
        <row r="5168">
          <cell r="I5168" t="str">
            <v>F</v>
          </cell>
          <cell r="J5168">
            <v>25318</v>
          </cell>
          <cell r="K5168">
            <v>25318</v>
          </cell>
          <cell r="L5168">
            <v>15190.8</v>
          </cell>
          <cell r="M5168" t="str">
            <v>F</v>
          </cell>
          <cell r="N5168">
            <v>0.6</v>
          </cell>
          <cell r="O5168" t="str">
            <v>L</v>
          </cell>
        </row>
        <row r="5169">
          <cell r="F5169" t="str">
            <v>OOLU9331060</v>
          </cell>
          <cell r="G5169" t="str">
            <v>GR-2024/09-0125</v>
          </cell>
          <cell r="H5169" t="str">
            <v>202405-S0081, 202408-S0011, 202409-S0067</v>
          </cell>
          <cell r="I5169" t="str">
            <v>F</v>
          </cell>
          <cell r="J5169">
            <v>106460.01</v>
          </cell>
          <cell r="K5169">
            <v>106460.01</v>
          </cell>
          <cell r="L5169">
            <v>65675.18</v>
          </cell>
          <cell r="M5169" t="str">
            <v>F</v>
          </cell>
          <cell r="N5169">
            <v>0.6169</v>
          </cell>
          <cell r="O5169" t="str">
            <v>I</v>
          </cell>
        </row>
        <row r="5170">
          <cell r="G5170" t="str">
            <v>SPO-2024/09-0053, SPO-2024/09-0052</v>
          </cell>
        </row>
        <row r="5170">
          <cell r="I5170" t="str">
            <v>F</v>
          </cell>
          <cell r="J5170">
            <v>90020</v>
          </cell>
          <cell r="K5170">
            <v>90020</v>
          </cell>
          <cell r="L5170">
            <v>54012</v>
          </cell>
          <cell r="M5170" t="str">
            <v>F</v>
          </cell>
          <cell r="N5170">
            <v>0.6</v>
          </cell>
          <cell r="O5170" t="str">
            <v>L</v>
          </cell>
        </row>
        <row r="5171">
          <cell r="F5171" t="str">
            <v>F-APHU7235338</v>
          </cell>
          <cell r="G5171" t="str">
            <v>FGR2024/09-0006</v>
          </cell>
        </row>
        <row r="5171">
          <cell r="I5171" t="str">
            <v>F</v>
          </cell>
          <cell r="J5171">
            <v>0</v>
          </cell>
          <cell r="K5171">
            <v>0</v>
          </cell>
          <cell r="L5171">
            <v>0</v>
          </cell>
          <cell r="M5171" t="str">
            <v>F</v>
          </cell>
          <cell r="N5171">
            <v>0.6187</v>
          </cell>
          <cell r="O5171" t="str">
            <v>I</v>
          </cell>
        </row>
        <row r="5172">
          <cell r="G5172" t="str">
            <v>SPO-2024/11-0033, SPO-2024/10-0071</v>
          </cell>
        </row>
        <row r="5172">
          <cell r="I5172" t="str">
            <v>F</v>
          </cell>
          <cell r="J5172">
            <v>19740</v>
          </cell>
          <cell r="K5172">
            <v>19740</v>
          </cell>
          <cell r="L5172">
            <v>11844</v>
          </cell>
          <cell r="M5172" t="str">
            <v>F</v>
          </cell>
          <cell r="N5172">
            <v>0.6</v>
          </cell>
          <cell r="O5172" t="str">
            <v>L</v>
          </cell>
        </row>
        <row r="5173">
          <cell r="G5173" t="str">
            <v>SPO-2024/10-0053</v>
          </cell>
        </row>
        <row r="5173">
          <cell r="I5173" t="str">
            <v>F</v>
          </cell>
          <cell r="J5173">
            <v>39392</v>
          </cell>
          <cell r="K5173">
            <v>39392</v>
          </cell>
          <cell r="L5173">
            <v>23635.2</v>
          </cell>
          <cell r="M5173" t="str">
            <v>F</v>
          </cell>
          <cell r="N5173">
            <v>0.6</v>
          </cell>
          <cell r="O5173" t="str">
            <v>L</v>
          </cell>
        </row>
        <row r="5174">
          <cell r="G5174" t="str">
            <v>SPO-2024/11-0046, SPO-2024/11-0019</v>
          </cell>
        </row>
        <row r="5174">
          <cell r="I5174" t="str">
            <v>F</v>
          </cell>
          <cell r="J5174">
            <v>139785</v>
          </cell>
          <cell r="K5174">
            <v>139785</v>
          </cell>
          <cell r="L5174">
            <v>83871</v>
          </cell>
          <cell r="M5174" t="str">
            <v>F</v>
          </cell>
          <cell r="N5174">
            <v>0.6</v>
          </cell>
          <cell r="O5174" t="str">
            <v>L</v>
          </cell>
        </row>
        <row r="5175">
          <cell r="F5175" t="str">
            <v>TLLU4927306 (MOCHA)</v>
          </cell>
          <cell r="G5175" t="str">
            <v>GR-2024/10-0014</v>
          </cell>
        </row>
        <row r="5175">
          <cell r="I5175" t="str">
            <v>F</v>
          </cell>
          <cell r="J5175">
            <v>47400</v>
          </cell>
          <cell r="K5175">
            <v>47400</v>
          </cell>
          <cell r="L5175">
            <v>29241.06</v>
          </cell>
          <cell r="M5175" t="str">
            <v>F</v>
          </cell>
          <cell r="N5175">
            <v>0.6169</v>
          </cell>
          <cell r="O5175" t="str">
            <v>I</v>
          </cell>
        </row>
        <row r="5176">
          <cell r="G5176" t="str">
            <v>GR-2025/05-0031, GR-2025/05-0080, GR-2025/07-0115, GR-2025/10-0116, GR-2025/08-0084, GR-2025/02-0112, GR-2025/08-0075, GR-2025/08-0085, GR-2025/06-0074, GR-2025/10-0106, GR-2025/04-0061, GR-2025/06-0081, GR-2025/01-0120, GR-2025/05-0181, GR-2025/04-0022, GR-2025/01-0138, GR-2025/07-0114</v>
          </cell>
        </row>
        <row r="5176">
          <cell r="I5176" t="str">
            <v>F</v>
          </cell>
          <cell r="J5176">
            <v>164000</v>
          </cell>
          <cell r="K5176">
            <v>164000</v>
          </cell>
          <cell r="L5176">
            <v>164000</v>
          </cell>
          <cell r="M5176" t="str">
            <v>F</v>
          </cell>
          <cell r="N5176">
            <v>1</v>
          </cell>
        </row>
        <row r="5177">
          <cell r="G5177" t="str">
            <v>SPO-2024/11-0036</v>
          </cell>
        </row>
        <row r="5177">
          <cell r="I5177" t="str">
            <v>F</v>
          </cell>
          <cell r="J5177">
            <v>122574.6</v>
          </cell>
          <cell r="K5177">
            <v>122574.6</v>
          </cell>
          <cell r="L5177">
            <v>73544.76</v>
          </cell>
          <cell r="M5177" t="str">
            <v>F</v>
          </cell>
          <cell r="N5177">
            <v>0.6</v>
          </cell>
          <cell r="O5177" t="str">
            <v>L</v>
          </cell>
        </row>
        <row r="5178">
          <cell r="G5178" t="str">
            <v>SPO-2024/11-0009</v>
          </cell>
        </row>
        <row r="5178">
          <cell r="I5178" t="str">
            <v>F</v>
          </cell>
          <cell r="J5178">
            <v>1050</v>
          </cell>
          <cell r="K5178">
            <v>1050</v>
          </cell>
          <cell r="L5178">
            <v>630</v>
          </cell>
          <cell r="M5178" t="str">
            <v>F</v>
          </cell>
          <cell r="N5178">
            <v>0.6</v>
          </cell>
          <cell r="O5178" t="str">
            <v>L</v>
          </cell>
        </row>
        <row r="5179">
          <cell r="I5179" t="str">
            <v>F</v>
          </cell>
          <cell r="J5179">
            <v>57000</v>
          </cell>
          <cell r="K5179">
            <v>57000</v>
          </cell>
          <cell r="L5179">
            <v>34200</v>
          </cell>
          <cell r="M5179" t="str">
            <v>F</v>
          </cell>
          <cell r="N5179">
            <v>0.6</v>
          </cell>
          <cell r="O5179" t="str">
            <v>L</v>
          </cell>
        </row>
        <row r="5180">
          <cell r="G5180" t="str">
            <v>SPO-2024/10-0067, SPO-2024/11-0057, SPO-2024/11-0053, SPO-2024/10-0059, SPO-2024/11-0015</v>
          </cell>
        </row>
        <row r="5180">
          <cell r="I5180" t="str">
            <v>F</v>
          </cell>
          <cell r="J5180">
            <v>363095</v>
          </cell>
          <cell r="K5180">
            <v>363095</v>
          </cell>
          <cell r="L5180">
            <v>217857</v>
          </cell>
          <cell r="M5180" t="str">
            <v>F</v>
          </cell>
          <cell r="N5180">
            <v>0.6</v>
          </cell>
          <cell r="O5180" t="str">
            <v>L</v>
          </cell>
        </row>
        <row r="5181">
          <cell r="G5181" t="str">
            <v>SPO-2024/11-0063, SPO-2024/11-0062</v>
          </cell>
        </row>
        <row r="5181">
          <cell r="I5181" t="str">
            <v>F</v>
          </cell>
          <cell r="J5181">
            <v>12933</v>
          </cell>
          <cell r="K5181">
            <v>12933</v>
          </cell>
          <cell r="L5181">
            <v>7759.8</v>
          </cell>
          <cell r="M5181" t="str">
            <v>F</v>
          </cell>
          <cell r="N5181">
            <v>0.6</v>
          </cell>
          <cell r="O5181" t="str">
            <v>L</v>
          </cell>
        </row>
        <row r="5182">
          <cell r="G5182" t="str">
            <v>SPO-2024/10-0092</v>
          </cell>
        </row>
        <row r="5182">
          <cell r="I5182" t="str">
            <v>F</v>
          </cell>
          <cell r="J5182">
            <v>3430</v>
          </cell>
          <cell r="K5182">
            <v>3430</v>
          </cell>
          <cell r="L5182">
            <v>2058</v>
          </cell>
          <cell r="M5182" t="str">
            <v>F</v>
          </cell>
          <cell r="N5182">
            <v>0.6</v>
          </cell>
          <cell r="O5182" t="str">
            <v>L</v>
          </cell>
        </row>
        <row r="5183">
          <cell r="F5183" t="str">
            <v>WHSU6073232</v>
          </cell>
          <cell r="G5183" t="str">
            <v>GR-2024/10-0009</v>
          </cell>
          <cell r="H5183" t="str">
            <v>202407-S0022, 202407-S0062, 202405-S0047, 202109-S0039, 202405-S0044, 202407-S0050, 202403-S0001, 202408-S0083, 202407-S0096, 202408-S0024</v>
          </cell>
          <cell r="I5183" t="str">
            <v>F</v>
          </cell>
          <cell r="J5183">
            <v>144828</v>
          </cell>
          <cell r="K5183">
            <v>144828</v>
          </cell>
          <cell r="L5183">
            <v>89344.39</v>
          </cell>
          <cell r="M5183" t="str">
            <v>F</v>
          </cell>
          <cell r="N5183">
            <v>0.6169</v>
          </cell>
          <cell r="O5183" t="str">
            <v>I</v>
          </cell>
        </row>
        <row r="5184">
          <cell r="G5184" t="str">
            <v>SPO-2024/10-0075, SPO-2024/10-0082, SPO-2024/10-0094</v>
          </cell>
        </row>
        <row r="5184">
          <cell r="I5184" t="str">
            <v>F</v>
          </cell>
          <cell r="J5184">
            <v>266750</v>
          </cell>
          <cell r="K5184">
            <v>266750</v>
          </cell>
          <cell r="L5184">
            <v>160050</v>
          </cell>
          <cell r="M5184" t="str">
            <v>F</v>
          </cell>
          <cell r="N5184">
            <v>0.6</v>
          </cell>
          <cell r="O5184" t="str">
            <v>L</v>
          </cell>
        </row>
        <row r="5185">
          <cell r="F5185" t="str">
            <v>WHSU6073232 (MOCHA)</v>
          </cell>
          <cell r="G5185" t="str">
            <v>GR-2024/10-0008</v>
          </cell>
        </row>
        <row r="5185">
          <cell r="I5185" t="str">
            <v>F</v>
          </cell>
          <cell r="J5185">
            <v>2500</v>
          </cell>
          <cell r="K5185">
            <v>2500</v>
          </cell>
          <cell r="L5185">
            <v>1542.25</v>
          </cell>
          <cell r="M5185" t="str">
            <v>F</v>
          </cell>
          <cell r="N5185">
            <v>0.6169</v>
          </cell>
          <cell r="O5185" t="str">
            <v>I</v>
          </cell>
        </row>
        <row r="5186">
          <cell r="F5186" t="str">
            <v>WHSU5645816</v>
          </cell>
          <cell r="G5186" t="str">
            <v>GR-2024/10-0016</v>
          </cell>
          <cell r="H5186" t="str">
            <v>202407-S0100, 202408-S0004, 202401-S0008, 202310-S0118, 202408-S0068, 202405-S0093, 202306-S0014, 202407-S0024</v>
          </cell>
          <cell r="I5186" t="str">
            <v>F</v>
          </cell>
          <cell r="J5186">
            <v>126380</v>
          </cell>
          <cell r="K5186">
            <v>126380</v>
          </cell>
          <cell r="L5186">
            <v>77963.82</v>
          </cell>
          <cell r="M5186" t="str">
            <v>F</v>
          </cell>
          <cell r="N5186">
            <v>0.6169</v>
          </cell>
          <cell r="O5186" t="str">
            <v>I</v>
          </cell>
        </row>
        <row r="5187">
          <cell r="G5187" t="str">
            <v>SPO-2024/11-0055</v>
          </cell>
        </row>
        <row r="5187">
          <cell r="I5187" t="str">
            <v>F</v>
          </cell>
          <cell r="J5187">
            <v>51056</v>
          </cell>
          <cell r="K5187">
            <v>51056</v>
          </cell>
          <cell r="L5187">
            <v>30633.6</v>
          </cell>
          <cell r="M5187" t="str">
            <v>F</v>
          </cell>
          <cell r="N5187">
            <v>0.6</v>
          </cell>
          <cell r="O5187" t="str">
            <v>L</v>
          </cell>
        </row>
        <row r="5188">
          <cell r="F5188" t="str">
            <v>WHSU6716869</v>
          </cell>
          <cell r="G5188" t="str">
            <v>GR-2024/10-0020</v>
          </cell>
          <cell r="H5188" t="str">
            <v>202407-S0076</v>
          </cell>
          <cell r="I5188" t="str">
            <v>F</v>
          </cell>
          <cell r="J5188">
            <v>116116</v>
          </cell>
          <cell r="K5188">
            <v>116116</v>
          </cell>
          <cell r="L5188">
            <v>71631.96</v>
          </cell>
          <cell r="M5188" t="str">
            <v>F</v>
          </cell>
          <cell r="N5188">
            <v>0.6169</v>
          </cell>
          <cell r="O5188" t="str">
            <v>I</v>
          </cell>
        </row>
        <row r="5189">
          <cell r="F5189" t="str">
            <v>HPCU4808836 (KUCHING)</v>
          </cell>
          <cell r="G5189" t="str">
            <v>GR-2024/09-0118</v>
          </cell>
          <cell r="H5189" t="str">
            <v>202408-S0008</v>
          </cell>
          <cell r="I5189" t="str">
            <v>F</v>
          </cell>
          <cell r="J5189">
            <v>9505.4</v>
          </cell>
          <cell r="K5189">
            <v>9505.4</v>
          </cell>
          <cell r="L5189">
            <v>9505.4</v>
          </cell>
          <cell r="M5189" t="str">
            <v>F</v>
          </cell>
          <cell r="N5189">
            <v>1</v>
          </cell>
          <cell r="O5189" t="str">
            <v>I</v>
          </cell>
        </row>
        <row r="5190">
          <cell r="G5190" t="str">
            <v>GR-2026/05-0006, GR-2024/09-0091, GR-2026/06-0104, GR-2026/06-0043, GR-2024/12-0042, GR-2024/12-0006, GR-2026/07-0038</v>
          </cell>
        </row>
        <row r="5190">
          <cell r="I5190" t="str">
            <v>F</v>
          </cell>
          <cell r="J5190">
            <v>19719.6</v>
          </cell>
          <cell r="K5190">
            <v>19719.6</v>
          </cell>
          <cell r="L5190">
            <v>19719.6</v>
          </cell>
          <cell r="M5190" t="str">
            <v>F</v>
          </cell>
          <cell r="N5190">
            <v>1</v>
          </cell>
        </row>
        <row r="5191">
          <cell r="G5191" t="str">
            <v>GR-2024/09-0094</v>
          </cell>
        </row>
        <row r="5191">
          <cell r="I5191" t="str">
            <v>F</v>
          </cell>
          <cell r="J5191">
            <v>51.6</v>
          </cell>
          <cell r="K5191">
            <v>51.6</v>
          </cell>
          <cell r="L5191">
            <v>51.6</v>
          </cell>
          <cell r="M5191" t="str">
            <v>F</v>
          </cell>
          <cell r="N5191">
            <v>1</v>
          </cell>
        </row>
        <row r="5192">
          <cell r="F5192" t="str">
            <v>OOLU9857671</v>
          </cell>
          <cell r="G5192" t="str">
            <v>GR-2024/09-0070</v>
          </cell>
          <cell r="H5192" t="str">
            <v>202409-S0053, 202406-S0003</v>
          </cell>
          <cell r="I5192" t="str">
            <v>F</v>
          </cell>
          <cell r="J5192">
            <v>115532</v>
          </cell>
          <cell r="K5192">
            <v>115532</v>
          </cell>
          <cell r="L5192">
            <v>71156.16</v>
          </cell>
          <cell r="M5192" t="str">
            <v>F</v>
          </cell>
          <cell r="N5192">
            <v>0.6159</v>
          </cell>
          <cell r="O5192" t="str">
            <v>I</v>
          </cell>
        </row>
        <row r="5193">
          <cell r="F5193" t="str">
            <v>SEGU4169180 (MOCHA)</v>
          </cell>
          <cell r="G5193" t="str">
            <v>GR-2024/09-0123</v>
          </cell>
        </row>
        <row r="5193">
          <cell r="I5193" t="str">
            <v>F</v>
          </cell>
          <cell r="J5193">
            <v>2186</v>
          </cell>
          <cell r="K5193">
            <v>2186</v>
          </cell>
          <cell r="L5193">
            <v>1311.6</v>
          </cell>
          <cell r="M5193" t="str">
            <v>F</v>
          </cell>
          <cell r="N5193">
            <v>0.6</v>
          </cell>
          <cell r="O5193" t="str">
            <v>I</v>
          </cell>
        </row>
        <row r="5194">
          <cell r="F5194" t="str">
            <v>SEGU4169180</v>
          </cell>
          <cell r="G5194" t="str">
            <v>GR-2024/09-0122</v>
          </cell>
          <cell r="H5194" t="str">
            <v>202406-S0003, 202403-S0017, 202406-S0054, 202405-S0104, 202407-S0013, 202405-S0081, 202409-S0053, 202404-S0084, 202408-S0087</v>
          </cell>
          <cell r="I5194" t="str">
            <v>F</v>
          </cell>
          <cell r="J5194">
            <v>101515</v>
          </cell>
          <cell r="K5194">
            <v>101515</v>
          </cell>
          <cell r="L5194">
            <v>62523.09</v>
          </cell>
          <cell r="M5194" t="str">
            <v>F</v>
          </cell>
          <cell r="N5194">
            <v>0.6159</v>
          </cell>
          <cell r="O5194" t="str">
            <v>I</v>
          </cell>
        </row>
        <row r="5195">
          <cell r="G5195" t="str">
            <v>GR-2024/09-0052</v>
          </cell>
          <cell r="H5195" t="str">
            <v>202409-S0055</v>
          </cell>
          <cell r="I5195" t="str">
            <v>F</v>
          </cell>
          <cell r="J5195">
            <v>194</v>
          </cell>
          <cell r="K5195">
            <v>194</v>
          </cell>
          <cell r="L5195">
            <v>116.4</v>
          </cell>
          <cell r="M5195" t="str">
            <v>F</v>
          </cell>
          <cell r="N5195">
            <v>0.6</v>
          </cell>
          <cell r="O5195" t="str">
            <v>I</v>
          </cell>
        </row>
        <row r="5196">
          <cell r="G5196" t="str">
            <v>SPO-2024/09-0042</v>
          </cell>
        </row>
        <row r="5196">
          <cell r="I5196" t="str">
            <v>F</v>
          </cell>
          <cell r="J5196">
            <v>194</v>
          </cell>
          <cell r="K5196">
            <v>194</v>
          </cell>
          <cell r="L5196">
            <v>116.4</v>
          </cell>
          <cell r="M5196" t="str">
            <v>F</v>
          </cell>
          <cell r="N5196">
            <v>0.6</v>
          </cell>
          <cell r="O5196" t="str">
            <v>L</v>
          </cell>
        </row>
        <row r="5197">
          <cell r="F5197" t="str">
            <v>CMAU8972934</v>
          </cell>
          <cell r="G5197" t="str">
            <v>GR-2024/09-0121</v>
          </cell>
          <cell r="H5197" t="str">
            <v>202407-S0067, 202407-S0065, 202408-S0044, 202405-S0058, 202407-S0059, 202303-S0031, 202408-S0104, 202406-S0082</v>
          </cell>
          <cell r="I5197" t="str">
            <v>F</v>
          </cell>
          <cell r="J5197">
            <v>218759</v>
          </cell>
          <cell r="K5197">
            <v>218759</v>
          </cell>
          <cell r="L5197">
            <v>135149.31</v>
          </cell>
          <cell r="M5197" t="str">
            <v>F</v>
          </cell>
          <cell r="N5197">
            <v>0.6178</v>
          </cell>
          <cell r="O5197" t="str">
            <v>I</v>
          </cell>
        </row>
        <row r="5198">
          <cell r="F5198" t="str">
            <v>TLLU7891001</v>
          </cell>
          <cell r="G5198" t="str">
            <v>GR-2024/10-0015</v>
          </cell>
          <cell r="H5198" t="str">
            <v>202406-S0082, 202407-S0065, 202405-S0058</v>
          </cell>
          <cell r="I5198" t="str">
            <v>F</v>
          </cell>
          <cell r="J5198">
            <v>202540</v>
          </cell>
          <cell r="K5198">
            <v>202540</v>
          </cell>
          <cell r="L5198">
            <v>125129.21</v>
          </cell>
          <cell r="M5198" t="str">
            <v>F</v>
          </cell>
          <cell r="N5198">
            <v>0.6178</v>
          </cell>
          <cell r="O5198" t="str">
            <v>I</v>
          </cell>
        </row>
        <row r="5199">
          <cell r="F5199" t="str">
            <v>OOLU9927655</v>
          </cell>
          <cell r="G5199" t="str">
            <v>GR-2024/09-0110</v>
          </cell>
          <cell r="H5199" t="str">
            <v>202409-S0053</v>
          </cell>
          <cell r="I5199" t="str">
            <v>F</v>
          </cell>
          <cell r="J5199">
            <v>118440</v>
          </cell>
          <cell r="K5199">
            <v>118440</v>
          </cell>
          <cell r="L5199">
            <v>72947.2</v>
          </cell>
          <cell r="M5199" t="str">
            <v>F</v>
          </cell>
          <cell r="N5199">
            <v>0.6159</v>
          </cell>
          <cell r="O5199" t="str">
            <v>I</v>
          </cell>
        </row>
        <row r="5200">
          <cell r="I5200" t="str">
            <v>F</v>
          </cell>
          <cell r="J5200">
            <v>5000</v>
          </cell>
          <cell r="K5200">
            <v>5000</v>
          </cell>
          <cell r="L5200">
            <v>3000</v>
          </cell>
          <cell r="M5200" t="str">
            <v>F</v>
          </cell>
          <cell r="N5200">
            <v>0.6</v>
          </cell>
          <cell r="O5200" t="str">
            <v>L</v>
          </cell>
        </row>
        <row r="5201">
          <cell r="F5201" t="str">
            <v>TRHU6683475</v>
          </cell>
          <cell r="G5201" t="str">
            <v>GR-2024/10-0002</v>
          </cell>
          <cell r="H5201" t="str">
            <v>202401-S0080, 202405-S0081, 202407-S0104, 202404-S0084, 202407-S0010, 202405-S0104, 202408-S0052, 202408-S0011, 202408-S0023, 202409-S0053, 202403-S0017</v>
          </cell>
          <cell r="I5201" t="str">
            <v>F</v>
          </cell>
          <cell r="J5201">
            <v>105540</v>
          </cell>
          <cell r="K5201">
            <v>105540</v>
          </cell>
          <cell r="L5201">
            <v>65107.63</v>
          </cell>
          <cell r="M5201" t="str">
            <v>F</v>
          </cell>
          <cell r="N5201">
            <v>0.6169</v>
          </cell>
          <cell r="O5201" t="str">
            <v>I</v>
          </cell>
        </row>
        <row r="5202">
          <cell r="F5202" t="str">
            <v>BMOU6496564 (MOCHA)</v>
          </cell>
          <cell r="G5202" t="str">
            <v>GR-2024/09-0112</v>
          </cell>
        </row>
        <row r="5202">
          <cell r="I5202" t="str">
            <v>F</v>
          </cell>
          <cell r="J5202">
            <v>28408</v>
          </cell>
          <cell r="K5202">
            <v>28408</v>
          </cell>
          <cell r="L5202">
            <v>17550.46</v>
          </cell>
          <cell r="M5202" t="str">
            <v>F</v>
          </cell>
          <cell r="N5202">
            <v>0.6178</v>
          </cell>
          <cell r="O5202" t="str">
            <v>I</v>
          </cell>
        </row>
        <row r="5203">
          <cell r="F5203" t="str">
            <v>BMOU6496564</v>
          </cell>
          <cell r="G5203" t="str">
            <v>GR-2024/09-0111</v>
          </cell>
          <cell r="H5203" t="str">
            <v>202409-S0053, 202405-S0081, 202408-S0011</v>
          </cell>
          <cell r="I5203" t="str">
            <v>F</v>
          </cell>
          <cell r="J5203">
            <v>80346</v>
          </cell>
          <cell r="K5203">
            <v>80346</v>
          </cell>
          <cell r="L5203">
            <v>49565.45</v>
          </cell>
          <cell r="M5203" t="str">
            <v>F</v>
          </cell>
          <cell r="N5203">
            <v>0.6169</v>
          </cell>
          <cell r="O5203" t="str">
            <v>I</v>
          </cell>
        </row>
        <row r="5204">
          <cell r="G5204" t="str">
            <v>SPO-2024/09-0036, SPO-2024/09-0045, SPO-2024/09-0039, SPO-2024/09-0038, SPO-2024/09-0043</v>
          </cell>
        </row>
        <row r="5204">
          <cell r="I5204" t="str">
            <v>F</v>
          </cell>
          <cell r="J5204">
            <v>365798</v>
          </cell>
          <cell r="K5204">
            <v>365798</v>
          </cell>
          <cell r="L5204">
            <v>219478.8</v>
          </cell>
          <cell r="M5204" t="str">
            <v>F</v>
          </cell>
          <cell r="N5204">
            <v>0.6</v>
          </cell>
          <cell r="O5204" t="str">
            <v>L</v>
          </cell>
        </row>
        <row r="5205">
          <cell r="F5205" t="str">
            <v>TRHU6994184</v>
          </cell>
          <cell r="G5205" t="str">
            <v>GR-2024/09-0117</v>
          </cell>
          <cell r="H5205" t="str">
            <v>202406-S0026</v>
          </cell>
          <cell r="I5205" t="str">
            <v>F</v>
          </cell>
          <cell r="J5205">
            <v>91800.01</v>
          </cell>
          <cell r="K5205">
            <v>91800.01</v>
          </cell>
          <cell r="L5205">
            <v>56631.43</v>
          </cell>
          <cell r="M5205" t="str">
            <v>F</v>
          </cell>
          <cell r="N5205">
            <v>0.6169</v>
          </cell>
          <cell r="O5205" t="str">
            <v>I</v>
          </cell>
        </row>
        <row r="5206">
          <cell r="F5206" t="str">
            <v>BMOU6507524</v>
          </cell>
          <cell r="G5206" t="str">
            <v>GR-2024/10-0018</v>
          </cell>
          <cell r="H5206" t="str">
            <v>202405-S0081, 202405-S0079, 202406-S0088</v>
          </cell>
          <cell r="I5206" t="str">
            <v>F</v>
          </cell>
          <cell r="J5206">
            <v>115770</v>
          </cell>
          <cell r="K5206">
            <v>115770</v>
          </cell>
          <cell r="L5206">
            <v>71418.51</v>
          </cell>
          <cell r="M5206" t="str">
            <v>F</v>
          </cell>
          <cell r="N5206">
            <v>0.6169</v>
          </cell>
          <cell r="O5206" t="str">
            <v>I</v>
          </cell>
        </row>
        <row r="5207">
          <cell r="I5207" t="str">
            <v>F</v>
          </cell>
          <cell r="J5207">
            <v>2700</v>
          </cell>
          <cell r="K5207">
            <v>2700</v>
          </cell>
          <cell r="L5207">
            <v>1620</v>
          </cell>
          <cell r="M5207" t="str">
            <v>F</v>
          </cell>
          <cell r="N5207">
            <v>0.6</v>
          </cell>
          <cell r="O5207" t="str">
            <v>L</v>
          </cell>
        </row>
        <row r="5208">
          <cell r="G5208" t="str">
            <v>SPO-2024/10-0072</v>
          </cell>
        </row>
        <row r="5208">
          <cell r="I5208" t="str">
            <v>F</v>
          </cell>
          <cell r="J5208">
            <v>0</v>
          </cell>
          <cell r="K5208">
            <v>0</v>
          </cell>
          <cell r="L5208">
            <v>0</v>
          </cell>
          <cell r="M5208" t="str">
            <v>F</v>
          </cell>
          <cell r="N5208">
            <v>0.6</v>
          </cell>
          <cell r="O5208" t="str">
            <v>L</v>
          </cell>
        </row>
        <row r="5209">
          <cell r="F5209" t="str">
            <v>YMLU8805670</v>
          </cell>
          <cell r="G5209" t="str">
            <v>GR-2024/09-0071</v>
          </cell>
          <cell r="H5209" t="str">
            <v>202405-S0060, 202407-S0009, 202405-S0111</v>
          </cell>
          <cell r="I5209" t="str">
            <v>F</v>
          </cell>
          <cell r="J5209">
            <v>78172.6</v>
          </cell>
          <cell r="K5209">
            <v>78172.6</v>
          </cell>
          <cell r="L5209">
            <v>48365.39</v>
          </cell>
          <cell r="M5209" t="str">
            <v>F</v>
          </cell>
          <cell r="N5209">
            <v>0.6187</v>
          </cell>
          <cell r="O5209" t="str">
            <v>I</v>
          </cell>
        </row>
        <row r="5210">
          <cell r="F5210" t="str">
            <v>ECMU7191035</v>
          </cell>
          <cell r="G5210" t="str">
            <v>GR-2024/09-0120</v>
          </cell>
          <cell r="H5210" t="str">
            <v>202408-S0014, 202304-S0065, 202310-S0085, 202401-S0090, 202405-S0061, 202311-S0105</v>
          </cell>
          <cell r="I5210" t="str">
            <v>F</v>
          </cell>
          <cell r="J5210">
            <v>131409.64</v>
          </cell>
          <cell r="K5210">
            <v>131409.64</v>
          </cell>
          <cell r="L5210">
            <v>80935.2</v>
          </cell>
          <cell r="M5210" t="str">
            <v>F</v>
          </cell>
          <cell r="N5210">
            <v>0.6159</v>
          </cell>
          <cell r="O5210" t="str">
            <v>I</v>
          </cell>
        </row>
        <row r="5211">
          <cell r="G5211" t="str">
            <v>SPO-2024/10-0049</v>
          </cell>
        </row>
        <row r="5211">
          <cell r="I5211" t="str">
            <v>F</v>
          </cell>
          <cell r="J5211">
            <v>20176</v>
          </cell>
          <cell r="K5211">
            <v>20176</v>
          </cell>
          <cell r="L5211">
            <v>12105.6</v>
          </cell>
          <cell r="M5211" t="str">
            <v>F</v>
          </cell>
          <cell r="N5211">
            <v>0.6</v>
          </cell>
          <cell r="O5211" t="str">
            <v>L</v>
          </cell>
        </row>
        <row r="5212">
          <cell r="G5212" t="str">
            <v>SPO-2024/09-0080, SPO-2024/10-0049</v>
          </cell>
        </row>
        <row r="5212">
          <cell r="I5212" t="str">
            <v>F</v>
          </cell>
          <cell r="J5212">
            <v>35900</v>
          </cell>
          <cell r="K5212">
            <v>35900</v>
          </cell>
          <cell r="L5212">
            <v>21540</v>
          </cell>
          <cell r="M5212" t="str">
            <v>F</v>
          </cell>
          <cell r="N5212">
            <v>0.6</v>
          </cell>
          <cell r="O5212" t="str">
            <v>L</v>
          </cell>
        </row>
        <row r="5213">
          <cell r="F5213" t="str">
            <v>ECMU7192849</v>
          </cell>
          <cell r="G5213" t="str">
            <v>GR-2024/09-0084</v>
          </cell>
          <cell r="H5213" t="str">
            <v>202405-S0061, 202408-S0014, 202404-S0010, 202310-S0085, 202401-S0090</v>
          </cell>
          <cell r="I5213" t="str">
            <v>F</v>
          </cell>
          <cell r="J5213">
            <v>118135</v>
          </cell>
          <cell r="K5213">
            <v>118135</v>
          </cell>
          <cell r="L5213">
            <v>72759.35</v>
          </cell>
          <cell r="M5213" t="str">
            <v>F</v>
          </cell>
          <cell r="N5213">
            <v>0.6159</v>
          </cell>
          <cell r="O5213" t="str">
            <v>I</v>
          </cell>
        </row>
        <row r="5214">
          <cell r="G5214" t="str">
            <v>PO-2024/10-0027</v>
          </cell>
        </row>
        <row r="5214">
          <cell r="I5214" t="str">
            <v>F</v>
          </cell>
          <cell r="J5214">
            <v>10600</v>
          </cell>
          <cell r="K5214">
            <v>10600</v>
          </cell>
          <cell r="L5214">
            <v>6360</v>
          </cell>
          <cell r="M5214" t="str">
            <v>F</v>
          </cell>
          <cell r="N5214">
            <v>0.6</v>
          </cell>
          <cell r="O5214" t="str">
            <v>L</v>
          </cell>
        </row>
        <row r="5215">
          <cell r="F5215" t="str">
            <v>TCLU6771580 (MOCHA)</v>
          </cell>
          <cell r="G5215" t="str">
            <v>GR-2024/09-0067</v>
          </cell>
        </row>
        <row r="5215">
          <cell r="I5215" t="str">
            <v>F</v>
          </cell>
          <cell r="J5215">
            <v>310904.82</v>
          </cell>
          <cell r="K5215">
            <v>310904.82</v>
          </cell>
          <cell r="L5215">
            <v>191486.28</v>
          </cell>
          <cell r="M5215" t="str">
            <v>F</v>
          </cell>
          <cell r="N5215">
            <v>0.6159</v>
          </cell>
          <cell r="O5215" t="str">
            <v>I</v>
          </cell>
        </row>
        <row r="5216">
          <cell r="G5216" t="str">
            <v>SPO-2024/11-0025, SPO-2024/11-0001, SPO-2024/11-0049</v>
          </cell>
        </row>
        <row r="5216">
          <cell r="I5216" t="str">
            <v>F</v>
          </cell>
          <cell r="J5216">
            <v>26378</v>
          </cell>
          <cell r="K5216">
            <v>26378</v>
          </cell>
          <cell r="L5216">
            <v>15826.8</v>
          </cell>
          <cell r="M5216" t="str">
            <v>F</v>
          </cell>
          <cell r="N5216">
            <v>0.6</v>
          </cell>
          <cell r="O5216" t="str">
            <v>L</v>
          </cell>
        </row>
        <row r="5217">
          <cell r="F5217" t="str">
            <v>TCLU6771580</v>
          </cell>
          <cell r="G5217" t="str">
            <v>GR-2024/09-0068</v>
          </cell>
          <cell r="H5217" t="str">
            <v>202407-S0112, 202408-S0018, 202407-S0032, 202405-S0065, 202409-S0004, 202407-S0039, 202407-S0093, 202405-S0002, 202404-S0067, 202403-S0082, 202407-S0041, 202407-S0018, 202311-S0116, 202406-S0103, 202208-S0051, 202407-S0079, 202312-S0051, 202211-S0092, 202407-S0037, 202404-S0003, 202406-S0059, 202408-S0025</v>
          </cell>
          <cell r="I5217" t="str">
            <v>F</v>
          </cell>
          <cell r="J5217">
            <v>142800.6</v>
          </cell>
          <cell r="K5217">
            <v>142800.6</v>
          </cell>
          <cell r="L5217">
            <v>87950.89</v>
          </cell>
          <cell r="M5217" t="str">
            <v>F</v>
          </cell>
          <cell r="N5217">
            <v>0.6159</v>
          </cell>
          <cell r="O5217" t="str">
            <v>I</v>
          </cell>
        </row>
        <row r="5218">
          <cell r="G5218" t="str">
            <v>SPO-2024/11-0019, SPO-2024/11-0031, PO-2024/10-0027, SPO-2024/11-0036, SPO-2024/11-0046, SPO-2024/10-0072, SPO-2024/10-0087</v>
          </cell>
        </row>
        <row r="5218">
          <cell r="I5218" t="str">
            <v>F</v>
          </cell>
          <cell r="J5218">
            <v>177798</v>
          </cell>
          <cell r="K5218">
            <v>177798</v>
          </cell>
          <cell r="L5218">
            <v>106678.8</v>
          </cell>
          <cell r="M5218" t="str">
            <v>F</v>
          </cell>
          <cell r="N5218">
            <v>0.6</v>
          </cell>
          <cell r="O5218" t="str">
            <v>L</v>
          </cell>
        </row>
        <row r="5219">
          <cell r="I5219" t="str">
            <v>F</v>
          </cell>
          <cell r="J5219">
            <v>21060</v>
          </cell>
          <cell r="K5219">
            <v>21060</v>
          </cell>
          <cell r="L5219">
            <v>12636</v>
          </cell>
          <cell r="M5219" t="str">
            <v>F</v>
          </cell>
          <cell r="N5219">
            <v>0.6</v>
          </cell>
          <cell r="O5219" t="str">
            <v>L</v>
          </cell>
        </row>
        <row r="5220">
          <cell r="G5220" t="str">
            <v>SPO-2024/11-0002</v>
          </cell>
        </row>
        <row r="5220">
          <cell r="I5220" t="str">
            <v>F</v>
          </cell>
          <cell r="J5220">
            <v>16400</v>
          </cell>
          <cell r="K5220">
            <v>16400</v>
          </cell>
          <cell r="L5220">
            <v>9840</v>
          </cell>
          <cell r="M5220" t="str">
            <v>F</v>
          </cell>
          <cell r="N5220">
            <v>0.6</v>
          </cell>
          <cell r="O5220" t="str">
            <v>L</v>
          </cell>
        </row>
        <row r="5221">
          <cell r="G5221" t="str">
            <v>SPO-2024/11-0009</v>
          </cell>
        </row>
        <row r="5221">
          <cell r="I5221" t="str">
            <v>F</v>
          </cell>
          <cell r="J5221">
            <v>6400</v>
          </cell>
          <cell r="K5221">
            <v>6400</v>
          </cell>
          <cell r="L5221">
            <v>3840</v>
          </cell>
          <cell r="M5221" t="str">
            <v>F</v>
          </cell>
          <cell r="N5221">
            <v>0.6</v>
          </cell>
          <cell r="O5221" t="str">
            <v>L</v>
          </cell>
        </row>
        <row r="5222">
          <cell r="G5222" t="str">
            <v>SPO-2024/10-0053</v>
          </cell>
        </row>
        <row r="5222">
          <cell r="I5222" t="str">
            <v>F</v>
          </cell>
          <cell r="J5222">
            <v>87530</v>
          </cell>
          <cell r="K5222">
            <v>87530</v>
          </cell>
          <cell r="L5222">
            <v>52518</v>
          </cell>
          <cell r="M5222" t="str">
            <v>F</v>
          </cell>
          <cell r="N5222">
            <v>0.6</v>
          </cell>
          <cell r="O5222" t="str">
            <v>L</v>
          </cell>
        </row>
        <row r="5223">
          <cell r="F5223" t="str">
            <v>SIKU4242003</v>
          </cell>
          <cell r="G5223" t="str">
            <v>GR-2024/09-0056</v>
          </cell>
          <cell r="H5223" t="str">
            <v>202408-S0020, 202407-S0008</v>
          </cell>
          <cell r="I5223" t="str">
            <v>F</v>
          </cell>
          <cell r="J5223">
            <v>7000</v>
          </cell>
          <cell r="K5223">
            <v>7000</v>
          </cell>
          <cell r="L5223">
            <v>4330.9</v>
          </cell>
          <cell r="M5223" t="str">
            <v>F</v>
          </cell>
          <cell r="N5223">
            <v>0.6187</v>
          </cell>
          <cell r="O5223" t="str">
            <v>I</v>
          </cell>
        </row>
        <row r="5224">
          <cell r="F5224" t="str">
            <v>SIKU4242003 (MOCHA)</v>
          </cell>
          <cell r="G5224" t="str">
            <v>GR-2024/09-0055</v>
          </cell>
        </row>
        <row r="5224">
          <cell r="I5224" t="str">
            <v>F</v>
          </cell>
          <cell r="J5224">
            <v>45100</v>
          </cell>
          <cell r="K5224">
            <v>45100</v>
          </cell>
          <cell r="L5224">
            <v>27903.37</v>
          </cell>
          <cell r="M5224" t="str">
            <v>F</v>
          </cell>
          <cell r="N5224">
            <v>0.6187</v>
          </cell>
          <cell r="O5224" t="str">
            <v>I</v>
          </cell>
        </row>
        <row r="5225">
          <cell r="F5225" t="str">
            <v>SIKU4242003</v>
          </cell>
          <cell r="G5225" t="str">
            <v>GR-2024/09-0054</v>
          </cell>
          <cell r="H5225" t="str">
            <v>202406-S0099, 202406-S0046, 202407-S0121, 202407-S0094, 202407-S0035, 202407-S0030, 202407-S0073, 202407-S0111, 202406-S0102, 202407-S0114, 202405-S0112, 202403-S0086, 202408-S0043, 202406-S0005, 202407-S0108, 202406-S0077, 202408-S0059, 202407-S0128</v>
          </cell>
          <cell r="I5225" t="str">
            <v>F</v>
          </cell>
          <cell r="J5225">
            <v>363458.9</v>
          </cell>
          <cell r="K5225">
            <v>363458.9</v>
          </cell>
          <cell r="L5225">
            <v>224872.02</v>
          </cell>
          <cell r="M5225" t="str">
            <v>F</v>
          </cell>
          <cell r="N5225">
            <v>0.6187</v>
          </cell>
          <cell r="O5225" t="str">
            <v>I</v>
          </cell>
        </row>
        <row r="5226">
          <cell r="F5226" t="str">
            <v>TRHU4324970</v>
          </cell>
          <cell r="G5226" t="str">
            <v>GR-2024/09-0058</v>
          </cell>
          <cell r="H5226" t="str">
            <v>202409-S0040, 202405-S0047, 202408-S0017, 202403-S0001</v>
          </cell>
          <cell r="I5226" t="str">
            <v>F</v>
          </cell>
          <cell r="J5226">
            <v>120180</v>
          </cell>
          <cell r="K5226">
            <v>120180</v>
          </cell>
          <cell r="L5226">
            <v>74355.37</v>
          </cell>
          <cell r="M5226" t="str">
            <v>F</v>
          </cell>
          <cell r="N5226">
            <v>0.6187</v>
          </cell>
          <cell r="O5226" t="str">
            <v>I</v>
          </cell>
        </row>
        <row r="5227">
          <cell r="F5227" t="str">
            <v>F-MSMU8565036</v>
          </cell>
          <cell r="G5227" t="str">
            <v>FGR2024/09-0005</v>
          </cell>
        </row>
        <row r="5227">
          <cell r="I5227" t="str">
            <v>F</v>
          </cell>
          <cell r="J5227">
            <v>0</v>
          </cell>
          <cell r="K5227">
            <v>0</v>
          </cell>
          <cell r="L5227">
            <v>0</v>
          </cell>
          <cell r="M5227" t="str">
            <v>F</v>
          </cell>
          <cell r="N5227">
            <v>0.6298</v>
          </cell>
          <cell r="O5227" t="str">
            <v>I</v>
          </cell>
        </row>
        <row r="5228">
          <cell r="F5228" t="str">
            <v>CAAU8001830</v>
          </cell>
          <cell r="G5228" t="str">
            <v>GR-2024/09-0059</v>
          </cell>
          <cell r="H5228" t="str">
            <v>202405-S0044, 202407-S0050, 202408-S0082, 202409-S0040, 202405-S0066, 202407-S0082, 202403-S0001, 202205-S0076, 202407-S0022, 202406-S0029, 202302-S0015</v>
          </cell>
          <cell r="I5228" t="str">
            <v>F</v>
          </cell>
          <cell r="J5228">
            <v>198066</v>
          </cell>
          <cell r="K5228">
            <v>198066</v>
          </cell>
          <cell r="L5228">
            <v>122543.43</v>
          </cell>
          <cell r="M5228" t="str">
            <v>F</v>
          </cell>
          <cell r="N5228">
            <v>0.6187</v>
          </cell>
          <cell r="O5228" t="str">
            <v>I</v>
          </cell>
        </row>
        <row r="5229">
          <cell r="I5229" t="str">
            <v>F</v>
          </cell>
          <cell r="J5229">
            <v>15381</v>
          </cell>
          <cell r="K5229">
            <v>15381</v>
          </cell>
          <cell r="L5229">
            <v>9228.6</v>
          </cell>
          <cell r="M5229" t="str">
            <v>F</v>
          </cell>
          <cell r="N5229">
            <v>0.6</v>
          </cell>
          <cell r="O5229" t="str">
            <v>N</v>
          </cell>
        </row>
        <row r="5230">
          <cell r="G5230" t="str">
            <v>SPO-2024/09-0024, SPO-2024/09-0025, SPO-2024/09-0058</v>
          </cell>
        </row>
        <row r="5230">
          <cell r="I5230" t="str">
            <v>F</v>
          </cell>
          <cell r="J5230">
            <v>107255</v>
          </cell>
          <cell r="K5230">
            <v>107255</v>
          </cell>
          <cell r="L5230">
            <v>64353</v>
          </cell>
          <cell r="M5230" t="str">
            <v>F</v>
          </cell>
          <cell r="N5230">
            <v>0.6</v>
          </cell>
          <cell r="O5230" t="str">
            <v>L</v>
          </cell>
        </row>
        <row r="5231">
          <cell r="F5231" t="str">
            <v>WHSU6348047</v>
          </cell>
          <cell r="G5231" t="str">
            <v>GR-2024/09-0042</v>
          </cell>
          <cell r="H5231" t="str">
            <v>202405-S0046, 202403-S0010, 202303-S0006</v>
          </cell>
          <cell r="I5231" t="str">
            <v>F</v>
          </cell>
          <cell r="J5231">
            <v>113789.01</v>
          </cell>
          <cell r="K5231">
            <v>113789.01</v>
          </cell>
          <cell r="L5231">
            <v>70401.26</v>
          </cell>
          <cell r="M5231" t="str">
            <v>F</v>
          </cell>
          <cell r="N5231">
            <v>0.6187</v>
          </cell>
          <cell r="O5231" t="str">
            <v>I</v>
          </cell>
        </row>
        <row r="5232">
          <cell r="F5232" t="str">
            <v>BHCU5006216</v>
          </cell>
          <cell r="G5232" t="str">
            <v>GR-2024/09-0065</v>
          </cell>
          <cell r="H5232" t="str">
            <v>202406-S0021, 202409-S0016, 202305-S0086, 202405-S0104, 202401-S0091, 202403-S0007, 202406-S0054, 202407-S0013, 202210-S0094, 202404-S0050, 202403-S0017, 202407-S0105</v>
          </cell>
          <cell r="I5232" t="str">
            <v>F</v>
          </cell>
          <cell r="J5232">
            <v>115345</v>
          </cell>
          <cell r="K5232">
            <v>115345</v>
          </cell>
          <cell r="L5232">
            <v>71363.95</v>
          </cell>
          <cell r="M5232" t="str">
            <v>F</v>
          </cell>
          <cell r="N5232">
            <v>0.6187</v>
          </cell>
          <cell r="O5232" t="str">
            <v>I</v>
          </cell>
        </row>
        <row r="5233">
          <cell r="G5233" t="str">
            <v>SPO-2024/10-0092</v>
          </cell>
        </row>
        <row r="5233">
          <cell r="I5233" t="str">
            <v>F</v>
          </cell>
          <cell r="J5233">
            <v>1440</v>
          </cell>
          <cell r="K5233">
            <v>1440</v>
          </cell>
          <cell r="L5233">
            <v>864</v>
          </cell>
          <cell r="M5233" t="str">
            <v>F</v>
          </cell>
          <cell r="N5233">
            <v>0.6</v>
          </cell>
          <cell r="O5233" t="str">
            <v>L</v>
          </cell>
        </row>
        <row r="5234">
          <cell r="I5234" t="str">
            <v>F</v>
          </cell>
          <cell r="J5234">
            <v>9645</v>
          </cell>
          <cell r="K5234">
            <v>9645</v>
          </cell>
          <cell r="L5234">
            <v>5787</v>
          </cell>
          <cell r="M5234" t="str">
            <v>F</v>
          </cell>
          <cell r="N5234">
            <v>0.6</v>
          </cell>
          <cell r="O5234" t="str">
            <v>L</v>
          </cell>
        </row>
        <row r="5235">
          <cell r="G5235" t="str">
            <v>SPO-2024/10-0028</v>
          </cell>
        </row>
        <row r="5235">
          <cell r="I5235" t="str">
            <v>F</v>
          </cell>
          <cell r="J5235">
            <v>1040</v>
          </cell>
          <cell r="K5235">
            <v>1040</v>
          </cell>
          <cell r="L5235">
            <v>624</v>
          </cell>
          <cell r="M5235" t="str">
            <v>F</v>
          </cell>
          <cell r="N5235">
            <v>0.6</v>
          </cell>
          <cell r="O5235" t="str">
            <v>L</v>
          </cell>
        </row>
        <row r="5236">
          <cell r="G5236" t="str">
            <v>SPO-2024/11-0026, SPO-2024/11-0006, SPO-2024/11-0047</v>
          </cell>
        </row>
        <row r="5236">
          <cell r="I5236" t="str">
            <v>F</v>
          </cell>
          <cell r="J5236">
            <v>95860</v>
          </cell>
          <cell r="K5236">
            <v>95860</v>
          </cell>
          <cell r="L5236">
            <v>57516</v>
          </cell>
          <cell r="M5236" t="str">
            <v>F</v>
          </cell>
          <cell r="N5236">
            <v>0.6</v>
          </cell>
          <cell r="O5236" t="str">
            <v>L</v>
          </cell>
        </row>
        <row r="5237">
          <cell r="F5237" t="str">
            <v>WHSU6027638</v>
          </cell>
          <cell r="G5237" t="str">
            <v>GR-2024/09-0057</v>
          </cell>
          <cell r="H5237" t="str">
            <v>202405-S0081, 202409-S0016</v>
          </cell>
          <cell r="I5237" t="str">
            <v>F</v>
          </cell>
          <cell r="J5237">
            <v>118250.01</v>
          </cell>
          <cell r="K5237">
            <v>118250.01</v>
          </cell>
          <cell r="L5237">
            <v>73161.28</v>
          </cell>
          <cell r="M5237" t="str">
            <v>F</v>
          </cell>
          <cell r="N5237">
            <v>0.6187</v>
          </cell>
          <cell r="O5237" t="str">
            <v>I</v>
          </cell>
        </row>
        <row r="5238">
          <cell r="F5238" t="str">
            <v>TIIU5584853</v>
          </cell>
          <cell r="G5238" t="str">
            <v>GR-2024/09-0045</v>
          </cell>
          <cell r="H5238" t="str">
            <v>202309-S0007, 202409-S0016</v>
          </cell>
          <cell r="I5238" t="str">
            <v>F</v>
          </cell>
          <cell r="J5238">
            <v>90000</v>
          </cell>
          <cell r="K5238">
            <v>90000</v>
          </cell>
          <cell r="L5238">
            <v>55683</v>
          </cell>
          <cell r="M5238" t="str">
            <v>F</v>
          </cell>
          <cell r="N5238">
            <v>0.6187</v>
          </cell>
          <cell r="O5238" t="str">
            <v>I</v>
          </cell>
        </row>
        <row r="5239">
          <cell r="F5239" t="str">
            <v>TIIU5584977</v>
          </cell>
          <cell r="G5239" t="str">
            <v>GR-2024/09-0046</v>
          </cell>
          <cell r="H5239" t="str">
            <v>202406-S0053, 202407-S0003, 202405-S0081, 202409-S0016, 202407-S0010, 202405-S0053</v>
          </cell>
          <cell r="I5239" t="str">
            <v>F</v>
          </cell>
          <cell r="J5239">
            <v>119220</v>
          </cell>
          <cell r="K5239">
            <v>119220</v>
          </cell>
          <cell r="L5239">
            <v>73761.41</v>
          </cell>
          <cell r="M5239" t="str">
            <v>F</v>
          </cell>
          <cell r="N5239">
            <v>0.6187</v>
          </cell>
          <cell r="O5239" t="str">
            <v>I</v>
          </cell>
        </row>
        <row r="5240">
          <cell r="G5240" t="str">
            <v>SPO-2024/10-0063</v>
          </cell>
        </row>
        <row r="5240">
          <cell r="I5240" t="str">
            <v>F</v>
          </cell>
          <cell r="J5240">
            <v>7400</v>
          </cell>
          <cell r="K5240">
            <v>7400</v>
          </cell>
          <cell r="L5240">
            <v>4440</v>
          </cell>
          <cell r="M5240" t="str">
            <v>F</v>
          </cell>
          <cell r="N5240">
            <v>0.6</v>
          </cell>
          <cell r="O5240" t="str">
            <v>L</v>
          </cell>
        </row>
        <row r="5241">
          <cell r="G5241" t="str">
            <v>GR-2024/09-0037</v>
          </cell>
        </row>
        <row r="5241">
          <cell r="I5241" t="str">
            <v>F</v>
          </cell>
          <cell r="J5241">
            <v>15</v>
          </cell>
          <cell r="K5241">
            <v>15</v>
          </cell>
          <cell r="L5241">
            <v>15</v>
          </cell>
          <cell r="M5241" t="str">
            <v>F</v>
          </cell>
          <cell r="N5241">
            <v>1</v>
          </cell>
        </row>
        <row r="5242">
          <cell r="G5242" t="str">
            <v>SPO-2024/11-0009</v>
          </cell>
        </row>
        <row r="5242">
          <cell r="I5242" t="str">
            <v>F</v>
          </cell>
          <cell r="J5242">
            <v>21150</v>
          </cell>
          <cell r="K5242">
            <v>21150</v>
          </cell>
          <cell r="L5242">
            <v>12690</v>
          </cell>
          <cell r="M5242" t="str">
            <v>F</v>
          </cell>
          <cell r="N5242">
            <v>0.6</v>
          </cell>
          <cell r="O5242" t="str">
            <v>L</v>
          </cell>
        </row>
        <row r="5243">
          <cell r="I5243" t="str">
            <v>F</v>
          </cell>
          <cell r="J5243">
            <v>14500</v>
          </cell>
          <cell r="K5243">
            <v>14500</v>
          </cell>
          <cell r="L5243">
            <v>8700</v>
          </cell>
          <cell r="M5243" t="str">
            <v>F</v>
          </cell>
          <cell r="N5243">
            <v>0.6</v>
          </cell>
          <cell r="O5243" t="str">
            <v>L</v>
          </cell>
        </row>
        <row r="5244">
          <cell r="G5244" t="str">
            <v>SPO-2024/11-0036, SPO-2024/11-0031, PO-2024/10-0027, SPO-2024/11-0046, SPO-2024/10-0087, SPO-2024/11-0019, SPO-2024/10-0018</v>
          </cell>
        </row>
        <row r="5244">
          <cell r="I5244" t="str">
            <v>F</v>
          </cell>
          <cell r="J5244">
            <v>302969.82</v>
          </cell>
          <cell r="K5244">
            <v>302969.82</v>
          </cell>
          <cell r="L5244">
            <v>181781.89</v>
          </cell>
          <cell r="M5244" t="str">
            <v>F</v>
          </cell>
          <cell r="N5244">
            <v>0.6</v>
          </cell>
          <cell r="O5244" t="str">
            <v>L</v>
          </cell>
        </row>
        <row r="5245">
          <cell r="G5245" t="str">
            <v>SPO-2024/10-0063</v>
          </cell>
        </row>
        <row r="5245">
          <cell r="I5245" t="str">
            <v>F</v>
          </cell>
          <cell r="J5245">
            <v>13800</v>
          </cell>
          <cell r="K5245">
            <v>13800</v>
          </cell>
          <cell r="L5245">
            <v>8280</v>
          </cell>
          <cell r="M5245" t="str">
            <v>F</v>
          </cell>
          <cell r="N5245">
            <v>0.6</v>
          </cell>
          <cell r="O5245" t="str">
            <v>L</v>
          </cell>
        </row>
        <row r="5246">
          <cell r="G5246" t="str">
            <v>SPO-2024/10-0018, SPO-2024/11-0036, PO-2024/10-0027, PO-2024/09-0017, SPO-2024/11-0019</v>
          </cell>
        </row>
        <row r="5246">
          <cell r="I5246" t="str">
            <v>F</v>
          </cell>
          <cell r="J5246">
            <v>53471</v>
          </cell>
          <cell r="K5246">
            <v>53471</v>
          </cell>
          <cell r="L5246">
            <v>32082.6</v>
          </cell>
          <cell r="M5246" t="str">
            <v>F</v>
          </cell>
          <cell r="N5246">
            <v>0.6</v>
          </cell>
          <cell r="O5246" t="str">
            <v>L</v>
          </cell>
        </row>
        <row r="5247">
          <cell r="G5247" t="str">
            <v>SPO-2024/10-0063, SPO-2024/11-0067, SPO-2024/11-0062</v>
          </cell>
        </row>
        <row r="5247">
          <cell r="I5247" t="str">
            <v>F</v>
          </cell>
          <cell r="J5247">
            <v>84550</v>
          </cell>
          <cell r="K5247">
            <v>84550</v>
          </cell>
          <cell r="L5247">
            <v>50730</v>
          </cell>
          <cell r="M5247" t="str">
            <v>F</v>
          </cell>
          <cell r="N5247">
            <v>0.6</v>
          </cell>
          <cell r="O5247" t="str">
            <v>L</v>
          </cell>
        </row>
        <row r="5248">
          <cell r="G5248" t="str">
            <v>SPO-2024/11-0001</v>
          </cell>
        </row>
        <row r="5248">
          <cell r="I5248" t="str">
            <v>F</v>
          </cell>
          <cell r="J5248">
            <v>66040</v>
          </cell>
          <cell r="K5248">
            <v>66040</v>
          </cell>
          <cell r="L5248">
            <v>39624</v>
          </cell>
          <cell r="M5248" t="str">
            <v>F</v>
          </cell>
          <cell r="N5248">
            <v>0.6</v>
          </cell>
          <cell r="O5248" t="str">
            <v>L</v>
          </cell>
        </row>
        <row r="5249">
          <cell r="F5249" t="str">
            <v>TIIU5578850</v>
          </cell>
          <cell r="G5249" t="str">
            <v>GR-2024/09-0063</v>
          </cell>
          <cell r="H5249" t="str">
            <v>202309-S0049, 202405-S0081, 202409-S0017, 202405-S0104, 202409-S0016, 202309-S0007</v>
          </cell>
          <cell r="I5249" t="str">
            <v>F</v>
          </cell>
          <cell r="J5249">
            <v>103575</v>
          </cell>
          <cell r="K5249">
            <v>103575</v>
          </cell>
          <cell r="L5249">
            <v>64081.85</v>
          </cell>
          <cell r="M5249" t="str">
            <v>F</v>
          </cell>
          <cell r="N5249">
            <v>0.6187</v>
          </cell>
          <cell r="O5249" t="str">
            <v>I</v>
          </cell>
        </row>
        <row r="5250">
          <cell r="F5250" t="str">
            <v>F-TCNU4475735</v>
          </cell>
          <cell r="G5250" t="str">
            <v>GR-2024/09-0032</v>
          </cell>
        </row>
        <row r="5250">
          <cell r="I5250" t="str">
            <v>F</v>
          </cell>
          <cell r="J5250">
            <v>740</v>
          </cell>
          <cell r="K5250">
            <v>740</v>
          </cell>
          <cell r="L5250">
            <v>466.05</v>
          </cell>
          <cell r="M5250" t="str">
            <v>F</v>
          </cell>
          <cell r="N5250">
            <v>0.6298</v>
          </cell>
          <cell r="O5250" t="str">
            <v>I</v>
          </cell>
        </row>
        <row r="5251">
          <cell r="F5251" t="str">
            <v>F-TRHU7301284</v>
          </cell>
          <cell r="G5251" t="str">
            <v>FGR2024/09-0003</v>
          </cell>
        </row>
        <row r="5251">
          <cell r="I5251" t="str">
            <v>F</v>
          </cell>
          <cell r="J5251">
            <v>0</v>
          </cell>
          <cell r="K5251">
            <v>0</v>
          </cell>
          <cell r="L5251">
            <v>0</v>
          </cell>
          <cell r="M5251" t="str">
            <v>F</v>
          </cell>
          <cell r="N5251">
            <v>0.6298</v>
          </cell>
          <cell r="O5251" t="str">
            <v>I</v>
          </cell>
        </row>
        <row r="5252">
          <cell r="G5252" t="str">
            <v>SPO-2024/10-0047</v>
          </cell>
        </row>
        <row r="5252">
          <cell r="I5252" t="str">
            <v>F</v>
          </cell>
          <cell r="J5252">
            <v>21238</v>
          </cell>
          <cell r="K5252">
            <v>21238</v>
          </cell>
          <cell r="L5252">
            <v>12742.8</v>
          </cell>
          <cell r="M5252" t="str">
            <v>F</v>
          </cell>
          <cell r="N5252">
            <v>0.6</v>
          </cell>
          <cell r="O5252" t="str">
            <v>L</v>
          </cell>
        </row>
        <row r="5253">
          <cell r="F5253" t="str">
            <v>F-EITU1797280</v>
          </cell>
          <cell r="G5253" t="str">
            <v>FGR2024/09-0002</v>
          </cell>
        </row>
        <row r="5253">
          <cell r="I5253" t="str">
            <v>F</v>
          </cell>
          <cell r="J5253">
            <v>0</v>
          </cell>
          <cell r="K5253">
            <v>0</v>
          </cell>
          <cell r="L5253">
            <v>0</v>
          </cell>
          <cell r="M5253" t="str">
            <v>F</v>
          </cell>
          <cell r="N5253">
            <v>0.6259</v>
          </cell>
          <cell r="O5253" t="str">
            <v>I</v>
          </cell>
        </row>
        <row r="5254">
          <cell r="F5254" t="str">
            <v>FOR LINKING </v>
          </cell>
          <cell r="G5254" t="str">
            <v>SPO-2024/10-0024, SPO-2024/10-0079, SPO-2024/11-0070, SPO-2024/11-0043, SPO-2024/10-0043, SPO-2024/10-0092</v>
          </cell>
        </row>
        <row r="5254">
          <cell r="I5254" t="str">
            <v>F</v>
          </cell>
          <cell r="J5254">
            <v>925331.65</v>
          </cell>
          <cell r="K5254">
            <v>925331.65</v>
          </cell>
          <cell r="L5254">
            <v>555198.99</v>
          </cell>
          <cell r="M5254" t="str">
            <v>F</v>
          </cell>
          <cell r="N5254">
            <v>0.6</v>
          </cell>
          <cell r="O5254" t="str">
            <v>L</v>
          </cell>
        </row>
        <row r="5255">
          <cell r="G5255" t="str">
            <v>SPO-2024/11-0029, XP-000077</v>
          </cell>
        </row>
        <row r="5255">
          <cell r="I5255" t="str">
            <v>F</v>
          </cell>
          <cell r="J5255">
            <v>73450</v>
          </cell>
          <cell r="K5255">
            <v>73450</v>
          </cell>
          <cell r="L5255">
            <v>44070</v>
          </cell>
          <cell r="M5255" t="str">
            <v>F</v>
          </cell>
          <cell r="N5255">
            <v>0.6</v>
          </cell>
          <cell r="O5255" t="str">
            <v>L</v>
          </cell>
        </row>
        <row r="5256">
          <cell r="G5256" t="str">
            <v>GR-2024/09-0027</v>
          </cell>
        </row>
        <row r="5256">
          <cell r="I5256" t="str">
            <v>F</v>
          </cell>
          <cell r="J5256">
            <v>427.41</v>
          </cell>
          <cell r="K5256">
            <v>427.41</v>
          </cell>
          <cell r="L5256">
            <v>427.41</v>
          </cell>
          <cell r="M5256" t="str">
            <v>F</v>
          </cell>
          <cell r="N5256">
            <v>1</v>
          </cell>
        </row>
        <row r="5257">
          <cell r="G5257" t="str">
            <v>SPO-2024/11-0019</v>
          </cell>
        </row>
        <row r="5257">
          <cell r="I5257" t="str">
            <v>F</v>
          </cell>
          <cell r="J5257">
            <v>22780</v>
          </cell>
          <cell r="K5257">
            <v>22780</v>
          </cell>
          <cell r="L5257">
            <v>13668</v>
          </cell>
          <cell r="M5257" t="str">
            <v>F</v>
          </cell>
          <cell r="N5257">
            <v>0.6</v>
          </cell>
          <cell r="O5257" t="str">
            <v>L</v>
          </cell>
        </row>
        <row r="5258">
          <cell r="G5258" t="str">
            <v>SPO-2024/11-0031, SPO-2024/11-0036</v>
          </cell>
        </row>
        <row r="5258">
          <cell r="I5258" t="str">
            <v>F</v>
          </cell>
          <cell r="J5258">
            <v>0</v>
          </cell>
          <cell r="K5258">
            <v>0</v>
          </cell>
          <cell r="L5258">
            <v>0</v>
          </cell>
          <cell r="M5258" t="str">
            <v>F</v>
          </cell>
          <cell r="N5258">
            <v>0.6</v>
          </cell>
          <cell r="O5258" t="str">
            <v>L</v>
          </cell>
        </row>
        <row r="5259">
          <cell r="F5259" t="str">
            <v>WHSU5257636 (MOCHA)</v>
          </cell>
          <cell r="G5259" t="str">
            <v>GR-2024/09-0077</v>
          </cell>
        </row>
        <row r="5259">
          <cell r="I5259" t="str">
            <v>F</v>
          </cell>
          <cell r="J5259">
            <v>22440</v>
          </cell>
          <cell r="K5259">
            <v>22440</v>
          </cell>
          <cell r="L5259">
            <v>13820.8</v>
          </cell>
          <cell r="M5259" t="str">
            <v>F</v>
          </cell>
          <cell r="N5259">
            <v>0.6159</v>
          </cell>
          <cell r="O5259" t="str">
            <v>I</v>
          </cell>
        </row>
        <row r="5260">
          <cell r="F5260" t="str">
            <v>YMMU6019232</v>
          </cell>
          <cell r="G5260" t="str">
            <v>GR-2024/09-0113</v>
          </cell>
          <cell r="H5260" t="str">
            <v>202408-S0032</v>
          </cell>
          <cell r="I5260" t="str">
            <v>F</v>
          </cell>
          <cell r="J5260">
            <v>33384.86</v>
          </cell>
          <cell r="K5260">
            <v>33384.86</v>
          </cell>
          <cell r="L5260">
            <v>33384.86</v>
          </cell>
          <cell r="M5260" t="str">
            <v>F</v>
          </cell>
          <cell r="N5260">
            <v>1</v>
          </cell>
          <cell r="O5260" t="str">
            <v>I</v>
          </cell>
        </row>
        <row r="5261">
          <cell r="F5261" t="str">
            <v>WHSU5257636 (MOCHA)</v>
          </cell>
          <cell r="G5261" t="str">
            <v>GR-2024/09-0078</v>
          </cell>
        </row>
        <row r="5261">
          <cell r="I5261" t="str">
            <v>F</v>
          </cell>
          <cell r="J5261">
            <v>3750</v>
          </cell>
          <cell r="K5261">
            <v>3750</v>
          </cell>
          <cell r="L5261">
            <v>2309.63</v>
          </cell>
          <cell r="M5261" t="str">
            <v>F</v>
          </cell>
          <cell r="N5261">
            <v>0.6159</v>
          </cell>
          <cell r="O5261" t="str">
            <v>I</v>
          </cell>
        </row>
        <row r="5262">
          <cell r="F5262" t="str">
            <v>WHSU5257636</v>
          </cell>
          <cell r="G5262" t="str">
            <v>GR-2024/09-0076</v>
          </cell>
          <cell r="H5262" t="str">
            <v>202406-S0029, 202302-S0015, 202205-S0076, 202407-S0050, 202408-S0019, 202405-S0044, 202405-S0066, 202408-S0046, 202408-S0082, 202403-S0001, 202409-S0017, 202408-S0024</v>
          </cell>
          <cell r="I5262" t="str">
            <v>F</v>
          </cell>
          <cell r="J5262">
            <v>118423</v>
          </cell>
          <cell r="K5262">
            <v>118423</v>
          </cell>
          <cell r="L5262">
            <v>72936.73</v>
          </cell>
          <cell r="M5262" t="str">
            <v>F</v>
          </cell>
          <cell r="N5262">
            <v>0.6159</v>
          </cell>
          <cell r="O5262" t="str">
            <v>I</v>
          </cell>
        </row>
        <row r="5263">
          <cell r="F5263" t="str">
            <v>FOR LINKING</v>
          </cell>
          <cell r="G5263" t="str">
            <v>SPO-2024/10-0058, SPO-2024/10-0059, SPO-2024/10-0065</v>
          </cell>
        </row>
        <row r="5263">
          <cell r="I5263" t="str">
            <v>F</v>
          </cell>
          <cell r="J5263">
            <v>476097.44</v>
          </cell>
          <cell r="K5263">
            <v>476097.44</v>
          </cell>
          <cell r="L5263">
            <v>285658.46</v>
          </cell>
          <cell r="M5263" t="str">
            <v>F</v>
          </cell>
          <cell r="N5263">
            <v>0.6</v>
          </cell>
          <cell r="O5263" t="str">
            <v>L</v>
          </cell>
        </row>
        <row r="5264">
          <cell r="G5264" t="str">
            <v>SPO-2024/10-0063</v>
          </cell>
        </row>
        <row r="5264">
          <cell r="I5264" t="str">
            <v>F</v>
          </cell>
          <cell r="J5264">
            <v>1687.5</v>
          </cell>
          <cell r="K5264">
            <v>1687.5</v>
          </cell>
          <cell r="L5264">
            <v>1012.5</v>
          </cell>
          <cell r="M5264" t="str">
            <v>F</v>
          </cell>
          <cell r="N5264">
            <v>0.6</v>
          </cell>
          <cell r="O5264" t="str">
            <v>L</v>
          </cell>
        </row>
        <row r="5265">
          <cell r="I5265" t="str">
            <v>F</v>
          </cell>
          <cell r="J5265">
            <v>6800</v>
          </cell>
          <cell r="K5265">
            <v>6800</v>
          </cell>
          <cell r="L5265">
            <v>4080</v>
          </cell>
          <cell r="M5265" t="str">
            <v>F</v>
          </cell>
          <cell r="N5265">
            <v>0.6</v>
          </cell>
          <cell r="O5265" t="str">
            <v>N</v>
          </cell>
        </row>
        <row r="5266">
          <cell r="G5266" t="str">
            <v>SPO-2024/11-0030</v>
          </cell>
        </row>
        <row r="5266">
          <cell r="I5266" t="str">
            <v>F</v>
          </cell>
          <cell r="J5266">
            <v>10250</v>
          </cell>
          <cell r="K5266">
            <v>10250</v>
          </cell>
          <cell r="L5266">
            <v>6150</v>
          </cell>
          <cell r="M5266" t="str">
            <v>F</v>
          </cell>
          <cell r="N5266">
            <v>0.6</v>
          </cell>
          <cell r="O5266" t="str">
            <v>L</v>
          </cell>
        </row>
        <row r="5267">
          <cell r="G5267" t="str">
            <v>GR-2024/09-0023</v>
          </cell>
          <cell r="H5267" t="str">
            <v>202408-S0060</v>
          </cell>
          <cell r="I5267" t="str">
            <v>F</v>
          </cell>
          <cell r="J5267">
            <v>241</v>
          </cell>
          <cell r="K5267">
            <v>241</v>
          </cell>
          <cell r="L5267">
            <v>147.73</v>
          </cell>
          <cell r="M5267" t="str">
            <v>F</v>
          </cell>
          <cell r="N5267">
            <v>0.613</v>
          </cell>
          <cell r="O5267" t="str">
            <v>I</v>
          </cell>
        </row>
        <row r="5268">
          <cell r="G5268" t="str">
            <v>SPO-2024/09-0059</v>
          </cell>
        </row>
        <row r="5268">
          <cell r="I5268" t="str">
            <v>F</v>
          </cell>
          <cell r="J5268">
            <v>1995</v>
          </cell>
          <cell r="K5268">
            <v>1995</v>
          </cell>
          <cell r="L5268">
            <v>1197</v>
          </cell>
          <cell r="M5268" t="str">
            <v>F</v>
          </cell>
          <cell r="N5268">
            <v>0.6</v>
          </cell>
          <cell r="O5268" t="str">
            <v>L</v>
          </cell>
        </row>
        <row r="5269">
          <cell r="F5269" t="str">
            <v>WHLU5686300</v>
          </cell>
          <cell r="G5269" t="str">
            <v>GR-2024/09-0085</v>
          </cell>
          <cell r="H5269" t="str">
            <v>202408-S0017, 202409-S0017, 202403-S0010</v>
          </cell>
          <cell r="I5269" t="str">
            <v>F</v>
          </cell>
          <cell r="J5269">
            <v>108665</v>
          </cell>
          <cell r="K5269">
            <v>108665</v>
          </cell>
          <cell r="L5269">
            <v>67231.04</v>
          </cell>
          <cell r="M5269" t="str">
            <v>F</v>
          </cell>
          <cell r="N5269">
            <v>0.6187</v>
          </cell>
          <cell r="O5269" t="str">
            <v>I</v>
          </cell>
        </row>
        <row r="5270">
          <cell r="F5270" t="str">
            <v>WHSU6164775</v>
          </cell>
          <cell r="G5270" t="str">
            <v>GR-2024/09-0083</v>
          </cell>
          <cell r="H5270" t="str">
            <v>202409-S0017, 202405-S0088, 202403-S0001</v>
          </cell>
          <cell r="I5270" t="str">
            <v>F</v>
          </cell>
          <cell r="J5270">
            <v>110895.02</v>
          </cell>
          <cell r="K5270">
            <v>110895.02</v>
          </cell>
          <cell r="L5270">
            <v>68610.75</v>
          </cell>
          <cell r="M5270" t="str">
            <v>F</v>
          </cell>
          <cell r="N5270">
            <v>0.6187</v>
          </cell>
          <cell r="O5270" t="str">
            <v>I</v>
          </cell>
        </row>
        <row r="5271">
          <cell r="G5271" t="str">
            <v>SPO-2024/09-0017, SPO-2024/09-0009, SPO-2024/09-0008, SPO-2024/09-0011</v>
          </cell>
        </row>
        <row r="5271">
          <cell r="I5271" t="str">
            <v>F</v>
          </cell>
          <cell r="J5271">
            <v>200205</v>
          </cell>
          <cell r="K5271">
            <v>200205</v>
          </cell>
          <cell r="L5271">
            <v>120123</v>
          </cell>
          <cell r="M5271" t="str">
            <v>F</v>
          </cell>
          <cell r="N5271">
            <v>0.6</v>
          </cell>
          <cell r="O5271" t="str">
            <v>I</v>
          </cell>
        </row>
        <row r="5272">
          <cell r="F5272" t="str">
            <v>F-EITU1469700</v>
          </cell>
          <cell r="G5272" t="str">
            <v>FGR2024/09-0001</v>
          </cell>
        </row>
        <row r="5272">
          <cell r="I5272" t="str">
            <v>F</v>
          </cell>
          <cell r="J5272">
            <v>0</v>
          </cell>
          <cell r="K5272">
            <v>0</v>
          </cell>
          <cell r="L5272">
            <v>0</v>
          </cell>
          <cell r="M5272" t="str">
            <v>F</v>
          </cell>
          <cell r="N5272">
            <v>0.6259</v>
          </cell>
          <cell r="O5272" t="str">
            <v>I</v>
          </cell>
        </row>
        <row r="5273">
          <cell r="G5273" t="str">
            <v>SPO-2024/10-0010</v>
          </cell>
        </row>
        <row r="5273">
          <cell r="I5273" t="str">
            <v>F</v>
          </cell>
          <cell r="J5273">
            <v>14425</v>
          </cell>
          <cell r="K5273">
            <v>14425</v>
          </cell>
          <cell r="L5273">
            <v>8655</v>
          </cell>
          <cell r="M5273" t="str">
            <v>F</v>
          </cell>
          <cell r="N5273">
            <v>0.6</v>
          </cell>
          <cell r="O5273" t="str">
            <v>L</v>
          </cell>
        </row>
        <row r="5274">
          <cell r="G5274" t="str">
            <v>SPO-2024/09-0021, SPO-2024/09-0018, SPO-2024/09-0020, SPO-2024/09-0017, SPO-2024/09-0019</v>
          </cell>
        </row>
        <row r="5274">
          <cell r="I5274" t="str">
            <v>F</v>
          </cell>
          <cell r="J5274">
            <v>307630</v>
          </cell>
          <cell r="K5274">
            <v>307630</v>
          </cell>
          <cell r="L5274">
            <v>184578</v>
          </cell>
          <cell r="M5274" t="str">
            <v>F</v>
          </cell>
          <cell r="N5274">
            <v>0.6</v>
          </cell>
          <cell r="O5274" t="str">
            <v>L</v>
          </cell>
        </row>
        <row r="5275">
          <cell r="F5275" t="str">
            <v>SIKU4240952</v>
          </cell>
          <cell r="G5275" t="str">
            <v>GR-2024/09-0047</v>
          </cell>
          <cell r="H5275" t="str">
            <v>202407-S0067, 202407-S0059, 202409-S0012, 202405-S0113, 202406-S0082, 202401-S0032</v>
          </cell>
          <cell r="I5275" t="str">
            <v>F</v>
          </cell>
          <cell r="J5275">
            <v>216635</v>
          </cell>
          <cell r="K5275">
            <v>216635</v>
          </cell>
          <cell r="L5275">
            <v>134032.07</v>
          </cell>
          <cell r="M5275" t="str">
            <v>F</v>
          </cell>
          <cell r="N5275">
            <v>0.6187</v>
          </cell>
          <cell r="O5275" t="str">
            <v>I</v>
          </cell>
        </row>
        <row r="5276">
          <cell r="G5276" t="str">
            <v>SPO-2024/11-0046, SPO-2024/11-0036, SPO-2024/10-0072, SPO-2024/10-0087</v>
          </cell>
        </row>
        <row r="5276">
          <cell r="I5276" t="str">
            <v>F</v>
          </cell>
          <cell r="J5276">
            <v>247226.84</v>
          </cell>
          <cell r="K5276">
            <v>247226.84</v>
          </cell>
          <cell r="L5276">
            <v>148336.1</v>
          </cell>
          <cell r="M5276" t="str">
            <v>F</v>
          </cell>
          <cell r="N5276">
            <v>0.6</v>
          </cell>
          <cell r="O5276" t="str">
            <v>L</v>
          </cell>
        </row>
        <row r="5277">
          <cell r="G5277" t="str">
            <v>GR-2024/10-0007</v>
          </cell>
        </row>
        <row r="5277">
          <cell r="I5277" t="str">
            <v>F</v>
          </cell>
          <cell r="J5277">
            <v>790</v>
          </cell>
          <cell r="K5277">
            <v>790</v>
          </cell>
          <cell r="L5277">
            <v>790</v>
          </cell>
          <cell r="M5277" t="str">
            <v>F</v>
          </cell>
          <cell r="N5277">
            <v>1</v>
          </cell>
        </row>
        <row r="5278">
          <cell r="F5278" t="str">
            <v>SIKU4240931</v>
          </cell>
          <cell r="G5278" t="str">
            <v>GR-2024/09-0053</v>
          </cell>
          <cell r="H5278" t="str">
            <v>202407-S0059, 202405-S0113, 202406-S0104, 202402-S0009, 202407-S0065, 202407-S0067</v>
          </cell>
          <cell r="I5278" t="str">
            <v>F</v>
          </cell>
          <cell r="J5278">
            <v>191458</v>
          </cell>
          <cell r="K5278">
            <v>191458</v>
          </cell>
          <cell r="L5278">
            <v>118455.06</v>
          </cell>
          <cell r="M5278" t="str">
            <v>F</v>
          </cell>
          <cell r="N5278">
            <v>0.6187</v>
          </cell>
          <cell r="O5278" t="str">
            <v>I</v>
          </cell>
        </row>
        <row r="5279">
          <cell r="F5279" t="str">
            <v>SIKU4242338</v>
          </cell>
          <cell r="G5279" t="str">
            <v>GR-2024/09-0060</v>
          </cell>
          <cell r="H5279" t="str">
            <v>202401-S0032, 202408-S0015, 202406-S0061, 202407-S0059, 202409-S0012, 202406-S0066, 202404-S0079, 202405-S0113, 202405-S0058, 202406-S0015</v>
          </cell>
          <cell r="I5279" t="str">
            <v>F</v>
          </cell>
          <cell r="J5279">
            <v>168355</v>
          </cell>
          <cell r="K5279">
            <v>168355</v>
          </cell>
          <cell r="L5279">
            <v>104161.24</v>
          </cell>
          <cell r="M5279" t="str">
            <v>F</v>
          </cell>
          <cell r="N5279">
            <v>0.6187</v>
          </cell>
          <cell r="O5279" t="str">
            <v>I</v>
          </cell>
        </row>
        <row r="5280">
          <cell r="F5280" t="str">
            <v>SIKU4242338 (MOCHA)</v>
          </cell>
          <cell r="G5280" t="str">
            <v>GR-2024/09-0061</v>
          </cell>
        </row>
        <row r="5280">
          <cell r="I5280" t="str">
            <v>F</v>
          </cell>
          <cell r="J5280">
            <v>15472</v>
          </cell>
          <cell r="K5280">
            <v>15472</v>
          </cell>
          <cell r="L5280">
            <v>9572.53</v>
          </cell>
          <cell r="M5280" t="str">
            <v>F</v>
          </cell>
          <cell r="N5280">
            <v>0.6187</v>
          </cell>
          <cell r="O5280" t="str">
            <v>I</v>
          </cell>
        </row>
        <row r="5281">
          <cell r="G5281" t="str">
            <v>SPO-2024/09-0006, SPO-2024/09-0004</v>
          </cell>
        </row>
        <row r="5281">
          <cell r="I5281" t="str">
            <v>F</v>
          </cell>
          <cell r="J5281">
            <v>23539</v>
          </cell>
          <cell r="K5281">
            <v>23539</v>
          </cell>
          <cell r="L5281">
            <v>14123.4</v>
          </cell>
          <cell r="M5281" t="str">
            <v>F</v>
          </cell>
          <cell r="N5281">
            <v>0.6</v>
          </cell>
          <cell r="O5281" t="str">
            <v>L</v>
          </cell>
        </row>
        <row r="5282">
          <cell r="G5282" t="str">
            <v>SPO-2024/10-0087, SPO-2024/11-0046</v>
          </cell>
        </row>
        <row r="5282">
          <cell r="I5282" t="str">
            <v>F</v>
          </cell>
          <cell r="J5282">
            <v>140634</v>
          </cell>
          <cell r="K5282">
            <v>140634</v>
          </cell>
          <cell r="L5282">
            <v>84380.4</v>
          </cell>
          <cell r="M5282" t="str">
            <v>F</v>
          </cell>
          <cell r="N5282">
            <v>0.6</v>
          </cell>
          <cell r="O5282" t="str">
            <v>L</v>
          </cell>
        </row>
        <row r="5283">
          <cell r="G5283" t="str">
            <v>SPO-2024/11-0006</v>
          </cell>
        </row>
        <row r="5283">
          <cell r="I5283" t="str">
            <v>F</v>
          </cell>
          <cell r="J5283">
            <v>33250</v>
          </cell>
          <cell r="K5283">
            <v>33250</v>
          </cell>
          <cell r="L5283">
            <v>19950</v>
          </cell>
          <cell r="M5283" t="str">
            <v>F</v>
          </cell>
          <cell r="N5283">
            <v>0.6</v>
          </cell>
          <cell r="O5283" t="str">
            <v>L</v>
          </cell>
        </row>
        <row r="5284">
          <cell r="G5284" t="str">
            <v>PO-2024/10-0027</v>
          </cell>
        </row>
        <row r="5284">
          <cell r="I5284" t="str">
            <v>F</v>
          </cell>
          <cell r="J5284">
            <v>1400</v>
          </cell>
          <cell r="K5284">
            <v>1400</v>
          </cell>
          <cell r="L5284">
            <v>840</v>
          </cell>
          <cell r="M5284" t="str">
            <v>F</v>
          </cell>
          <cell r="N5284">
            <v>0.6</v>
          </cell>
          <cell r="O5284" t="str">
            <v>L</v>
          </cell>
        </row>
        <row r="5285">
          <cell r="F5285" t="str">
            <v>SIKU4240973 (MOCHA)</v>
          </cell>
          <cell r="G5285" t="str">
            <v>GR-2024/09-0051</v>
          </cell>
        </row>
        <row r="5285">
          <cell r="I5285" t="str">
            <v>F</v>
          </cell>
          <cell r="J5285">
            <v>64029</v>
          </cell>
          <cell r="K5285">
            <v>64029</v>
          </cell>
          <cell r="L5285">
            <v>39614.74</v>
          </cell>
          <cell r="M5285" t="str">
            <v>F</v>
          </cell>
          <cell r="N5285">
            <v>0.6187</v>
          </cell>
          <cell r="O5285" t="str">
            <v>I</v>
          </cell>
        </row>
        <row r="5286">
          <cell r="F5286" t="str">
            <v>SIKU4240973</v>
          </cell>
          <cell r="G5286" t="str">
            <v>GR-2024/09-0050</v>
          </cell>
          <cell r="H5286" t="str">
            <v>202406-S0061, 202404-S0079, 202405-S0058, 202408-S0044, 202405-S0113, 202407-S0095</v>
          </cell>
          <cell r="I5286" t="str">
            <v>F</v>
          </cell>
          <cell r="J5286">
            <v>111046</v>
          </cell>
          <cell r="K5286">
            <v>111046</v>
          </cell>
          <cell r="L5286">
            <v>68704.16</v>
          </cell>
          <cell r="M5286" t="str">
            <v>F</v>
          </cell>
          <cell r="N5286">
            <v>0.6187</v>
          </cell>
          <cell r="O5286" t="str">
            <v>I</v>
          </cell>
        </row>
        <row r="5287">
          <cell r="G5287" t="str">
            <v>SPO-2024/11-0008, SPO-2024/10-0042</v>
          </cell>
        </row>
        <row r="5287">
          <cell r="I5287" t="str">
            <v>F</v>
          </cell>
          <cell r="J5287">
            <v>8862</v>
          </cell>
          <cell r="K5287">
            <v>8862</v>
          </cell>
          <cell r="L5287">
            <v>5317.2</v>
          </cell>
          <cell r="M5287" t="str">
            <v>F</v>
          </cell>
          <cell r="N5287">
            <v>0.6</v>
          </cell>
          <cell r="O5287" t="str">
            <v>L</v>
          </cell>
        </row>
        <row r="5288">
          <cell r="G5288" t="str">
            <v>SPO-2024/10-0083, SPO-2024/11-0032</v>
          </cell>
        </row>
        <row r="5288">
          <cell r="I5288" t="str">
            <v>F</v>
          </cell>
          <cell r="J5288">
            <v>14000</v>
          </cell>
          <cell r="K5288">
            <v>14000</v>
          </cell>
          <cell r="L5288">
            <v>8400</v>
          </cell>
          <cell r="M5288" t="str">
            <v>F</v>
          </cell>
          <cell r="N5288">
            <v>0.6</v>
          </cell>
          <cell r="O5288" t="str">
            <v>L</v>
          </cell>
        </row>
        <row r="5289">
          <cell r="G5289" t="str">
            <v>SPO-2024/10-0028, SPO-2024/11-0011</v>
          </cell>
        </row>
        <row r="5289">
          <cell r="I5289" t="str">
            <v>F</v>
          </cell>
          <cell r="J5289">
            <v>56920</v>
          </cell>
          <cell r="K5289">
            <v>56920</v>
          </cell>
          <cell r="L5289">
            <v>34152</v>
          </cell>
          <cell r="M5289" t="str">
            <v>F</v>
          </cell>
          <cell r="N5289">
            <v>0.6</v>
          </cell>
          <cell r="O5289" t="str">
            <v>L</v>
          </cell>
        </row>
        <row r="5290">
          <cell r="G5290" t="str">
            <v>SPO-2024/11-0038</v>
          </cell>
        </row>
        <row r="5290">
          <cell r="I5290" t="str">
            <v>F</v>
          </cell>
          <cell r="J5290">
            <v>93802</v>
          </cell>
          <cell r="K5290">
            <v>93802</v>
          </cell>
          <cell r="L5290">
            <v>56281.2</v>
          </cell>
          <cell r="M5290" t="str">
            <v>F</v>
          </cell>
          <cell r="N5290">
            <v>0.6</v>
          </cell>
          <cell r="O5290" t="str">
            <v>L</v>
          </cell>
        </row>
        <row r="5291">
          <cell r="F5291" t="str">
            <v>SKHU9925089</v>
          </cell>
          <cell r="G5291" t="str">
            <v>GR-2024/10-0085</v>
          </cell>
          <cell r="H5291" t="str">
            <v>202407-S0127</v>
          </cell>
          <cell r="I5291" t="str">
            <v>F</v>
          </cell>
          <cell r="J5291">
            <v>76671.45</v>
          </cell>
          <cell r="K5291">
            <v>76671.45</v>
          </cell>
          <cell r="L5291">
            <v>76671.45</v>
          </cell>
          <cell r="M5291" t="str">
            <v>F</v>
          </cell>
          <cell r="N5291">
            <v>1</v>
          </cell>
          <cell r="O5291" t="str">
            <v>I</v>
          </cell>
        </row>
        <row r="5292">
          <cell r="G5292" t="str">
            <v>SPO-2024/10-0018, PO-2024/10-0027, SPO-2024/11-0061, SPO-2024/11-0036, SPO-2024/11-0019</v>
          </cell>
        </row>
        <row r="5292">
          <cell r="I5292" t="str">
            <v>F</v>
          </cell>
          <cell r="J5292">
            <v>108995</v>
          </cell>
          <cell r="K5292">
            <v>108995</v>
          </cell>
          <cell r="L5292">
            <v>65397</v>
          </cell>
          <cell r="M5292" t="str">
            <v>F</v>
          </cell>
          <cell r="N5292">
            <v>0.6</v>
          </cell>
          <cell r="O5292" t="str">
            <v>L</v>
          </cell>
        </row>
        <row r="5293">
          <cell r="G5293" t="str">
            <v>GR-2024/09-0004</v>
          </cell>
        </row>
        <row r="5293">
          <cell r="I5293" t="str">
            <v>F</v>
          </cell>
          <cell r="J5293">
            <v>560</v>
          </cell>
          <cell r="K5293">
            <v>560</v>
          </cell>
          <cell r="L5293">
            <v>560</v>
          </cell>
          <cell r="M5293" t="str">
            <v>F</v>
          </cell>
          <cell r="N5293">
            <v>1</v>
          </cell>
        </row>
        <row r="5294">
          <cell r="G5294" t="str">
            <v>SPO-2024/11-0019, SPO-2024/11-0046, SPO-2024/09-0029, PO-2024/10-0027</v>
          </cell>
        </row>
        <row r="5294">
          <cell r="I5294" t="str">
            <v>F</v>
          </cell>
          <cell r="J5294">
            <v>68000</v>
          </cell>
          <cell r="K5294">
            <v>68000</v>
          </cell>
          <cell r="L5294">
            <v>40800</v>
          </cell>
          <cell r="M5294" t="str">
            <v>F</v>
          </cell>
          <cell r="N5294">
            <v>0.6</v>
          </cell>
          <cell r="O5294" t="str">
            <v>L</v>
          </cell>
        </row>
        <row r="5295">
          <cell r="G5295" t="str">
            <v>SPO-2024/10-0083, SPO-2024/11-0032</v>
          </cell>
        </row>
        <row r="5295">
          <cell r="I5295" t="str">
            <v>F</v>
          </cell>
          <cell r="J5295">
            <v>37928</v>
          </cell>
          <cell r="K5295">
            <v>37928</v>
          </cell>
          <cell r="L5295">
            <v>22756.8</v>
          </cell>
          <cell r="M5295" t="str">
            <v>F</v>
          </cell>
          <cell r="N5295">
            <v>0.6</v>
          </cell>
          <cell r="O5295" t="str">
            <v>L</v>
          </cell>
        </row>
        <row r="5296">
          <cell r="G5296" t="str">
            <v>SPO-2024/10-0028</v>
          </cell>
        </row>
        <row r="5296">
          <cell r="I5296" t="str">
            <v>F</v>
          </cell>
          <cell r="J5296">
            <v>1560</v>
          </cell>
          <cell r="K5296">
            <v>1560</v>
          </cell>
          <cell r="L5296">
            <v>936</v>
          </cell>
          <cell r="M5296" t="str">
            <v>F</v>
          </cell>
          <cell r="N5296">
            <v>0.6</v>
          </cell>
          <cell r="O5296" t="str">
            <v>L</v>
          </cell>
        </row>
        <row r="5297">
          <cell r="G5297" t="str">
            <v>GR-2024/10-0007, GR-2024/09-0062</v>
          </cell>
        </row>
        <row r="5297">
          <cell r="I5297" t="str">
            <v>F</v>
          </cell>
          <cell r="J5297">
            <v>9875</v>
          </cell>
          <cell r="K5297">
            <v>9875</v>
          </cell>
          <cell r="L5297">
            <v>9875</v>
          </cell>
          <cell r="M5297" t="str">
            <v>F</v>
          </cell>
          <cell r="N5297">
            <v>1</v>
          </cell>
        </row>
        <row r="5298">
          <cell r="G5298" t="str">
            <v>SPO-2024/11-0012</v>
          </cell>
        </row>
        <row r="5298">
          <cell r="I5298" t="str">
            <v>F</v>
          </cell>
          <cell r="J5298">
            <v>18460</v>
          </cell>
          <cell r="K5298">
            <v>18460</v>
          </cell>
          <cell r="L5298">
            <v>11076</v>
          </cell>
          <cell r="M5298" t="str">
            <v>F</v>
          </cell>
          <cell r="N5298">
            <v>0.6</v>
          </cell>
          <cell r="O5298" t="str">
            <v>L</v>
          </cell>
        </row>
        <row r="5299">
          <cell r="F5299" t="str">
            <v>APHU7235338 (MOCHA)</v>
          </cell>
          <cell r="G5299" t="str">
            <v>GR-2024/09-0044</v>
          </cell>
        </row>
        <row r="5299">
          <cell r="I5299" t="str">
            <v>F</v>
          </cell>
          <cell r="J5299">
            <v>14490</v>
          </cell>
          <cell r="K5299">
            <v>14490</v>
          </cell>
          <cell r="L5299">
            <v>8964.96</v>
          </cell>
          <cell r="M5299" t="str">
            <v>F</v>
          </cell>
          <cell r="N5299">
            <v>0.6187</v>
          </cell>
          <cell r="O5299" t="str">
            <v>I</v>
          </cell>
        </row>
        <row r="5300">
          <cell r="F5300" t="str">
            <v>APHU7235338</v>
          </cell>
          <cell r="G5300" t="str">
            <v>GR-2024/09-0043</v>
          </cell>
          <cell r="H5300" t="str">
            <v>202407-S0034, 202406-S0051, 202407-S0037, 202407-S0036, 202406-S0030, 202406-S0052, 202405-S0008, 202407-S0112, 202406-S0006, 202406-S0007, 202406-S0050, 202407-S0039, 202407-S0110, 202405-S0065, 202407-S0047, 202406-S0078, 202403-S0098, 202406-S0031, 202407-S0041, 202406-S0103, 202408-S0048, 202408-S0018</v>
          </cell>
          <cell r="I5300" t="str">
            <v>F</v>
          </cell>
          <cell r="J5300">
            <v>783969.1</v>
          </cell>
          <cell r="K5300">
            <v>783969.1</v>
          </cell>
          <cell r="L5300">
            <v>485041.68</v>
          </cell>
          <cell r="M5300" t="str">
            <v>F</v>
          </cell>
          <cell r="N5300">
            <v>0.6187</v>
          </cell>
          <cell r="O5300" t="str">
            <v>I</v>
          </cell>
        </row>
        <row r="5301">
          <cell r="F5301" t="str">
            <v>F-XHCU5290166</v>
          </cell>
          <cell r="G5301" t="str">
            <v>FGR2024/08-0006</v>
          </cell>
          <cell r="H5301" t="str">
            <v>202406-S0092</v>
          </cell>
          <cell r="I5301" t="str">
            <v>F</v>
          </cell>
          <cell r="J5301">
            <v>0</v>
          </cell>
          <cell r="K5301">
            <v>0</v>
          </cell>
          <cell r="L5301">
            <v>0</v>
          </cell>
          <cell r="M5301" t="str">
            <v>F</v>
          </cell>
          <cell r="N5301">
            <v>0.6298</v>
          </cell>
          <cell r="O5301" t="str">
            <v>I</v>
          </cell>
        </row>
        <row r="5302">
          <cell r="I5302" t="str">
            <v>F</v>
          </cell>
          <cell r="J5302">
            <v>4788</v>
          </cell>
          <cell r="K5302">
            <v>4788</v>
          </cell>
          <cell r="L5302">
            <v>2872.8</v>
          </cell>
          <cell r="M5302" t="str">
            <v>F</v>
          </cell>
          <cell r="N5302">
            <v>0.6</v>
          </cell>
          <cell r="O5302" t="str">
            <v>N</v>
          </cell>
        </row>
        <row r="5303">
          <cell r="G5303" t="str">
            <v>SPO-2024/09-0041</v>
          </cell>
        </row>
        <row r="5303">
          <cell r="I5303" t="str">
            <v>F</v>
          </cell>
          <cell r="J5303">
            <v>42900</v>
          </cell>
          <cell r="K5303">
            <v>42900</v>
          </cell>
          <cell r="L5303">
            <v>25740</v>
          </cell>
          <cell r="M5303" t="str">
            <v>F</v>
          </cell>
          <cell r="N5303">
            <v>0.6</v>
          </cell>
          <cell r="O5303" t="str">
            <v>L</v>
          </cell>
        </row>
        <row r="5304">
          <cell r="G5304" t="str">
            <v>SPO-2024/11-0012</v>
          </cell>
        </row>
        <row r="5304">
          <cell r="I5304" t="str">
            <v>F</v>
          </cell>
          <cell r="J5304">
            <v>20400</v>
          </cell>
          <cell r="K5304">
            <v>20400</v>
          </cell>
          <cell r="L5304">
            <v>12240</v>
          </cell>
          <cell r="M5304" t="str">
            <v>F</v>
          </cell>
          <cell r="N5304">
            <v>0.6</v>
          </cell>
          <cell r="O5304" t="str">
            <v>L</v>
          </cell>
        </row>
        <row r="5305">
          <cell r="G5305" t="str">
            <v>SPO-2024/10-0053</v>
          </cell>
        </row>
        <row r="5305">
          <cell r="I5305" t="str">
            <v>F</v>
          </cell>
          <cell r="J5305">
            <v>91474</v>
          </cell>
          <cell r="K5305">
            <v>91474</v>
          </cell>
          <cell r="L5305">
            <v>54884.4</v>
          </cell>
          <cell r="M5305" t="str">
            <v>F</v>
          </cell>
          <cell r="N5305">
            <v>0.6</v>
          </cell>
          <cell r="O5305" t="str">
            <v>L</v>
          </cell>
        </row>
        <row r="5306">
          <cell r="G5306" t="str">
            <v>SPO-2024/10-0087, PO-2024/09-0017, SPO-2024/11-0031, PO-2024/10-0027, SPO-2024/11-0046, SPO-2024/10-0018</v>
          </cell>
        </row>
        <row r="5306">
          <cell r="I5306" t="str">
            <v>F</v>
          </cell>
          <cell r="J5306">
            <v>41736</v>
          </cell>
          <cell r="K5306">
            <v>41736</v>
          </cell>
          <cell r="L5306">
            <v>25041.6</v>
          </cell>
          <cell r="M5306" t="str">
            <v>F</v>
          </cell>
          <cell r="N5306">
            <v>0.6</v>
          </cell>
          <cell r="O5306" t="str">
            <v>L</v>
          </cell>
        </row>
        <row r="5307">
          <cell r="G5307" t="str">
            <v>SPO-2024/10-0035, SPO-2024/11-0002</v>
          </cell>
        </row>
        <row r="5307">
          <cell r="I5307" t="str">
            <v>F</v>
          </cell>
          <cell r="J5307">
            <v>32290</v>
          </cell>
          <cell r="K5307">
            <v>32290</v>
          </cell>
          <cell r="L5307">
            <v>19374</v>
          </cell>
          <cell r="M5307" t="str">
            <v>F</v>
          </cell>
          <cell r="N5307">
            <v>0.6</v>
          </cell>
          <cell r="O5307" t="str">
            <v>L</v>
          </cell>
        </row>
        <row r="5308">
          <cell r="I5308" t="str">
            <v>F</v>
          </cell>
          <cell r="J5308">
            <v>49940</v>
          </cell>
          <cell r="K5308">
            <v>49940</v>
          </cell>
          <cell r="L5308">
            <v>29964</v>
          </cell>
          <cell r="M5308" t="str">
            <v>F</v>
          </cell>
          <cell r="N5308">
            <v>0.6</v>
          </cell>
          <cell r="O5308" t="str">
            <v>L</v>
          </cell>
        </row>
        <row r="5309">
          <cell r="G5309" t="str">
            <v>SPO-2024/10-0063</v>
          </cell>
        </row>
        <row r="5309">
          <cell r="I5309" t="str">
            <v>F</v>
          </cell>
          <cell r="J5309">
            <v>35425</v>
          </cell>
          <cell r="K5309">
            <v>35425</v>
          </cell>
          <cell r="L5309">
            <v>21255</v>
          </cell>
          <cell r="M5309" t="str">
            <v>F</v>
          </cell>
          <cell r="N5309">
            <v>0.6</v>
          </cell>
          <cell r="O5309" t="str">
            <v>L</v>
          </cell>
        </row>
        <row r="5310">
          <cell r="G5310" t="str">
            <v>SPO-2024/11-0030, SPO-2024/11-0004</v>
          </cell>
        </row>
        <row r="5310">
          <cell r="I5310" t="str">
            <v>F</v>
          </cell>
          <cell r="J5310">
            <v>25297.6</v>
          </cell>
          <cell r="K5310">
            <v>25297.6</v>
          </cell>
          <cell r="L5310">
            <v>15178.56</v>
          </cell>
          <cell r="M5310" t="str">
            <v>F</v>
          </cell>
          <cell r="N5310">
            <v>0.6</v>
          </cell>
          <cell r="O5310" t="str">
            <v>L</v>
          </cell>
        </row>
        <row r="5311">
          <cell r="I5311" t="str">
            <v>F</v>
          </cell>
          <cell r="J5311">
            <v>0</v>
          </cell>
          <cell r="K5311">
            <v>0</v>
          </cell>
          <cell r="L5311">
            <v>0</v>
          </cell>
          <cell r="M5311" t="str">
            <v>F</v>
          </cell>
          <cell r="N5311">
            <v>1</v>
          </cell>
        </row>
        <row r="5312">
          <cell r="G5312" t="str">
            <v>SPO-2024/11-0006</v>
          </cell>
        </row>
        <row r="5312">
          <cell r="I5312" t="str">
            <v>F</v>
          </cell>
          <cell r="J5312">
            <v>34050</v>
          </cell>
          <cell r="K5312">
            <v>34050</v>
          </cell>
          <cell r="L5312">
            <v>20430</v>
          </cell>
          <cell r="M5312" t="str">
            <v>F</v>
          </cell>
          <cell r="N5312">
            <v>0.6</v>
          </cell>
          <cell r="O5312" t="str">
            <v>L</v>
          </cell>
        </row>
        <row r="5313">
          <cell r="G5313" t="str">
            <v>SPO-2024/10-0053</v>
          </cell>
        </row>
        <row r="5313">
          <cell r="I5313" t="str">
            <v>F</v>
          </cell>
          <cell r="J5313">
            <v>18440</v>
          </cell>
          <cell r="K5313">
            <v>18440</v>
          </cell>
          <cell r="L5313">
            <v>11064</v>
          </cell>
          <cell r="M5313" t="str">
            <v>F</v>
          </cell>
          <cell r="N5313">
            <v>0.6</v>
          </cell>
          <cell r="O5313" t="str">
            <v>L</v>
          </cell>
        </row>
        <row r="5314">
          <cell r="G5314" t="str">
            <v>SPO-2024/10-0028, SPO-2024/11-0011</v>
          </cell>
        </row>
        <row r="5314">
          <cell r="I5314" t="str">
            <v>F</v>
          </cell>
          <cell r="J5314">
            <v>19250</v>
          </cell>
          <cell r="K5314">
            <v>19250</v>
          </cell>
          <cell r="L5314">
            <v>11550</v>
          </cell>
          <cell r="M5314" t="str">
            <v>F</v>
          </cell>
          <cell r="N5314">
            <v>0.6</v>
          </cell>
          <cell r="O5314" t="str">
            <v>L</v>
          </cell>
        </row>
        <row r="5315">
          <cell r="I5315" t="str">
            <v>F</v>
          </cell>
          <cell r="J5315">
            <v>19850</v>
          </cell>
          <cell r="K5315">
            <v>19850</v>
          </cell>
          <cell r="L5315">
            <v>11910</v>
          </cell>
          <cell r="M5315" t="str">
            <v>F</v>
          </cell>
          <cell r="N5315">
            <v>0.6</v>
          </cell>
          <cell r="O5315" t="str">
            <v>L</v>
          </cell>
        </row>
        <row r="5316">
          <cell r="G5316" t="str">
            <v>SPO-2024/11-0046, SPO-2024/10-0087, SPO-2024/10-0072, SPO-2024/11-0031, PO-2024/10-0027</v>
          </cell>
        </row>
        <row r="5316">
          <cell r="I5316" t="str">
            <v>F</v>
          </cell>
          <cell r="J5316">
            <v>125547.5</v>
          </cell>
          <cell r="K5316">
            <v>125547.5</v>
          </cell>
          <cell r="L5316">
            <v>75328.5</v>
          </cell>
          <cell r="M5316" t="str">
            <v>F</v>
          </cell>
          <cell r="N5316">
            <v>0.6</v>
          </cell>
          <cell r="O5316" t="str">
            <v>L</v>
          </cell>
        </row>
        <row r="5317">
          <cell r="G5317" t="str">
            <v>SPO-2024/11-0026, SPO-2024/10-0040</v>
          </cell>
        </row>
        <row r="5317">
          <cell r="I5317" t="str">
            <v>F</v>
          </cell>
          <cell r="J5317">
            <v>130594</v>
          </cell>
          <cell r="K5317">
            <v>130594</v>
          </cell>
          <cell r="L5317">
            <v>78356.4</v>
          </cell>
          <cell r="M5317" t="str">
            <v>F</v>
          </cell>
          <cell r="N5317">
            <v>0.6</v>
          </cell>
          <cell r="O5317" t="str">
            <v>N</v>
          </cell>
        </row>
        <row r="5318">
          <cell r="G5318" t="str">
            <v>GR-2024/08-0095</v>
          </cell>
        </row>
        <row r="5318">
          <cell r="I5318" t="str">
            <v>F</v>
          </cell>
          <cell r="J5318">
            <v>395</v>
          </cell>
          <cell r="K5318">
            <v>395</v>
          </cell>
          <cell r="L5318">
            <v>395</v>
          </cell>
          <cell r="M5318" t="str">
            <v>F</v>
          </cell>
          <cell r="N5318">
            <v>1</v>
          </cell>
        </row>
        <row r="5319">
          <cell r="G5319" t="str">
            <v>SPO-2024/10-0053</v>
          </cell>
        </row>
        <row r="5319">
          <cell r="I5319" t="str">
            <v>F</v>
          </cell>
          <cell r="J5319">
            <v>2300</v>
          </cell>
          <cell r="K5319">
            <v>2300</v>
          </cell>
          <cell r="L5319">
            <v>1380</v>
          </cell>
          <cell r="M5319" t="str">
            <v>F</v>
          </cell>
          <cell r="N5319">
            <v>0.6</v>
          </cell>
          <cell r="O5319" t="str">
            <v>L</v>
          </cell>
        </row>
        <row r="5320">
          <cell r="G5320" t="str">
            <v>GR-2024/08-0094</v>
          </cell>
        </row>
        <row r="5320">
          <cell r="I5320" t="str">
            <v>F</v>
          </cell>
          <cell r="J5320">
            <v>161.4</v>
          </cell>
          <cell r="K5320">
            <v>161.4</v>
          </cell>
          <cell r="L5320">
            <v>161.4</v>
          </cell>
          <cell r="M5320" t="str">
            <v>F</v>
          </cell>
          <cell r="N5320">
            <v>1</v>
          </cell>
        </row>
        <row r="5321">
          <cell r="F5321" t="str">
            <v>TSSU5006393</v>
          </cell>
          <cell r="G5321" t="str">
            <v>GR-2024/09-0003</v>
          </cell>
          <cell r="H5321" t="str">
            <v>202405-S0058, 202403-S0031, 202407-S0059, 202405-S0113, 202407-S0095, 202406-S0061</v>
          </cell>
          <cell r="I5321" t="str">
            <v>F</v>
          </cell>
          <cell r="J5321">
            <v>145812</v>
          </cell>
          <cell r="K5321">
            <v>145812</v>
          </cell>
          <cell r="L5321">
            <v>91263.73</v>
          </cell>
          <cell r="M5321" t="str">
            <v>F</v>
          </cell>
          <cell r="N5321">
            <v>0.6259</v>
          </cell>
          <cell r="O5321" t="str">
            <v>I</v>
          </cell>
        </row>
        <row r="5322">
          <cell r="I5322" t="str">
            <v>F</v>
          </cell>
          <cell r="J5322">
            <v>206.64</v>
          </cell>
          <cell r="K5322">
            <v>206.64</v>
          </cell>
          <cell r="L5322">
            <v>619.92</v>
          </cell>
          <cell r="M5322" t="str">
            <v>F</v>
          </cell>
          <cell r="N5322">
            <v>3</v>
          </cell>
          <cell r="O5322" t="str">
            <v>L</v>
          </cell>
        </row>
        <row r="5323">
          <cell r="F5323" t="str">
            <v>FFAU1622378</v>
          </cell>
          <cell r="G5323" t="str">
            <v>GR-2024/09-0035</v>
          </cell>
          <cell r="H5323" t="str">
            <v>202401-S0032, 202407-S0019, 202406-S0061</v>
          </cell>
          <cell r="I5323" t="str">
            <v>F</v>
          </cell>
          <cell r="J5323">
            <v>267593</v>
          </cell>
          <cell r="K5323">
            <v>267593</v>
          </cell>
          <cell r="L5323">
            <v>167486.46</v>
          </cell>
          <cell r="M5323" t="str">
            <v>F</v>
          </cell>
          <cell r="N5323">
            <v>0.6259</v>
          </cell>
          <cell r="O5323" t="str">
            <v>I</v>
          </cell>
        </row>
        <row r="5324">
          <cell r="F5324" t="str">
            <v>GAOU6764265</v>
          </cell>
          <cell r="G5324" t="str">
            <v>GR-2024/09-0033</v>
          </cell>
          <cell r="H5324" t="str">
            <v>202407-S0019, 202405-S0113</v>
          </cell>
          <cell r="I5324" t="str">
            <v>F</v>
          </cell>
          <cell r="J5324">
            <v>294706</v>
          </cell>
          <cell r="K5324">
            <v>294706</v>
          </cell>
          <cell r="L5324">
            <v>184456.49</v>
          </cell>
          <cell r="M5324" t="str">
            <v>F</v>
          </cell>
          <cell r="N5324">
            <v>0.6259</v>
          </cell>
          <cell r="O5324" t="str">
            <v>I</v>
          </cell>
        </row>
        <row r="5325">
          <cell r="G5325" t="str">
            <v>SPO-2024/10-0042</v>
          </cell>
        </row>
        <row r="5325">
          <cell r="I5325" t="str">
            <v>F</v>
          </cell>
          <cell r="J5325">
            <v>6534</v>
          </cell>
          <cell r="K5325">
            <v>6534</v>
          </cell>
          <cell r="L5325">
            <v>3920.4</v>
          </cell>
          <cell r="M5325" t="str">
            <v>F</v>
          </cell>
          <cell r="N5325">
            <v>0.6</v>
          </cell>
          <cell r="O5325" t="str">
            <v>L</v>
          </cell>
        </row>
        <row r="5326">
          <cell r="F5326" t="str">
            <v>TXGU5664989</v>
          </cell>
          <cell r="G5326" t="str">
            <v>GR-2024/09-0005</v>
          </cell>
          <cell r="H5326" t="str">
            <v>202404-S0079, 202406-S0061, 202407-S0059, 202405-S0113, 202407-S0021</v>
          </cell>
          <cell r="I5326" t="str">
            <v>F</v>
          </cell>
          <cell r="J5326">
            <v>171839</v>
          </cell>
          <cell r="K5326">
            <v>171839</v>
          </cell>
          <cell r="L5326">
            <v>107554.03</v>
          </cell>
          <cell r="M5326" t="str">
            <v>F</v>
          </cell>
          <cell r="N5326">
            <v>0.6259</v>
          </cell>
          <cell r="O5326" t="str">
            <v>I</v>
          </cell>
        </row>
        <row r="5327">
          <cell r="G5327" t="str">
            <v>SPO-2024/10-0063, SPO-2024/10-0001</v>
          </cell>
        </row>
        <row r="5327">
          <cell r="I5327" t="str">
            <v>F</v>
          </cell>
          <cell r="J5327">
            <v>5300</v>
          </cell>
          <cell r="K5327">
            <v>5300</v>
          </cell>
          <cell r="L5327">
            <v>3180</v>
          </cell>
          <cell r="M5327" t="str">
            <v>F</v>
          </cell>
          <cell r="N5327">
            <v>0.6</v>
          </cell>
          <cell r="O5327" t="str">
            <v>L</v>
          </cell>
        </row>
        <row r="5328">
          <cell r="G5328" t="str">
            <v>SPO-2024/10-0043, SPO-2024/10-0023, SPO-2024/09-0043</v>
          </cell>
        </row>
        <row r="5328">
          <cell r="I5328" t="str">
            <v>F</v>
          </cell>
          <cell r="J5328">
            <v>111200</v>
          </cell>
          <cell r="K5328">
            <v>111200</v>
          </cell>
          <cell r="L5328">
            <v>66720</v>
          </cell>
          <cell r="M5328" t="str">
            <v>F</v>
          </cell>
          <cell r="N5328">
            <v>0.6</v>
          </cell>
          <cell r="O5328" t="str">
            <v>L</v>
          </cell>
        </row>
        <row r="5329">
          <cell r="G5329" t="str">
            <v>SPO-2024/10-0053</v>
          </cell>
        </row>
        <row r="5329">
          <cell r="I5329" t="str">
            <v>F</v>
          </cell>
          <cell r="J5329">
            <v>11160</v>
          </cell>
          <cell r="K5329">
            <v>11160</v>
          </cell>
          <cell r="L5329">
            <v>6696</v>
          </cell>
          <cell r="M5329" t="str">
            <v>F</v>
          </cell>
          <cell r="N5329">
            <v>0.6</v>
          </cell>
          <cell r="O5329" t="str">
            <v>L</v>
          </cell>
        </row>
        <row r="5330">
          <cell r="G5330" t="str">
            <v>SPO-2024/10-0094, SPO-2024/10-0075, SPO-2024/10-0022</v>
          </cell>
        </row>
        <row r="5330">
          <cell r="I5330" t="str">
            <v>F</v>
          </cell>
          <cell r="J5330">
            <v>261120</v>
          </cell>
          <cell r="K5330">
            <v>261120</v>
          </cell>
          <cell r="L5330">
            <v>156672</v>
          </cell>
          <cell r="M5330" t="str">
            <v>F</v>
          </cell>
          <cell r="N5330">
            <v>0.6</v>
          </cell>
          <cell r="O5330" t="str">
            <v>L</v>
          </cell>
        </row>
        <row r="5331">
          <cell r="G5331" t="str">
            <v>SPO-2024/09-0024, SPO-2024/10-0059, SPO-2024/10-0010, SPO-2024/09-0058, SPO-2024/09-0011, SPO-2024/11-0057</v>
          </cell>
        </row>
        <row r="5331">
          <cell r="I5331" t="str">
            <v>F</v>
          </cell>
          <cell r="J5331">
            <v>62805</v>
          </cell>
          <cell r="K5331">
            <v>62805</v>
          </cell>
          <cell r="L5331">
            <v>37683</v>
          </cell>
          <cell r="M5331" t="str">
            <v>F</v>
          </cell>
          <cell r="N5331">
            <v>0.6</v>
          </cell>
          <cell r="O5331" t="str">
            <v>L</v>
          </cell>
        </row>
        <row r="5332">
          <cell r="G5332" t="str">
            <v>SPO-2024/11-0057, SPO-2024/09-0049, SPO-2024/11-0015, SPO-2024/10-0059</v>
          </cell>
        </row>
        <row r="5332">
          <cell r="I5332" t="str">
            <v>F</v>
          </cell>
          <cell r="J5332">
            <v>57125</v>
          </cell>
          <cell r="K5332">
            <v>57125</v>
          </cell>
          <cell r="L5332">
            <v>34275</v>
          </cell>
          <cell r="M5332" t="str">
            <v>F</v>
          </cell>
          <cell r="N5332">
            <v>0.6</v>
          </cell>
          <cell r="O5332" t="str">
            <v>L</v>
          </cell>
        </row>
        <row r="5333">
          <cell r="G5333" t="str">
            <v>SPO-2024/10-0068, SPO-2024/10-0031, SPO-2024/10-0029, SPO-2024/10-0071, SPO-2024/10-0049</v>
          </cell>
        </row>
        <row r="5333">
          <cell r="I5333" t="str">
            <v>F</v>
          </cell>
          <cell r="J5333">
            <v>147164</v>
          </cell>
          <cell r="K5333">
            <v>147164</v>
          </cell>
          <cell r="L5333">
            <v>88298.4</v>
          </cell>
          <cell r="M5333" t="str">
            <v>F</v>
          </cell>
          <cell r="N5333">
            <v>0.6</v>
          </cell>
          <cell r="O5333" t="str">
            <v>L</v>
          </cell>
        </row>
        <row r="5334">
          <cell r="G5334" t="str">
            <v>SPO-2024/10-0063</v>
          </cell>
        </row>
        <row r="5334">
          <cell r="I5334" t="str">
            <v>F</v>
          </cell>
          <cell r="J5334">
            <v>5800</v>
          </cell>
          <cell r="K5334">
            <v>5800</v>
          </cell>
          <cell r="L5334">
            <v>3480</v>
          </cell>
          <cell r="M5334" t="str">
            <v>F</v>
          </cell>
          <cell r="N5334">
            <v>0.6</v>
          </cell>
          <cell r="O5334" t="str">
            <v>L</v>
          </cell>
        </row>
        <row r="5335">
          <cell r="G5335" t="str">
            <v>SPO-2024/10-0047</v>
          </cell>
        </row>
        <row r="5335">
          <cell r="I5335" t="str">
            <v>F</v>
          </cell>
          <cell r="J5335">
            <v>2300</v>
          </cell>
          <cell r="K5335">
            <v>2300</v>
          </cell>
          <cell r="L5335">
            <v>1380</v>
          </cell>
          <cell r="M5335" t="str">
            <v>F</v>
          </cell>
          <cell r="N5335">
            <v>0.6</v>
          </cell>
          <cell r="O5335" t="str">
            <v>L</v>
          </cell>
        </row>
        <row r="5336">
          <cell r="G5336" t="str">
            <v>SPO-2024/11-0019, SPO-2024/09-0077, SPO-2024/11-0031, SPO-2024/10-0072, SPO-2024/11-0046</v>
          </cell>
        </row>
        <row r="5336">
          <cell r="I5336" t="str">
            <v>F</v>
          </cell>
          <cell r="J5336">
            <v>254260.6</v>
          </cell>
          <cell r="K5336">
            <v>254260.6</v>
          </cell>
          <cell r="L5336">
            <v>152556.36</v>
          </cell>
          <cell r="M5336" t="str">
            <v>F</v>
          </cell>
          <cell r="N5336">
            <v>0.6</v>
          </cell>
          <cell r="O5336" t="str">
            <v>L</v>
          </cell>
        </row>
        <row r="5337">
          <cell r="G5337" t="str">
            <v>SPO-2024/10-0049</v>
          </cell>
        </row>
        <row r="5337">
          <cell r="I5337" t="str">
            <v>F</v>
          </cell>
          <cell r="J5337">
            <v>56730</v>
          </cell>
          <cell r="K5337">
            <v>56730</v>
          </cell>
          <cell r="L5337">
            <v>34038</v>
          </cell>
          <cell r="M5337" t="str">
            <v>F</v>
          </cell>
          <cell r="N5337">
            <v>0.6</v>
          </cell>
          <cell r="O5337" t="str">
            <v>L</v>
          </cell>
        </row>
        <row r="5338">
          <cell r="G5338" t="str">
            <v>SPO-2024/10-0052, SPO-2024/11-0019, SPO-2024/09-0077, SPO-2024/11-0031, SPO-2024/10-0072, SPO-2024/11-0046, SPO-2024/10-0087, XP-000078</v>
          </cell>
        </row>
        <row r="5338">
          <cell r="I5338" t="str">
            <v>F</v>
          </cell>
          <cell r="J5338">
            <v>405604.8</v>
          </cell>
          <cell r="K5338">
            <v>405604.8</v>
          </cell>
          <cell r="L5338">
            <v>243362.88</v>
          </cell>
          <cell r="M5338" t="str">
            <v>F</v>
          </cell>
          <cell r="N5338">
            <v>0.6</v>
          </cell>
          <cell r="O5338" t="str">
            <v>L</v>
          </cell>
        </row>
        <row r="5339">
          <cell r="G5339" t="str">
            <v>PO-2024/09-0017, SPO-2024/10-0072, SPO-2024/11-0031, PO-2024/10-0027, SPO-2024/11-0046, SPO-2024/10-0087</v>
          </cell>
        </row>
        <row r="5339">
          <cell r="I5339" t="str">
            <v>F</v>
          </cell>
          <cell r="J5339">
            <v>507118.1</v>
          </cell>
          <cell r="K5339">
            <v>507118.1</v>
          </cell>
          <cell r="L5339">
            <v>304270.86</v>
          </cell>
          <cell r="M5339" t="str">
            <v>F</v>
          </cell>
          <cell r="N5339">
            <v>0.6</v>
          </cell>
          <cell r="O5339" t="str">
            <v>L</v>
          </cell>
        </row>
        <row r="5340">
          <cell r="G5340" t="str">
            <v>SPO-2024/11-0031, SPO-2024/10-0072, SPO-2024/11-0046, SPO-2024/10-0087, SPO-2024/11-0019</v>
          </cell>
        </row>
        <row r="5340">
          <cell r="I5340" t="str">
            <v>F</v>
          </cell>
          <cell r="J5340">
            <v>419431.1</v>
          </cell>
          <cell r="K5340">
            <v>419431.1</v>
          </cell>
          <cell r="L5340">
            <v>251658.66</v>
          </cell>
          <cell r="M5340" t="str">
            <v>F</v>
          </cell>
          <cell r="N5340">
            <v>0.6</v>
          </cell>
          <cell r="O5340" t="str">
            <v>L</v>
          </cell>
        </row>
        <row r="5341">
          <cell r="G5341" t="str">
            <v>SPO-2024/11-0005</v>
          </cell>
        </row>
        <row r="5341">
          <cell r="I5341" t="str">
            <v>F</v>
          </cell>
          <cell r="J5341">
            <v>2030</v>
          </cell>
          <cell r="K5341">
            <v>2030</v>
          </cell>
          <cell r="L5341">
            <v>1218</v>
          </cell>
          <cell r="M5341" t="str">
            <v>F</v>
          </cell>
          <cell r="N5341">
            <v>0.6</v>
          </cell>
          <cell r="O5341" t="str">
            <v>L</v>
          </cell>
        </row>
        <row r="5342">
          <cell r="G5342" t="str">
            <v>SPO-2024/10-0001, SPO-2024/10-0063, SPO-2024/10-0003</v>
          </cell>
        </row>
        <row r="5342">
          <cell r="I5342" t="str">
            <v>F</v>
          </cell>
          <cell r="J5342">
            <v>23147</v>
          </cell>
          <cell r="K5342">
            <v>23147</v>
          </cell>
          <cell r="L5342">
            <v>13888.2</v>
          </cell>
          <cell r="M5342" t="str">
            <v>F</v>
          </cell>
          <cell r="N5342">
            <v>0.6</v>
          </cell>
          <cell r="O5342" t="str">
            <v>L</v>
          </cell>
        </row>
        <row r="5343">
          <cell r="F5343" t="str">
            <v>OOLU8902499</v>
          </cell>
          <cell r="G5343" t="str">
            <v>GR-2024/09-0018</v>
          </cell>
          <cell r="H5343" t="str">
            <v>202407-S0083</v>
          </cell>
          <cell r="I5343" t="str">
            <v>F</v>
          </cell>
          <cell r="J5343">
            <v>18085</v>
          </cell>
          <cell r="K5343">
            <v>18085</v>
          </cell>
          <cell r="L5343">
            <v>11319.4</v>
          </cell>
          <cell r="M5343" t="str">
            <v>F</v>
          </cell>
          <cell r="N5343">
            <v>0.6259</v>
          </cell>
          <cell r="O5343" t="str">
            <v>I</v>
          </cell>
        </row>
        <row r="5344">
          <cell r="F5344" t="str">
            <v>OOLU8902499</v>
          </cell>
          <cell r="G5344" t="str">
            <v>GR-2024/09-0017</v>
          </cell>
          <cell r="H5344" t="str">
            <v>202406-S0090, 202406-S0068</v>
          </cell>
          <cell r="I5344" t="str">
            <v>F</v>
          </cell>
          <cell r="J5344">
            <v>7701</v>
          </cell>
          <cell r="K5344">
            <v>7701</v>
          </cell>
          <cell r="L5344">
            <v>4820.06</v>
          </cell>
          <cell r="M5344" t="str">
            <v>F</v>
          </cell>
          <cell r="N5344">
            <v>0.6259</v>
          </cell>
          <cell r="O5344" t="str">
            <v>I</v>
          </cell>
        </row>
        <row r="5345">
          <cell r="F5345" t="str">
            <v>OOLU8902499</v>
          </cell>
          <cell r="G5345" t="str">
            <v>GR-2024/09-0016</v>
          </cell>
          <cell r="H5345" t="str">
            <v>202407-S0058</v>
          </cell>
          <cell r="I5345" t="str">
            <v>F</v>
          </cell>
          <cell r="J5345">
            <v>36140</v>
          </cell>
          <cell r="K5345">
            <v>36140</v>
          </cell>
          <cell r="L5345">
            <v>22620.03</v>
          </cell>
          <cell r="M5345" t="str">
            <v>F</v>
          </cell>
          <cell r="N5345">
            <v>0.6259</v>
          </cell>
          <cell r="O5345" t="str">
            <v>I</v>
          </cell>
        </row>
        <row r="5346">
          <cell r="F5346" t="str">
            <v>OOLU8902499</v>
          </cell>
          <cell r="G5346" t="str">
            <v>GR-2024/09-0019</v>
          </cell>
          <cell r="H5346" t="str">
            <v>202407-S0080</v>
          </cell>
          <cell r="I5346" t="str">
            <v>F</v>
          </cell>
          <cell r="J5346">
            <v>1529</v>
          </cell>
          <cell r="K5346">
            <v>1529</v>
          </cell>
          <cell r="L5346">
            <v>957</v>
          </cell>
          <cell r="M5346" t="str">
            <v>F</v>
          </cell>
          <cell r="N5346">
            <v>0.6259</v>
          </cell>
          <cell r="O5346" t="str">
            <v>I</v>
          </cell>
        </row>
        <row r="5347">
          <cell r="F5347" t="str">
            <v>OOLU8902499</v>
          </cell>
          <cell r="G5347" t="str">
            <v>GR-2024/09-0015</v>
          </cell>
          <cell r="H5347" t="str">
            <v>202407-S0017, 202407-S0038</v>
          </cell>
          <cell r="I5347" t="str">
            <v>F</v>
          </cell>
          <cell r="J5347">
            <v>58392</v>
          </cell>
          <cell r="K5347">
            <v>58392</v>
          </cell>
          <cell r="L5347">
            <v>36547.55</v>
          </cell>
          <cell r="M5347" t="str">
            <v>F</v>
          </cell>
          <cell r="N5347">
            <v>0.6259</v>
          </cell>
          <cell r="O5347" t="str">
            <v>I</v>
          </cell>
        </row>
        <row r="5348">
          <cell r="F5348" t="str">
            <v>OOLU8902499 (MOCHA)</v>
          </cell>
          <cell r="G5348" t="str">
            <v>GR-2024/09-0014</v>
          </cell>
        </row>
        <row r="5348">
          <cell r="I5348" t="str">
            <v>F</v>
          </cell>
          <cell r="J5348">
            <v>968</v>
          </cell>
          <cell r="K5348">
            <v>968</v>
          </cell>
          <cell r="L5348">
            <v>605.87</v>
          </cell>
          <cell r="M5348" t="str">
            <v>F</v>
          </cell>
          <cell r="N5348">
            <v>0.6259</v>
          </cell>
          <cell r="O5348" t="str">
            <v>I</v>
          </cell>
        </row>
        <row r="5349">
          <cell r="F5349" t="str">
            <v>OOLU8902499</v>
          </cell>
          <cell r="G5349" t="str">
            <v>GR-2024/09-0013</v>
          </cell>
          <cell r="H5349" t="str">
            <v>202406-S0111</v>
          </cell>
          <cell r="I5349" t="str">
            <v>F</v>
          </cell>
          <cell r="J5349">
            <v>2160</v>
          </cell>
          <cell r="K5349">
            <v>2160</v>
          </cell>
          <cell r="L5349">
            <v>1351.94</v>
          </cell>
          <cell r="M5349" t="str">
            <v>F</v>
          </cell>
          <cell r="N5349">
            <v>0.6259</v>
          </cell>
          <cell r="O5349" t="str">
            <v>I</v>
          </cell>
        </row>
        <row r="5350">
          <cell r="F5350" t="str">
            <v>OOLU8902499</v>
          </cell>
          <cell r="G5350" t="str">
            <v>GR-2024/09-0012</v>
          </cell>
          <cell r="H5350" t="str">
            <v>202407-S0025</v>
          </cell>
          <cell r="I5350" t="str">
            <v>F</v>
          </cell>
          <cell r="J5350">
            <v>42571.2</v>
          </cell>
          <cell r="K5350">
            <v>42571.2</v>
          </cell>
          <cell r="L5350">
            <v>26645.31</v>
          </cell>
          <cell r="M5350" t="str">
            <v>F</v>
          </cell>
          <cell r="N5350">
            <v>0.6259</v>
          </cell>
          <cell r="O5350" t="str">
            <v>I</v>
          </cell>
        </row>
        <row r="5351">
          <cell r="F5351" t="str">
            <v>OOLU8902499</v>
          </cell>
          <cell r="G5351" t="str">
            <v>GR-2024/09-0011</v>
          </cell>
          <cell r="H5351" t="str">
            <v>202407-S0090, 202408-S0027</v>
          </cell>
          <cell r="I5351" t="str">
            <v>F</v>
          </cell>
          <cell r="J5351">
            <v>13704</v>
          </cell>
          <cell r="K5351">
            <v>13704</v>
          </cell>
          <cell r="L5351">
            <v>8577.33</v>
          </cell>
          <cell r="M5351" t="str">
            <v>F</v>
          </cell>
          <cell r="N5351">
            <v>0.6259</v>
          </cell>
          <cell r="O5351" t="str">
            <v>I</v>
          </cell>
        </row>
        <row r="5352">
          <cell r="F5352" t="str">
            <v>OOLU8902499</v>
          </cell>
          <cell r="G5352" t="str">
            <v>GR-2024/09-0010</v>
          </cell>
          <cell r="H5352" t="str">
            <v>202403-S0078</v>
          </cell>
          <cell r="I5352" t="str">
            <v>F</v>
          </cell>
          <cell r="J5352">
            <v>13600</v>
          </cell>
          <cell r="K5352">
            <v>13600</v>
          </cell>
          <cell r="L5352">
            <v>8512.24</v>
          </cell>
          <cell r="M5352" t="str">
            <v>F</v>
          </cell>
          <cell r="N5352">
            <v>0.6259</v>
          </cell>
          <cell r="O5352" t="str">
            <v>I</v>
          </cell>
        </row>
        <row r="5353">
          <cell r="F5353" t="str">
            <v>OOLU8902499</v>
          </cell>
          <cell r="G5353" t="str">
            <v>GR-2024/09-0009</v>
          </cell>
          <cell r="H5353" t="str">
            <v>202406-S0069, 202405-S0035, 202408-S0033, 202406-S0033, 202407-S0125, 202406-S0040</v>
          </cell>
          <cell r="I5353" t="str">
            <v>F</v>
          </cell>
          <cell r="J5353">
            <v>201135.6</v>
          </cell>
          <cell r="K5353">
            <v>201135.6</v>
          </cell>
          <cell r="L5353">
            <v>125890.77</v>
          </cell>
          <cell r="M5353" t="str">
            <v>F</v>
          </cell>
          <cell r="N5353">
            <v>0.6259</v>
          </cell>
          <cell r="O5353" t="str">
            <v>I</v>
          </cell>
        </row>
        <row r="5354">
          <cell r="F5354" t="str">
            <v>OOLU8902499</v>
          </cell>
          <cell r="G5354" t="str">
            <v>GR-2024/09-0008</v>
          </cell>
          <cell r="H5354" t="str">
            <v>202408-S0021</v>
          </cell>
          <cell r="I5354" t="str">
            <v>F</v>
          </cell>
          <cell r="J5354">
            <v>5400</v>
          </cell>
          <cell r="K5354">
            <v>5400</v>
          </cell>
          <cell r="L5354">
            <v>3379.86</v>
          </cell>
          <cell r="M5354" t="str">
            <v>F</v>
          </cell>
          <cell r="N5354">
            <v>0.6259</v>
          </cell>
          <cell r="O5354" t="str">
            <v>I</v>
          </cell>
        </row>
        <row r="5355">
          <cell r="F5355" t="str">
            <v>OOLU8902499</v>
          </cell>
          <cell r="G5355" t="str">
            <v>GR-2024/09-0007</v>
          </cell>
          <cell r="H5355" t="str">
            <v>202406-S0034, 202406-S0075, 202406-S0107, 202407-S0064</v>
          </cell>
          <cell r="I5355" t="str">
            <v>F</v>
          </cell>
          <cell r="J5355">
            <v>51592</v>
          </cell>
          <cell r="K5355">
            <v>51592</v>
          </cell>
          <cell r="L5355">
            <v>32291.43</v>
          </cell>
          <cell r="M5355" t="str">
            <v>F</v>
          </cell>
          <cell r="N5355">
            <v>0.6259</v>
          </cell>
          <cell r="O5355" t="str">
            <v>I</v>
          </cell>
        </row>
        <row r="5356">
          <cell r="G5356" t="str">
            <v>SPO-2024/10-0056, SPO-2024/10-0026, SPO-2024/10-0027, SPO-2024/10-0020</v>
          </cell>
        </row>
        <row r="5356">
          <cell r="I5356" t="str">
            <v>F</v>
          </cell>
          <cell r="J5356">
            <v>205640</v>
          </cell>
          <cell r="K5356">
            <v>205640</v>
          </cell>
          <cell r="L5356">
            <v>123384</v>
          </cell>
          <cell r="M5356" t="str">
            <v>F</v>
          </cell>
          <cell r="N5356">
            <v>0.6</v>
          </cell>
          <cell r="O5356" t="str">
            <v>L</v>
          </cell>
        </row>
        <row r="5357">
          <cell r="F5357" t="str">
            <v>TRHU7301284 (MOCHA)</v>
          </cell>
          <cell r="G5357" t="str">
            <v>GR-2024/09-0025</v>
          </cell>
        </row>
        <row r="5357">
          <cell r="I5357" t="str">
            <v>F</v>
          </cell>
          <cell r="J5357">
            <v>0</v>
          </cell>
          <cell r="K5357">
            <v>0</v>
          </cell>
          <cell r="L5357">
            <v>0</v>
          </cell>
          <cell r="M5357" t="str">
            <v>F</v>
          </cell>
          <cell r="N5357">
            <v>0.6298</v>
          </cell>
          <cell r="O5357" t="str">
            <v>I</v>
          </cell>
        </row>
        <row r="5358">
          <cell r="F5358" t="str">
            <v>MSMU8565036</v>
          </cell>
          <cell r="G5358" t="str">
            <v>GR-2024/09-0034</v>
          </cell>
          <cell r="H5358" t="str">
            <v>202406-S0009, 202407-S0019</v>
          </cell>
          <cell r="I5358" t="str">
            <v>F</v>
          </cell>
          <cell r="J5358">
            <v>287276</v>
          </cell>
          <cell r="K5358">
            <v>287276</v>
          </cell>
          <cell r="L5358">
            <v>180926.42</v>
          </cell>
          <cell r="M5358" t="str">
            <v>F</v>
          </cell>
          <cell r="N5358">
            <v>0.6298</v>
          </cell>
          <cell r="O5358" t="str">
            <v>I</v>
          </cell>
        </row>
        <row r="5359">
          <cell r="F5359" t="str">
            <v>TRHU7301284</v>
          </cell>
          <cell r="G5359" t="str">
            <v>GR-2024/09-0024</v>
          </cell>
          <cell r="H5359" t="str">
            <v>202404-S0079, 202405-S0113, 202401-S0032, 202407-S0019, 202407-S0031, 202406-S0009, 202407-S0065</v>
          </cell>
          <cell r="I5359" t="str">
            <v>F</v>
          </cell>
          <cell r="J5359">
            <v>150411.01</v>
          </cell>
          <cell r="K5359">
            <v>150411.01</v>
          </cell>
          <cell r="L5359">
            <v>94728.85</v>
          </cell>
          <cell r="M5359" t="str">
            <v>F</v>
          </cell>
          <cell r="N5359">
            <v>0.6298</v>
          </cell>
          <cell r="O5359" t="str">
            <v>I</v>
          </cell>
        </row>
        <row r="5360">
          <cell r="F5360" t="str">
            <v>FOUU4506826 (MOCHA)</v>
          </cell>
          <cell r="G5360" t="str">
            <v>GR-2024/09-0041</v>
          </cell>
        </row>
        <row r="5360">
          <cell r="I5360" t="str">
            <v>F</v>
          </cell>
          <cell r="J5360">
            <v>166287</v>
          </cell>
          <cell r="K5360">
            <v>166287</v>
          </cell>
          <cell r="L5360">
            <v>102881.77</v>
          </cell>
          <cell r="M5360" t="str">
            <v>F</v>
          </cell>
          <cell r="N5360">
            <v>0.6187</v>
          </cell>
          <cell r="O5360" t="str">
            <v>I</v>
          </cell>
        </row>
        <row r="5361">
          <cell r="F5361" t="str">
            <v>FOUU4506826</v>
          </cell>
          <cell r="G5361" t="str">
            <v>GR-2024/09-0040</v>
          </cell>
          <cell r="H5361" t="str">
            <v>202406-S0060, 202406-S0035, 202407-S0049, 202404-S0088, 202406-S0014, 202401-S0086, 202407-S0028</v>
          </cell>
          <cell r="I5361" t="str">
            <v>F</v>
          </cell>
          <cell r="J5361">
            <v>141613.5</v>
          </cell>
          <cell r="K5361">
            <v>141613.5</v>
          </cell>
          <cell r="L5361">
            <v>87616.27</v>
          </cell>
          <cell r="M5361" t="str">
            <v>F</v>
          </cell>
          <cell r="N5361">
            <v>0.6187</v>
          </cell>
          <cell r="O5361" t="str">
            <v>I</v>
          </cell>
        </row>
        <row r="5362">
          <cell r="F5362" t="str">
            <v>FOUU4506826 (MOCHA)</v>
          </cell>
          <cell r="G5362" t="str">
            <v>GR-2024/09-0039</v>
          </cell>
        </row>
        <row r="5362">
          <cell r="I5362" t="str">
            <v>F</v>
          </cell>
          <cell r="J5362">
            <v>77900</v>
          </cell>
          <cell r="K5362">
            <v>77900</v>
          </cell>
          <cell r="L5362">
            <v>48196.73</v>
          </cell>
          <cell r="M5362" t="str">
            <v>F</v>
          </cell>
          <cell r="N5362">
            <v>0.6187</v>
          </cell>
          <cell r="O5362" t="str">
            <v>I</v>
          </cell>
        </row>
        <row r="5363">
          <cell r="I5363" t="str">
            <v>F</v>
          </cell>
          <cell r="J5363">
            <v>36200</v>
          </cell>
          <cell r="K5363">
            <v>36200</v>
          </cell>
          <cell r="L5363">
            <v>21720</v>
          </cell>
          <cell r="M5363" t="str">
            <v>F</v>
          </cell>
          <cell r="N5363">
            <v>0.6</v>
          </cell>
          <cell r="O5363" t="str">
            <v>N</v>
          </cell>
        </row>
        <row r="5364">
          <cell r="G5364" t="str">
            <v>SPO-2024/11-0034</v>
          </cell>
        </row>
        <row r="5364">
          <cell r="I5364" t="str">
            <v>F</v>
          </cell>
          <cell r="J5364">
            <v>131005</v>
          </cell>
          <cell r="K5364">
            <v>131005</v>
          </cell>
          <cell r="L5364">
            <v>78603</v>
          </cell>
          <cell r="M5364" t="str">
            <v>F</v>
          </cell>
          <cell r="N5364">
            <v>0.6</v>
          </cell>
          <cell r="O5364" t="str">
            <v>L</v>
          </cell>
        </row>
        <row r="5365">
          <cell r="F5365" t="str">
            <v>FOUU4506826</v>
          </cell>
          <cell r="G5365" t="str">
            <v>GR-2024/09-0038</v>
          </cell>
          <cell r="H5365" t="str">
            <v>202405-S0034, 202406-S0034, 202406-S0100, 202406-S0075, 202406-S0107, 202407-S0064</v>
          </cell>
          <cell r="I5365" t="str">
            <v>F</v>
          </cell>
          <cell r="J5365">
            <v>166885.4</v>
          </cell>
          <cell r="K5365">
            <v>166885.4</v>
          </cell>
          <cell r="L5365">
            <v>103252</v>
          </cell>
          <cell r="M5365" t="str">
            <v>F</v>
          </cell>
          <cell r="N5365">
            <v>0.6187</v>
          </cell>
          <cell r="O5365" t="str">
            <v>I</v>
          </cell>
        </row>
        <row r="5366">
          <cell r="G5366" t="str">
            <v>SPO-2024/09-0047</v>
          </cell>
        </row>
        <row r="5366">
          <cell r="I5366" t="str">
            <v>F</v>
          </cell>
          <cell r="J5366">
            <v>2800</v>
          </cell>
          <cell r="K5366">
            <v>2800</v>
          </cell>
          <cell r="L5366">
            <v>1680</v>
          </cell>
          <cell r="M5366" t="str">
            <v>F</v>
          </cell>
          <cell r="N5366">
            <v>0.6</v>
          </cell>
          <cell r="O5366" t="str">
            <v>L</v>
          </cell>
        </row>
        <row r="5367">
          <cell r="F5367" t="str">
            <v>CSYU4013859</v>
          </cell>
          <cell r="G5367" t="str">
            <v>GR-2024/09-0029</v>
          </cell>
          <cell r="H5367" t="str">
            <v>202205-S0038, 202404-S0011, 202406-S0024, 202205-S0006</v>
          </cell>
          <cell r="I5367" t="str">
            <v>F</v>
          </cell>
          <cell r="J5367">
            <v>154041</v>
          </cell>
          <cell r="K5367">
            <v>154041</v>
          </cell>
          <cell r="L5367">
            <v>95305.17</v>
          </cell>
          <cell r="M5367" t="str">
            <v>F</v>
          </cell>
          <cell r="N5367">
            <v>0.6187</v>
          </cell>
          <cell r="O5367" t="str">
            <v>I</v>
          </cell>
        </row>
        <row r="5368">
          <cell r="F5368" t="str">
            <v>XHCU5290166</v>
          </cell>
          <cell r="G5368" t="str">
            <v>GR-2024/08-0096</v>
          </cell>
          <cell r="H5368" t="str">
            <v>202406-S0092, 202405-S0004, 202406-S0066</v>
          </cell>
          <cell r="I5368" t="str">
            <v>F</v>
          </cell>
          <cell r="J5368">
            <v>180065</v>
          </cell>
          <cell r="K5368">
            <v>180065</v>
          </cell>
          <cell r="L5368">
            <v>113404.94</v>
          </cell>
          <cell r="M5368" t="str">
            <v>F</v>
          </cell>
          <cell r="N5368">
            <v>0.6298</v>
          </cell>
          <cell r="O5368" t="str">
            <v>I</v>
          </cell>
        </row>
        <row r="5369">
          <cell r="F5369" t="str">
            <v>BSIU9977168</v>
          </cell>
          <cell r="G5369" t="str">
            <v>GR-2024/09-0090</v>
          </cell>
          <cell r="H5369" t="str">
            <v>202408-S0066</v>
          </cell>
          <cell r="I5369" t="str">
            <v>F</v>
          </cell>
          <cell r="J5369">
            <v>106388.99</v>
          </cell>
          <cell r="K5369">
            <v>106388.99</v>
          </cell>
          <cell r="L5369">
            <v>65524.98</v>
          </cell>
          <cell r="M5369" t="str">
            <v>F</v>
          </cell>
          <cell r="N5369">
            <v>0.6159</v>
          </cell>
          <cell r="O5369" t="str">
            <v>I</v>
          </cell>
        </row>
        <row r="5370">
          <cell r="F5370" t="str">
            <v>EGSU9225560</v>
          </cell>
          <cell r="G5370" t="str">
            <v>GR-2024/09-0074</v>
          </cell>
          <cell r="H5370" t="str">
            <v>202408-S0066</v>
          </cell>
          <cell r="I5370" t="str">
            <v>F</v>
          </cell>
          <cell r="J5370">
            <v>106968</v>
          </cell>
          <cell r="K5370">
            <v>106968</v>
          </cell>
          <cell r="L5370">
            <v>65881.59</v>
          </cell>
          <cell r="M5370" t="str">
            <v>F</v>
          </cell>
          <cell r="N5370">
            <v>0.6159</v>
          </cell>
          <cell r="O5370" t="str">
            <v>I</v>
          </cell>
        </row>
        <row r="5371">
          <cell r="G5371" t="str">
            <v>GR-2024/12-0076</v>
          </cell>
        </row>
        <row r="5371">
          <cell r="I5371" t="str">
            <v>F</v>
          </cell>
          <cell r="J5371">
            <v>368368.18</v>
          </cell>
          <cell r="K5371">
            <v>368368.18</v>
          </cell>
          <cell r="L5371">
            <v>368368.18</v>
          </cell>
          <cell r="M5371" t="str">
            <v>F</v>
          </cell>
          <cell r="N5371">
            <v>1</v>
          </cell>
        </row>
        <row r="5372">
          <cell r="I5372" t="str">
            <v>F</v>
          </cell>
          <cell r="J5372">
            <v>12000</v>
          </cell>
          <cell r="K5372">
            <v>12000</v>
          </cell>
          <cell r="L5372">
            <v>7200</v>
          </cell>
          <cell r="M5372" t="str">
            <v>F</v>
          </cell>
          <cell r="N5372">
            <v>0.6</v>
          </cell>
          <cell r="O5372" t="str">
            <v>N</v>
          </cell>
        </row>
        <row r="5373">
          <cell r="F5373" t="str">
            <v>TLLU4918937</v>
          </cell>
          <cell r="G5373" t="str">
            <v>GR-2024/09-0095</v>
          </cell>
          <cell r="H5373" t="str">
            <v>202403-S0097, 202304-S0018, 202405-S0047, 202405-S0050, 202405-S0046, 202405-S0044, 202405-S0066, 202407-S0033, 202405-S0088, 202403-S0001, 202407-S0022, 202408-S0066, 202403-S0061, 202407-S0096</v>
          </cell>
          <cell r="I5373" t="str">
            <v>F</v>
          </cell>
          <cell r="J5373">
            <v>136309</v>
          </cell>
          <cell r="K5373">
            <v>136309</v>
          </cell>
          <cell r="L5373">
            <v>83952.71</v>
          </cell>
          <cell r="M5373" t="str">
            <v>F</v>
          </cell>
          <cell r="N5373">
            <v>0.6159</v>
          </cell>
          <cell r="O5373" t="str">
            <v>I</v>
          </cell>
        </row>
        <row r="5374">
          <cell r="F5374" t="str">
            <v>TRHU5653080 (MOCHA)</v>
          </cell>
          <cell r="G5374" t="str">
            <v>GR-2024/09-0081</v>
          </cell>
        </row>
        <row r="5374">
          <cell r="I5374" t="str">
            <v>F</v>
          </cell>
          <cell r="J5374">
            <v>36465</v>
          </cell>
          <cell r="K5374">
            <v>36465</v>
          </cell>
          <cell r="L5374">
            <v>22458.79</v>
          </cell>
          <cell r="M5374" t="str">
            <v>F</v>
          </cell>
          <cell r="N5374">
            <v>0.6159</v>
          </cell>
          <cell r="O5374" t="str">
            <v>I</v>
          </cell>
        </row>
        <row r="5375">
          <cell r="F5375" t="str">
            <v>TRHU5653080</v>
          </cell>
          <cell r="G5375" t="str">
            <v>GR-2024/09-0080</v>
          </cell>
          <cell r="H5375" t="str">
            <v>202304-S0007, 202407-S0022, 202406-S0072, 202406-S0029, 202302-S0015, 202408-S0066</v>
          </cell>
          <cell r="I5375" t="str">
            <v>F</v>
          </cell>
          <cell r="J5375">
            <v>101515</v>
          </cell>
          <cell r="K5375">
            <v>101515</v>
          </cell>
          <cell r="L5375">
            <v>62523.09</v>
          </cell>
          <cell r="M5375" t="str">
            <v>F</v>
          </cell>
          <cell r="N5375">
            <v>0.6159</v>
          </cell>
          <cell r="O5375" t="str">
            <v>I</v>
          </cell>
        </row>
        <row r="5376">
          <cell r="G5376" t="str">
            <v>SPO-2024/08-0050, SPO-2024/08-0049, SPO-2024/08-0046, SPO-2024/08-0048</v>
          </cell>
        </row>
        <row r="5376">
          <cell r="I5376" t="str">
            <v>F</v>
          </cell>
          <cell r="J5376">
            <v>281899</v>
          </cell>
          <cell r="K5376">
            <v>281899</v>
          </cell>
          <cell r="L5376">
            <v>169139.4</v>
          </cell>
          <cell r="M5376" t="str">
            <v>F</v>
          </cell>
          <cell r="N5376">
            <v>0.6</v>
          </cell>
          <cell r="O5376" t="str">
            <v>L</v>
          </cell>
        </row>
        <row r="5377">
          <cell r="F5377" t="str">
            <v>WHSU6183013 (MOCHA)</v>
          </cell>
          <cell r="G5377" t="str">
            <v>GR-2024/09-0049</v>
          </cell>
        </row>
        <row r="5377">
          <cell r="I5377" t="str">
            <v>F</v>
          </cell>
          <cell r="J5377">
            <v>27770</v>
          </cell>
          <cell r="K5377">
            <v>27770</v>
          </cell>
          <cell r="L5377">
            <v>17181.3</v>
          </cell>
          <cell r="M5377" t="str">
            <v>F</v>
          </cell>
          <cell r="N5377">
            <v>0.6187</v>
          </cell>
          <cell r="O5377" t="str">
            <v>I</v>
          </cell>
        </row>
        <row r="5378">
          <cell r="G5378" t="str">
            <v>SPO-2024/11-0008</v>
          </cell>
        </row>
        <row r="5378">
          <cell r="I5378" t="str">
            <v>F</v>
          </cell>
          <cell r="J5378">
            <v>11760</v>
          </cell>
          <cell r="K5378">
            <v>11760</v>
          </cell>
          <cell r="L5378">
            <v>7056</v>
          </cell>
          <cell r="M5378" t="str">
            <v>F</v>
          </cell>
          <cell r="N5378">
            <v>0.6</v>
          </cell>
          <cell r="O5378" t="str">
            <v>L</v>
          </cell>
        </row>
        <row r="5379">
          <cell r="G5379" t="str">
            <v>PO-2024/10-0027, PO-2024/09-0017, SPO-2024/11-0031, SPO-2024/10-0072, SPO-2024/11-0019, SPO-2024/11-0046, SPO-2024/11-0036</v>
          </cell>
        </row>
        <row r="5379">
          <cell r="I5379" t="str">
            <v>F</v>
          </cell>
          <cell r="J5379">
            <v>257474.72</v>
          </cell>
          <cell r="K5379">
            <v>257474.72</v>
          </cell>
          <cell r="L5379">
            <v>154484.83</v>
          </cell>
          <cell r="M5379" t="str">
            <v>F</v>
          </cell>
          <cell r="N5379">
            <v>0.6</v>
          </cell>
          <cell r="O5379" t="str">
            <v>L</v>
          </cell>
        </row>
        <row r="5380">
          <cell r="G5380" t="str">
            <v>SPO-2024/11-0036, SPO-2024/11-0031, SPO-2024/11-0019, SPO-2024/10-0018, PO-2024/09-0017, PO-2024/10-0027</v>
          </cell>
        </row>
        <row r="5380">
          <cell r="I5380" t="str">
            <v>F</v>
          </cell>
          <cell r="J5380">
            <v>211866.78</v>
          </cell>
          <cell r="K5380">
            <v>211866.78</v>
          </cell>
          <cell r="L5380">
            <v>127120.07</v>
          </cell>
          <cell r="M5380" t="str">
            <v>F</v>
          </cell>
          <cell r="N5380">
            <v>0.6</v>
          </cell>
          <cell r="O5380" t="str">
            <v>L</v>
          </cell>
        </row>
        <row r="5381">
          <cell r="G5381" t="str">
            <v>SPO-2024/10-0087, SPO-2024/11-0019, SPO-2024/10-0018, PO-2024/10-0027, PO-2024/09-0017, SPO-2024/10-0072, SPO-2024/11-0036, SPO-2024/11-0046</v>
          </cell>
        </row>
        <row r="5381">
          <cell r="I5381" t="str">
            <v>F</v>
          </cell>
          <cell r="J5381">
            <v>737086.2</v>
          </cell>
          <cell r="K5381">
            <v>737086.2</v>
          </cell>
          <cell r="L5381">
            <v>442251.72</v>
          </cell>
          <cell r="M5381" t="str">
            <v>F</v>
          </cell>
          <cell r="N5381">
            <v>0.6</v>
          </cell>
          <cell r="O5381" t="str">
            <v>L</v>
          </cell>
        </row>
        <row r="5382">
          <cell r="G5382" t="str">
            <v>SPO-2024/10-0087, SPO-2024/11-0036, SPO-2024/09-0077, PO-2024/09-0017, SPO-2024/11-0031, SPO-2024/10-0018</v>
          </cell>
        </row>
        <row r="5382">
          <cell r="I5382" t="str">
            <v>F</v>
          </cell>
          <cell r="J5382">
            <v>290140.78</v>
          </cell>
          <cell r="K5382">
            <v>290140.78</v>
          </cell>
          <cell r="L5382">
            <v>174084.47</v>
          </cell>
          <cell r="M5382" t="str">
            <v>F</v>
          </cell>
          <cell r="N5382">
            <v>0.6</v>
          </cell>
          <cell r="O5382" t="str">
            <v>L</v>
          </cell>
        </row>
        <row r="5383">
          <cell r="G5383" t="str">
            <v>SPO-2024/09-0010, SPO-2024/11-0009</v>
          </cell>
        </row>
        <row r="5383">
          <cell r="I5383" t="str">
            <v>F</v>
          </cell>
          <cell r="J5383">
            <v>1100</v>
          </cell>
          <cell r="K5383">
            <v>1100</v>
          </cell>
          <cell r="L5383">
            <v>660</v>
          </cell>
          <cell r="M5383" t="str">
            <v>F</v>
          </cell>
          <cell r="N5383">
            <v>0.6</v>
          </cell>
          <cell r="O5383" t="str">
            <v>L</v>
          </cell>
        </row>
        <row r="5384">
          <cell r="G5384" t="str">
            <v>SPO-2024/09-0026</v>
          </cell>
        </row>
        <row r="5384">
          <cell r="I5384" t="str">
            <v>F</v>
          </cell>
          <cell r="J5384">
            <v>465</v>
          </cell>
          <cell r="K5384">
            <v>465</v>
          </cell>
          <cell r="L5384">
            <v>279</v>
          </cell>
          <cell r="M5384" t="str">
            <v>F</v>
          </cell>
          <cell r="N5384">
            <v>0.6</v>
          </cell>
          <cell r="O5384" t="str">
            <v>L</v>
          </cell>
        </row>
        <row r="5385">
          <cell r="G5385" t="str">
            <v>GR-2024/08-0082</v>
          </cell>
          <cell r="H5385" t="str">
            <v>202408-S0051</v>
          </cell>
          <cell r="I5385" t="str">
            <v>F</v>
          </cell>
          <cell r="J5385">
            <v>840</v>
          </cell>
          <cell r="K5385">
            <v>840</v>
          </cell>
          <cell r="L5385">
            <v>519.12</v>
          </cell>
          <cell r="M5385" t="str">
            <v>F</v>
          </cell>
          <cell r="N5385">
            <v>0.618</v>
          </cell>
          <cell r="O5385" t="str">
            <v>I</v>
          </cell>
        </row>
        <row r="5386">
          <cell r="G5386" t="str">
            <v>SPO-2024/10-0039, SPO-2024/10-0044</v>
          </cell>
        </row>
        <row r="5386">
          <cell r="I5386" t="str">
            <v>F</v>
          </cell>
          <cell r="J5386">
            <v>7860</v>
          </cell>
          <cell r="K5386">
            <v>7860</v>
          </cell>
          <cell r="L5386">
            <v>23580</v>
          </cell>
          <cell r="M5386" t="str">
            <v>F</v>
          </cell>
          <cell r="N5386">
            <v>3</v>
          </cell>
          <cell r="O5386" t="str">
            <v>N</v>
          </cell>
        </row>
        <row r="5387">
          <cell r="F5387" t="str">
            <v>WHSU6183013</v>
          </cell>
          <cell r="G5387" t="str">
            <v>GR-2024/09-0048</v>
          </cell>
          <cell r="H5387" t="str">
            <v>202407-S0089, 202407-S0102, 202408-S0003, 202407-S0085, 202408-S0007, 202407-S0056, 202407-S0107, 202407-S0052, 202407-S0113, 202407-S0060, 202407-S0074, 202407-S0026, 202406-S0022</v>
          </cell>
          <cell r="I5387" t="str">
            <v>F</v>
          </cell>
          <cell r="J5387">
            <v>127128</v>
          </cell>
          <cell r="K5387">
            <v>127128</v>
          </cell>
          <cell r="L5387">
            <v>78654.09</v>
          </cell>
          <cell r="M5387" t="str">
            <v>F</v>
          </cell>
          <cell r="N5387">
            <v>0.6187</v>
          </cell>
          <cell r="O5387" t="str">
            <v>I</v>
          </cell>
        </row>
        <row r="5388">
          <cell r="G5388" t="str">
            <v>GR-2024/08-0081</v>
          </cell>
        </row>
        <row r="5388">
          <cell r="I5388" t="str">
            <v>F</v>
          </cell>
          <cell r="J5388">
            <v>210.65</v>
          </cell>
          <cell r="K5388">
            <v>210.65</v>
          </cell>
          <cell r="L5388">
            <v>210.65</v>
          </cell>
          <cell r="M5388" t="str">
            <v>F</v>
          </cell>
          <cell r="N5388">
            <v>1</v>
          </cell>
        </row>
        <row r="5389">
          <cell r="F5389" t="str">
            <v>F-NLLU4307608</v>
          </cell>
          <cell r="G5389" t="str">
            <v>FGR2024/09-0004</v>
          </cell>
        </row>
        <row r="5389">
          <cell r="I5389" t="str">
            <v>F</v>
          </cell>
          <cell r="J5389">
            <v>0</v>
          </cell>
          <cell r="K5389">
            <v>0</v>
          </cell>
          <cell r="L5389">
            <v>0</v>
          </cell>
          <cell r="M5389" t="str">
            <v>F</v>
          </cell>
          <cell r="N5389">
            <v>0.6502</v>
          </cell>
          <cell r="O5389" t="str">
            <v>I</v>
          </cell>
        </row>
        <row r="5390">
          <cell r="G5390" t="str">
            <v>SPO-2024/10-0033</v>
          </cell>
        </row>
        <row r="5390">
          <cell r="I5390" t="str">
            <v>F</v>
          </cell>
          <cell r="J5390">
            <v>6900</v>
          </cell>
          <cell r="K5390">
            <v>6900</v>
          </cell>
          <cell r="L5390">
            <v>4140</v>
          </cell>
          <cell r="M5390" t="str">
            <v>F</v>
          </cell>
          <cell r="N5390">
            <v>0.6</v>
          </cell>
          <cell r="O5390" t="str">
            <v>L</v>
          </cell>
        </row>
        <row r="5391">
          <cell r="G5391" t="str">
            <v>GR-2024/08-0097</v>
          </cell>
        </row>
        <row r="5391">
          <cell r="I5391" t="str">
            <v>F</v>
          </cell>
          <cell r="J5391">
            <v>5582</v>
          </cell>
          <cell r="K5391">
            <v>5582</v>
          </cell>
          <cell r="L5391">
            <v>5582</v>
          </cell>
          <cell r="M5391" t="str">
            <v>F</v>
          </cell>
          <cell r="N5391">
            <v>1</v>
          </cell>
        </row>
        <row r="5392">
          <cell r="G5392" t="str">
            <v>GR-2024/09-0030</v>
          </cell>
        </row>
        <row r="5392">
          <cell r="I5392" t="str">
            <v>F</v>
          </cell>
          <cell r="J5392">
            <v>1188</v>
          </cell>
          <cell r="K5392">
            <v>1188</v>
          </cell>
          <cell r="L5392">
            <v>1188</v>
          </cell>
          <cell r="M5392" t="str">
            <v>F</v>
          </cell>
          <cell r="N5392">
            <v>1</v>
          </cell>
        </row>
        <row r="5393">
          <cell r="G5393" t="str">
            <v>SPO-2024/09-0068</v>
          </cell>
        </row>
        <row r="5393">
          <cell r="I5393" t="str">
            <v>F</v>
          </cell>
          <cell r="J5393">
            <v>1280</v>
          </cell>
          <cell r="K5393">
            <v>1280</v>
          </cell>
          <cell r="L5393">
            <v>768</v>
          </cell>
          <cell r="M5393" t="str">
            <v>F</v>
          </cell>
          <cell r="N5393">
            <v>0.6</v>
          </cell>
          <cell r="O5393" t="str">
            <v>L</v>
          </cell>
        </row>
        <row r="5394">
          <cell r="G5394" t="str">
            <v>SPO-2024/10-0071</v>
          </cell>
        </row>
        <row r="5394">
          <cell r="I5394" t="str">
            <v>F</v>
          </cell>
          <cell r="J5394">
            <v>4346</v>
          </cell>
          <cell r="K5394">
            <v>4346</v>
          </cell>
          <cell r="L5394">
            <v>2607.6</v>
          </cell>
          <cell r="M5394" t="str">
            <v>F</v>
          </cell>
          <cell r="N5394">
            <v>0.6</v>
          </cell>
          <cell r="O5394" t="str">
            <v>L</v>
          </cell>
        </row>
        <row r="5395">
          <cell r="F5395" t="str">
            <v>TCNU4475735 (MOCHA)</v>
          </cell>
          <cell r="G5395" t="str">
            <v>GR-2024/09-0001</v>
          </cell>
        </row>
        <row r="5395">
          <cell r="I5395" t="str">
            <v>F</v>
          </cell>
          <cell r="J5395">
            <v>146563.25</v>
          </cell>
          <cell r="K5395">
            <v>146563.25</v>
          </cell>
          <cell r="L5395">
            <v>92305.53</v>
          </cell>
          <cell r="M5395" t="str">
            <v>F</v>
          </cell>
          <cell r="N5395">
            <v>0.6298</v>
          </cell>
          <cell r="O5395" t="str">
            <v>I</v>
          </cell>
        </row>
        <row r="5396">
          <cell r="F5396" t="str">
            <v>TCNU4475735</v>
          </cell>
          <cell r="G5396" t="str">
            <v>GR-2024/09-0002</v>
          </cell>
          <cell r="H5396" t="str">
            <v>202407-S0034, 202403-S0082, 202405-S0002, 202408-S0018, 202211-S0092, 202407-S0119, 202407-S0110, 202308-S0075, 202406-S0103, 202403-S0052, 202404-S0047, 202407-S0093, 202407-S0112, 202407-S0039, 202407-S0006, 202408-S0031, 202406-S0050, 202407-S0036, 202407-S0018, 202406-S0051, 202406-S0059, 202405-S0065, 202406-S0078, 202407-S0103, 202404-S0067, 202407-S0037</v>
          </cell>
          <cell r="I5396" t="str">
            <v>F</v>
          </cell>
          <cell r="J5396">
            <v>453466.4</v>
          </cell>
          <cell r="K5396">
            <v>453466.4</v>
          </cell>
          <cell r="L5396">
            <v>285593.14</v>
          </cell>
          <cell r="M5396" t="str">
            <v>F</v>
          </cell>
          <cell r="N5396">
            <v>0.6298</v>
          </cell>
          <cell r="O5396" t="str">
            <v>I</v>
          </cell>
        </row>
        <row r="5397">
          <cell r="I5397" t="str">
            <v>F</v>
          </cell>
          <cell r="J5397">
            <v>8350</v>
          </cell>
          <cell r="K5397">
            <v>8350</v>
          </cell>
          <cell r="L5397">
            <v>5010</v>
          </cell>
          <cell r="M5397" t="str">
            <v>F</v>
          </cell>
          <cell r="N5397">
            <v>0.6</v>
          </cell>
          <cell r="O5397" t="str">
            <v>L</v>
          </cell>
        </row>
        <row r="5398">
          <cell r="F5398" t="str">
            <v>HAND CARRY BY JAYDEN</v>
          </cell>
          <cell r="G5398" t="str">
            <v>FGR2024/08-0005</v>
          </cell>
        </row>
        <row r="5398">
          <cell r="I5398" t="str">
            <v>F</v>
          </cell>
          <cell r="J5398">
            <v>0</v>
          </cell>
          <cell r="K5398">
            <v>0</v>
          </cell>
          <cell r="L5398">
            <v>0</v>
          </cell>
          <cell r="M5398" t="str">
            <v>F</v>
          </cell>
          <cell r="N5398">
            <v>0.6</v>
          </cell>
          <cell r="O5398" t="str">
            <v>I</v>
          </cell>
        </row>
        <row r="5399">
          <cell r="G5399" t="str">
            <v>SPO-2024/09-0062</v>
          </cell>
        </row>
        <row r="5399">
          <cell r="I5399" t="str">
            <v>F</v>
          </cell>
          <cell r="J5399">
            <v>11000</v>
          </cell>
          <cell r="K5399">
            <v>11000</v>
          </cell>
          <cell r="L5399">
            <v>6600</v>
          </cell>
          <cell r="M5399" t="str">
            <v>F</v>
          </cell>
          <cell r="N5399">
            <v>0.6</v>
          </cell>
          <cell r="O5399" t="str">
            <v>L</v>
          </cell>
        </row>
        <row r="5400">
          <cell r="F5400" t="str">
            <v>BY COURIER</v>
          </cell>
          <cell r="G5400" t="str">
            <v>GR-2024/08-0057</v>
          </cell>
        </row>
        <row r="5400">
          <cell r="I5400" t="str">
            <v>F</v>
          </cell>
          <cell r="J5400">
            <v>127</v>
          </cell>
          <cell r="K5400">
            <v>127</v>
          </cell>
          <cell r="L5400">
            <v>80.94</v>
          </cell>
          <cell r="M5400" t="str">
            <v>F</v>
          </cell>
          <cell r="N5400">
            <v>0.6373</v>
          </cell>
          <cell r="O5400" t="str">
            <v>I</v>
          </cell>
        </row>
        <row r="5401">
          <cell r="G5401" t="str">
            <v>SPO-2024/09-0038, SPO-2024/11-0043</v>
          </cell>
        </row>
        <row r="5401">
          <cell r="I5401" t="str">
            <v>F</v>
          </cell>
          <cell r="J5401">
            <v>16996</v>
          </cell>
          <cell r="K5401">
            <v>16996</v>
          </cell>
          <cell r="L5401">
            <v>10197.6</v>
          </cell>
          <cell r="M5401" t="str">
            <v>F</v>
          </cell>
          <cell r="N5401">
            <v>0.6</v>
          </cell>
          <cell r="O5401" t="str">
            <v>L</v>
          </cell>
        </row>
        <row r="5402">
          <cell r="G5402" t="str">
            <v>SPO-2024/08-0044</v>
          </cell>
        </row>
        <row r="5402">
          <cell r="I5402" t="str">
            <v>F</v>
          </cell>
          <cell r="J5402">
            <v>840</v>
          </cell>
          <cell r="K5402">
            <v>840</v>
          </cell>
          <cell r="L5402">
            <v>504</v>
          </cell>
          <cell r="M5402" t="str">
            <v>F</v>
          </cell>
          <cell r="N5402">
            <v>0.6</v>
          </cell>
          <cell r="O5402" t="str">
            <v>L</v>
          </cell>
        </row>
        <row r="5403">
          <cell r="F5403" t="str">
            <v>HAND CARRY BY JAYDEN</v>
          </cell>
          <cell r="G5403" t="str">
            <v>FGR2024/08-0004</v>
          </cell>
        </row>
        <row r="5403">
          <cell r="I5403" t="str">
            <v>F</v>
          </cell>
          <cell r="J5403">
            <v>0</v>
          </cell>
          <cell r="K5403">
            <v>0</v>
          </cell>
          <cell r="L5403">
            <v>0</v>
          </cell>
          <cell r="M5403" t="str">
            <v>F</v>
          </cell>
          <cell r="N5403">
            <v>0.6</v>
          </cell>
          <cell r="O5403" t="str">
            <v>I</v>
          </cell>
        </row>
        <row r="5404">
          <cell r="G5404" t="str">
            <v>GR-2024/08-0084</v>
          </cell>
        </row>
        <row r="5404">
          <cell r="I5404" t="str">
            <v>F</v>
          </cell>
          <cell r="J5404">
            <v>651</v>
          </cell>
          <cell r="K5404">
            <v>651</v>
          </cell>
          <cell r="L5404">
            <v>651</v>
          </cell>
          <cell r="M5404" t="str">
            <v>F</v>
          </cell>
          <cell r="N5404">
            <v>1</v>
          </cell>
        </row>
        <row r="5405">
          <cell r="G5405" t="str">
            <v>GR-2024/08-0063</v>
          </cell>
          <cell r="H5405" t="str">
            <v>202406-S0007</v>
          </cell>
          <cell r="I5405" t="str">
            <v>F</v>
          </cell>
          <cell r="J5405">
            <v>112.5</v>
          </cell>
          <cell r="K5405">
            <v>112.5</v>
          </cell>
          <cell r="L5405">
            <v>70.31</v>
          </cell>
          <cell r="M5405" t="str">
            <v>F</v>
          </cell>
          <cell r="N5405">
            <v>0.625</v>
          </cell>
          <cell r="O5405" t="str">
            <v>I</v>
          </cell>
        </row>
        <row r="5406">
          <cell r="G5406" t="str">
            <v>SPO-2024/09-0058, SPO-2024/10-0015, SPO-2024/11-0045, SPO-2024/11-0015, SPO-2024/10-0067, SPO-2024/10-0059</v>
          </cell>
        </row>
        <row r="5406">
          <cell r="I5406" t="str">
            <v>F</v>
          </cell>
          <cell r="J5406">
            <v>86709</v>
          </cell>
          <cell r="K5406">
            <v>86709</v>
          </cell>
          <cell r="L5406">
            <v>52025.4</v>
          </cell>
          <cell r="M5406" t="str">
            <v>F</v>
          </cell>
          <cell r="N5406">
            <v>0.6</v>
          </cell>
          <cell r="O5406" t="str">
            <v>L</v>
          </cell>
        </row>
        <row r="5407">
          <cell r="G5407" t="str">
            <v>SPO-2024/10-0032, SPO-2024/10-0083, SPO-2024/10-0048, SPO-2024/09-0075</v>
          </cell>
        </row>
        <row r="5407">
          <cell r="I5407" t="str">
            <v>F</v>
          </cell>
          <cell r="J5407">
            <v>288330.78</v>
          </cell>
          <cell r="K5407">
            <v>288330.78</v>
          </cell>
          <cell r="L5407">
            <v>172998.47</v>
          </cell>
          <cell r="M5407" t="str">
            <v>F</v>
          </cell>
          <cell r="N5407">
            <v>0.6</v>
          </cell>
          <cell r="O5407" t="str">
            <v>L</v>
          </cell>
        </row>
        <row r="5408">
          <cell r="G5408" t="str">
            <v>SPO-2024/08-0078</v>
          </cell>
        </row>
        <row r="5408">
          <cell r="I5408" t="str">
            <v>F</v>
          </cell>
          <cell r="J5408">
            <v>5900</v>
          </cell>
          <cell r="K5408">
            <v>5900</v>
          </cell>
          <cell r="L5408">
            <v>3540</v>
          </cell>
          <cell r="M5408" t="str">
            <v>F</v>
          </cell>
          <cell r="N5408">
            <v>0.6</v>
          </cell>
          <cell r="O5408" t="str">
            <v>L</v>
          </cell>
        </row>
        <row r="5409">
          <cell r="G5409" t="str">
            <v>SPO-2024/09-0053</v>
          </cell>
        </row>
        <row r="5409">
          <cell r="I5409" t="str">
            <v>F</v>
          </cell>
          <cell r="J5409">
            <v>10800</v>
          </cell>
          <cell r="K5409">
            <v>10800</v>
          </cell>
          <cell r="L5409">
            <v>6480</v>
          </cell>
          <cell r="M5409" t="str">
            <v>F</v>
          </cell>
          <cell r="N5409">
            <v>0.6</v>
          </cell>
          <cell r="O5409" t="str">
            <v>L</v>
          </cell>
        </row>
        <row r="5410">
          <cell r="G5410" t="str">
            <v>SPO-2024/09-0011</v>
          </cell>
        </row>
        <row r="5410">
          <cell r="I5410" t="str">
            <v>F</v>
          </cell>
          <cell r="J5410">
            <v>3750</v>
          </cell>
          <cell r="K5410">
            <v>3750</v>
          </cell>
          <cell r="L5410">
            <v>2250</v>
          </cell>
          <cell r="M5410" t="str">
            <v>F</v>
          </cell>
          <cell r="N5410">
            <v>0.6</v>
          </cell>
          <cell r="O5410" t="str">
            <v>L</v>
          </cell>
        </row>
        <row r="5411">
          <cell r="G5411" t="str">
            <v>SPO-2024/09-0064, SPO-2024/11-0002</v>
          </cell>
        </row>
        <row r="5411">
          <cell r="I5411" t="str">
            <v>F</v>
          </cell>
          <cell r="J5411">
            <v>2760</v>
          </cell>
          <cell r="K5411">
            <v>2760</v>
          </cell>
          <cell r="L5411">
            <v>1656</v>
          </cell>
          <cell r="M5411" t="str">
            <v>F</v>
          </cell>
          <cell r="N5411">
            <v>0.6</v>
          </cell>
          <cell r="O5411" t="str">
            <v>L</v>
          </cell>
        </row>
        <row r="5412">
          <cell r="G5412" t="str">
            <v>GR-2024/08-0079, GR-2024/09-0115, GR-2025/02-0060, GR-2024/12-0066, GR-2024/08-0093, GR-2024/10-0035, GR-2024/10-0109, GR-2024/11-0109, GR-2024/12-0019, GR-2024/12-0012, GR-2024/09-0108, GR-2024/11-0049, GR-2024/11-0084, GR-2024/08-0083, GR-2024/10-0056, GR-2024/08-0069, GR-2024/11-0054</v>
          </cell>
        </row>
        <row r="5412">
          <cell r="I5412" t="str">
            <v>F</v>
          </cell>
          <cell r="J5412">
            <v>131328</v>
          </cell>
          <cell r="K5412">
            <v>131328</v>
          </cell>
          <cell r="L5412">
            <v>131328</v>
          </cell>
          <cell r="M5412" t="str">
            <v>F</v>
          </cell>
          <cell r="N5412">
            <v>1</v>
          </cell>
        </row>
        <row r="5413">
          <cell r="G5413" t="str">
            <v>SPO-2024/10-0029, SPO-2024/10-0071, SPO-2024/09-0041, SPO-2024/11-0033, SPO-2024/09-0001, SPO-2024/10-0068, SPO-2024/10-0031</v>
          </cell>
        </row>
        <row r="5413">
          <cell r="I5413" t="str">
            <v>F</v>
          </cell>
          <cell r="J5413">
            <v>331926.48</v>
          </cell>
          <cell r="K5413">
            <v>331926.48</v>
          </cell>
          <cell r="L5413">
            <v>199155.89</v>
          </cell>
          <cell r="M5413" t="str">
            <v>F</v>
          </cell>
          <cell r="N5413">
            <v>0.6</v>
          </cell>
          <cell r="O5413" t="str">
            <v>L</v>
          </cell>
        </row>
        <row r="5414">
          <cell r="G5414" t="str">
            <v>SPO-2024/09-0026, SPO-2024/10-0053</v>
          </cell>
        </row>
        <row r="5414">
          <cell r="I5414" t="str">
            <v>F</v>
          </cell>
          <cell r="J5414">
            <v>211485</v>
          </cell>
          <cell r="K5414">
            <v>211485</v>
          </cell>
          <cell r="L5414">
            <v>634455</v>
          </cell>
          <cell r="M5414" t="str">
            <v>F</v>
          </cell>
          <cell r="N5414">
            <v>3</v>
          </cell>
          <cell r="O5414" t="str">
            <v>L</v>
          </cell>
        </row>
        <row r="5415">
          <cell r="G5415" t="str">
            <v>SPO-2024/11-0007</v>
          </cell>
        </row>
        <row r="5415">
          <cell r="I5415" t="str">
            <v>F</v>
          </cell>
          <cell r="J5415">
            <v>15820</v>
          </cell>
          <cell r="K5415">
            <v>15820</v>
          </cell>
          <cell r="L5415">
            <v>9492</v>
          </cell>
          <cell r="M5415" t="str">
            <v>F</v>
          </cell>
          <cell r="N5415">
            <v>0.6</v>
          </cell>
          <cell r="O5415" t="str">
            <v>L</v>
          </cell>
        </row>
        <row r="5416">
          <cell r="I5416" t="str">
            <v>F</v>
          </cell>
          <cell r="J5416">
            <v>23162</v>
          </cell>
          <cell r="K5416">
            <v>23162</v>
          </cell>
          <cell r="L5416">
            <v>13897.2</v>
          </cell>
          <cell r="M5416" t="str">
            <v>F</v>
          </cell>
          <cell r="N5416">
            <v>0.6</v>
          </cell>
          <cell r="O5416" t="str">
            <v>L</v>
          </cell>
        </row>
        <row r="5417">
          <cell r="G5417" t="str">
            <v>SPO-2024/10-0035, SPO-2024/11-0024, SPO-2024/11-0050, SPO-2024/09-0064, SPO-2024/11-0002, XP-000073</v>
          </cell>
        </row>
        <row r="5417">
          <cell r="I5417" t="str">
            <v>F</v>
          </cell>
          <cell r="J5417">
            <v>289720</v>
          </cell>
          <cell r="K5417">
            <v>289720</v>
          </cell>
          <cell r="L5417">
            <v>173832</v>
          </cell>
          <cell r="M5417" t="str">
            <v>F</v>
          </cell>
          <cell r="N5417">
            <v>0.6</v>
          </cell>
          <cell r="O5417" t="str">
            <v>L</v>
          </cell>
        </row>
        <row r="5418">
          <cell r="G5418" t="str">
            <v>SPO-2024/09-0059, SPO-2024/11-0026, SPO-2024/11-0006, SPO-2024/11-0047, SPO-2024/10-0040</v>
          </cell>
        </row>
        <row r="5418">
          <cell r="I5418" t="str">
            <v>F</v>
          </cell>
          <cell r="J5418">
            <v>637150</v>
          </cell>
          <cell r="K5418">
            <v>637150</v>
          </cell>
          <cell r="L5418">
            <v>382290</v>
          </cell>
          <cell r="M5418" t="str">
            <v>F</v>
          </cell>
          <cell r="N5418">
            <v>0.6</v>
          </cell>
          <cell r="O5418" t="str">
            <v>L</v>
          </cell>
        </row>
        <row r="5419">
          <cell r="I5419" t="str">
            <v>F</v>
          </cell>
          <cell r="J5419">
            <v>14174</v>
          </cell>
          <cell r="K5419">
            <v>14174</v>
          </cell>
          <cell r="L5419">
            <v>8504.4</v>
          </cell>
          <cell r="M5419" t="str">
            <v>F</v>
          </cell>
          <cell r="N5419">
            <v>0.6</v>
          </cell>
          <cell r="O5419" t="str">
            <v>N</v>
          </cell>
        </row>
        <row r="5420">
          <cell r="G5420" t="str">
            <v>SPO-2024/11-0030, SPO-2024/11-0004</v>
          </cell>
        </row>
        <row r="5420">
          <cell r="I5420" t="str">
            <v>F</v>
          </cell>
          <cell r="J5420">
            <v>65308.8</v>
          </cell>
          <cell r="K5420">
            <v>65308.8</v>
          </cell>
          <cell r="L5420">
            <v>39185.28</v>
          </cell>
          <cell r="M5420" t="str">
            <v>F</v>
          </cell>
          <cell r="N5420">
            <v>0.6</v>
          </cell>
          <cell r="O5420" t="str">
            <v>L</v>
          </cell>
        </row>
        <row r="5421">
          <cell r="I5421" t="str">
            <v>F</v>
          </cell>
          <cell r="J5421">
            <v>137500</v>
          </cell>
          <cell r="K5421">
            <v>137500</v>
          </cell>
          <cell r="L5421">
            <v>82500</v>
          </cell>
          <cell r="M5421" t="str">
            <v>F</v>
          </cell>
          <cell r="N5421">
            <v>0.6</v>
          </cell>
          <cell r="O5421" t="str">
            <v>L</v>
          </cell>
        </row>
        <row r="5422">
          <cell r="G5422" t="str">
            <v>SPO-2024/09-0068</v>
          </cell>
        </row>
        <row r="5422">
          <cell r="I5422" t="str">
            <v>F</v>
          </cell>
          <cell r="J5422">
            <v>3240</v>
          </cell>
          <cell r="K5422">
            <v>3240</v>
          </cell>
          <cell r="L5422">
            <v>1944</v>
          </cell>
          <cell r="M5422" t="str">
            <v>F</v>
          </cell>
          <cell r="N5422">
            <v>0.6</v>
          </cell>
          <cell r="O5422" t="str">
            <v>L</v>
          </cell>
        </row>
        <row r="5423">
          <cell r="G5423" t="str">
            <v>SPO-2024/10-0040, SPO-2024/11-0006</v>
          </cell>
        </row>
        <row r="5423">
          <cell r="I5423" t="str">
            <v>F</v>
          </cell>
          <cell r="J5423">
            <v>12515</v>
          </cell>
          <cell r="K5423">
            <v>12515</v>
          </cell>
          <cell r="L5423">
            <v>7509</v>
          </cell>
          <cell r="M5423" t="str">
            <v>F</v>
          </cell>
          <cell r="N5423">
            <v>0.6</v>
          </cell>
          <cell r="O5423" t="str">
            <v>L</v>
          </cell>
        </row>
        <row r="5424">
          <cell r="G5424" t="str">
            <v>SPO-2024/08-0062</v>
          </cell>
        </row>
        <row r="5424">
          <cell r="I5424" t="str">
            <v>F</v>
          </cell>
          <cell r="J5424">
            <v>2660</v>
          </cell>
          <cell r="K5424">
            <v>2660</v>
          </cell>
          <cell r="L5424">
            <v>1596</v>
          </cell>
          <cell r="M5424" t="str">
            <v>F</v>
          </cell>
          <cell r="N5424">
            <v>0.6</v>
          </cell>
          <cell r="O5424" t="str">
            <v>L</v>
          </cell>
        </row>
        <row r="5425">
          <cell r="F5425" t="str">
            <v>CAIU9782392 (KUCHING)</v>
          </cell>
          <cell r="G5425" t="str">
            <v>GR-2024/10-0084</v>
          </cell>
          <cell r="H5425" t="str">
            <v>202406-S0081</v>
          </cell>
          <cell r="I5425" t="str">
            <v>F</v>
          </cell>
          <cell r="J5425">
            <v>39330.01</v>
          </cell>
          <cell r="K5425">
            <v>39330.01</v>
          </cell>
          <cell r="L5425">
            <v>23464.28</v>
          </cell>
          <cell r="M5425" t="str">
            <v>F</v>
          </cell>
          <cell r="N5425">
            <v>0.5966</v>
          </cell>
          <cell r="O5425" t="str">
            <v>I</v>
          </cell>
        </row>
        <row r="5426">
          <cell r="F5426" t="str">
            <v>CAIU9782392 (KUCHING)</v>
          </cell>
          <cell r="G5426" t="str">
            <v>GR-2024/10-0083</v>
          </cell>
          <cell r="H5426" t="str">
            <v>202406-S0080</v>
          </cell>
          <cell r="I5426" t="str">
            <v>F</v>
          </cell>
          <cell r="J5426">
            <v>67760</v>
          </cell>
          <cell r="K5426">
            <v>67760</v>
          </cell>
          <cell r="L5426">
            <v>40425.62</v>
          </cell>
          <cell r="M5426" t="str">
            <v>F</v>
          </cell>
          <cell r="N5426">
            <v>0.5966</v>
          </cell>
          <cell r="O5426" t="str">
            <v>I</v>
          </cell>
        </row>
        <row r="5427">
          <cell r="G5427" t="str">
            <v>GR-2024/08-0047</v>
          </cell>
          <cell r="H5427" t="str">
            <v>202408-S0013</v>
          </cell>
          <cell r="I5427" t="str">
            <v>F</v>
          </cell>
          <cell r="J5427">
            <v>120</v>
          </cell>
          <cell r="K5427">
            <v>120</v>
          </cell>
          <cell r="L5427">
            <v>75</v>
          </cell>
          <cell r="M5427" t="str">
            <v>F</v>
          </cell>
          <cell r="N5427">
            <v>0.625</v>
          </cell>
          <cell r="O5427" t="str">
            <v>I</v>
          </cell>
        </row>
        <row r="5428">
          <cell r="G5428" t="str">
            <v>PO-2024/09-0005</v>
          </cell>
        </row>
        <row r="5428">
          <cell r="I5428" t="str">
            <v>F</v>
          </cell>
          <cell r="J5428">
            <v>54205</v>
          </cell>
          <cell r="K5428">
            <v>54205</v>
          </cell>
          <cell r="L5428">
            <v>32523</v>
          </cell>
          <cell r="M5428" t="str">
            <v>F</v>
          </cell>
          <cell r="N5428">
            <v>0.6</v>
          </cell>
          <cell r="O5428" t="str">
            <v>L</v>
          </cell>
        </row>
        <row r="5429">
          <cell r="F5429" t="str">
            <v>TSSU5115326</v>
          </cell>
          <cell r="G5429" t="str">
            <v>GR-2024/09-0021</v>
          </cell>
          <cell r="H5429" t="str">
            <v>202407-S0017</v>
          </cell>
          <cell r="I5429" t="str">
            <v>F</v>
          </cell>
          <cell r="J5429">
            <v>34775.01</v>
          </cell>
          <cell r="K5429">
            <v>34775.01</v>
          </cell>
          <cell r="L5429">
            <v>34775.01</v>
          </cell>
          <cell r="M5429" t="str">
            <v>F</v>
          </cell>
          <cell r="N5429">
            <v>1</v>
          </cell>
          <cell r="O5429" t="str">
            <v>I</v>
          </cell>
        </row>
        <row r="5430">
          <cell r="G5430" t="str">
            <v>SPO-2024/08-0040</v>
          </cell>
        </row>
        <row r="5430">
          <cell r="I5430" t="str">
            <v>F</v>
          </cell>
          <cell r="J5430">
            <v>6150</v>
          </cell>
          <cell r="K5430">
            <v>6150</v>
          </cell>
          <cell r="L5430">
            <v>3690</v>
          </cell>
          <cell r="M5430" t="str">
            <v>F</v>
          </cell>
          <cell r="N5430">
            <v>0.6</v>
          </cell>
          <cell r="O5430" t="str">
            <v>L</v>
          </cell>
        </row>
        <row r="5431">
          <cell r="F5431" t="str">
            <v>TRHU5451747</v>
          </cell>
          <cell r="G5431" t="str">
            <v>GR-2024/09-0075</v>
          </cell>
          <cell r="H5431" t="str">
            <v>202407-S0010, 202405-S0053, 202408-S0030</v>
          </cell>
          <cell r="I5431" t="str">
            <v>F</v>
          </cell>
          <cell r="J5431">
            <v>106995</v>
          </cell>
          <cell r="K5431">
            <v>106995</v>
          </cell>
          <cell r="L5431">
            <v>65898.22</v>
          </cell>
          <cell r="M5431" t="str">
            <v>F</v>
          </cell>
          <cell r="N5431">
            <v>0.6159</v>
          </cell>
          <cell r="O5431" t="str">
            <v>I</v>
          </cell>
        </row>
        <row r="5432">
          <cell r="F5432" t="str">
            <v>TCNU2102630</v>
          </cell>
          <cell r="G5432" t="str">
            <v>GR-2024/09-0096</v>
          </cell>
          <cell r="H5432" t="str">
            <v>202408-S0030</v>
          </cell>
          <cell r="I5432" t="str">
            <v>F</v>
          </cell>
          <cell r="J5432">
            <v>120892</v>
          </cell>
          <cell r="K5432">
            <v>120892</v>
          </cell>
          <cell r="L5432">
            <v>74457.38</v>
          </cell>
          <cell r="M5432" t="str">
            <v>F</v>
          </cell>
          <cell r="N5432">
            <v>0.6159</v>
          </cell>
          <cell r="O5432" t="str">
            <v>I</v>
          </cell>
        </row>
        <row r="5433">
          <cell r="F5433" t="str">
            <v>SKIU9092598</v>
          </cell>
          <cell r="G5433" t="str">
            <v>GR-2024/09-0087</v>
          </cell>
          <cell r="H5433" t="str">
            <v>202408-S0030, 202404-S0084, 202401-S0091, 202406-S0003</v>
          </cell>
          <cell r="I5433" t="str">
            <v>F</v>
          </cell>
          <cell r="J5433">
            <v>105085</v>
          </cell>
          <cell r="K5433">
            <v>105085</v>
          </cell>
          <cell r="L5433">
            <v>64721.85</v>
          </cell>
          <cell r="M5433" t="str">
            <v>F</v>
          </cell>
          <cell r="N5433">
            <v>0.6159</v>
          </cell>
          <cell r="O5433" t="str">
            <v>I</v>
          </cell>
        </row>
        <row r="5434">
          <cell r="F5434" t="str">
            <v>TGBU6508329</v>
          </cell>
          <cell r="G5434" t="str">
            <v>GR-2024/09-0082</v>
          </cell>
          <cell r="H5434" t="str">
            <v>202407-S0013, 202405-S0081, 202408-S0030, 202404-S0084</v>
          </cell>
          <cell r="I5434" t="str">
            <v>F</v>
          </cell>
          <cell r="J5434">
            <v>114925</v>
          </cell>
          <cell r="K5434">
            <v>114925</v>
          </cell>
          <cell r="L5434">
            <v>70782.31</v>
          </cell>
          <cell r="M5434" t="str">
            <v>F</v>
          </cell>
          <cell r="N5434">
            <v>0.6159</v>
          </cell>
          <cell r="O5434" t="str">
            <v>I</v>
          </cell>
        </row>
        <row r="5435">
          <cell r="G5435" t="str">
            <v>SPO-2024/08-0030, SPO-2024/08-0031, SPO-2024/08-0029, SPO-2024/08-0032</v>
          </cell>
        </row>
        <row r="5435">
          <cell r="I5435" t="str">
            <v>F</v>
          </cell>
          <cell r="J5435">
            <v>286082</v>
          </cell>
          <cell r="K5435">
            <v>286082</v>
          </cell>
          <cell r="L5435">
            <v>171649.2</v>
          </cell>
          <cell r="M5435" t="str">
            <v>F</v>
          </cell>
          <cell r="N5435">
            <v>0.6</v>
          </cell>
          <cell r="O5435" t="str">
            <v>L</v>
          </cell>
        </row>
        <row r="5436">
          <cell r="F5436" t="str">
            <v>BY COURIER</v>
          </cell>
          <cell r="G5436" t="str">
            <v>GR-2024/08-0043</v>
          </cell>
          <cell r="H5436" t="str">
            <v>202407-S0126</v>
          </cell>
          <cell r="I5436" t="str">
            <v>F</v>
          </cell>
          <cell r="J5436">
            <v>1550</v>
          </cell>
          <cell r="K5436">
            <v>1550</v>
          </cell>
          <cell r="L5436">
            <v>990.05</v>
          </cell>
          <cell r="M5436" t="str">
            <v>F</v>
          </cell>
          <cell r="N5436">
            <v>0.63874</v>
          </cell>
          <cell r="O5436" t="str">
            <v>I</v>
          </cell>
        </row>
        <row r="5437">
          <cell r="F5437" t="str">
            <v>EMCU1716846</v>
          </cell>
          <cell r="G5437" t="str">
            <v>GR-2024/09-0079</v>
          </cell>
        </row>
        <row r="5437">
          <cell r="I5437" t="str">
            <v>F</v>
          </cell>
          <cell r="J5437">
            <v>116615.03</v>
          </cell>
          <cell r="K5437">
            <v>116615.03</v>
          </cell>
          <cell r="L5437">
            <v>71823.2</v>
          </cell>
          <cell r="M5437" t="str">
            <v>F</v>
          </cell>
          <cell r="N5437">
            <v>0.6159</v>
          </cell>
          <cell r="O5437" t="str">
            <v>I</v>
          </cell>
        </row>
        <row r="5438">
          <cell r="F5438" t="str">
            <v>EITU9398199</v>
          </cell>
          <cell r="G5438" t="str">
            <v>GR-2024/09-0069</v>
          </cell>
          <cell r="H5438" t="str">
            <v>202405-S0111, 202407-S0088, 202405-S0060, 202402-S0005, 202407-S0009</v>
          </cell>
          <cell r="I5438" t="str">
            <v>F</v>
          </cell>
          <cell r="J5438">
            <v>86707.34</v>
          </cell>
          <cell r="K5438">
            <v>86707.34</v>
          </cell>
          <cell r="L5438">
            <v>53645.83</v>
          </cell>
          <cell r="M5438" t="str">
            <v>F</v>
          </cell>
          <cell r="N5438">
            <v>0.6187</v>
          </cell>
          <cell r="O5438" t="str">
            <v>I</v>
          </cell>
        </row>
        <row r="5439">
          <cell r="F5439" t="str">
            <v>EMCU1720379</v>
          </cell>
          <cell r="G5439" t="str">
            <v>GR-2024/09-0073</v>
          </cell>
          <cell r="H5439" t="str">
            <v>202405-S0046, 202403-S0010, 202303-S0022</v>
          </cell>
          <cell r="I5439" t="str">
            <v>F</v>
          </cell>
          <cell r="J5439">
            <v>111404.02</v>
          </cell>
          <cell r="K5439">
            <v>111404.02</v>
          </cell>
          <cell r="L5439">
            <v>68613.74</v>
          </cell>
          <cell r="M5439" t="str">
            <v>F</v>
          </cell>
          <cell r="N5439">
            <v>0.6159</v>
          </cell>
          <cell r="O5439" t="str">
            <v>I</v>
          </cell>
        </row>
        <row r="5440">
          <cell r="G5440" t="str">
            <v>SPO-2024/09-0055</v>
          </cell>
        </row>
        <row r="5440">
          <cell r="I5440" t="str">
            <v>F</v>
          </cell>
          <cell r="J5440">
            <v>4472</v>
          </cell>
          <cell r="K5440">
            <v>4472</v>
          </cell>
          <cell r="L5440">
            <v>2683.2</v>
          </cell>
          <cell r="M5440" t="str">
            <v>F</v>
          </cell>
          <cell r="N5440">
            <v>0.6</v>
          </cell>
          <cell r="O5440" t="str">
            <v>L</v>
          </cell>
        </row>
        <row r="5441">
          <cell r="G5441" t="str">
            <v>SPO-2024/10-0088</v>
          </cell>
        </row>
        <row r="5441">
          <cell r="I5441" t="str">
            <v>F</v>
          </cell>
          <cell r="J5441">
            <v>23900</v>
          </cell>
          <cell r="K5441">
            <v>23900</v>
          </cell>
          <cell r="L5441">
            <v>14340</v>
          </cell>
          <cell r="M5441" t="str">
            <v>F</v>
          </cell>
          <cell r="N5441">
            <v>0.6</v>
          </cell>
          <cell r="O5441" t="str">
            <v>L</v>
          </cell>
        </row>
        <row r="5442">
          <cell r="G5442" t="str">
            <v>SPO-2024/08-0064</v>
          </cell>
        </row>
        <row r="5442">
          <cell r="I5442" t="str">
            <v>F</v>
          </cell>
          <cell r="J5442">
            <v>13560</v>
          </cell>
          <cell r="K5442">
            <v>13560</v>
          </cell>
          <cell r="L5442">
            <v>8136</v>
          </cell>
          <cell r="M5442" t="str">
            <v>F</v>
          </cell>
          <cell r="N5442">
            <v>0.6</v>
          </cell>
          <cell r="O5442" t="str">
            <v>L</v>
          </cell>
        </row>
        <row r="5443">
          <cell r="G5443" t="str">
            <v>SPO-2024/10-0038</v>
          </cell>
        </row>
        <row r="5443">
          <cell r="I5443" t="str">
            <v>F</v>
          </cell>
          <cell r="J5443">
            <v>10002.5</v>
          </cell>
          <cell r="K5443">
            <v>10002.5</v>
          </cell>
          <cell r="L5443">
            <v>6001.5</v>
          </cell>
          <cell r="M5443" t="str">
            <v>F</v>
          </cell>
          <cell r="N5443">
            <v>0.6</v>
          </cell>
          <cell r="O5443" t="str">
            <v>L</v>
          </cell>
        </row>
        <row r="5444">
          <cell r="F5444" t="str">
            <v>ESDU4128460 (MOCHA)</v>
          </cell>
          <cell r="G5444" t="str">
            <v>FGR2024/08-0003</v>
          </cell>
        </row>
        <row r="5444">
          <cell r="I5444" t="str">
            <v>F</v>
          </cell>
          <cell r="J5444">
            <v>0</v>
          </cell>
          <cell r="K5444">
            <v>0</v>
          </cell>
          <cell r="L5444">
            <v>0</v>
          </cell>
          <cell r="M5444" t="str">
            <v>F</v>
          </cell>
          <cell r="N5444">
            <v>1</v>
          </cell>
        </row>
        <row r="5445">
          <cell r="F5445" t="str">
            <v>BY COURIER</v>
          </cell>
          <cell r="G5445" t="str">
            <v>GR-2024/08-0038</v>
          </cell>
          <cell r="H5445" t="str">
            <v>202308-S0069, 202404-S0088</v>
          </cell>
          <cell r="I5445" t="str">
            <v>F</v>
          </cell>
          <cell r="J5445">
            <v>5577.5</v>
          </cell>
          <cell r="K5445">
            <v>5577.5</v>
          </cell>
          <cell r="L5445">
            <v>3548.07</v>
          </cell>
          <cell r="M5445" t="str">
            <v>F</v>
          </cell>
          <cell r="N5445">
            <v>0.63614</v>
          </cell>
          <cell r="O5445" t="str">
            <v>I</v>
          </cell>
        </row>
        <row r="5446">
          <cell r="G5446" t="str">
            <v>SPO-2024/09-0011, SPO-2024/09-0049</v>
          </cell>
        </row>
        <row r="5446">
          <cell r="I5446" t="str">
            <v>F</v>
          </cell>
          <cell r="J5446">
            <v>64335</v>
          </cell>
          <cell r="K5446">
            <v>64335</v>
          </cell>
          <cell r="L5446">
            <v>38601</v>
          </cell>
          <cell r="M5446" t="str">
            <v>F</v>
          </cell>
          <cell r="N5446">
            <v>0.6</v>
          </cell>
          <cell r="O5446" t="str">
            <v>L</v>
          </cell>
        </row>
        <row r="5447">
          <cell r="G5447" t="str">
            <v>SPO-2024/10-0087, SPO-2024/10-0018, SPO-2024/11-0036, SPO-2024/09-0077, SPO-2024/10-0072, PO-2024/10-0027, PO-2024/09-0017, SPO-2024/09-0029</v>
          </cell>
        </row>
        <row r="5447">
          <cell r="I5447" t="str">
            <v>F</v>
          </cell>
          <cell r="J5447">
            <v>148040.5</v>
          </cell>
          <cell r="K5447">
            <v>148040.5</v>
          </cell>
          <cell r="L5447">
            <v>88824.3</v>
          </cell>
          <cell r="M5447" t="str">
            <v>F</v>
          </cell>
          <cell r="N5447">
            <v>0.6</v>
          </cell>
          <cell r="O5447" t="str">
            <v>L</v>
          </cell>
        </row>
        <row r="5448">
          <cell r="G5448" t="str">
            <v>GR-2024/08-0041</v>
          </cell>
        </row>
        <row r="5448">
          <cell r="I5448" t="str">
            <v>F</v>
          </cell>
          <cell r="J5448">
            <v>170</v>
          </cell>
          <cell r="K5448">
            <v>170</v>
          </cell>
          <cell r="L5448">
            <v>170</v>
          </cell>
          <cell r="M5448" t="str">
            <v>F</v>
          </cell>
          <cell r="N5448">
            <v>1</v>
          </cell>
        </row>
        <row r="5449">
          <cell r="G5449" t="str">
            <v>SPO-2024/08-0061</v>
          </cell>
        </row>
        <row r="5449">
          <cell r="I5449" t="str">
            <v>F</v>
          </cell>
          <cell r="J5449">
            <v>5400</v>
          </cell>
          <cell r="K5449">
            <v>5400</v>
          </cell>
          <cell r="L5449">
            <v>3240</v>
          </cell>
          <cell r="M5449" t="str">
            <v>F</v>
          </cell>
          <cell r="N5449">
            <v>0.6</v>
          </cell>
          <cell r="O5449" t="str">
            <v>L</v>
          </cell>
        </row>
        <row r="5450">
          <cell r="G5450" t="str">
            <v>SPO-2024/09-0038, SPO-2024/10-0092</v>
          </cell>
        </row>
        <row r="5450">
          <cell r="I5450" t="str">
            <v>F</v>
          </cell>
          <cell r="J5450">
            <v>19820</v>
          </cell>
          <cell r="K5450">
            <v>19820</v>
          </cell>
          <cell r="L5450">
            <v>11892</v>
          </cell>
          <cell r="M5450" t="str">
            <v>F</v>
          </cell>
          <cell r="N5450">
            <v>0.6</v>
          </cell>
          <cell r="O5450" t="str">
            <v>L</v>
          </cell>
        </row>
        <row r="5451">
          <cell r="G5451" t="str">
            <v>SPO-2024/10-0003, SPO-2024/11-0063, SPO-2024/10-0001, SPO-2024/10-0063</v>
          </cell>
        </row>
        <row r="5451">
          <cell r="I5451" t="str">
            <v>F</v>
          </cell>
          <cell r="J5451">
            <v>85755</v>
          </cell>
          <cell r="K5451">
            <v>85755</v>
          </cell>
          <cell r="L5451">
            <v>51453</v>
          </cell>
          <cell r="M5451" t="str">
            <v>F</v>
          </cell>
          <cell r="N5451">
            <v>0.6</v>
          </cell>
          <cell r="O5451" t="str">
            <v>L</v>
          </cell>
        </row>
        <row r="5452">
          <cell r="G5452" t="str">
            <v>SPO-2024/09-0028</v>
          </cell>
        </row>
        <row r="5452">
          <cell r="I5452" t="str">
            <v>F</v>
          </cell>
          <cell r="J5452">
            <v>2400</v>
          </cell>
          <cell r="K5452">
            <v>2400</v>
          </cell>
          <cell r="L5452">
            <v>1440</v>
          </cell>
          <cell r="M5452" t="str">
            <v>F</v>
          </cell>
          <cell r="N5452">
            <v>0.6</v>
          </cell>
          <cell r="O5452" t="str">
            <v>L</v>
          </cell>
        </row>
        <row r="5453">
          <cell r="G5453" t="str">
            <v>SPO-2024/09-0058, SPO-2024/09-0011, SPO-2024/10-0059</v>
          </cell>
        </row>
        <row r="5453">
          <cell r="I5453" t="str">
            <v>F</v>
          </cell>
          <cell r="J5453">
            <v>10035</v>
          </cell>
          <cell r="K5453">
            <v>10035</v>
          </cell>
          <cell r="L5453">
            <v>6021</v>
          </cell>
          <cell r="M5453" t="str">
            <v>F</v>
          </cell>
          <cell r="N5453">
            <v>0.6</v>
          </cell>
          <cell r="O5453" t="str">
            <v>L</v>
          </cell>
        </row>
        <row r="5454">
          <cell r="G5454" t="str">
            <v>SPO-2024/08-0040, SPO-2024/09-0029, SPO-2024/10-0072, SPO-2024/09-0077, SPO-2024/08-0078</v>
          </cell>
        </row>
        <row r="5454">
          <cell r="I5454" t="str">
            <v>F</v>
          </cell>
          <cell r="J5454">
            <v>67296.9</v>
          </cell>
          <cell r="K5454">
            <v>67296.9</v>
          </cell>
          <cell r="L5454">
            <v>40378.14</v>
          </cell>
          <cell r="M5454" t="str">
            <v>F</v>
          </cell>
          <cell r="N5454">
            <v>0.6</v>
          </cell>
          <cell r="O5454" t="str">
            <v>L</v>
          </cell>
        </row>
        <row r="5455">
          <cell r="G5455" t="str">
            <v>SPO-2024/09-0009, SPO-2024/09-0025</v>
          </cell>
        </row>
        <row r="5455">
          <cell r="I5455" t="str">
            <v>F</v>
          </cell>
          <cell r="J5455">
            <v>34000</v>
          </cell>
          <cell r="K5455">
            <v>34000</v>
          </cell>
          <cell r="L5455">
            <v>20400</v>
          </cell>
          <cell r="M5455" t="str">
            <v>F</v>
          </cell>
          <cell r="N5455">
            <v>0.6</v>
          </cell>
          <cell r="O5455" t="str">
            <v>L</v>
          </cell>
        </row>
        <row r="5456">
          <cell r="G5456" t="str">
            <v>SPO-2024/10-0040, SPO-2024/09-0059, SPO-2024/11-0047</v>
          </cell>
        </row>
        <row r="5456">
          <cell r="I5456" t="str">
            <v>F</v>
          </cell>
          <cell r="J5456">
            <v>26722</v>
          </cell>
          <cell r="K5456">
            <v>26722</v>
          </cell>
          <cell r="L5456">
            <v>16033.2</v>
          </cell>
          <cell r="M5456" t="str">
            <v>F</v>
          </cell>
          <cell r="N5456">
            <v>0.6</v>
          </cell>
          <cell r="O5456" t="str">
            <v>L</v>
          </cell>
        </row>
        <row r="5457">
          <cell r="G5457" t="str">
            <v>GR-2024/08-0060</v>
          </cell>
        </row>
        <row r="5457">
          <cell r="I5457" t="str">
            <v>F</v>
          </cell>
          <cell r="J5457">
            <v>89.25</v>
          </cell>
          <cell r="K5457">
            <v>89.25</v>
          </cell>
          <cell r="L5457">
            <v>89.25</v>
          </cell>
          <cell r="M5457" t="str">
            <v>F</v>
          </cell>
          <cell r="N5457">
            <v>1</v>
          </cell>
        </row>
        <row r="5458">
          <cell r="G5458" t="str">
            <v>SPO-2024/09-0004</v>
          </cell>
        </row>
        <row r="5458">
          <cell r="I5458" t="str">
            <v>F</v>
          </cell>
          <cell r="J5458">
            <v>544</v>
          </cell>
          <cell r="K5458">
            <v>544</v>
          </cell>
          <cell r="L5458">
            <v>326.4</v>
          </cell>
          <cell r="M5458" t="str">
            <v>F</v>
          </cell>
          <cell r="N5458">
            <v>0.6</v>
          </cell>
          <cell r="O5458" t="str">
            <v>L</v>
          </cell>
        </row>
        <row r="5459">
          <cell r="G5459" t="str">
            <v>SPO-2024/08-0033</v>
          </cell>
        </row>
        <row r="5459">
          <cell r="I5459" t="str">
            <v>F</v>
          </cell>
          <cell r="J5459">
            <v>120</v>
          </cell>
          <cell r="K5459">
            <v>120</v>
          </cell>
          <cell r="L5459">
            <v>72</v>
          </cell>
          <cell r="M5459" t="str">
            <v>F</v>
          </cell>
          <cell r="N5459">
            <v>0.6</v>
          </cell>
          <cell r="O5459" t="str">
            <v>N</v>
          </cell>
        </row>
        <row r="5460">
          <cell r="G5460" t="str">
            <v>SPO-2024/09-0032, SPO-2024/09-0031, SPO-2024/11-0011, SPO-2024/10-0028</v>
          </cell>
        </row>
        <row r="5460">
          <cell r="I5460" t="str">
            <v>F</v>
          </cell>
          <cell r="J5460">
            <v>150319</v>
          </cell>
          <cell r="K5460">
            <v>150319</v>
          </cell>
          <cell r="L5460">
            <v>90191.4</v>
          </cell>
          <cell r="M5460" t="str">
            <v>F</v>
          </cell>
          <cell r="N5460">
            <v>0.6</v>
          </cell>
          <cell r="O5460" t="str">
            <v>L</v>
          </cell>
        </row>
        <row r="5461">
          <cell r="G5461" t="str">
            <v>SPO-2024/09-0075, SPO-2024/10-0048</v>
          </cell>
        </row>
        <row r="5461">
          <cell r="I5461" t="str">
            <v>F</v>
          </cell>
          <cell r="J5461">
            <v>34446</v>
          </cell>
          <cell r="K5461">
            <v>34446</v>
          </cell>
          <cell r="L5461">
            <v>20667.6</v>
          </cell>
          <cell r="M5461" t="str">
            <v>F</v>
          </cell>
          <cell r="N5461">
            <v>0.6</v>
          </cell>
          <cell r="O5461" t="str">
            <v>L</v>
          </cell>
        </row>
        <row r="5462">
          <cell r="G5462" t="str">
            <v>SPO-2024/11-0022, SPO-2024/09-0052, SPO-2024/09-0038, SPO-2024/09-0036, SPO-2024/10-0014</v>
          </cell>
        </row>
        <row r="5462">
          <cell r="I5462" t="str">
            <v>F</v>
          </cell>
          <cell r="J5462">
            <v>267000</v>
          </cell>
          <cell r="K5462">
            <v>267000</v>
          </cell>
          <cell r="L5462">
            <v>160200</v>
          </cell>
          <cell r="M5462" t="str">
            <v>F</v>
          </cell>
          <cell r="N5462">
            <v>0.6</v>
          </cell>
          <cell r="O5462" t="str">
            <v>L</v>
          </cell>
        </row>
        <row r="5463">
          <cell r="F5463" t="str">
            <v>SEKU5498287 (MOCHA)</v>
          </cell>
          <cell r="G5463" t="str">
            <v>GR-2024/08-0067</v>
          </cell>
        </row>
        <row r="5463">
          <cell r="I5463" t="str">
            <v>F</v>
          </cell>
          <cell r="J5463">
            <v>125648.2</v>
          </cell>
          <cell r="K5463">
            <v>125648.2</v>
          </cell>
          <cell r="L5463">
            <v>81696.46</v>
          </cell>
          <cell r="M5463" t="str">
            <v>F</v>
          </cell>
          <cell r="N5463">
            <v>0.6502</v>
          </cell>
          <cell r="O5463" t="str">
            <v>I</v>
          </cell>
        </row>
        <row r="5464">
          <cell r="F5464" t="str">
            <v>BY COURIER</v>
          </cell>
          <cell r="G5464" t="str">
            <v>GR-2024/08-0025</v>
          </cell>
          <cell r="H5464" t="str">
            <v>202407-S0049, 202401-S0086</v>
          </cell>
          <cell r="I5464" t="str">
            <v>F</v>
          </cell>
          <cell r="J5464">
            <v>638</v>
          </cell>
          <cell r="K5464">
            <v>638</v>
          </cell>
          <cell r="L5464">
            <v>409.57</v>
          </cell>
          <cell r="M5464" t="str">
            <v>F</v>
          </cell>
          <cell r="N5464">
            <v>0.64196</v>
          </cell>
          <cell r="O5464" t="str">
            <v>I</v>
          </cell>
        </row>
        <row r="5465">
          <cell r="F5465" t="str">
            <v>SEKU5498287</v>
          </cell>
          <cell r="G5465" t="str">
            <v>GR-2024/08-0066</v>
          </cell>
          <cell r="H5465" t="str">
            <v>202406-S0050, 202407-S0036, 202405-S0065, 202406-S0051, 202406-S0078, 202406-S0031, 202405-S0041, 202405-S0089, 202403-S0083, 202407-S0041, 202403-S0082, 202407-S0034, 202407-S0037, 202403-S0075, 202406-S0030, 202308-S0075, 202407-S0070, 202404-S0027, 202406-S0027, 202407-S0079, 202405-S0105, 202406-S0006, 202407-S0039, 202310-S0062, 202402-S0007, 202407-S0112</v>
          </cell>
          <cell r="I5465" t="str">
            <v>F</v>
          </cell>
          <cell r="J5465">
            <v>590096</v>
          </cell>
          <cell r="K5465">
            <v>590096</v>
          </cell>
          <cell r="L5465">
            <v>383680.42</v>
          </cell>
          <cell r="M5465" t="str">
            <v>F</v>
          </cell>
          <cell r="N5465">
            <v>0.6502</v>
          </cell>
          <cell r="O5465" t="str">
            <v>I</v>
          </cell>
        </row>
        <row r="5466">
          <cell r="F5466" t="str">
            <v>BY COURIER</v>
          </cell>
          <cell r="G5466" t="str">
            <v>FGR2024/08-0002</v>
          </cell>
          <cell r="H5466" t="str">
            <v>202407-S0084</v>
          </cell>
          <cell r="I5466" t="str">
            <v>F</v>
          </cell>
          <cell r="J5466">
            <v>0</v>
          </cell>
          <cell r="K5466">
            <v>0</v>
          </cell>
          <cell r="L5466">
            <v>0</v>
          </cell>
          <cell r="M5466" t="str">
            <v>F</v>
          </cell>
          <cell r="N5466">
            <v>0.64196</v>
          </cell>
          <cell r="O5466" t="str">
            <v>I</v>
          </cell>
        </row>
        <row r="5467">
          <cell r="F5467" t="str">
            <v>BY COURIER</v>
          </cell>
          <cell r="G5467" t="str">
            <v>GR-2024/08-0023</v>
          </cell>
          <cell r="H5467" t="str">
            <v>202407-S0109</v>
          </cell>
          <cell r="I5467" t="str">
            <v>F</v>
          </cell>
          <cell r="J5467">
            <v>1000</v>
          </cell>
          <cell r="K5467">
            <v>1000</v>
          </cell>
          <cell r="L5467">
            <v>636.14</v>
          </cell>
          <cell r="M5467" t="str">
            <v>F</v>
          </cell>
          <cell r="N5467">
            <v>0.63614</v>
          </cell>
        </row>
        <row r="5468">
          <cell r="G5468" t="str">
            <v>SPO-2024/09-0080, SPO-2024/09-0081, SPO-2024/10-0031, SPO-2024/11-0034</v>
          </cell>
        </row>
        <row r="5468">
          <cell r="I5468" t="str">
            <v>F</v>
          </cell>
          <cell r="J5468">
            <v>196178</v>
          </cell>
          <cell r="K5468">
            <v>196178</v>
          </cell>
          <cell r="L5468">
            <v>117706.8</v>
          </cell>
          <cell r="M5468" t="str">
            <v>F</v>
          </cell>
          <cell r="N5468">
            <v>0.6</v>
          </cell>
          <cell r="O5468" t="str">
            <v>L</v>
          </cell>
        </row>
        <row r="5469">
          <cell r="F5469" t="str">
            <v>NLLU4307608</v>
          </cell>
          <cell r="G5469" t="str">
            <v>GR-2024/08-0062</v>
          </cell>
          <cell r="H5469" t="str">
            <v>202406-S0058, 202404-S0024, 202407-S0095, 202404-S0079, 202405-S0058, 202405-S0113, 202210-S0022, 202308-S0035, 202403-S0071, 202408-S0009, 202204-S0081, 202407-S0065, 202307-S0043, 202405-S0018, 202408-S0002, 202407-S0031</v>
          </cell>
          <cell r="I5469" t="str">
            <v>F</v>
          </cell>
          <cell r="J5469">
            <v>204469</v>
          </cell>
          <cell r="K5469">
            <v>204469</v>
          </cell>
          <cell r="L5469">
            <v>132945.74</v>
          </cell>
          <cell r="M5469" t="str">
            <v>F</v>
          </cell>
          <cell r="N5469">
            <v>0.6502</v>
          </cell>
          <cell r="O5469" t="str">
            <v>I</v>
          </cell>
        </row>
        <row r="5470">
          <cell r="G5470" t="str">
            <v>SPO-2024/08-0018</v>
          </cell>
        </row>
        <row r="5470">
          <cell r="I5470" t="str">
            <v>F</v>
          </cell>
          <cell r="J5470">
            <v>30220</v>
          </cell>
          <cell r="K5470">
            <v>30220</v>
          </cell>
          <cell r="L5470">
            <v>18132</v>
          </cell>
          <cell r="M5470" t="str">
            <v>F</v>
          </cell>
          <cell r="N5470">
            <v>0.6</v>
          </cell>
          <cell r="O5470" t="str">
            <v>L</v>
          </cell>
        </row>
        <row r="5471">
          <cell r="G5471" t="str">
            <v>PO-2024/09-0010</v>
          </cell>
        </row>
        <row r="5471">
          <cell r="I5471" t="str">
            <v>F</v>
          </cell>
          <cell r="J5471">
            <v>18371.2</v>
          </cell>
          <cell r="K5471">
            <v>18371.2</v>
          </cell>
          <cell r="L5471">
            <v>11022.72</v>
          </cell>
          <cell r="M5471" t="str">
            <v>F</v>
          </cell>
          <cell r="N5471">
            <v>0.6</v>
          </cell>
          <cell r="O5471" t="str">
            <v>N</v>
          </cell>
        </row>
        <row r="5472">
          <cell r="F5472" t="str">
            <v>EITU1579673</v>
          </cell>
          <cell r="G5472" t="str">
            <v>GR-2024/09-0020</v>
          </cell>
          <cell r="H5472" t="str">
            <v>202407-S0055, 202407-S0052, 202406-S0022, 202407-S0048, 202407-S0056, 202406-S0063</v>
          </cell>
          <cell r="I5472" t="str">
            <v>F</v>
          </cell>
          <cell r="J5472">
            <v>126092.04</v>
          </cell>
          <cell r="K5472">
            <v>126092.04</v>
          </cell>
          <cell r="L5472">
            <v>78921.01</v>
          </cell>
          <cell r="M5472" t="str">
            <v>F</v>
          </cell>
          <cell r="N5472">
            <v>0.6259</v>
          </cell>
          <cell r="O5472" t="str">
            <v>I</v>
          </cell>
        </row>
        <row r="5473">
          <cell r="G5473" t="str">
            <v>SPO-2024/10-0001, SPO-2024/08-0043</v>
          </cell>
        </row>
        <row r="5473">
          <cell r="I5473" t="str">
            <v>F</v>
          </cell>
          <cell r="J5473">
            <v>57000</v>
          </cell>
          <cell r="K5473">
            <v>57000</v>
          </cell>
          <cell r="L5473">
            <v>34200</v>
          </cell>
          <cell r="M5473" t="str">
            <v>F</v>
          </cell>
          <cell r="N5473">
            <v>0.6</v>
          </cell>
          <cell r="O5473" t="str">
            <v>L</v>
          </cell>
        </row>
        <row r="5474">
          <cell r="F5474" t="str">
            <v>EGHU9853748</v>
          </cell>
          <cell r="G5474" t="str">
            <v>GR-2024/09-0031</v>
          </cell>
          <cell r="H5474" t="str">
            <v>202407-S0055, 202404-S0006, 202312-S0033, 202406-S0056, 202407-S0026, 202407-S0052, 202407-S0051</v>
          </cell>
          <cell r="I5474" t="str">
            <v>F</v>
          </cell>
          <cell r="J5474">
            <v>142337</v>
          </cell>
          <cell r="K5474">
            <v>142337</v>
          </cell>
          <cell r="L5474">
            <v>89088.73</v>
          </cell>
          <cell r="M5474" t="str">
            <v>F</v>
          </cell>
          <cell r="N5474">
            <v>0.6259</v>
          </cell>
          <cell r="O5474" t="str">
            <v>I</v>
          </cell>
        </row>
        <row r="5475">
          <cell r="F5475" t="str">
            <v>TGBU8614274</v>
          </cell>
          <cell r="G5475" t="str">
            <v>GR-2024/09-0022</v>
          </cell>
          <cell r="H5475" t="str">
            <v>202407-S0056, 202406-S0097, 202407-S0055, 202407-S0048</v>
          </cell>
          <cell r="I5475" t="str">
            <v>F</v>
          </cell>
          <cell r="J5475">
            <v>121984</v>
          </cell>
          <cell r="K5475">
            <v>121984</v>
          </cell>
          <cell r="L5475">
            <v>76349.79</v>
          </cell>
          <cell r="M5475" t="str">
            <v>F</v>
          </cell>
          <cell r="N5475">
            <v>0.6259</v>
          </cell>
          <cell r="O5475" t="str">
            <v>I</v>
          </cell>
        </row>
        <row r="5476">
          <cell r="I5476" t="str">
            <v>F</v>
          </cell>
          <cell r="J5476">
            <v>2308.59</v>
          </cell>
          <cell r="K5476">
            <v>2308.59</v>
          </cell>
          <cell r="L5476">
            <v>6925.77</v>
          </cell>
          <cell r="M5476" t="str">
            <v>F</v>
          </cell>
          <cell r="N5476">
            <v>3</v>
          </cell>
          <cell r="O5476" t="str">
            <v>L</v>
          </cell>
        </row>
        <row r="5477">
          <cell r="F5477" t="str">
            <v>EITU1797280</v>
          </cell>
          <cell r="G5477" t="str">
            <v>GR-2024/09-0026</v>
          </cell>
          <cell r="H5477" t="str">
            <v>202405-S0052, 202407-S0024, 202407-S0100, 202405-S0093</v>
          </cell>
          <cell r="I5477" t="str">
            <v>F</v>
          </cell>
          <cell r="J5477">
            <v>124430</v>
          </cell>
          <cell r="K5477">
            <v>124430</v>
          </cell>
          <cell r="L5477">
            <v>77880.74</v>
          </cell>
          <cell r="M5477" t="str">
            <v>F</v>
          </cell>
          <cell r="N5477">
            <v>0.6259</v>
          </cell>
          <cell r="O5477" t="str">
            <v>I</v>
          </cell>
        </row>
        <row r="5478">
          <cell r="G5478" t="str">
            <v>SPO-2024/11-0005, SPO-2024/10-0039, SPO-2024/10-0044</v>
          </cell>
        </row>
        <row r="5478">
          <cell r="I5478" t="str">
            <v>F</v>
          </cell>
          <cell r="J5478">
            <v>5476</v>
          </cell>
          <cell r="K5478">
            <v>5476</v>
          </cell>
          <cell r="L5478">
            <v>3285.6</v>
          </cell>
          <cell r="M5478" t="str">
            <v>F</v>
          </cell>
          <cell r="N5478">
            <v>0.6</v>
          </cell>
          <cell r="O5478" t="str">
            <v>L</v>
          </cell>
        </row>
        <row r="5479">
          <cell r="F5479" t="str">
            <v>EITU1469700</v>
          </cell>
          <cell r="G5479" t="str">
            <v>GR-2024/09-0006</v>
          </cell>
          <cell r="H5479" t="str">
            <v>202311-S0042, 202405-S0093, 202405-S0052, 202404-S0030</v>
          </cell>
          <cell r="I5479" t="str">
            <v>F</v>
          </cell>
          <cell r="J5479">
            <v>130902.48</v>
          </cell>
          <cell r="K5479">
            <v>130902.48</v>
          </cell>
          <cell r="L5479">
            <v>81931.86</v>
          </cell>
          <cell r="M5479" t="str">
            <v>F</v>
          </cell>
          <cell r="N5479">
            <v>0.6259</v>
          </cell>
          <cell r="O5479" t="str">
            <v>I</v>
          </cell>
        </row>
        <row r="5480">
          <cell r="G5480" t="str">
            <v>SPO-2024/09-0047</v>
          </cell>
        </row>
        <row r="5480">
          <cell r="I5480" t="str">
            <v>F</v>
          </cell>
          <cell r="J5480">
            <v>14000</v>
          </cell>
          <cell r="K5480">
            <v>14000</v>
          </cell>
          <cell r="L5480">
            <v>8400</v>
          </cell>
          <cell r="M5480" t="str">
            <v>F</v>
          </cell>
          <cell r="N5480">
            <v>0.6</v>
          </cell>
          <cell r="O5480" t="str">
            <v>L</v>
          </cell>
        </row>
        <row r="5481">
          <cell r="G5481" t="str">
            <v>SPO-2024/08-0043</v>
          </cell>
        </row>
        <row r="5481">
          <cell r="I5481" t="str">
            <v>F</v>
          </cell>
          <cell r="J5481">
            <v>6225</v>
          </cell>
          <cell r="K5481">
            <v>6225</v>
          </cell>
          <cell r="L5481">
            <v>3735</v>
          </cell>
          <cell r="M5481" t="str">
            <v>F</v>
          </cell>
          <cell r="N5481">
            <v>0.6</v>
          </cell>
          <cell r="O5481" t="str">
            <v>L</v>
          </cell>
        </row>
        <row r="5482">
          <cell r="F5482" t="str">
            <v>ESHU7243056</v>
          </cell>
          <cell r="G5482" t="str">
            <v>GR-2024/08-0056</v>
          </cell>
          <cell r="H5482" t="str">
            <v>202402-S0009, 202403-S0040, 202404-S0079, 202408-S0002, 202404-S0024, 202310-S0035, 202405-S0113, 202407-S0021</v>
          </cell>
          <cell r="I5482" t="str">
            <v>F</v>
          </cell>
          <cell r="J5482">
            <v>241193</v>
          </cell>
          <cell r="K5482">
            <v>241193</v>
          </cell>
          <cell r="L5482">
            <v>156823.69</v>
          </cell>
          <cell r="M5482" t="str">
            <v>F</v>
          </cell>
          <cell r="N5482">
            <v>0.6502</v>
          </cell>
          <cell r="O5482" t="str">
            <v>I</v>
          </cell>
        </row>
        <row r="5483">
          <cell r="G5483" t="str">
            <v>GR-2024/08-0009, GR-2024/09-0028</v>
          </cell>
        </row>
        <row r="5483">
          <cell r="I5483" t="str">
            <v>F</v>
          </cell>
          <cell r="J5483">
            <v>810</v>
          </cell>
          <cell r="K5483">
            <v>810</v>
          </cell>
          <cell r="L5483">
            <v>810</v>
          </cell>
          <cell r="M5483" t="str">
            <v>F</v>
          </cell>
          <cell r="N5483">
            <v>1</v>
          </cell>
        </row>
        <row r="5484">
          <cell r="G5484" t="str">
            <v>SPO-2024/08-0012, SPO-2024/08-0018</v>
          </cell>
        </row>
        <row r="5484">
          <cell r="I5484" t="str">
            <v>F</v>
          </cell>
          <cell r="J5484">
            <v>16257</v>
          </cell>
          <cell r="K5484">
            <v>16257</v>
          </cell>
          <cell r="L5484">
            <v>9754.2</v>
          </cell>
          <cell r="M5484" t="str">
            <v>F</v>
          </cell>
          <cell r="N5484">
            <v>0.6</v>
          </cell>
          <cell r="O5484" t="str">
            <v>L</v>
          </cell>
        </row>
        <row r="5485">
          <cell r="F5485" t="str">
            <v>YMLU8808241</v>
          </cell>
          <cell r="G5485" t="str">
            <v>GR-2024/08-0078</v>
          </cell>
          <cell r="H5485" t="str">
            <v>202407-S0015, 202406-S0091</v>
          </cell>
          <cell r="I5485" t="str">
            <v>F</v>
          </cell>
          <cell r="J5485">
            <v>9690</v>
          </cell>
          <cell r="K5485">
            <v>9690</v>
          </cell>
          <cell r="L5485">
            <v>6220.01</v>
          </cell>
          <cell r="M5485" t="str">
            <v>F</v>
          </cell>
          <cell r="N5485">
            <v>0.6419</v>
          </cell>
          <cell r="O5485" t="str">
            <v>I</v>
          </cell>
        </row>
        <row r="5486">
          <cell r="F5486" t="str">
            <v>YMLU8808241</v>
          </cell>
          <cell r="G5486" t="str">
            <v>GR-2024/08-0077</v>
          </cell>
          <cell r="H5486" t="str">
            <v>202406-S0076, 202407-S0078, 202407-S0029</v>
          </cell>
          <cell r="I5486" t="str">
            <v>F</v>
          </cell>
          <cell r="J5486">
            <v>36900</v>
          </cell>
          <cell r="K5486">
            <v>36900</v>
          </cell>
          <cell r="L5486">
            <v>23686.11</v>
          </cell>
          <cell r="M5486" t="str">
            <v>F</v>
          </cell>
          <cell r="N5486">
            <v>0.6419</v>
          </cell>
          <cell r="O5486" t="str">
            <v>I</v>
          </cell>
        </row>
        <row r="5487">
          <cell r="F5487" t="str">
            <v>YMLU8808241</v>
          </cell>
          <cell r="G5487" t="str">
            <v>GR-2024/08-0076</v>
          </cell>
          <cell r="H5487" t="str">
            <v>202406-S0048</v>
          </cell>
          <cell r="I5487" t="str">
            <v>F</v>
          </cell>
          <cell r="J5487">
            <v>9660</v>
          </cell>
          <cell r="K5487">
            <v>9660</v>
          </cell>
          <cell r="L5487">
            <v>6200.75</v>
          </cell>
          <cell r="M5487" t="str">
            <v>F</v>
          </cell>
          <cell r="N5487">
            <v>0.6419</v>
          </cell>
          <cell r="O5487" t="str">
            <v>I</v>
          </cell>
        </row>
        <row r="5488">
          <cell r="F5488" t="str">
            <v>YMLU8808241</v>
          </cell>
          <cell r="G5488" t="str">
            <v>GR-2024/08-0075</v>
          </cell>
          <cell r="H5488" t="str">
            <v>202406-S0085, 202406-S0014, 202403-S0091, 202401-S0086, 202404-S0038, 202405-S0014, 202407-S0028, 202403-S0030, 202404-S0071, 202303-S0036, 202407-S0049, 202407-S0020</v>
          </cell>
          <cell r="I5488" t="str">
            <v>F</v>
          </cell>
          <cell r="J5488">
            <v>214772.4</v>
          </cell>
          <cell r="K5488">
            <v>214772.4</v>
          </cell>
          <cell r="L5488">
            <v>137862.4</v>
          </cell>
          <cell r="M5488" t="str">
            <v>F</v>
          </cell>
          <cell r="N5488">
            <v>0.6419</v>
          </cell>
          <cell r="O5488" t="str">
            <v>I</v>
          </cell>
        </row>
        <row r="5489">
          <cell r="G5489" t="str">
            <v>SPO-2024/10-0014</v>
          </cell>
        </row>
        <row r="5489">
          <cell r="I5489" t="str">
            <v>F</v>
          </cell>
          <cell r="J5489">
            <v>520</v>
          </cell>
          <cell r="K5489">
            <v>520</v>
          </cell>
          <cell r="L5489">
            <v>312</v>
          </cell>
          <cell r="M5489" t="str">
            <v>F</v>
          </cell>
          <cell r="N5489">
            <v>0.6</v>
          </cell>
          <cell r="O5489" t="str">
            <v>L</v>
          </cell>
        </row>
        <row r="5490">
          <cell r="F5490" t="str">
            <v>YMLU8808241</v>
          </cell>
          <cell r="G5490" t="str">
            <v>GR-2024/08-0074</v>
          </cell>
          <cell r="H5490" t="str">
            <v>202406-S0049, 202404-S0032</v>
          </cell>
          <cell r="I5490" t="str">
            <v>F</v>
          </cell>
          <cell r="J5490">
            <v>9870</v>
          </cell>
          <cell r="K5490">
            <v>9870</v>
          </cell>
          <cell r="L5490">
            <v>6335.55</v>
          </cell>
          <cell r="M5490" t="str">
            <v>F</v>
          </cell>
          <cell r="N5490">
            <v>0.6419</v>
          </cell>
          <cell r="O5490" t="str">
            <v>I</v>
          </cell>
        </row>
        <row r="5491">
          <cell r="F5491" t="str">
            <v>YMLU8808241</v>
          </cell>
          <cell r="G5491" t="str">
            <v>GR-2024/08-0073</v>
          </cell>
          <cell r="H5491" t="str">
            <v>202406-S0111, 202406-S0065</v>
          </cell>
          <cell r="I5491" t="str">
            <v>F</v>
          </cell>
          <cell r="J5491">
            <v>3444</v>
          </cell>
          <cell r="K5491">
            <v>3444</v>
          </cell>
          <cell r="L5491">
            <v>2210.7</v>
          </cell>
          <cell r="M5491" t="str">
            <v>F</v>
          </cell>
          <cell r="N5491">
            <v>0.6419</v>
          </cell>
          <cell r="O5491" t="str">
            <v>I</v>
          </cell>
        </row>
        <row r="5492">
          <cell r="F5492" t="str">
            <v>YMLU8808241</v>
          </cell>
          <cell r="G5492" t="str">
            <v>GR-2024/08-0072</v>
          </cell>
          <cell r="H5492" t="str">
            <v>202403-S0078</v>
          </cell>
          <cell r="I5492" t="str">
            <v>F</v>
          </cell>
          <cell r="J5492">
            <v>32550</v>
          </cell>
          <cell r="K5492">
            <v>32550</v>
          </cell>
          <cell r="L5492">
            <v>20893.85</v>
          </cell>
          <cell r="M5492" t="str">
            <v>F</v>
          </cell>
          <cell r="N5492">
            <v>0.6419</v>
          </cell>
          <cell r="O5492" t="str">
            <v>L</v>
          </cell>
        </row>
        <row r="5493">
          <cell r="F5493" t="str">
            <v>YMLU8808241</v>
          </cell>
          <cell r="G5493" t="str">
            <v>GR-2024/08-0071</v>
          </cell>
          <cell r="H5493" t="str">
            <v>202403-S0090, 202405-S0084, 202406-S0040, 202406-S0033, 202405-S0035</v>
          </cell>
          <cell r="I5493" t="str">
            <v>F</v>
          </cell>
          <cell r="J5493">
            <v>93206.4</v>
          </cell>
          <cell r="K5493">
            <v>93206.4</v>
          </cell>
          <cell r="L5493">
            <v>59829.19</v>
          </cell>
          <cell r="M5493" t="str">
            <v>F</v>
          </cell>
          <cell r="N5493">
            <v>0.6419</v>
          </cell>
          <cell r="O5493" t="str">
            <v>I</v>
          </cell>
        </row>
        <row r="5494">
          <cell r="F5494" t="str">
            <v>BY COURIER</v>
          </cell>
          <cell r="G5494" t="str">
            <v>FGR2024/08-0001</v>
          </cell>
        </row>
        <row r="5494">
          <cell r="I5494" t="str">
            <v>F</v>
          </cell>
          <cell r="J5494">
            <v>0</v>
          </cell>
          <cell r="K5494">
            <v>0</v>
          </cell>
          <cell r="L5494">
            <v>0</v>
          </cell>
          <cell r="M5494" t="str">
            <v>F</v>
          </cell>
          <cell r="N5494">
            <v>0.6</v>
          </cell>
          <cell r="O5494" t="str">
            <v>I</v>
          </cell>
        </row>
        <row r="5495">
          <cell r="F5495" t="str">
            <v>YMLU8808241</v>
          </cell>
          <cell r="G5495" t="str">
            <v>GR-2024/08-0070</v>
          </cell>
          <cell r="H5495" t="str">
            <v>202405-S0024, 202406-S0107, 202406-S0034, 202405-S0049, 202406-S0075</v>
          </cell>
          <cell r="I5495" t="str">
            <v>F</v>
          </cell>
          <cell r="J5495">
            <v>135530</v>
          </cell>
          <cell r="K5495">
            <v>135530</v>
          </cell>
          <cell r="L5495">
            <v>86996.71</v>
          </cell>
          <cell r="M5495" t="str">
            <v>F</v>
          </cell>
          <cell r="N5495">
            <v>0.6419</v>
          </cell>
          <cell r="O5495" t="str">
            <v>I</v>
          </cell>
        </row>
        <row r="5496">
          <cell r="F5496" t="str">
            <v>DFSU7056026</v>
          </cell>
          <cell r="G5496" t="str">
            <v>GR-2024/08-0065</v>
          </cell>
          <cell r="H5496" t="str">
            <v>202302-S0076, 202404-S0011, 202406-S0024, 202204-S0075, 202205-S0038</v>
          </cell>
          <cell r="I5496" t="str">
            <v>F</v>
          </cell>
          <cell r="J5496">
            <v>151285</v>
          </cell>
          <cell r="K5496">
            <v>151285</v>
          </cell>
          <cell r="L5496">
            <v>97109.84</v>
          </cell>
          <cell r="M5496" t="str">
            <v>F</v>
          </cell>
          <cell r="N5496">
            <v>0.6419</v>
          </cell>
          <cell r="O5496" t="str">
            <v>I</v>
          </cell>
        </row>
        <row r="5497">
          <cell r="F5497" t="str">
            <v>OOCU7400416</v>
          </cell>
          <cell r="G5497" t="str">
            <v>GR-2024/08-0080</v>
          </cell>
          <cell r="H5497" t="str">
            <v>202312-S0048, 202406-S0003, 202311-S0077, 202406-S0054, 202403-S0017, 202406-S0062, 202403-S0102, 202405-S0104, 202407-S0053, 202407-S0010, 202204-S0003, 202407-S0013</v>
          </cell>
          <cell r="I5497" t="str">
            <v>F</v>
          </cell>
          <cell r="J5497">
            <v>112275</v>
          </cell>
          <cell r="K5497">
            <v>112275</v>
          </cell>
          <cell r="L5497">
            <v>73001.21</v>
          </cell>
          <cell r="M5497" t="str">
            <v>F</v>
          </cell>
          <cell r="N5497">
            <v>0.6502</v>
          </cell>
          <cell r="O5497" t="str">
            <v>I</v>
          </cell>
        </row>
        <row r="5498">
          <cell r="G5498" t="str">
            <v>SPO-2024/09-0026</v>
          </cell>
        </row>
        <row r="5498">
          <cell r="I5498" t="str">
            <v>F</v>
          </cell>
          <cell r="J5498">
            <v>21094.5</v>
          </cell>
          <cell r="K5498">
            <v>21094.5</v>
          </cell>
          <cell r="L5498">
            <v>12656.7</v>
          </cell>
          <cell r="M5498" t="str">
            <v>F</v>
          </cell>
          <cell r="N5498">
            <v>0.6</v>
          </cell>
          <cell r="O5498" t="str">
            <v>L</v>
          </cell>
        </row>
        <row r="5499">
          <cell r="G5499" t="str">
            <v>PO-2024/09-0003</v>
          </cell>
        </row>
        <row r="5499">
          <cell r="I5499" t="str">
            <v>F</v>
          </cell>
          <cell r="J5499">
            <v>128514</v>
          </cell>
          <cell r="K5499">
            <v>128514</v>
          </cell>
          <cell r="L5499">
            <v>77108.4</v>
          </cell>
          <cell r="M5499" t="str">
            <v>F</v>
          </cell>
          <cell r="N5499">
            <v>0.6</v>
          </cell>
          <cell r="O5499" t="str">
            <v>L</v>
          </cell>
        </row>
        <row r="5500">
          <cell r="G5500" t="str">
            <v>SPO-2024/08-0027</v>
          </cell>
        </row>
        <row r="5500">
          <cell r="I5500" t="str">
            <v>F</v>
          </cell>
          <cell r="J5500">
            <v>1550</v>
          </cell>
          <cell r="K5500">
            <v>1550</v>
          </cell>
          <cell r="L5500">
            <v>930</v>
          </cell>
          <cell r="M5500" t="str">
            <v>F</v>
          </cell>
          <cell r="N5500">
            <v>0.6</v>
          </cell>
          <cell r="O5500" t="str">
            <v>L</v>
          </cell>
        </row>
        <row r="5501">
          <cell r="G5501" t="str">
            <v>SPO-2024/09-0064, SPO-2024/11-0002, SPO-2024/08-0062</v>
          </cell>
        </row>
        <row r="5501">
          <cell r="I5501" t="str">
            <v>F</v>
          </cell>
          <cell r="J5501">
            <v>38472</v>
          </cell>
          <cell r="K5501">
            <v>38472</v>
          </cell>
          <cell r="L5501">
            <v>23083.2</v>
          </cell>
          <cell r="M5501" t="str">
            <v>F</v>
          </cell>
          <cell r="N5501">
            <v>0.6</v>
          </cell>
          <cell r="O5501" t="str">
            <v>L</v>
          </cell>
        </row>
        <row r="5502">
          <cell r="G5502" t="str">
            <v>GR-2024/08-0001</v>
          </cell>
        </row>
        <row r="5502">
          <cell r="I5502" t="str">
            <v>F</v>
          </cell>
          <cell r="J5502">
            <v>22.5</v>
          </cell>
          <cell r="K5502">
            <v>22.5</v>
          </cell>
          <cell r="L5502">
            <v>22.5</v>
          </cell>
          <cell r="M5502" t="str">
            <v>F</v>
          </cell>
          <cell r="N5502">
            <v>1</v>
          </cell>
        </row>
        <row r="5503">
          <cell r="G5503" t="str">
            <v>SPO-2024/09-0077</v>
          </cell>
        </row>
        <row r="5503">
          <cell r="I5503" t="str">
            <v>F</v>
          </cell>
          <cell r="J5503">
            <v>10031</v>
          </cell>
          <cell r="K5503">
            <v>10031</v>
          </cell>
          <cell r="L5503">
            <v>6018.6</v>
          </cell>
          <cell r="M5503" t="str">
            <v>F</v>
          </cell>
          <cell r="N5503">
            <v>0.6</v>
          </cell>
          <cell r="O5503" t="str">
            <v>L</v>
          </cell>
        </row>
        <row r="5504">
          <cell r="F5504" t="str">
            <v>CSNU6290020</v>
          </cell>
          <cell r="G5504" t="str">
            <v>GR-2024/08-0068</v>
          </cell>
          <cell r="H5504" t="str">
            <v>202407-S0013, 202406-S0003, 202407-S0123, 202401-S0091</v>
          </cell>
          <cell r="I5504" t="str">
            <v>F</v>
          </cell>
          <cell r="J5504">
            <v>104715.05</v>
          </cell>
          <cell r="K5504">
            <v>104715.05</v>
          </cell>
          <cell r="L5504">
            <v>68085.73</v>
          </cell>
          <cell r="M5504" t="str">
            <v>F</v>
          </cell>
          <cell r="N5504">
            <v>0.6502</v>
          </cell>
          <cell r="O5504" t="str">
            <v>I</v>
          </cell>
        </row>
        <row r="5505">
          <cell r="F5505" t="str">
            <v>OOCU6415659</v>
          </cell>
          <cell r="G5505" t="str">
            <v>GR-2024/08-0064</v>
          </cell>
          <cell r="H5505" t="str">
            <v>202401-S0091, 202407-S0123, 202403-S0017</v>
          </cell>
          <cell r="I5505" t="str">
            <v>F</v>
          </cell>
          <cell r="J5505">
            <v>105255</v>
          </cell>
          <cell r="K5505">
            <v>105255</v>
          </cell>
          <cell r="L5505">
            <v>68436.8</v>
          </cell>
          <cell r="M5505" t="str">
            <v>F</v>
          </cell>
          <cell r="N5505">
            <v>0.6502</v>
          </cell>
          <cell r="O5505" t="str">
            <v>I</v>
          </cell>
        </row>
        <row r="5506">
          <cell r="G5506" t="str">
            <v>SPO-2024/07-0102, SPO-2024/07-0101</v>
          </cell>
        </row>
        <row r="5506">
          <cell r="I5506" t="str">
            <v>F</v>
          </cell>
          <cell r="J5506">
            <v>62720</v>
          </cell>
          <cell r="K5506">
            <v>62720</v>
          </cell>
          <cell r="L5506">
            <v>37632</v>
          </cell>
          <cell r="M5506" t="str">
            <v>F</v>
          </cell>
          <cell r="N5506">
            <v>0.6</v>
          </cell>
          <cell r="O5506" t="str">
            <v>L</v>
          </cell>
        </row>
        <row r="5507">
          <cell r="F5507" t="str">
            <v>F-YMLU8949785</v>
          </cell>
          <cell r="G5507" t="str">
            <v>GR-2024/07-0114</v>
          </cell>
        </row>
        <row r="5507">
          <cell r="I5507" t="str">
            <v>F</v>
          </cell>
          <cell r="J5507">
            <v>4300</v>
          </cell>
          <cell r="K5507">
            <v>4300</v>
          </cell>
          <cell r="L5507">
            <v>2816.5</v>
          </cell>
          <cell r="M5507" t="str">
            <v>F</v>
          </cell>
          <cell r="N5507">
            <v>0.655</v>
          </cell>
          <cell r="O5507" t="str">
            <v>I</v>
          </cell>
        </row>
        <row r="5508">
          <cell r="I5508" t="str">
            <v>F</v>
          </cell>
          <cell r="J5508">
            <v>29060</v>
          </cell>
          <cell r="K5508">
            <v>29060</v>
          </cell>
          <cell r="L5508">
            <v>17436</v>
          </cell>
          <cell r="M5508" t="str">
            <v>F</v>
          </cell>
          <cell r="N5508">
            <v>0.6</v>
          </cell>
          <cell r="O5508" t="str">
            <v>L</v>
          </cell>
        </row>
        <row r="5509">
          <cell r="G5509" t="str">
            <v>SPO-2024/09-0026</v>
          </cell>
        </row>
        <row r="5509">
          <cell r="I5509" t="str">
            <v>F</v>
          </cell>
          <cell r="J5509">
            <v>3240</v>
          </cell>
          <cell r="K5509">
            <v>3240</v>
          </cell>
          <cell r="L5509">
            <v>1944</v>
          </cell>
          <cell r="M5509" t="str">
            <v>F</v>
          </cell>
          <cell r="N5509">
            <v>0.6</v>
          </cell>
          <cell r="O5509" t="str">
            <v>L</v>
          </cell>
        </row>
        <row r="5510">
          <cell r="G5510" t="str">
            <v>SPO-2024/10-0033</v>
          </cell>
        </row>
        <row r="5510">
          <cell r="I5510" t="str">
            <v>F</v>
          </cell>
          <cell r="J5510">
            <v>11850</v>
          </cell>
          <cell r="K5510">
            <v>11850</v>
          </cell>
          <cell r="L5510">
            <v>7110</v>
          </cell>
          <cell r="M5510" t="str">
            <v>F</v>
          </cell>
          <cell r="N5510">
            <v>0.6</v>
          </cell>
          <cell r="O5510" t="str">
            <v>L</v>
          </cell>
        </row>
        <row r="5511">
          <cell r="G5511" t="str">
            <v>SPO-2024/08-0040, PO-2024/09-0017</v>
          </cell>
        </row>
        <row r="5511">
          <cell r="I5511" t="str">
            <v>F</v>
          </cell>
          <cell r="J5511">
            <v>8320</v>
          </cell>
          <cell r="K5511">
            <v>8320</v>
          </cell>
          <cell r="L5511">
            <v>4992</v>
          </cell>
          <cell r="M5511" t="str">
            <v>F</v>
          </cell>
          <cell r="N5511">
            <v>0.6</v>
          </cell>
          <cell r="O5511" t="str">
            <v>L</v>
          </cell>
        </row>
        <row r="5512">
          <cell r="F5512" t="str">
            <v>CSLU6059061</v>
          </cell>
          <cell r="G5512" t="str">
            <v>GR-2024/08-0059</v>
          </cell>
          <cell r="H5512" t="str">
            <v>202311-S0077, 202407-S0053, 202403-S0007, 202404-S0086, 202405-S0053</v>
          </cell>
          <cell r="I5512" t="str">
            <v>F</v>
          </cell>
          <cell r="J5512">
            <v>117403</v>
          </cell>
          <cell r="K5512">
            <v>117403</v>
          </cell>
          <cell r="L5512">
            <v>76335.43</v>
          </cell>
          <cell r="M5512" t="str">
            <v>F</v>
          </cell>
          <cell r="N5512">
            <v>0.6502</v>
          </cell>
          <cell r="O5512" t="str">
            <v>I</v>
          </cell>
        </row>
        <row r="5513">
          <cell r="G5513" t="str">
            <v>GR-2024/08-0027</v>
          </cell>
        </row>
        <row r="5513">
          <cell r="I5513" t="str">
            <v>F</v>
          </cell>
          <cell r="J5513">
            <v>22050</v>
          </cell>
          <cell r="K5513">
            <v>22050</v>
          </cell>
          <cell r="L5513">
            <v>22050</v>
          </cell>
          <cell r="M5513" t="str">
            <v>F</v>
          </cell>
          <cell r="N5513">
            <v>1</v>
          </cell>
        </row>
        <row r="5514">
          <cell r="G5514" t="str">
            <v>SPO-2024/11-0026, SPO-2024/09-0059, SPO-2024/11-0047, SPO-2024/11-0006</v>
          </cell>
        </row>
        <row r="5514">
          <cell r="I5514" t="str">
            <v>F</v>
          </cell>
          <cell r="J5514">
            <v>31536</v>
          </cell>
          <cell r="K5514">
            <v>31536</v>
          </cell>
          <cell r="L5514">
            <v>18921.6</v>
          </cell>
          <cell r="M5514" t="str">
            <v>F</v>
          </cell>
          <cell r="N5514">
            <v>0.6</v>
          </cell>
          <cell r="O5514" t="str">
            <v>L</v>
          </cell>
        </row>
        <row r="5515">
          <cell r="G5515" t="str">
            <v>SPO-2024/10-0004, SPO-2024/10-0006</v>
          </cell>
        </row>
        <row r="5515">
          <cell r="I5515" t="str">
            <v>F</v>
          </cell>
          <cell r="J5515">
            <v>116287</v>
          </cell>
          <cell r="K5515">
            <v>116287</v>
          </cell>
          <cell r="L5515">
            <v>69772.2</v>
          </cell>
          <cell r="M5515" t="str">
            <v>F</v>
          </cell>
          <cell r="N5515">
            <v>0.6</v>
          </cell>
          <cell r="O5515" t="str">
            <v>K</v>
          </cell>
        </row>
        <row r="5516">
          <cell r="G5516" t="str">
            <v>SPO-2024/09-0055</v>
          </cell>
        </row>
        <row r="5516">
          <cell r="I5516" t="str">
            <v>F</v>
          </cell>
          <cell r="J5516">
            <v>103867</v>
          </cell>
          <cell r="K5516">
            <v>103867</v>
          </cell>
          <cell r="L5516">
            <v>62320.2</v>
          </cell>
          <cell r="M5516" t="str">
            <v>F</v>
          </cell>
          <cell r="N5516">
            <v>0.6</v>
          </cell>
          <cell r="O5516" t="str">
            <v>L</v>
          </cell>
        </row>
        <row r="5517">
          <cell r="G5517" t="str">
            <v>SPO-2024/09-0064</v>
          </cell>
        </row>
        <row r="5517">
          <cell r="I5517" t="str">
            <v>F</v>
          </cell>
          <cell r="J5517">
            <v>3900</v>
          </cell>
          <cell r="K5517">
            <v>3900</v>
          </cell>
          <cell r="L5517">
            <v>2340</v>
          </cell>
          <cell r="M5517" t="str">
            <v>F</v>
          </cell>
          <cell r="N5517">
            <v>0.6</v>
          </cell>
          <cell r="O5517" t="str">
            <v>L</v>
          </cell>
        </row>
        <row r="5518">
          <cell r="F5518" t="str">
            <v>OOCU8389564</v>
          </cell>
          <cell r="G5518" t="str">
            <v>GR-2024/08-0053</v>
          </cell>
          <cell r="H5518" t="str">
            <v>202404-S0086</v>
          </cell>
          <cell r="I5518" t="str">
            <v>F</v>
          </cell>
          <cell r="J5518">
            <v>150500</v>
          </cell>
          <cell r="K5518">
            <v>150500</v>
          </cell>
          <cell r="L5518">
            <v>97855.1</v>
          </cell>
          <cell r="M5518" t="str">
            <v>F</v>
          </cell>
          <cell r="N5518">
            <v>0.6502</v>
          </cell>
          <cell r="O5518" t="str">
            <v>I</v>
          </cell>
        </row>
        <row r="5519">
          <cell r="F5519" t="str">
            <v>TGBU8680614</v>
          </cell>
          <cell r="G5519" t="str">
            <v>GR-2024/08-0058</v>
          </cell>
          <cell r="H5519" t="str">
            <v>202406-S0088</v>
          </cell>
          <cell r="I5519" t="str">
            <v>F</v>
          </cell>
          <cell r="J5519">
            <v>104170</v>
          </cell>
          <cell r="K5519">
            <v>104170</v>
          </cell>
          <cell r="L5519">
            <v>67731.33</v>
          </cell>
          <cell r="M5519" t="str">
            <v>F</v>
          </cell>
          <cell r="N5519">
            <v>0.6502</v>
          </cell>
          <cell r="O5519" t="str">
            <v>I</v>
          </cell>
        </row>
        <row r="5520">
          <cell r="G5520" t="str">
            <v>SPO-2024/09-0026</v>
          </cell>
        </row>
        <row r="5520">
          <cell r="I5520" t="str">
            <v>F</v>
          </cell>
          <cell r="J5520">
            <v>5250</v>
          </cell>
          <cell r="K5520">
            <v>5250</v>
          </cell>
          <cell r="L5520">
            <v>3150</v>
          </cell>
          <cell r="M5520" t="str">
            <v>F</v>
          </cell>
          <cell r="N5520">
            <v>0.6</v>
          </cell>
          <cell r="O5520" t="str">
            <v>L</v>
          </cell>
        </row>
        <row r="5521">
          <cell r="G5521" t="str">
            <v>SPO-2024/10-0003, SPO-2024/08-0043</v>
          </cell>
        </row>
        <row r="5521">
          <cell r="I5521" t="str">
            <v>F</v>
          </cell>
          <cell r="J5521">
            <v>17400</v>
          </cell>
          <cell r="K5521">
            <v>17400</v>
          </cell>
          <cell r="L5521">
            <v>10440</v>
          </cell>
          <cell r="M5521" t="str">
            <v>F</v>
          </cell>
          <cell r="N5521">
            <v>0.6</v>
          </cell>
          <cell r="O5521" t="str">
            <v>L</v>
          </cell>
        </row>
        <row r="5522">
          <cell r="F5522" t="str">
            <v>OOCU8089700</v>
          </cell>
          <cell r="G5522" t="str">
            <v>GR-2024/08-0092</v>
          </cell>
          <cell r="H5522" t="str">
            <v>202405-S0045</v>
          </cell>
          <cell r="I5522" t="str">
            <v>F</v>
          </cell>
          <cell r="J5522">
            <v>113899.07</v>
          </cell>
          <cell r="K5522">
            <v>113899.07</v>
          </cell>
          <cell r="L5522">
            <v>71733.63</v>
          </cell>
          <cell r="M5522" t="str">
            <v>F</v>
          </cell>
          <cell r="N5522">
            <v>0.6298</v>
          </cell>
          <cell r="O5522" t="str">
            <v>I</v>
          </cell>
        </row>
        <row r="5523">
          <cell r="F5523" t="str">
            <v>FSCU8862628</v>
          </cell>
          <cell r="G5523" t="str">
            <v>GR-2024/08-0091</v>
          </cell>
        </row>
        <row r="5523">
          <cell r="I5523" t="str">
            <v>F</v>
          </cell>
          <cell r="J5523">
            <v>106968</v>
          </cell>
          <cell r="K5523">
            <v>106968</v>
          </cell>
          <cell r="L5523">
            <v>67368.45</v>
          </cell>
          <cell r="M5523" t="str">
            <v>F</v>
          </cell>
          <cell r="N5523">
            <v>0.6298</v>
          </cell>
          <cell r="O5523" t="str">
            <v>I</v>
          </cell>
        </row>
        <row r="5524">
          <cell r="F5524" t="str">
            <v>FFAU2685832</v>
          </cell>
          <cell r="G5524" t="str">
            <v>GR-2024/08-0089</v>
          </cell>
          <cell r="H5524" t="str">
            <v>202407-S0097</v>
          </cell>
          <cell r="I5524" t="str">
            <v>F</v>
          </cell>
          <cell r="J5524">
            <v>106968</v>
          </cell>
          <cell r="K5524">
            <v>106968</v>
          </cell>
          <cell r="L5524">
            <v>67368.45</v>
          </cell>
          <cell r="M5524" t="str">
            <v>F</v>
          </cell>
          <cell r="N5524">
            <v>0.6298</v>
          </cell>
          <cell r="O5524" t="str">
            <v>I</v>
          </cell>
        </row>
        <row r="5525">
          <cell r="G5525" t="str">
            <v>GR-2024/07-0096</v>
          </cell>
        </row>
        <row r="5525">
          <cell r="I5525" t="str">
            <v>F</v>
          </cell>
          <cell r="J5525">
            <v>15</v>
          </cell>
          <cell r="K5525">
            <v>15</v>
          </cell>
          <cell r="L5525">
            <v>15</v>
          </cell>
          <cell r="M5525" t="str">
            <v>F</v>
          </cell>
          <cell r="N5525">
            <v>1</v>
          </cell>
        </row>
        <row r="5526">
          <cell r="G5526" t="str">
            <v>SPO-2024/09-0029, SPO-2024/10-0087, SPO-2024/10-0018, SPO-2024/08-0040, SPO-2024/08-0078, SPO-2024/09-0077, SPO-2024/10-0072, PO-2024/09-0017, SPO-2024/08-0022</v>
          </cell>
        </row>
        <row r="5526">
          <cell r="I5526" t="str">
            <v>F</v>
          </cell>
          <cell r="J5526">
            <v>142969.55</v>
          </cell>
          <cell r="K5526">
            <v>142969.55</v>
          </cell>
          <cell r="L5526">
            <v>85781.73</v>
          </cell>
          <cell r="M5526" t="str">
            <v>F</v>
          </cell>
          <cell r="N5526">
            <v>0.6</v>
          </cell>
          <cell r="O5526" t="str">
            <v>L</v>
          </cell>
        </row>
        <row r="5527">
          <cell r="G5527" t="str">
            <v>SPO-2024/09-0026</v>
          </cell>
        </row>
        <row r="5527">
          <cell r="I5527" t="str">
            <v>F</v>
          </cell>
          <cell r="J5527">
            <v>12501.8</v>
          </cell>
          <cell r="K5527">
            <v>12501.8</v>
          </cell>
          <cell r="L5527">
            <v>7501.08</v>
          </cell>
          <cell r="M5527" t="str">
            <v>F</v>
          </cell>
          <cell r="N5527">
            <v>0.6</v>
          </cell>
          <cell r="O5527" t="str">
            <v>L</v>
          </cell>
        </row>
        <row r="5528">
          <cell r="F5528" t="str">
            <v>CMAU4950958 </v>
          </cell>
          <cell r="G5528" t="str">
            <v>GR-2024/08-0048</v>
          </cell>
          <cell r="H5528" t="str">
            <v>202406-S0047</v>
          </cell>
          <cell r="I5528" t="str">
            <v>F</v>
          </cell>
          <cell r="J5528">
            <v>28537.28</v>
          </cell>
          <cell r="K5528">
            <v>28537.28</v>
          </cell>
          <cell r="L5528">
            <v>28537.28</v>
          </cell>
          <cell r="M5528" t="str">
            <v>F</v>
          </cell>
          <cell r="N5528">
            <v>1</v>
          </cell>
          <cell r="O5528" t="str">
            <v>I</v>
          </cell>
        </row>
        <row r="5529">
          <cell r="G5529" t="str">
            <v>GR-2024/07-0092</v>
          </cell>
        </row>
        <row r="5529">
          <cell r="I5529" t="str">
            <v>F</v>
          </cell>
          <cell r="J5529">
            <v>176.4</v>
          </cell>
          <cell r="K5529">
            <v>176.4</v>
          </cell>
          <cell r="L5529">
            <v>176.4</v>
          </cell>
          <cell r="M5529" t="str">
            <v>T</v>
          </cell>
          <cell r="N5529">
            <v>1</v>
          </cell>
        </row>
        <row r="5530">
          <cell r="G5530" t="str">
            <v>GR-2024/07-0097</v>
          </cell>
        </row>
        <row r="5530">
          <cell r="I5530" t="str">
            <v>F</v>
          </cell>
          <cell r="J5530">
            <v>1185</v>
          </cell>
          <cell r="K5530">
            <v>1185</v>
          </cell>
          <cell r="L5530">
            <v>1185</v>
          </cell>
          <cell r="M5530" t="str">
            <v>F</v>
          </cell>
          <cell r="N5530">
            <v>1</v>
          </cell>
        </row>
        <row r="5531">
          <cell r="G5531" t="str">
            <v>SPO-2024/09-0077, SPO-2024/08-0040, SPO-2024/08-0078</v>
          </cell>
        </row>
        <row r="5531">
          <cell r="I5531" t="str">
            <v>F</v>
          </cell>
          <cell r="J5531">
            <v>13390</v>
          </cell>
          <cell r="K5531">
            <v>13390</v>
          </cell>
          <cell r="L5531">
            <v>34814</v>
          </cell>
          <cell r="M5531" t="str">
            <v>F</v>
          </cell>
          <cell r="N5531">
            <v>2.6</v>
          </cell>
          <cell r="O5531" t="str">
            <v>L</v>
          </cell>
        </row>
        <row r="5532">
          <cell r="G5532" t="str">
            <v>SPO-2024/08-0019</v>
          </cell>
        </row>
        <row r="5532">
          <cell r="I5532" t="str">
            <v>F</v>
          </cell>
          <cell r="J5532">
            <v>1000</v>
          </cell>
          <cell r="K5532">
            <v>1000</v>
          </cell>
          <cell r="L5532">
            <v>600</v>
          </cell>
          <cell r="M5532" t="str">
            <v>F</v>
          </cell>
          <cell r="N5532">
            <v>0.6</v>
          </cell>
          <cell r="O5532" t="str">
            <v>L</v>
          </cell>
        </row>
        <row r="5533">
          <cell r="G5533" t="str">
            <v>SPO-2024/09-0026</v>
          </cell>
        </row>
        <row r="5533">
          <cell r="I5533" t="str">
            <v>F</v>
          </cell>
          <cell r="J5533">
            <v>34200</v>
          </cell>
          <cell r="K5533">
            <v>34200</v>
          </cell>
          <cell r="L5533">
            <v>20520</v>
          </cell>
          <cell r="M5533" t="str">
            <v>F</v>
          </cell>
          <cell r="N5533">
            <v>0.6</v>
          </cell>
          <cell r="O5533" t="str">
            <v>L</v>
          </cell>
        </row>
        <row r="5534">
          <cell r="G5534" t="str">
            <v>SPO-2024/08-0043, SPO-2024/10-0001</v>
          </cell>
        </row>
        <row r="5534">
          <cell r="I5534" t="str">
            <v>F</v>
          </cell>
          <cell r="J5534">
            <v>15204</v>
          </cell>
          <cell r="K5534">
            <v>15204</v>
          </cell>
          <cell r="L5534">
            <v>9122.4</v>
          </cell>
          <cell r="M5534" t="str">
            <v>F</v>
          </cell>
          <cell r="N5534">
            <v>0.6</v>
          </cell>
          <cell r="O5534" t="str">
            <v>L</v>
          </cell>
        </row>
        <row r="5535">
          <cell r="G5535" t="str">
            <v>SPO-2024/10-0082, SPO-2024/10-0081</v>
          </cell>
        </row>
        <row r="5535">
          <cell r="I5535" t="str">
            <v>F</v>
          </cell>
          <cell r="J5535">
            <v>105000</v>
          </cell>
          <cell r="K5535">
            <v>105000</v>
          </cell>
          <cell r="L5535">
            <v>63000</v>
          </cell>
          <cell r="M5535" t="str">
            <v>F</v>
          </cell>
          <cell r="N5535">
            <v>0.6</v>
          </cell>
          <cell r="O5535" t="str">
            <v>L</v>
          </cell>
        </row>
        <row r="5536">
          <cell r="G5536" t="str">
            <v>SPO-2024/09-0021</v>
          </cell>
        </row>
        <row r="5536">
          <cell r="I5536" t="str">
            <v>F</v>
          </cell>
          <cell r="J5536">
            <v>4100</v>
          </cell>
          <cell r="K5536">
            <v>4100</v>
          </cell>
          <cell r="L5536">
            <v>2460</v>
          </cell>
          <cell r="M5536" t="str">
            <v>F</v>
          </cell>
          <cell r="N5536">
            <v>0.6</v>
          </cell>
          <cell r="O5536" t="str">
            <v>L</v>
          </cell>
        </row>
        <row r="5537">
          <cell r="G5537" t="str">
            <v>SPO-2024/10-0079, SPO-2024/09-0038</v>
          </cell>
        </row>
        <row r="5537">
          <cell r="I5537" t="str">
            <v>F</v>
          </cell>
          <cell r="J5537">
            <v>9600</v>
          </cell>
          <cell r="K5537">
            <v>9600</v>
          </cell>
          <cell r="L5537">
            <v>5760</v>
          </cell>
          <cell r="M5537" t="str">
            <v>F</v>
          </cell>
          <cell r="N5537">
            <v>0.6</v>
          </cell>
          <cell r="O5537" t="str">
            <v>L</v>
          </cell>
        </row>
        <row r="5538">
          <cell r="G5538" t="str">
            <v>SPO-2024/08-0040</v>
          </cell>
        </row>
        <row r="5538">
          <cell r="I5538" t="str">
            <v>F</v>
          </cell>
          <cell r="J5538">
            <v>4160</v>
          </cell>
          <cell r="K5538">
            <v>4160</v>
          </cell>
          <cell r="L5538">
            <v>2496</v>
          </cell>
          <cell r="M5538" t="str">
            <v>F</v>
          </cell>
          <cell r="N5538">
            <v>0.6</v>
          </cell>
          <cell r="O5538" t="str">
            <v>L</v>
          </cell>
        </row>
        <row r="5539">
          <cell r="G5539" t="str">
            <v>SPO-2024/08-0043</v>
          </cell>
        </row>
        <row r="5539">
          <cell r="I5539" t="str">
            <v>F</v>
          </cell>
          <cell r="J5539">
            <v>23400</v>
          </cell>
          <cell r="K5539">
            <v>23400</v>
          </cell>
          <cell r="L5539">
            <v>14040</v>
          </cell>
          <cell r="M5539" t="str">
            <v>F</v>
          </cell>
          <cell r="N5539">
            <v>0.6</v>
          </cell>
          <cell r="O5539" t="str">
            <v>L</v>
          </cell>
        </row>
        <row r="5540">
          <cell r="F5540" t="str">
            <v>TRHU8468260 (MOCHA)</v>
          </cell>
          <cell r="G5540" t="str">
            <v>GR-2024/08-0045</v>
          </cell>
        </row>
        <row r="5540">
          <cell r="I5540" t="str">
            <v>F</v>
          </cell>
          <cell r="J5540">
            <v>40200</v>
          </cell>
          <cell r="K5540">
            <v>40200</v>
          </cell>
          <cell r="L5540">
            <v>26138.04</v>
          </cell>
          <cell r="M5540" t="str">
            <v>F</v>
          </cell>
          <cell r="N5540">
            <v>0.6502</v>
          </cell>
          <cell r="O5540" t="str">
            <v>I</v>
          </cell>
        </row>
        <row r="5541">
          <cell r="F5541" t="str">
            <v>TRHU8468260</v>
          </cell>
          <cell r="G5541" t="str">
            <v>GR-2024/08-0044</v>
          </cell>
          <cell r="H5541" t="str">
            <v>202406-S0052, 202407-S0041, 202405-S0007, 202405-S0008, 202406-S0103, 202406-S0050, 202406-S0030, 202406-S0084, 202406-S0095, 202404-S0087, 202404-S0003, 202407-S0039, 202406-S0007, 202403-S0052, 202407-S0036, 202402-S0007, 202406-S0078, 202404-S0054, 202406-S0031, 202406-S0051, 202405-S0065, 202406-S0006, 202404-S0067, 202406-S0013</v>
          </cell>
          <cell r="I5541" t="str">
            <v>F</v>
          </cell>
          <cell r="J5541">
            <v>712477.9</v>
          </cell>
          <cell r="K5541">
            <v>712477.9</v>
          </cell>
          <cell r="L5541">
            <v>463253.13</v>
          </cell>
          <cell r="M5541" t="str">
            <v>F</v>
          </cell>
          <cell r="N5541">
            <v>0.6502</v>
          </cell>
          <cell r="O5541" t="str">
            <v>I</v>
          </cell>
        </row>
        <row r="5542">
          <cell r="G5542" t="str">
            <v>SPO-2024/09-0084</v>
          </cell>
        </row>
        <row r="5542">
          <cell r="I5542" t="str">
            <v>F</v>
          </cell>
          <cell r="J5542">
            <v>1670</v>
          </cell>
          <cell r="K5542">
            <v>1670</v>
          </cell>
          <cell r="L5542">
            <v>1002</v>
          </cell>
          <cell r="M5542" t="str">
            <v>F</v>
          </cell>
          <cell r="N5542">
            <v>0.6</v>
          </cell>
          <cell r="O5542" t="str">
            <v>L</v>
          </cell>
        </row>
        <row r="5543">
          <cell r="F5543" t="str">
            <v>WHSU6093199</v>
          </cell>
          <cell r="G5543" t="str">
            <v>GR-2024/08-0039</v>
          </cell>
          <cell r="H5543" t="str">
            <v>202311-S0070, 202312-S0046, 202403-S0010, 202403-S0001, 202310-S0029, 202407-S0097, 202406-S0098, 202405-S0046</v>
          </cell>
          <cell r="I5543" t="str">
            <v>F</v>
          </cell>
          <cell r="J5543">
            <v>130235</v>
          </cell>
          <cell r="K5543">
            <v>130235</v>
          </cell>
          <cell r="L5543">
            <v>84665.77</v>
          </cell>
          <cell r="M5543" t="str">
            <v>F</v>
          </cell>
          <cell r="N5543">
            <v>0.6501</v>
          </cell>
          <cell r="O5543" t="str">
            <v>I</v>
          </cell>
        </row>
        <row r="5544">
          <cell r="F5544" t="str">
            <v>WHSU6627226</v>
          </cell>
          <cell r="G5544" t="str">
            <v>GR-2024/08-0036</v>
          </cell>
          <cell r="H5544" t="str">
            <v>202403-S0061, 202311-S0073, 202312-S0035, 202405-S0066, 202403-S0001, 202407-S0097, 202407-S0014, 202407-S0022</v>
          </cell>
          <cell r="I5544" t="str">
            <v>F</v>
          </cell>
          <cell r="J5544">
            <v>153522</v>
          </cell>
          <cell r="K5544">
            <v>153522</v>
          </cell>
          <cell r="L5544">
            <v>99804.65</v>
          </cell>
          <cell r="M5544" t="str">
            <v>F</v>
          </cell>
          <cell r="N5544">
            <v>0.6501</v>
          </cell>
          <cell r="O5544" t="str">
            <v>I</v>
          </cell>
        </row>
        <row r="5545">
          <cell r="G5545" t="str">
            <v>SPO-2024/09-0047, SPO-2024/08-0014, SPO-2024/10-0094</v>
          </cell>
        </row>
        <row r="5545">
          <cell r="I5545" t="str">
            <v>F</v>
          </cell>
          <cell r="J5545">
            <v>30000</v>
          </cell>
          <cell r="K5545">
            <v>30000</v>
          </cell>
          <cell r="L5545">
            <v>18000</v>
          </cell>
          <cell r="M5545" t="str">
            <v>F</v>
          </cell>
          <cell r="N5545">
            <v>0.6</v>
          </cell>
          <cell r="O5545" t="str">
            <v>L</v>
          </cell>
        </row>
        <row r="5546">
          <cell r="I5546" t="str">
            <v>F</v>
          </cell>
          <cell r="J5546">
            <v>0</v>
          </cell>
          <cell r="K5546">
            <v>0</v>
          </cell>
          <cell r="L5546">
            <v>0</v>
          </cell>
          <cell r="M5546" t="str">
            <v>F</v>
          </cell>
          <cell r="N5546">
            <v>0.6</v>
          </cell>
          <cell r="O5546" t="str">
            <v>L</v>
          </cell>
        </row>
        <row r="5547">
          <cell r="F5547" t="str">
            <v>WHSU5119107</v>
          </cell>
          <cell r="G5547" t="str">
            <v>GR-2024/08-0029</v>
          </cell>
          <cell r="H5547" t="str">
            <v>202405-S0043, 202405-S0047, 202403-S0001, 202407-S0097</v>
          </cell>
          <cell r="I5547" t="str">
            <v>F</v>
          </cell>
          <cell r="J5547">
            <v>142521</v>
          </cell>
          <cell r="K5547">
            <v>142521</v>
          </cell>
          <cell r="L5547">
            <v>92652.9</v>
          </cell>
          <cell r="M5547" t="str">
            <v>F</v>
          </cell>
          <cell r="N5547">
            <v>0.6501</v>
          </cell>
          <cell r="O5547" t="str">
            <v>I</v>
          </cell>
        </row>
        <row r="5548">
          <cell r="G5548" t="str">
            <v>SPO-2024/07-0091, SPO-2024/07-0094, SPO-2024/09-0058, SPO-2024/07-0090, SPO-2024/11-0056, SPO-2024/07-0089</v>
          </cell>
        </row>
        <row r="5548">
          <cell r="I5548" t="str">
            <v>F</v>
          </cell>
          <cell r="J5548">
            <v>516660</v>
          </cell>
          <cell r="K5548">
            <v>516660</v>
          </cell>
          <cell r="L5548">
            <v>309996</v>
          </cell>
          <cell r="M5548" t="str">
            <v>F</v>
          </cell>
          <cell r="N5548">
            <v>0.6</v>
          </cell>
          <cell r="O5548" t="str">
            <v>L</v>
          </cell>
        </row>
        <row r="5549">
          <cell r="G5549" t="str">
            <v>SPO-2024/09-0060</v>
          </cell>
        </row>
        <row r="5549">
          <cell r="I5549" t="str">
            <v>F</v>
          </cell>
          <cell r="J5549">
            <v>1183</v>
          </cell>
          <cell r="K5549">
            <v>1183</v>
          </cell>
          <cell r="L5549">
            <v>709.8</v>
          </cell>
          <cell r="M5549" t="str">
            <v>F</v>
          </cell>
          <cell r="N5549">
            <v>0.6</v>
          </cell>
          <cell r="O5549" t="str">
            <v>L</v>
          </cell>
        </row>
        <row r="5550">
          <cell r="G5550" t="str">
            <v>SPO-2024/11-0044, SPO-2024/09-0049, SPO-2024/08-0048</v>
          </cell>
        </row>
        <row r="5550">
          <cell r="I5550" t="str">
            <v>F</v>
          </cell>
          <cell r="J5550">
            <v>18520</v>
          </cell>
          <cell r="K5550">
            <v>18520</v>
          </cell>
          <cell r="L5550">
            <v>11112</v>
          </cell>
          <cell r="M5550" t="str">
            <v>F</v>
          </cell>
          <cell r="N5550">
            <v>0.6</v>
          </cell>
          <cell r="O5550" t="str">
            <v>L</v>
          </cell>
        </row>
        <row r="5551">
          <cell r="G5551" t="str">
            <v>SPO-2024/08-0018, SPO-2024/09-0001, SPO-2024/08-0076</v>
          </cell>
        </row>
        <row r="5551">
          <cell r="I5551" t="str">
            <v>F</v>
          </cell>
          <cell r="J5551">
            <v>79500</v>
          </cell>
          <cell r="K5551">
            <v>79500</v>
          </cell>
          <cell r="L5551">
            <v>47700</v>
          </cell>
          <cell r="M5551" t="str">
            <v>F</v>
          </cell>
          <cell r="N5551">
            <v>0.6</v>
          </cell>
          <cell r="O5551" t="str">
            <v>L</v>
          </cell>
        </row>
        <row r="5552">
          <cell r="G5552" t="str">
            <v>SPO-2024/09-0026</v>
          </cell>
        </row>
        <row r="5552">
          <cell r="I5552" t="str">
            <v>F</v>
          </cell>
          <cell r="J5552">
            <v>30382.8</v>
          </cell>
          <cell r="K5552">
            <v>30382.8</v>
          </cell>
          <cell r="L5552">
            <v>18229.68</v>
          </cell>
          <cell r="M5552" t="str">
            <v>F</v>
          </cell>
          <cell r="N5552">
            <v>0.6</v>
          </cell>
          <cell r="O5552" t="str">
            <v>L</v>
          </cell>
        </row>
        <row r="5553">
          <cell r="G5553" t="str">
            <v>SPO-2024/09-0029, SPO-2024/08-0040, PO-2024/10-0027, SPO-2024/11-0031, SPO-2024/09-0077</v>
          </cell>
        </row>
        <row r="5553">
          <cell r="I5553" t="str">
            <v>F</v>
          </cell>
          <cell r="J5553">
            <v>79373.76</v>
          </cell>
          <cell r="K5553">
            <v>79373.76</v>
          </cell>
          <cell r="L5553">
            <v>1508101.44</v>
          </cell>
          <cell r="M5553" t="str">
            <v>F</v>
          </cell>
          <cell r="N5553">
            <v>19</v>
          </cell>
          <cell r="O5553" t="str">
            <v>L</v>
          </cell>
        </row>
        <row r="5554">
          <cell r="I5554" t="str">
            <v>T</v>
          </cell>
          <cell r="J5554">
            <v>196350</v>
          </cell>
          <cell r="K5554">
            <v>196350</v>
          </cell>
          <cell r="L5554">
            <v>117810</v>
          </cell>
          <cell r="M5554" t="str">
            <v>F</v>
          </cell>
          <cell r="N5554">
            <v>0.6</v>
          </cell>
          <cell r="O5554" t="str">
            <v>L</v>
          </cell>
        </row>
        <row r="5555">
          <cell r="G5555" t="str">
            <v>SPO-2024/10-0040, SPO-2024/09-0059</v>
          </cell>
        </row>
        <row r="5555">
          <cell r="I5555" t="str">
            <v>F</v>
          </cell>
          <cell r="J5555">
            <v>36400</v>
          </cell>
          <cell r="K5555">
            <v>36400</v>
          </cell>
          <cell r="L5555">
            <v>131040</v>
          </cell>
          <cell r="M5555" t="str">
            <v>F</v>
          </cell>
          <cell r="N5555">
            <v>3.6</v>
          </cell>
          <cell r="O5555" t="str">
            <v>L</v>
          </cell>
        </row>
        <row r="5556">
          <cell r="G5556" t="str">
            <v>SPO-2024/08-0064</v>
          </cell>
        </row>
        <row r="5556">
          <cell r="I5556" t="str">
            <v>F</v>
          </cell>
          <cell r="J5556">
            <v>144</v>
          </cell>
          <cell r="K5556">
            <v>144</v>
          </cell>
          <cell r="L5556">
            <v>86.4</v>
          </cell>
          <cell r="M5556" t="str">
            <v>F</v>
          </cell>
          <cell r="N5556">
            <v>0.6</v>
          </cell>
          <cell r="O5556" t="str">
            <v>L</v>
          </cell>
        </row>
        <row r="5557">
          <cell r="G5557" t="str">
            <v>SPO-2024/08-0043</v>
          </cell>
        </row>
        <row r="5557">
          <cell r="I5557" t="str">
            <v>F</v>
          </cell>
          <cell r="J5557">
            <v>5335</v>
          </cell>
          <cell r="K5557">
            <v>5335</v>
          </cell>
          <cell r="L5557">
            <v>3201</v>
          </cell>
          <cell r="M5557" t="str">
            <v>F</v>
          </cell>
          <cell r="N5557">
            <v>0.6</v>
          </cell>
          <cell r="O5557" t="str">
            <v>L</v>
          </cell>
        </row>
        <row r="5558">
          <cell r="G5558" t="str">
            <v>SPO-2024/08-0026</v>
          </cell>
        </row>
        <row r="5558">
          <cell r="I5558" t="str">
            <v>F</v>
          </cell>
          <cell r="J5558">
            <v>240</v>
          </cell>
          <cell r="K5558">
            <v>240</v>
          </cell>
          <cell r="L5558">
            <v>144</v>
          </cell>
          <cell r="M5558" t="str">
            <v>F</v>
          </cell>
          <cell r="N5558">
            <v>0.6</v>
          </cell>
          <cell r="O5558" t="str">
            <v>L</v>
          </cell>
        </row>
        <row r="5559">
          <cell r="F5559" t="str">
            <v>CMAU7443638</v>
          </cell>
          <cell r="G5559" t="str">
            <v>GR-2024/08-0040</v>
          </cell>
          <cell r="H5559" t="str">
            <v>202407-S0040, 202405-S0111</v>
          </cell>
          <cell r="I5559" t="str">
            <v>F</v>
          </cell>
          <cell r="J5559">
            <v>145610.49</v>
          </cell>
          <cell r="K5559">
            <v>145610.49</v>
          </cell>
          <cell r="L5559">
            <v>94675.94</v>
          </cell>
          <cell r="M5559" t="str">
            <v>F</v>
          </cell>
          <cell r="N5559">
            <v>0.6502</v>
          </cell>
          <cell r="O5559" t="str">
            <v>I</v>
          </cell>
        </row>
        <row r="5560">
          <cell r="G5560" t="str">
            <v>SPO-2024/10-0072, SPO-2024/10-0087</v>
          </cell>
        </row>
        <row r="5560">
          <cell r="I5560" t="str">
            <v>F</v>
          </cell>
          <cell r="J5560">
            <v>118143</v>
          </cell>
          <cell r="K5560">
            <v>118143</v>
          </cell>
          <cell r="L5560">
            <v>70885.8</v>
          </cell>
          <cell r="M5560" t="str">
            <v>F</v>
          </cell>
          <cell r="N5560">
            <v>0.6</v>
          </cell>
          <cell r="O5560" t="str">
            <v>L</v>
          </cell>
        </row>
        <row r="5561">
          <cell r="G5561" t="str">
            <v>SPO-2024/10-0088, SPO-2024/11-0014</v>
          </cell>
        </row>
        <row r="5561">
          <cell r="I5561" t="str">
            <v>F</v>
          </cell>
          <cell r="J5561">
            <v>76900</v>
          </cell>
          <cell r="K5561">
            <v>76900</v>
          </cell>
          <cell r="L5561">
            <v>46140</v>
          </cell>
          <cell r="M5561" t="str">
            <v>F</v>
          </cell>
          <cell r="N5561">
            <v>0.6</v>
          </cell>
          <cell r="O5561" t="str">
            <v>L</v>
          </cell>
        </row>
        <row r="5562">
          <cell r="G5562" t="str">
            <v>SPO-2024/10-0001, SPO-2024/08-0043</v>
          </cell>
        </row>
        <row r="5562">
          <cell r="I5562" t="str">
            <v>F</v>
          </cell>
          <cell r="J5562">
            <v>14256</v>
          </cell>
          <cell r="K5562">
            <v>14256</v>
          </cell>
          <cell r="L5562">
            <v>8553.6</v>
          </cell>
          <cell r="M5562" t="str">
            <v>F</v>
          </cell>
          <cell r="N5562">
            <v>0.6</v>
          </cell>
          <cell r="O5562" t="str">
            <v>L</v>
          </cell>
        </row>
        <row r="5563">
          <cell r="G5563" t="str">
            <v>SPO-2024/08-0020</v>
          </cell>
        </row>
        <row r="5563">
          <cell r="I5563" t="str">
            <v>F</v>
          </cell>
          <cell r="J5563">
            <v>57.5</v>
          </cell>
          <cell r="K5563">
            <v>57.5</v>
          </cell>
          <cell r="L5563">
            <v>172.5</v>
          </cell>
          <cell r="M5563" t="str">
            <v>F</v>
          </cell>
          <cell r="N5563">
            <v>3</v>
          </cell>
          <cell r="O5563" t="str">
            <v>L</v>
          </cell>
        </row>
        <row r="5564">
          <cell r="F5564" t="str">
            <v>OOCU8574557</v>
          </cell>
          <cell r="G5564" t="str">
            <v>GR-2024/08-0012</v>
          </cell>
          <cell r="H5564" t="str">
            <v>202406-S0067, 202406-S0045, 202406-S0064</v>
          </cell>
          <cell r="I5564" t="str">
            <v>F</v>
          </cell>
          <cell r="J5564">
            <v>25500</v>
          </cell>
          <cell r="K5564">
            <v>25500</v>
          </cell>
          <cell r="L5564">
            <v>16577.55</v>
          </cell>
          <cell r="M5564" t="str">
            <v>F</v>
          </cell>
          <cell r="N5564">
            <v>0.6501</v>
          </cell>
          <cell r="O5564" t="str">
            <v>I</v>
          </cell>
        </row>
        <row r="5565">
          <cell r="F5565" t="str">
            <v>OOCU8574557</v>
          </cell>
          <cell r="G5565" t="str">
            <v>GR-2024/08-0013</v>
          </cell>
          <cell r="H5565" t="str">
            <v>202403-S0077, 202405-S0061, 202403-S0085, 202307-S0059, 202404-S0010, 202304-S0067, 202311-S0105</v>
          </cell>
          <cell r="I5565" t="str">
            <v>F</v>
          </cell>
          <cell r="J5565">
            <v>101452.36</v>
          </cell>
          <cell r="K5565">
            <v>101452.36</v>
          </cell>
          <cell r="L5565">
            <v>65954.18</v>
          </cell>
          <cell r="M5565" t="str">
            <v>F</v>
          </cell>
          <cell r="N5565">
            <v>0.6501</v>
          </cell>
          <cell r="O5565" t="str">
            <v>I</v>
          </cell>
        </row>
        <row r="5566">
          <cell r="G5566" t="str">
            <v>SPO-2024/08-0071</v>
          </cell>
        </row>
        <row r="5566">
          <cell r="I5566" t="str">
            <v>F</v>
          </cell>
          <cell r="J5566">
            <v>17850</v>
          </cell>
          <cell r="K5566">
            <v>17850</v>
          </cell>
          <cell r="L5566">
            <v>10710</v>
          </cell>
          <cell r="M5566" t="str">
            <v>F</v>
          </cell>
          <cell r="N5566">
            <v>0.6</v>
          </cell>
          <cell r="O5566" t="str">
            <v>L</v>
          </cell>
        </row>
        <row r="5567">
          <cell r="G5567" t="str">
            <v>SPO-2024/09-0024</v>
          </cell>
        </row>
        <row r="5567">
          <cell r="I5567" t="str">
            <v>F</v>
          </cell>
          <cell r="J5567">
            <v>56000</v>
          </cell>
          <cell r="K5567">
            <v>56000</v>
          </cell>
          <cell r="L5567">
            <v>33600</v>
          </cell>
          <cell r="M5567" t="str">
            <v>F</v>
          </cell>
          <cell r="N5567">
            <v>0.6</v>
          </cell>
          <cell r="O5567" t="str">
            <v>L</v>
          </cell>
        </row>
        <row r="5568">
          <cell r="G5568" t="str">
            <v>SPO-2024/09-0076</v>
          </cell>
        </row>
        <row r="5568">
          <cell r="I5568" t="str">
            <v>F</v>
          </cell>
          <cell r="J5568">
            <v>87315.72</v>
          </cell>
          <cell r="K5568">
            <v>87315.72</v>
          </cell>
          <cell r="L5568">
            <v>52389.43</v>
          </cell>
          <cell r="M5568" t="str">
            <v>F</v>
          </cell>
          <cell r="N5568">
            <v>0.6</v>
          </cell>
          <cell r="O5568" t="str">
            <v>K</v>
          </cell>
        </row>
        <row r="5569">
          <cell r="G5569" t="str">
            <v>GR-2024/07-0071</v>
          </cell>
        </row>
        <row r="5569">
          <cell r="I5569" t="str">
            <v>F</v>
          </cell>
          <cell r="J5569">
            <v>867.15</v>
          </cell>
          <cell r="K5569">
            <v>867.15</v>
          </cell>
          <cell r="L5569">
            <v>867.15</v>
          </cell>
          <cell r="M5569" t="str">
            <v>F</v>
          </cell>
          <cell r="N5569">
            <v>1</v>
          </cell>
        </row>
        <row r="5570">
          <cell r="F5570" t="str">
            <v>MSMU4463680</v>
          </cell>
          <cell r="G5570" t="str">
            <v>GR-2024/08-0021</v>
          </cell>
          <cell r="H5570" t="str">
            <v>202406-S0071, 202407-S0012, 202406-S0105, 202406-S0025, 202406-S0106, 202406-S0039</v>
          </cell>
          <cell r="I5570" t="str">
            <v>F</v>
          </cell>
          <cell r="J5570">
            <v>27776</v>
          </cell>
          <cell r="K5570">
            <v>27776</v>
          </cell>
          <cell r="L5570">
            <v>18123.84</v>
          </cell>
          <cell r="M5570" t="str">
            <v>F</v>
          </cell>
          <cell r="N5570">
            <v>0.6525</v>
          </cell>
          <cell r="O5570" t="str">
            <v>I</v>
          </cell>
        </row>
        <row r="5571">
          <cell r="F5571" t="str">
            <v>MSMU4463680</v>
          </cell>
          <cell r="G5571" t="str">
            <v>GR-2024/08-0020</v>
          </cell>
          <cell r="H5571" t="str">
            <v>202407-S0004, 202407-S0042</v>
          </cell>
          <cell r="I5571" t="str">
            <v>F</v>
          </cell>
          <cell r="J5571">
            <v>4280</v>
          </cell>
          <cell r="K5571">
            <v>4280</v>
          </cell>
          <cell r="L5571">
            <v>2792.7</v>
          </cell>
          <cell r="M5571" t="str">
            <v>F</v>
          </cell>
          <cell r="N5571">
            <v>0.6525</v>
          </cell>
          <cell r="O5571" t="str">
            <v>I</v>
          </cell>
        </row>
        <row r="5572">
          <cell r="F5572" t="str">
            <v>F-TRHU7827978</v>
          </cell>
          <cell r="G5572" t="str">
            <v>FGR2024/07-0011</v>
          </cell>
        </row>
        <row r="5572">
          <cell r="I5572" t="str">
            <v>F</v>
          </cell>
          <cell r="J5572">
            <v>0</v>
          </cell>
          <cell r="K5572">
            <v>0</v>
          </cell>
          <cell r="L5572">
            <v>0</v>
          </cell>
          <cell r="M5572" t="str">
            <v>F</v>
          </cell>
          <cell r="N5572">
            <v>0.6571</v>
          </cell>
          <cell r="O5572" t="str">
            <v>I</v>
          </cell>
        </row>
        <row r="5573">
          <cell r="F5573" t="str">
            <v>MSMU4463680</v>
          </cell>
          <cell r="G5573" t="str">
            <v>GR-2024/08-0018</v>
          </cell>
          <cell r="H5573" t="str">
            <v>202406-S0008</v>
          </cell>
          <cell r="I5573" t="str">
            <v>F</v>
          </cell>
          <cell r="J5573">
            <v>7910</v>
          </cell>
          <cell r="K5573">
            <v>7910</v>
          </cell>
          <cell r="L5573">
            <v>5161.28</v>
          </cell>
          <cell r="M5573" t="str">
            <v>F</v>
          </cell>
          <cell r="N5573">
            <v>0.6525</v>
          </cell>
          <cell r="O5573" t="str">
            <v>I</v>
          </cell>
        </row>
        <row r="5574">
          <cell r="G5574" t="str">
            <v>SPO-2024/08-0072</v>
          </cell>
        </row>
        <row r="5574">
          <cell r="I5574" t="str">
            <v>F</v>
          </cell>
          <cell r="J5574">
            <v>1529</v>
          </cell>
          <cell r="K5574">
            <v>1529</v>
          </cell>
          <cell r="L5574">
            <v>917.4</v>
          </cell>
          <cell r="M5574" t="str">
            <v>F</v>
          </cell>
          <cell r="N5574">
            <v>0.6</v>
          </cell>
          <cell r="O5574" t="str">
            <v>L</v>
          </cell>
        </row>
        <row r="5575">
          <cell r="F5575" t="str">
            <v>MSMU4463680</v>
          </cell>
          <cell r="G5575" t="str">
            <v>GR-2024/08-0019</v>
          </cell>
          <cell r="H5575" t="str">
            <v>202406-S0085, 202406-S0004, 202403-S0091, 202405-S0011, 202405-S0014, 202406-S0043, 202406-S0035</v>
          </cell>
          <cell r="I5575" t="str">
            <v>F</v>
          </cell>
          <cell r="J5575">
            <v>239926</v>
          </cell>
          <cell r="K5575">
            <v>239926</v>
          </cell>
          <cell r="L5575">
            <v>156551.72</v>
          </cell>
          <cell r="M5575" t="str">
            <v>F</v>
          </cell>
          <cell r="N5575">
            <v>0.6525</v>
          </cell>
          <cell r="O5575" t="str">
            <v>I</v>
          </cell>
        </row>
        <row r="5576">
          <cell r="G5576" t="str">
            <v>GR-2024/09-0064, GR-2024/08-0061, GR-2024/10-0038</v>
          </cell>
        </row>
        <row r="5576">
          <cell r="I5576" t="str">
            <v>F</v>
          </cell>
          <cell r="J5576">
            <v>21443</v>
          </cell>
          <cell r="K5576">
            <v>21443</v>
          </cell>
          <cell r="L5576">
            <v>21443</v>
          </cell>
          <cell r="M5576" t="str">
            <v>F</v>
          </cell>
          <cell r="N5576">
            <v>1</v>
          </cell>
        </row>
        <row r="5577">
          <cell r="F5577" t="str">
            <v>MSMU4463680</v>
          </cell>
          <cell r="G5577" t="str">
            <v>GR-2024/08-0015</v>
          </cell>
          <cell r="H5577" t="str">
            <v>202406-S0069, 202406-S0112, 202405-S0012</v>
          </cell>
          <cell r="I5577" t="str">
            <v>F</v>
          </cell>
          <cell r="J5577">
            <v>43600</v>
          </cell>
          <cell r="K5577">
            <v>43600</v>
          </cell>
          <cell r="L5577">
            <v>28449</v>
          </cell>
          <cell r="M5577" t="str">
            <v>F</v>
          </cell>
          <cell r="N5577">
            <v>0.6525</v>
          </cell>
          <cell r="O5577" t="str">
            <v>I</v>
          </cell>
        </row>
        <row r="5578">
          <cell r="F5578" t="str">
            <v>MSMU4463680 (MOCHA)</v>
          </cell>
          <cell r="G5578" t="str">
            <v>GR-2024/08-0022</v>
          </cell>
        </row>
        <row r="5578">
          <cell r="I5578" t="str">
            <v>F</v>
          </cell>
          <cell r="J5578">
            <v>21524</v>
          </cell>
          <cell r="K5578">
            <v>21524</v>
          </cell>
          <cell r="L5578">
            <v>14044.41</v>
          </cell>
          <cell r="M5578" t="str">
            <v>F</v>
          </cell>
          <cell r="N5578">
            <v>0.6525</v>
          </cell>
          <cell r="O5578" t="str">
            <v>I</v>
          </cell>
        </row>
        <row r="5579">
          <cell r="F5579" t="str">
            <v>MSMU4463680</v>
          </cell>
          <cell r="G5579" t="str">
            <v>GR-2024/08-0017</v>
          </cell>
          <cell r="H5579" t="str">
            <v>202405-S0034, 202405-S0029, 202403-S0089, 202406-S0034, 202403-S0023, 202406-S0075, 202407-S0064, 202405-S0049</v>
          </cell>
          <cell r="I5579" t="str">
            <v>F</v>
          </cell>
          <cell r="J5579">
            <v>140708.4</v>
          </cell>
          <cell r="K5579">
            <v>140708.4</v>
          </cell>
          <cell r="L5579">
            <v>91812.23</v>
          </cell>
          <cell r="M5579" t="str">
            <v>F</v>
          </cell>
          <cell r="N5579">
            <v>0.6525</v>
          </cell>
          <cell r="O5579" t="str">
            <v>I</v>
          </cell>
        </row>
        <row r="5580">
          <cell r="F5580" t="str">
            <v>MSMU4463680</v>
          </cell>
          <cell r="G5580" t="str">
            <v>GR-2024/08-0016</v>
          </cell>
          <cell r="H5580" t="str">
            <v>202405-S0036, 202403-S0078</v>
          </cell>
          <cell r="I5580" t="str">
            <v>F</v>
          </cell>
          <cell r="J5580">
            <v>173809.4</v>
          </cell>
          <cell r="K5580">
            <v>173809.4</v>
          </cell>
          <cell r="L5580">
            <v>113410.63</v>
          </cell>
          <cell r="M5580" t="str">
            <v>F</v>
          </cell>
          <cell r="N5580">
            <v>0.6525</v>
          </cell>
          <cell r="O5580" t="str">
            <v>I</v>
          </cell>
        </row>
        <row r="5581">
          <cell r="G5581" t="str">
            <v>SPO-2024/09-0029, SPO-2024/08-0022</v>
          </cell>
        </row>
        <row r="5581">
          <cell r="I5581" t="str">
            <v>F</v>
          </cell>
          <cell r="J5581">
            <v>4760</v>
          </cell>
          <cell r="K5581">
            <v>4760</v>
          </cell>
          <cell r="L5581">
            <v>2856</v>
          </cell>
          <cell r="M5581" t="str">
            <v>F</v>
          </cell>
          <cell r="N5581">
            <v>0.6</v>
          </cell>
          <cell r="O5581" t="str">
            <v>L</v>
          </cell>
        </row>
        <row r="5582">
          <cell r="G5582" t="str">
            <v>SPO-2024/08-0010</v>
          </cell>
        </row>
        <row r="5582">
          <cell r="I5582" t="str">
            <v>F</v>
          </cell>
          <cell r="J5582">
            <v>8925</v>
          </cell>
          <cell r="K5582">
            <v>8925</v>
          </cell>
          <cell r="L5582">
            <v>5355</v>
          </cell>
          <cell r="M5582" t="str">
            <v>F</v>
          </cell>
          <cell r="N5582">
            <v>0.6</v>
          </cell>
          <cell r="O5582" t="str">
            <v>L</v>
          </cell>
        </row>
        <row r="5583">
          <cell r="F5583" t="str">
            <v>MSMU6505980(MOCHA)</v>
          </cell>
          <cell r="G5583" t="str">
            <v>GR-2024/08-0008</v>
          </cell>
        </row>
        <row r="5583">
          <cell r="I5583" t="str">
            <v>F</v>
          </cell>
          <cell r="J5583">
            <v>48696</v>
          </cell>
          <cell r="K5583">
            <v>48696</v>
          </cell>
          <cell r="L5583">
            <v>31774.14</v>
          </cell>
          <cell r="M5583" t="str">
            <v>F</v>
          </cell>
          <cell r="N5583">
            <v>0.6525</v>
          </cell>
          <cell r="O5583" t="str">
            <v>I</v>
          </cell>
        </row>
        <row r="5584">
          <cell r="F5584" t="str">
            <v>MSMU6505980</v>
          </cell>
          <cell r="G5584" t="str">
            <v>GR-2024/08-0007</v>
          </cell>
          <cell r="H5584" t="str">
            <v>202104-S0094, 202403-S0031, 202405-S0116, 202405-S0113, 202405-S0058, 202308-S0035, 202303-S0031, 202405-S0117, 202401-S0032, 202204-S0081, 202305-S0079, 202104-S0004</v>
          </cell>
          <cell r="I5584" t="str">
            <v>F</v>
          </cell>
          <cell r="J5584">
            <v>132767.5</v>
          </cell>
          <cell r="K5584">
            <v>132767.5</v>
          </cell>
          <cell r="L5584">
            <v>86630.79</v>
          </cell>
          <cell r="M5584" t="str">
            <v>F</v>
          </cell>
          <cell r="N5584">
            <v>0.6525</v>
          </cell>
          <cell r="O5584" t="str">
            <v>I</v>
          </cell>
        </row>
        <row r="5585">
          <cell r="F5585" t="str">
            <v>MEDU4841301</v>
          </cell>
          <cell r="G5585" t="str">
            <v>GR-2024/08-0010</v>
          </cell>
          <cell r="H5585" t="str">
            <v>202406-S0009, 202406-S0058, 202104-S0004, 202310-S0096, 202403-S0045, 202405-S0116, 202308-S0016, 202405-S0113</v>
          </cell>
          <cell r="I5585" t="str">
            <v>F</v>
          </cell>
          <cell r="J5585">
            <v>135526</v>
          </cell>
          <cell r="K5585">
            <v>135526</v>
          </cell>
          <cell r="L5585">
            <v>88430.72</v>
          </cell>
          <cell r="M5585" t="str">
            <v>F</v>
          </cell>
          <cell r="N5585">
            <v>0.6525</v>
          </cell>
          <cell r="O5585" t="str">
            <v>I</v>
          </cell>
        </row>
        <row r="5586">
          <cell r="F5586" t="str">
            <v>TCNU1883250</v>
          </cell>
          <cell r="G5586" t="str">
            <v>GR-2024/08-0005</v>
          </cell>
          <cell r="H5586" t="str">
            <v>202405-S0113, 202401-S0032</v>
          </cell>
          <cell r="I5586" t="str">
            <v>F</v>
          </cell>
          <cell r="J5586">
            <v>127870</v>
          </cell>
          <cell r="K5586">
            <v>127870</v>
          </cell>
          <cell r="L5586">
            <v>83435.18</v>
          </cell>
          <cell r="M5586" t="str">
            <v>F</v>
          </cell>
          <cell r="N5586">
            <v>0.6525</v>
          </cell>
          <cell r="O5586" t="str">
            <v>I</v>
          </cell>
        </row>
        <row r="5587">
          <cell r="F5587" t="str">
            <v>MSMU6834558</v>
          </cell>
          <cell r="G5587" t="str">
            <v>GR-2024/08-0026</v>
          </cell>
          <cell r="H5587" t="str">
            <v>202405-S0113, 202401-S0032</v>
          </cell>
          <cell r="I5587" t="str">
            <v>F</v>
          </cell>
          <cell r="J5587">
            <v>130557</v>
          </cell>
          <cell r="K5587">
            <v>130557</v>
          </cell>
          <cell r="L5587">
            <v>85188.44</v>
          </cell>
          <cell r="M5587" t="str">
            <v>F</v>
          </cell>
          <cell r="N5587">
            <v>0.6525</v>
          </cell>
          <cell r="O5587" t="str">
            <v>I</v>
          </cell>
        </row>
        <row r="5588">
          <cell r="G5588" t="str">
            <v>SPO-2024/09-0069</v>
          </cell>
        </row>
        <row r="5588">
          <cell r="I5588" t="str">
            <v>F</v>
          </cell>
          <cell r="J5588">
            <v>5800</v>
          </cell>
          <cell r="K5588">
            <v>5800</v>
          </cell>
          <cell r="L5588">
            <v>3480</v>
          </cell>
          <cell r="M5588" t="str">
            <v>F</v>
          </cell>
          <cell r="N5588">
            <v>0.6</v>
          </cell>
          <cell r="O5588" t="str">
            <v>L</v>
          </cell>
        </row>
        <row r="5589">
          <cell r="G5589" t="str">
            <v>SPO-2024/09-0046, SPO-2024/11-0066, SPO-2024/10-0021</v>
          </cell>
        </row>
        <row r="5589">
          <cell r="I5589" t="str">
            <v>F</v>
          </cell>
          <cell r="J5589">
            <v>347710</v>
          </cell>
          <cell r="K5589">
            <v>347710</v>
          </cell>
          <cell r="L5589">
            <v>208626</v>
          </cell>
          <cell r="M5589" t="str">
            <v>F</v>
          </cell>
          <cell r="N5589">
            <v>0.6</v>
          </cell>
          <cell r="O5589" t="str">
            <v>L</v>
          </cell>
        </row>
        <row r="5590">
          <cell r="I5590" t="str">
            <v>F</v>
          </cell>
          <cell r="J5590">
            <v>3526</v>
          </cell>
          <cell r="K5590">
            <v>3526</v>
          </cell>
          <cell r="L5590">
            <v>2115.6</v>
          </cell>
          <cell r="M5590" t="str">
            <v>F</v>
          </cell>
          <cell r="N5590">
            <v>0.6</v>
          </cell>
          <cell r="O5590" t="str">
            <v>N</v>
          </cell>
        </row>
        <row r="5591">
          <cell r="G5591" t="str">
            <v>SPO-2024/10-0003, SPO-2024/08-0043</v>
          </cell>
        </row>
        <row r="5591">
          <cell r="I5591" t="str">
            <v>F</v>
          </cell>
          <cell r="J5591">
            <v>16680</v>
          </cell>
          <cell r="K5591">
            <v>16680</v>
          </cell>
          <cell r="L5591">
            <v>10008</v>
          </cell>
          <cell r="M5591" t="str">
            <v>F</v>
          </cell>
          <cell r="N5591">
            <v>0.6</v>
          </cell>
          <cell r="O5591" t="str">
            <v>L</v>
          </cell>
        </row>
        <row r="5592">
          <cell r="G5592" t="str">
            <v>SPO-2024/09-0026</v>
          </cell>
        </row>
        <row r="5592">
          <cell r="I5592" t="str">
            <v>F</v>
          </cell>
          <cell r="J5592">
            <v>26520</v>
          </cell>
          <cell r="K5592">
            <v>26520</v>
          </cell>
          <cell r="L5592">
            <v>15912</v>
          </cell>
          <cell r="M5592" t="str">
            <v>F</v>
          </cell>
          <cell r="N5592">
            <v>0.6</v>
          </cell>
          <cell r="O5592" t="str">
            <v>L</v>
          </cell>
        </row>
        <row r="5593">
          <cell r="G5593" t="str">
            <v>SPO-2024/10-0037</v>
          </cell>
        </row>
        <row r="5593">
          <cell r="I5593" t="str">
            <v>F</v>
          </cell>
          <cell r="J5593">
            <v>50800</v>
          </cell>
          <cell r="K5593">
            <v>50800</v>
          </cell>
          <cell r="L5593">
            <v>30480</v>
          </cell>
          <cell r="M5593" t="str">
            <v>F</v>
          </cell>
          <cell r="N5593">
            <v>0.6</v>
          </cell>
          <cell r="O5593" t="str">
            <v>L</v>
          </cell>
        </row>
        <row r="5594">
          <cell r="G5594" t="str">
            <v>SPO-2024/09-0070</v>
          </cell>
        </row>
        <row r="5594">
          <cell r="I5594" t="str">
            <v>F</v>
          </cell>
          <cell r="J5594">
            <v>3300</v>
          </cell>
          <cell r="K5594">
            <v>3300</v>
          </cell>
          <cell r="L5594">
            <v>1980</v>
          </cell>
          <cell r="M5594" t="str">
            <v>F</v>
          </cell>
          <cell r="N5594">
            <v>0.6</v>
          </cell>
          <cell r="O5594" t="str">
            <v>L</v>
          </cell>
        </row>
        <row r="5595">
          <cell r="G5595" t="str">
            <v>SPO-2024/08-0022</v>
          </cell>
        </row>
        <row r="5595">
          <cell r="I5595" t="str">
            <v>F</v>
          </cell>
          <cell r="J5595">
            <v>7250</v>
          </cell>
          <cell r="K5595">
            <v>7250</v>
          </cell>
          <cell r="L5595">
            <v>4350</v>
          </cell>
          <cell r="M5595" t="str">
            <v>F</v>
          </cell>
          <cell r="N5595">
            <v>0.6</v>
          </cell>
          <cell r="O5595" t="str">
            <v>L</v>
          </cell>
        </row>
        <row r="5596">
          <cell r="G5596" t="str">
            <v>SPO-2024/09-0067</v>
          </cell>
        </row>
        <row r="5596">
          <cell r="I5596" t="str">
            <v>F</v>
          </cell>
          <cell r="J5596">
            <v>3290</v>
          </cell>
          <cell r="K5596">
            <v>3290</v>
          </cell>
          <cell r="L5596">
            <v>1974</v>
          </cell>
          <cell r="M5596" t="str">
            <v>F</v>
          </cell>
          <cell r="N5596">
            <v>0.6</v>
          </cell>
          <cell r="O5596" t="str">
            <v>L</v>
          </cell>
        </row>
        <row r="5597">
          <cell r="F5597" t="str">
            <v>CMAU7173614 (MOCHA)</v>
          </cell>
          <cell r="G5597" t="str">
            <v>GR-2024/08-0033</v>
          </cell>
        </row>
        <row r="5597">
          <cell r="I5597" t="str">
            <v>F</v>
          </cell>
          <cell r="J5597">
            <v>142457</v>
          </cell>
          <cell r="K5597">
            <v>142457</v>
          </cell>
          <cell r="L5597">
            <v>92611.3</v>
          </cell>
          <cell r="M5597" t="str">
            <v>F</v>
          </cell>
          <cell r="N5597">
            <v>0.6501</v>
          </cell>
          <cell r="O5597" t="str">
            <v>I</v>
          </cell>
        </row>
        <row r="5598">
          <cell r="F5598" t="str">
            <v>CMAU7173614</v>
          </cell>
          <cell r="G5598" t="str">
            <v>GR-2024/08-0034</v>
          </cell>
          <cell r="H5598" t="str">
            <v>202406-S0103, 202404-S0003, 202405-S0065, 202403-S0066, 202403-S0050, 202406-S0007, 202405-S0008, 202405-S0064, 202405-S0007, 202406-S0052, 202401-S0081, 202209-S0050, 202405-S0005, 202406-S0078, 202406-S0031, 202406-S0050, 202406-S0006, 202404-S0067, 202403-S0083, 202208-S0050, 202403-S0075, 202404-S0087, 202404-S0027, 202406-S0051, 202406-S0030</v>
          </cell>
          <cell r="I5598" t="str">
            <v>F</v>
          </cell>
          <cell r="J5598">
            <v>630333.2</v>
          </cell>
          <cell r="K5598">
            <v>630333.2</v>
          </cell>
          <cell r="L5598">
            <v>409779.61</v>
          </cell>
          <cell r="M5598" t="str">
            <v>F</v>
          </cell>
          <cell r="N5598">
            <v>0.6501</v>
          </cell>
          <cell r="O5598" t="str">
            <v>I</v>
          </cell>
        </row>
        <row r="5599">
          <cell r="G5599" t="str">
            <v>GR-2024/07-0064</v>
          </cell>
          <cell r="H5599" t="str">
            <v>202407-S0016</v>
          </cell>
          <cell r="I5599" t="str">
            <v>F</v>
          </cell>
          <cell r="J5599">
            <v>80</v>
          </cell>
          <cell r="K5599">
            <v>80</v>
          </cell>
          <cell r="L5599">
            <v>51.76</v>
          </cell>
          <cell r="M5599" t="str">
            <v>F</v>
          </cell>
          <cell r="N5599">
            <v>0.647</v>
          </cell>
          <cell r="O5599" t="str">
            <v>I</v>
          </cell>
        </row>
        <row r="5600">
          <cell r="F5600" t="str">
            <v>BY COURIER</v>
          </cell>
          <cell r="G5600" t="str">
            <v>GR-2024/07-0060</v>
          </cell>
        </row>
        <row r="5600">
          <cell r="I5600" t="str">
            <v>F</v>
          </cell>
          <cell r="J5600">
            <v>148.5</v>
          </cell>
          <cell r="K5600">
            <v>148.5</v>
          </cell>
          <cell r="L5600">
            <v>95.57</v>
          </cell>
          <cell r="M5600" t="str">
            <v>F</v>
          </cell>
          <cell r="N5600">
            <v>0.64359</v>
          </cell>
          <cell r="O5600" t="str">
            <v>I</v>
          </cell>
        </row>
        <row r="5601">
          <cell r="F5601" t="str">
            <v>TCNU7670972 (MOCHA)</v>
          </cell>
          <cell r="G5601" t="str">
            <v>GR-2024/08-0051</v>
          </cell>
        </row>
        <row r="5601">
          <cell r="I5601" t="str">
            <v>F</v>
          </cell>
          <cell r="J5601">
            <v>2000</v>
          </cell>
          <cell r="K5601">
            <v>2000</v>
          </cell>
          <cell r="L5601">
            <v>1300.4</v>
          </cell>
          <cell r="M5601" t="str">
            <v>F</v>
          </cell>
          <cell r="N5601">
            <v>0.6502</v>
          </cell>
          <cell r="O5601" t="str">
            <v>I</v>
          </cell>
        </row>
        <row r="5602">
          <cell r="I5602" t="str">
            <v>T</v>
          </cell>
          <cell r="J5602">
            <v>10005000</v>
          </cell>
          <cell r="K5602">
            <v>10005000</v>
          </cell>
          <cell r="L5602">
            <v>6003000</v>
          </cell>
          <cell r="M5602" t="str">
            <v>F</v>
          </cell>
          <cell r="N5602">
            <v>0.6</v>
          </cell>
        </row>
        <row r="5603">
          <cell r="F5603" t="str">
            <v>BY COURIER</v>
          </cell>
          <cell r="G5603" t="str">
            <v>GR-2024/07-0059</v>
          </cell>
          <cell r="H5603" t="str">
            <v>202404-S0039</v>
          </cell>
          <cell r="I5603" t="str">
            <v>F</v>
          </cell>
          <cell r="J5603">
            <v>700</v>
          </cell>
          <cell r="K5603">
            <v>700</v>
          </cell>
          <cell r="L5603">
            <v>450.51</v>
          </cell>
          <cell r="M5603" t="str">
            <v>F</v>
          </cell>
          <cell r="N5603">
            <v>0.64359</v>
          </cell>
          <cell r="O5603" t="str">
            <v>I</v>
          </cell>
        </row>
        <row r="5604">
          <cell r="F5604" t="str">
            <v>BY COURIER</v>
          </cell>
          <cell r="G5604" t="str">
            <v>GR-2024/07-0058</v>
          </cell>
          <cell r="H5604" t="str">
            <v>202405-S0078</v>
          </cell>
          <cell r="I5604" t="str">
            <v>F</v>
          </cell>
          <cell r="J5604">
            <v>3555</v>
          </cell>
          <cell r="K5604">
            <v>3555</v>
          </cell>
          <cell r="L5604">
            <v>2287.96</v>
          </cell>
          <cell r="M5604" t="str">
            <v>F</v>
          </cell>
          <cell r="N5604">
            <v>0.64359</v>
          </cell>
          <cell r="O5604" t="str">
            <v>I</v>
          </cell>
        </row>
        <row r="5605">
          <cell r="F5605" t="str">
            <v>MSNU2996723</v>
          </cell>
          <cell r="G5605" t="str">
            <v>GR-2024/08-0037</v>
          </cell>
          <cell r="H5605" t="str">
            <v>202406-S0012, 202405-S0076, 202312-S0060</v>
          </cell>
          <cell r="I5605" t="str">
            <v>F</v>
          </cell>
          <cell r="J5605">
            <v>14007.49</v>
          </cell>
          <cell r="K5605">
            <v>14007.49</v>
          </cell>
          <cell r="L5605">
            <v>66112.55</v>
          </cell>
          <cell r="M5605" t="str">
            <v>F</v>
          </cell>
          <cell r="N5605">
            <v>4.7198</v>
          </cell>
          <cell r="O5605" t="str">
            <v>I</v>
          </cell>
        </row>
        <row r="5606">
          <cell r="F5606" t="str">
            <v>OOCU8813250</v>
          </cell>
          <cell r="G5606" t="str">
            <v>GR-2024/08-0014</v>
          </cell>
          <cell r="H5606" t="str">
            <v>202406-S0003, 202403-S0007, 202401-S0091, 202405-S0081, 202407-S0013, 202407-S0066</v>
          </cell>
          <cell r="I5606" t="str">
            <v>F</v>
          </cell>
          <cell r="J5606">
            <v>110710</v>
          </cell>
          <cell r="K5606">
            <v>110710</v>
          </cell>
          <cell r="L5606">
            <v>72238.28</v>
          </cell>
          <cell r="M5606" t="str">
            <v>F</v>
          </cell>
          <cell r="N5606">
            <v>0.6525</v>
          </cell>
          <cell r="O5606" t="str">
            <v>I</v>
          </cell>
        </row>
        <row r="5607">
          <cell r="F5607" t="str">
            <v>TGBU8686818</v>
          </cell>
          <cell r="G5607" t="str">
            <v>GR-2024/08-0004</v>
          </cell>
          <cell r="H5607" t="str">
            <v>202309-S0007, 202407-S0066, 202407-S0010</v>
          </cell>
          <cell r="I5607" t="str">
            <v>F</v>
          </cell>
          <cell r="J5607">
            <v>97605</v>
          </cell>
          <cell r="K5607">
            <v>97605</v>
          </cell>
          <cell r="L5607">
            <v>63687.26</v>
          </cell>
          <cell r="M5607" t="str">
            <v>F</v>
          </cell>
          <cell r="N5607">
            <v>0.6525</v>
          </cell>
          <cell r="O5607" t="str">
            <v>I</v>
          </cell>
        </row>
        <row r="5608">
          <cell r="G5608" t="str">
            <v>SPO-2024/10-0072</v>
          </cell>
        </row>
        <row r="5608">
          <cell r="I5608" t="str">
            <v>F</v>
          </cell>
          <cell r="J5608">
            <v>9700</v>
          </cell>
          <cell r="K5608">
            <v>9700</v>
          </cell>
          <cell r="L5608">
            <v>5820</v>
          </cell>
          <cell r="M5608" t="str">
            <v>F</v>
          </cell>
          <cell r="N5608">
            <v>0.6</v>
          </cell>
          <cell r="O5608" t="str">
            <v>L</v>
          </cell>
        </row>
        <row r="5609">
          <cell r="F5609" t="str">
            <v>OOCU7403776</v>
          </cell>
          <cell r="G5609" t="str">
            <v>GR-2024/08-0006</v>
          </cell>
          <cell r="H5609" t="str">
            <v>202406-S0062, 202405-S0081, 202405-S0053, 202406-S0021, 202401-S0080, 202311-S0012, 202403-S0017, 202407-S0011, 202406-S0054, 202209-S0078, 202405-S0104, 202406-S0086, 202407-S0066</v>
          </cell>
          <cell r="I5609" t="str">
            <v>F</v>
          </cell>
          <cell r="J5609">
            <v>91522.07</v>
          </cell>
          <cell r="K5609">
            <v>91522.07</v>
          </cell>
          <cell r="L5609">
            <v>59718.15</v>
          </cell>
          <cell r="M5609" t="str">
            <v>F</v>
          </cell>
          <cell r="N5609">
            <v>0.6525</v>
          </cell>
          <cell r="O5609" t="str">
            <v>I</v>
          </cell>
        </row>
        <row r="5610">
          <cell r="G5610" t="str">
            <v>SPO-2024/09-0041, SPO-2024/09-0006, SPO-2024/11-0034, SPO-2024/10-0031, SPO-2024/09-0005</v>
          </cell>
        </row>
        <row r="5610">
          <cell r="I5610" t="str">
            <v>F</v>
          </cell>
          <cell r="J5610">
            <v>210680</v>
          </cell>
          <cell r="K5610">
            <v>210680</v>
          </cell>
          <cell r="L5610">
            <v>126408</v>
          </cell>
          <cell r="M5610" t="str">
            <v>F</v>
          </cell>
          <cell r="N5610">
            <v>0.6</v>
          </cell>
          <cell r="O5610" t="str">
            <v>L</v>
          </cell>
        </row>
        <row r="5611">
          <cell r="F5611" t="str">
            <v>TRHU5348195</v>
          </cell>
          <cell r="G5611" t="str">
            <v>GR-2024/08-0011</v>
          </cell>
          <cell r="H5611" t="str">
            <v>202407-S0066</v>
          </cell>
          <cell r="I5611" t="str">
            <v>F</v>
          </cell>
          <cell r="J5611">
            <v>104880</v>
          </cell>
          <cell r="K5611">
            <v>104880</v>
          </cell>
          <cell r="L5611">
            <v>68434.2</v>
          </cell>
          <cell r="M5611" t="str">
            <v>F</v>
          </cell>
          <cell r="N5611">
            <v>0.6525</v>
          </cell>
          <cell r="O5611" t="str">
            <v>I</v>
          </cell>
        </row>
        <row r="5612">
          <cell r="G5612" t="str">
            <v>SPO-2024/07-0060, SPO-2024/07-0061, SPO-2024/07-0062, SPO-2024/07-0063</v>
          </cell>
        </row>
        <row r="5612">
          <cell r="I5612" t="str">
            <v>F</v>
          </cell>
          <cell r="J5612">
            <v>217944</v>
          </cell>
          <cell r="K5612">
            <v>217944</v>
          </cell>
          <cell r="L5612">
            <v>130766.4</v>
          </cell>
          <cell r="M5612" t="str">
            <v>F</v>
          </cell>
          <cell r="N5612">
            <v>0.6</v>
          </cell>
          <cell r="O5612" t="str">
            <v>L</v>
          </cell>
        </row>
        <row r="5613">
          <cell r="G5613" t="str">
            <v>SPO-2024/09-0041, SPO-2024/09-0080, SPO-2024/11-0034, SPO-2024/10-0031, SPO-2024/09-0040, SPO-2024/10-0049, SPO-2024/09-0081, SPO-2024/09-0005, SPO-2024/08-0018, SPO-2024/10-0071, SPO-2024/08-0057, SPO-2024/10-0029</v>
          </cell>
        </row>
        <row r="5613">
          <cell r="I5613" t="str">
            <v>F</v>
          </cell>
          <cell r="J5613">
            <v>345380</v>
          </cell>
          <cell r="K5613">
            <v>345380</v>
          </cell>
          <cell r="L5613">
            <v>207228</v>
          </cell>
          <cell r="M5613" t="str">
            <v>F</v>
          </cell>
          <cell r="N5613">
            <v>0.6</v>
          </cell>
          <cell r="O5613" t="str">
            <v>L</v>
          </cell>
        </row>
        <row r="5614">
          <cell r="G5614" t="str">
            <v>SPO-2024/10-0082</v>
          </cell>
        </row>
        <row r="5614">
          <cell r="I5614" t="str">
            <v>F</v>
          </cell>
          <cell r="J5614">
            <v>19800</v>
          </cell>
          <cell r="K5614">
            <v>19800</v>
          </cell>
          <cell r="L5614">
            <v>11880</v>
          </cell>
          <cell r="M5614" t="str">
            <v>F</v>
          </cell>
          <cell r="N5614">
            <v>0.6</v>
          </cell>
          <cell r="O5614" t="str">
            <v>L</v>
          </cell>
        </row>
        <row r="5615">
          <cell r="G5615" t="str">
            <v>SPO-2024/11-0001, SPO-2024/08-0060, SPO-2024/09-0062, SPO-2024/07-0078, SPO-2024/10-0033, SPO-2024/08-0053</v>
          </cell>
        </row>
        <row r="5615">
          <cell r="I5615" t="str">
            <v>F</v>
          </cell>
          <cell r="J5615">
            <v>28775</v>
          </cell>
          <cell r="K5615">
            <v>28775</v>
          </cell>
          <cell r="L5615">
            <v>17265</v>
          </cell>
          <cell r="M5615" t="str">
            <v>F</v>
          </cell>
          <cell r="N5615">
            <v>0.6</v>
          </cell>
          <cell r="O5615" t="str">
            <v>L</v>
          </cell>
        </row>
        <row r="5616">
          <cell r="G5616" t="str">
            <v>SPO-2024/09-0049</v>
          </cell>
        </row>
        <row r="5616">
          <cell r="I5616" t="str">
            <v>F</v>
          </cell>
          <cell r="J5616">
            <v>17700</v>
          </cell>
          <cell r="K5616">
            <v>17700</v>
          </cell>
          <cell r="L5616">
            <v>10620</v>
          </cell>
          <cell r="M5616" t="str">
            <v>F</v>
          </cell>
          <cell r="N5616">
            <v>0.6</v>
          </cell>
          <cell r="O5616" t="str">
            <v>L</v>
          </cell>
        </row>
        <row r="5617">
          <cell r="G5617" t="str">
            <v>SPO-2024/09-0077, SPO-2024/10-0072</v>
          </cell>
        </row>
        <row r="5617">
          <cell r="I5617" t="str">
            <v>F</v>
          </cell>
          <cell r="J5617">
            <v>27336</v>
          </cell>
          <cell r="K5617">
            <v>27336</v>
          </cell>
          <cell r="L5617">
            <v>16401.6</v>
          </cell>
          <cell r="M5617" t="str">
            <v>F</v>
          </cell>
          <cell r="N5617">
            <v>0.6</v>
          </cell>
          <cell r="O5617" t="str">
            <v>L</v>
          </cell>
        </row>
        <row r="5618">
          <cell r="F5618" t="str">
            <v>YMLU8949785(MOCHA)</v>
          </cell>
          <cell r="G5618" t="str">
            <v>GR-2024/07-0113</v>
          </cell>
        </row>
        <row r="5618">
          <cell r="I5618" t="str">
            <v>F</v>
          </cell>
          <cell r="J5618">
            <v>80620</v>
          </cell>
          <cell r="K5618">
            <v>80620</v>
          </cell>
          <cell r="L5618">
            <v>52806.1</v>
          </cell>
          <cell r="M5618" t="str">
            <v>F</v>
          </cell>
          <cell r="N5618">
            <v>0.655</v>
          </cell>
          <cell r="O5618" t="str">
            <v>I</v>
          </cell>
        </row>
        <row r="5619">
          <cell r="G5619" t="str">
            <v>SPO-2024/08-0043</v>
          </cell>
        </row>
        <row r="5619">
          <cell r="I5619" t="str">
            <v>F</v>
          </cell>
          <cell r="J5619">
            <v>6250</v>
          </cell>
          <cell r="K5619">
            <v>6250</v>
          </cell>
          <cell r="L5619">
            <v>3750</v>
          </cell>
          <cell r="M5619" t="str">
            <v>F</v>
          </cell>
          <cell r="N5619">
            <v>0.6</v>
          </cell>
          <cell r="O5619" t="str">
            <v>L</v>
          </cell>
        </row>
        <row r="5620">
          <cell r="F5620" t="str">
            <v>YMLU8949785</v>
          </cell>
          <cell r="G5620" t="str">
            <v>GR-2024/07-0111</v>
          </cell>
          <cell r="H5620" t="str">
            <v>202406-S0073</v>
          </cell>
          <cell r="I5620" t="str">
            <v>F</v>
          </cell>
          <cell r="J5620">
            <v>2201.5</v>
          </cell>
          <cell r="K5620">
            <v>2201.5</v>
          </cell>
          <cell r="L5620">
            <v>1441.98</v>
          </cell>
          <cell r="M5620" t="str">
            <v>F</v>
          </cell>
          <cell r="N5620">
            <v>0.655</v>
          </cell>
          <cell r="O5620" t="str">
            <v>I</v>
          </cell>
        </row>
        <row r="5621">
          <cell r="F5621" t="str">
            <v>YMLU8949785</v>
          </cell>
          <cell r="G5621" t="str">
            <v>GR-2024/07-0112</v>
          </cell>
          <cell r="H5621" t="str">
            <v>202405-S0063, 202406-S0005, 202405-S0054, 202406-S0032, 202406-S0077, 202406-S0023, 202406-S0046, 202406-S0028, 202406-S0099, 202406-S0011, 202404-S0073, 202405-S0038, 202405-S0091, 202405-S0112</v>
          </cell>
          <cell r="I5621" t="str">
            <v>F</v>
          </cell>
          <cell r="J5621">
            <v>280963</v>
          </cell>
          <cell r="K5621">
            <v>280963</v>
          </cell>
          <cell r="L5621">
            <v>184030.77</v>
          </cell>
          <cell r="M5621" t="str">
            <v>F</v>
          </cell>
          <cell r="N5621">
            <v>0.655</v>
          </cell>
          <cell r="O5621" t="str">
            <v>L</v>
          </cell>
        </row>
        <row r="5622">
          <cell r="G5622" t="str">
            <v>SPO-2024/10-0071, SPO-2024/10-0049, SPO-2024/09-0006, SPO-2024/08-0076, SPO-2024/09-0041, SPO-2024/09-0005, SPO-2024/09-0004, SPO-2024/08-0073</v>
          </cell>
        </row>
        <row r="5622">
          <cell r="I5622" t="str">
            <v>F</v>
          </cell>
          <cell r="J5622">
            <v>223693</v>
          </cell>
          <cell r="K5622">
            <v>223693</v>
          </cell>
          <cell r="L5622">
            <v>134215.8</v>
          </cell>
          <cell r="M5622" t="str">
            <v>F</v>
          </cell>
          <cell r="N5622">
            <v>0.6</v>
          </cell>
          <cell r="O5622" t="str">
            <v>L</v>
          </cell>
        </row>
        <row r="5623">
          <cell r="G5623" t="str">
            <v>SPO-2024/08-0069</v>
          </cell>
        </row>
        <row r="5623">
          <cell r="I5623" t="str">
            <v>F</v>
          </cell>
          <cell r="J5623">
            <v>35840</v>
          </cell>
          <cell r="K5623">
            <v>35840</v>
          </cell>
          <cell r="L5623">
            <v>21504</v>
          </cell>
          <cell r="M5623" t="str">
            <v>F</v>
          </cell>
          <cell r="N5623">
            <v>0.6</v>
          </cell>
          <cell r="O5623" t="str">
            <v>L</v>
          </cell>
        </row>
        <row r="5624">
          <cell r="G5624" t="str">
            <v>SPO-2024/09-0073, SPO-2024/09-0072, SPO-2024/09-0075</v>
          </cell>
        </row>
        <row r="5624">
          <cell r="I5624" t="str">
            <v>F</v>
          </cell>
          <cell r="J5624">
            <v>34446</v>
          </cell>
          <cell r="K5624">
            <v>34446</v>
          </cell>
          <cell r="L5624">
            <v>20667.6</v>
          </cell>
          <cell r="M5624" t="str">
            <v>F</v>
          </cell>
          <cell r="N5624">
            <v>0.6</v>
          </cell>
          <cell r="O5624" t="str">
            <v>L</v>
          </cell>
        </row>
        <row r="5625">
          <cell r="G5625" t="str">
            <v>SPO-2024/08-0015, SPO-2024/08-0043, SPO-2024/08-0017</v>
          </cell>
        </row>
        <row r="5625">
          <cell r="I5625" t="str">
            <v>F</v>
          </cell>
          <cell r="J5625">
            <v>93760</v>
          </cell>
          <cell r="K5625">
            <v>93760</v>
          </cell>
          <cell r="L5625">
            <v>56256</v>
          </cell>
          <cell r="M5625" t="str">
            <v>F</v>
          </cell>
          <cell r="N5625">
            <v>0.6</v>
          </cell>
          <cell r="O5625" t="str">
            <v>L</v>
          </cell>
        </row>
        <row r="5626">
          <cell r="I5626" t="str">
            <v>T</v>
          </cell>
          <cell r="J5626">
            <v>0</v>
          </cell>
          <cell r="K5626">
            <v>0</v>
          </cell>
          <cell r="L5626">
            <v>0</v>
          </cell>
          <cell r="M5626" t="str">
            <v>F</v>
          </cell>
          <cell r="N5626">
            <v>0.6</v>
          </cell>
          <cell r="O5626" t="str">
            <v>L</v>
          </cell>
        </row>
        <row r="5627">
          <cell r="G5627" t="str">
            <v>SPO-2024/08-0016, SPO-2024/08-0017, SPO-2024/08-0015, SPO-2024/10-0001</v>
          </cell>
        </row>
        <row r="5627">
          <cell r="I5627" t="str">
            <v>F</v>
          </cell>
          <cell r="J5627">
            <v>108117</v>
          </cell>
          <cell r="K5627">
            <v>108117</v>
          </cell>
          <cell r="L5627">
            <v>64870.2</v>
          </cell>
          <cell r="M5627" t="str">
            <v>F</v>
          </cell>
          <cell r="N5627">
            <v>0.6</v>
          </cell>
          <cell r="O5627" t="str">
            <v>L</v>
          </cell>
        </row>
        <row r="5628">
          <cell r="F5628" t="str">
            <v>BEAU6310973</v>
          </cell>
          <cell r="G5628" t="str">
            <v>GR-2024/08-0088</v>
          </cell>
          <cell r="H5628" t="str">
            <v>202405-S0046, 202405-S0045, 202405-S0088, 202311-S0070, 202303-S0006, 202403-S0010, 202403-S0001, 202310-S0029, 202312-S0046, 202407-S0046</v>
          </cell>
          <cell r="I5628" t="str">
            <v>F</v>
          </cell>
          <cell r="J5628">
            <v>112451</v>
          </cell>
          <cell r="K5628">
            <v>112451</v>
          </cell>
          <cell r="L5628">
            <v>72182.3</v>
          </cell>
          <cell r="M5628" t="str">
            <v>F</v>
          </cell>
          <cell r="N5628">
            <v>0.6419</v>
          </cell>
          <cell r="O5628" t="str">
            <v>I</v>
          </cell>
        </row>
        <row r="5629">
          <cell r="F5629" t="str">
            <v>F-CMAU4821009</v>
          </cell>
          <cell r="G5629" t="str">
            <v>FGR2024/07-0010</v>
          </cell>
        </row>
        <row r="5629">
          <cell r="I5629" t="str">
            <v>F</v>
          </cell>
          <cell r="J5629">
            <v>0</v>
          </cell>
          <cell r="K5629">
            <v>0</v>
          </cell>
          <cell r="L5629">
            <v>0</v>
          </cell>
          <cell r="M5629" t="str">
            <v>F</v>
          </cell>
          <cell r="N5629">
            <v>0.6559</v>
          </cell>
          <cell r="O5629" t="str">
            <v>I</v>
          </cell>
        </row>
        <row r="5630">
          <cell r="G5630" t="str">
            <v>SPO-2024/10-0035</v>
          </cell>
        </row>
        <row r="5630">
          <cell r="I5630" t="str">
            <v>F</v>
          </cell>
          <cell r="J5630">
            <v>61000</v>
          </cell>
          <cell r="K5630">
            <v>61000</v>
          </cell>
          <cell r="L5630">
            <v>36600</v>
          </cell>
          <cell r="M5630" t="str">
            <v>F</v>
          </cell>
          <cell r="N5630">
            <v>0.6</v>
          </cell>
          <cell r="O5630" t="str">
            <v>L</v>
          </cell>
        </row>
        <row r="5631">
          <cell r="F5631" t="str">
            <v>EGHU9388142</v>
          </cell>
          <cell r="G5631" t="str">
            <v>GR-2024/08-0086</v>
          </cell>
          <cell r="H5631" t="str">
            <v>202407-S0046, 202405-S0043, 202308-S0039</v>
          </cell>
          <cell r="I5631" t="str">
            <v>F</v>
          </cell>
          <cell r="J5631">
            <v>138388</v>
          </cell>
          <cell r="K5631">
            <v>138388</v>
          </cell>
          <cell r="L5631">
            <v>88831.26</v>
          </cell>
          <cell r="M5631" t="str">
            <v>F</v>
          </cell>
          <cell r="N5631">
            <v>0.6419</v>
          </cell>
          <cell r="O5631" t="str">
            <v>I</v>
          </cell>
        </row>
        <row r="5632">
          <cell r="G5632" t="str">
            <v>GR-2024/08-0042, GR-2024/08-0002, GR-2024/07-0093, GR-2024/08-0050, GR-2024/08-0028</v>
          </cell>
        </row>
        <row r="5632">
          <cell r="I5632" t="str">
            <v>F</v>
          </cell>
          <cell r="J5632">
            <v>18520</v>
          </cell>
          <cell r="K5632">
            <v>18520</v>
          </cell>
          <cell r="L5632">
            <v>18520</v>
          </cell>
          <cell r="M5632" t="str">
            <v>F</v>
          </cell>
          <cell r="N5632">
            <v>1</v>
          </cell>
        </row>
        <row r="5633">
          <cell r="F5633" t="str">
            <v>TXGU5333240</v>
          </cell>
          <cell r="G5633" t="str">
            <v>GR-2024/08-0085</v>
          </cell>
          <cell r="H5633" t="str">
            <v>202406-S0057, 202406-S0098, 202403-S0061, 202312-S0101, 202204-S0067, 202311-S0073, 202407-S0046, 202405-S0047, 202406-S0016, 202403-S0001, 202205-S0012, 202311-S0070</v>
          </cell>
          <cell r="I5633" t="str">
            <v>F</v>
          </cell>
          <cell r="J5633">
            <v>170754</v>
          </cell>
          <cell r="K5633">
            <v>170754</v>
          </cell>
          <cell r="L5633">
            <v>109606.99</v>
          </cell>
          <cell r="M5633" t="str">
            <v>F</v>
          </cell>
          <cell r="N5633">
            <v>0.6419</v>
          </cell>
          <cell r="O5633" t="str">
            <v>I</v>
          </cell>
        </row>
        <row r="5634">
          <cell r="F5634" t="str">
            <v>F-SEKU5804828</v>
          </cell>
          <cell r="G5634" t="str">
            <v>FGR2024/07-0009</v>
          </cell>
        </row>
        <row r="5634">
          <cell r="I5634" t="str">
            <v>F</v>
          </cell>
          <cell r="J5634">
            <v>0</v>
          </cell>
          <cell r="K5634">
            <v>0</v>
          </cell>
          <cell r="L5634">
            <v>0</v>
          </cell>
          <cell r="M5634" t="str">
            <v>F</v>
          </cell>
          <cell r="N5634">
            <v>0.6559</v>
          </cell>
          <cell r="O5634" t="str">
            <v>I</v>
          </cell>
        </row>
        <row r="5635">
          <cell r="F5635" t="str">
            <v>EITU1552604</v>
          </cell>
          <cell r="G5635" t="str">
            <v>GR-2024/08-0087</v>
          </cell>
          <cell r="H5635" t="str">
            <v>202407-S0046</v>
          </cell>
          <cell r="I5635" t="str">
            <v>F</v>
          </cell>
          <cell r="J5635">
            <v>150756</v>
          </cell>
          <cell r="K5635">
            <v>150756</v>
          </cell>
          <cell r="L5635">
            <v>96770.28</v>
          </cell>
          <cell r="M5635" t="str">
            <v>F</v>
          </cell>
          <cell r="N5635">
            <v>0.6419</v>
          </cell>
          <cell r="O5635" t="str">
            <v>I</v>
          </cell>
        </row>
        <row r="5636">
          <cell r="F5636" t="str">
            <v>TCNU3051368</v>
          </cell>
          <cell r="G5636" t="str">
            <v>GR-2024/07-0090</v>
          </cell>
          <cell r="H5636" t="str">
            <v>202406-S0015, 202406-S0009, 202405-S0018, 202405-S0021, 202405-S0113</v>
          </cell>
          <cell r="I5636" t="str">
            <v>F</v>
          </cell>
          <cell r="J5636">
            <v>140953</v>
          </cell>
          <cell r="K5636">
            <v>140953</v>
          </cell>
          <cell r="L5636">
            <v>92324.22</v>
          </cell>
          <cell r="M5636" t="str">
            <v>F</v>
          </cell>
          <cell r="N5636">
            <v>0.655</v>
          </cell>
          <cell r="O5636" t="str">
            <v>I</v>
          </cell>
        </row>
        <row r="5637">
          <cell r="F5637" t="str">
            <v>YMLU8694302</v>
          </cell>
          <cell r="G5637" t="str">
            <v>GR-2024/07-0094</v>
          </cell>
          <cell r="H5637" t="str">
            <v>202406-S0015, 202405-S0113, 202406-S0009</v>
          </cell>
          <cell r="I5637" t="str">
            <v>F</v>
          </cell>
          <cell r="J5637">
            <v>114114</v>
          </cell>
          <cell r="K5637">
            <v>114114</v>
          </cell>
          <cell r="L5637">
            <v>74744.67</v>
          </cell>
          <cell r="M5637" t="str">
            <v>F</v>
          </cell>
          <cell r="N5637">
            <v>0.655</v>
          </cell>
          <cell r="O5637" t="str">
            <v>I</v>
          </cell>
        </row>
        <row r="5638">
          <cell r="G5638" t="str">
            <v>SPO-2024/07-0099, SPO-2024/07-0103</v>
          </cell>
        </row>
        <row r="5638">
          <cell r="I5638" t="str">
            <v>F</v>
          </cell>
          <cell r="J5638">
            <v>111310</v>
          </cell>
          <cell r="K5638">
            <v>111310</v>
          </cell>
          <cell r="L5638">
            <v>66786</v>
          </cell>
          <cell r="M5638" t="str">
            <v>F</v>
          </cell>
          <cell r="N5638">
            <v>0.6</v>
          </cell>
          <cell r="O5638" t="str">
            <v>L</v>
          </cell>
        </row>
        <row r="5639">
          <cell r="G5639" t="str">
            <v>SPO-2024/10-0063, SPO-2024/11-0063, SPO-2024/08-0017, SPO-2024/08-0043, SPO-2024/08-0016</v>
          </cell>
        </row>
        <row r="5639">
          <cell r="I5639" t="str">
            <v>F</v>
          </cell>
          <cell r="J5639">
            <v>20195</v>
          </cell>
          <cell r="K5639">
            <v>20195</v>
          </cell>
          <cell r="L5639">
            <v>12117</v>
          </cell>
          <cell r="M5639" t="str">
            <v>F</v>
          </cell>
          <cell r="N5639">
            <v>0.6</v>
          </cell>
          <cell r="O5639" t="str">
            <v>L</v>
          </cell>
        </row>
        <row r="5640">
          <cell r="F5640" t="str">
            <v>F-TCNU6734326 (MOCHA)</v>
          </cell>
          <cell r="G5640" t="str">
            <v>FGR2024/07-0012</v>
          </cell>
        </row>
        <row r="5640">
          <cell r="I5640" t="str">
            <v>F</v>
          </cell>
          <cell r="J5640">
            <v>0</v>
          </cell>
          <cell r="K5640">
            <v>0</v>
          </cell>
          <cell r="L5640">
            <v>0</v>
          </cell>
          <cell r="M5640" t="str">
            <v>F</v>
          </cell>
          <cell r="N5640">
            <v>0.6556</v>
          </cell>
          <cell r="O5640" t="str">
            <v>I</v>
          </cell>
        </row>
        <row r="5641">
          <cell r="F5641" t="str">
            <v>BY COURIER</v>
          </cell>
          <cell r="G5641" t="str">
            <v>GR-2024/07-0045</v>
          </cell>
        </row>
        <row r="5641">
          <cell r="I5641" t="str">
            <v>F</v>
          </cell>
          <cell r="J5641">
            <v>181</v>
          </cell>
          <cell r="K5641">
            <v>181</v>
          </cell>
          <cell r="L5641">
            <v>116.89</v>
          </cell>
          <cell r="M5641" t="str">
            <v>F</v>
          </cell>
          <cell r="N5641">
            <v>0.64582</v>
          </cell>
          <cell r="O5641" t="str">
            <v>I</v>
          </cell>
        </row>
        <row r="5642">
          <cell r="F5642" t="str">
            <v>BY COURIER</v>
          </cell>
          <cell r="G5642" t="str">
            <v>GR-2024/07-0044</v>
          </cell>
        </row>
        <row r="5642">
          <cell r="I5642" t="str">
            <v>F</v>
          </cell>
          <cell r="J5642">
            <v>137.5</v>
          </cell>
          <cell r="K5642">
            <v>137.5</v>
          </cell>
          <cell r="L5642">
            <v>88.8</v>
          </cell>
          <cell r="M5642" t="str">
            <v>F</v>
          </cell>
          <cell r="N5642">
            <v>0.64582</v>
          </cell>
          <cell r="O5642" t="str">
            <v>I</v>
          </cell>
        </row>
        <row r="5643">
          <cell r="G5643" t="str">
            <v>SPO-2024/08-0016</v>
          </cell>
        </row>
        <row r="5643">
          <cell r="I5643" t="str">
            <v>F</v>
          </cell>
          <cell r="J5643">
            <v>1600</v>
          </cell>
          <cell r="K5643">
            <v>1600</v>
          </cell>
          <cell r="L5643">
            <v>960</v>
          </cell>
          <cell r="M5643" t="str">
            <v>F</v>
          </cell>
          <cell r="N5643">
            <v>0.6</v>
          </cell>
          <cell r="O5643" t="str">
            <v>L</v>
          </cell>
        </row>
        <row r="5644">
          <cell r="G5644" t="str">
            <v>SPO-2024/09-0024, SPO-2024/09-0011, SPO-2024/09-0049</v>
          </cell>
        </row>
        <row r="5644">
          <cell r="I5644" t="str">
            <v>F</v>
          </cell>
          <cell r="J5644">
            <v>14425</v>
          </cell>
          <cell r="K5644">
            <v>14425</v>
          </cell>
          <cell r="L5644">
            <v>8655</v>
          </cell>
          <cell r="M5644" t="str">
            <v>F</v>
          </cell>
          <cell r="N5644">
            <v>0.6</v>
          </cell>
          <cell r="O5644" t="str">
            <v>N</v>
          </cell>
        </row>
        <row r="5645">
          <cell r="G5645" t="str">
            <v>SPO-2024/08-0021, SPO-2024/09-0059, SPO-2024/09-0071, SPO-2024/08-0055, SPO-2024/11-0047, SPO-2024/10-0040, SPO-2024/08-0008</v>
          </cell>
        </row>
        <row r="5645">
          <cell r="I5645" t="str">
            <v>F</v>
          </cell>
          <cell r="J5645">
            <v>58091</v>
          </cell>
          <cell r="K5645">
            <v>58091</v>
          </cell>
          <cell r="L5645">
            <v>34854.6</v>
          </cell>
          <cell r="M5645" t="str">
            <v>F</v>
          </cell>
          <cell r="N5645">
            <v>0.6</v>
          </cell>
          <cell r="O5645" t="str">
            <v>L</v>
          </cell>
        </row>
        <row r="5646">
          <cell r="G5646" t="str">
            <v>SPO-2024/08-0017, SPO-2024/08-0015</v>
          </cell>
        </row>
        <row r="5646">
          <cell r="I5646" t="str">
            <v>F</v>
          </cell>
          <cell r="J5646">
            <v>70500</v>
          </cell>
          <cell r="K5646">
            <v>70500</v>
          </cell>
          <cell r="L5646">
            <v>42300</v>
          </cell>
          <cell r="M5646" t="str">
            <v>F</v>
          </cell>
          <cell r="N5646">
            <v>0.6</v>
          </cell>
          <cell r="O5646" t="str">
            <v>L</v>
          </cell>
        </row>
        <row r="5647">
          <cell r="G5647" t="str">
            <v>SPO-2024/08-0078</v>
          </cell>
        </row>
        <row r="5647">
          <cell r="I5647" t="str">
            <v>F</v>
          </cell>
          <cell r="J5647">
            <v>0</v>
          </cell>
          <cell r="K5647">
            <v>0</v>
          </cell>
          <cell r="L5647">
            <v>0</v>
          </cell>
          <cell r="M5647" t="str">
            <v>F</v>
          </cell>
          <cell r="N5647">
            <v>0.6</v>
          </cell>
          <cell r="O5647" t="str">
            <v>L</v>
          </cell>
        </row>
        <row r="5648">
          <cell r="G5648" t="str">
            <v>SPO-2024/07-0051, SPO-2024/07-0054, SPO-2024/07-0053, SPO-2024/07-0056</v>
          </cell>
        </row>
        <row r="5648">
          <cell r="I5648" t="str">
            <v>F</v>
          </cell>
          <cell r="J5648">
            <v>329476.88</v>
          </cell>
          <cell r="K5648">
            <v>329476.88</v>
          </cell>
          <cell r="L5648">
            <v>197686.13</v>
          </cell>
          <cell r="M5648" t="str">
            <v>F</v>
          </cell>
          <cell r="N5648">
            <v>0.6</v>
          </cell>
          <cell r="O5648" t="str">
            <v>L</v>
          </cell>
        </row>
        <row r="5649">
          <cell r="F5649" t="str">
            <v>F-TCNU5611559</v>
          </cell>
          <cell r="G5649" t="str">
            <v>FGR2024/07-0008</v>
          </cell>
        </row>
        <row r="5649">
          <cell r="I5649" t="str">
            <v>F</v>
          </cell>
          <cell r="J5649">
            <v>0</v>
          </cell>
          <cell r="K5649">
            <v>0</v>
          </cell>
          <cell r="L5649">
            <v>0</v>
          </cell>
          <cell r="M5649" t="str">
            <v>F</v>
          </cell>
          <cell r="N5649">
            <v>0.6571</v>
          </cell>
          <cell r="O5649" t="str">
            <v>I</v>
          </cell>
        </row>
        <row r="5650">
          <cell r="F5650" t="str">
            <v>BY COURIER </v>
          </cell>
          <cell r="G5650" t="str">
            <v>GR-2024/07-0038</v>
          </cell>
          <cell r="H5650" t="str">
            <v>202403-S0078</v>
          </cell>
          <cell r="I5650" t="str">
            <v>F</v>
          </cell>
          <cell r="J5650">
            <v>810</v>
          </cell>
          <cell r="K5650">
            <v>810</v>
          </cell>
          <cell r="L5650">
            <v>522.93</v>
          </cell>
          <cell r="M5650" t="str">
            <v>F</v>
          </cell>
          <cell r="N5650">
            <v>0.64559</v>
          </cell>
          <cell r="O5650" t="str">
            <v>I</v>
          </cell>
        </row>
        <row r="5651">
          <cell r="F5651" t="str">
            <v>F-CMAU8476528</v>
          </cell>
          <cell r="G5651" t="str">
            <v>FGR2024/07-0007</v>
          </cell>
        </row>
        <row r="5651">
          <cell r="I5651" t="str">
            <v>F</v>
          </cell>
          <cell r="J5651">
            <v>0</v>
          </cell>
          <cell r="K5651">
            <v>0</v>
          </cell>
          <cell r="L5651">
            <v>0</v>
          </cell>
          <cell r="M5651" t="str">
            <v>F</v>
          </cell>
          <cell r="N5651">
            <v>0.6547</v>
          </cell>
          <cell r="O5651" t="str">
            <v>I</v>
          </cell>
        </row>
        <row r="5652">
          <cell r="G5652" t="str">
            <v>SPO-2024/10-0040</v>
          </cell>
        </row>
        <row r="5652">
          <cell r="I5652" t="str">
            <v>F</v>
          </cell>
          <cell r="J5652">
            <v>446</v>
          </cell>
          <cell r="K5652">
            <v>446</v>
          </cell>
          <cell r="L5652">
            <v>267.6</v>
          </cell>
          <cell r="M5652" t="str">
            <v>F</v>
          </cell>
          <cell r="N5652">
            <v>0.6</v>
          </cell>
          <cell r="O5652" t="str">
            <v>L</v>
          </cell>
        </row>
        <row r="5653">
          <cell r="G5653" t="str">
            <v>SPO-2024/11-0019, SPO-2024/10-0087, PO-2024/10-0027, SPO-2024/10-0018</v>
          </cell>
        </row>
        <row r="5653">
          <cell r="I5653" t="str">
            <v>F</v>
          </cell>
          <cell r="J5653">
            <v>178866</v>
          </cell>
          <cell r="K5653">
            <v>178866</v>
          </cell>
          <cell r="L5653">
            <v>107319.6</v>
          </cell>
          <cell r="M5653" t="str">
            <v>F</v>
          </cell>
          <cell r="N5653">
            <v>0.6</v>
          </cell>
          <cell r="O5653" t="str">
            <v>L</v>
          </cell>
        </row>
        <row r="5654">
          <cell r="I5654" t="str">
            <v>F</v>
          </cell>
          <cell r="J5654">
            <v>14400</v>
          </cell>
          <cell r="K5654">
            <v>14400</v>
          </cell>
          <cell r="L5654">
            <v>8640</v>
          </cell>
          <cell r="M5654" t="str">
            <v>F</v>
          </cell>
          <cell r="N5654">
            <v>0.6</v>
          </cell>
          <cell r="O5654" t="str">
            <v>N</v>
          </cell>
        </row>
        <row r="5655">
          <cell r="G5655" t="str">
            <v>SPO-2024/07-0084</v>
          </cell>
        </row>
        <row r="5655">
          <cell r="I5655" t="str">
            <v>F</v>
          </cell>
          <cell r="J5655">
            <v>3700</v>
          </cell>
          <cell r="K5655">
            <v>3700</v>
          </cell>
          <cell r="L5655">
            <v>2220</v>
          </cell>
          <cell r="M5655" t="str">
            <v>F</v>
          </cell>
          <cell r="N5655">
            <v>0.6</v>
          </cell>
          <cell r="O5655" t="str">
            <v>L</v>
          </cell>
        </row>
        <row r="5656">
          <cell r="G5656" t="str">
            <v>SPO-2024/07-0092, SPO-2024/09-0077, SPO-2024/10-0087, SPO-2024/11-0046, SPO-2024/08-0022, SPO-2024/09-0029, SPO-2024/11-0031, SPO-2024/10-0072, SPO-2024/08-0078</v>
          </cell>
        </row>
        <row r="5656">
          <cell r="I5656" t="str">
            <v>F</v>
          </cell>
          <cell r="J5656">
            <v>124552</v>
          </cell>
          <cell r="K5656">
            <v>124552</v>
          </cell>
          <cell r="L5656">
            <v>74731.2</v>
          </cell>
          <cell r="M5656" t="str">
            <v>F</v>
          </cell>
          <cell r="N5656">
            <v>0.6</v>
          </cell>
          <cell r="O5656" t="str">
            <v>L</v>
          </cell>
        </row>
        <row r="5657">
          <cell r="G5657" t="str">
            <v>SPO-2024/07-0088</v>
          </cell>
        </row>
        <row r="5657">
          <cell r="I5657" t="str">
            <v>F</v>
          </cell>
          <cell r="J5657">
            <v>850</v>
          </cell>
          <cell r="K5657">
            <v>850</v>
          </cell>
          <cell r="L5657">
            <v>510</v>
          </cell>
          <cell r="M5657" t="str">
            <v>F</v>
          </cell>
          <cell r="N5657">
            <v>0.6</v>
          </cell>
          <cell r="O5657" t="str">
            <v>L</v>
          </cell>
        </row>
        <row r="5658">
          <cell r="F5658" t="str">
            <v>TCNU7670972</v>
          </cell>
          <cell r="G5658" t="str">
            <v>GR-2024/08-0052</v>
          </cell>
          <cell r="H5658" t="str">
            <v>202404-S0051, 202406-S0044, 202406-S0097, 202406-S0063, 202406-S0089, 202405-S0055, 202406-S0022, 202406-S0096, 202405-S0094</v>
          </cell>
          <cell r="I5658" t="str">
            <v>F</v>
          </cell>
          <cell r="J5658">
            <v>149431</v>
          </cell>
          <cell r="K5658">
            <v>149431</v>
          </cell>
          <cell r="L5658">
            <v>97160.04</v>
          </cell>
          <cell r="M5658" t="str">
            <v>F</v>
          </cell>
          <cell r="N5658">
            <v>0.6502</v>
          </cell>
          <cell r="O5658" t="str">
            <v>I</v>
          </cell>
        </row>
        <row r="5659">
          <cell r="F5659" t="str">
            <v>TCNU6129958 (MOCHA)</v>
          </cell>
          <cell r="G5659" t="str">
            <v>GR-2024/08-0055</v>
          </cell>
        </row>
        <row r="5659">
          <cell r="I5659" t="str">
            <v>F</v>
          </cell>
          <cell r="J5659">
            <v>10805</v>
          </cell>
          <cell r="K5659">
            <v>10805</v>
          </cell>
          <cell r="L5659">
            <v>7025.41</v>
          </cell>
          <cell r="M5659" t="str">
            <v>F</v>
          </cell>
          <cell r="N5659">
            <v>0.6502</v>
          </cell>
          <cell r="O5659" t="str">
            <v>I</v>
          </cell>
        </row>
        <row r="5660">
          <cell r="F5660" t="str">
            <v>TCNU6129958</v>
          </cell>
          <cell r="G5660" t="str">
            <v>GR-2024/08-0054</v>
          </cell>
          <cell r="H5660" t="str">
            <v>202406-S0041, 202404-S0002, 202405-S0080, 202406-S0097, 202404-S0091, 202406-S0022, 202404-S0063</v>
          </cell>
          <cell r="I5660" t="str">
            <v>F</v>
          </cell>
          <cell r="J5660">
            <v>100962</v>
          </cell>
          <cell r="K5660">
            <v>100962</v>
          </cell>
          <cell r="L5660">
            <v>65645.49</v>
          </cell>
          <cell r="M5660" t="str">
            <v>F</v>
          </cell>
          <cell r="N5660">
            <v>0.6502</v>
          </cell>
          <cell r="O5660" t="str">
            <v>I</v>
          </cell>
        </row>
        <row r="5661">
          <cell r="G5661" t="str">
            <v>SPO-2024/09-0029, SPO-2024/07-0092, SPO-2024/08-0040, SPO-2024/09-0077, SPO-2024/08-0078, SPO-2024/10-0018, SPO-2024/10-0072, SPO-2024/08-0022</v>
          </cell>
        </row>
        <row r="5661">
          <cell r="I5661" t="str">
            <v>F</v>
          </cell>
          <cell r="J5661">
            <v>199168.6</v>
          </cell>
          <cell r="K5661">
            <v>199168.6</v>
          </cell>
          <cell r="L5661">
            <v>119501.16</v>
          </cell>
          <cell r="M5661" t="str">
            <v>F</v>
          </cell>
          <cell r="N5661">
            <v>0.6</v>
          </cell>
          <cell r="O5661" t="str">
            <v>L</v>
          </cell>
        </row>
        <row r="5662">
          <cell r="G5662" t="str">
            <v>SPO-2024/08-0068</v>
          </cell>
        </row>
        <row r="5662">
          <cell r="I5662" t="str">
            <v>F</v>
          </cell>
          <cell r="J5662">
            <v>9000</v>
          </cell>
          <cell r="K5662">
            <v>9000</v>
          </cell>
          <cell r="L5662">
            <v>5400</v>
          </cell>
          <cell r="M5662" t="str">
            <v>F</v>
          </cell>
          <cell r="N5662">
            <v>0.6</v>
          </cell>
          <cell r="O5662" t="str">
            <v>L</v>
          </cell>
        </row>
        <row r="5663">
          <cell r="F5663" t="str">
            <v>TRHU6764880</v>
          </cell>
          <cell r="G5663" t="str">
            <v>GR-2024/08-0090</v>
          </cell>
          <cell r="H5663" t="str">
            <v>202403-S0059, 202311-S0042, 202405-S0052, 202406-S0055, 202405-S0093, 202403-S0009</v>
          </cell>
          <cell r="I5663" t="str">
            <v>F</v>
          </cell>
          <cell r="J5663">
            <v>129600</v>
          </cell>
          <cell r="K5663">
            <v>129600</v>
          </cell>
          <cell r="L5663">
            <v>83190.24</v>
          </cell>
          <cell r="M5663" t="str">
            <v>F</v>
          </cell>
          <cell r="N5663">
            <v>0.6419</v>
          </cell>
          <cell r="O5663" t="str">
            <v>I</v>
          </cell>
        </row>
        <row r="5664">
          <cell r="G5664" t="str">
            <v>SPO-2024/10-0018, SPO-2024/08-0078, SPO-2024/08-0022, SPO-2024/09-0029, SPO-2024/08-0040</v>
          </cell>
        </row>
        <row r="5664">
          <cell r="I5664" t="str">
            <v>F</v>
          </cell>
          <cell r="J5664">
            <v>134887.64</v>
          </cell>
          <cell r="K5664">
            <v>134887.64</v>
          </cell>
          <cell r="L5664">
            <v>80932.58</v>
          </cell>
          <cell r="M5664" t="str">
            <v>F</v>
          </cell>
          <cell r="N5664">
            <v>0.6</v>
          </cell>
          <cell r="O5664" t="str">
            <v>L</v>
          </cell>
        </row>
        <row r="5665">
          <cell r="G5665" t="str">
            <v>SPO-2024/08-0022, SPO-2024/10-0018, SPO-2024/08-0078, SPO-2024/10-0087, SPO-2024/07-0092, SPO-2024/09-0077, SPO-2024/08-0040, SPO-2024/10-0072</v>
          </cell>
        </row>
        <row r="5665">
          <cell r="I5665" t="str">
            <v>F</v>
          </cell>
          <cell r="J5665">
            <v>199826</v>
          </cell>
          <cell r="K5665">
            <v>199826</v>
          </cell>
          <cell r="L5665">
            <v>119895.6</v>
          </cell>
          <cell r="M5665" t="str">
            <v>F</v>
          </cell>
          <cell r="N5665">
            <v>0.6</v>
          </cell>
          <cell r="O5665" t="str">
            <v>L</v>
          </cell>
        </row>
        <row r="5666">
          <cell r="G5666" t="str">
            <v>SPO-2024/09-0026</v>
          </cell>
        </row>
        <row r="5666">
          <cell r="I5666" t="str">
            <v>F</v>
          </cell>
          <cell r="J5666">
            <v>8850</v>
          </cell>
          <cell r="K5666">
            <v>8850</v>
          </cell>
          <cell r="L5666">
            <v>5310</v>
          </cell>
          <cell r="M5666" t="str">
            <v>F</v>
          </cell>
          <cell r="N5666">
            <v>0.6</v>
          </cell>
          <cell r="O5666" t="str">
            <v>L</v>
          </cell>
        </row>
        <row r="5667">
          <cell r="G5667" t="str">
            <v>SPO-2024/08-0048</v>
          </cell>
        </row>
        <row r="5667">
          <cell r="I5667" t="str">
            <v>F</v>
          </cell>
          <cell r="J5667">
            <v>250</v>
          </cell>
          <cell r="K5667">
            <v>250</v>
          </cell>
          <cell r="L5667">
            <v>150</v>
          </cell>
          <cell r="M5667" t="str">
            <v>F</v>
          </cell>
          <cell r="N5667">
            <v>0.6</v>
          </cell>
          <cell r="O5667" t="str">
            <v>L</v>
          </cell>
        </row>
        <row r="5668">
          <cell r="G5668" t="str">
            <v>SPO-2024/08-0078, SPO-2024/08-0040, SPO-2024/08-0022, SPO-2024/09-0077</v>
          </cell>
        </row>
        <row r="5668">
          <cell r="I5668" t="str">
            <v>F</v>
          </cell>
          <cell r="J5668">
            <v>186073.8</v>
          </cell>
          <cell r="K5668">
            <v>186073.8</v>
          </cell>
          <cell r="L5668">
            <v>669865.68</v>
          </cell>
          <cell r="M5668" t="str">
            <v>F</v>
          </cell>
          <cell r="N5668">
            <v>3.6</v>
          </cell>
          <cell r="O5668" t="str">
            <v>L</v>
          </cell>
        </row>
        <row r="5669">
          <cell r="G5669" t="str">
            <v>SPO-2024/09-0029</v>
          </cell>
        </row>
        <row r="5669">
          <cell r="I5669" t="str">
            <v>F</v>
          </cell>
          <cell r="J5669">
            <v>7560</v>
          </cell>
          <cell r="K5669">
            <v>7560</v>
          </cell>
          <cell r="L5669">
            <v>4536</v>
          </cell>
          <cell r="M5669" t="str">
            <v>F</v>
          </cell>
          <cell r="N5669">
            <v>0.6</v>
          </cell>
          <cell r="O5669" t="str">
            <v>L</v>
          </cell>
        </row>
        <row r="5670">
          <cell r="G5670" t="str">
            <v>SPO-2024/10-0071, SPO-2024/08-0057, SPO-2024/08-0018</v>
          </cell>
        </row>
        <row r="5670">
          <cell r="I5670" t="str">
            <v>F</v>
          </cell>
          <cell r="J5670">
            <v>107320</v>
          </cell>
          <cell r="K5670">
            <v>107320</v>
          </cell>
          <cell r="L5670">
            <v>64392</v>
          </cell>
          <cell r="M5670" t="str">
            <v>F</v>
          </cell>
          <cell r="N5670">
            <v>0.6</v>
          </cell>
          <cell r="O5670" t="str">
            <v>L</v>
          </cell>
        </row>
        <row r="5671">
          <cell r="F5671" t="str">
            <v>F-TEMU6805380 (MOCHA)</v>
          </cell>
          <cell r="G5671" t="str">
            <v>FGR2024/07-0006</v>
          </cell>
        </row>
        <row r="5671">
          <cell r="I5671" t="str">
            <v>F</v>
          </cell>
          <cell r="J5671">
            <v>0</v>
          </cell>
          <cell r="K5671">
            <v>0</v>
          </cell>
          <cell r="L5671">
            <v>0</v>
          </cell>
          <cell r="M5671" t="str">
            <v>F</v>
          </cell>
          <cell r="N5671">
            <v>0.6547</v>
          </cell>
          <cell r="O5671" t="str">
            <v>I</v>
          </cell>
        </row>
        <row r="5672">
          <cell r="F5672" t="str">
            <v>FFAU4226128 (MOCHA)</v>
          </cell>
          <cell r="G5672" t="str">
            <v>GR-2024/07-0080</v>
          </cell>
        </row>
        <row r="5672">
          <cell r="I5672" t="str">
            <v>F</v>
          </cell>
          <cell r="J5672">
            <v>164760</v>
          </cell>
          <cell r="K5672">
            <v>164760</v>
          </cell>
          <cell r="L5672">
            <v>108016.66</v>
          </cell>
          <cell r="M5672" t="str">
            <v>F</v>
          </cell>
          <cell r="N5672">
            <v>0.6556</v>
          </cell>
          <cell r="O5672" t="str">
            <v>I</v>
          </cell>
        </row>
        <row r="5673">
          <cell r="G5673" t="str">
            <v>SPO-2024/09-0026</v>
          </cell>
        </row>
        <row r="5673">
          <cell r="I5673" t="str">
            <v>F</v>
          </cell>
          <cell r="J5673">
            <v>97065.8</v>
          </cell>
          <cell r="K5673">
            <v>97065.8</v>
          </cell>
          <cell r="L5673">
            <v>582394.8</v>
          </cell>
          <cell r="M5673" t="str">
            <v>F</v>
          </cell>
          <cell r="N5673">
            <v>6</v>
          </cell>
          <cell r="O5673" t="str">
            <v>L</v>
          </cell>
        </row>
        <row r="5674">
          <cell r="G5674" t="str">
            <v>SPO-2024/08-0010</v>
          </cell>
        </row>
        <row r="5674">
          <cell r="I5674" t="str">
            <v>F</v>
          </cell>
          <cell r="J5674">
            <v>6300</v>
          </cell>
          <cell r="K5674">
            <v>6300</v>
          </cell>
          <cell r="L5674">
            <v>3780</v>
          </cell>
          <cell r="M5674" t="str">
            <v>F</v>
          </cell>
          <cell r="N5674">
            <v>0.6</v>
          </cell>
          <cell r="O5674" t="str">
            <v>L</v>
          </cell>
        </row>
        <row r="5675">
          <cell r="G5675" t="str">
            <v>SPO-2024/11-0026, SPO-2024/11-0006, SPO-2024/10-0040, SPO-2024/08-0008, SPO-2024/09-0059, SPO-2024/08-0055</v>
          </cell>
        </row>
        <row r="5675">
          <cell r="I5675" t="str">
            <v>F</v>
          </cell>
          <cell r="J5675">
            <v>169350</v>
          </cell>
          <cell r="K5675">
            <v>169350</v>
          </cell>
          <cell r="L5675">
            <v>508050</v>
          </cell>
          <cell r="M5675" t="str">
            <v>F</v>
          </cell>
          <cell r="N5675">
            <v>3</v>
          </cell>
          <cell r="O5675" t="str">
            <v>L</v>
          </cell>
        </row>
        <row r="5676">
          <cell r="I5676" t="str">
            <v>F</v>
          </cell>
          <cell r="J5676">
            <v>6726</v>
          </cell>
          <cell r="K5676">
            <v>6726</v>
          </cell>
          <cell r="L5676">
            <v>4035.6</v>
          </cell>
          <cell r="M5676" t="str">
            <v>F</v>
          </cell>
          <cell r="N5676">
            <v>0.6</v>
          </cell>
          <cell r="O5676" t="str">
            <v>N</v>
          </cell>
        </row>
        <row r="5677">
          <cell r="G5677" t="str">
            <v>SPO-2024/10-0003, SPO-2024/08-0016, SPO-2024/08-0043</v>
          </cell>
        </row>
        <row r="5677">
          <cell r="I5677" t="str">
            <v>F</v>
          </cell>
          <cell r="J5677">
            <v>70963</v>
          </cell>
          <cell r="K5677">
            <v>70963</v>
          </cell>
          <cell r="L5677">
            <v>42577.8</v>
          </cell>
          <cell r="M5677" t="str">
            <v>F</v>
          </cell>
          <cell r="N5677">
            <v>0.6</v>
          </cell>
          <cell r="O5677" t="str">
            <v>L</v>
          </cell>
        </row>
        <row r="5678">
          <cell r="G5678" t="str">
            <v>SPO-2024/08-0065</v>
          </cell>
        </row>
        <row r="5678">
          <cell r="I5678" t="str">
            <v>F</v>
          </cell>
          <cell r="J5678">
            <v>42571.2</v>
          </cell>
          <cell r="K5678">
            <v>42571.2</v>
          </cell>
          <cell r="L5678">
            <v>25542.72</v>
          </cell>
          <cell r="M5678" t="str">
            <v>F</v>
          </cell>
          <cell r="N5678">
            <v>0.6</v>
          </cell>
          <cell r="O5678" t="str">
            <v>L</v>
          </cell>
        </row>
        <row r="5679">
          <cell r="G5679" t="str">
            <v>SPO-2024/08-0014, SPO-2024/10-0081, SPO-2024/11-0066, SPO-2024/10-0082, SPO-2024/10-0075, SPO-2024/09-0047</v>
          </cell>
        </row>
        <row r="5679">
          <cell r="I5679" t="str">
            <v>F</v>
          </cell>
          <cell r="J5679">
            <v>358175</v>
          </cell>
          <cell r="K5679">
            <v>358175</v>
          </cell>
          <cell r="L5679">
            <v>214905</v>
          </cell>
          <cell r="M5679" t="str">
            <v>F</v>
          </cell>
          <cell r="N5679">
            <v>0.6</v>
          </cell>
          <cell r="O5679" t="str">
            <v>L</v>
          </cell>
        </row>
        <row r="5680">
          <cell r="G5680" t="str">
            <v>SPO-2024/10-0042, SPO-2024/11-0008</v>
          </cell>
        </row>
        <row r="5680">
          <cell r="I5680" t="str">
            <v>F</v>
          </cell>
          <cell r="J5680">
            <v>10544</v>
          </cell>
          <cell r="K5680">
            <v>10544</v>
          </cell>
          <cell r="L5680">
            <v>6326.4</v>
          </cell>
          <cell r="M5680" t="str">
            <v>F</v>
          </cell>
          <cell r="N5680">
            <v>0.6</v>
          </cell>
          <cell r="O5680" t="str">
            <v>L</v>
          </cell>
        </row>
        <row r="5681">
          <cell r="G5681" t="str">
            <v>SPO-2024/10-0060, SPO-2024/09-0049, SPO-2024/11-0057, SPO-2024/10-0015, SPO-2024/08-0046, SPO-2024/10-0059, SPO-2024/09-0024, SPO-2024/11-0053, SPO-2024/08-0048, SPO-2024/09-0058, SPO-2024/10-0010, SPO-2024/07-0090</v>
          </cell>
        </row>
        <row r="5681">
          <cell r="I5681" t="str">
            <v>F</v>
          </cell>
          <cell r="J5681">
            <v>187013</v>
          </cell>
          <cell r="K5681">
            <v>187013</v>
          </cell>
          <cell r="L5681">
            <v>112207.8</v>
          </cell>
          <cell r="M5681" t="str">
            <v>F</v>
          </cell>
          <cell r="N5681">
            <v>0.6</v>
          </cell>
          <cell r="O5681" t="str">
            <v>L</v>
          </cell>
        </row>
        <row r="5682">
          <cell r="G5682" t="str">
            <v>SPO-2024/08-0012, SPO-2024/08-0073</v>
          </cell>
        </row>
        <row r="5682">
          <cell r="I5682" t="str">
            <v>F</v>
          </cell>
          <cell r="J5682">
            <v>121275</v>
          </cell>
          <cell r="K5682">
            <v>121275</v>
          </cell>
          <cell r="L5682">
            <v>72765</v>
          </cell>
          <cell r="M5682" t="str">
            <v>F</v>
          </cell>
          <cell r="N5682">
            <v>0.6</v>
          </cell>
          <cell r="O5682" t="str">
            <v>L</v>
          </cell>
        </row>
        <row r="5683">
          <cell r="G5683" t="str">
            <v>SPO-2024/09-0059, SPO-2024/08-0008</v>
          </cell>
        </row>
        <row r="5683">
          <cell r="I5683" t="str">
            <v>F</v>
          </cell>
          <cell r="J5683">
            <v>193600</v>
          </cell>
          <cell r="K5683">
            <v>193600</v>
          </cell>
          <cell r="L5683">
            <v>116160</v>
          </cell>
          <cell r="M5683" t="str">
            <v>F</v>
          </cell>
          <cell r="N5683">
            <v>0.6</v>
          </cell>
          <cell r="O5683" t="str">
            <v>L</v>
          </cell>
        </row>
        <row r="5684">
          <cell r="G5684" t="str">
            <v>SPO-2024/08-0074, SPO-2024/08-0057, SPO-2024/08-0058, SPO-2024/08-0075</v>
          </cell>
        </row>
        <row r="5684">
          <cell r="I5684" t="str">
            <v>F</v>
          </cell>
          <cell r="J5684">
            <v>789023.1</v>
          </cell>
          <cell r="K5684">
            <v>789023.1</v>
          </cell>
          <cell r="L5684">
            <v>473413.86</v>
          </cell>
          <cell r="M5684" t="str">
            <v>F</v>
          </cell>
          <cell r="N5684">
            <v>0.6</v>
          </cell>
          <cell r="O5684" t="str">
            <v>L</v>
          </cell>
        </row>
        <row r="5685">
          <cell r="F5685" t="str">
            <v>FFAU4226128</v>
          </cell>
          <cell r="G5685" t="str">
            <v>GR-2024/07-0079</v>
          </cell>
          <cell r="H5685" t="str">
            <v>202312-S0051, 202406-S0051, 202403-S0066, 202405-S0092, 202405-S0051, 202404-S0003, 202402-S0007, 202403-S0050, 202401-S0081, 202406-S0030, 202405-S0008, 202312-S0019, 202406-S0031, 202406-S0050, 202406-S0006, 202406-S0007, 202405-S0005, 202312-S0091, 202210-S0027, 202405-S0065, 202406-S0010, 202405-S0002, 202403-S0098, 202302-S0003, 202404-S0067, 202405-S0007, 202404-S0087, 202405-S0064, 202404-S0027</v>
          </cell>
          <cell r="I5685" t="str">
            <v>F</v>
          </cell>
          <cell r="J5685">
            <v>549266.2</v>
          </cell>
          <cell r="K5685">
            <v>549266.2</v>
          </cell>
          <cell r="L5685">
            <v>360098.92</v>
          </cell>
          <cell r="M5685" t="str">
            <v>F</v>
          </cell>
          <cell r="N5685">
            <v>0.6556</v>
          </cell>
          <cell r="O5685" t="str">
            <v>I</v>
          </cell>
        </row>
        <row r="5686">
          <cell r="G5686" t="str">
            <v>SPO-2024/09-0029, SPO-2024/08-0040</v>
          </cell>
        </row>
        <row r="5686">
          <cell r="I5686" t="str">
            <v>F</v>
          </cell>
          <cell r="J5686">
            <v>9500</v>
          </cell>
          <cell r="K5686">
            <v>9500</v>
          </cell>
          <cell r="L5686">
            <v>5700</v>
          </cell>
          <cell r="M5686" t="str">
            <v>F</v>
          </cell>
          <cell r="N5686">
            <v>0.6</v>
          </cell>
          <cell r="O5686" t="str">
            <v>L</v>
          </cell>
        </row>
        <row r="5687">
          <cell r="F5687" t="str">
            <v>YMMU6469517</v>
          </cell>
          <cell r="G5687" t="str">
            <v>GR-2024/07-0081</v>
          </cell>
          <cell r="H5687" t="str">
            <v>202204-S0075, 202302-S0076, 202205-S0006, 202304-S0038, 202205-S0038, 202406-S0024</v>
          </cell>
          <cell r="I5687" t="str">
            <v>F</v>
          </cell>
          <cell r="J5687">
            <v>143223.75</v>
          </cell>
          <cell r="K5687">
            <v>143223.75</v>
          </cell>
          <cell r="L5687">
            <v>93897.49</v>
          </cell>
          <cell r="M5687" t="str">
            <v>F</v>
          </cell>
          <cell r="N5687">
            <v>0.6556</v>
          </cell>
          <cell r="O5687" t="str">
            <v>I</v>
          </cell>
        </row>
        <row r="5688">
          <cell r="F5688" t="str">
            <v>FFAU1156602</v>
          </cell>
          <cell r="G5688" t="str">
            <v>GR-2024/07-0082</v>
          </cell>
          <cell r="H5688" t="str">
            <v>202406-S0024, 202205-S0006, 202302-S0076, 202304-S0038, 202206-S0013</v>
          </cell>
          <cell r="I5688" t="str">
            <v>F</v>
          </cell>
          <cell r="J5688">
            <v>112151.5</v>
          </cell>
          <cell r="K5688">
            <v>112151.5</v>
          </cell>
          <cell r="L5688">
            <v>73526.52</v>
          </cell>
          <cell r="M5688" t="str">
            <v>F</v>
          </cell>
          <cell r="N5688">
            <v>0.6556</v>
          </cell>
          <cell r="O5688" t="str">
            <v>I</v>
          </cell>
        </row>
        <row r="5689">
          <cell r="G5689" t="str">
            <v>GR-2024/07-0055</v>
          </cell>
        </row>
        <row r="5689">
          <cell r="I5689" t="str">
            <v>F</v>
          </cell>
          <cell r="J5689">
            <v>3950</v>
          </cell>
          <cell r="K5689">
            <v>3950</v>
          </cell>
          <cell r="L5689">
            <v>3950</v>
          </cell>
          <cell r="M5689" t="str">
            <v>F</v>
          </cell>
          <cell r="N5689">
            <v>1</v>
          </cell>
        </row>
        <row r="5690">
          <cell r="F5690" t="str">
            <v>F-TGBU6929821</v>
          </cell>
          <cell r="G5690" t="str">
            <v>FGR2024/07-0005</v>
          </cell>
        </row>
        <row r="5690">
          <cell r="I5690" t="str">
            <v>F</v>
          </cell>
          <cell r="J5690">
            <v>0</v>
          </cell>
          <cell r="K5690">
            <v>0</v>
          </cell>
          <cell r="L5690">
            <v>0</v>
          </cell>
          <cell r="M5690" t="str">
            <v>F</v>
          </cell>
          <cell r="N5690">
            <v>0.6571</v>
          </cell>
          <cell r="O5690" t="str">
            <v>I</v>
          </cell>
        </row>
        <row r="5691">
          <cell r="F5691" t="str">
            <v>TRHU8448032</v>
          </cell>
          <cell r="G5691" t="str">
            <v>GR-2024/07-0084</v>
          </cell>
          <cell r="H5691" t="str">
            <v>202405-S0027</v>
          </cell>
          <cell r="I5691" t="str">
            <v>F</v>
          </cell>
          <cell r="J5691">
            <v>16730</v>
          </cell>
          <cell r="K5691">
            <v>16730</v>
          </cell>
          <cell r="L5691">
            <v>10958.15</v>
          </cell>
          <cell r="M5691" t="str">
            <v>F</v>
          </cell>
          <cell r="N5691">
            <v>0.655</v>
          </cell>
          <cell r="O5691" t="str">
            <v>I</v>
          </cell>
        </row>
        <row r="5692">
          <cell r="G5692" t="str">
            <v>SPO-2024/07-0069</v>
          </cell>
        </row>
        <row r="5692">
          <cell r="I5692" t="str">
            <v>F</v>
          </cell>
          <cell r="J5692">
            <v>80</v>
          </cell>
          <cell r="K5692">
            <v>80</v>
          </cell>
          <cell r="L5692">
            <v>51.76</v>
          </cell>
          <cell r="M5692" t="str">
            <v>F</v>
          </cell>
          <cell r="N5692">
            <v>0.647</v>
          </cell>
          <cell r="O5692" t="str">
            <v>N</v>
          </cell>
        </row>
        <row r="5693">
          <cell r="F5693" t="str">
            <v>TRHU8448032</v>
          </cell>
          <cell r="G5693" t="str">
            <v>GR-2024/07-0083</v>
          </cell>
          <cell r="H5693" t="str">
            <v>202308-S0058, 202404-S0024, 202405-S0115, 202401-S0032, 202406-S0019, 202405-S0018, 202104-S0004</v>
          </cell>
          <cell r="I5693" t="str">
            <v>F</v>
          </cell>
          <cell r="J5693">
            <v>157601</v>
          </cell>
          <cell r="K5693">
            <v>157601</v>
          </cell>
          <cell r="L5693">
            <v>103228.66</v>
          </cell>
          <cell r="M5693" t="str">
            <v>F</v>
          </cell>
          <cell r="N5693">
            <v>0.655</v>
          </cell>
          <cell r="O5693" t="str">
            <v>I</v>
          </cell>
        </row>
        <row r="5694">
          <cell r="G5694" t="str">
            <v>SPO-2024/08-0068, PO-2024/08-0005</v>
          </cell>
        </row>
        <row r="5694">
          <cell r="I5694" t="str">
            <v>F</v>
          </cell>
          <cell r="J5694">
            <v>104952</v>
          </cell>
          <cell r="K5694">
            <v>104952</v>
          </cell>
          <cell r="L5694">
            <v>62971.2</v>
          </cell>
          <cell r="M5694" t="str">
            <v>F</v>
          </cell>
          <cell r="N5694">
            <v>0.6</v>
          </cell>
          <cell r="O5694" t="str">
            <v>L</v>
          </cell>
        </row>
        <row r="5695">
          <cell r="G5695" t="str">
            <v>SPO-2024/08-0011</v>
          </cell>
        </row>
        <row r="5695">
          <cell r="I5695" t="str">
            <v>F</v>
          </cell>
          <cell r="J5695">
            <v>6060</v>
          </cell>
          <cell r="K5695">
            <v>6060</v>
          </cell>
          <cell r="L5695">
            <v>3636</v>
          </cell>
          <cell r="M5695" t="str">
            <v>F</v>
          </cell>
          <cell r="N5695">
            <v>0.6</v>
          </cell>
          <cell r="O5695" t="str">
            <v>L</v>
          </cell>
        </row>
        <row r="5696">
          <cell r="F5696" t="str">
            <v>GESU6746265 (MOCHA)</v>
          </cell>
          <cell r="G5696" t="str">
            <v>GR-2024/07-0109</v>
          </cell>
        </row>
        <row r="5696">
          <cell r="I5696" t="str">
            <v>F</v>
          </cell>
          <cell r="J5696">
            <v>14790</v>
          </cell>
          <cell r="K5696">
            <v>14790</v>
          </cell>
          <cell r="L5696">
            <v>9687.45</v>
          </cell>
          <cell r="M5696" t="str">
            <v>F</v>
          </cell>
          <cell r="N5696">
            <v>0.655</v>
          </cell>
          <cell r="O5696" t="str">
            <v>I</v>
          </cell>
        </row>
        <row r="5697">
          <cell r="F5697" t="str">
            <v>GESU6746265</v>
          </cell>
          <cell r="G5697" t="str">
            <v>GR-2024/07-0108</v>
          </cell>
          <cell r="H5697" t="str">
            <v>202405-S0022</v>
          </cell>
          <cell r="I5697" t="str">
            <v>F</v>
          </cell>
          <cell r="J5697">
            <v>18560</v>
          </cell>
          <cell r="K5697">
            <v>18560</v>
          </cell>
          <cell r="L5697">
            <v>12156.8</v>
          </cell>
          <cell r="M5697" t="str">
            <v>F</v>
          </cell>
          <cell r="N5697">
            <v>0.655</v>
          </cell>
          <cell r="O5697" t="str">
            <v>I</v>
          </cell>
        </row>
        <row r="5698">
          <cell r="F5698" t="str">
            <v>GESU6746265</v>
          </cell>
          <cell r="G5698" t="str">
            <v>GR-2024/07-0107</v>
          </cell>
          <cell r="H5698" t="str">
            <v>202403-S0052, 202405-S0008</v>
          </cell>
          <cell r="I5698" t="str">
            <v>F</v>
          </cell>
          <cell r="J5698">
            <v>19146.6</v>
          </cell>
          <cell r="K5698">
            <v>19146.6</v>
          </cell>
          <cell r="L5698">
            <v>12541.02</v>
          </cell>
          <cell r="M5698" t="str">
            <v>F</v>
          </cell>
          <cell r="N5698">
            <v>0.655</v>
          </cell>
          <cell r="O5698" t="str">
            <v>I</v>
          </cell>
        </row>
        <row r="5699">
          <cell r="F5699" t="str">
            <v>GESU6746265</v>
          </cell>
          <cell r="G5699" t="str">
            <v>GR-2024/07-0106</v>
          </cell>
          <cell r="H5699" t="str">
            <v>202404-S0010</v>
          </cell>
          <cell r="I5699" t="str">
            <v>F</v>
          </cell>
          <cell r="J5699">
            <v>21455</v>
          </cell>
          <cell r="K5699">
            <v>21455</v>
          </cell>
          <cell r="L5699">
            <v>14053.03</v>
          </cell>
          <cell r="M5699" t="str">
            <v>F</v>
          </cell>
          <cell r="N5699">
            <v>0.655</v>
          </cell>
          <cell r="O5699" t="str">
            <v>I</v>
          </cell>
        </row>
        <row r="5700">
          <cell r="F5700" t="str">
            <v>GESU6746265</v>
          </cell>
          <cell r="G5700" t="str">
            <v>GR-2024/07-0105</v>
          </cell>
          <cell r="H5700" t="str">
            <v>202404-S0085, 202405-S0067</v>
          </cell>
          <cell r="I5700" t="str">
            <v>F</v>
          </cell>
          <cell r="J5700">
            <v>39282</v>
          </cell>
          <cell r="K5700">
            <v>39282</v>
          </cell>
          <cell r="L5700">
            <v>25729.71</v>
          </cell>
          <cell r="M5700" t="str">
            <v>F</v>
          </cell>
          <cell r="N5700">
            <v>0.655</v>
          </cell>
          <cell r="O5700" t="str">
            <v>I</v>
          </cell>
        </row>
        <row r="5701">
          <cell r="F5701" t="str">
            <v>GESU6746265</v>
          </cell>
          <cell r="G5701" t="str">
            <v>GR-2024/07-0104</v>
          </cell>
          <cell r="H5701" t="str">
            <v>202403-S0013, 202405-S0011, 202405-S0014, 202403-S0091, 202404-S0016</v>
          </cell>
          <cell r="I5701" t="str">
            <v>F</v>
          </cell>
          <cell r="J5701">
            <v>135150</v>
          </cell>
          <cell r="K5701">
            <v>135150</v>
          </cell>
          <cell r="L5701">
            <v>88523.25</v>
          </cell>
          <cell r="M5701" t="str">
            <v>F</v>
          </cell>
          <cell r="N5701">
            <v>0.655</v>
          </cell>
          <cell r="O5701" t="str">
            <v>I</v>
          </cell>
        </row>
        <row r="5702">
          <cell r="F5702" t="str">
            <v>GESU6746265</v>
          </cell>
          <cell r="G5702" t="str">
            <v>GR-2024/07-0103</v>
          </cell>
          <cell r="H5702" t="str">
            <v>202404-S0032, 202406-S0049</v>
          </cell>
          <cell r="I5702" t="str">
            <v>F</v>
          </cell>
          <cell r="J5702">
            <v>38500</v>
          </cell>
          <cell r="K5702">
            <v>38500</v>
          </cell>
          <cell r="L5702">
            <v>25217.5</v>
          </cell>
          <cell r="M5702" t="str">
            <v>F</v>
          </cell>
          <cell r="N5702">
            <v>0.655</v>
          </cell>
          <cell r="O5702" t="str">
            <v>I</v>
          </cell>
        </row>
        <row r="5703">
          <cell r="F5703" t="str">
            <v>GESU6746265</v>
          </cell>
          <cell r="G5703" t="str">
            <v>GR-2024/07-0102</v>
          </cell>
          <cell r="H5703" t="str">
            <v>202405-S0030</v>
          </cell>
          <cell r="I5703" t="str">
            <v>F</v>
          </cell>
          <cell r="J5703">
            <v>7268</v>
          </cell>
          <cell r="K5703">
            <v>7268</v>
          </cell>
          <cell r="L5703">
            <v>4760.54</v>
          </cell>
          <cell r="M5703" t="str">
            <v>F</v>
          </cell>
          <cell r="N5703">
            <v>0.655</v>
          </cell>
          <cell r="O5703" t="str">
            <v>I</v>
          </cell>
        </row>
        <row r="5704">
          <cell r="F5704" t="str">
            <v>GESU6746265</v>
          </cell>
          <cell r="G5704" t="str">
            <v>GR-2024/07-0101</v>
          </cell>
          <cell r="H5704" t="str">
            <v>202403-S0078</v>
          </cell>
          <cell r="I5704" t="str">
            <v>F</v>
          </cell>
          <cell r="J5704">
            <v>21578.1</v>
          </cell>
          <cell r="K5704">
            <v>21578.1</v>
          </cell>
          <cell r="L5704">
            <v>14133.66</v>
          </cell>
          <cell r="M5704" t="str">
            <v>F</v>
          </cell>
          <cell r="N5704">
            <v>0.655</v>
          </cell>
          <cell r="O5704" t="str">
            <v>I</v>
          </cell>
        </row>
        <row r="5705">
          <cell r="F5705" t="str">
            <v>GESU6746265</v>
          </cell>
          <cell r="G5705" t="str">
            <v>GR-2024/07-0100</v>
          </cell>
          <cell r="H5705" t="str">
            <v>202405-S0033</v>
          </cell>
          <cell r="I5705" t="str">
            <v>F</v>
          </cell>
          <cell r="J5705">
            <v>5490</v>
          </cell>
          <cell r="K5705">
            <v>5490</v>
          </cell>
          <cell r="L5705">
            <v>3595.95</v>
          </cell>
          <cell r="M5705" t="str">
            <v>F</v>
          </cell>
          <cell r="N5705">
            <v>0.655</v>
          </cell>
          <cell r="O5705" t="str">
            <v>I</v>
          </cell>
        </row>
        <row r="5706">
          <cell r="F5706" t="str">
            <v>GESU6746265</v>
          </cell>
          <cell r="G5706" t="str">
            <v>GR-2024/07-0099</v>
          </cell>
          <cell r="H5706" t="str">
            <v>202405-S0012</v>
          </cell>
          <cell r="I5706" t="str">
            <v>F</v>
          </cell>
          <cell r="J5706">
            <v>37720</v>
          </cell>
          <cell r="K5706">
            <v>37720</v>
          </cell>
          <cell r="L5706">
            <v>24706.6</v>
          </cell>
          <cell r="M5706" t="str">
            <v>F</v>
          </cell>
          <cell r="N5706">
            <v>0.655</v>
          </cell>
          <cell r="O5706" t="str">
            <v>I</v>
          </cell>
        </row>
        <row r="5707">
          <cell r="F5707" t="str">
            <v>GESU6746265</v>
          </cell>
          <cell r="G5707" t="str">
            <v>GR-2024/07-0098</v>
          </cell>
          <cell r="H5707" t="str">
            <v>202406-S0075, 202403-S0023, 202402-S0014, 202404-S0069, 202405-S0024, 202405-S0034, 202403-S0089, 202405-S0029, 202405-S0049</v>
          </cell>
          <cell r="I5707" t="str">
            <v>F</v>
          </cell>
          <cell r="J5707">
            <v>90669.2</v>
          </cell>
          <cell r="K5707">
            <v>90669.2</v>
          </cell>
          <cell r="L5707">
            <v>59388.33</v>
          </cell>
          <cell r="M5707" t="str">
            <v>F</v>
          </cell>
          <cell r="N5707">
            <v>0.655</v>
          </cell>
          <cell r="O5707" t="str">
            <v>I</v>
          </cell>
        </row>
        <row r="5708">
          <cell r="F5708" t="str">
            <v>TCNU6734326</v>
          </cell>
          <cell r="G5708" t="str">
            <v>GR-2024/07-0078</v>
          </cell>
          <cell r="H5708" t="str">
            <v>202405-S0062, 202405-S0024, 202405-S0034, 202405-S0029, 202403-S0089, 202406-S0034, 202403-S0023</v>
          </cell>
          <cell r="I5708" t="str">
            <v>F</v>
          </cell>
          <cell r="J5708">
            <v>52481.6</v>
          </cell>
          <cell r="K5708">
            <v>52481.6</v>
          </cell>
          <cell r="L5708">
            <v>34406.94</v>
          </cell>
          <cell r="M5708" t="str">
            <v>F</v>
          </cell>
          <cell r="N5708">
            <v>0.6556</v>
          </cell>
          <cell r="O5708" t="str">
            <v>I</v>
          </cell>
        </row>
        <row r="5709">
          <cell r="G5709" t="str">
            <v>SPO-2024/07-0090</v>
          </cell>
        </row>
        <row r="5709">
          <cell r="I5709" t="str">
            <v>F</v>
          </cell>
          <cell r="J5709">
            <v>2275</v>
          </cell>
          <cell r="K5709">
            <v>2275</v>
          </cell>
          <cell r="L5709">
            <v>1365</v>
          </cell>
          <cell r="M5709" t="str">
            <v>F</v>
          </cell>
          <cell r="N5709">
            <v>0.6</v>
          </cell>
          <cell r="O5709" t="str">
            <v>L</v>
          </cell>
        </row>
        <row r="5710">
          <cell r="G5710" t="str">
            <v>SPO-2024/07-0085</v>
          </cell>
        </row>
        <row r="5710">
          <cell r="I5710" t="str">
            <v>F</v>
          </cell>
          <cell r="J5710">
            <v>2751</v>
          </cell>
          <cell r="K5710">
            <v>2751</v>
          </cell>
          <cell r="L5710">
            <v>1650.6</v>
          </cell>
          <cell r="M5710" t="str">
            <v>F</v>
          </cell>
          <cell r="N5710">
            <v>0.6</v>
          </cell>
          <cell r="O5710" t="str">
            <v>L</v>
          </cell>
        </row>
        <row r="5711">
          <cell r="F5711" t="str">
            <v>TCNU6734326</v>
          </cell>
          <cell r="G5711" t="str">
            <v>GR-2024/07-0077</v>
          </cell>
          <cell r="H5711" t="str">
            <v>202304-S0038, 202406-S0024, 202404-S0011, 202302-S0076</v>
          </cell>
          <cell r="I5711" t="str">
            <v>F</v>
          </cell>
          <cell r="J5711">
            <v>152242.75</v>
          </cell>
          <cell r="K5711">
            <v>152242.75</v>
          </cell>
          <cell r="L5711">
            <v>99810.35</v>
          </cell>
          <cell r="M5711" t="str">
            <v>F</v>
          </cell>
          <cell r="N5711">
            <v>0.6556</v>
          </cell>
          <cell r="O5711" t="str">
            <v>I</v>
          </cell>
        </row>
        <row r="5712">
          <cell r="F5712" t="str">
            <v>ECO WORLD TRADING</v>
          </cell>
          <cell r="G5712" t="str">
            <v>GR-2024/07-0017</v>
          </cell>
        </row>
        <row r="5712">
          <cell r="I5712" t="str">
            <v>F</v>
          </cell>
          <cell r="J5712">
            <v>73.5</v>
          </cell>
          <cell r="K5712">
            <v>73.5</v>
          </cell>
          <cell r="L5712">
            <v>73.5</v>
          </cell>
          <cell r="M5712" t="str">
            <v>F</v>
          </cell>
          <cell r="N5712">
            <v>1</v>
          </cell>
        </row>
        <row r="5713">
          <cell r="F5713" t="str">
            <v>CMAU6128930</v>
          </cell>
          <cell r="G5713" t="str">
            <v>GR-2024/07-0067</v>
          </cell>
          <cell r="H5713" t="str">
            <v>202405-S0111, 202406-S0038, 202405-S0060</v>
          </cell>
          <cell r="I5713" t="str">
            <v>F</v>
          </cell>
          <cell r="J5713">
            <v>86580.28</v>
          </cell>
          <cell r="K5713">
            <v>86580.28</v>
          </cell>
          <cell r="L5713">
            <v>56788.01</v>
          </cell>
          <cell r="M5713" t="str">
            <v>F</v>
          </cell>
          <cell r="N5713">
            <v>0.6559</v>
          </cell>
          <cell r="O5713" t="str">
            <v>I</v>
          </cell>
        </row>
        <row r="5714">
          <cell r="F5714" t="str">
            <v>FOR LINKING </v>
          </cell>
          <cell r="G5714" t="str">
            <v>SPO-2024/07-0102, SPO-2024/08-0029, SPO-2024/10-0047, SPO-2024/10-0092, SPO-2024/06-0088, SPO-2024/09-0021, SPO-2024/10-0079, SPO-2024/10-0043, SPO-2024/11-0043, SPO-2024/07-0103, SPO-2024/07-0063, SPO-2024/09-0043, SPO-2024/11-0017, SPO-2024/10-0091</v>
          </cell>
        </row>
        <row r="5714">
          <cell r="I5714" t="str">
            <v>F</v>
          </cell>
          <cell r="J5714">
            <v>492709</v>
          </cell>
          <cell r="K5714">
            <v>492709</v>
          </cell>
          <cell r="L5714">
            <v>295625.4</v>
          </cell>
          <cell r="M5714" t="str">
            <v>F</v>
          </cell>
          <cell r="N5714">
            <v>0.6</v>
          </cell>
          <cell r="O5714" t="str">
            <v>L</v>
          </cell>
        </row>
        <row r="5715">
          <cell r="F5715" t="str">
            <v>WHSU5733727</v>
          </cell>
          <cell r="G5715" t="str">
            <v>GR-2024/07-0095</v>
          </cell>
          <cell r="H5715" t="str">
            <v>202403-S0017, 202404-S0007, 202401-S0091, 202312-S0048, 202407-S0011, 202403-S0007, 202405-S0081, 202401-S0080, 202406-S0003, 202311-S0012</v>
          </cell>
          <cell r="I5715" t="str">
            <v>F</v>
          </cell>
          <cell r="J5715">
            <v>100401</v>
          </cell>
          <cell r="K5715">
            <v>100401</v>
          </cell>
          <cell r="L5715">
            <v>65822.9</v>
          </cell>
          <cell r="M5715" t="str">
            <v>F</v>
          </cell>
          <cell r="N5715">
            <v>0.6556</v>
          </cell>
          <cell r="O5715" t="str">
            <v>I</v>
          </cell>
        </row>
        <row r="5716">
          <cell r="F5716" t="str">
            <v>WHSU6588480</v>
          </cell>
          <cell r="G5716" t="str">
            <v>GR-2024/07-0091</v>
          </cell>
          <cell r="H5716" t="str">
            <v>202407-S0011, 202405-S0081</v>
          </cell>
          <cell r="I5716" t="str">
            <v>F</v>
          </cell>
          <cell r="J5716">
            <v>112645</v>
          </cell>
          <cell r="K5716">
            <v>112645</v>
          </cell>
          <cell r="L5716">
            <v>73850.06</v>
          </cell>
          <cell r="M5716" t="str">
            <v>F</v>
          </cell>
          <cell r="N5716">
            <v>0.6556</v>
          </cell>
          <cell r="O5716" t="str">
            <v>I</v>
          </cell>
        </row>
        <row r="5717">
          <cell r="G5717" t="str">
            <v>GR-2024/07-0015</v>
          </cell>
        </row>
        <row r="5717">
          <cell r="I5717" t="str">
            <v>F</v>
          </cell>
          <cell r="J5717">
            <v>186</v>
          </cell>
          <cell r="K5717">
            <v>186</v>
          </cell>
          <cell r="L5717">
            <v>186</v>
          </cell>
          <cell r="M5717" t="str">
            <v>F</v>
          </cell>
          <cell r="N5717">
            <v>1</v>
          </cell>
        </row>
        <row r="5718">
          <cell r="F5718" t="str">
            <v>FBLU0102026</v>
          </cell>
          <cell r="G5718" t="str">
            <v>GR-2024/07-0086</v>
          </cell>
          <cell r="H5718" t="str">
            <v>202309-S0007, 202407-S0011, 202403-S0007, 202405-S0081, 202406-S0053</v>
          </cell>
          <cell r="I5718" t="str">
            <v>F</v>
          </cell>
          <cell r="J5718">
            <v>103015</v>
          </cell>
          <cell r="K5718">
            <v>103015</v>
          </cell>
          <cell r="L5718">
            <v>67536.63</v>
          </cell>
          <cell r="M5718" t="str">
            <v>F</v>
          </cell>
          <cell r="N5718">
            <v>0.6556</v>
          </cell>
          <cell r="O5718" t="str">
            <v>I</v>
          </cell>
        </row>
        <row r="5719">
          <cell r="F5719" t="str">
            <v>WHLU5702525</v>
          </cell>
          <cell r="G5719" t="str">
            <v>GR-2024/07-0087</v>
          </cell>
          <cell r="H5719" t="str">
            <v>202407-S0011</v>
          </cell>
          <cell r="I5719" t="str">
            <v>F</v>
          </cell>
          <cell r="J5719">
            <v>115200</v>
          </cell>
          <cell r="K5719">
            <v>115200</v>
          </cell>
          <cell r="L5719">
            <v>75525.12</v>
          </cell>
          <cell r="M5719" t="str">
            <v>F</v>
          </cell>
          <cell r="N5719">
            <v>0.6556</v>
          </cell>
          <cell r="O5719" t="str">
            <v>I</v>
          </cell>
        </row>
        <row r="5720">
          <cell r="G5720" t="str">
            <v>SPO-2024/07-0013, SPO-2024/07-0015, SPO-2024/07-0012, SPO-2024/07-0014, SPO-2024/07-0061</v>
          </cell>
        </row>
        <row r="5720">
          <cell r="I5720" t="str">
            <v>F</v>
          </cell>
          <cell r="J5720">
            <v>289406</v>
          </cell>
          <cell r="K5720">
            <v>289406</v>
          </cell>
          <cell r="L5720">
            <v>173643.6</v>
          </cell>
          <cell r="M5720" t="str">
            <v>F</v>
          </cell>
          <cell r="N5720">
            <v>0.6</v>
          </cell>
          <cell r="O5720" t="str">
            <v>L</v>
          </cell>
        </row>
        <row r="5721">
          <cell r="F5721" t="str">
            <v>WHSU5815893</v>
          </cell>
          <cell r="G5721" t="str">
            <v>GR-2024/07-0089</v>
          </cell>
          <cell r="H5721" t="str">
            <v>202401-S0091, 202310-S0031, 202406-S0003</v>
          </cell>
          <cell r="I5721" t="str">
            <v>F</v>
          </cell>
          <cell r="J5721">
            <v>104715</v>
          </cell>
          <cell r="K5721">
            <v>104715</v>
          </cell>
          <cell r="L5721">
            <v>68651.15</v>
          </cell>
          <cell r="M5721" t="str">
            <v>F</v>
          </cell>
          <cell r="N5721">
            <v>0.6556</v>
          </cell>
          <cell r="O5721" t="str">
            <v>I</v>
          </cell>
        </row>
        <row r="5722">
          <cell r="F5722" t="str">
            <v>F-TCNU3834105</v>
          </cell>
          <cell r="G5722" t="str">
            <v>FGR2024/07-0004</v>
          </cell>
        </row>
        <row r="5722">
          <cell r="I5722" t="str">
            <v>F</v>
          </cell>
          <cell r="J5722">
            <v>0</v>
          </cell>
          <cell r="K5722">
            <v>0</v>
          </cell>
          <cell r="L5722">
            <v>0</v>
          </cell>
          <cell r="M5722" t="str">
            <v>F</v>
          </cell>
          <cell r="N5722">
            <v>0.6561</v>
          </cell>
          <cell r="O5722" t="str">
            <v>I</v>
          </cell>
        </row>
        <row r="5723">
          <cell r="F5723" t="str">
            <v>TRLU7352377</v>
          </cell>
          <cell r="G5723" t="str">
            <v>GR-2024/07-0110</v>
          </cell>
          <cell r="H5723" t="str">
            <v>202405-S0045, 202405-S0088, 202303-S0006, 202312-S0046, 202407-S0005, 202405-S0046</v>
          </cell>
          <cell r="I5723" t="str">
            <v>F</v>
          </cell>
          <cell r="J5723">
            <v>124267.01</v>
          </cell>
          <cell r="K5723">
            <v>124267.01</v>
          </cell>
          <cell r="L5723">
            <v>81469.45</v>
          </cell>
          <cell r="M5723" t="str">
            <v>F</v>
          </cell>
          <cell r="N5723">
            <v>0.6556</v>
          </cell>
          <cell r="O5723" t="str">
            <v>I</v>
          </cell>
        </row>
        <row r="5724">
          <cell r="G5724" t="str">
            <v>SPO-2024/10-0076, SPO-2024/08-0032, SPO-2024/10-0047, SPO-2024/09-0038, SPO-2024/10-0079, SPO-2024/07-0103, SPO-2024/10-0089, SPO-2024/09-0018, SPO-2024/11-0035, SPO-2024/10-0024, SPO-2024/10-0014, SPO-2024/07-0062, SPO-2024/11-0041, SPO-2024/10-0046</v>
          </cell>
        </row>
        <row r="5724">
          <cell r="I5724" t="str">
            <v>F</v>
          </cell>
          <cell r="J5724">
            <v>262387</v>
          </cell>
          <cell r="K5724">
            <v>262387</v>
          </cell>
          <cell r="L5724">
            <v>157432.2</v>
          </cell>
          <cell r="M5724" t="str">
            <v>F</v>
          </cell>
          <cell r="N5724">
            <v>0.6</v>
          </cell>
          <cell r="O5724" t="str">
            <v>L</v>
          </cell>
        </row>
        <row r="5725">
          <cell r="F5725" t="str">
            <v>TCNU8480299</v>
          </cell>
          <cell r="G5725" t="str">
            <v>GR-2024/07-0085</v>
          </cell>
          <cell r="H5725" t="str">
            <v>202111-S0021, 202405-S0043, 202311-S0070</v>
          </cell>
          <cell r="I5725" t="str">
            <v>F</v>
          </cell>
          <cell r="J5725">
            <v>122110.01</v>
          </cell>
          <cell r="K5725">
            <v>122110.01</v>
          </cell>
          <cell r="L5725">
            <v>80055.32</v>
          </cell>
          <cell r="M5725" t="str">
            <v>F</v>
          </cell>
          <cell r="N5725">
            <v>0.6556</v>
          </cell>
          <cell r="O5725" t="str">
            <v>I</v>
          </cell>
        </row>
        <row r="5726">
          <cell r="F5726" t="str">
            <v>F-TCNU3799200</v>
          </cell>
          <cell r="G5726" t="str">
            <v>FGR2024/07-0002</v>
          </cell>
        </row>
        <row r="5726">
          <cell r="I5726" t="str">
            <v>F</v>
          </cell>
          <cell r="J5726">
            <v>0</v>
          </cell>
          <cell r="K5726">
            <v>0</v>
          </cell>
          <cell r="L5726">
            <v>0</v>
          </cell>
          <cell r="M5726" t="str">
            <v>F</v>
          </cell>
          <cell r="N5726">
            <v>0.6561</v>
          </cell>
          <cell r="O5726" t="str">
            <v>I</v>
          </cell>
        </row>
        <row r="5727">
          <cell r="F5727" t="str">
            <v>F-UETU5378989</v>
          </cell>
          <cell r="G5727" t="str">
            <v>FGR2024/07-0003</v>
          </cell>
        </row>
        <row r="5727">
          <cell r="I5727" t="str">
            <v>F</v>
          </cell>
          <cell r="J5727">
            <v>0</v>
          </cell>
          <cell r="K5727">
            <v>0</v>
          </cell>
          <cell r="L5727">
            <v>0</v>
          </cell>
          <cell r="M5727" t="str">
            <v>F</v>
          </cell>
          <cell r="N5727">
            <v>0.6571</v>
          </cell>
          <cell r="O5727" t="str">
            <v>I</v>
          </cell>
        </row>
        <row r="5728">
          <cell r="G5728" t="str">
            <v>SPO-2024/08-0026, SPO-2024/09-0033</v>
          </cell>
        </row>
        <row r="5728">
          <cell r="I5728" t="str">
            <v>F</v>
          </cell>
          <cell r="J5728">
            <v>75860</v>
          </cell>
          <cell r="K5728">
            <v>75860</v>
          </cell>
          <cell r="L5728">
            <v>45516</v>
          </cell>
          <cell r="M5728" t="str">
            <v>F</v>
          </cell>
          <cell r="N5728">
            <v>0.6</v>
          </cell>
          <cell r="O5728" t="str">
            <v>L</v>
          </cell>
        </row>
        <row r="5729">
          <cell r="G5729" t="str">
            <v>SPO-2024/09-0028</v>
          </cell>
        </row>
        <row r="5729">
          <cell r="I5729" t="str">
            <v>F</v>
          </cell>
          <cell r="J5729">
            <v>4600</v>
          </cell>
          <cell r="K5729">
            <v>4600</v>
          </cell>
          <cell r="L5729">
            <v>2760</v>
          </cell>
          <cell r="M5729" t="str">
            <v>F</v>
          </cell>
          <cell r="N5729">
            <v>0.6</v>
          </cell>
          <cell r="O5729" t="str">
            <v>L</v>
          </cell>
        </row>
        <row r="5730">
          <cell r="G5730" t="str">
            <v>SPO-2024/09-0070</v>
          </cell>
        </row>
        <row r="5730">
          <cell r="I5730" t="str">
            <v>F</v>
          </cell>
          <cell r="J5730">
            <v>6300</v>
          </cell>
          <cell r="K5730">
            <v>6300</v>
          </cell>
          <cell r="L5730">
            <v>3780</v>
          </cell>
          <cell r="M5730" t="str">
            <v>F</v>
          </cell>
          <cell r="N5730">
            <v>0.6</v>
          </cell>
          <cell r="O5730" t="str">
            <v>L</v>
          </cell>
        </row>
        <row r="5731">
          <cell r="G5731" t="str">
            <v>SPO-2024/08-0040</v>
          </cell>
        </row>
        <row r="5731">
          <cell r="I5731" t="str">
            <v>F</v>
          </cell>
          <cell r="J5731">
            <v>1050</v>
          </cell>
          <cell r="K5731">
            <v>1050</v>
          </cell>
          <cell r="L5731">
            <v>630</v>
          </cell>
          <cell r="M5731" t="str">
            <v>F</v>
          </cell>
          <cell r="N5731">
            <v>0.6</v>
          </cell>
          <cell r="O5731" t="str">
            <v>L</v>
          </cell>
        </row>
        <row r="5732">
          <cell r="F5732" t="str">
            <v>CMAU8852055</v>
          </cell>
          <cell r="G5732" t="str">
            <v>GR-2024/08-0003</v>
          </cell>
          <cell r="H5732" t="str">
            <v>202403-S0001, 202407-S0005, 202306-S0015, 202403-S0097, 202312-S0046, 202111-S0021, 202304-S0018, 202405-S0043, 202405-S0047, 202405-S0088, 202311-S0070</v>
          </cell>
          <cell r="I5732" t="str">
            <v>F</v>
          </cell>
          <cell r="J5732">
            <v>117654</v>
          </cell>
          <cell r="K5732">
            <v>117654</v>
          </cell>
          <cell r="L5732">
            <v>76769.24</v>
          </cell>
          <cell r="M5732" t="str">
            <v>F</v>
          </cell>
          <cell r="N5732">
            <v>0.6525</v>
          </cell>
          <cell r="O5732" t="str">
            <v>I</v>
          </cell>
        </row>
        <row r="5733">
          <cell r="F5733" t="str">
            <v>TGBU6832981</v>
          </cell>
          <cell r="G5733" t="str">
            <v>GR-2024/07-0117</v>
          </cell>
          <cell r="H5733" t="str">
            <v>202405-S0066, 202404-S0008, 202205-S0012, 202403-S0001, 202312-S0073, 202403-S0061, 202311-S0073, 202407-S0005, 202405-S0050, 202405-S0119, 202103-S0021</v>
          </cell>
          <cell r="I5733" t="str">
            <v>F</v>
          </cell>
          <cell r="J5733">
            <v>153277</v>
          </cell>
          <cell r="K5733">
            <v>153277</v>
          </cell>
          <cell r="L5733">
            <v>100013.24</v>
          </cell>
          <cell r="M5733" t="str">
            <v>F</v>
          </cell>
          <cell r="N5733">
            <v>0.6525</v>
          </cell>
          <cell r="O5733" t="str">
            <v>I</v>
          </cell>
        </row>
        <row r="5734">
          <cell r="G5734" t="str">
            <v>SPO-2024/09-0058, SPO-2024/07-0005, SPO-2024/07-0009, SPO-2024/07-0004</v>
          </cell>
        </row>
        <row r="5734">
          <cell r="I5734" t="str">
            <v>F</v>
          </cell>
          <cell r="J5734">
            <v>157301</v>
          </cell>
          <cell r="K5734">
            <v>157301</v>
          </cell>
          <cell r="L5734">
            <v>94380.6</v>
          </cell>
          <cell r="M5734" t="str">
            <v>F</v>
          </cell>
          <cell r="N5734">
            <v>0.6</v>
          </cell>
          <cell r="O5734" t="str">
            <v>L</v>
          </cell>
        </row>
        <row r="5735">
          <cell r="F5735" t="str">
            <v>F-CSNU7087316</v>
          </cell>
          <cell r="G5735" t="str">
            <v>FGR2024/07-0001</v>
          </cell>
        </row>
        <row r="5735">
          <cell r="I5735" t="str">
            <v>F</v>
          </cell>
          <cell r="J5735">
            <v>0</v>
          </cell>
          <cell r="K5735">
            <v>0</v>
          </cell>
          <cell r="L5735">
            <v>0</v>
          </cell>
          <cell r="M5735" t="str">
            <v>F</v>
          </cell>
          <cell r="N5735">
            <v>0.6564</v>
          </cell>
          <cell r="O5735" t="str">
            <v>I</v>
          </cell>
        </row>
        <row r="5736">
          <cell r="G5736" t="str">
            <v>SPO-2024/07-0084</v>
          </cell>
        </row>
        <row r="5736">
          <cell r="I5736" t="str">
            <v>F</v>
          </cell>
          <cell r="J5736">
            <v>580</v>
          </cell>
          <cell r="K5736">
            <v>580</v>
          </cell>
          <cell r="L5736">
            <v>348</v>
          </cell>
          <cell r="M5736" t="str">
            <v>F</v>
          </cell>
          <cell r="N5736">
            <v>0.6</v>
          </cell>
          <cell r="O5736" t="str">
            <v>L</v>
          </cell>
        </row>
        <row r="5737">
          <cell r="G5737" t="str">
            <v>SPO-2024/09-0018</v>
          </cell>
        </row>
        <row r="5737">
          <cell r="I5737" t="str">
            <v>F</v>
          </cell>
          <cell r="J5737">
            <v>22050</v>
          </cell>
          <cell r="K5737">
            <v>22050</v>
          </cell>
          <cell r="L5737">
            <v>13230</v>
          </cell>
          <cell r="M5737" t="str">
            <v>F</v>
          </cell>
          <cell r="N5737">
            <v>0.6</v>
          </cell>
          <cell r="O5737" t="str">
            <v>L</v>
          </cell>
        </row>
        <row r="5738">
          <cell r="G5738" t="str">
            <v>SPO-2024/10-0037</v>
          </cell>
        </row>
        <row r="5738">
          <cell r="I5738" t="str">
            <v>F</v>
          </cell>
          <cell r="J5738">
            <v>65900</v>
          </cell>
          <cell r="K5738">
            <v>65900</v>
          </cell>
          <cell r="L5738">
            <v>39540</v>
          </cell>
          <cell r="M5738" t="str">
            <v>F</v>
          </cell>
          <cell r="N5738">
            <v>0.6</v>
          </cell>
          <cell r="O5738" t="str">
            <v>L</v>
          </cell>
        </row>
        <row r="5739">
          <cell r="F5739" t="str">
            <v>CMAU4821009</v>
          </cell>
          <cell r="G5739" t="str">
            <v>GR-2024/07-0052</v>
          </cell>
          <cell r="H5739" t="str">
            <v>202404-S0024, 202405-S0116, 202406-S0009, 202404-S0090, 202312-S0012, 202405-S0018, 202407-S0001</v>
          </cell>
          <cell r="I5739" t="str">
            <v>F</v>
          </cell>
          <cell r="J5739">
            <v>254724</v>
          </cell>
          <cell r="K5739">
            <v>254724</v>
          </cell>
          <cell r="L5739">
            <v>167073.47</v>
          </cell>
          <cell r="M5739" t="str">
            <v>F</v>
          </cell>
          <cell r="N5739">
            <v>0.6559</v>
          </cell>
          <cell r="O5739" t="str">
            <v>I</v>
          </cell>
        </row>
        <row r="5740">
          <cell r="F5740" t="str">
            <v>SEKU5804828</v>
          </cell>
          <cell r="G5740" t="str">
            <v>GR-2024/07-0043</v>
          </cell>
          <cell r="H5740" t="str">
            <v>202403-S0040, 202404-S0024, 202405-S0113, 202403-S0031, 202403-S0068, 202406-S0009, 202311-S0114, 202311-S0030, 202401-S0032, 202405-S0116, 202402-S0009, 202311-S0037, 202401-S0074, 202407-S0001, 202403-S0071, 202405-S0018</v>
          </cell>
          <cell r="I5740" t="str">
            <v>F</v>
          </cell>
          <cell r="J5740">
            <v>201234</v>
          </cell>
          <cell r="K5740">
            <v>201234</v>
          </cell>
          <cell r="L5740">
            <v>131989.38</v>
          </cell>
          <cell r="M5740" t="str">
            <v>F</v>
          </cell>
          <cell r="N5740">
            <v>0.6559</v>
          </cell>
          <cell r="O5740" t="str">
            <v>I</v>
          </cell>
        </row>
        <row r="5741">
          <cell r="G5741" t="str">
            <v>SPO-2024/07-0001, SPO-2024/07-0002</v>
          </cell>
        </row>
        <row r="5741">
          <cell r="I5741" t="str">
            <v>F</v>
          </cell>
          <cell r="J5741">
            <v>15874</v>
          </cell>
          <cell r="K5741">
            <v>15874</v>
          </cell>
          <cell r="L5741">
            <v>9524.4</v>
          </cell>
          <cell r="M5741" t="str">
            <v>F</v>
          </cell>
          <cell r="N5741">
            <v>0.6</v>
          </cell>
          <cell r="O5741" t="str">
            <v>L</v>
          </cell>
        </row>
        <row r="5742">
          <cell r="G5742" t="str">
            <v>SPO-2024/07-0080</v>
          </cell>
        </row>
        <row r="5742">
          <cell r="I5742" t="str">
            <v>F</v>
          </cell>
          <cell r="J5742">
            <v>9000</v>
          </cell>
          <cell r="K5742">
            <v>9000</v>
          </cell>
          <cell r="L5742">
            <v>5400</v>
          </cell>
          <cell r="M5742" t="str">
            <v>F</v>
          </cell>
          <cell r="N5742">
            <v>0.6</v>
          </cell>
          <cell r="O5742" t="str">
            <v>L</v>
          </cell>
        </row>
        <row r="5743">
          <cell r="F5743" t="str">
            <v>FWRU0140781</v>
          </cell>
          <cell r="G5743" t="str">
            <v>GR-2024/07-0118</v>
          </cell>
          <cell r="H5743" t="str">
            <v>202403-S0010, 202405-S0045, 202303-S0006, 202405-S0088</v>
          </cell>
          <cell r="I5743" t="str">
            <v>F</v>
          </cell>
          <cell r="J5743">
            <v>114574</v>
          </cell>
          <cell r="K5743">
            <v>114574</v>
          </cell>
          <cell r="L5743">
            <v>74759.54</v>
          </cell>
          <cell r="M5743" t="str">
            <v>F</v>
          </cell>
          <cell r="N5743">
            <v>0.6525</v>
          </cell>
          <cell r="O5743" t="str">
            <v>I</v>
          </cell>
        </row>
        <row r="5744">
          <cell r="F5744" t="str">
            <v>TRHU7827978</v>
          </cell>
          <cell r="G5744" t="str">
            <v>GR-2024/07-0070</v>
          </cell>
          <cell r="H5744" t="str">
            <v>202406-S0110, 202401-S0091, 202405-S0081, 202404-S0084</v>
          </cell>
          <cell r="I5744" t="str">
            <v>F</v>
          </cell>
          <cell r="J5744">
            <v>108315.03</v>
          </cell>
          <cell r="K5744">
            <v>108315.03</v>
          </cell>
          <cell r="L5744">
            <v>71173.81</v>
          </cell>
          <cell r="M5744" t="str">
            <v>F</v>
          </cell>
          <cell r="N5744">
            <v>0.6571</v>
          </cell>
          <cell r="O5744" t="str">
            <v>I</v>
          </cell>
        </row>
        <row r="5745">
          <cell r="G5745" t="str">
            <v>SPO-2024/08-0006, SPO-2024/09-0069, SPO-2024/08-0066</v>
          </cell>
        </row>
        <row r="5745">
          <cell r="I5745" t="str">
            <v>F</v>
          </cell>
          <cell r="J5745">
            <v>6975</v>
          </cell>
          <cell r="K5745">
            <v>6975</v>
          </cell>
          <cell r="L5745">
            <v>4185</v>
          </cell>
          <cell r="M5745" t="str">
            <v>F</v>
          </cell>
          <cell r="N5745">
            <v>0.6</v>
          </cell>
          <cell r="O5745" t="str">
            <v>L</v>
          </cell>
        </row>
        <row r="5746">
          <cell r="F5746" t="str">
            <v>SEGU5207767</v>
          </cell>
          <cell r="G5746" t="str">
            <v>GR-2024/07-0076</v>
          </cell>
          <cell r="H5746" t="str">
            <v>202405-S0081, 202406-S0110</v>
          </cell>
          <cell r="I5746" t="str">
            <v>F</v>
          </cell>
          <cell r="J5746">
            <v>114314.01</v>
          </cell>
          <cell r="K5746">
            <v>114314.01</v>
          </cell>
          <cell r="L5746">
            <v>75115.74</v>
          </cell>
          <cell r="M5746" t="str">
            <v>F</v>
          </cell>
          <cell r="N5746">
            <v>0.6571</v>
          </cell>
          <cell r="O5746" t="str">
            <v>I</v>
          </cell>
        </row>
        <row r="5747">
          <cell r="F5747" t="str">
            <v>FCIU8581365</v>
          </cell>
          <cell r="G5747" t="str">
            <v>GR-2024/07-0074</v>
          </cell>
          <cell r="H5747" t="str">
            <v>202305-S0086, 202405-S0081, 202406-S0110, 202309-S0049</v>
          </cell>
          <cell r="I5747" t="str">
            <v>F</v>
          </cell>
          <cell r="J5747">
            <v>116244</v>
          </cell>
          <cell r="K5747">
            <v>116244</v>
          </cell>
          <cell r="L5747">
            <v>76383.93</v>
          </cell>
          <cell r="M5747" t="str">
            <v>F</v>
          </cell>
          <cell r="N5747">
            <v>0.6571</v>
          </cell>
          <cell r="O5747" t="str">
            <v>I</v>
          </cell>
        </row>
        <row r="5748">
          <cell r="F5748" t="str">
            <v>FCIU8581365</v>
          </cell>
          <cell r="G5748" t="str">
            <v>SPO-2024/06-0091, SPO-2024/06-0089, SPO-2024/06-0090</v>
          </cell>
        </row>
        <row r="5748">
          <cell r="I5748" t="str">
            <v>F</v>
          </cell>
          <cell r="J5748">
            <v>182151</v>
          </cell>
          <cell r="K5748">
            <v>182151</v>
          </cell>
          <cell r="L5748">
            <v>109290.6</v>
          </cell>
          <cell r="M5748" t="str">
            <v>F</v>
          </cell>
          <cell r="N5748">
            <v>0.6</v>
          </cell>
          <cell r="O5748" t="str">
            <v>L</v>
          </cell>
        </row>
        <row r="5749">
          <cell r="G5749" t="str">
            <v>SPO-2024/09-0073, SPO-2024/09-0072</v>
          </cell>
        </row>
        <row r="5749">
          <cell r="I5749" t="str">
            <v>F</v>
          </cell>
          <cell r="J5749">
            <v>117000</v>
          </cell>
          <cell r="K5749">
            <v>117000</v>
          </cell>
          <cell r="L5749">
            <v>70200</v>
          </cell>
          <cell r="M5749" t="str">
            <v>F</v>
          </cell>
          <cell r="N5749">
            <v>0.6</v>
          </cell>
          <cell r="O5749" t="str">
            <v>L</v>
          </cell>
        </row>
        <row r="5750">
          <cell r="F5750" t="str">
            <v>SEKU5907488</v>
          </cell>
          <cell r="G5750" t="str">
            <v>GR-2024/07-0075</v>
          </cell>
          <cell r="H5750" t="str">
            <v>202401-S0007, 202405-S0081, 202401-S0091, 202312-S0098, 202407-S0013, 202405-S0079</v>
          </cell>
          <cell r="I5750" t="str">
            <v>F</v>
          </cell>
          <cell r="J5750">
            <v>112261</v>
          </cell>
          <cell r="K5750">
            <v>112261</v>
          </cell>
          <cell r="L5750">
            <v>73766.7</v>
          </cell>
          <cell r="M5750" t="str">
            <v>F</v>
          </cell>
          <cell r="N5750">
            <v>0.6571</v>
          </cell>
          <cell r="O5750" t="str">
            <v>I</v>
          </cell>
        </row>
        <row r="5751">
          <cell r="F5751" t="str">
            <v>TCNU3468372</v>
          </cell>
          <cell r="G5751" t="str">
            <v>GR-2024/07-0029</v>
          </cell>
          <cell r="H5751" t="str">
            <v>202406-S0020</v>
          </cell>
          <cell r="I5751" t="str">
            <v>F</v>
          </cell>
          <cell r="J5751">
            <v>5000</v>
          </cell>
          <cell r="K5751">
            <v>5000</v>
          </cell>
          <cell r="L5751">
            <v>3285.5</v>
          </cell>
          <cell r="M5751" t="str">
            <v>F</v>
          </cell>
          <cell r="N5751">
            <v>0.6571</v>
          </cell>
          <cell r="O5751" t="str">
            <v>I</v>
          </cell>
        </row>
        <row r="5752">
          <cell r="G5752" t="str">
            <v>SPO-2024/10-0040</v>
          </cell>
        </row>
        <row r="5752">
          <cell r="I5752" t="str">
            <v>F</v>
          </cell>
          <cell r="J5752">
            <v>6650</v>
          </cell>
          <cell r="K5752">
            <v>6650</v>
          </cell>
          <cell r="L5752">
            <v>3990</v>
          </cell>
          <cell r="M5752" t="str">
            <v>F</v>
          </cell>
          <cell r="N5752">
            <v>0.6</v>
          </cell>
          <cell r="O5752" t="str">
            <v>L</v>
          </cell>
        </row>
        <row r="5753">
          <cell r="F5753" t="str">
            <v>TCNU3468372</v>
          </cell>
          <cell r="G5753" t="str">
            <v>GR-2024/07-0028</v>
          </cell>
          <cell r="H5753" t="str">
            <v>202403-S0011, 202405-S0015, 202404-S0066, 202405-S0068</v>
          </cell>
          <cell r="I5753" t="str">
            <v>F</v>
          </cell>
          <cell r="J5753">
            <v>69130</v>
          </cell>
          <cell r="K5753">
            <v>69130</v>
          </cell>
          <cell r="L5753">
            <v>45425.32</v>
          </cell>
          <cell r="M5753" t="str">
            <v>F</v>
          </cell>
          <cell r="N5753">
            <v>0.6571</v>
          </cell>
          <cell r="O5753" t="str">
            <v>I</v>
          </cell>
        </row>
        <row r="5754">
          <cell r="F5754" t="str">
            <v>TCNU3468372</v>
          </cell>
          <cell r="G5754" t="str">
            <v>GR-2024/07-0027</v>
          </cell>
          <cell r="H5754" t="str">
            <v>202404-S0057, 202405-S0082, 202406-S0001, 202404-S0076, 202404-S0040</v>
          </cell>
          <cell r="I5754" t="str">
            <v>F</v>
          </cell>
          <cell r="J5754">
            <v>18092</v>
          </cell>
          <cell r="K5754">
            <v>18092</v>
          </cell>
          <cell r="L5754">
            <v>11888.25</v>
          </cell>
          <cell r="M5754" t="str">
            <v>F</v>
          </cell>
          <cell r="N5754">
            <v>0.6571</v>
          </cell>
          <cell r="O5754" t="str">
            <v>I</v>
          </cell>
        </row>
        <row r="5755">
          <cell r="G5755" t="str">
            <v>SPO-2024/11-0001, SPO-2024/08-0060, SPO-2024/09-0062, SPO-2024/11-0025, SPO-2024/08-0003, SPO-2024/11-0049, SPO-2024/10-0033, SPO-2024/08-0053</v>
          </cell>
        </row>
        <row r="5755">
          <cell r="I5755" t="str">
            <v>F</v>
          </cell>
          <cell r="J5755">
            <v>1719891</v>
          </cell>
          <cell r="K5755">
            <v>1719891</v>
          </cell>
          <cell r="L5755">
            <v>1031934.6</v>
          </cell>
          <cell r="M5755" t="str">
            <v>F</v>
          </cell>
          <cell r="N5755">
            <v>0.6</v>
          </cell>
          <cell r="O5755" t="str">
            <v>L</v>
          </cell>
        </row>
        <row r="5756">
          <cell r="F5756" t="str">
            <v>TCNU3468372</v>
          </cell>
          <cell r="G5756" t="str">
            <v>GR-2024/07-0026</v>
          </cell>
          <cell r="H5756" t="str">
            <v>202403-S0091, 202405-S0028, 202405-S0069, 202405-S0083, 202404-S0038, 202405-S0101, 202405-S0011, 202311-S0017, 202312-S0069, 202403-S0030, 202404-S0071</v>
          </cell>
          <cell r="I5756" t="str">
            <v>F</v>
          </cell>
          <cell r="J5756">
            <v>149166.5</v>
          </cell>
          <cell r="K5756">
            <v>149166.5</v>
          </cell>
          <cell r="L5756">
            <v>98017.31</v>
          </cell>
          <cell r="M5756" t="str">
            <v>F</v>
          </cell>
          <cell r="N5756">
            <v>0.6571</v>
          </cell>
          <cell r="O5756" t="str">
            <v>I</v>
          </cell>
        </row>
        <row r="5757">
          <cell r="F5757" t="str">
            <v>TCNU3468372</v>
          </cell>
          <cell r="G5757" t="str">
            <v>GR-2024/07-0025</v>
          </cell>
          <cell r="H5757" t="str">
            <v>202405-S0009</v>
          </cell>
          <cell r="I5757" t="str">
            <v>F</v>
          </cell>
          <cell r="J5757">
            <v>34699.2</v>
          </cell>
          <cell r="K5757">
            <v>34699.2</v>
          </cell>
          <cell r="L5757">
            <v>22800.84</v>
          </cell>
          <cell r="M5757" t="str">
            <v>F</v>
          </cell>
          <cell r="N5757">
            <v>0.6571</v>
          </cell>
          <cell r="O5757" t="str">
            <v>I</v>
          </cell>
        </row>
        <row r="5758">
          <cell r="F5758" t="str">
            <v>TCNU3468372</v>
          </cell>
          <cell r="G5758" t="str">
            <v>GR-2024/07-0024</v>
          </cell>
          <cell r="H5758" t="str">
            <v>202405-S0048</v>
          </cell>
          <cell r="I5758" t="str">
            <v>F</v>
          </cell>
          <cell r="J5758">
            <v>34500</v>
          </cell>
          <cell r="K5758">
            <v>34500</v>
          </cell>
          <cell r="L5758">
            <v>22669.95</v>
          </cell>
          <cell r="M5758" t="str">
            <v>F</v>
          </cell>
          <cell r="N5758">
            <v>0.6571</v>
          </cell>
          <cell r="O5758" t="str">
            <v>I</v>
          </cell>
        </row>
        <row r="5759">
          <cell r="F5759" t="str">
            <v>TCNU3468372</v>
          </cell>
          <cell r="G5759" t="str">
            <v>GR-2024/07-0023</v>
          </cell>
          <cell r="H5759" t="str">
            <v>202403-S0078, 202405-S0036, 202404-S0015</v>
          </cell>
          <cell r="I5759" t="str">
            <v>F</v>
          </cell>
          <cell r="J5759">
            <v>36000</v>
          </cell>
          <cell r="K5759">
            <v>36000</v>
          </cell>
          <cell r="L5759">
            <v>23655.6</v>
          </cell>
          <cell r="M5759" t="str">
            <v>F</v>
          </cell>
          <cell r="N5759">
            <v>0.6571</v>
          </cell>
          <cell r="O5759" t="str">
            <v>I</v>
          </cell>
        </row>
        <row r="5760">
          <cell r="F5760" t="str">
            <v>TCNU3468372</v>
          </cell>
          <cell r="G5760" t="str">
            <v>GR-2024/07-0022</v>
          </cell>
          <cell r="H5760" t="str">
            <v>202405-S0070</v>
          </cell>
          <cell r="I5760" t="str">
            <v>F</v>
          </cell>
          <cell r="J5760">
            <v>1280</v>
          </cell>
          <cell r="K5760">
            <v>1280</v>
          </cell>
          <cell r="L5760">
            <v>841.09</v>
          </cell>
          <cell r="M5760" t="str">
            <v>F</v>
          </cell>
          <cell r="N5760">
            <v>0.6571</v>
          </cell>
          <cell r="O5760" t="str">
            <v>I</v>
          </cell>
        </row>
        <row r="5761">
          <cell r="F5761" t="str">
            <v>TCNU3468372 (MOCHA)</v>
          </cell>
          <cell r="G5761" t="str">
            <v>GR-2024/07-0021</v>
          </cell>
        </row>
        <row r="5761">
          <cell r="I5761" t="str">
            <v>F</v>
          </cell>
          <cell r="J5761">
            <v>10550</v>
          </cell>
          <cell r="K5761">
            <v>10550</v>
          </cell>
          <cell r="L5761">
            <v>6932.41</v>
          </cell>
          <cell r="M5761" t="str">
            <v>F</v>
          </cell>
          <cell r="N5761">
            <v>0.6571</v>
          </cell>
          <cell r="O5761" t="str">
            <v>I</v>
          </cell>
        </row>
        <row r="5762">
          <cell r="F5762" t="str">
            <v>TCNU3468372</v>
          </cell>
          <cell r="G5762" t="str">
            <v>GR-2024/07-0020</v>
          </cell>
          <cell r="H5762" t="str">
            <v>202404-S0070, 202405-S0012, 202403-S0090, 202403-S0020</v>
          </cell>
          <cell r="I5762" t="str">
            <v>F</v>
          </cell>
          <cell r="J5762">
            <v>72395</v>
          </cell>
          <cell r="K5762">
            <v>72395</v>
          </cell>
          <cell r="L5762">
            <v>47570.75</v>
          </cell>
          <cell r="M5762" t="str">
            <v>F</v>
          </cell>
          <cell r="N5762">
            <v>0.6571</v>
          </cell>
          <cell r="O5762" t="str">
            <v>I</v>
          </cell>
        </row>
        <row r="5763">
          <cell r="F5763" t="str">
            <v>TCNU3468372 (MOCHA)</v>
          </cell>
          <cell r="G5763" t="str">
            <v>GR-2024/07-0019</v>
          </cell>
        </row>
        <row r="5763">
          <cell r="I5763" t="str">
            <v>F</v>
          </cell>
          <cell r="J5763">
            <v>51085</v>
          </cell>
          <cell r="K5763">
            <v>51085</v>
          </cell>
          <cell r="L5763">
            <v>33567.95</v>
          </cell>
          <cell r="M5763" t="str">
            <v>F</v>
          </cell>
          <cell r="N5763">
            <v>0.6571</v>
          </cell>
          <cell r="O5763" t="str">
            <v>I</v>
          </cell>
        </row>
        <row r="5764">
          <cell r="F5764" t="str">
            <v>TCNU3468372</v>
          </cell>
          <cell r="G5764" t="str">
            <v>GR-2024/07-0018</v>
          </cell>
          <cell r="H5764" t="str">
            <v>202403-S0023, 202405-S0062, 202405-S0024, 202405-S0034, 202405-S0029, 202404-S0012</v>
          </cell>
          <cell r="I5764" t="str">
            <v>F</v>
          </cell>
          <cell r="J5764">
            <v>85907.4</v>
          </cell>
          <cell r="K5764">
            <v>85907.4</v>
          </cell>
          <cell r="L5764">
            <v>56449.75</v>
          </cell>
          <cell r="M5764" t="str">
            <v>F</v>
          </cell>
          <cell r="N5764">
            <v>0.6571</v>
          </cell>
          <cell r="O5764" t="str">
            <v>I</v>
          </cell>
        </row>
        <row r="5765">
          <cell r="G5765" t="str">
            <v>SPO-2024/07-0085</v>
          </cell>
        </row>
        <row r="5765">
          <cell r="I5765" t="str">
            <v>F</v>
          </cell>
          <cell r="J5765">
            <v>455</v>
          </cell>
          <cell r="K5765">
            <v>455</v>
          </cell>
          <cell r="L5765">
            <v>273</v>
          </cell>
          <cell r="M5765" t="str">
            <v>F</v>
          </cell>
          <cell r="N5765">
            <v>0.6</v>
          </cell>
          <cell r="O5765" t="str">
            <v>L</v>
          </cell>
        </row>
        <row r="5766">
          <cell r="G5766" t="str">
            <v>SPO-2024/07-0085</v>
          </cell>
        </row>
        <row r="5766">
          <cell r="I5766" t="str">
            <v>F</v>
          </cell>
          <cell r="J5766">
            <v>3192</v>
          </cell>
          <cell r="K5766">
            <v>3192</v>
          </cell>
          <cell r="L5766">
            <v>1915.2</v>
          </cell>
          <cell r="M5766" t="str">
            <v>F</v>
          </cell>
          <cell r="N5766">
            <v>0.6</v>
          </cell>
          <cell r="O5766" t="str">
            <v>L</v>
          </cell>
        </row>
        <row r="5767">
          <cell r="G5767" t="str">
            <v>SPO-2024/09-0005</v>
          </cell>
        </row>
        <row r="5767">
          <cell r="I5767" t="str">
            <v>F</v>
          </cell>
          <cell r="J5767">
            <v>13100</v>
          </cell>
          <cell r="K5767">
            <v>13100</v>
          </cell>
          <cell r="L5767">
            <v>7860</v>
          </cell>
          <cell r="M5767" t="str">
            <v>F</v>
          </cell>
          <cell r="N5767">
            <v>0.6</v>
          </cell>
          <cell r="O5767" t="str">
            <v>L</v>
          </cell>
        </row>
        <row r="5768">
          <cell r="G5768" t="str">
            <v>SPO-2024/07-0070, SPO-2024/07-0092, SPO-2024/09-0077, SPO-2024/11-0036, SPO-2024/08-0040, PO-2024/10-0027, SPO-2024/10-0072, SPO-2024/09-0029, SPO-2024/08-0078, SPO-2024/11-0019</v>
          </cell>
        </row>
        <row r="5768">
          <cell r="I5768" t="str">
            <v>F</v>
          </cell>
          <cell r="J5768">
            <v>260499</v>
          </cell>
          <cell r="K5768">
            <v>260499</v>
          </cell>
          <cell r="L5768">
            <v>156299.4</v>
          </cell>
          <cell r="M5768" t="str">
            <v>F</v>
          </cell>
          <cell r="N5768">
            <v>0.6</v>
          </cell>
          <cell r="O5768" t="str">
            <v>L</v>
          </cell>
        </row>
        <row r="5769">
          <cell r="G5769" t="str">
            <v>SPO-2024/09-0026</v>
          </cell>
        </row>
        <row r="5769">
          <cell r="I5769" t="str">
            <v>F</v>
          </cell>
          <cell r="J5769">
            <v>7625</v>
          </cell>
          <cell r="K5769">
            <v>7625</v>
          </cell>
          <cell r="L5769">
            <v>4575</v>
          </cell>
          <cell r="M5769" t="str">
            <v>F</v>
          </cell>
          <cell r="N5769">
            <v>0.6</v>
          </cell>
          <cell r="O5769" t="str">
            <v>L</v>
          </cell>
        </row>
        <row r="5770">
          <cell r="G5770" t="str">
            <v>SPO-2024/09-0069</v>
          </cell>
        </row>
        <row r="5770">
          <cell r="I5770" t="str">
            <v>F</v>
          </cell>
          <cell r="J5770">
            <v>12750</v>
          </cell>
          <cell r="K5770">
            <v>12750</v>
          </cell>
          <cell r="L5770">
            <v>7650</v>
          </cell>
          <cell r="M5770" t="str">
            <v>F</v>
          </cell>
          <cell r="N5770">
            <v>0.6</v>
          </cell>
          <cell r="O5770" t="str">
            <v>L</v>
          </cell>
        </row>
        <row r="5771">
          <cell r="G5771" t="str">
            <v>SPO-2024/10-0033, SPO-2024/08-0053</v>
          </cell>
        </row>
        <row r="5771">
          <cell r="I5771" t="str">
            <v>F</v>
          </cell>
          <cell r="J5771">
            <v>7300</v>
          </cell>
          <cell r="K5771">
            <v>7300</v>
          </cell>
          <cell r="L5771">
            <v>4380</v>
          </cell>
          <cell r="M5771" t="str">
            <v>F</v>
          </cell>
          <cell r="N5771">
            <v>0.6</v>
          </cell>
          <cell r="O5771" t="str">
            <v>L</v>
          </cell>
        </row>
        <row r="5772">
          <cell r="G5772" t="str">
            <v>SPO-2024/09-0026, SPO-2024/07-0057</v>
          </cell>
        </row>
        <row r="5772">
          <cell r="I5772" t="str">
            <v>F</v>
          </cell>
          <cell r="J5772">
            <v>12210</v>
          </cell>
          <cell r="K5772">
            <v>12210</v>
          </cell>
          <cell r="L5772">
            <v>7326</v>
          </cell>
          <cell r="M5772" t="str">
            <v>F</v>
          </cell>
          <cell r="N5772">
            <v>0.6</v>
          </cell>
          <cell r="O5772" t="str">
            <v>L</v>
          </cell>
        </row>
        <row r="5773">
          <cell r="G5773" t="str">
            <v>SPO-2024/07-0053, SPO-2024/07-0091</v>
          </cell>
        </row>
        <row r="5773">
          <cell r="I5773" t="str">
            <v>F</v>
          </cell>
          <cell r="J5773">
            <v>23170</v>
          </cell>
          <cell r="K5773">
            <v>23170</v>
          </cell>
          <cell r="L5773">
            <v>13902</v>
          </cell>
          <cell r="M5773" t="str">
            <v>F</v>
          </cell>
          <cell r="N5773">
            <v>0.6</v>
          </cell>
          <cell r="O5773" t="str">
            <v>L</v>
          </cell>
        </row>
        <row r="5774">
          <cell r="F5774" t="str">
            <v>TLLU5108632 (MOCHA)</v>
          </cell>
          <cell r="G5774" t="str">
            <v>GR-2024/07-0047</v>
          </cell>
        </row>
        <row r="5774">
          <cell r="I5774" t="str">
            <v>F</v>
          </cell>
          <cell r="J5774">
            <v>134975.5</v>
          </cell>
          <cell r="K5774">
            <v>134975.5</v>
          </cell>
          <cell r="L5774">
            <v>88692.4</v>
          </cell>
          <cell r="M5774" t="str">
            <v>F</v>
          </cell>
          <cell r="N5774">
            <v>0.6571</v>
          </cell>
          <cell r="O5774" t="str">
            <v>I</v>
          </cell>
        </row>
        <row r="5775">
          <cell r="F5775" t="str">
            <v>TLLU5108632</v>
          </cell>
          <cell r="G5775" t="str">
            <v>GR-2024/07-0048</v>
          </cell>
          <cell r="H5775" t="str">
            <v>202405-S0065, 202404-S0003, 202403-S0014, 202403-S0052, 202401-S0055, 202403-S0050, 202405-S0064, 202401-S0081, 202405-S0007, 202207-S0064, 202405-S0008, 202405-S0051, 202402-S0007, 202404-S0054, 202404-S0023, 202405-S0005, 202404-S0067, 202403-S0083, 202208-S0050, 202405-S0006, 202403-S0082, 202403-S0075, 202404-S0027, 202406-S0051, 202404-S0033</v>
          </cell>
          <cell r="I5775" t="str">
            <v>F</v>
          </cell>
          <cell r="J5775">
            <v>602122.9</v>
          </cell>
          <cell r="K5775">
            <v>602122.9</v>
          </cell>
          <cell r="L5775">
            <v>395654.96</v>
          </cell>
          <cell r="M5775" t="str">
            <v>F</v>
          </cell>
          <cell r="N5775">
            <v>0.6571</v>
          </cell>
          <cell r="O5775" t="str">
            <v>I</v>
          </cell>
        </row>
        <row r="5776">
          <cell r="G5776" t="str">
            <v>SPO-2024/08-0015, SPO-2024/07-0042, SPO-2024/07-0040</v>
          </cell>
        </row>
        <row r="5776">
          <cell r="I5776" t="str">
            <v>F</v>
          </cell>
          <cell r="J5776">
            <v>108410</v>
          </cell>
          <cell r="K5776">
            <v>108410</v>
          </cell>
          <cell r="L5776">
            <v>65046</v>
          </cell>
          <cell r="M5776" t="str">
            <v>F</v>
          </cell>
          <cell r="N5776">
            <v>0.6</v>
          </cell>
          <cell r="O5776" t="str">
            <v>L</v>
          </cell>
        </row>
        <row r="5777">
          <cell r="G5777" t="str">
            <v>SPO-2024/07-0042</v>
          </cell>
        </row>
        <row r="5777">
          <cell r="I5777" t="str">
            <v>F</v>
          </cell>
          <cell r="J5777">
            <v>34500</v>
          </cell>
          <cell r="K5777">
            <v>34500</v>
          </cell>
          <cell r="L5777">
            <v>20700</v>
          </cell>
          <cell r="M5777" t="str">
            <v>F</v>
          </cell>
          <cell r="N5777">
            <v>0.6</v>
          </cell>
          <cell r="O5777" t="str">
            <v>L</v>
          </cell>
        </row>
        <row r="5778">
          <cell r="F5778" t="str">
            <v>TCKU6665241</v>
          </cell>
          <cell r="G5778" t="str">
            <v>GR-2024/07-0115</v>
          </cell>
          <cell r="H5778" t="str">
            <v>202405-S0060, 202402-S0005</v>
          </cell>
          <cell r="I5778" t="str">
            <v>F</v>
          </cell>
          <cell r="J5778">
            <v>73005.08</v>
          </cell>
          <cell r="K5778">
            <v>73005.08</v>
          </cell>
          <cell r="L5778">
            <v>47884.03</v>
          </cell>
          <cell r="M5778" t="str">
            <v>F</v>
          </cell>
          <cell r="N5778">
            <v>0.6559</v>
          </cell>
          <cell r="O5778" t="str">
            <v>I</v>
          </cell>
        </row>
        <row r="5779">
          <cell r="F5779" t="str">
            <v>SEKU5978347</v>
          </cell>
          <cell r="G5779" t="str">
            <v>GR-2024/07-0031</v>
          </cell>
          <cell r="H5779" t="str">
            <v>202405-S0004, 202404-S0055</v>
          </cell>
          <cell r="I5779" t="str">
            <v>F</v>
          </cell>
          <cell r="J5779">
            <v>279373.8</v>
          </cell>
          <cell r="K5779">
            <v>279373.8</v>
          </cell>
          <cell r="L5779">
            <v>183576.52</v>
          </cell>
          <cell r="M5779" t="str">
            <v>F</v>
          </cell>
          <cell r="N5779">
            <v>0.6571</v>
          </cell>
          <cell r="O5779" t="str">
            <v>I</v>
          </cell>
        </row>
        <row r="5780">
          <cell r="G5780" t="str">
            <v>GR-2024/06-0078</v>
          </cell>
        </row>
        <row r="5780">
          <cell r="I5780" t="str">
            <v>F</v>
          </cell>
          <cell r="J5780">
            <v>680</v>
          </cell>
          <cell r="K5780">
            <v>680</v>
          </cell>
          <cell r="L5780">
            <v>680</v>
          </cell>
          <cell r="M5780" t="str">
            <v>F</v>
          </cell>
          <cell r="N5780">
            <v>1</v>
          </cell>
        </row>
        <row r="5781">
          <cell r="F5781" t="str">
            <v>BY COURIER</v>
          </cell>
          <cell r="G5781" t="str">
            <v>GR-2024/06-0077</v>
          </cell>
          <cell r="H5781" t="str">
            <v>202403-S0078</v>
          </cell>
          <cell r="I5781" t="str">
            <v>F</v>
          </cell>
          <cell r="J5781">
            <v>183.1</v>
          </cell>
          <cell r="K5781">
            <v>183.1</v>
          </cell>
          <cell r="L5781">
            <v>118.7</v>
          </cell>
          <cell r="M5781" t="str">
            <v>F</v>
          </cell>
          <cell r="N5781">
            <v>0.64826</v>
          </cell>
          <cell r="O5781" t="str">
            <v>I</v>
          </cell>
        </row>
        <row r="5782">
          <cell r="G5782" t="str">
            <v>SPO-2024/07-0092</v>
          </cell>
        </row>
        <row r="5782">
          <cell r="I5782" t="str">
            <v>F</v>
          </cell>
          <cell r="J5782">
            <v>5350</v>
          </cell>
          <cell r="K5782">
            <v>5350</v>
          </cell>
          <cell r="L5782">
            <v>3210</v>
          </cell>
          <cell r="M5782" t="str">
            <v>F</v>
          </cell>
          <cell r="N5782">
            <v>0.6</v>
          </cell>
          <cell r="O5782" t="str">
            <v>L</v>
          </cell>
        </row>
        <row r="5783">
          <cell r="F5783" t="str">
            <v>BY COURIER</v>
          </cell>
          <cell r="G5783" t="str">
            <v>GR-2024/07-0001, GR-2024/06-0076</v>
          </cell>
          <cell r="H5783" t="str">
            <v>202405-S0030</v>
          </cell>
          <cell r="I5783" t="str">
            <v>F</v>
          </cell>
          <cell r="J5783">
            <v>297</v>
          </cell>
          <cell r="K5783">
            <v>297</v>
          </cell>
          <cell r="L5783">
            <v>192.53</v>
          </cell>
          <cell r="M5783" t="str">
            <v>F</v>
          </cell>
          <cell r="N5783">
            <v>0.64826</v>
          </cell>
          <cell r="O5783" t="str">
            <v>I</v>
          </cell>
        </row>
        <row r="5784">
          <cell r="G5784" t="str">
            <v>SPO-2024/10-0087, PO-2024/09-0017</v>
          </cell>
        </row>
        <row r="5784">
          <cell r="I5784" t="str">
            <v>F</v>
          </cell>
          <cell r="J5784">
            <v>61550</v>
          </cell>
          <cell r="K5784">
            <v>61550</v>
          </cell>
          <cell r="L5784">
            <v>36930</v>
          </cell>
          <cell r="M5784" t="str">
            <v>F</v>
          </cell>
          <cell r="N5784">
            <v>0.6</v>
          </cell>
          <cell r="O5784" t="str">
            <v>L</v>
          </cell>
        </row>
        <row r="5785">
          <cell r="G5785" t="str">
            <v>SPO-2024/09-0079, SPO-2024/09-0074</v>
          </cell>
        </row>
        <row r="5785">
          <cell r="I5785" t="str">
            <v>F</v>
          </cell>
          <cell r="J5785">
            <v>282405.6</v>
          </cell>
          <cell r="K5785">
            <v>282405.6</v>
          </cell>
          <cell r="L5785">
            <v>169443.36</v>
          </cell>
          <cell r="M5785" t="str">
            <v>F</v>
          </cell>
          <cell r="N5785">
            <v>0.6</v>
          </cell>
          <cell r="O5785" t="str">
            <v>L</v>
          </cell>
        </row>
        <row r="5786">
          <cell r="G5786" t="str">
            <v>SPO-2024/08-0051, SPO-2024/08-0077</v>
          </cell>
        </row>
        <row r="5786">
          <cell r="I5786" t="str">
            <v>F</v>
          </cell>
          <cell r="J5786">
            <v>85748</v>
          </cell>
          <cell r="K5786">
            <v>85748</v>
          </cell>
          <cell r="L5786">
            <v>51448.8</v>
          </cell>
          <cell r="M5786" t="str">
            <v>F</v>
          </cell>
          <cell r="N5786">
            <v>0.6</v>
          </cell>
          <cell r="O5786" t="str">
            <v>L</v>
          </cell>
        </row>
        <row r="5787">
          <cell r="G5787" t="str">
            <v>SPO-2024/08-0011</v>
          </cell>
        </row>
        <row r="5787">
          <cell r="I5787" t="str">
            <v>F</v>
          </cell>
          <cell r="J5787">
            <v>3030</v>
          </cell>
          <cell r="K5787">
            <v>3030</v>
          </cell>
          <cell r="L5787">
            <v>1818</v>
          </cell>
          <cell r="M5787" t="str">
            <v>F</v>
          </cell>
          <cell r="N5787">
            <v>0.6</v>
          </cell>
          <cell r="O5787" t="str">
            <v>L</v>
          </cell>
        </row>
        <row r="5788">
          <cell r="G5788" t="str">
            <v>SPO-2024/08-0070</v>
          </cell>
        </row>
        <row r="5788">
          <cell r="I5788" t="str">
            <v>F</v>
          </cell>
          <cell r="J5788">
            <v>3465</v>
          </cell>
          <cell r="K5788">
            <v>3465</v>
          </cell>
          <cell r="L5788">
            <v>2079</v>
          </cell>
          <cell r="M5788" t="str">
            <v>F</v>
          </cell>
          <cell r="N5788">
            <v>0.6</v>
          </cell>
          <cell r="O5788" t="str">
            <v>L</v>
          </cell>
        </row>
        <row r="5789">
          <cell r="G5789" t="str">
            <v>SPO-2024/07-0042</v>
          </cell>
        </row>
        <row r="5789">
          <cell r="I5789" t="str">
            <v>F</v>
          </cell>
          <cell r="J5789">
            <v>4300</v>
          </cell>
          <cell r="K5789">
            <v>4300</v>
          </cell>
          <cell r="L5789">
            <v>2580</v>
          </cell>
          <cell r="M5789" t="str">
            <v>F</v>
          </cell>
          <cell r="N5789">
            <v>0.6</v>
          </cell>
          <cell r="O5789" t="str">
            <v>L</v>
          </cell>
        </row>
        <row r="5790">
          <cell r="G5790" t="str">
            <v>SPO-2024/09-0057, SPO-2024/09-0034, SPO-2024/07-0097</v>
          </cell>
        </row>
        <row r="5790">
          <cell r="I5790" t="str">
            <v>F</v>
          </cell>
          <cell r="J5790">
            <v>17150</v>
          </cell>
          <cell r="K5790">
            <v>17150</v>
          </cell>
          <cell r="L5790">
            <v>10290</v>
          </cell>
          <cell r="M5790" t="str">
            <v>F</v>
          </cell>
          <cell r="N5790">
            <v>0.6</v>
          </cell>
          <cell r="O5790" t="str">
            <v>L</v>
          </cell>
        </row>
        <row r="5791">
          <cell r="G5791" t="str">
            <v>SPO-2024/10-0067</v>
          </cell>
        </row>
        <row r="5791">
          <cell r="I5791" t="str">
            <v>F</v>
          </cell>
          <cell r="J5791">
            <v>5740</v>
          </cell>
          <cell r="K5791">
            <v>5740</v>
          </cell>
          <cell r="L5791">
            <v>3444</v>
          </cell>
          <cell r="M5791" t="str">
            <v>F</v>
          </cell>
          <cell r="N5791">
            <v>0.6</v>
          </cell>
          <cell r="O5791" t="str">
            <v>L</v>
          </cell>
        </row>
        <row r="5792">
          <cell r="F5792" t="str">
            <v>CSNU6633393</v>
          </cell>
          <cell r="G5792" t="str">
            <v>GR-2024/07-0034</v>
          </cell>
          <cell r="H5792" t="str">
            <v>202405-S0081</v>
          </cell>
          <cell r="I5792" t="str">
            <v>F</v>
          </cell>
          <cell r="J5792">
            <v>110530</v>
          </cell>
          <cell r="K5792">
            <v>110530</v>
          </cell>
          <cell r="L5792">
            <v>72629.26</v>
          </cell>
          <cell r="M5792" t="str">
            <v>F</v>
          </cell>
          <cell r="N5792">
            <v>0.6571</v>
          </cell>
          <cell r="O5792" t="str">
            <v>I</v>
          </cell>
        </row>
        <row r="5793">
          <cell r="G5793" t="str">
            <v>SPO-2024/07-0061</v>
          </cell>
        </row>
        <row r="5793">
          <cell r="I5793" t="str">
            <v>F</v>
          </cell>
          <cell r="J5793">
            <v>5100</v>
          </cell>
          <cell r="K5793">
            <v>5100</v>
          </cell>
          <cell r="L5793">
            <v>3060</v>
          </cell>
          <cell r="M5793" t="str">
            <v>F</v>
          </cell>
          <cell r="N5793">
            <v>0.6</v>
          </cell>
          <cell r="O5793" t="str">
            <v>L</v>
          </cell>
        </row>
        <row r="5794">
          <cell r="F5794" t="str">
            <v>CSLU6326640</v>
          </cell>
          <cell r="G5794" t="str">
            <v>GR-2024/07-0041</v>
          </cell>
          <cell r="H5794" t="str">
            <v>202405-S0081, 202401-S0091</v>
          </cell>
          <cell r="I5794" t="str">
            <v>F</v>
          </cell>
          <cell r="J5794">
            <v>106360.01</v>
          </cell>
          <cell r="K5794">
            <v>106360.01</v>
          </cell>
          <cell r="L5794">
            <v>69889.16</v>
          </cell>
          <cell r="M5794" t="str">
            <v>F</v>
          </cell>
          <cell r="N5794">
            <v>0.6571</v>
          </cell>
          <cell r="O5794" t="str">
            <v>I</v>
          </cell>
        </row>
        <row r="5795">
          <cell r="F5795" t="str">
            <v>OOLU9394052</v>
          </cell>
          <cell r="G5795" t="str">
            <v>GR-2024/07-0063</v>
          </cell>
          <cell r="H5795" t="str">
            <v>202406-S0003, 202405-S0081</v>
          </cell>
          <cell r="I5795" t="str">
            <v>F</v>
          </cell>
          <cell r="J5795">
            <v>112800</v>
          </cell>
          <cell r="K5795">
            <v>112800</v>
          </cell>
          <cell r="L5795">
            <v>73985.52</v>
          </cell>
          <cell r="M5795" t="str">
            <v>F</v>
          </cell>
          <cell r="N5795">
            <v>0.6559</v>
          </cell>
          <cell r="O5795" t="str">
            <v>I</v>
          </cell>
        </row>
        <row r="5796">
          <cell r="F5796" t="str">
            <v>TCNU7626162 (MOCHA)</v>
          </cell>
          <cell r="G5796" t="str">
            <v>GR-2024/07-0069</v>
          </cell>
        </row>
        <row r="5796">
          <cell r="I5796" t="str">
            <v>F</v>
          </cell>
          <cell r="J5796">
            <v>5850</v>
          </cell>
          <cell r="K5796">
            <v>5850</v>
          </cell>
          <cell r="L5796">
            <v>3835.26</v>
          </cell>
          <cell r="M5796" t="str">
            <v>F</v>
          </cell>
          <cell r="N5796">
            <v>0.6556</v>
          </cell>
          <cell r="O5796" t="str">
            <v>I</v>
          </cell>
        </row>
        <row r="5797">
          <cell r="F5797" t="str">
            <v>TCNU7626162</v>
          </cell>
          <cell r="G5797" t="str">
            <v>GR-2024/07-0068</v>
          </cell>
          <cell r="H5797" t="str">
            <v>202405-S0071, 202405-S0001, 202405-S0109, 202311-S0100, 202405-S0118, 202405-S0094, 202405-S0107, 202405-S0055, 202404-S0051, 202405-S0099, 202404-S0002, 202405-S0080, 202404-S0091</v>
          </cell>
          <cell r="I5797" t="str">
            <v>F</v>
          </cell>
          <cell r="J5797">
            <v>140566.01</v>
          </cell>
          <cell r="K5797">
            <v>140566.01</v>
          </cell>
          <cell r="L5797">
            <v>92155.08</v>
          </cell>
          <cell r="M5797" t="str">
            <v>F</v>
          </cell>
          <cell r="N5797">
            <v>0.6556</v>
          </cell>
          <cell r="O5797" t="str">
            <v>I</v>
          </cell>
        </row>
        <row r="5798">
          <cell r="G5798" t="str">
            <v>SPO-2024/07-0081, SPO-2024/08-0008</v>
          </cell>
        </row>
        <row r="5798">
          <cell r="I5798" t="str">
            <v>F</v>
          </cell>
          <cell r="J5798">
            <v>59540</v>
          </cell>
          <cell r="K5798">
            <v>59540</v>
          </cell>
          <cell r="L5798">
            <v>35724</v>
          </cell>
          <cell r="M5798" t="str">
            <v>F</v>
          </cell>
          <cell r="N5798">
            <v>0.6</v>
          </cell>
          <cell r="O5798" t="str">
            <v>L</v>
          </cell>
        </row>
        <row r="5799">
          <cell r="G5799" t="str">
            <v>SPO-2024/07-0092</v>
          </cell>
        </row>
        <row r="5799">
          <cell r="I5799" t="str">
            <v>F</v>
          </cell>
          <cell r="J5799">
            <v>3500</v>
          </cell>
          <cell r="K5799">
            <v>3500</v>
          </cell>
          <cell r="L5799">
            <v>2100</v>
          </cell>
          <cell r="M5799" t="str">
            <v>F</v>
          </cell>
          <cell r="N5799">
            <v>0.6</v>
          </cell>
          <cell r="O5799" t="str">
            <v>L</v>
          </cell>
        </row>
        <row r="5800">
          <cell r="F5800" t="str">
            <v>BY COURIER</v>
          </cell>
          <cell r="G5800" t="str">
            <v>GR-2024/06-0072</v>
          </cell>
          <cell r="H5800" t="str">
            <v>202404-S0067</v>
          </cell>
          <cell r="I5800" t="str">
            <v>F</v>
          </cell>
          <cell r="J5800">
            <v>298.7</v>
          </cell>
          <cell r="K5800">
            <v>298.7</v>
          </cell>
          <cell r="L5800">
            <v>193.62</v>
          </cell>
          <cell r="M5800" t="str">
            <v>F</v>
          </cell>
          <cell r="N5800">
            <v>0.64822</v>
          </cell>
          <cell r="O5800" t="str">
            <v>I</v>
          </cell>
        </row>
        <row r="5801">
          <cell r="F5801" t="str">
            <v>TCKU7141974</v>
          </cell>
          <cell r="G5801" t="str">
            <v>GR-2024/07-0065</v>
          </cell>
          <cell r="H5801" t="str">
            <v>202405-S0077, 202403-S0001, 202306-S0015, 202406-S0083, 202405-S0098, 202405-S0108, 202405-S0047, 202405-S0050, 202109-S0039, 202405-S0088, 202405-S0075, 202404-S0008</v>
          </cell>
          <cell r="I5801" t="str">
            <v>F</v>
          </cell>
          <cell r="J5801">
            <v>139144</v>
          </cell>
          <cell r="K5801">
            <v>139144</v>
          </cell>
          <cell r="L5801">
            <v>91431.52</v>
          </cell>
          <cell r="M5801" t="str">
            <v>F</v>
          </cell>
          <cell r="N5801">
            <v>0.6571</v>
          </cell>
          <cell r="O5801" t="str">
            <v>I</v>
          </cell>
        </row>
        <row r="5802">
          <cell r="F5802" t="str">
            <v>SEGU4401530</v>
          </cell>
          <cell r="G5802" t="str">
            <v>GR-2024/07-0073</v>
          </cell>
          <cell r="H5802" t="str">
            <v>202406-S0002, 202405-S0045, 202303-S0006, 202312-S0073, 202311-S0073, 202405-S0086, 202405-S0100, 202406-S0083, 202403-S0010</v>
          </cell>
          <cell r="I5802" t="str">
            <v>F</v>
          </cell>
          <cell r="J5802">
            <v>117770</v>
          </cell>
          <cell r="K5802">
            <v>117770</v>
          </cell>
          <cell r="L5802">
            <v>77386.67</v>
          </cell>
          <cell r="M5802" t="str">
            <v>F</v>
          </cell>
          <cell r="N5802">
            <v>0.6571</v>
          </cell>
          <cell r="O5802" t="str">
            <v>I</v>
          </cell>
        </row>
        <row r="5803">
          <cell r="G5803" t="str">
            <v>SPO-2024/06-0063, SPO-2024/06-0062</v>
          </cell>
        </row>
        <row r="5803">
          <cell r="I5803" t="str">
            <v>F</v>
          </cell>
          <cell r="J5803">
            <v>42021</v>
          </cell>
          <cell r="K5803">
            <v>42021</v>
          </cell>
          <cell r="L5803">
            <v>25212.6</v>
          </cell>
          <cell r="M5803" t="str">
            <v>F</v>
          </cell>
          <cell r="N5803">
            <v>0.6</v>
          </cell>
          <cell r="O5803" t="str">
            <v>L</v>
          </cell>
        </row>
        <row r="5804">
          <cell r="G5804" t="str">
            <v>SPO-2024/09-0040, SPO-2024/09-0006, SPO-2024/09-0081, SPO-2024/09-0041, SPO-2024/09-0080</v>
          </cell>
        </row>
        <row r="5804">
          <cell r="I5804" t="str">
            <v>F</v>
          </cell>
          <cell r="J5804">
            <v>546910</v>
          </cell>
          <cell r="K5804">
            <v>546910</v>
          </cell>
          <cell r="L5804">
            <v>328146</v>
          </cell>
          <cell r="M5804" t="str">
            <v>F</v>
          </cell>
          <cell r="N5804">
            <v>0.6</v>
          </cell>
          <cell r="O5804" t="str">
            <v>L</v>
          </cell>
        </row>
        <row r="5805">
          <cell r="F5805" t="str">
            <v>SEKU6280807</v>
          </cell>
          <cell r="G5805" t="str">
            <v>GR-2024/07-0066</v>
          </cell>
          <cell r="H5805" t="str">
            <v>202405-S0047, 202405-S0088, 202403-S0001, 202205-S0076, 202405-S0050, 202405-S0090</v>
          </cell>
          <cell r="I5805" t="str">
            <v>F</v>
          </cell>
          <cell r="J5805">
            <v>140003</v>
          </cell>
          <cell r="K5805">
            <v>140003</v>
          </cell>
          <cell r="L5805">
            <v>91995.97</v>
          </cell>
          <cell r="M5805" t="str">
            <v>F</v>
          </cell>
          <cell r="N5805">
            <v>0.6571</v>
          </cell>
          <cell r="O5805" t="str">
            <v>I</v>
          </cell>
        </row>
        <row r="5806">
          <cell r="G5806" t="str">
            <v>SPO-2024/08-0035</v>
          </cell>
        </row>
        <row r="5806">
          <cell r="I5806" t="str">
            <v>F</v>
          </cell>
          <cell r="J5806">
            <v>39020</v>
          </cell>
          <cell r="K5806">
            <v>39020</v>
          </cell>
          <cell r="L5806">
            <v>23412</v>
          </cell>
          <cell r="M5806" t="str">
            <v>F</v>
          </cell>
          <cell r="N5806">
            <v>0.6</v>
          </cell>
          <cell r="O5806" t="str">
            <v>K</v>
          </cell>
        </row>
        <row r="5807">
          <cell r="F5807" t="str">
            <v>OOCU7072385 (MOCHA)</v>
          </cell>
          <cell r="G5807" t="str">
            <v>GR-2024/07-0053</v>
          </cell>
        </row>
        <row r="5807">
          <cell r="I5807" t="str">
            <v>F</v>
          </cell>
          <cell r="J5807">
            <v>2450</v>
          </cell>
          <cell r="K5807">
            <v>2450</v>
          </cell>
          <cell r="L5807">
            <v>1606.96</v>
          </cell>
          <cell r="M5807" t="str">
            <v>F</v>
          </cell>
          <cell r="N5807">
            <v>0.6559</v>
          </cell>
          <cell r="O5807" t="str">
            <v>I</v>
          </cell>
        </row>
        <row r="5808">
          <cell r="G5808" t="str">
            <v>SPO-2024/08-0034</v>
          </cell>
        </row>
        <row r="5808">
          <cell r="I5808" t="str">
            <v>F</v>
          </cell>
          <cell r="J5808">
            <v>68333.46</v>
          </cell>
          <cell r="K5808">
            <v>68333.46</v>
          </cell>
          <cell r="L5808">
            <v>41000.08</v>
          </cell>
          <cell r="M5808" t="str">
            <v>F</v>
          </cell>
          <cell r="N5808">
            <v>0.6</v>
          </cell>
          <cell r="O5808" t="str">
            <v>K</v>
          </cell>
        </row>
        <row r="5809">
          <cell r="F5809" t="str">
            <v>OOCU7072385</v>
          </cell>
          <cell r="G5809" t="str">
            <v>GR-2024/07-0054</v>
          </cell>
          <cell r="H5809" t="str">
            <v>202404-S0084, 202406-S0079, 202312-S0045, 202401-S0091</v>
          </cell>
          <cell r="I5809" t="str">
            <v>F</v>
          </cell>
          <cell r="J5809">
            <v>102475.04</v>
          </cell>
          <cell r="K5809">
            <v>102475.04</v>
          </cell>
          <cell r="L5809">
            <v>67336.35</v>
          </cell>
          <cell r="M5809" t="str">
            <v>F</v>
          </cell>
          <cell r="N5809">
            <v>0.6571</v>
          </cell>
          <cell r="O5809" t="str">
            <v>I</v>
          </cell>
        </row>
        <row r="5810">
          <cell r="F5810" t="str">
            <v>CCLU7955924</v>
          </cell>
          <cell r="G5810" t="str">
            <v>GR-2024/07-0046</v>
          </cell>
          <cell r="H5810" t="str">
            <v>202403-S0017, 202405-S0081, 202406-S0079</v>
          </cell>
          <cell r="I5810" t="str">
            <v>F</v>
          </cell>
          <cell r="J5810">
            <v>111384</v>
          </cell>
          <cell r="K5810">
            <v>111384</v>
          </cell>
          <cell r="L5810">
            <v>73056.77</v>
          </cell>
          <cell r="M5810" t="str">
            <v>F</v>
          </cell>
          <cell r="N5810">
            <v>0.6559</v>
          </cell>
          <cell r="O5810" t="str">
            <v>I</v>
          </cell>
        </row>
        <row r="5811">
          <cell r="G5811" t="str">
            <v>SPO-2024/06-0059, SPO-2024/06-0058</v>
          </cell>
        </row>
        <row r="5811">
          <cell r="I5811" t="str">
            <v>F</v>
          </cell>
          <cell r="J5811">
            <v>103927</v>
          </cell>
          <cell r="K5811">
            <v>103927</v>
          </cell>
          <cell r="L5811">
            <v>62356.2</v>
          </cell>
          <cell r="M5811" t="str">
            <v>F</v>
          </cell>
          <cell r="N5811">
            <v>0.6</v>
          </cell>
          <cell r="O5811" t="str">
            <v>L</v>
          </cell>
        </row>
        <row r="5812">
          <cell r="F5812" t="str">
            <v>CMAU6118227</v>
          </cell>
          <cell r="G5812" t="str">
            <v>GR-2024/07-0072</v>
          </cell>
          <cell r="H5812" t="str">
            <v>202405-S0093, 202405-S0052, 202404-S0062, 202404-S0030</v>
          </cell>
          <cell r="I5812" t="str">
            <v>F</v>
          </cell>
          <cell r="J5812">
            <v>126230</v>
          </cell>
          <cell r="K5812">
            <v>126230</v>
          </cell>
          <cell r="L5812">
            <v>82945.73</v>
          </cell>
          <cell r="M5812" t="str">
            <v>F</v>
          </cell>
          <cell r="N5812">
            <v>0.6571</v>
          </cell>
          <cell r="O5812" t="str">
            <v>I</v>
          </cell>
        </row>
        <row r="5813">
          <cell r="F5813" t="str">
            <v>CMAU6296300</v>
          </cell>
          <cell r="G5813" t="str">
            <v>GR-2024/07-0062</v>
          </cell>
          <cell r="H5813" t="str">
            <v>202404-S0030, 202403-S0009, 202405-S0052</v>
          </cell>
          <cell r="I5813" t="str">
            <v>F</v>
          </cell>
          <cell r="J5813">
            <v>128030.04</v>
          </cell>
          <cell r="K5813">
            <v>128030.04</v>
          </cell>
          <cell r="L5813">
            <v>84128.54</v>
          </cell>
          <cell r="M5813" t="str">
            <v>F</v>
          </cell>
          <cell r="N5813">
            <v>0.6571</v>
          </cell>
          <cell r="O5813" t="str">
            <v>I</v>
          </cell>
        </row>
        <row r="5814">
          <cell r="G5814" t="str">
            <v>SPO-2024/08-0022, SPO-2024/07-0070, SPO-2024/10-0087, SPO-2024/07-0092, SPO-2024/09-0077, SPO-2024/08-0078, SPO-2024/08-0040, SPO-2024/10-0072</v>
          </cell>
        </row>
        <row r="5814">
          <cell r="I5814" t="str">
            <v>F</v>
          </cell>
          <cell r="J5814">
            <v>209750</v>
          </cell>
          <cell r="K5814">
            <v>209750</v>
          </cell>
          <cell r="L5814">
            <v>125850</v>
          </cell>
          <cell r="M5814" t="str">
            <v>F</v>
          </cell>
          <cell r="N5814">
            <v>0.6</v>
          </cell>
          <cell r="O5814" t="str">
            <v>L</v>
          </cell>
        </row>
        <row r="5815">
          <cell r="F5815" t="str">
            <v>BMOU5371027</v>
          </cell>
          <cell r="G5815" t="str">
            <v>GR-2024/07-0035</v>
          </cell>
          <cell r="H5815" t="str">
            <v>202311-S0042, 202405-S0052</v>
          </cell>
          <cell r="I5815" t="str">
            <v>F</v>
          </cell>
          <cell r="J5815">
            <v>115832.5</v>
          </cell>
          <cell r="K5815">
            <v>115832.5</v>
          </cell>
          <cell r="L5815">
            <v>76113.54</v>
          </cell>
          <cell r="M5815" t="str">
            <v>F</v>
          </cell>
          <cell r="N5815">
            <v>0.6571</v>
          </cell>
          <cell r="O5815" t="str">
            <v>I</v>
          </cell>
        </row>
        <row r="5816">
          <cell r="G5816" t="str">
            <v>SPO-2024/07-0057, SPO-2024/09-0026</v>
          </cell>
        </row>
        <row r="5816">
          <cell r="I5816" t="str">
            <v>F</v>
          </cell>
          <cell r="J5816">
            <v>5600</v>
          </cell>
          <cell r="K5816">
            <v>5600</v>
          </cell>
          <cell r="L5816">
            <v>3360</v>
          </cell>
          <cell r="M5816" t="str">
            <v>F</v>
          </cell>
          <cell r="N5816">
            <v>0.6</v>
          </cell>
          <cell r="O5816" t="str">
            <v>L</v>
          </cell>
        </row>
        <row r="5817">
          <cell r="F5817" t="str">
            <v>BMOU5025214</v>
          </cell>
          <cell r="G5817" t="str">
            <v>GR-2024/07-0042</v>
          </cell>
          <cell r="H5817" t="str">
            <v>202403-S0009, 202403-S0059</v>
          </cell>
          <cell r="I5817" t="str">
            <v>F</v>
          </cell>
          <cell r="J5817">
            <v>144637.5</v>
          </cell>
          <cell r="K5817">
            <v>144637.5</v>
          </cell>
          <cell r="L5817">
            <v>95041.3</v>
          </cell>
          <cell r="M5817" t="str">
            <v>F</v>
          </cell>
          <cell r="N5817">
            <v>0.6571</v>
          </cell>
          <cell r="O5817" t="str">
            <v>I</v>
          </cell>
        </row>
        <row r="5818">
          <cell r="F5818" t="str">
            <v>TLLU5381101</v>
          </cell>
          <cell r="G5818" t="str">
            <v>GR-2024/06-0097</v>
          </cell>
          <cell r="H5818" t="str">
            <v>202312-S0060</v>
          </cell>
          <cell r="I5818" t="str">
            <v>F</v>
          </cell>
          <cell r="J5818">
            <v>33591.5</v>
          </cell>
          <cell r="K5818">
            <v>33591.5</v>
          </cell>
          <cell r="L5818">
            <v>160003.03</v>
          </cell>
          <cell r="M5818" t="str">
            <v>F</v>
          </cell>
          <cell r="N5818">
            <v>4.7632</v>
          </cell>
          <cell r="O5818" t="str">
            <v>I</v>
          </cell>
        </row>
        <row r="5819">
          <cell r="G5819" t="str">
            <v>SPO-2024/08-0010</v>
          </cell>
        </row>
        <row r="5819">
          <cell r="I5819" t="str">
            <v>F</v>
          </cell>
          <cell r="J5819">
            <v>21200</v>
          </cell>
          <cell r="K5819">
            <v>21200</v>
          </cell>
          <cell r="L5819">
            <v>12720</v>
          </cell>
          <cell r="M5819" t="str">
            <v>F</v>
          </cell>
          <cell r="N5819">
            <v>0.6</v>
          </cell>
          <cell r="O5819" t="str">
            <v>L</v>
          </cell>
        </row>
        <row r="5820">
          <cell r="G5820" t="str">
            <v>SPO-2024/07-0019, SPO-2024/08-0060, SPO-2024/09-0062, SPO-2024/07-0078, SPO-2024/08-0053, SPO-2024/08-0003</v>
          </cell>
        </row>
        <row r="5820">
          <cell r="I5820" t="str">
            <v>F</v>
          </cell>
          <cell r="J5820">
            <v>103652</v>
          </cell>
          <cell r="K5820">
            <v>103652</v>
          </cell>
          <cell r="L5820">
            <v>62191.2</v>
          </cell>
          <cell r="M5820" t="str">
            <v>F</v>
          </cell>
          <cell r="N5820">
            <v>0.6</v>
          </cell>
          <cell r="O5820" t="str">
            <v>L</v>
          </cell>
        </row>
        <row r="5821">
          <cell r="F5821" t="str">
            <v>TCNU3834105</v>
          </cell>
          <cell r="G5821" t="str">
            <v>GR-2024/07-0013</v>
          </cell>
          <cell r="H5821" t="str">
            <v>202404-S0049</v>
          </cell>
          <cell r="I5821" t="str">
            <v>F</v>
          </cell>
          <cell r="J5821">
            <v>1048</v>
          </cell>
          <cell r="K5821">
            <v>1048</v>
          </cell>
          <cell r="L5821">
            <v>687.59</v>
          </cell>
          <cell r="M5821" t="str">
            <v>F</v>
          </cell>
          <cell r="N5821">
            <v>0.6561</v>
          </cell>
          <cell r="O5821" t="str">
            <v>I</v>
          </cell>
        </row>
        <row r="5822">
          <cell r="F5822" t="str">
            <v>TCNU3834105</v>
          </cell>
          <cell r="G5822" t="str">
            <v>GR-2024/07-0016</v>
          </cell>
          <cell r="H5822" t="str">
            <v>202309-S0049, 202405-S0074, 202209-S0078, 202312-S0045, 202405-S0081, 202406-S0074, 202404-S0037, 202311-S0012, 202405-S0104, 202401-S0091, 202403-S0007, 202405-S0053, 202312-S0098, 202405-S0057</v>
          </cell>
          <cell r="I5822" t="str">
            <v>F</v>
          </cell>
          <cell r="J5822">
            <v>90482</v>
          </cell>
          <cell r="K5822">
            <v>90482</v>
          </cell>
          <cell r="L5822">
            <v>59365.24</v>
          </cell>
          <cell r="M5822" t="str">
            <v>F</v>
          </cell>
          <cell r="N5822">
            <v>0.6561</v>
          </cell>
          <cell r="O5822" t="str">
            <v>I</v>
          </cell>
        </row>
        <row r="5823">
          <cell r="F5823" t="str">
            <v>TCNU3799200</v>
          </cell>
          <cell r="G5823" t="str">
            <v>GR-2024/07-0012</v>
          </cell>
          <cell r="H5823" t="str">
            <v>202309-S0049, 202401-S0091, 202406-S0074, 202403-S0007, 202210-S0094</v>
          </cell>
          <cell r="I5823" t="str">
            <v>F</v>
          </cell>
          <cell r="J5823">
            <v>106035</v>
          </cell>
          <cell r="K5823">
            <v>106035</v>
          </cell>
          <cell r="L5823">
            <v>69569.56</v>
          </cell>
          <cell r="M5823" t="str">
            <v>F</v>
          </cell>
          <cell r="N5823">
            <v>0.6561</v>
          </cell>
          <cell r="O5823" t="str">
            <v>I</v>
          </cell>
        </row>
        <row r="5824">
          <cell r="G5824" t="str">
            <v>SPO-2024/06-0050, SPO-2024/06-0051</v>
          </cell>
        </row>
        <row r="5824">
          <cell r="I5824" t="str">
            <v>F</v>
          </cell>
          <cell r="J5824">
            <v>53637</v>
          </cell>
          <cell r="K5824">
            <v>53637</v>
          </cell>
          <cell r="L5824">
            <v>32182.2</v>
          </cell>
          <cell r="M5824" t="str">
            <v>F</v>
          </cell>
          <cell r="N5824">
            <v>0.6</v>
          </cell>
          <cell r="O5824" t="str">
            <v>L</v>
          </cell>
        </row>
        <row r="5825">
          <cell r="F5825" t="str">
            <v>TEMU6805380 (MOCHA)</v>
          </cell>
          <cell r="G5825" t="str">
            <v>GR-2024/07-0032</v>
          </cell>
        </row>
        <row r="5825">
          <cell r="I5825" t="str">
            <v>F</v>
          </cell>
          <cell r="J5825">
            <v>150513.5</v>
          </cell>
          <cell r="K5825">
            <v>150513.5</v>
          </cell>
          <cell r="L5825">
            <v>98541.19</v>
          </cell>
          <cell r="M5825" t="str">
            <v>F</v>
          </cell>
          <cell r="N5825">
            <v>0.6547</v>
          </cell>
          <cell r="O5825" t="str">
            <v>I</v>
          </cell>
        </row>
        <row r="5826">
          <cell r="F5826" t="str">
            <v>TEMU6805380</v>
          </cell>
          <cell r="G5826" t="str">
            <v>GR-2024/07-0033</v>
          </cell>
          <cell r="H5826" t="str">
            <v>202311-S0035, 202405-S0089, 202404-S0003, 202405-S0065, 202404-S0027, 202403-S0050, 202402-S0007, 202404-S0019, 202405-S0008, 202405-S0051, 202405-S0007, 202404-S0033, 202401-S0081, 202405-S0064, 202403-S0066, 202403-S0046, 202405-S0005, 202405-S0092, 202405-S0006, 202404-S0067, 202402-S0003, 202311-S0116, 202403-S0082, 202403-S0083, 202405-S0002, 202403-S0044, 202404-S0087, 202403-S0075, 202305-S0093, 202312-S0051, 202404-S0064</v>
          </cell>
          <cell r="I5826" t="str">
            <v>F</v>
          </cell>
          <cell r="J5826">
            <v>742418.5</v>
          </cell>
          <cell r="K5826">
            <v>742418.5</v>
          </cell>
          <cell r="L5826">
            <v>486061.39</v>
          </cell>
          <cell r="M5826" t="str">
            <v>F</v>
          </cell>
          <cell r="N5826">
            <v>0.6547</v>
          </cell>
          <cell r="O5826" t="str">
            <v>I</v>
          </cell>
        </row>
        <row r="5827">
          <cell r="G5827" t="str">
            <v>SPO-2024/07-0058</v>
          </cell>
        </row>
        <row r="5827">
          <cell r="I5827" t="str">
            <v>F</v>
          </cell>
          <cell r="J5827">
            <v>1940</v>
          </cell>
          <cell r="K5827">
            <v>1940</v>
          </cell>
          <cell r="L5827">
            <v>1164</v>
          </cell>
          <cell r="M5827" t="str">
            <v>F</v>
          </cell>
          <cell r="N5827">
            <v>0.6</v>
          </cell>
          <cell r="O5827" t="str">
            <v>L</v>
          </cell>
        </row>
        <row r="5828">
          <cell r="I5828" t="str">
            <v>T</v>
          </cell>
          <cell r="J5828">
            <v>1125</v>
          </cell>
          <cell r="K5828">
            <v>1125</v>
          </cell>
          <cell r="L5828">
            <v>675</v>
          </cell>
          <cell r="M5828" t="str">
            <v>F</v>
          </cell>
          <cell r="N5828">
            <v>0.6</v>
          </cell>
        </row>
        <row r="5829">
          <cell r="G5829" t="str">
            <v>SPO-2024/08-0046</v>
          </cell>
        </row>
        <row r="5829">
          <cell r="I5829" t="str">
            <v>F</v>
          </cell>
          <cell r="J5829">
            <v>34000</v>
          </cell>
          <cell r="K5829">
            <v>34000</v>
          </cell>
          <cell r="L5829">
            <v>20400</v>
          </cell>
          <cell r="M5829" t="str">
            <v>F</v>
          </cell>
          <cell r="N5829">
            <v>0.6</v>
          </cell>
          <cell r="O5829" t="str">
            <v>L</v>
          </cell>
        </row>
        <row r="5830">
          <cell r="G5830" t="str">
            <v>SPO-2024/07-0085</v>
          </cell>
        </row>
        <row r="5830">
          <cell r="I5830" t="str">
            <v>F</v>
          </cell>
          <cell r="J5830">
            <v>3633</v>
          </cell>
          <cell r="K5830">
            <v>3633</v>
          </cell>
          <cell r="L5830">
            <v>2179.8</v>
          </cell>
          <cell r="M5830" t="str">
            <v>F</v>
          </cell>
          <cell r="N5830">
            <v>0.6</v>
          </cell>
          <cell r="O5830" t="str">
            <v>L</v>
          </cell>
        </row>
        <row r="5831">
          <cell r="F5831" t="str">
            <v>F-BEAU5920502</v>
          </cell>
          <cell r="G5831" t="str">
            <v>FGR2024/06-0005</v>
          </cell>
        </row>
        <row r="5831">
          <cell r="I5831" t="str">
            <v>F</v>
          </cell>
          <cell r="J5831">
            <v>2436</v>
          </cell>
          <cell r="K5831">
            <v>2436</v>
          </cell>
          <cell r="L5831">
            <v>1598.99</v>
          </cell>
          <cell r="M5831" t="str">
            <v>F</v>
          </cell>
          <cell r="N5831">
            <v>0.6564</v>
          </cell>
          <cell r="O5831" t="str">
            <v>I</v>
          </cell>
        </row>
        <row r="5832">
          <cell r="I5832" t="str">
            <v>T</v>
          </cell>
          <cell r="J5832">
            <v>0</v>
          </cell>
          <cell r="K5832">
            <v>0</v>
          </cell>
          <cell r="L5832">
            <v>0</v>
          </cell>
          <cell r="M5832" t="str">
            <v>F</v>
          </cell>
          <cell r="N5832">
            <v>0.6564</v>
          </cell>
          <cell r="O5832" t="str">
            <v>I</v>
          </cell>
        </row>
        <row r="5833">
          <cell r="G5833" t="str">
            <v>SPO-2024/09-0059, SPO-2024/10-0040</v>
          </cell>
        </row>
        <row r="5833">
          <cell r="I5833" t="str">
            <v>F</v>
          </cell>
          <cell r="J5833">
            <v>111000</v>
          </cell>
          <cell r="K5833">
            <v>111000</v>
          </cell>
          <cell r="L5833">
            <v>66600</v>
          </cell>
          <cell r="M5833" t="str">
            <v>F</v>
          </cell>
          <cell r="N5833">
            <v>0.6</v>
          </cell>
          <cell r="O5833" t="str">
            <v>L</v>
          </cell>
        </row>
        <row r="5834">
          <cell r="G5834" t="str">
            <v>SPO-2024/10-0035, SPO-2024/08-0062, SPO-2024/07-0080, SPO-2024/09-0064, SPO-2024/11-0024</v>
          </cell>
        </row>
        <row r="5834">
          <cell r="I5834" t="str">
            <v>F</v>
          </cell>
          <cell r="J5834">
            <v>211880</v>
          </cell>
          <cell r="K5834">
            <v>211880</v>
          </cell>
          <cell r="L5834">
            <v>127128</v>
          </cell>
          <cell r="M5834" t="str">
            <v>F</v>
          </cell>
          <cell r="N5834">
            <v>0.6</v>
          </cell>
          <cell r="O5834" t="str">
            <v>L</v>
          </cell>
        </row>
        <row r="5835">
          <cell r="G5835" t="str">
            <v>SPO-2024/08-0070</v>
          </cell>
        </row>
        <row r="5835">
          <cell r="I5835" t="str">
            <v>F</v>
          </cell>
          <cell r="J5835">
            <v>2804</v>
          </cell>
          <cell r="K5835">
            <v>2804</v>
          </cell>
          <cell r="L5835">
            <v>1682.4</v>
          </cell>
          <cell r="M5835" t="str">
            <v>F</v>
          </cell>
          <cell r="N5835">
            <v>0.6</v>
          </cell>
          <cell r="O5835" t="str">
            <v>L</v>
          </cell>
        </row>
        <row r="5836">
          <cell r="G5836" t="str">
            <v>SPO-2024/07-0087</v>
          </cell>
        </row>
        <row r="5836">
          <cell r="I5836" t="str">
            <v>F</v>
          </cell>
          <cell r="J5836">
            <v>6800</v>
          </cell>
          <cell r="K5836">
            <v>6800</v>
          </cell>
          <cell r="L5836">
            <v>4080</v>
          </cell>
          <cell r="M5836" t="str">
            <v>F</v>
          </cell>
          <cell r="N5836">
            <v>0.6</v>
          </cell>
          <cell r="O5836" t="str">
            <v>L</v>
          </cell>
        </row>
        <row r="5837">
          <cell r="G5837" t="str">
            <v>SPO-2024/09-0004, SPO-2024/08-0051</v>
          </cell>
        </row>
        <row r="5837">
          <cell r="I5837" t="str">
            <v>F</v>
          </cell>
          <cell r="J5837">
            <v>73130</v>
          </cell>
          <cell r="K5837">
            <v>73130</v>
          </cell>
          <cell r="L5837">
            <v>43878</v>
          </cell>
          <cell r="M5837" t="str">
            <v>F</v>
          </cell>
          <cell r="N5837">
            <v>0.6</v>
          </cell>
          <cell r="O5837" t="str">
            <v>L</v>
          </cell>
        </row>
        <row r="5838">
          <cell r="F5838" t="str">
            <v>TCNU5611559</v>
          </cell>
          <cell r="G5838" t="str">
            <v>GR-2024/07-0040</v>
          </cell>
          <cell r="H5838" t="str">
            <v>202305-S0070, 202405-S0113, 202402-S0009, 202406-S0009, 202311-S0030, 202104-S0004, 202406-S0018, 202405-S0018, 202312-S0099, 202403-S0040</v>
          </cell>
          <cell r="I5838" t="str">
            <v>F</v>
          </cell>
          <cell r="J5838">
            <v>146167</v>
          </cell>
          <cell r="K5838">
            <v>146167</v>
          </cell>
          <cell r="L5838">
            <v>96046.34</v>
          </cell>
          <cell r="M5838" t="str">
            <v>F</v>
          </cell>
          <cell r="N5838">
            <v>0.6571</v>
          </cell>
          <cell r="O5838" t="str">
            <v>I</v>
          </cell>
        </row>
        <row r="5839">
          <cell r="F5839" t="str">
            <v>TCNU5611559 (MOCHA)</v>
          </cell>
          <cell r="G5839" t="str">
            <v>GR-2024/07-0039</v>
          </cell>
        </row>
        <row r="5839">
          <cell r="I5839" t="str">
            <v>F</v>
          </cell>
          <cell r="J5839">
            <v>52328</v>
          </cell>
          <cell r="K5839">
            <v>52328</v>
          </cell>
          <cell r="L5839">
            <v>34384.73</v>
          </cell>
          <cell r="M5839" t="str">
            <v>F</v>
          </cell>
          <cell r="N5839">
            <v>0.6571</v>
          </cell>
          <cell r="O5839" t="str">
            <v>I</v>
          </cell>
        </row>
        <row r="5840">
          <cell r="G5840" t="str">
            <v>SPO-2024/08-0006</v>
          </cell>
        </row>
        <row r="5840">
          <cell r="I5840" t="str">
            <v>F</v>
          </cell>
          <cell r="J5840">
            <v>1688</v>
          </cell>
          <cell r="K5840">
            <v>1688</v>
          </cell>
          <cell r="L5840">
            <v>1012.8</v>
          </cell>
          <cell r="M5840" t="str">
            <v>F</v>
          </cell>
          <cell r="N5840">
            <v>0.6</v>
          </cell>
          <cell r="O5840" t="str">
            <v>L</v>
          </cell>
        </row>
        <row r="5841">
          <cell r="G5841" t="str">
            <v>SPO-2024/07-0087</v>
          </cell>
        </row>
        <row r="5841">
          <cell r="I5841" t="str">
            <v>F</v>
          </cell>
          <cell r="J5841">
            <v>13300</v>
          </cell>
          <cell r="K5841">
            <v>13300</v>
          </cell>
          <cell r="L5841">
            <v>7980</v>
          </cell>
          <cell r="M5841" t="str">
            <v>F</v>
          </cell>
          <cell r="N5841">
            <v>0.6</v>
          </cell>
          <cell r="O5841" t="str">
            <v>L</v>
          </cell>
        </row>
        <row r="5842">
          <cell r="G5842" t="str">
            <v>SPO-2024/07-0042, SPO-2024/08-0017</v>
          </cell>
        </row>
        <row r="5842">
          <cell r="I5842" t="str">
            <v>F</v>
          </cell>
          <cell r="J5842">
            <v>19050</v>
          </cell>
          <cell r="K5842">
            <v>19050</v>
          </cell>
          <cell r="L5842">
            <v>11430</v>
          </cell>
          <cell r="M5842" t="str">
            <v>F</v>
          </cell>
          <cell r="N5842">
            <v>0.6</v>
          </cell>
          <cell r="O5842" t="str">
            <v>L</v>
          </cell>
        </row>
        <row r="5843">
          <cell r="G5843" t="str">
            <v>SPO-2024/07-0061, SPO-2024/07-0103, SPO-2024/11-0070</v>
          </cell>
        </row>
        <row r="5843">
          <cell r="I5843" t="str">
            <v>F</v>
          </cell>
          <cell r="J5843">
            <v>8550</v>
          </cell>
          <cell r="K5843">
            <v>8550</v>
          </cell>
          <cell r="L5843">
            <v>5130</v>
          </cell>
          <cell r="M5843" t="str">
            <v>F</v>
          </cell>
          <cell r="N5843">
            <v>0.6</v>
          </cell>
          <cell r="O5843" t="str">
            <v>L</v>
          </cell>
        </row>
        <row r="5844">
          <cell r="G5844" t="str">
            <v>SPO-2024/09-0001, SPO-2024/11-0033, SPO-2024/09-0004, SPO-2024/08-0073, SPO-2024/10-0031, SPO-2024/10-0071, SPO-2024/08-0075, SPO-2024/08-0076</v>
          </cell>
        </row>
        <row r="5844">
          <cell r="I5844" t="str">
            <v>F</v>
          </cell>
          <cell r="J5844">
            <v>123322</v>
          </cell>
          <cell r="K5844">
            <v>123322</v>
          </cell>
          <cell r="L5844">
            <v>73993.2</v>
          </cell>
          <cell r="M5844" t="str">
            <v>F</v>
          </cell>
          <cell r="N5844">
            <v>0.6</v>
          </cell>
          <cell r="O5844" t="str">
            <v>L</v>
          </cell>
        </row>
        <row r="5845">
          <cell r="G5845" t="str">
            <v>SPO-2024/08-0055</v>
          </cell>
        </row>
        <row r="5845">
          <cell r="I5845" t="str">
            <v>F</v>
          </cell>
          <cell r="J5845">
            <v>170</v>
          </cell>
          <cell r="K5845">
            <v>170</v>
          </cell>
          <cell r="L5845">
            <v>102</v>
          </cell>
          <cell r="M5845" t="str">
            <v>F</v>
          </cell>
          <cell r="N5845">
            <v>0.6</v>
          </cell>
          <cell r="O5845" t="str">
            <v>L</v>
          </cell>
        </row>
        <row r="5846">
          <cell r="F5846" t="str">
            <v>TGBU6929821</v>
          </cell>
          <cell r="G5846" t="str">
            <v>GR-2024/07-0030</v>
          </cell>
          <cell r="H5846" t="str">
            <v>202405-S0018, 202403-S0104, 202308-S0035, 202403-S0045, 202404-S0024, 202403-S0031, 202405-S0113, 202311-S0114, 202403-S0068, 202311-S0030, 202402-S0009, 202401-S0032, 202403-S0040, 202309-S0030</v>
          </cell>
          <cell r="I5846" t="str">
            <v>F</v>
          </cell>
          <cell r="J5846">
            <v>169845</v>
          </cell>
          <cell r="K5846">
            <v>169845</v>
          </cell>
          <cell r="L5846">
            <v>111605.15</v>
          </cell>
          <cell r="M5846" t="str">
            <v>F</v>
          </cell>
          <cell r="N5846">
            <v>0.6571</v>
          </cell>
          <cell r="O5846" t="str">
            <v>I</v>
          </cell>
        </row>
        <row r="5847">
          <cell r="F5847" t="str">
            <v>CMAU6256062</v>
          </cell>
          <cell r="G5847" t="str">
            <v>GR-2024/07-0036</v>
          </cell>
          <cell r="H5847" t="str">
            <v>202402-S0005, 202311-S0063, 202405-S0060</v>
          </cell>
          <cell r="I5847" t="str">
            <v>F</v>
          </cell>
          <cell r="J5847">
            <v>71471.2</v>
          </cell>
          <cell r="K5847">
            <v>71471.2</v>
          </cell>
          <cell r="L5847">
            <v>46963.73</v>
          </cell>
          <cell r="M5847" t="str">
            <v>F</v>
          </cell>
          <cell r="N5847">
            <v>0.6571</v>
          </cell>
          <cell r="O5847" t="str">
            <v>I</v>
          </cell>
        </row>
        <row r="5848">
          <cell r="F5848" t="str">
            <v>F-TCKU6388511</v>
          </cell>
          <cell r="G5848" t="str">
            <v>FGR2024/06-0004</v>
          </cell>
        </row>
        <row r="5848">
          <cell r="I5848" t="str">
            <v>F</v>
          </cell>
          <cell r="J5848">
            <v>4800</v>
          </cell>
          <cell r="K5848">
            <v>4800</v>
          </cell>
          <cell r="L5848">
            <v>3160.32</v>
          </cell>
          <cell r="M5848" t="str">
            <v>F</v>
          </cell>
          <cell r="N5848">
            <v>0.6584</v>
          </cell>
          <cell r="O5848" t="str">
            <v>I</v>
          </cell>
        </row>
        <row r="5849">
          <cell r="I5849" t="str">
            <v>T</v>
          </cell>
          <cell r="J5849">
            <v>0</v>
          </cell>
          <cell r="K5849">
            <v>0</v>
          </cell>
          <cell r="L5849">
            <v>0</v>
          </cell>
          <cell r="M5849" t="str">
            <v>F</v>
          </cell>
          <cell r="N5849">
            <v>0.6584</v>
          </cell>
          <cell r="O5849" t="str">
            <v>I</v>
          </cell>
        </row>
        <row r="5850">
          <cell r="G5850" t="str">
            <v>PO-2024/09-0017, SPO-2024/11-0031, SPO-2024/10-0072, SPO-2024/10-0018, SPO-2024/08-0040, SPO-2024/09-0029</v>
          </cell>
        </row>
        <row r="5850">
          <cell r="I5850" t="str">
            <v>F</v>
          </cell>
          <cell r="J5850">
            <v>41883</v>
          </cell>
          <cell r="K5850">
            <v>41883</v>
          </cell>
          <cell r="L5850">
            <v>25129.8</v>
          </cell>
          <cell r="M5850" t="str">
            <v>F</v>
          </cell>
          <cell r="N5850">
            <v>0.6</v>
          </cell>
          <cell r="O5850" t="str">
            <v>L</v>
          </cell>
        </row>
        <row r="5851">
          <cell r="I5851" t="str">
            <v>T</v>
          </cell>
          <cell r="J5851">
            <v>0</v>
          </cell>
          <cell r="K5851">
            <v>0</v>
          </cell>
          <cell r="L5851">
            <v>0</v>
          </cell>
          <cell r="M5851" t="str">
            <v>F</v>
          </cell>
          <cell r="N5851">
            <v>0.6</v>
          </cell>
        </row>
        <row r="5852">
          <cell r="F5852" t="str">
            <v>BY COURIER</v>
          </cell>
          <cell r="G5852" t="str">
            <v>GR-2024/06-0050</v>
          </cell>
        </row>
        <row r="5852">
          <cell r="I5852" t="str">
            <v>F</v>
          </cell>
          <cell r="J5852">
            <v>225</v>
          </cell>
          <cell r="K5852">
            <v>225</v>
          </cell>
          <cell r="L5852">
            <v>145.98</v>
          </cell>
          <cell r="M5852" t="str">
            <v>F</v>
          </cell>
          <cell r="N5852">
            <v>0.6488</v>
          </cell>
          <cell r="O5852" t="str">
            <v>I</v>
          </cell>
        </row>
        <row r="5853">
          <cell r="G5853" t="str">
            <v>SPO-2024/08-0018, SPO-2024/07-0074</v>
          </cell>
        </row>
        <row r="5853">
          <cell r="I5853" t="str">
            <v>F</v>
          </cell>
          <cell r="J5853">
            <v>35000</v>
          </cell>
          <cell r="K5853">
            <v>35000</v>
          </cell>
          <cell r="L5853">
            <v>21000</v>
          </cell>
          <cell r="M5853" t="str">
            <v>F</v>
          </cell>
          <cell r="N5853">
            <v>0.6</v>
          </cell>
          <cell r="O5853" t="str">
            <v>L</v>
          </cell>
        </row>
        <row r="5854">
          <cell r="G5854" t="str">
            <v>SPO-2024/07-0053</v>
          </cell>
        </row>
        <row r="5854">
          <cell r="I5854" t="str">
            <v>F</v>
          </cell>
          <cell r="J5854">
            <v>7740</v>
          </cell>
          <cell r="K5854">
            <v>7740</v>
          </cell>
          <cell r="L5854">
            <v>4644</v>
          </cell>
          <cell r="M5854" t="str">
            <v>F</v>
          </cell>
          <cell r="N5854">
            <v>0.6</v>
          </cell>
          <cell r="O5854" t="str">
            <v>L</v>
          </cell>
        </row>
        <row r="5855">
          <cell r="G5855" t="str">
            <v>SPO-2024/10-0003, SPO-2024/08-0016</v>
          </cell>
        </row>
        <row r="5855">
          <cell r="I5855" t="str">
            <v>F</v>
          </cell>
          <cell r="J5855">
            <v>10850</v>
          </cell>
          <cell r="K5855">
            <v>10850</v>
          </cell>
          <cell r="L5855">
            <v>6510</v>
          </cell>
          <cell r="M5855" t="str">
            <v>F</v>
          </cell>
          <cell r="N5855">
            <v>0.6</v>
          </cell>
          <cell r="O5855" t="str">
            <v>L</v>
          </cell>
        </row>
        <row r="5856">
          <cell r="G5856" t="str">
            <v>SPO-2024/07-0039</v>
          </cell>
        </row>
        <row r="5856">
          <cell r="I5856" t="str">
            <v>F</v>
          </cell>
          <cell r="J5856">
            <v>19800</v>
          </cell>
          <cell r="K5856">
            <v>19800</v>
          </cell>
          <cell r="L5856">
            <v>11880</v>
          </cell>
          <cell r="M5856" t="str">
            <v>F</v>
          </cell>
          <cell r="N5856">
            <v>0.6</v>
          </cell>
          <cell r="O5856" t="str">
            <v>L</v>
          </cell>
        </row>
        <row r="5857">
          <cell r="G5857" t="str">
            <v>SPO-2024/07-0103, SPO-2024/09-0043, SPO-2024/09-0021, SPO-2024/07-0061</v>
          </cell>
        </row>
        <row r="5857">
          <cell r="I5857" t="str">
            <v>F</v>
          </cell>
          <cell r="J5857">
            <v>6317</v>
          </cell>
          <cell r="K5857">
            <v>6317</v>
          </cell>
          <cell r="L5857">
            <v>3790.2</v>
          </cell>
          <cell r="M5857" t="str">
            <v>F</v>
          </cell>
          <cell r="N5857">
            <v>0.6</v>
          </cell>
          <cell r="O5857" t="str">
            <v>L</v>
          </cell>
        </row>
        <row r="5858">
          <cell r="F5858" t="str">
            <v>BY COURIER</v>
          </cell>
          <cell r="G5858" t="str">
            <v>GR-2024/06-0075</v>
          </cell>
          <cell r="H5858" t="str">
            <v>202403-S0089</v>
          </cell>
          <cell r="I5858" t="str">
            <v>F</v>
          </cell>
          <cell r="J5858">
            <v>310</v>
          </cell>
          <cell r="K5858">
            <v>310</v>
          </cell>
          <cell r="L5858">
            <v>200.96</v>
          </cell>
          <cell r="M5858" t="str">
            <v>F</v>
          </cell>
          <cell r="N5858">
            <v>0.64826</v>
          </cell>
          <cell r="O5858" t="str">
            <v>I</v>
          </cell>
        </row>
        <row r="5859">
          <cell r="G5859" t="str">
            <v>SPO-2024/09-0018, SPO-2024/07-0013</v>
          </cell>
        </row>
        <row r="5859">
          <cell r="I5859" t="str">
            <v>F</v>
          </cell>
          <cell r="J5859">
            <v>14750</v>
          </cell>
          <cell r="K5859">
            <v>14750</v>
          </cell>
          <cell r="L5859">
            <v>8850</v>
          </cell>
          <cell r="M5859" t="str">
            <v>F</v>
          </cell>
          <cell r="N5859">
            <v>0.6</v>
          </cell>
          <cell r="O5859" t="str">
            <v>L</v>
          </cell>
        </row>
        <row r="5860">
          <cell r="G5860" t="str">
            <v>SPO-2024/07-0092, SPO-2024/09-0077, SPO-2024/08-0078, SPO-2024/07-0070, SPO-2024/10-0072</v>
          </cell>
        </row>
        <row r="5860">
          <cell r="I5860" t="str">
            <v>F</v>
          </cell>
          <cell r="J5860">
            <v>145328</v>
          </cell>
          <cell r="K5860">
            <v>145328</v>
          </cell>
          <cell r="L5860">
            <v>87196.8</v>
          </cell>
          <cell r="M5860" t="str">
            <v>F</v>
          </cell>
          <cell r="N5860">
            <v>0.6</v>
          </cell>
          <cell r="O5860" t="str">
            <v>L</v>
          </cell>
        </row>
        <row r="5861">
          <cell r="G5861" t="str">
            <v>SPO-2024/08-0078, SPO-2024/07-0036, SPO-2024/08-0022, SPO-2024/10-0072, SPO-2024/09-0077, SPO-2024/07-0092, SPO-2024/08-0040, SPO-2024/07-0070, SPO-2024/06-0074</v>
          </cell>
        </row>
        <row r="5861">
          <cell r="I5861" t="str">
            <v>F</v>
          </cell>
          <cell r="J5861">
            <v>430634.46</v>
          </cell>
          <cell r="K5861">
            <v>430634.46</v>
          </cell>
          <cell r="L5861">
            <v>258380.68</v>
          </cell>
          <cell r="M5861" t="str">
            <v>F</v>
          </cell>
          <cell r="N5861">
            <v>0.6</v>
          </cell>
          <cell r="O5861" t="str">
            <v>L</v>
          </cell>
        </row>
        <row r="5862">
          <cell r="G5862" t="str">
            <v>SPO-2024/08-0022, SPO-2024/07-0092, SPO-2024/07-0036, SPO-2024/07-0070, SPO-2024/08-0040, SPO-2024/08-0078</v>
          </cell>
        </row>
        <row r="5862">
          <cell r="I5862" t="str">
            <v>F</v>
          </cell>
          <cell r="J5862">
            <v>347124</v>
          </cell>
          <cell r="K5862">
            <v>347124</v>
          </cell>
          <cell r="L5862">
            <v>208274.4</v>
          </cell>
          <cell r="M5862" t="str">
            <v>F</v>
          </cell>
          <cell r="N5862">
            <v>0.6</v>
          </cell>
          <cell r="O5862" t="str">
            <v>L</v>
          </cell>
        </row>
        <row r="5863">
          <cell r="G5863" t="str">
            <v>SPO-2024/07-0024, SPO-2024/08-0007</v>
          </cell>
        </row>
        <row r="5863">
          <cell r="I5863" t="str">
            <v>F</v>
          </cell>
          <cell r="J5863">
            <v>9620</v>
          </cell>
          <cell r="K5863">
            <v>9620</v>
          </cell>
          <cell r="L5863">
            <v>5772</v>
          </cell>
          <cell r="M5863" t="str">
            <v>F</v>
          </cell>
          <cell r="N5863">
            <v>0.6</v>
          </cell>
          <cell r="O5863" t="str">
            <v>L</v>
          </cell>
        </row>
        <row r="5864">
          <cell r="G5864" t="str">
            <v>SPO-2024/08-0009</v>
          </cell>
        </row>
        <row r="5864">
          <cell r="I5864" t="str">
            <v>F</v>
          </cell>
          <cell r="J5864">
            <v>9660</v>
          </cell>
          <cell r="K5864">
            <v>9660</v>
          </cell>
          <cell r="L5864">
            <v>5796</v>
          </cell>
          <cell r="M5864" t="str">
            <v>F</v>
          </cell>
          <cell r="N5864">
            <v>0.6</v>
          </cell>
          <cell r="O5864" t="str">
            <v>L</v>
          </cell>
        </row>
        <row r="5865">
          <cell r="G5865" t="str">
            <v>PO-2024/07-0011</v>
          </cell>
        </row>
        <row r="5865">
          <cell r="I5865" t="str">
            <v>F</v>
          </cell>
          <cell r="J5865">
            <v>43890</v>
          </cell>
          <cell r="K5865">
            <v>43890</v>
          </cell>
          <cell r="L5865">
            <v>26334</v>
          </cell>
          <cell r="M5865" t="str">
            <v>F</v>
          </cell>
          <cell r="N5865">
            <v>0.6</v>
          </cell>
          <cell r="O5865" t="str">
            <v>L</v>
          </cell>
        </row>
        <row r="5866">
          <cell r="I5866" t="str">
            <v>F</v>
          </cell>
          <cell r="J5866">
            <v>0</v>
          </cell>
          <cell r="K5866">
            <v>0</v>
          </cell>
          <cell r="L5866">
            <v>0</v>
          </cell>
          <cell r="M5866" t="str">
            <v>F</v>
          </cell>
          <cell r="N5866">
            <v>1</v>
          </cell>
        </row>
        <row r="5867">
          <cell r="G5867" t="str">
            <v>SPO-2024/09-0026, SPO-2024/07-0057</v>
          </cell>
        </row>
        <row r="5867">
          <cell r="I5867" t="str">
            <v>F</v>
          </cell>
          <cell r="J5867">
            <v>36200</v>
          </cell>
          <cell r="K5867">
            <v>36200</v>
          </cell>
          <cell r="L5867">
            <v>21720</v>
          </cell>
          <cell r="M5867" t="str">
            <v>F</v>
          </cell>
          <cell r="N5867">
            <v>0.6</v>
          </cell>
          <cell r="O5867" t="str">
            <v>L</v>
          </cell>
        </row>
        <row r="5868">
          <cell r="G5868" t="str">
            <v>SPO-2024/07-0087</v>
          </cell>
        </row>
        <row r="5868">
          <cell r="I5868" t="str">
            <v>F</v>
          </cell>
          <cell r="J5868">
            <v>5400</v>
          </cell>
          <cell r="K5868">
            <v>5400</v>
          </cell>
          <cell r="L5868">
            <v>3240</v>
          </cell>
          <cell r="M5868" t="str">
            <v>F</v>
          </cell>
          <cell r="N5868">
            <v>0.6</v>
          </cell>
          <cell r="O5868" t="str">
            <v>L</v>
          </cell>
        </row>
        <row r="5869">
          <cell r="G5869" t="str">
            <v>SPO-2024/07-0042</v>
          </cell>
        </row>
        <row r="5869">
          <cell r="I5869" t="str">
            <v>F</v>
          </cell>
          <cell r="J5869">
            <v>6650</v>
          </cell>
          <cell r="K5869">
            <v>6650</v>
          </cell>
          <cell r="L5869">
            <v>3990</v>
          </cell>
          <cell r="M5869" t="str">
            <v>F</v>
          </cell>
          <cell r="N5869">
            <v>0.6</v>
          </cell>
          <cell r="O5869" t="str">
            <v>L</v>
          </cell>
        </row>
        <row r="5870">
          <cell r="G5870" t="str">
            <v>SPO-2024/07-0081</v>
          </cell>
        </row>
        <row r="5870">
          <cell r="I5870" t="str">
            <v>F</v>
          </cell>
          <cell r="J5870">
            <v>43452</v>
          </cell>
          <cell r="K5870">
            <v>43452</v>
          </cell>
          <cell r="L5870">
            <v>26071.2</v>
          </cell>
          <cell r="M5870" t="str">
            <v>F</v>
          </cell>
          <cell r="N5870">
            <v>0.6</v>
          </cell>
          <cell r="O5870" t="str">
            <v>L</v>
          </cell>
        </row>
        <row r="5871">
          <cell r="F5871" t="str">
            <v>F-BEAU4810054</v>
          </cell>
          <cell r="G5871" t="str">
            <v>FGR2024/06-0003</v>
          </cell>
        </row>
        <row r="5871">
          <cell r="I5871" t="str">
            <v>F</v>
          </cell>
          <cell r="J5871">
            <v>0</v>
          </cell>
          <cell r="K5871">
            <v>0</v>
          </cell>
          <cell r="L5871">
            <v>0</v>
          </cell>
          <cell r="M5871" t="str">
            <v>F</v>
          </cell>
          <cell r="N5871">
            <v>0.6628</v>
          </cell>
          <cell r="O5871" t="str">
            <v>I</v>
          </cell>
        </row>
        <row r="5872">
          <cell r="F5872" t="str">
            <v>GESU6123223 (MOCHA)</v>
          </cell>
          <cell r="G5872" t="str">
            <v>GR-2024/07-0003</v>
          </cell>
        </row>
        <row r="5872">
          <cell r="I5872" t="str">
            <v>F</v>
          </cell>
          <cell r="J5872">
            <v>106956</v>
          </cell>
          <cell r="K5872">
            <v>106956</v>
          </cell>
          <cell r="L5872">
            <v>70024.09</v>
          </cell>
          <cell r="M5872" t="str">
            <v>F</v>
          </cell>
          <cell r="N5872">
            <v>0.6547</v>
          </cell>
          <cell r="O5872" t="str">
            <v>I</v>
          </cell>
        </row>
        <row r="5873">
          <cell r="F5873" t="str">
            <v>GESU6123223</v>
          </cell>
          <cell r="G5873" t="str">
            <v>GR-2024/07-0002</v>
          </cell>
          <cell r="H5873" t="str">
            <v>202404-S0073, 202403-S0086, 202405-S0031, 202405-S0038, 202405-S0040, 202402-S0008, 202405-S0013</v>
          </cell>
          <cell r="I5873" t="str">
            <v>F</v>
          </cell>
          <cell r="J5873">
            <v>274138</v>
          </cell>
          <cell r="K5873">
            <v>274138</v>
          </cell>
          <cell r="L5873">
            <v>179478.15</v>
          </cell>
          <cell r="M5873" t="str">
            <v>F</v>
          </cell>
          <cell r="N5873">
            <v>0.6547</v>
          </cell>
          <cell r="O5873" t="str">
            <v>I</v>
          </cell>
        </row>
        <row r="5874">
          <cell r="F5874" t="str">
            <v>TCLU6743531</v>
          </cell>
          <cell r="G5874" t="str">
            <v>GR-2024/06-0057</v>
          </cell>
          <cell r="H5874" t="str">
            <v>202403-S0105</v>
          </cell>
          <cell r="I5874" t="str">
            <v>F</v>
          </cell>
          <cell r="J5874">
            <v>40590</v>
          </cell>
          <cell r="K5874">
            <v>40590</v>
          </cell>
          <cell r="L5874">
            <v>26631.1</v>
          </cell>
          <cell r="M5874" t="str">
            <v>F</v>
          </cell>
          <cell r="N5874">
            <v>0.6561</v>
          </cell>
          <cell r="O5874" t="str">
            <v>I</v>
          </cell>
        </row>
        <row r="5875">
          <cell r="F5875" t="str">
            <v>TCLU6743531</v>
          </cell>
          <cell r="G5875" t="str">
            <v>GR-2024/06-0055</v>
          </cell>
          <cell r="H5875" t="str">
            <v>202403-S0040, 202403-S0045, 202403-S0031, 202404-S0024, 202403-S0071, 202401-S0032, 202403-S0104, 202405-S0018, 202104-S0004, 202401-S0015</v>
          </cell>
          <cell r="I5875" t="str">
            <v>F</v>
          </cell>
          <cell r="J5875">
            <v>123666</v>
          </cell>
          <cell r="K5875">
            <v>123666</v>
          </cell>
          <cell r="L5875">
            <v>81137.26</v>
          </cell>
          <cell r="M5875" t="str">
            <v>F</v>
          </cell>
          <cell r="N5875">
            <v>0.6561</v>
          </cell>
          <cell r="O5875" t="str">
            <v>I</v>
          </cell>
        </row>
        <row r="5876">
          <cell r="I5876" t="str">
            <v>F</v>
          </cell>
          <cell r="J5876">
            <v>5289</v>
          </cell>
          <cell r="K5876">
            <v>5289</v>
          </cell>
          <cell r="L5876">
            <v>3173.4</v>
          </cell>
          <cell r="M5876" t="str">
            <v>F</v>
          </cell>
          <cell r="N5876">
            <v>0.6</v>
          </cell>
          <cell r="O5876" t="str">
            <v>N</v>
          </cell>
        </row>
        <row r="5877">
          <cell r="G5877" t="str">
            <v>SPO-2024/07-0040</v>
          </cell>
        </row>
        <row r="5877">
          <cell r="I5877" t="str">
            <v>F</v>
          </cell>
          <cell r="J5877">
            <v>425</v>
          </cell>
          <cell r="K5877">
            <v>425</v>
          </cell>
          <cell r="L5877">
            <v>255</v>
          </cell>
          <cell r="M5877" t="str">
            <v>F</v>
          </cell>
          <cell r="N5877">
            <v>0.6</v>
          </cell>
          <cell r="O5877" t="str">
            <v>L</v>
          </cell>
        </row>
        <row r="5878">
          <cell r="F5878" t="str">
            <v>TCLU8752213</v>
          </cell>
          <cell r="G5878" t="str">
            <v>GR-2024/06-0071</v>
          </cell>
          <cell r="H5878" t="str">
            <v>202403-S0031, 202403-S0104, 202305-S0070, 202401-S0015, 202403-S0045, 202404-S0024, 202402-S0009</v>
          </cell>
          <cell r="I5878" t="str">
            <v>F</v>
          </cell>
          <cell r="J5878">
            <v>209779</v>
          </cell>
          <cell r="K5878">
            <v>209779</v>
          </cell>
          <cell r="L5878">
            <v>137636</v>
          </cell>
          <cell r="M5878" t="str">
            <v>F</v>
          </cell>
          <cell r="N5878">
            <v>0.6561</v>
          </cell>
          <cell r="O5878" t="str">
            <v>I</v>
          </cell>
        </row>
        <row r="5879">
          <cell r="F5879" t="str">
            <v>TLLU4059873</v>
          </cell>
          <cell r="G5879" t="str">
            <v>GR-2024/06-0074</v>
          </cell>
        </row>
        <row r="5879">
          <cell r="I5879" t="str">
            <v>F</v>
          </cell>
          <cell r="J5879">
            <v>0</v>
          </cell>
          <cell r="K5879">
            <v>0</v>
          </cell>
          <cell r="L5879">
            <v>0</v>
          </cell>
          <cell r="M5879" t="str">
            <v>F</v>
          </cell>
          <cell r="N5879">
            <v>0.6561</v>
          </cell>
          <cell r="O5879" t="str">
            <v>I</v>
          </cell>
        </row>
        <row r="5880">
          <cell r="F5880" t="str">
            <v>TLLU4059873</v>
          </cell>
          <cell r="G5880" t="str">
            <v>GR-2024/06-0073</v>
          </cell>
          <cell r="H5880" t="str">
            <v>202211-S0062, 202404-S0011, 202205-S0006</v>
          </cell>
          <cell r="I5880" t="str">
            <v>F</v>
          </cell>
          <cell r="J5880">
            <v>113707.9</v>
          </cell>
          <cell r="K5880">
            <v>113707.9</v>
          </cell>
          <cell r="L5880">
            <v>74603.75</v>
          </cell>
          <cell r="M5880" t="str">
            <v>F</v>
          </cell>
          <cell r="N5880">
            <v>0.6561</v>
          </cell>
          <cell r="O5880" t="str">
            <v>I</v>
          </cell>
        </row>
        <row r="5881">
          <cell r="F5881" t="str">
            <v>TRHU4724106</v>
          </cell>
          <cell r="G5881" t="str">
            <v>GR-2024/07-0049</v>
          </cell>
          <cell r="H5881" t="str">
            <v>202302-S0076, 202404-S0011, 202205-S0006, 202204-S0075</v>
          </cell>
          <cell r="I5881" t="str">
            <v>F</v>
          </cell>
          <cell r="J5881">
            <v>128590.26</v>
          </cell>
          <cell r="K5881">
            <v>128590.26</v>
          </cell>
          <cell r="L5881">
            <v>84496.66</v>
          </cell>
          <cell r="M5881" t="str">
            <v>F</v>
          </cell>
          <cell r="N5881">
            <v>0.6571</v>
          </cell>
          <cell r="O5881" t="str">
            <v>I</v>
          </cell>
        </row>
        <row r="5882">
          <cell r="G5882" t="str">
            <v>SPO-2024/08-0004, SPO-2024/08-0062</v>
          </cell>
        </row>
        <row r="5882">
          <cell r="I5882" t="str">
            <v>F</v>
          </cell>
          <cell r="J5882">
            <v>49200</v>
          </cell>
          <cell r="K5882">
            <v>49200</v>
          </cell>
          <cell r="L5882">
            <v>29520</v>
          </cell>
          <cell r="M5882" t="str">
            <v>F</v>
          </cell>
          <cell r="N5882">
            <v>0.6</v>
          </cell>
          <cell r="O5882" t="str">
            <v>L</v>
          </cell>
        </row>
        <row r="5883">
          <cell r="G5883" t="str">
            <v>SPO-2024/07-0085</v>
          </cell>
        </row>
        <row r="5883">
          <cell r="I5883" t="str">
            <v>F</v>
          </cell>
          <cell r="J5883">
            <v>3350</v>
          </cell>
          <cell r="K5883">
            <v>3350</v>
          </cell>
          <cell r="L5883">
            <v>2010</v>
          </cell>
          <cell r="M5883" t="str">
            <v>F</v>
          </cell>
          <cell r="N5883">
            <v>0.6</v>
          </cell>
          <cell r="O5883" t="str">
            <v>L</v>
          </cell>
        </row>
        <row r="5884">
          <cell r="G5884" t="str">
            <v>SPO-2024/07-0016</v>
          </cell>
        </row>
        <row r="5884">
          <cell r="I5884" t="str">
            <v>F</v>
          </cell>
          <cell r="J5884">
            <v>15000</v>
          </cell>
          <cell r="K5884">
            <v>15000</v>
          </cell>
          <cell r="L5884">
            <v>9000</v>
          </cell>
          <cell r="M5884" t="str">
            <v>F</v>
          </cell>
          <cell r="N5884">
            <v>0.6</v>
          </cell>
          <cell r="O5884" t="str">
            <v>L</v>
          </cell>
        </row>
        <row r="5885">
          <cell r="F5885" t="str">
            <v>TCNU6276959</v>
          </cell>
          <cell r="G5885" t="str">
            <v>GR-2024/06-0060</v>
          </cell>
          <cell r="H5885" t="str">
            <v>202403-S0079</v>
          </cell>
          <cell r="I5885" t="str">
            <v>F</v>
          </cell>
          <cell r="J5885">
            <v>26250</v>
          </cell>
          <cell r="K5885">
            <v>26250</v>
          </cell>
          <cell r="L5885">
            <v>17222.63</v>
          </cell>
          <cell r="M5885" t="str">
            <v>F</v>
          </cell>
          <cell r="N5885">
            <v>0.6561</v>
          </cell>
          <cell r="O5885" t="str">
            <v>I</v>
          </cell>
        </row>
        <row r="5886">
          <cell r="F5886" t="str">
            <v>TCNU6276959</v>
          </cell>
          <cell r="G5886" t="str">
            <v>GR-2024/06-0061</v>
          </cell>
          <cell r="H5886" t="str">
            <v>202404-S0065</v>
          </cell>
          <cell r="I5886" t="str">
            <v>F</v>
          </cell>
          <cell r="J5886">
            <v>2600</v>
          </cell>
          <cell r="K5886">
            <v>2600</v>
          </cell>
          <cell r="L5886">
            <v>1705.86</v>
          </cell>
          <cell r="M5886" t="str">
            <v>F</v>
          </cell>
          <cell r="N5886">
            <v>0.6561</v>
          </cell>
          <cell r="O5886" t="str">
            <v>I</v>
          </cell>
        </row>
        <row r="5887">
          <cell r="F5887" t="str">
            <v>TCNU6276959</v>
          </cell>
          <cell r="G5887" t="str">
            <v>GR-2024/06-0062</v>
          </cell>
          <cell r="H5887" t="str">
            <v>202310-S0019, 202402-S0005, 202405-S0060</v>
          </cell>
          <cell r="I5887" t="str">
            <v>F</v>
          </cell>
          <cell r="J5887">
            <v>77672.3</v>
          </cell>
          <cell r="K5887">
            <v>77672.3</v>
          </cell>
          <cell r="L5887">
            <v>50960.8</v>
          </cell>
          <cell r="M5887" t="str">
            <v>F</v>
          </cell>
          <cell r="N5887">
            <v>0.6561</v>
          </cell>
          <cell r="O5887" t="str">
            <v>I</v>
          </cell>
        </row>
        <row r="5888">
          <cell r="F5888" t="str">
            <v>SEKU5924382</v>
          </cell>
          <cell r="G5888" t="str">
            <v>GR-2024/06-0068</v>
          </cell>
          <cell r="H5888" t="str">
            <v>202405-S0029, 202403-S0089, 202405-S0062, 202405-S0024, 202404-S0069, 202404-S0012</v>
          </cell>
          <cell r="I5888" t="str">
            <v>F</v>
          </cell>
          <cell r="J5888">
            <v>81609</v>
          </cell>
          <cell r="K5888">
            <v>81609</v>
          </cell>
          <cell r="L5888">
            <v>53543.66</v>
          </cell>
          <cell r="M5888" t="str">
            <v>F</v>
          </cell>
          <cell r="N5888">
            <v>0.6561</v>
          </cell>
          <cell r="O5888" t="str">
            <v>I</v>
          </cell>
        </row>
        <row r="5889">
          <cell r="F5889" t="str">
            <v>SEKU5924382</v>
          </cell>
          <cell r="G5889" t="str">
            <v>GR-2024/06-0067</v>
          </cell>
          <cell r="H5889" t="str">
            <v>202405-S0085</v>
          </cell>
          <cell r="I5889" t="str">
            <v>F</v>
          </cell>
          <cell r="J5889">
            <v>56696</v>
          </cell>
          <cell r="K5889">
            <v>56696</v>
          </cell>
          <cell r="L5889">
            <v>37198.25</v>
          </cell>
          <cell r="M5889" t="str">
            <v>F</v>
          </cell>
          <cell r="N5889">
            <v>0.6561</v>
          </cell>
          <cell r="O5889" t="str">
            <v>I</v>
          </cell>
        </row>
        <row r="5890">
          <cell r="F5890" t="str">
            <v>SEKU5924382</v>
          </cell>
          <cell r="G5890" t="str">
            <v>GR-2024/06-0066</v>
          </cell>
          <cell r="H5890" t="str">
            <v>202311-S0105, 202405-S0061, 202404-S0010, 202309-S0036</v>
          </cell>
          <cell r="I5890" t="str">
            <v>F</v>
          </cell>
          <cell r="J5890">
            <v>94822</v>
          </cell>
          <cell r="K5890">
            <v>94822</v>
          </cell>
          <cell r="L5890">
            <v>62212.71</v>
          </cell>
          <cell r="M5890" t="str">
            <v>F</v>
          </cell>
          <cell r="N5890">
            <v>0.6561</v>
          </cell>
          <cell r="O5890" t="str">
            <v>I</v>
          </cell>
        </row>
        <row r="5891">
          <cell r="G5891" t="str">
            <v>SPO-2024/09-0069</v>
          </cell>
        </row>
        <row r="5891">
          <cell r="I5891" t="str">
            <v>F</v>
          </cell>
          <cell r="J5891">
            <v>24950</v>
          </cell>
          <cell r="K5891">
            <v>24950</v>
          </cell>
          <cell r="L5891">
            <v>14970</v>
          </cell>
          <cell r="M5891" t="str">
            <v>F</v>
          </cell>
          <cell r="N5891">
            <v>0.6</v>
          </cell>
          <cell r="O5891" t="str">
            <v>L</v>
          </cell>
        </row>
        <row r="5892">
          <cell r="G5892" t="str">
            <v>SPO-2024/09-0067</v>
          </cell>
        </row>
        <row r="5892">
          <cell r="I5892" t="str">
            <v>F</v>
          </cell>
          <cell r="J5892">
            <v>47040</v>
          </cell>
          <cell r="K5892">
            <v>47040</v>
          </cell>
          <cell r="L5892">
            <v>28224</v>
          </cell>
          <cell r="M5892" t="str">
            <v>F</v>
          </cell>
          <cell r="N5892">
            <v>0.6</v>
          </cell>
          <cell r="O5892" t="str">
            <v>L</v>
          </cell>
        </row>
        <row r="5893">
          <cell r="G5893" t="str">
            <v>SPO-2024/08-0055, SPO-2024/10-0040, SPO-2024/07-0081</v>
          </cell>
        </row>
        <row r="5893">
          <cell r="I5893" t="str">
            <v>F</v>
          </cell>
          <cell r="J5893">
            <v>95060</v>
          </cell>
          <cell r="K5893">
            <v>95060</v>
          </cell>
          <cell r="L5893">
            <v>57036</v>
          </cell>
          <cell r="M5893" t="str">
            <v>F</v>
          </cell>
          <cell r="N5893">
            <v>0.6</v>
          </cell>
          <cell r="O5893" t="str">
            <v>L</v>
          </cell>
        </row>
        <row r="5894">
          <cell r="G5894" t="str">
            <v>SPO-2024/11-0031, SPO-2024/08-0022, SPO-2024/07-0036, SPO-2024/07-0070, SPO-2024/07-0092, SPO-2024/08-0078, SPO-2024/10-0018</v>
          </cell>
        </row>
        <row r="5894">
          <cell r="I5894" t="str">
            <v>F</v>
          </cell>
          <cell r="J5894">
            <v>134663</v>
          </cell>
          <cell r="K5894">
            <v>134663</v>
          </cell>
          <cell r="L5894">
            <v>80797.8</v>
          </cell>
          <cell r="M5894" t="str">
            <v>F</v>
          </cell>
          <cell r="N5894">
            <v>0.6</v>
          </cell>
          <cell r="O5894" t="str">
            <v>L</v>
          </cell>
        </row>
        <row r="5895">
          <cell r="G5895" t="str">
            <v>SPO-2024/09-0062, SPO-2024/08-0060, SPO-2024/10-0033, SPO-2024/07-0078, SPO-2024/08-0003, SPO-2024/08-0053, SPO-2024/11-0001, SPO-2024/07-0018</v>
          </cell>
        </row>
        <row r="5895">
          <cell r="I5895" t="str">
            <v>F</v>
          </cell>
          <cell r="J5895">
            <v>168100</v>
          </cell>
          <cell r="K5895">
            <v>168100</v>
          </cell>
          <cell r="L5895">
            <v>100860</v>
          </cell>
          <cell r="M5895" t="str">
            <v>F</v>
          </cell>
          <cell r="N5895">
            <v>0.6</v>
          </cell>
          <cell r="O5895" t="str">
            <v>L</v>
          </cell>
        </row>
        <row r="5896">
          <cell r="G5896" t="str">
            <v>SPO-2024/09-0064, SPO-2024/08-0004, SPO-2024/08-0062, SPO-2024/10-0035</v>
          </cell>
        </row>
        <row r="5896">
          <cell r="I5896" t="str">
            <v>F</v>
          </cell>
          <cell r="J5896">
            <v>87190</v>
          </cell>
          <cell r="K5896">
            <v>87190</v>
          </cell>
          <cell r="L5896">
            <v>52314</v>
          </cell>
          <cell r="M5896" t="str">
            <v>F</v>
          </cell>
          <cell r="N5896">
            <v>0.6</v>
          </cell>
          <cell r="O5896" t="str">
            <v>L</v>
          </cell>
        </row>
        <row r="5897">
          <cell r="G5897" t="str">
            <v>SPO-2024/07-0092, SPO-2024/09-0077, SPO-2024/08-0078, SPO-2024/07-0036, SPO-2024/10-0018, PO-2024/10-0027, SPO-2024/10-0072, PO-2024/09-0017, SPO-2024/08-0022, SPO-2024/07-0070, SPO-2024/10-0087</v>
          </cell>
        </row>
        <row r="5897">
          <cell r="I5897" t="str">
            <v>F</v>
          </cell>
          <cell r="J5897">
            <v>220898</v>
          </cell>
          <cell r="K5897">
            <v>220898</v>
          </cell>
          <cell r="L5897">
            <v>132538.8</v>
          </cell>
          <cell r="M5897" t="str">
            <v>F</v>
          </cell>
          <cell r="N5897">
            <v>0.6</v>
          </cell>
          <cell r="O5897" t="str">
            <v>L</v>
          </cell>
        </row>
        <row r="5898">
          <cell r="G5898" t="str">
            <v>SPO-2024/07-0057</v>
          </cell>
        </row>
        <row r="5898">
          <cell r="I5898" t="str">
            <v>F</v>
          </cell>
          <cell r="J5898">
            <v>42310</v>
          </cell>
          <cell r="K5898">
            <v>42310</v>
          </cell>
          <cell r="L5898">
            <v>25386</v>
          </cell>
          <cell r="M5898" t="str">
            <v>F</v>
          </cell>
          <cell r="N5898">
            <v>0.6</v>
          </cell>
          <cell r="O5898" t="str">
            <v>L</v>
          </cell>
        </row>
        <row r="5899">
          <cell r="G5899" t="str">
            <v>SPO-2024/09-0011, SPO-2024/08-0046, SPO-2024/09-0024</v>
          </cell>
        </row>
        <row r="5899">
          <cell r="I5899" t="str">
            <v>F</v>
          </cell>
          <cell r="J5899">
            <v>70215</v>
          </cell>
          <cell r="K5899">
            <v>70215</v>
          </cell>
          <cell r="L5899">
            <v>42129</v>
          </cell>
          <cell r="M5899" t="str">
            <v>F</v>
          </cell>
          <cell r="N5899">
            <v>0.6</v>
          </cell>
          <cell r="O5899" t="str">
            <v>L</v>
          </cell>
        </row>
        <row r="5900">
          <cell r="G5900" t="str">
            <v>SPO-2024/07-0057</v>
          </cell>
        </row>
        <row r="5900">
          <cell r="I5900" t="str">
            <v>F</v>
          </cell>
          <cell r="J5900">
            <v>13850</v>
          </cell>
          <cell r="K5900">
            <v>13850</v>
          </cell>
          <cell r="L5900">
            <v>8310</v>
          </cell>
          <cell r="M5900" t="str">
            <v>F</v>
          </cell>
          <cell r="N5900">
            <v>0.6</v>
          </cell>
          <cell r="O5900" t="str">
            <v>L</v>
          </cell>
        </row>
        <row r="5901">
          <cell r="G5901" t="str">
            <v>SPO-2024/11-0019, SPO-2024/10-0018, SPO-2024/10-0072, PO-2024/09-0017, SPO-2024/08-0022</v>
          </cell>
        </row>
        <row r="5901">
          <cell r="I5901" t="str">
            <v>F</v>
          </cell>
          <cell r="J5901">
            <v>28938</v>
          </cell>
          <cell r="K5901">
            <v>28938</v>
          </cell>
          <cell r="L5901">
            <v>17362.8</v>
          </cell>
          <cell r="M5901" t="str">
            <v>F</v>
          </cell>
          <cell r="N5901">
            <v>0.6</v>
          </cell>
          <cell r="O5901" t="str">
            <v>L</v>
          </cell>
        </row>
        <row r="5902">
          <cell r="G5902" t="str">
            <v>SPO-2024/11-0068, SPO-2024/11-0040, SPO-2024/10-0012, SPO-2024/09-0035, SPO-2024/11-0069, SPO-2024/10-0078, SPO-2024/11-0023, SPO-2024/10-0045, SPO-2024/11-0016</v>
          </cell>
        </row>
        <row r="5902">
          <cell r="I5902" t="str">
            <v>F</v>
          </cell>
          <cell r="J5902">
            <v>2514570</v>
          </cell>
          <cell r="K5902">
            <v>2514570</v>
          </cell>
          <cell r="L5902">
            <v>1508742</v>
          </cell>
          <cell r="M5902" t="str">
            <v>F</v>
          </cell>
          <cell r="N5902">
            <v>0.6</v>
          </cell>
          <cell r="O5902" t="str">
            <v>L</v>
          </cell>
        </row>
        <row r="5903">
          <cell r="G5903" t="str">
            <v>GR-2024/06-0042</v>
          </cell>
        </row>
        <row r="5903">
          <cell r="I5903" t="str">
            <v>F</v>
          </cell>
          <cell r="J5903">
            <v>44.8</v>
          </cell>
          <cell r="K5903">
            <v>44.8</v>
          </cell>
          <cell r="L5903">
            <v>44.8</v>
          </cell>
          <cell r="M5903" t="str">
            <v>T</v>
          </cell>
          <cell r="N5903">
            <v>1</v>
          </cell>
        </row>
        <row r="5904">
          <cell r="G5904" t="str">
            <v>SPO-2024/07-0085</v>
          </cell>
        </row>
        <row r="5904">
          <cell r="I5904" t="str">
            <v>F</v>
          </cell>
          <cell r="J5904">
            <v>13745</v>
          </cell>
          <cell r="K5904">
            <v>13745</v>
          </cell>
          <cell r="L5904">
            <v>8247</v>
          </cell>
          <cell r="M5904" t="str">
            <v>F</v>
          </cell>
          <cell r="N5904">
            <v>0.6</v>
          </cell>
          <cell r="O5904" t="str">
            <v>L</v>
          </cell>
        </row>
        <row r="5905">
          <cell r="F5905" t="str">
            <v>TGBU5072992</v>
          </cell>
          <cell r="G5905" t="str">
            <v>GR-2024/06-0069</v>
          </cell>
          <cell r="H5905" t="str">
            <v>202405-S0073</v>
          </cell>
          <cell r="I5905" t="str">
            <v>F</v>
          </cell>
          <cell r="J5905">
            <v>2700</v>
          </cell>
          <cell r="K5905">
            <v>2700</v>
          </cell>
          <cell r="L5905">
            <v>1771.47</v>
          </cell>
          <cell r="M5905" t="str">
            <v>F</v>
          </cell>
          <cell r="N5905">
            <v>0.6561</v>
          </cell>
          <cell r="O5905" t="str">
            <v>I</v>
          </cell>
        </row>
        <row r="5906">
          <cell r="F5906" t="str">
            <v>TGBU5072992</v>
          </cell>
          <cell r="G5906" t="str">
            <v>GR-2024/06-0070</v>
          </cell>
          <cell r="H5906" t="str">
            <v>202401-S0090, 202404-S0080, 202405-S0061, 202311-S0105, 202404-S0010</v>
          </cell>
          <cell r="I5906" t="str">
            <v>F</v>
          </cell>
          <cell r="J5906">
            <v>103648</v>
          </cell>
          <cell r="K5906">
            <v>103648</v>
          </cell>
          <cell r="L5906">
            <v>68003.45</v>
          </cell>
          <cell r="M5906" t="str">
            <v>F</v>
          </cell>
          <cell r="N5906">
            <v>0.6561</v>
          </cell>
          <cell r="O5906" t="str">
            <v>I</v>
          </cell>
        </row>
        <row r="5907">
          <cell r="G5907" t="str">
            <v>SPO-2024/09-0079, SPO-2024/07-0017, SPO-2024/10-0088, SPO-2024/08-0052, SPO-2024/07-0034, SPO-2024/08-0001, SPO-2024/09-0074, SPO-2024/07-0035</v>
          </cell>
        </row>
        <row r="5907">
          <cell r="I5907" t="str">
            <v>F</v>
          </cell>
          <cell r="J5907">
            <v>32000</v>
          </cell>
          <cell r="K5907">
            <v>32000</v>
          </cell>
          <cell r="L5907">
            <v>19200</v>
          </cell>
          <cell r="M5907" t="str">
            <v>F</v>
          </cell>
          <cell r="N5907">
            <v>0.6</v>
          </cell>
          <cell r="O5907" t="str">
            <v>L</v>
          </cell>
        </row>
        <row r="5908">
          <cell r="G5908" t="str">
            <v>SPO-2024/07-0057</v>
          </cell>
        </row>
        <row r="5908">
          <cell r="I5908" t="str">
            <v>F</v>
          </cell>
          <cell r="J5908">
            <v>4640</v>
          </cell>
          <cell r="K5908">
            <v>4640</v>
          </cell>
          <cell r="L5908">
            <v>2784</v>
          </cell>
          <cell r="M5908" t="str">
            <v>F</v>
          </cell>
          <cell r="N5908">
            <v>0.6</v>
          </cell>
          <cell r="O5908" t="str">
            <v>L</v>
          </cell>
        </row>
        <row r="5909">
          <cell r="F5909" t="str">
            <v>TCNU3557090</v>
          </cell>
          <cell r="G5909" t="str">
            <v>GR-2024/06-0087</v>
          </cell>
          <cell r="H5909" t="str">
            <v>202405-S0055, 202404-S0002, 202405-S0103, 202405-S0080, 202405-S0071, 202404-S0006, 202311-S0100, 202403-S0008</v>
          </cell>
          <cell r="I5909" t="str">
            <v>F</v>
          </cell>
          <cell r="J5909">
            <v>146718</v>
          </cell>
          <cell r="K5909">
            <v>146718</v>
          </cell>
          <cell r="L5909">
            <v>96056.27</v>
          </cell>
          <cell r="M5909" t="str">
            <v>F</v>
          </cell>
          <cell r="N5909">
            <v>0.6547</v>
          </cell>
          <cell r="O5909" t="str">
            <v>I</v>
          </cell>
        </row>
        <row r="5910">
          <cell r="F5910" t="str">
            <v>CAIU9735343</v>
          </cell>
          <cell r="G5910" t="str">
            <v>GR-2024/06-0091</v>
          </cell>
          <cell r="H5910" t="str">
            <v>202306-S0015, 202405-S0050, 202109-S0039, 202404-S0008, 202403-S0001, 202405-S0086, 202311-S0073, 202405-S0102</v>
          </cell>
          <cell r="I5910" t="str">
            <v>F</v>
          </cell>
          <cell r="J5910">
            <v>131456</v>
          </cell>
          <cell r="K5910">
            <v>131456</v>
          </cell>
          <cell r="L5910">
            <v>86248.28</v>
          </cell>
          <cell r="M5910" t="str">
            <v>F</v>
          </cell>
          <cell r="N5910">
            <v>0.6561</v>
          </cell>
          <cell r="O5910" t="str">
            <v>I</v>
          </cell>
        </row>
        <row r="5911">
          <cell r="F5911" t="str">
            <v>TCKU6314801</v>
          </cell>
          <cell r="G5911" t="str">
            <v>GR-2024/06-0089</v>
          </cell>
          <cell r="H5911" t="str">
            <v>202303-S0006, 202303-S0022, 202405-S0039, 202405-S0050, 202312-S0073, 202403-S0010, 202403-S0001</v>
          </cell>
          <cell r="I5911" t="str">
            <v>F</v>
          </cell>
          <cell r="J5911">
            <v>117585</v>
          </cell>
          <cell r="K5911">
            <v>117585</v>
          </cell>
          <cell r="L5911">
            <v>77147.52</v>
          </cell>
          <cell r="M5911" t="str">
            <v>F</v>
          </cell>
          <cell r="N5911">
            <v>0.6561</v>
          </cell>
          <cell r="O5911" t="str">
            <v>I</v>
          </cell>
        </row>
        <row r="5912">
          <cell r="F5912" t="str">
            <v>TCKU6745162</v>
          </cell>
          <cell r="G5912" t="str">
            <v>GR-2024/06-0093</v>
          </cell>
          <cell r="H5912" t="str">
            <v>202405-S0086, 202111-S0021, 202405-S0043, 202405-S0050, 202311-S0070</v>
          </cell>
          <cell r="I5912" t="str">
            <v>F</v>
          </cell>
          <cell r="J5912">
            <v>112611</v>
          </cell>
          <cell r="K5912">
            <v>112611</v>
          </cell>
          <cell r="L5912">
            <v>73884.08</v>
          </cell>
          <cell r="M5912" t="str">
            <v>F</v>
          </cell>
          <cell r="N5912">
            <v>0.6561</v>
          </cell>
          <cell r="O5912" t="str">
            <v>I</v>
          </cell>
        </row>
        <row r="5913">
          <cell r="F5913" t="str">
            <v>TLLU4580665</v>
          </cell>
          <cell r="G5913" t="str">
            <v>GR-2024/06-0090</v>
          </cell>
        </row>
        <row r="5913">
          <cell r="I5913" t="str">
            <v>F</v>
          </cell>
          <cell r="J5913">
            <v>147595</v>
          </cell>
          <cell r="K5913">
            <v>147595</v>
          </cell>
          <cell r="L5913">
            <v>96837.08</v>
          </cell>
          <cell r="M5913" t="str">
            <v>F</v>
          </cell>
          <cell r="N5913">
            <v>0.6561</v>
          </cell>
          <cell r="O5913" t="str">
            <v>I</v>
          </cell>
        </row>
        <row r="5914">
          <cell r="F5914" t="str">
            <v>TLLU6858056</v>
          </cell>
          <cell r="G5914" t="str">
            <v>GR-2024/07-0009</v>
          </cell>
          <cell r="H5914" t="str">
            <v>202405-S0087</v>
          </cell>
          <cell r="I5914" t="str">
            <v>F</v>
          </cell>
          <cell r="J5914">
            <v>9241.45</v>
          </cell>
          <cell r="K5914">
            <v>9241.45</v>
          </cell>
          <cell r="L5914">
            <v>9241.45</v>
          </cell>
          <cell r="M5914" t="str">
            <v>F</v>
          </cell>
          <cell r="N5914">
            <v>1</v>
          </cell>
          <cell r="O5914" t="str">
            <v>I</v>
          </cell>
        </row>
        <row r="5915">
          <cell r="F5915" t="str">
            <v>CMAU7222576</v>
          </cell>
          <cell r="G5915" t="str">
            <v>GR-2024/06-0053</v>
          </cell>
          <cell r="H5915" t="str">
            <v>202405-S0007, 202404-S0033, 202403-S0083, 202403-S0044, 202403-S0082, 202311-S0116, 202312-S0051, 202303-S0068, 202405-S0005, 202304-S0045, 202404-S0027, 202306-S0039, 202404-S0003, 202403-S0050, 202401-S0081, 202403-S0098, 202402-S0007, 202403-S0066, 202310-S0032, 202402-S0015, 202401-S0055, 202403-S0046, 202404-S0067, 202207-S0036</v>
          </cell>
          <cell r="I5915" t="str">
            <v>F</v>
          </cell>
          <cell r="J5915">
            <v>510918.3</v>
          </cell>
          <cell r="K5915">
            <v>510918.3</v>
          </cell>
          <cell r="L5915">
            <v>335366.77</v>
          </cell>
          <cell r="M5915" t="str">
            <v>F</v>
          </cell>
          <cell r="N5915">
            <v>0.6564</v>
          </cell>
          <cell r="O5915" t="str">
            <v>I</v>
          </cell>
        </row>
        <row r="5916">
          <cell r="F5916" t="str">
            <v>CMAU7222576 (MOCHA)</v>
          </cell>
          <cell r="G5916" t="str">
            <v>GR-2024/06-0054</v>
          </cell>
        </row>
        <row r="5916">
          <cell r="I5916" t="str">
            <v>F</v>
          </cell>
          <cell r="J5916">
            <v>135694.74</v>
          </cell>
          <cell r="K5916">
            <v>135694.74</v>
          </cell>
          <cell r="L5916">
            <v>89070.03</v>
          </cell>
          <cell r="M5916" t="str">
            <v>F</v>
          </cell>
          <cell r="N5916">
            <v>0.6564</v>
          </cell>
          <cell r="O5916" t="str">
            <v>I</v>
          </cell>
        </row>
        <row r="5917">
          <cell r="G5917" t="str">
            <v>SPO-2024/08-0017, SPO-2024/07-0042, SPO-2024/07-0040, SPO-2024/08-0043</v>
          </cell>
        </row>
        <row r="5917">
          <cell r="I5917" t="str">
            <v>F</v>
          </cell>
          <cell r="J5917">
            <v>35102</v>
          </cell>
          <cell r="K5917">
            <v>35102</v>
          </cell>
          <cell r="L5917">
            <v>21061.2</v>
          </cell>
          <cell r="M5917" t="str">
            <v>F</v>
          </cell>
          <cell r="N5917">
            <v>0.6</v>
          </cell>
          <cell r="O5917" t="str">
            <v>L</v>
          </cell>
        </row>
        <row r="5918">
          <cell r="G5918" t="str">
            <v>SPO-2024/09-0021, SPO-2024/07-0061, SPO-2024/11-0070</v>
          </cell>
        </row>
        <row r="5918">
          <cell r="I5918" t="str">
            <v>F</v>
          </cell>
          <cell r="J5918">
            <v>14400</v>
          </cell>
          <cell r="K5918">
            <v>14400</v>
          </cell>
          <cell r="L5918">
            <v>8640</v>
          </cell>
          <cell r="M5918" t="str">
            <v>F</v>
          </cell>
          <cell r="N5918">
            <v>0.6</v>
          </cell>
          <cell r="O5918" t="str">
            <v>L</v>
          </cell>
        </row>
        <row r="5919">
          <cell r="F5919" t="str">
            <v>FCIU9375440 (MOCHA)</v>
          </cell>
          <cell r="G5919" t="str">
            <v>GR-2024/06-0039</v>
          </cell>
        </row>
        <row r="5919">
          <cell r="I5919" t="str">
            <v>F</v>
          </cell>
          <cell r="J5919">
            <v>180935.3</v>
          </cell>
          <cell r="K5919">
            <v>180935.3</v>
          </cell>
          <cell r="L5919">
            <v>119127.8</v>
          </cell>
          <cell r="M5919" t="str">
            <v>F</v>
          </cell>
          <cell r="N5919">
            <v>0.6584</v>
          </cell>
          <cell r="O5919" t="str">
            <v>I</v>
          </cell>
        </row>
        <row r="5920">
          <cell r="F5920" t="str">
            <v>FCIU9375440</v>
          </cell>
          <cell r="G5920" t="str">
            <v>GR-2024/06-0038</v>
          </cell>
          <cell r="H5920" t="str">
            <v>202404-S0043, 202403-S0052, 202203-S0100, 202404-S0003, 202403-S0014, 202401-S0081, 202405-S0008, 202404-S0019, 202402-S0007, 202403-S0046, 202402-S0001, 202312-S0091, 202401-S0026, 202404-S0067, 202404-S0027, 202306-S0039, 202308-S0075, 202403-S0044, 202403-S0082, 202404-S0033, 202403-S0083, 202405-S0007, 202404-S0087</v>
          </cell>
          <cell r="I5920" t="str">
            <v>F</v>
          </cell>
          <cell r="J5920">
            <v>554338.5</v>
          </cell>
          <cell r="K5920">
            <v>554338.5</v>
          </cell>
          <cell r="L5920">
            <v>364976.47</v>
          </cell>
          <cell r="M5920" t="str">
            <v>F</v>
          </cell>
          <cell r="N5920">
            <v>0.6584</v>
          </cell>
          <cell r="O5920" t="str">
            <v>I</v>
          </cell>
        </row>
        <row r="5921">
          <cell r="G5921" t="str">
            <v>SPO-2024/06-0087</v>
          </cell>
        </row>
        <row r="5921">
          <cell r="I5921" t="str">
            <v>F</v>
          </cell>
          <cell r="J5921">
            <v>5000</v>
          </cell>
          <cell r="K5921">
            <v>5000</v>
          </cell>
          <cell r="L5921">
            <v>3000</v>
          </cell>
          <cell r="M5921" t="str">
            <v>F</v>
          </cell>
          <cell r="N5921">
            <v>0.6</v>
          </cell>
          <cell r="O5921" t="str">
            <v>L</v>
          </cell>
        </row>
        <row r="5922">
          <cell r="G5922" t="str">
            <v>SPO-2024/07-0031</v>
          </cell>
        </row>
        <row r="5922">
          <cell r="I5922" t="str">
            <v>F</v>
          </cell>
          <cell r="J5922">
            <v>23896</v>
          </cell>
          <cell r="K5922">
            <v>23896</v>
          </cell>
          <cell r="L5922">
            <v>14337.6</v>
          </cell>
          <cell r="M5922" t="str">
            <v>F</v>
          </cell>
          <cell r="N5922">
            <v>0.6</v>
          </cell>
          <cell r="O5922" t="str">
            <v>L</v>
          </cell>
        </row>
        <row r="5923">
          <cell r="F5923" t="str">
            <v>F-TCKU6487197</v>
          </cell>
          <cell r="G5923" t="str">
            <v>FGR2024/06-0002</v>
          </cell>
        </row>
        <row r="5923">
          <cell r="I5923" t="str">
            <v>F</v>
          </cell>
          <cell r="J5923">
            <v>2520</v>
          </cell>
          <cell r="K5923">
            <v>2520</v>
          </cell>
          <cell r="L5923">
            <v>1670.26</v>
          </cell>
          <cell r="M5923" t="str">
            <v>F</v>
          </cell>
          <cell r="N5923">
            <v>0.6628</v>
          </cell>
          <cell r="O5923" t="str">
            <v>I</v>
          </cell>
        </row>
        <row r="5924">
          <cell r="G5924" t="str">
            <v>SPO-2024/06-0045</v>
          </cell>
        </row>
        <row r="5924">
          <cell r="I5924" t="str">
            <v>F</v>
          </cell>
          <cell r="J5924">
            <v>11130</v>
          </cell>
          <cell r="K5924">
            <v>11130</v>
          </cell>
          <cell r="L5924">
            <v>6678</v>
          </cell>
          <cell r="M5924" t="str">
            <v>F</v>
          </cell>
          <cell r="N5924">
            <v>0.6</v>
          </cell>
          <cell r="O5924" t="str">
            <v>L</v>
          </cell>
        </row>
        <row r="5925">
          <cell r="I5925" t="str">
            <v>F</v>
          </cell>
          <cell r="J5925">
            <v>0</v>
          </cell>
          <cell r="K5925">
            <v>0</v>
          </cell>
          <cell r="L5925">
            <v>0</v>
          </cell>
          <cell r="M5925" t="str">
            <v>F</v>
          </cell>
          <cell r="N5925">
            <v>0.6</v>
          </cell>
          <cell r="O5925" t="str">
            <v>L</v>
          </cell>
        </row>
        <row r="5926">
          <cell r="G5926" t="str">
            <v>SPO-2024/07-0053</v>
          </cell>
        </row>
        <row r="5926">
          <cell r="I5926" t="str">
            <v>F</v>
          </cell>
          <cell r="J5926">
            <v>300</v>
          </cell>
          <cell r="K5926">
            <v>300</v>
          </cell>
          <cell r="L5926">
            <v>180</v>
          </cell>
          <cell r="M5926" t="str">
            <v>F</v>
          </cell>
          <cell r="N5926">
            <v>0.6</v>
          </cell>
          <cell r="O5926" t="str">
            <v>L</v>
          </cell>
        </row>
        <row r="5927">
          <cell r="G5927" t="str">
            <v>SPO-2024/07-0050, SPO-2024/11-0034, SPO-2024/07-0049, SPO-2024/11-0033, SPO-2024/09-0004</v>
          </cell>
        </row>
        <row r="5927">
          <cell r="I5927" t="str">
            <v>F</v>
          </cell>
          <cell r="J5927">
            <v>90901</v>
          </cell>
          <cell r="K5927">
            <v>90901</v>
          </cell>
          <cell r="L5927">
            <v>54540.6</v>
          </cell>
          <cell r="M5927" t="str">
            <v>F</v>
          </cell>
          <cell r="N5927">
            <v>0.6</v>
          </cell>
          <cell r="O5927" t="str">
            <v>L</v>
          </cell>
        </row>
        <row r="5928">
          <cell r="F5928" t="str">
            <v>TCKU6212604</v>
          </cell>
          <cell r="G5928" t="str">
            <v>GR-2024/06-0031</v>
          </cell>
          <cell r="H5928" t="str">
            <v>202404-S0042, 202403-S0043</v>
          </cell>
          <cell r="I5928" t="str">
            <v>F</v>
          </cell>
          <cell r="J5928">
            <v>10440</v>
          </cell>
          <cell r="K5928">
            <v>10440</v>
          </cell>
          <cell r="L5928">
            <v>6873.7</v>
          </cell>
          <cell r="M5928" t="str">
            <v>F</v>
          </cell>
          <cell r="N5928">
            <v>0.6584</v>
          </cell>
          <cell r="O5928" t="str">
            <v>I</v>
          </cell>
        </row>
        <row r="5929">
          <cell r="F5929" t="str">
            <v>TCKU6212604</v>
          </cell>
          <cell r="G5929" t="str">
            <v>GR-2024/06-0030</v>
          </cell>
          <cell r="H5929" t="str">
            <v>202405-S0020, 202404-S0025, 202403-S0073, 202404-S0059</v>
          </cell>
          <cell r="I5929" t="str">
            <v>F</v>
          </cell>
          <cell r="J5929">
            <v>17074</v>
          </cell>
          <cell r="K5929">
            <v>17074</v>
          </cell>
          <cell r="L5929">
            <v>11241.52</v>
          </cell>
          <cell r="M5929" t="str">
            <v>F</v>
          </cell>
          <cell r="N5929">
            <v>0.6584</v>
          </cell>
          <cell r="O5929" t="str">
            <v>I</v>
          </cell>
        </row>
        <row r="5930">
          <cell r="F5930" t="str">
            <v>TCKU6212604 (MOCHA)</v>
          </cell>
          <cell r="G5930" t="str">
            <v>GR-2024/06-0021</v>
          </cell>
        </row>
        <row r="5930">
          <cell r="I5930" t="str">
            <v>F</v>
          </cell>
          <cell r="J5930">
            <v>1940</v>
          </cell>
          <cell r="K5930">
            <v>1940</v>
          </cell>
          <cell r="L5930">
            <v>1277.3</v>
          </cell>
          <cell r="M5930" t="str">
            <v>F</v>
          </cell>
          <cell r="N5930">
            <v>0.6584</v>
          </cell>
          <cell r="O5930" t="str">
            <v>I</v>
          </cell>
        </row>
        <row r="5931">
          <cell r="F5931" t="str">
            <v>TCKU6212604</v>
          </cell>
          <cell r="G5931" t="str">
            <v>GR-2024/06-0029</v>
          </cell>
          <cell r="H5931" t="str">
            <v>202403-S0033</v>
          </cell>
          <cell r="I5931" t="str">
            <v>F</v>
          </cell>
          <cell r="J5931">
            <v>4633</v>
          </cell>
          <cell r="K5931">
            <v>4633</v>
          </cell>
          <cell r="L5931">
            <v>3050.37</v>
          </cell>
          <cell r="M5931" t="str">
            <v>F</v>
          </cell>
          <cell r="N5931">
            <v>0.6584</v>
          </cell>
          <cell r="O5931" t="str">
            <v>I</v>
          </cell>
        </row>
        <row r="5932">
          <cell r="F5932" t="str">
            <v>TCKU6212604</v>
          </cell>
          <cell r="G5932" t="str">
            <v>GR-2024/06-0028</v>
          </cell>
          <cell r="H5932" t="str">
            <v>202405-S0011, 202401-S0086, 202404-S0038, 202403-S0030, 202404-S0009, 202403-S0063, 202402-S0012, 202403-S0091, 202404-S0046, 202404-S0016, 202312-S0056, 202312-S0092, 202401-S0053, 202403-S0013</v>
          </cell>
          <cell r="I5932" t="str">
            <v>F</v>
          </cell>
          <cell r="J5932">
            <v>535122</v>
          </cell>
          <cell r="K5932">
            <v>535122</v>
          </cell>
          <cell r="L5932">
            <v>352324.32</v>
          </cell>
          <cell r="M5932" t="str">
            <v>F</v>
          </cell>
          <cell r="N5932">
            <v>0.6584</v>
          </cell>
          <cell r="O5932" t="str">
            <v>I</v>
          </cell>
        </row>
        <row r="5933">
          <cell r="F5933" t="str">
            <v>TCKU6212604</v>
          </cell>
          <cell r="G5933" t="str">
            <v>GR-2024/06-0027</v>
          </cell>
          <cell r="H5933" t="str">
            <v>202404-S0049, 202402-S0018</v>
          </cell>
          <cell r="I5933" t="str">
            <v>F</v>
          </cell>
          <cell r="J5933">
            <v>37909</v>
          </cell>
          <cell r="K5933">
            <v>37909</v>
          </cell>
          <cell r="L5933">
            <v>24959.29</v>
          </cell>
          <cell r="M5933" t="str">
            <v>F</v>
          </cell>
          <cell r="N5933">
            <v>0.6584</v>
          </cell>
          <cell r="O5933" t="str">
            <v>I</v>
          </cell>
        </row>
        <row r="5934">
          <cell r="F5934" t="str">
            <v>TCKU6212604</v>
          </cell>
          <cell r="G5934" t="str">
            <v>GR-2024/06-0026</v>
          </cell>
          <cell r="H5934" t="str">
            <v>202403-S0037</v>
          </cell>
          <cell r="I5934" t="str">
            <v>F</v>
          </cell>
          <cell r="J5934">
            <v>36830.4</v>
          </cell>
          <cell r="K5934">
            <v>36830.4</v>
          </cell>
          <cell r="L5934">
            <v>24249.14</v>
          </cell>
          <cell r="M5934" t="str">
            <v>F</v>
          </cell>
          <cell r="N5934">
            <v>0.6584</v>
          </cell>
          <cell r="O5934" t="str">
            <v>I</v>
          </cell>
        </row>
        <row r="5935">
          <cell r="F5935" t="str">
            <v>TCKU6212604</v>
          </cell>
          <cell r="G5935" t="str">
            <v>GR-2024/06-0025</v>
          </cell>
          <cell r="H5935" t="str">
            <v>202403-S0042, 202403-S0103, 202402-S0017, 202405-S0056, 202403-S0038</v>
          </cell>
          <cell r="I5935" t="str">
            <v>F</v>
          </cell>
          <cell r="J5935">
            <v>154719.3</v>
          </cell>
          <cell r="K5935">
            <v>154719.3</v>
          </cell>
          <cell r="L5935">
            <v>101867.19</v>
          </cell>
          <cell r="M5935" t="str">
            <v>F</v>
          </cell>
          <cell r="N5935">
            <v>0.6584</v>
          </cell>
          <cell r="O5935" t="str">
            <v>I</v>
          </cell>
        </row>
        <row r="5936">
          <cell r="F5936" t="str">
            <v>TCKU6212604 (MOCHA)</v>
          </cell>
          <cell r="G5936" t="str">
            <v>GR-2024/06-0020</v>
          </cell>
        </row>
        <row r="5936">
          <cell r="I5936" t="str">
            <v>F</v>
          </cell>
          <cell r="J5936">
            <v>280</v>
          </cell>
          <cell r="K5936">
            <v>280</v>
          </cell>
          <cell r="L5936">
            <v>184.35</v>
          </cell>
          <cell r="M5936" t="str">
            <v>F</v>
          </cell>
          <cell r="N5936">
            <v>0.6584</v>
          </cell>
          <cell r="O5936" t="str">
            <v>I</v>
          </cell>
        </row>
        <row r="5937">
          <cell r="F5937" t="str">
            <v>TCKU6212604</v>
          </cell>
          <cell r="G5937" t="str">
            <v>GR-2024/06-0024</v>
          </cell>
          <cell r="H5937" t="str">
            <v>202403-S0106, 202405-S0012, 202404-S0004, 202404-S0041, 202404-S0036</v>
          </cell>
          <cell r="I5937" t="str">
            <v>F</v>
          </cell>
          <cell r="J5937">
            <v>13521</v>
          </cell>
          <cell r="K5937">
            <v>13521</v>
          </cell>
          <cell r="L5937">
            <v>8902.23</v>
          </cell>
          <cell r="M5937" t="str">
            <v>F</v>
          </cell>
          <cell r="N5937">
            <v>0.6584</v>
          </cell>
          <cell r="O5937" t="str">
            <v>I</v>
          </cell>
        </row>
        <row r="5938">
          <cell r="F5938" t="str">
            <v>TCKU6212604</v>
          </cell>
        </row>
        <row r="5938">
          <cell r="I5938" t="str">
            <v>T</v>
          </cell>
          <cell r="J5938">
            <v>0</v>
          </cell>
          <cell r="K5938">
            <v>0</v>
          </cell>
          <cell r="L5938">
            <v>0</v>
          </cell>
          <cell r="M5938" t="str">
            <v>F</v>
          </cell>
          <cell r="N5938">
            <v>0.6584</v>
          </cell>
          <cell r="O5938" t="str">
            <v>I</v>
          </cell>
        </row>
        <row r="5939">
          <cell r="F5939" t="str">
            <v>TCKU6212604 (MOCHA)</v>
          </cell>
          <cell r="G5939" t="str">
            <v>GR-2024/06-0019</v>
          </cell>
        </row>
        <row r="5939">
          <cell r="I5939" t="str">
            <v>F</v>
          </cell>
          <cell r="J5939">
            <v>40311</v>
          </cell>
          <cell r="K5939">
            <v>40311</v>
          </cell>
          <cell r="L5939">
            <v>26540.76</v>
          </cell>
          <cell r="M5939" t="str">
            <v>F</v>
          </cell>
          <cell r="N5939">
            <v>0.6584</v>
          </cell>
          <cell r="O5939" t="str">
            <v>I</v>
          </cell>
        </row>
        <row r="5940">
          <cell r="F5940" t="str">
            <v>TCKU6212604</v>
          </cell>
          <cell r="G5940" t="str">
            <v>GR-2024/06-0023</v>
          </cell>
          <cell r="H5940" t="str">
            <v>202403-S0089, 202404-S0028, 202402-S0014, 202403-S0023, 202405-S0024, 202404-S0012</v>
          </cell>
          <cell r="I5940" t="str">
            <v>F</v>
          </cell>
          <cell r="J5940">
            <v>81554</v>
          </cell>
          <cell r="K5940">
            <v>81554</v>
          </cell>
          <cell r="L5940">
            <v>53695.15</v>
          </cell>
          <cell r="M5940" t="str">
            <v>F</v>
          </cell>
          <cell r="N5940">
            <v>0.6584</v>
          </cell>
          <cell r="O5940" t="str">
            <v>I</v>
          </cell>
        </row>
        <row r="5941">
          <cell r="G5941" t="str">
            <v>GR-2024/06-0017</v>
          </cell>
        </row>
        <row r="5941">
          <cell r="I5941" t="str">
            <v>F</v>
          </cell>
          <cell r="J5941">
            <v>63.11</v>
          </cell>
          <cell r="K5941">
            <v>63.11</v>
          </cell>
          <cell r="L5941">
            <v>63.11</v>
          </cell>
          <cell r="M5941" t="str">
            <v>F</v>
          </cell>
          <cell r="N5941">
            <v>1</v>
          </cell>
        </row>
        <row r="5942">
          <cell r="G5942" t="str">
            <v>SPO-2024/10-0040, SPO-2024/08-0008, SPO-2024/08-0055</v>
          </cell>
        </row>
        <row r="5942">
          <cell r="I5942" t="str">
            <v>F</v>
          </cell>
          <cell r="J5942">
            <v>20320</v>
          </cell>
          <cell r="K5942">
            <v>20320</v>
          </cell>
          <cell r="L5942">
            <v>12192</v>
          </cell>
          <cell r="M5942" t="str">
            <v>F</v>
          </cell>
          <cell r="N5942">
            <v>0.6</v>
          </cell>
          <cell r="O5942" t="str">
            <v>L</v>
          </cell>
        </row>
        <row r="5943">
          <cell r="G5943" t="str">
            <v>SPO-2024/09-0077, SPO-2024/07-0092</v>
          </cell>
        </row>
        <row r="5943">
          <cell r="I5943" t="str">
            <v>F</v>
          </cell>
          <cell r="J5943">
            <v>30000</v>
          </cell>
          <cell r="K5943">
            <v>30000</v>
          </cell>
          <cell r="L5943">
            <v>18000</v>
          </cell>
          <cell r="M5943" t="str">
            <v>F</v>
          </cell>
          <cell r="N5943">
            <v>0.6</v>
          </cell>
          <cell r="O5943" t="str">
            <v>L</v>
          </cell>
        </row>
        <row r="5944">
          <cell r="G5944" t="str">
            <v>SPO-2024/07-0064</v>
          </cell>
        </row>
        <row r="5944">
          <cell r="I5944" t="str">
            <v>F</v>
          </cell>
          <cell r="J5944">
            <v>237.25</v>
          </cell>
          <cell r="K5944">
            <v>237.25</v>
          </cell>
          <cell r="L5944">
            <v>711.75</v>
          </cell>
          <cell r="M5944" t="str">
            <v>F</v>
          </cell>
          <cell r="N5944">
            <v>3</v>
          </cell>
          <cell r="O5944" t="str">
            <v>L</v>
          </cell>
        </row>
        <row r="5945">
          <cell r="G5945" t="str">
            <v>SPO-2024/07-0036</v>
          </cell>
        </row>
        <row r="5945">
          <cell r="I5945" t="str">
            <v>F</v>
          </cell>
          <cell r="J5945">
            <v>750</v>
          </cell>
          <cell r="K5945">
            <v>750</v>
          </cell>
          <cell r="L5945">
            <v>450</v>
          </cell>
          <cell r="M5945" t="str">
            <v>F</v>
          </cell>
          <cell r="N5945">
            <v>0.6</v>
          </cell>
          <cell r="O5945" t="str">
            <v>L</v>
          </cell>
        </row>
        <row r="5946">
          <cell r="G5946" t="str">
            <v>SPO-2024/07-0074, SPO-2024/07-0050, SPO-2024/07-0002, SPO-2024/06-0045, SPO-2024/08-0058, SPO-2024/07-0001, SPO-2024/07-0049, SPO-2024/10-0071, SPO-2024/10-0029, SPO-2024/08-0057</v>
          </cell>
        </row>
        <row r="5946">
          <cell r="I5946" t="str">
            <v>F</v>
          </cell>
          <cell r="J5946">
            <v>126829</v>
          </cell>
          <cell r="K5946">
            <v>126829</v>
          </cell>
          <cell r="L5946">
            <v>76097.4</v>
          </cell>
          <cell r="M5946" t="str">
            <v>F</v>
          </cell>
          <cell r="N5946">
            <v>0.6</v>
          </cell>
          <cell r="O5946" t="str">
            <v>L</v>
          </cell>
        </row>
        <row r="5947">
          <cell r="G5947" t="str">
            <v>SPO-2024/07-0082</v>
          </cell>
        </row>
        <row r="5947">
          <cell r="I5947" t="str">
            <v>F</v>
          </cell>
          <cell r="J5947">
            <v>7910</v>
          </cell>
          <cell r="K5947">
            <v>7910</v>
          </cell>
          <cell r="L5947">
            <v>4746</v>
          </cell>
          <cell r="M5947" t="str">
            <v>F</v>
          </cell>
          <cell r="N5947">
            <v>0.6</v>
          </cell>
          <cell r="O5947" t="str">
            <v>L</v>
          </cell>
        </row>
        <row r="5948">
          <cell r="G5948" t="str">
            <v>SPO-2024/07-0070, SPO-2024/08-0036, SPO-2024/07-0092, SPO-2024/08-0078, SPO-2024/07-0036</v>
          </cell>
        </row>
        <row r="5948">
          <cell r="I5948" t="str">
            <v>F</v>
          </cell>
          <cell r="J5948">
            <v>145790.3</v>
          </cell>
          <cell r="K5948">
            <v>145790.3</v>
          </cell>
          <cell r="L5948">
            <v>87474.18</v>
          </cell>
          <cell r="M5948" t="str">
            <v>F</v>
          </cell>
          <cell r="N5948">
            <v>0.6</v>
          </cell>
          <cell r="O5948" t="str">
            <v>L</v>
          </cell>
        </row>
        <row r="5949">
          <cell r="G5949" t="str">
            <v>SPO-2024/07-0057</v>
          </cell>
        </row>
        <row r="5949">
          <cell r="I5949" t="str">
            <v>F</v>
          </cell>
          <cell r="J5949">
            <v>14500</v>
          </cell>
          <cell r="K5949">
            <v>14500</v>
          </cell>
          <cell r="L5949">
            <v>8700</v>
          </cell>
          <cell r="M5949" t="str">
            <v>F</v>
          </cell>
          <cell r="N5949">
            <v>0.6</v>
          </cell>
          <cell r="O5949" t="str">
            <v>L</v>
          </cell>
        </row>
        <row r="5950">
          <cell r="G5950" t="str">
            <v>SPO-2024/07-0081</v>
          </cell>
        </row>
        <row r="5950">
          <cell r="I5950" t="str">
            <v>F</v>
          </cell>
          <cell r="J5950">
            <v>30250</v>
          </cell>
          <cell r="K5950">
            <v>30250</v>
          </cell>
          <cell r="L5950">
            <v>18150</v>
          </cell>
          <cell r="M5950" t="str">
            <v>F</v>
          </cell>
          <cell r="N5950">
            <v>0.6</v>
          </cell>
          <cell r="O5950" t="str">
            <v>L</v>
          </cell>
        </row>
        <row r="5951">
          <cell r="G5951" t="str">
            <v>SPO-2024/07-0057, SPO-2024/09-0026</v>
          </cell>
        </row>
        <row r="5951">
          <cell r="I5951" t="str">
            <v>F</v>
          </cell>
          <cell r="J5951">
            <v>28218</v>
          </cell>
          <cell r="K5951">
            <v>28218</v>
          </cell>
          <cell r="L5951">
            <v>16930.8</v>
          </cell>
          <cell r="M5951" t="str">
            <v>F</v>
          </cell>
          <cell r="N5951">
            <v>0.6</v>
          </cell>
          <cell r="O5951" t="str">
            <v>L</v>
          </cell>
        </row>
        <row r="5952">
          <cell r="G5952" t="str">
            <v>PO-2024/10-0027, SPO-2024/08-0078, SPO-2024/07-0036, SPO-2024/07-0070, SPO-2024/09-0077, SPO-2024/07-0092, SPO-2024/08-0022</v>
          </cell>
        </row>
        <row r="5952">
          <cell r="I5952" t="str">
            <v>F</v>
          </cell>
          <cell r="J5952">
            <v>209693</v>
          </cell>
          <cell r="K5952">
            <v>209693</v>
          </cell>
          <cell r="L5952">
            <v>125815.8</v>
          </cell>
          <cell r="M5952" t="str">
            <v>F</v>
          </cell>
          <cell r="N5952">
            <v>0.6</v>
          </cell>
          <cell r="O5952" t="str">
            <v>L</v>
          </cell>
        </row>
        <row r="5953">
          <cell r="F5953" t="str">
            <v>FOR LINKING</v>
          </cell>
          <cell r="G5953" t="str">
            <v>SPO-2024/11-0070, SPO-2024/07-0103, SPO-2024/09-0043, SPO-2024/07-0063, SPO-2024/10-0043, SPO-2024/11-0043, SPO-2024/06-0067, SPO-2024/11-0035, SPO-2024/10-0091, SPO-2024/10-0092, SPO-2024/09-0045, SPO-2024/10-0047, SPO-2024/07-0102, SPO-2024/11-0021, SPO-2024/09-0053, SPO-2024/07-0011, SPO-2024/10-0079, SPO-2024/07-0015, SPO-2024/10-0062, SPO-2024/08-0030</v>
          </cell>
        </row>
        <row r="5953">
          <cell r="I5953" t="str">
            <v>F</v>
          </cell>
          <cell r="J5953">
            <v>504081</v>
          </cell>
          <cell r="K5953">
            <v>504081</v>
          </cell>
          <cell r="L5953">
            <v>302448.6</v>
          </cell>
          <cell r="M5953" t="str">
            <v>F</v>
          </cell>
          <cell r="N5953">
            <v>0.6</v>
          </cell>
          <cell r="O5953" t="str">
            <v>L</v>
          </cell>
        </row>
        <row r="5954">
          <cell r="G5954" t="str">
            <v>SPO-2024/06-0062</v>
          </cell>
        </row>
        <row r="5954">
          <cell r="I5954" t="str">
            <v>F</v>
          </cell>
          <cell r="J5954">
            <v>11400</v>
          </cell>
          <cell r="K5954">
            <v>11400</v>
          </cell>
          <cell r="L5954">
            <v>6840</v>
          </cell>
          <cell r="M5954" t="str">
            <v>F</v>
          </cell>
          <cell r="N5954">
            <v>0.6</v>
          </cell>
          <cell r="O5954" t="str">
            <v>L</v>
          </cell>
        </row>
        <row r="5955">
          <cell r="G5955" t="str">
            <v>SPO-2024/06-0085</v>
          </cell>
        </row>
        <row r="5955">
          <cell r="I5955" t="str">
            <v>F</v>
          </cell>
          <cell r="J5955">
            <v>1900</v>
          </cell>
          <cell r="K5955">
            <v>1900</v>
          </cell>
          <cell r="L5955">
            <v>1140</v>
          </cell>
          <cell r="M5955" t="str">
            <v>F</v>
          </cell>
          <cell r="N5955">
            <v>0.6</v>
          </cell>
          <cell r="O5955" t="str">
            <v>L</v>
          </cell>
        </row>
        <row r="5956">
          <cell r="G5956" t="str">
            <v>SPO-2024/07-0004</v>
          </cell>
        </row>
        <row r="5956">
          <cell r="I5956" t="str">
            <v>F</v>
          </cell>
          <cell r="J5956">
            <v>1100</v>
          </cell>
          <cell r="K5956">
            <v>1100</v>
          </cell>
          <cell r="L5956">
            <v>660</v>
          </cell>
          <cell r="M5956" t="str">
            <v>F</v>
          </cell>
          <cell r="N5956">
            <v>0.6</v>
          </cell>
          <cell r="O5956" t="str">
            <v>L</v>
          </cell>
        </row>
        <row r="5957">
          <cell r="G5957" t="str">
            <v>SPO-2024/06-0065</v>
          </cell>
        </row>
        <row r="5957">
          <cell r="I5957" t="str">
            <v>F</v>
          </cell>
          <cell r="J5957">
            <v>7250</v>
          </cell>
          <cell r="K5957">
            <v>7250</v>
          </cell>
          <cell r="L5957">
            <v>4350</v>
          </cell>
          <cell r="M5957" t="str">
            <v>F</v>
          </cell>
          <cell r="N5957">
            <v>0.6</v>
          </cell>
          <cell r="O5957" t="str">
            <v>L</v>
          </cell>
        </row>
        <row r="5958">
          <cell r="G5958" t="str">
            <v>SPO-2024/07-0075</v>
          </cell>
        </row>
        <row r="5958">
          <cell r="I5958" t="str">
            <v>F</v>
          </cell>
          <cell r="J5958">
            <v>3523</v>
          </cell>
          <cell r="K5958">
            <v>3523</v>
          </cell>
          <cell r="L5958">
            <v>2113.8</v>
          </cell>
          <cell r="M5958" t="str">
            <v>F</v>
          </cell>
          <cell r="N5958">
            <v>0.6</v>
          </cell>
          <cell r="O5958" t="str">
            <v>L</v>
          </cell>
        </row>
        <row r="5959">
          <cell r="G5959" t="str">
            <v>SPO-2024/07-0002, SPO-2024/07-0075, SPO-2024/07-0001, SPO-2024/07-0074</v>
          </cell>
        </row>
        <row r="5959">
          <cell r="I5959" t="str">
            <v>F</v>
          </cell>
          <cell r="J5959">
            <v>209318</v>
          </cell>
          <cell r="K5959">
            <v>209318</v>
          </cell>
          <cell r="L5959">
            <v>125590.8</v>
          </cell>
          <cell r="M5959" t="str">
            <v>F</v>
          </cell>
          <cell r="N5959">
            <v>0.6</v>
          </cell>
          <cell r="O5959" t="str">
            <v>L</v>
          </cell>
        </row>
        <row r="5960">
          <cell r="F5960" t="str">
            <v>F-FFAU3551524</v>
          </cell>
          <cell r="G5960" t="str">
            <v>FGR2024/06-0001</v>
          </cell>
        </row>
        <row r="5960">
          <cell r="I5960" t="str">
            <v>F</v>
          </cell>
          <cell r="J5960">
            <v>0</v>
          </cell>
          <cell r="K5960">
            <v>0</v>
          </cell>
          <cell r="L5960">
            <v>0</v>
          </cell>
          <cell r="M5960" t="str">
            <v>F</v>
          </cell>
          <cell r="N5960">
            <v>0.6628</v>
          </cell>
          <cell r="O5960" t="str">
            <v>I</v>
          </cell>
        </row>
        <row r="5961">
          <cell r="G5961" t="str">
            <v>SPO-2024/07-0031</v>
          </cell>
        </row>
        <row r="5961">
          <cell r="I5961" t="str">
            <v>F</v>
          </cell>
          <cell r="J5961">
            <v>15776</v>
          </cell>
          <cell r="K5961">
            <v>15776</v>
          </cell>
          <cell r="L5961">
            <v>9465.6</v>
          </cell>
          <cell r="M5961" t="str">
            <v>F</v>
          </cell>
          <cell r="N5961">
            <v>0.6</v>
          </cell>
          <cell r="O5961" t="str">
            <v>L</v>
          </cell>
        </row>
        <row r="5962">
          <cell r="I5962" t="str">
            <v>F</v>
          </cell>
          <cell r="J5962">
            <v>27150</v>
          </cell>
          <cell r="K5962">
            <v>27150</v>
          </cell>
          <cell r="L5962">
            <v>16290</v>
          </cell>
          <cell r="M5962" t="str">
            <v>F</v>
          </cell>
          <cell r="N5962">
            <v>0.6</v>
          </cell>
          <cell r="O5962" t="str">
            <v>N</v>
          </cell>
        </row>
        <row r="5963">
          <cell r="F5963" t="str">
            <v>BY COURIER</v>
          </cell>
          <cell r="G5963" t="str">
            <v>GR-2024/07-0056</v>
          </cell>
          <cell r="H5963" t="str">
            <v>202404-S0078</v>
          </cell>
          <cell r="I5963" t="str">
            <v>F</v>
          </cell>
          <cell r="J5963">
            <v>1600</v>
          </cell>
          <cell r="K5963">
            <v>1600</v>
          </cell>
          <cell r="L5963">
            <v>1047.52</v>
          </cell>
          <cell r="M5963" t="str">
            <v>F</v>
          </cell>
          <cell r="N5963">
            <v>0.6547</v>
          </cell>
          <cell r="O5963" t="str">
            <v>I</v>
          </cell>
        </row>
        <row r="5964">
          <cell r="G5964" t="str">
            <v>SPO-2024/08-0057, SPO-2024/10-0071, SPO-2024/07-0001, SPO-2024/06-0045, SPO-2024/11-0033, SPO-2024/09-0001, SPO-2024/07-0073, SPO-2024/09-0005, SPO-2024/08-0076, SPO-2024/10-0049, SPO-2024/09-0006, SPO-2024/07-0075, SPO-2024/08-0018, SPO-2024/09-0081, SPO-2024/06-0044, SPO-2024/07-0072, SPO-2024/11-0034, SPO-2024/08-0012, SPO-2024/07-0049, SPO-2024/08-0073, SPO-2024/09-0004, SPO-2024/07-0050, SPO-2024/07-0074, SPO-2024/08-0074</v>
          </cell>
        </row>
        <row r="5964">
          <cell r="I5964" t="str">
            <v>F</v>
          </cell>
          <cell r="J5964">
            <v>948668</v>
          </cell>
          <cell r="K5964">
            <v>948668</v>
          </cell>
          <cell r="L5964">
            <v>569200.8</v>
          </cell>
          <cell r="M5964" t="str">
            <v>F</v>
          </cell>
          <cell r="N5964">
            <v>0.6</v>
          </cell>
          <cell r="O5964" t="str">
            <v>L</v>
          </cell>
        </row>
        <row r="5965">
          <cell r="F5965" t="str">
            <v>FFAU4227227</v>
          </cell>
          <cell r="G5965" t="str">
            <v>GR-2024/06-0065</v>
          </cell>
          <cell r="H5965" t="str">
            <v>202403-S0027</v>
          </cell>
          <cell r="I5965" t="str">
            <v>F</v>
          </cell>
          <cell r="J5965">
            <v>5440.2</v>
          </cell>
          <cell r="K5965">
            <v>5440.2</v>
          </cell>
          <cell r="L5965">
            <v>5440.2</v>
          </cell>
          <cell r="M5965" t="str">
            <v>F</v>
          </cell>
          <cell r="N5965">
            <v>1</v>
          </cell>
          <cell r="O5965" t="str">
            <v>I</v>
          </cell>
        </row>
        <row r="5966">
          <cell r="G5966" t="str">
            <v>GR-2024/06-0002</v>
          </cell>
        </row>
        <row r="5966">
          <cell r="I5966" t="str">
            <v>F</v>
          </cell>
          <cell r="J5966">
            <v>41</v>
          </cell>
          <cell r="K5966">
            <v>41</v>
          </cell>
          <cell r="L5966">
            <v>41</v>
          </cell>
          <cell r="M5966" t="str">
            <v>F</v>
          </cell>
          <cell r="N5966">
            <v>1</v>
          </cell>
        </row>
        <row r="5967">
          <cell r="F5967" t="str">
            <v>FFAU4227227</v>
          </cell>
          <cell r="G5967" t="str">
            <v>GR-2024/06-0063</v>
          </cell>
          <cell r="H5967" t="str">
            <v>202403-S0065, 202404-S0018, 202403-S0011, 202403-S0088, 202403-S0032</v>
          </cell>
          <cell r="I5967" t="str">
            <v>F</v>
          </cell>
          <cell r="J5967">
            <v>36633.68</v>
          </cell>
          <cell r="K5967">
            <v>36633.68</v>
          </cell>
          <cell r="L5967">
            <v>36633.68</v>
          </cell>
          <cell r="M5967" t="str">
            <v>F</v>
          </cell>
          <cell r="N5967">
            <v>1</v>
          </cell>
          <cell r="O5967" t="str">
            <v>I</v>
          </cell>
        </row>
        <row r="5968">
          <cell r="G5968" t="str">
            <v>SPO-2024/09-0026, SPO-2024/07-0057</v>
          </cell>
        </row>
        <row r="5968">
          <cell r="I5968" t="str">
            <v>F</v>
          </cell>
          <cell r="J5968">
            <v>38010</v>
          </cell>
          <cell r="K5968">
            <v>38010</v>
          </cell>
          <cell r="L5968">
            <v>22806</v>
          </cell>
          <cell r="M5968" t="str">
            <v>F</v>
          </cell>
          <cell r="N5968">
            <v>0.6</v>
          </cell>
          <cell r="O5968" t="str">
            <v>L</v>
          </cell>
        </row>
        <row r="5969">
          <cell r="F5969" t="str">
            <v>FFAU4227227</v>
          </cell>
          <cell r="G5969" t="str">
            <v>GR-2024/06-0064</v>
          </cell>
          <cell r="H5969" t="str">
            <v>202311-S0087, 202403-S0090, 202403-S0020</v>
          </cell>
          <cell r="I5969" t="str">
            <v>F</v>
          </cell>
          <cell r="J5969">
            <v>32240.21</v>
          </cell>
          <cell r="K5969">
            <v>32240.21</v>
          </cell>
          <cell r="L5969">
            <v>32240.21</v>
          </cell>
          <cell r="M5969" t="str">
            <v>F</v>
          </cell>
          <cell r="N5969">
            <v>1</v>
          </cell>
          <cell r="O5969" t="str">
            <v>I</v>
          </cell>
        </row>
        <row r="5970">
          <cell r="F5970" t="str">
            <v>TRHU5712305</v>
          </cell>
          <cell r="G5970" t="str">
            <v>GR-2024/06-0098</v>
          </cell>
        </row>
        <row r="5970">
          <cell r="I5970" t="str">
            <v>F</v>
          </cell>
          <cell r="J5970">
            <v>118440</v>
          </cell>
          <cell r="K5970">
            <v>118440</v>
          </cell>
          <cell r="L5970">
            <v>77826.92</v>
          </cell>
          <cell r="M5970" t="str">
            <v>F</v>
          </cell>
          <cell r="N5970">
            <v>0.6571</v>
          </cell>
          <cell r="O5970" t="str">
            <v>I</v>
          </cell>
        </row>
        <row r="5971">
          <cell r="F5971" t="str">
            <v>TRHU6397677</v>
          </cell>
          <cell r="G5971" t="str">
            <v>GR-2024/07-0004</v>
          </cell>
        </row>
        <row r="5971">
          <cell r="I5971" t="str">
            <v>F</v>
          </cell>
          <cell r="J5971">
            <v>112800</v>
          </cell>
          <cell r="K5971">
            <v>112800</v>
          </cell>
          <cell r="L5971">
            <v>74120.88</v>
          </cell>
          <cell r="M5971" t="str">
            <v>F</v>
          </cell>
          <cell r="N5971">
            <v>0.6571</v>
          </cell>
          <cell r="O5971" t="str">
            <v>I</v>
          </cell>
        </row>
        <row r="5972">
          <cell r="F5972" t="str">
            <v>UETU5378989</v>
          </cell>
          <cell r="G5972" t="str">
            <v>GR-2024/07-0010</v>
          </cell>
          <cell r="H5972" t="str">
            <v>202401-S0091, 202312-S0045, 202404-S0084</v>
          </cell>
          <cell r="I5972" t="str">
            <v>F</v>
          </cell>
          <cell r="J5972">
            <v>105675</v>
          </cell>
          <cell r="K5972">
            <v>105675</v>
          </cell>
          <cell r="L5972">
            <v>69439.04</v>
          </cell>
          <cell r="M5972" t="str">
            <v>F</v>
          </cell>
          <cell r="N5972">
            <v>0.6571</v>
          </cell>
          <cell r="O5972" t="str">
            <v>I</v>
          </cell>
        </row>
        <row r="5973">
          <cell r="F5973" t="str">
            <v>UETU5296730</v>
          </cell>
          <cell r="G5973" t="str">
            <v>GR-2024/07-0006</v>
          </cell>
          <cell r="H5973" t="str">
            <v>202405-S0110, 202311-S0012, 202403-S0017, 202405-S0081</v>
          </cell>
          <cell r="I5973" t="str">
            <v>F</v>
          </cell>
          <cell r="J5973">
            <v>111384</v>
          </cell>
          <cell r="K5973">
            <v>111384</v>
          </cell>
          <cell r="L5973">
            <v>73190.43</v>
          </cell>
          <cell r="M5973" t="str">
            <v>F</v>
          </cell>
          <cell r="N5973">
            <v>0.6571</v>
          </cell>
          <cell r="O5973" t="str">
            <v>I</v>
          </cell>
        </row>
        <row r="5974">
          <cell r="G5974" t="str">
            <v>SPO-2024/05-0072</v>
          </cell>
        </row>
        <row r="5974">
          <cell r="I5974" t="str">
            <v>F</v>
          </cell>
          <cell r="J5974">
            <v>88998</v>
          </cell>
          <cell r="K5974">
            <v>88998</v>
          </cell>
          <cell r="L5974">
            <v>53398.8</v>
          </cell>
          <cell r="M5974" t="str">
            <v>F</v>
          </cell>
          <cell r="N5974">
            <v>0.6</v>
          </cell>
          <cell r="O5974" t="str">
            <v>L</v>
          </cell>
        </row>
        <row r="5975">
          <cell r="F5975" t="str">
            <v>CSLU6076984</v>
          </cell>
          <cell r="G5975" t="str">
            <v>GR-2024/06-0095</v>
          </cell>
          <cell r="H5975" t="str">
            <v>202405-S0088</v>
          </cell>
          <cell r="I5975" t="str">
            <v>F</v>
          </cell>
          <cell r="J5975">
            <v>106857.97</v>
          </cell>
          <cell r="K5975">
            <v>106857.97</v>
          </cell>
          <cell r="L5975">
            <v>70141.57</v>
          </cell>
          <cell r="M5975" t="str">
            <v>F</v>
          </cell>
          <cell r="N5975">
            <v>0.6564</v>
          </cell>
          <cell r="O5975" t="str">
            <v>I</v>
          </cell>
        </row>
        <row r="5976">
          <cell r="F5976" t="str">
            <v>CSLU6075360</v>
          </cell>
          <cell r="G5976" t="str">
            <v>GR-2024/07-0007</v>
          </cell>
        </row>
        <row r="5976">
          <cell r="I5976" t="str">
            <v>F</v>
          </cell>
          <cell r="J5976">
            <v>106953</v>
          </cell>
          <cell r="K5976">
            <v>106953</v>
          </cell>
          <cell r="L5976">
            <v>70203.95</v>
          </cell>
          <cell r="M5976" t="str">
            <v>F</v>
          </cell>
          <cell r="N5976">
            <v>0.6564</v>
          </cell>
          <cell r="O5976" t="str">
            <v>I</v>
          </cell>
        </row>
        <row r="5977">
          <cell r="F5977" t="str">
            <v>GESU6869341</v>
          </cell>
          <cell r="G5977" t="str">
            <v>GR-2024/07-0011</v>
          </cell>
          <cell r="H5977" t="str">
            <v>202403-S0045, 202404-S0024, 202403-S0071, 202403-S0031, 202303-S0031, 202401-S0032, 202305-S0079, 202403-S0040, 202405-S0023, 202405-S0018</v>
          </cell>
          <cell r="I5977" t="str">
            <v>F</v>
          </cell>
          <cell r="J5977">
            <v>149017</v>
          </cell>
          <cell r="K5977">
            <v>149017</v>
          </cell>
          <cell r="L5977">
            <v>97561.43</v>
          </cell>
          <cell r="M5977" t="str">
            <v>F</v>
          </cell>
          <cell r="N5977">
            <v>0.6547</v>
          </cell>
          <cell r="O5977" t="str">
            <v>I</v>
          </cell>
        </row>
        <row r="5978">
          <cell r="G5978" t="str">
            <v>SPO-2024/07-0016, SPO-2024/08-0026, SPO-2024/09-0075, SPO-2024/09-0073, SPO-2024/09-0072, SPO-2024/07-0088, SPO-2024/09-0033</v>
          </cell>
        </row>
        <row r="5978">
          <cell r="I5978" t="str">
            <v>F</v>
          </cell>
          <cell r="J5978">
            <v>348260</v>
          </cell>
          <cell r="K5978">
            <v>348260</v>
          </cell>
          <cell r="L5978">
            <v>208956</v>
          </cell>
          <cell r="M5978" t="str">
            <v>F</v>
          </cell>
          <cell r="N5978">
            <v>0.6</v>
          </cell>
          <cell r="O5978" t="str">
            <v>L</v>
          </cell>
        </row>
        <row r="5979">
          <cell r="G5979" t="str">
            <v>GR-2024/07-0057, GR-2024/05-0071, GR-2024/07-0008, GR-2024/07-0088</v>
          </cell>
        </row>
        <row r="5979">
          <cell r="I5979" t="str">
            <v>F</v>
          </cell>
          <cell r="J5979">
            <v>8128</v>
          </cell>
          <cell r="K5979">
            <v>8128</v>
          </cell>
          <cell r="L5979">
            <v>8128</v>
          </cell>
          <cell r="M5979" t="str">
            <v>F</v>
          </cell>
          <cell r="N5979">
            <v>1</v>
          </cell>
        </row>
        <row r="5980">
          <cell r="F5980" t="str">
            <v>CMAU8476528</v>
          </cell>
          <cell r="G5980" t="str">
            <v>GR-2024/07-0037</v>
          </cell>
          <cell r="H5980" t="str">
            <v>202403-S0068, 202403-S0031, 202403-S0071, 202311-S0114, 202403-S0040, 202311-S0030, 202210-S0020, 202405-S0018, 202401-S0074, 202310-S0008, 202104-S0004, 202404-S0068</v>
          </cell>
          <cell r="I5980" t="str">
            <v>F</v>
          </cell>
          <cell r="J5980">
            <v>179448</v>
          </cell>
          <cell r="K5980">
            <v>179448</v>
          </cell>
          <cell r="L5980">
            <v>117484.61</v>
          </cell>
          <cell r="M5980" t="str">
            <v>F</v>
          </cell>
          <cell r="N5980">
            <v>0.6547</v>
          </cell>
          <cell r="O5980" t="str">
            <v>I</v>
          </cell>
        </row>
        <row r="5981">
          <cell r="G5981" t="str">
            <v>SPO-2024/06-0065</v>
          </cell>
        </row>
        <row r="5981">
          <cell r="I5981" t="str">
            <v>F</v>
          </cell>
          <cell r="J5981">
            <v>51800</v>
          </cell>
          <cell r="K5981">
            <v>51800</v>
          </cell>
          <cell r="L5981">
            <v>31080</v>
          </cell>
          <cell r="M5981" t="str">
            <v>F</v>
          </cell>
          <cell r="N5981">
            <v>0.6</v>
          </cell>
          <cell r="O5981" t="str">
            <v>L</v>
          </cell>
        </row>
        <row r="5982">
          <cell r="G5982" t="str">
            <v>SPO-2024/06-0063</v>
          </cell>
        </row>
        <row r="5982">
          <cell r="I5982" t="str">
            <v>F</v>
          </cell>
          <cell r="J5982">
            <v>2900</v>
          </cell>
          <cell r="K5982">
            <v>2900</v>
          </cell>
          <cell r="L5982">
            <v>1740</v>
          </cell>
          <cell r="M5982" t="str">
            <v>F</v>
          </cell>
          <cell r="N5982">
            <v>0.6</v>
          </cell>
          <cell r="O5982" t="str">
            <v>L</v>
          </cell>
        </row>
        <row r="5983">
          <cell r="G5983" t="str">
            <v>SPO-2024/06-0065</v>
          </cell>
        </row>
        <row r="5983">
          <cell r="I5983" t="str">
            <v>F</v>
          </cell>
          <cell r="J5983">
            <v>6650</v>
          </cell>
          <cell r="K5983">
            <v>6650</v>
          </cell>
          <cell r="L5983">
            <v>3990</v>
          </cell>
          <cell r="M5983" t="str">
            <v>F</v>
          </cell>
          <cell r="N5983">
            <v>0.6</v>
          </cell>
          <cell r="O5983" t="str">
            <v>L</v>
          </cell>
        </row>
        <row r="5984">
          <cell r="F5984" t="str">
            <v>CSNU7100130</v>
          </cell>
          <cell r="G5984" t="str">
            <v>GR-2024/06-0096</v>
          </cell>
          <cell r="H5984" t="str">
            <v>202404-S0030, 202404-S0013, 202403-S0009</v>
          </cell>
          <cell r="I5984" t="str">
            <v>F</v>
          </cell>
          <cell r="J5984">
            <v>122500</v>
          </cell>
          <cell r="K5984">
            <v>122500</v>
          </cell>
          <cell r="L5984">
            <v>80409</v>
          </cell>
          <cell r="M5984" t="str">
            <v>F</v>
          </cell>
          <cell r="N5984">
            <v>0.6564</v>
          </cell>
          <cell r="O5984" t="str">
            <v>I</v>
          </cell>
        </row>
        <row r="5985">
          <cell r="F5985" t="str">
            <v>CSNU7087316</v>
          </cell>
          <cell r="G5985" t="str">
            <v>GR-2024/07-0005</v>
          </cell>
          <cell r="H5985" t="str">
            <v>202306-S0014, 202403-S0009</v>
          </cell>
          <cell r="I5985" t="str">
            <v>F</v>
          </cell>
          <cell r="J5985">
            <v>126789.2</v>
          </cell>
          <cell r="K5985">
            <v>126789.2</v>
          </cell>
          <cell r="L5985">
            <v>83224.43</v>
          </cell>
          <cell r="M5985" t="str">
            <v>F</v>
          </cell>
          <cell r="N5985">
            <v>0.6564</v>
          </cell>
          <cell r="O5985" t="str">
            <v>I</v>
          </cell>
        </row>
        <row r="5986">
          <cell r="G5986" t="str">
            <v>GR-2024/05-0068</v>
          </cell>
          <cell r="H5986" t="str">
            <v>202404-S0077</v>
          </cell>
          <cell r="I5986" t="str">
            <v>F</v>
          </cell>
          <cell r="J5986">
            <v>8.48</v>
          </cell>
          <cell r="K5986">
            <v>8.48</v>
          </cell>
          <cell r="L5986">
            <v>39.69</v>
          </cell>
          <cell r="M5986" t="str">
            <v>F</v>
          </cell>
          <cell r="N5986">
            <v>4.68</v>
          </cell>
          <cell r="O5986" t="str">
            <v>I</v>
          </cell>
        </row>
        <row r="5987">
          <cell r="F5987" t="str">
            <v>PCIU9103648 (KUCHING)</v>
          </cell>
          <cell r="G5987" t="str">
            <v>GR-2024/06-0083</v>
          </cell>
          <cell r="H5987" t="str">
            <v>202404-S0044</v>
          </cell>
          <cell r="I5987" t="str">
            <v>F</v>
          </cell>
          <cell r="J5987">
            <v>31078.98</v>
          </cell>
          <cell r="K5987">
            <v>31078.98</v>
          </cell>
          <cell r="L5987">
            <v>20400.24</v>
          </cell>
          <cell r="M5987" t="str">
            <v>F</v>
          </cell>
          <cell r="N5987">
            <v>0.6564</v>
          </cell>
          <cell r="O5987" t="str">
            <v>I</v>
          </cell>
        </row>
        <row r="5988">
          <cell r="F5988" t="str">
            <v>PCIU9103648 (KUCHING)</v>
          </cell>
          <cell r="G5988" t="str">
            <v>GR-2024/06-0082</v>
          </cell>
          <cell r="H5988" t="str">
            <v>202404-S0045</v>
          </cell>
          <cell r="I5988" t="str">
            <v>F</v>
          </cell>
          <cell r="J5988">
            <v>77126</v>
          </cell>
          <cell r="K5988">
            <v>77126</v>
          </cell>
          <cell r="L5988">
            <v>50625.51</v>
          </cell>
          <cell r="M5988" t="str">
            <v>F</v>
          </cell>
          <cell r="N5988">
            <v>0.6564</v>
          </cell>
          <cell r="O5988" t="str">
            <v>I</v>
          </cell>
        </row>
        <row r="5989">
          <cell r="F5989" t="str">
            <v>WHLU5741780</v>
          </cell>
          <cell r="G5989" t="str">
            <v>GR-2024/06-0036</v>
          </cell>
          <cell r="H5989" t="str">
            <v>202401-S0091, 202405-S0106</v>
          </cell>
          <cell r="I5989" t="str">
            <v>F</v>
          </cell>
          <cell r="J5989">
            <v>118440</v>
          </cell>
          <cell r="K5989">
            <v>118440</v>
          </cell>
          <cell r="L5989">
            <v>77980.9</v>
          </cell>
          <cell r="M5989" t="str">
            <v>F</v>
          </cell>
          <cell r="N5989">
            <v>0.6584</v>
          </cell>
          <cell r="O5989" t="str">
            <v>I</v>
          </cell>
        </row>
        <row r="5990">
          <cell r="F5990" t="str">
            <v>BEAU4810054</v>
          </cell>
          <cell r="G5990" t="str">
            <v>GR-2024/06-0041</v>
          </cell>
          <cell r="H5990" t="str">
            <v>202405-S0081, 202405-S0106</v>
          </cell>
          <cell r="I5990" t="str">
            <v>F</v>
          </cell>
          <cell r="J5990">
            <v>109276.08</v>
          </cell>
          <cell r="K5990">
            <v>109276.08</v>
          </cell>
          <cell r="L5990">
            <v>71947.37</v>
          </cell>
          <cell r="M5990" t="str">
            <v>F</v>
          </cell>
          <cell r="N5990">
            <v>0.6584</v>
          </cell>
          <cell r="O5990" t="str">
            <v>I</v>
          </cell>
        </row>
        <row r="5991">
          <cell r="F5991" t="str">
            <v>WHLU5577038</v>
          </cell>
          <cell r="G5991" t="str">
            <v>GR-2024/06-0032</v>
          </cell>
          <cell r="H5991" t="str">
            <v>202405-S0106</v>
          </cell>
          <cell r="I5991" t="str">
            <v>F</v>
          </cell>
          <cell r="J5991">
            <v>105510</v>
          </cell>
          <cell r="K5991">
            <v>105510</v>
          </cell>
          <cell r="L5991">
            <v>69467.78</v>
          </cell>
          <cell r="M5991" t="str">
            <v>F</v>
          </cell>
          <cell r="N5991">
            <v>0.6584</v>
          </cell>
          <cell r="O5991" t="str">
            <v>I</v>
          </cell>
        </row>
        <row r="5992">
          <cell r="F5992" t="str">
            <v>BEAU4818369</v>
          </cell>
          <cell r="G5992" t="str">
            <v>GR-2024/06-0035</v>
          </cell>
          <cell r="H5992" t="str">
            <v>202405-S0106</v>
          </cell>
          <cell r="I5992" t="str">
            <v>F</v>
          </cell>
          <cell r="J5992">
            <v>113284</v>
          </cell>
          <cell r="K5992">
            <v>113284</v>
          </cell>
          <cell r="L5992">
            <v>74586.19</v>
          </cell>
          <cell r="M5992" t="str">
            <v>F</v>
          </cell>
          <cell r="N5992">
            <v>0.6584</v>
          </cell>
          <cell r="O5992" t="str">
            <v>I</v>
          </cell>
        </row>
        <row r="5993">
          <cell r="F5993" t="str">
            <v>DFSU7623048</v>
          </cell>
          <cell r="G5993" t="str">
            <v>GR-2024/06-0056</v>
          </cell>
          <cell r="H5993" t="str">
            <v>202309-S0049, 202310-S0031, 202312-S0045, 202403-S0017, 202405-S0081, 202405-S0106, 202305-S0086</v>
          </cell>
          <cell r="I5993" t="str">
            <v>F</v>
          </cell>
          <cell r="J5993">
            <v>112530</v>
          </cell>
          <cell r="K5993">
            <v>112530</v>
          </cell>
          <cell r="L5993">
            <v>73864.69</v>
          </cell>
          <cell r="M5993" t="str">
            <v>F</v>
          </cell>
          <cell r="N5993">
            <v>0.6564</v>
          </cell>
          <cell r="O5993" t="str">
            <v>I</v>
          </cell>
        </row>
        <row r="5994">
          <cell r="F5994" t="str">
            <v>BEAU5920502</v>
          </cell>
          <cell r="G5994" t="str">
            <v>GR-2024/06-0043</v>
          </cell>
          <cell r="H5994" t="str">
            <v>202311-S0012, 202403-S0007, 202311-S0077, 202401-S0091, 202404-S0056, 202405-S0106, 202310-S0031, 202404-S0084</v>
          </cell>
          <cell r="I5994" t="str">
            <v>F</v>
          </cell>
          <cell r="J5994">
            <v>106301</v>
          </cell>
          <cell r="K5994">
            <v>106301</v>
          </cell>
          <cell r="L5994">
            <v>69775.98</v>
          </cell>
          <cell r="M5994" t="str">
            <v>F</v>
          </cell>
          <cell r="N5994">
            <v>0.6564</v>
          </cell>
          <cell r="O5994" t="str">
            <v>I</v>
          </cell>
        </row>
        <row r="5995">
          <cell r="G5995" t="str">
            <v>SPO-2024/05-0059, SPO-2024/05-0060, SPO-2024/05-0058, SPO-2024/05-0061, SPO-2024/05-0057, SPO-2024/05-0062</v>
          </cell>
        </row>
        <row r="5995">
          <cell r="I5995" t="str">
            <v>F</v>
          </cell>
          <cell r="J5995">
            <v>517784</v>
          </cell>
          <cell r="K5995">
            <v>517784</v>
          </cell>
          <cell r="L5995">
            <v>310670.4</v>
          </cell>
          <cell r="M5995" t="str">
            <v>F</v>
          </cell>
          <cell r="N5995">
            <v>0.6</v>
          </cell>
          <cell r="O5995" t="str">
            <v>L</v>
          </cell>
        </row>
        <row r="5996">
          <cell r="F5996" t="str">
            <v>BEAU5984261</v>
          </cell>
          <cell r="G5996" t="str">
            <v>GR-2024/06-0058</v>
          </cell>
          <cell r="H5996" t="str">
            <v>202311-S0012, 202302-S0033, 202312-S0045, 202404-S0007, 202403-S0007, 202403-S0017, 202304-S0006, 202209-S0078, 202405-S0095, 202403-S0102, 202401-S0091, 202312-S0098, 202404-S0089, 202404-S0084</v>
          </cell>
          <cell r="I5996" t="str">
            <v>F</v>
          </cell>
          <cell r="J5996">
            <v>130980.09</v>
          </cell>
          <cell r="K5996">
            <v>130980.09</v>
          </cell>
          <cell r="L5996">
            <v>85975.33</v>
          </cell>
          <cell r="M5996" t="str">
            <v>F</v>
          </cell>
          <cell r="N5996">
            <v>0.6564</v>
          </cell>
          <cell r="O5996" t="str">
            <v>I</v>
          </cell>
        </row>
        <row r="5997">
          <cell r="G5997" t="str">
            <v>SPO-2024/08-0022</v>
          </cell>
        </row>
        <row r="5997">
          <cell r="I5997" t="str">
            <v>F</v>
          </cell>
          <cell r="J5997">
            <v>3760</v>
          </cell>
          <cell r="K5997">
            <v>3760</v>
          </cell>
          <cell r="L5997">
            <v>2256</v>
          </cell>
          <cell r="M5997" t="str">
            <v>F</v>
          </cell>
          <cell r="N5997">
            <v>0.6</v>
          </cell>
          <cell r="O5997" t="str">
            <v>L</v>
          </cell>
        </row>
        <row r="5998">
          <cell r="F5998" t="str">
            <v>F-TEMU7491576</v>
          </cell>
          <cell r="G5998" t="str">
            <v>FGR2024/05-0007</v>
          </cell>
        </row>
        <row r="5998">
          <cell r="I5998" t="str">
            <v>F</v>
          </cell>
          <cell r="J5998">
            <v>0</v>
          </cell>
          <cell r="K5998">
            <v>0</v>
          </cell>
          <cell r="L5998">
            <v>0</v>
          </cell>
          <cell r="M5998" t="str">
            <v>F</v>
          </cell>
          <cell r="N5998">
            <v>0.6645</v>
          </cell>
          <cell r="O5998" t="str">
            <v>I</v>
          </cell>
        </row>
        <row r="5999">
          <cell r="G5999" t="str">
            <v>SPO-2024/09-0038, SPO-2024/09-0017, SPO-2024/09-0021, SPO-2024/10-0043, SPO-2024/07-0103, SPO-2024/09-0043, SPO-2024/07-0061, SPO-2024/06-0051, SPO-2024/10-0014, SPO-2024/09-0053</v>
          </cell>
        </row>
        <row r="5999">
          <cell r="I5999" t="str">
            <v>F</v>
          </cell>
          <cell r="J5999">
            <v>83482.5</v>
          </cell>
          <cell r="K5999">
            <v>83482.5</v>
          </cell>
          <cell r="L5999">
            <v>50089.5</v>
          </cell>
          <cell r="M5999" t="str">
            <v>F</v>
          </cell>
          <cell r="N5999">
            <v>0.6</v>
          </cell>
          <cell r="O5999" t="str">
            <v>L</v>
          </cell>
        </row>
        <row r="6000">
          <cell r="G6000" t="str">
            <v>SPO-2024/06-0022</v>
          </cell>
        </row>
        <row r="6000">
          <cell r="I6000" t="str">
            <v>F</v>
          </cell>
          <cell r="J6000">
            <v>4980</v>
          </cell>
          <cell r="K6000">
            <v>4980</v>
          </cell>
          <cell r="L6000">
            <v>2988</v>
          </cell>
          <cell r="M6000" t="str">
            <v>F</v>
          </cell>
          <cell r="N6000">
            <v>0.6</v>
          </cell>
          <cell r="O6000" t="str">
            <v>L</v>
          </cell>
        </row>
        <row r="6001">
          <cell r="G6001" t="str">
            <v>SPO-2024/06-0021</v>
          </cell>
        </row>
        <row r="6001">
          <cell r="I6001" t="str">
            <v>F</v>
          </cell>
          <cell r="J6001">
            <v>4005</v>
          </cell>
          <cell r="K6001">
            <v>4005</v>
          </cell>
          <cell r="L6001">
            <v>2403</v>
          </cell>
          <cell r="M6001" t="str">
            <v>F</v>
          </cell>
          <cell r="N6001">
            <v>0.6</v>
          </cell>
          <cell r="O6001" t="str">
            <v>L</v>
          </cell>
        </row>
        <row r="6002">
          <cell r="G6002" t="str">
            <v>SPO-2024/06-0084</v>
          </cell>
        </row>
        <row r="6002">
          <cell r="I6002" t="str">
            <v>F</v>
          </cell>
          <cell r="J6002">
            <v>43</v>
          </cell>
          <cell r="K6002">
            <v>43</v>
          </cell>
          <cell r="L6002">
            <v>25.8</v>
          </cell>
          <cell r="M6002" t="str">
            <v>F</v>
          </cell>
          <cell r="N6002">
            <v>0.6</v>
          </cell>
          <cell r="O6002" t="str">
            <v>L</v>
          </cell>
        </row>
        <row r="6003">
          <cell r="F6003" t="str">
            <v>CMAU8741540 (MOCHA)</v>
          </cell>
          <cell r="G6003" t="str">
            <v>GR-2024/05-0066</v>
          </cell>
        </row>
        <row r="6003">
          <cell r="I6003" t="str">
            <v>F</v>
          </cell>
          <cell r="J6003">
            <v>214664.86</v>
          </cell>
          <cell r="K6003">
            <v>214664.86</v>
          </cell>
          <cell r="L6003">
            <v>142279.87</v>
          </cell>
          <cell r="M6003" t="str">
            <v>F</v>
          </cell>
          <cell r="N6003">
            <v>0.6628</v>
          </cell>
          <cell r="O6003" t="str">
            <v>I</v>
          </cell>
        </row>
        <row r="6004">
          <cell r="G6004" t="str">
            <v>SPO-2024/06-0062</v>
          </cell>
        </row>
        <row r="6004">
          <cell r="I6004" t="str">
            <v>F</v>
          </cell>
          <cell r="J6004">
            <v>950</v>
          </cell>
          <cell r="K6004">
            <v>950</v>
          </cell>
          <cell r="L6004">
            <v>570</v>
          </cell>
          <cell r="M6004" t="str">
            <v>F</v>
          </cell>
          <cell r="N6004">
            <v>0.6</v>
          </cell>
          <cell r="O6004" t="str">
            <v>L</v>
          </cell>
        </row>
        <row r="6005">
          <cell r="F6005" t="str">
            <v>CMAU8741540</v>
          </cell>
          <cell r="G6005" t="str">
            <v>GR-2024/05-0067</v>
          </cell>
          <cell r="H6005" t="str">
            <v>202312-S0107, 202403-S0083, 202405-S0006, 202310-S0062, 202311-S0116, 202403-S0082, 202404-S0027, 202404-S0087, 202308-S0075, 202309-S0072, 202403-S0044, 202310-S0024, 202306-S0039, 202207-S0036, 202403-S0052, 202403-S0050, 202403-S0014, 202404-S0019, 202403-S0066, 202401-S0081, 202402-S0007, 202403-S0046, 202311-S0074</v>
          </cell>
          <cell r="I6005" t="str">
            <v>F</v>
          </cell>
          <cell r="J6005">
            <v>645682</v>
          </cell>
          <cell r="K6005">
            <v>645682</v>
          </cell>
          <cell r="L6005">
            <v>427958.03</v>
          </cell>
          <cell r="M6005" t="str">
            <v>F</v>
          </cell>
          <cell r="N6005">
            <v>0.6628</v>
          </cell>
          <cell r="O6005" t="str">
            <v>I</v>
          </cell>
        </row>
        <row r="6006">
          <cell r="G6006" t="str">
            <v>SPO-2024/06-0065</v>
          </cell>
        </row>
        <row r="6006">
          <cell r="I6006" t="str">
            <v>F</v>
          </cell>
          <cell r="J6006">
            <v>14500</v>
          </cell>
          <cell r="K6006">
            <v>14500</v>
          </cell>
          <cell r="L6006">
            <v>8700</v>
          </cell>
          <cell r="M6006" t="str">
            <v>F</v>
          </cell>
          <cell r="N6006">
            <v>0.6</v>
          </cell>
          <cell r="O6006" t="str">
            <v>L</v>
          </cell>
        </row>
        <row r="6007">
          <cell r="G6007" t="str">
            <v>SPO-2024/06-0063</v>
          </cell>
        </row>
        <row r="6007">
          <cell r="I6007" t="str">
            <v>F</v>
          </cell>
          <cell r="J6007">
            <v>3700</v>
          </cell>
          <cell r="K6007">
            <v>3700</v>
          </cell>
          <cell r="L6007">
            <v>2220</v>
          </cell>
          <cell r="M6007" t="str">
            <v>F</v>
          </cell>
          <cell r="N6007">
            <v>0.6</v>
          </cell>
          <cell r="O6007" t="str">
            <v>L</v>
          </cell>
        </row>
        <row r="6008">
          <cell r="F6008" t="str">
            <v>F-FFAU3232960</v>
          </cell>
          <cell r="G6008" t="str">
            <v>FGR2024/05-0006</v>
          </cell>
        </row>
        <row r="6008">
          <cell r="I6008" t="str">
            <v>F</v>
          </cell>
          <cell r="J6008">
            <v>0</v>
          </cell>
          <cell r="K6008">
            <v>0</v>
          </cell>
          <cell r="L6008">
            <v>0</v>
          </cell>
          <cell r="M6008" t="str">
            <v>F</v>
          </cell>
          <cell r="N6008">
            <v>0.6645</v>
          </cell>
          <cell r="O6008" t="str">
            <v>I</v>
          </cell>
        </row>
        <row r="6009">
          <cell r="F6009" t="str">
            <v>BY COURIER</v>
          </cell>
          <cell r="G6009" t="str">
            <v>FGR2024/05-0004</v>
          </cell>
        </row>
        <row r="6009">
          <cell r="I6009" t="str">
            <v>F</v>
          </cell>
          <cell r="J6009">
            <v>0</v>
          </cell>
          <cell r="K6009">
            <v>0</v>
          </cell>
          <cell r="L6009">
            <v>0</v>
          </cell>
          <cell r="M6009" t="str">
            <v>F</v>
          </cell>
          <cell r="N6009">
            <v>0.6</v>
          </cell>
          <cell r="O6009" t="str">
            <v>I</v>
          </cell>
        </row>
        <row r="6010">
          <cell r="F6010" t="str">
            <v>BY COURIER</v>
          </cell>
          <cell r="G6010" t="str">
            <v>GR-2024/05-0057</v>
          </cell>
          <cell r="H6010" t="str">
            <v>202405-S0097</v>
          </cell>
          <cell r="I6010" t="str">
            <v>F</v>
          </cell>
          <cell r="J6010">
            <v>235</v>
          </cell>
          <cell r="K6010">
            <v>235</v>
          </cell>
          <cell r="L6010">
            <v>152.1</v>
          </cell>
          <cell r="M6010" t="str">
            <v>F</v>
          </cell>
          <cell r="N6010">
            <v>0.64725</v>
          </cell>
          <cell r="O6010" t="str">
            <v>I</v>
          </cell>
        </row>
        <row r="6011">
          <cell r="G6011" t="str">
            <v>SPO-2024/05-0050</v>
          </cell>
        </row>
        <row r="6011">
          <cell r="I6011" t="str">
            <v>F</v>
          </cell>
          <cell r="J6011">
            <v>235</v>
          </cell>
          <cell r="K6011">
            <v>235</v>
          </cell>
          <cell r="L6011">
            <v>141</v>
          </cell>
          <cell r="M6011" t="str">
            <v>F</v>
          </cell>
          <cell r="N6011">
            <v>0.6</v>
          </cell>
          <cell r="O6011" t="str">
            <v>L</v>
          </cell>
        </row>
        <row r="6012">
          <cell r="I6012" t="str">
            <v>F</v>
          </cell>
          <cell r="J6012">
            <v>140</v>
          </cell>
          <cell r="K6012">
            <v>140</v>
          </cell>
          <cell r="L6012">
            <v>84</v>
          </cell>
          <cell r="M6012" t="str">
            <v>F</v>
          </cell>
          <cell r="N6012">
            <v>0.6</v>
          </cell>
          <cell r="O6012" t="str">
            <v>N</v>
          </cell>
        </row>
        <row r="6013">
          <cell r="F6013" t="str">
            <v>WHLU5687307</v>
          </cell>
          <cell r="G6013" t="str">
            <v>GR-2024/06-0049</v>
          </cell>
          <cell r="H6013" t="str">
            <v>202312-S0045, 202405-S0095, 202404-S0084, 202311-S0012, 202401-S0091</v>
          </cell>
          <cell r="I6013" t="str">
            <v>F</v>
          </cell>
          <cell r="J6013">
            <v>104850</v>
          </cell>
          <cell r="K6013">
            <v>104850</v>
          </cell>
          <cell r="L6013">
            <v>68823.54</v>
          </cell>
          <cell r="M6013" t="str">
            <v>F</v>
          </cell>
          <cell r="N6013">
            <v>0.6564</v>
          </cell>
          <cell r="O6013" t="str">
            <v>I</v>
          </cell>
        </row>
        <row r="6014">
          <cell r="F6014" t="str">
            <v>BSIU9905297</v>
          </cell>
          <cell r="G6014" t="str">
            <v>GR-2024/06-0044</v>
          </cell>
          <cell r="H6014" t="str">
            <v>202403-S0017, 202405-S0095</v>
          </cell>
          <cell r="I6014" t="str">
            <v>F</v>
          </cell>
          <cell r="J6014">
            <v>111384</v>
          </cell>
          <cell r="K6014">
            <v>111384</v>
          </cell>
          <cell r="L6014">
            <v>73112.46</v>
          </cell>
          <cell r="M6014" t="str">
            <v>F</v>
          </cell>
          <cell r="N6014">
            <v>0.6564</v>
          </cell>
          <cell r="O6014" t="str">
            <v>I</v>
          </cell>
        </row>
        <row r="6015">
          <cell r="G6015" t="str">
            <v>SPO-2024/05-0048, SPO-2024/05-0056, SPO-2024/05-0049</v>
          </cell>
        </row>
        <row r="6015">
          <cell r="I6015" t="str">
            <v>F</v>
          </cell>
          <cell r="J6015">
            <v>111321</v>
          </cell>
          <cell r="K6015">
            <v>111321</v>
          </cell>
          <cell r="L6015">
            <v>66792.6</v>
          </cell>
          <cell r="M6015" t="str">
            <v>F</v>
          </cell>
          <cell r="N6015">
            <v>0.6</v>
          </cell>
          <cell r="O6015" t="str">
            <v>L</v>
          </cell>
        </row>
        <row r="6016">
          <cell r="G6016" t="str">
            <v>GR-2024/05-0056</v>
          </cell>
          <cell r="H6016" t="str">
            <v>202404-S0075</v>
          </cell>
          <cell r="I6016" t="str">
            <v>F</v>
          </cell>
          <cell r="J6016">
            <v>2382</v>
          </cell>
          <cell r="K6016">
            <v>2382</v>
          </cell>
          <cell r="L6016">
            <v>1550.68</v>
          </cell>
          <cell r="M6016" t="str">
            <v>F</v>
          </cell>
          <cell r="N6016">
            <v>0.651</v>
          </cell>
          <cell r="O6016" t="str">
            <v>I</v>
          </cell>
        </row>
        <row r="6017">
          <cell r="G6017" t="str">
            <v>SPO-2024/06-0065, SPO-2024/07-0042</v>
          </cell>
        </row>
        <row r="6017">
          <cell r="I6017" t="str">
            <v>F</v>
          </cell>
          <cell r="J6017">
            <v>20510</v>
          </cell>
          <cell r="K6017">
            <v>20510</v>
          </cell>
          <cell r="L6017">
            <v>12306</v>
          </cell>
          <cell r="M6017" t="str">
            <v>F</v>
          </cell>
          <cell r="N6017">
            <v>0.6</v>
          </cell>
          <cell r="O6017" t="str">
            <v>L</v>
          </cell>
        </row>
        <row r="6018">
          <cell r="G6018" t="str">
            <v>SPO-2024/08-0013, SPO-2024/06-0057, SPO-2024/08-0014, SPO-2024/09-0047, SPO-2024/07-0039</v>
          </cell>
        </row>
        <row r="6018">
          <cell r="I6018" t="str">
            <v>F</v>
          </cell>
          <cell r="J6018">
            <v>84640</v>
          </cell>
          <cell r="K6018">
            <v>84640</v>
          </cell>
          <cell r="L6018">
            <v>50784</v>
          </cell>
          <cell r="M6018" t="str">
            <v>F</v>
          </cell>
          <cell r="N6018">
            <v>0.6</v>
          </cell>
          <cell r="O6018" t="str">
            <v>L</v>
          </cell>
        </row>
        <row r="6019">
          <cell r="F6019" t="str">
            <v>SEKU5732440</v>
          </cell>
          <cell r="G6019" t="str">
            <v>GR-2024/06-0022</v>
          </cell>
          <cell r="H6019" t="str">
            <v>202402-S0005, 202311-S0063, 202405-S0060</v>
          </cell>
          <cell r="I6019" t="str">
            <v>F</v>
          </cell>
          <cell r="J6019">
            <v>70984.2</v>
          </cell>
          <cell r="K6019">
            <v>70984.2</v>
          </cell>
          <cell r="L6019">
            <v>47048.33</v>
          </cell>
          <cell r="M6019" t="str">
            <v>F</v>
          </cell>
          <cell r="N6019">
            <v>0.6628</v>
          </cell>
          <cell r="O6019" t="str">
            <v>I</v>
          </cell>
        </row>
        <row r="6020">
          <cell r="F6020" t="str">
            <v>FFAU3551524</v>
          </cell>
          <cell r="G6020" t="str">
            <v>GR-2024/06-0003</v>
          </cell>
          <cell r="H6020" t="str">
            <v>202311-S0030, 202403-S0031, 202401-S0032, 202403-S0040, 202104-S0094, 202312-S0043, 202402-S0009, 202403-S0071</v>
          </cell>
          <cell r="I6020" t="str">
            <v>F</v>
          </cell>
          <cell r="J6020">
            <v>183843.5</v>
          </cell>
          <cell r="K6020">
            <v>183843.5</v>
          </cell>
          <cell r="L6020">
            <v>121851.47</v>
          </cell>
          <cell r="M6020" t="str">
            <v>F</v>
          </cell>
          <cell r="N6020">
            <v>0.6628</v>
          </cell>
          <cell r="O6020" t="str">
            <v>I</v>
          </cell>
        </row>
        <row r="6021">
          <cell r="F6021" t="str">
            <v>FFAU2322354</v>
          </cell>
          <cell r="G6021" t="str">
            <v>GR-2024/06-0001</v>
          </cell>
          <cell r="H6021" t="str">
            <v>202404-S0024, 202403-S0031, 202403-S0040</v>
          </cell>
          <cell r="I6021" t="str">
            <v>F</v>
          </cell>
          <cell r="J6021">
            <v>134037</v>
          </cell>
          <cell r="K6021">
            <v>134037</v>
          </cell>
          <cell r="L6021">
            <v>88839.72</v>
          </cell>
          <cell r="M6021" t="str">
            <v>F</v>
          </cell>
          <cell r="N6021">
            <v>0.6628</v>
          </cell>
          <cell r="O6021" t="str">
            <v>I</v>
          </cell>
        </row>
        <row r="6022">
          <cell r="G6022" t="str">
            <v>SPO-2024/07-0036, SPO-2024/06-0048</v>
          </cell>
        </row>
        <row r="6022">
          <cell r="I6022" t="str">
            <v>F</v>
          </cell>
          <cell r="J6022">
            <v>65700</v>
          </cell>
          <cell r="K6022">
            <v>65700</v>
          </cell>
          <cell r="L6022">
            <v>39420</v>
          </cell>
          <cell r="M6022" t="str">
            <v>F</v>
          </cell>
          <cell r="N6022">
            <v>0.6</v>
          </cell>
          <cell r="O6022" t="str">
            <v>L</v>
          </cell>
        </row>
        <row r="6023">
          <cell r="G6023" t="str">
            <v>SPO-2024/07-0057</v>
          </cell>
        </row>
        <row r="6023">
          <cell r="I6023" t="str">
            <v>F</v>
          </cell>
          <cell r="J6023">
            <v>8400</v>
          </cell>
          <cell r="K6023">
            <v>8400</v>
          </cell>
          <cell r="L6023">
            <v>5040</v>
          </cell>
          <cell r="M6023" t="str">
            <v>F</v>
          </cell>
          <cell r="N6023">
            <v>0.6</v>
          </cell>
          <cell r="O6023" t="str">
            <v>L</v>
          </cell>
        </row>
        <row r="6024">
          <cell r="G6024" t="str">
            <v>SPO-2024/06-0061</v>
          </cell>
        </row>
        <row r="6024">
          <cell r="I6024" t="str">
            <v>F</v>
          </cell>
          <cell r="J6024">
            <v>23900</v>
          </cell>
          <cell r="K6024">
            <v>23900</v>
          </cell>
          <cell r="L6024">
            <v>14340</v>
          </cell>
          <cell r="M6024" t="str">
            <v>F</v>
          </cell>
          <cell r="N6024">
            <v>0.6</v>
          </cell>
          <cell r="O6024" t="str">
            <v>L</v>
          </cell>
        </row>
        <row r="6025">
          <cell r="G6025" t="str">
            <v>SPO-2024/06-0048, SPO-2024/08-0022</v>
          </cell>
        </row>
        <row r="6025">
          <cell r="I6025" t="str">
            <v>F</v>
          </cell>
          <cell r="J6025">
            <v>7100</v>
          </cell>
          <cell r="K6025">
            <v>7100</v>
          </cell>
          <cell r="L6025">
            <v>4260</v>
          </cell>
          <cell r="M6025" t="str">
            <v>F</v>
          </cell>
          <cell r="N6025">
            <v>0.6</v>
          </cell>
          <cell r="O6025" t="str">
            <v>L</v>
          </cell>
        </row>
        <row r="6026">
          <cell r="F6026" t="str">
            <v>FCIU9617478</v>
          </cell>
          <cell r="G6026" t="str">
            <v>GR-2024/06-0051</v>
          </cell>
          <cell r="H6026" t="str">
            <v>202306-S0015, 202312-S0046, 202405-S0088</v>
          </cell>
          <cell r="I6026" t="str">
            <v>F</v>
          </cell>
          <cell r="J6026">
            <v>112810</v>
          </cell>
          <cell r="K6026">
            <v>112810</v>
          </cell>
          <cell r="L6026">
            <v>74048.48</v>
          </cell>
          <cell r="M6026" t="str">
            <v>F</v>
          </cell>
          <cell r="N6026">
            <v>0.6564</v>
          </cell>
          <cell r="O6026" t="str">
            <v>I</v>
          </cell>
        </row>
        <row r="6027">
          <cell r="F6027" t="str">
            <v>FCIU9512482</v>
          </cell>
          <cell r="G6027" t="str">
            <v>GR-2024/06-0059</v>
          </cell>
          <cell r="H6027" t="str">
            <v>202311-S0070, 202405-S0088, 202403-S0001, 202205-S0076, 202311-S0073, 202312-S0101, 202405-S0043</v>
          </cell>
          <cell r="I6027" t="str">
            <v>F</v>
          </cell>
          <cell r="J6027">
            <v>121376</v>
          </cell>
          <cell r="K6027">
            <v>121376</v>
          </cell>
          <cell r="L6027">
            <v>79671.21</v>
          </cell>
          <cell r="M6027" t="str">
            <v>F</v>
          </cell>
          <cell r="N6027">
            <v>0.6564</v>
          </cell>
          <cell r="O6027" t="str">
            <v>I</v>
          </cell>
        </row>
        <row r="6028">
          <cell r="G6028" t="str">
            <v>SPO-2024/07-0009, SPO-2024/07-0056, SPO-2024/06-0061, SPO-2024/05-0042, SPO-2024/09-0008, SPO-2024/06-0063, SPO-2024/07-0005, SPO-2024/05-0043, SPO-2024/08-0048, SPO-2024/09-0058, SPO-2024/05-0071, SPO-2024/06-0092</v>
          </cell>
        </row>
        <row r="6028">
          <cell r="I6028" t="str">
            <v>F</v>
          </cell>
          <cell r="J6028">
            <v>262674</v>
          </cell>
          <cell r="K6028">
            <v>262674</v>
          </cell>
          <cell r="L6028">
            <v>157604.4</v>
          </cell>
          <cell r="M6028" t="str">
            <v>F</v>
          </cell>
          <cell r="N6028">
            <v>0.6</v>
          </cell>
          <cell r="O6028" t="str">
            <v>L</v>
          </cell>
        </row>
        <row r="6029">
          <cell r="G6029" t="str">
            <v>PO-2024/06-0003</v>
          </cell>
        </row>
        <row r="6029">
          <cell r="I6029" t="str">
            <v>F</v>
          </cell>
          <cell r="J6029">
            <v>14064</v>
          </cell>
          <cell r="K6029">
            <v>14064</v>
          </cell>
          <cell r="L6029">
            <v>8438.4</v>
          </cell>
          <cell r="M6029" t="str">
            <v>F</v>
          </cell>
          <cell r="N6029">
            <v>0.6</v>
          </cell>
          <cell r="O6029" t="str">
            <v>L</v>
          </cell>
        </row>
        <row r="6030">
          <cell r="F6030" t="str">
            <v>TLLU4253512 (MOCHA)</v>
          </cell>
          <cell r="G6030" t="str">
            <v>GR-2024/06-0046</v>
          </cell>
        </row>
        <row r="6030">
          <cell r="I6030" t="str">
            <v>F</v>
          </cell>
          <cell r="J6030">
            <v>77877.5</v>
          </cell>
          <cell r="K6030">
            <v>77877.5</v>
          </cell>
          <cell r="L6030">
            <v>51118.79</v>
          </cell>
          <cell r="M6030" t="str">
            <v>F</v>
          </cell>
          <cell r="N6030">
            <v>0.6564</v>
          </cell>
          <cell r="O6030" t="str">
            <v>I</v>
          </cell>
        </row>
        <row r="6031">
          <cell r="F6031" t="str">
            <v>TLLU4253512</v>
          </cell>
          <cell r="G6031" t="str">
            <v>GR-2024/06-0045</v>
          </cell>
          <cell r="H6031" t="str">
            <v>202404-S0063</v>
          </cell>
          <cell r="I6031" t="str">
            <v>F</v>
          </cell>
          <cell r="J6031">
            <v>37797</v>
          </cell>
          <cell r="K6031">
            <v>37797</v>
          </cell>
          <cell r="L6031">
            <v>24809.95</v>
          </cell>
          <cell r="M6031" t="str">
            <v>F</v>
          </cell>
          <cell r="N6031">
            <v>0.6564</v>
          </cell>
          <cell r="O6031" t="str">
            <v>I</v>
          </cell>
        </row>
        <row r="6032">
          <cell r="F6032" t="str">
            <v>TCKU6388511 (MOCHA)</v>
          </cell>
          <cell r="G6032" t="str">
            <v>GR-2024/06-0048</v>
          </cell>
        </row>
        <row r="6032">
          <cell r="I6032" t="str">
            <v>F</v>
          </cell>
          <cell r="J6032">
            <v>510</v>
          </cell>
          <cell r="K6032">
            <v>510</v>
          </cell>
          <cell r="L6032">
            <v>334.76</v>
          </cell>
          <cell r="M6032" t="str">
            <v>F</v>
          </cell>
          <cell r="N6032">
            <v>0.6564</v>
          </cell>
          <cell r="O6032" t="str">
            <v>I</v>
          </cell>
        </row>
        <row r="6033">
          <cell r="F6033" t="str">
            <v>TCKU6388511</v>
          </cell>
          <cell r="G6033" t="str">
            <v>GR-2024/06-0047</v>
          </cell>
          <cell r="H6033" t="str">
            <v>202403-S0008, 202405-S0001, 202312-S0072, 202404-S0063, 202404-S0017, 202404-S0061, 202404-S0006, 202401-S0079, 202311-S0100, 202405-S0042, 202404-S0031</v>
          </cell>
          <cell r="I6033" t="str">
            <v>F</v>
          </cell>
          <cell r="J6033">
            <v>129241</v>
          </cell>
          <cell r="K6033">
            <v>129241</v>
          </cell>
          <cell r="L6033">
            <v>84833.79</v>
          </cell>
          <cell r="M6033" t="str">
            <v>F</v>
          </cell>
          <cell r="N6033">
            <v>0.6564</v>
          </cell>
          <cell r="O6033" t="str">
            <v>I</v>
          </cell>
        </row>
        <row r="6034">
          <cell r="F6034" t="str">
            <v>OOCU6830829</v>
          </cell>
          <cell r="G6034" t="str">
            <v>GR-2024/06-0085</v>
          </cell>
          <cell r="H6034" t="str">
            <v>202312-S0073, 202403-S0010, 202312-S0046, 202404-S0060, 202303-S0006, 202311-S0073, 202310-S0029, 202306-S0015</v>
          </cell>
          <cell r="I6034" t="str">
            <v>F</v>
          </cell>
          <cell r="J6034">
            <v>119974.99</v>
          </cell>
          <cell r="K6034">
            <v>119974.99</v>
          </cell>
          <cell r="L6034">
            <v>78751.58</v>
          </cell>
          <cell r="M6034" t="str">
            <v>F</v>
          </cell>
          <cell r="N6034">
            <v>0.6564</v>
          </cell>
          <cell r="O6034" t="str">
            <v>I</v>
          </cell>
        </row>
        <row r="6035">
          <cell r="G6035" t="str">
            <v>SPO-2024/06-0019, SPO-2024/06-0062, SPO-2024/06-0021</v>
          </cell>
        </row>
        <row r="6035">
          <cell r="I6035" t="str">
            <v>F</v>
          </cell>
          <cell r="J6035">
            <v>141899</v>
          </cell>
          <cell r="K6035">
            <v>141899</v>
          </cell>
          <cell r="L6035">
            <v>85139.4</v>
          </cell>
          <cell r="M6035" t="str">
            <v>F</v>
          </cell>
          <cell r="N6035">
            <v>0.6</v>
          </cell>
          <cell r="O6035" t="str">
            <v>L</v>
          </cell>
        </row>
        <row r="6036">
          <cell r="F6036" t="str">
            <v>OOCU6880460</v>
          </cell>
          <cell r="G6036" t="str">
            <v>GR-2024/06-0084</v>
          </cell>
          <cell r="H6036" t="str">
            <v>202302-S0015, 202312-S0101, 202205-S0076, 202404-S0021, 202204-S0052, 202403-S0001, 202204-S0067, 202311-S0073</v>
          </cell>
          <cell r="I6036" t="str">
            <v>F</v>
          </cell>
          <cell r="J6036">
            <v>139942</v>
          </cell>
          <cell r="K6036">
            <v>139942</v>
          </cell>
          <cell r="L6036">
            <v>91857.93</v>
          </cell>
          <cell r="M6036" t="str">
            <v>F</v>
          </cell>
          <cell r="N6036">
            <v>0.6564</v>
          </cell>
          <cell r="O6036" t="str">
            <v>I</v>
          </cell>
        </row>
        <row r="6037">
          <cell r="F6037" t="str">
            <v>TCLU8744218</v>
          </cell>
          <cell r="G6037" t="str">
            <v>GR-2024/06-0033</v>
          </cell>
          <cell r="H6037" t="str">
            <v>202303-S0006, 202405-S0003, 202404-S0082, 202310-S0029, 202311-S0073, 202307-S0029</v>
          </cell>
          <cell r="I6037" t="str">
            <v>F</v>
          </cell>
          <cell r="J6037">
            <v>134710</v>
          </cell>
          <cell r="K6037">
            <v>134710</v>
          </cell>
          <cell r="L6037">
            <v>88693.06</v>
          </cell>
          <cell r="M6037" t="str">
            <v>F</v>
          </cell>
          <cell r="N6037">
            <v>0.6584</v>
          </cell>
          <cell r="O6037" t="str">
            <v>I</v>
          </cell>
        </row>
        <row r="6038">
          <cell r="F6038" t="str">
            <v>TGHU6515931</v>
          </cell>
          <cell r="G6038" t="str">
            <v>GR-2024/06-0034</v>
          </cell>
          <cell r="H6038" t="str">
            <v>202311-S0070, 202404-S0008, 202403-S0001, 202306-S0015, 202311-S0073, 202405-S0003, 202404-S0029, 202205-S0012, 202312-S0101</v>
          </cell>
          <cell r="I6038" t="str">
            <v>F</v>
          </cell>
          <cell r="J6038">
            <v>124577</v>
          </cell>
          <cell r="K6038">
            <v>124577</v>
          </cell>
          <cell r="L6038">
            <v>82021.5</v>
          </cell>
          <cell r="M6038" t="str">
            <v>F</v>
          </cell>
          <cell r="N6038">
            <v>0.6584</v>
          </cell>
          <cell r="O6038" t="str">
            <v>I</v>
          </cell>
        </row>
        <row r="6039">
          <cell r="G6039" t="str">
            <v>SPO-2024/06-0026</v>
          </cell>
        </row>
        <row r="6039">
          <cell r="I6039" t="str">
            <v>F</v>
          </cell>
          <cell r="J6039">
            <v>56696</v>
          </cell>
          <cell r="K6039">
            <v>56696</v>
          </cell>
          <cell r="L6039">
            <v>34017.6</v>
          </cell>
          <cell r="M6039" t="str">
            <v>F</v>
          </cell>
          <cell r="N6039">
            <v>0.6</v>
          </cell>
          <cell r="O6039" t="str">
            <v>L</v>
          </cell>
        </row>
        <row r="6040">
          <cell r="G6040" t="str">
            <v>SPO-2024/08-0004</v>
          </cell>
        </row>
        <row r="6040">
          <cell r="I6040" t="str">
            <v>F</v>
          </cell>
          <cell r="J6040">
            <v>10300</v>
          </cell>
          <cell r="K6040">
            <v>10300</v>
          </cell>
          <cell r="L6040">
            <v>6180</v>
          </cell>
          <cell r="M6040" t="str">
            <v>F</v>
          </cell>
          <cell r="N6040">
            <v>0.6</v>
          </cell>
          <cell r="O6040" t="str">
            <v>L</v>
          </cell>
        </row>
        <row r="6041">
          <cell r="F6041" t="str">
            <v>F-TGCU0091376</v>
          </cell>
          <cell r="G6041" t="str">
            <v>FGR2024/05-0001</v>
          </cell>
        </row>
        <row r="6041">
          <cell r="I6041" t="str">
            <v>F</v>
          </cell>
          <cell r="J6041">
            <v>0</v>
          </cell>
          <cell r="K6041">
            <v>0</v>
          </cell>
          <cell r="L6041">
            <v>0</v>
          </cell>
          <cell r="M6041" t="str">
            <v>F</v>
          </cell>
          <cell r="N6041">
            <v>0.6645</v>
          </cell>
          <cell r="O6041" t="str">
            <v>I</v>
          </cell>
        </row>
        <row r="6042">
          <cell r="F6042" t="str">
            <v>F-CCLU7644898</v>
          </cell>
          <cell r="G6042" t="str">
            <v>FGR2024/05-0002</v>
          </cell>
          <cell r="H6042" t="str">
            <v>202404-S0030</v>
          </cell>
          <cell r="I6042" t="str">
            <v>F</v>
          </cell>
          <cell r="J6042">
            <v>0</v>
          </cell>
          <cell r="K6042">
            <v>0</v>
          </cell>
          <cell r="L6042">
            <v>0</v>
          </cell>
          <cell r="M6042" t="str">
            <v>F</v>
          </cell>
          <cell r="N6042">
            <v>0.6617</v>
          </cell>
          <cell r="O6042" t="str">
            <v>I</v>
          </cell>
        </row>
        <row r="6043">
          <cell r="G6043" t="str">
            <v>SPO-2024/06-0084</v>
          </cell>
        </row>
        <row r="6043">
          <cell r="I6043" t="str">
            <v>F</v>
          </cell>
          <cell r="J6043">
            <v>15000</v>
          </cell>
          <cell r="K6043">
            <v>15000</v>
          </cell>
          <cell r="L6043">
            <v>9000</v>
          </cell>
          <cell r="M6043" t="str">
            <v>F</v>
          </cell>
          <cell r="N6043">
            <v>0.6</v>
          </cell>
          <cell r="O6043" t="str">
            <v>L</v>
          </cell>
        </row>
        <row r="6044">
          <cell r="G6044" t="str">
            <v>SPO-2024/06-0085</v>
          </cell>
        </row>
        <row r="6044">
          <cell r="I6044" t="str">
            <v>F</v>
          </cell>
          <cell r="J6044">
            <v>2751</v>
          </cell>
          <cell r="K6044">
            <v>2751</v>
          </cell>
          <cell r="L6044">
            <v>1650.6</v>
          </cell>
          <cell r="M6044" t="str">
            <v>F</v>
          </cell>
          <cell r="N6044">
            <v>0.6</v>
          </cell>
          <cell r="O6044" t="str">
            <v>L</v>
          </cell>
        </row>
        <row r="6045">
          <cell r="F6045" t="str">
            <v>F-OOLU9933339 </v>
          </cell>
          <cell r="G6045" t="str">
            <v>FGR2024/05-0003</v>
          </cell>
        </row>
        <row r="6045">
          <cell r="I6045" t="str">
            <v>F</v>
          </cell>
          <cell r="J6045">
            <v>0</v>
          </cell>
          <cell r="K6045">
            <v>0</v>
          </cell>
          <cell r="L6045">
            <v>0</v>
          </cell>
          <cell r="M6045" t="str">
            <v>F</v>
          </cell>
          <cell r="N6045">
            <v>0.6</v>
          </cell>
          <cell r="O6045" t="str">
            <v>I</v>
          </cell>
        </row>
        <row r="6046">
          <cell r="F6046" t="str">
            <v>CMAU7683921</v>
          </cell>
          <cell r="G6046" t="str">
            <v>GR-2024/05-0069</v>
          </cell>
          <cell r="H6046" t="str">
            <v>202402-S0005</v>
          </cell>
          <cell r="I6046" t="str">
            <v>F</v>
          </cell>
          <cell r="J6046">
            <v>299.42</v>
          </cell>
          <cell r="K6046">
            <v>299.42</v>
          </cell>
          <cell r="L6046">
            <v>299.42</v>
          </cell>
          <cell r="M6046" t="str">
            <v>F</v>
          </cell>
          <cell r="N6046">
            <v>1</v>
          </cell>
          <cell r="O6046" t="str">
            <v>I</v>
          </cell>
        </row>
        <row r="6047">
          <cell r="F6047" t="str">
            <v>CMAU7683921</v>
          </cell>
          <cell r="G6047" t="str">
            <v>GR-2024/05-0070</v>
          </cell>
          <cell r="H6047" t="str">
            <v>202404-S0083</v>
          </cell>
          <cell r="I6047" t="str">
            <v>F</v>
          </cell>
          <cell r="J6047">
            <v>3654.75</v>
          </cell>
          <cell r="K6047">
            <v>3654.75</v>
          </cell>
          <cell r="L6047">
            <v>3654.75</v>
          </cell>
          <cell r="M6047" t="str">
            <v>F</v>
          </cell>
          <cell r="N6047">
            <v>1</v>
          </cell>
          <cell r="O6047" t="str">
            <v>I</v>
          </cell>
        </row>
        <row r="6048">
          <cell r="F6048" t="str">
            <v>FOR LINKING</v>
          </cell>
          <cell r="G6048" t="str">
            <v>SPO-2024/09-0017, SPO-2024/06-0088, SPO-2024/10-0062, SPO-2024/09-0038, SPO-2024/09-0052, SPO-2024/10-0011, SPO-2024/06-0089, SPO-2024/09-0034, SPO-2024/07-0061, SPO-2024/10-0013, SPO-2024/10-0047, SPO-2024/08-0029, SPO-2024/10-0092, SPO-2024/11-0021, SPO-2024/06-0090, SPO-2024/09-0018, SPO-2024/09-0020, SPO-2024/11-0043, SPO-2024/07-0063, SPO-2024/06-0069, SPO-2024/06-0068, SPO-2024/06-0051, SPO-2024/10-0024, SPO-2024/10-0014, SPO-2024/10-0091, SPO-2024/11-0035, SPO-2024/05-0058, SPO-2024/09-0036, SPO-2024/06-0067, SPO-2024/07-0015, SPO-2024/07-0013, SPO-2024/06-0058, SPO-2024/07-0014, SPO-2024/05-0061, SPO-2024/09-0043, SPO-2024/10-0043, SPO-2024/06-0091, SPO-2024/05-0072, SPO-2024/11-0070, SPO-2024/09-0053</v>
          </cell>
        </row>
        <row r="6048">
          <cell r="I6048" t="str">
            <v>F</v>
          </cell>
          <cell r="J6048">
            <v>1052633</v>
          </cell>
          <cell r="K6048">
            <v>1052633</v>
          </cell>
          <cell r="L6048">
            <v>631579.8</v>
          </cell>
          <cell r="M6048" t="str">
            <v>F</v>
          </cell>
          <cell r="N6048">
            <v>0.6</v>
          </cell>
          <cell r="O6048" t="str">
            <v>L</v>
          </cell>
        </row>
        <row r="6049">
          <cell r="G6049" t="str">
            <v>SPO-2024/06-0022, SPO-2024/07-0040, SPO-2024/06-0065</v>
          </cell>
        </row>
        <row r="6049">
          <cell r="I6049" t="str">
            <v>F</v>
          </cell>
          <cell r="J6049">
            <v>12428</v>
          </cell>
          <cell r="K6049">
            <v>12428</v>
          </cell>
          <cell r="L6049">
            <v>7456.8</v>
          </cell>
          <cell r="M6049" t="str">
            <v>F</v>
          </cell>
          <cell r="N6049">
            <v>0.6</v>
          </cell>
          <cell r="O6049" t="str">
            <v>L</v>
          </cell>
        </row>
        <row r="6050">
          <cell r="G6050" t="str">
            <v>SPO-2024/09-0034, SPO-2024/06-0088</v>
          </cell>
        </row>
        <row r="6050">
          <cell r="I6050" t="str">
            <v>F</v>
          </cell>
          <cell r="J6050">
            <v>105300</v>
          </cell>
          <cell r="K6050">
            <v>105300</v>
          </cell>
          <cell r="L6050">
            <v>63180</v>
          </cell>
          <cell r="M6050" t="str">
            <v>F</v>
          </cell>
          <cell r="N6050">
            <v>0.6</v>
          </cell>
          <cell r="O6050" t="str">
            <v>L</v>
          </cell>
        </row>
        <row r="6051">
          <cell r="G6051" t="str">
            <v>SPO-2024/06-0063</v>
          </cell>
        </row>
        <row r="6051">
          <cell r="I6051" t="str">
            <v>F</v>
          </cell>
          <cell r="J6051">
            <v>2900</v>
          </cell>
          <cell r="K6051">
            <v>2900</v>
          </cell>
          <cell r="L6051">
            <v>1740</v>
          </cell>
          <cell r="M6051" t="str">
            <v>F</v>
          </cell>
          <cell r="N6051">
            <v>0.6</v>
          </cell>
          <cell r="O6051" t="str">
            <v>L</v>
          </cell>
        </row>
        <row r="6052">
          <cell r="G6052" t="str">
            <v>SPO-2024/07-0065</v>
          </cell>
        </row>
        <row r="6052">
          <cell r="I6052" t="str">
            <v>F</v>
          </cell>
          <cell r="J6052">
            <v>3480</v>
          </cell>
          <cell r="K6052">
            <v>3480</v>
          </cell>
          <cell r="L6052">
            <v>2088</v>
          </cell>
          <cell r="M6052" t="str">
            <v>F</v>
          </cell>
          <cell r="N6052">
            <v>0.6</v>
          </cell>
          <cell r="O6052" t="str">
            <v>L</v>
          </cell>
        </row>
        <row r="6053">
          <cell r="G6053" t="str">
            <v>SPO-2024/06-0063</v>
          </cell>
        </row>
        <row r="6053">
          <cell r="I6053" t="str">
            <v>F</v>
          </cell>
          <cell r="J6053">
            <v>2550</v>
          </cell>
          <cell r="K6053">
            <v>2550</v>
          </cell>
          <cell r="L6053">
            <v>1530</v>
          </cell>
          <cell r="M6053" t="str">
            <v>F</v>
          </cell>
          <cell r="N6053">
            <v>0.6</v>
          </cell>
          <cell r="O6053" t="str">
            <v>L</v>
          </cell>
        </row>
        <row r="6054">
          <cell r="G6054" t="str">
            <v>SPO-2024/07-0064</v>
          </cell>
        </row>
        <row r="6054">
          <cell r="I6054" t="str">
            <v>F</v>
          </cell>
          <cell r="J6054">
            <v>91.84</v>
          </cell>
          <cell r="K6054">
            <v>91.84</v>
          </cell>
          <cell r="L6054">
            <v>275.52</v>
          </cell>
          <cell r="M6054" t="str">
            <v>F</v>
          </cell>
          <cell r="N6054">
            <v>3</v>
          </cell>
          <cell r="O6054" t="str">
            <v>L</v>
          </cell>
        </row>
        <row r="6055">
          <cell r="G6055" t="str">
            <v>GR-2024/05-0042</v>
          </cell>
        </row>
        <row r="6055">
          <cell r="I6055" t="str">
            <v>F</v>
          </cell>
          <cell r="J6055">
            <v>3162</v>
          </cell>
          <cell r="K6055">
            <v>3162</v>
          </cell>
          <cell r="L6055">
            <v>3162</v>
          </cell>
          <cell r="M6055" t="str">
            <v>F</v>
          </cell>
          <cell r="N6055">
            <v>1</v>
          </cell>
        </row>
        <row r="6056">
          <cell r="G6056" t="str">
            <v>SPO-2024/06-0051</v>
          </cell>
        </row>
        <row r="6056">
          <cell r="I6056" t="str">
            <v>F</v>
          </cell>
          <cell r="J6056">
            <v>1200</v>
          </cell>
          <cell r="K6056">
            <v>1200</v>
          </cell>
          <cell r="L6056">
            <v>720</v>
          </cell>
          <cell r="M6056" t="str">
            <v>F</v>
          </cell>
          <cell r="N6056">
            <v>0.6</v>
          </cell>
          <cell r="O6056" t="str">
            <v>L</v>
          </cell>
        </row>
        <row r="6057">
          <cell r="F6057" t="str">
            <v>CAIU9760243</v>
          </cell>
          <cell r="G6057" t="str">
            <v>GR-2024/06-0009</v>
          </cell>
          <cell r="H6057" t="str">
            <v>202403-S0029, 202404-S0041</v>
          </cell>
          <cell r="I6057" t="str">
            <v>F</v>
          </cell>
          <cell r="J6057">
            <v>14309.29</v>
          </cell>
          <cell r="K6057">
            <v>14309.29</v>
          </cell>
          <cell r="L6057">
            <v>9484.2</v>
          </cell>
          <cell r="M6057" t="str">
            <v>F</v>
          </cell>
          <cell r="N6057">
            <v>0.6628</v>
          </cell>
          <cell r="O6057" t="str">
            <v>I</v>
          </cell>
        </row>
        <row r="6058">
          <cell r="F6058" t="str">
            <v>CAIU9760243</v>
          </cell>
          <cell r="G6058" t="str">
            <v>GR-2024/06-0008</v>
          </cell>
          <cell r="H6058" t="str">
            <v>202205-S0038, 202205-S0006, 202312-S0085, 202302-S0076, 202404-S0011, 202204-S0075</v>
          </cell>
          <cell r="I6058" t="str">
            <v>F</v>
          </cell>
          <cell r="J6058">
            <v>141178.66</v>
          </cell>
          <cell r="K6058">
            <v>141178.66</v>
          </cell>
          <cell r="L6058">
            <v>93573.22</v>
          </cell>
          <cell r="M6058" t="str">
            <v>F</v>
          </cell>
          <cell r="N6058">
            <v>0.6628</v>
          </cell>
          <cell r="O6058" t="str">
            <v>I</v>
          </cell>
        </row>
        <row r="6059">
          <cell r="F6059" t="str">
            <v>FFAU1605914</v>
          </cell>
          <cell r="G6059" t="str">
            <v>GR-2024/06-0004</v>
          </cell>
          <cell r="H6059" t="str">
            <v>202206-S0013, 202205-S0006, 202312-S0085</v>
          </cell>
          <cell r="I6059" t="str">
            <v>F</v>
          </cell>
          <cell r="J6059">
            <v>105732.8</v>
          </cell>
          <cell r="K6059">
            <v>105732.8</v>
          </cell>
          <cell r="L6059">
            <v>70079.7</v>
          </cell>
          <cell r="M6059" t="str">
            <v>F</v>
          </cell>
          <cell r="N6059">
            <v>0.6628</v>
          </cell>
          <cell r="O6059" t="str">
            <v>I</v>
          </cell>
        </row>
        <row r="6060">
          <cell r="G6060" t="str">
            <v>SPO-2024/06-0024</v>
          </cell>
        </row>
        <row r="6060">
          <cell r="I6060" t="str">
            <v>F</v>
          </cell>
          <cell r="J6060">
            <v>2700</v>
          </cell>
          <cell r="K6060">
            <v>2700</v>
          </cell>
          <cell r="L6060">
            <v>1620</v>
          </cell>
          <cell r="M6060" t="str">
            <v>F</v>
          </cell>
          <cell r="N6060">
            <v>0.6</v>
          </cell>
          <cell r="O6060" t="str">
            <v>L</v>
          </cell>
        </row>
        <row r="6061">
          <cell r="G6061" t="str">
            <v>GR-2024/08-0083, GR-2024/07-0008, GR-2024/08-0042, GR-2024/08-0002, GR-2024/08-0093, GR-2024/07-0093, GR-2024/07-0057, GR-2024/06-0094, GR-2024/05-0040, GR-2024/06-0037, GR-2024/05-0071, GR-2024/08-0035, GR-2024/07-0061, GR-2024/08-0028, GR-2024/08-0069, GR-2024/08-0046, GR-2024/09-0108</v>
          </cell>
        </row>
        <row r="6061">
          <cell r="I6061" t="str">
            <v>F</v>
          </cell>
          <cell r="J6061">
            <v>133010</v>
          </cell>
          <cell r="K6061">
            <v>133010</v>
          </cell>
          <cell r="L6061">
            <v>133010</v>
          </cell>
          <cell r="M6061" t="str">
            <v>F</v>
          </cell>
          <cell r="N6061">
            <v>1</v>
          </cell>
        </row>
        <row r="6062">
          <cell r="F6062" t="str">
            <v>TLLU4834820 (MOCHA)</v>
          </cell>
          <cell r="G6062" t="str">
            <v>GR-2024/05-0062</v>
          </cell>
        </row>
        <row r="6062">
          <cell r="I6062" t="str">
            <v>F</v>
          </cell>
          <cell r="J6062">
            <v>25455</v>
          </cell>
          <cell r="K6062">
            <v>25455</v>
          </cell>
          <cell r="L6062">
            <v>16914.85</v>
          </cell>
          <cell r="M6062" t="str">
            <v>F</v>
          </cell>
          <cell r="N6062">
            <v>0.6645</v>
          </cell>
          <cell r="O6062" t="str">
            <v>I</v>
          </cell>
        </row>
        <row r="6063">
          <cell r="I6063" t="str">
            <v>F</v>
          </cell>
          <cell r="J6063">
            <v>5625</v>
          </cell>
          <cell r="K6063">
            <v>5625</v>
          </cell>
          <cell r="L6063">
            <v>3375</v>
          </cell>
          <cell r="M6063" t="str">
            <v>F</v>
          </cell>
          <cell r="N6063">
            <v>0.6</v>
          </cell>
          <cell r="O6063" t="str">
            <v>L</v>
          </cell>
        </row>
        <row r="6064">
          <cell r="G6064" t="str">
            <v>SPO-2024/06-0065, SPO-2024/06-0022</v>
          </cell>
        </row>
        <row r="6064">
          <cell r="I6064" t="str">
            <v>F</v>
          </cell>
          <cell r="J6064">
            <v>20100</v>
          </cell>
          <cell r="K6064">
            <v>20100</v>
          </cell>
          <cell r="L6064">
            <v>12060</v>
          </cell>
          <cell r="M6064" t="str">
            <v>F</v>
          </cell>
          <cell r="N6064">
            <v>0.6</v>
          </cell>
          <cell r="O6064" t="str">
            <v>L</v>
          </cell>
        </row>
        <row r="6065">
          <cell r="F6065" t="str">
            <v>TLLU4834820</v>
          </cell>
          <cell r="G6065" t="str">
            <v>GR-2024/05-0061</v>
          </cell>
          <cell r="H6065" t="str">
            <v>202312-S0091, 202403-S0066, 202311-S0074, 202307-S0022, 202401-S0026, 202404-S0023, 202403-S0098, 202209-S0050, 202311-S0116, 202403-S0082, 202403-S0083, 202403-S0044, 202404-S0048, 202310-S0024, 202403-S0069, 202312-S0051, 202403-S0014, 202403-S0052, 202312-S0107, 202207-S0064, 202403-S0050, 202402-S0007, 202312-S0019, 202401-S0081, 202312-S0038, 202311-S0075</v>
          </cell>
          <cell r="I6065" t="str">
            <v>F</v>
          </cell>
          <cell r="J6065">
            <v>691956.9</v>
          </cell>
          <cell r="K6065">
            <v>691956.9</v>
          </cell>
          <cell r="L6065">
            <v>459805.36</v>
          </cell>
          <cell r="M6065" t="str">
            <v>F</v>
          </cell>
          <cell r="N6065">
            <v>0.6645</v>
          </cell>
          <cell r="O6065" t="str">
            <v>I</v>
          </cell>
        </row>
        <row r="6066">
          <cell r="G6066" t="str">
            <v>SPO-2024/06-0080</v>
          </cell>
        </row>
        <row r="6066">
          <cell r="I6066" t="str">
            <v>F</v>
          </cell>
          <cell r="J6066">
            <v>1240</v>
          </cell>
          <cell r="K6066">
            <v>1240</v>
          </cell>
          <cell r="L6066">
            <v>744</v>
          </cell>
          <cell r="M6066" t="str">
            <v>F</v>
          </cell>
          <cell r="N6066">
            <v>0.6</v>
          </cell>
          <cell r="O6066" t="str">
            <v>L</v>
          </cell>
        </row>
        <row r="6067">
          <cell r="G6067" t="str">
            <v>SPO-2024/06-0084</v>
          </cell>
        </row>
        <row r="6067">
          <cell r="I6067" t="str">
            <v>F</v>
          </cell>
          <cell r="J6067">
            <v>4272</v>
          </cell>
          <cell r="K6067">
            <v>4272</v>
          </cell>
          <cell r="L6067">
            <v>2563.2</v>
          </cell>
          <cell r="M6067" t="str">
            <v>F</v>
          </cell>
          <cell r="N6067">
            <v>0.6</v>
          </cell>
          <cell r="O6067" t="str">
            <v>L</v>
          </cell>
        </row>
        <row r="6068">
          <cell r="G6068" t="str">
            <v>SPO-2024/06-0086</v>
          </cell>
        </row>
        <row r="6068">
          <cell r="I6068" t="str">
            <v>F</v>
          </cell>
          <cell r="J6068">
            <v>16200</v>
          </cell>
          <cell r="K6068">
            <v>16200</v>
          </cell>
          <cell r="L6068">
            <v>9720</v>
          </cell>
          <cell r="M6068" t="str">
            <v>F</v>
          </cell>
          <cell r="N6068">
            <v>0.6</v>
          </cell>
          <cell r="O6068" t="str">
            <v>L</v>
          </cell>
        </row>
        <row r="6069">
          <cell r="G6069" t="str">
            <v>SPO-2024/07-0026</v>
          </cell>
        </row>
        <row r="6069">
          <cell r="I6069" t="str">
            <v>F</v>
          </cell>
          <cell r="J6069">
            <v>35694</v>
          </cell>
          <cell r="K6069">
            <v>35694</v>
          </cell>
          <cell r="L6069">
            <v>21416.4</v>
          </cell>
          <cell r="M6069" t="str">
            <v>F</v>
          </cell>
          <cell r="N6069">
            <v>0.6</v>
          </cell>
          <cell r="O6069" t="str">
            <v>L</v>
          </cell>
        </row>
        <row r="6070">
          <cell r="G6070" t="str">
            <v>SPO-2024/07-0004, SPO-2024/11-0015, SPO-2024/10-0067, SPO-2024/09-0024, SPO-2024/11-0053, SPO-2024/07-0090, SPO-2024/09-0058, SPO-2024/09-0011, SPO-2024/08-0048, SPO-2024/10-0060, SPO-2024/11-0057</v>
          </cell>
        </row>
        <row r="6070">
          <cell r="I6070" t="str">
            <v>F</v>
          </cell>
          <cell r="J6070">
            <v>411616</v>
          </cell>
          <cell r="K6070">
            <v>411616</v>
          </cell>
          <cell r="L6070">
            <v>246969.6</v>
          </cell>
          <cell r="M6070" t="str">
            <v>F</v>
          </cell>
          <cell r="N6070">
            <v>0.6</v>
          </cell>
          <cell r="O6070" t="str">
            <v>L</v>
          </cell>
        </row>
        <row r="6071">
          <cell r="G6071" t="str">
            <v>SPO-2024/06-0048, SPO-2024/06-0074, SPO-2024/07-0070, SPO-2024/08-0022, SPO-2024/09-0029, PO-2024/09-0017, SPO-2024/08-0078, SPO-2024/07-0036, SPO-2024/10-0018, SPO-2024/07-0092, SPO-2024/09-0077, SPO-2024/08-0040</v>
          </cell>
        </row>
        <row r="6071">
          <cell r="I6071" t="str">
            <v>F</v>
          </cell>
          <cell r="J6071">
            <v>212116.22</v>
          </cell>
          <cell r="K6071">
            <v>212116.22</v>
          </cell>
          <cell r="L6071">
            <v>127269.73</v>
          </cell>
          <cell r="M6071" t="str">
            <v>F</v>
          </cell>
          <cell r="N6071">
            <v>0.6</v>
          </cell>
          <cell r="O6071" t="str">
            <v>L</v>
          </cell>
        </row>
        <row r="6072">
          <cell r="G6072" t="str">
            <v>SPO-2024/07-0057</v>
          </cell>
        </row>
        <row r="6072">
          <cell r="I6072" t="str">
            <v>F</v>
          </cell>
          <cell r="J6072">
            <v>52430</v>
          </cell>
          <cell r="K6072">
            <v>52430</v>
          </cell>
          <cell r="L6072">
            <v>31458</v>
          </cell>
          <cell r="M6072" t="str">
            <v>F</v>
          </cell>
          <cell r="N6072">
            <v>0.6</v>
          </cell>
          <cell r="O6072" t="str">
            <v>L</v>
          </cell>
        </row>
        <row r="6073">
          <cell r="G6073" t="str">
            <v>SPO-2024/06-0074, SPO-2024/07-0070, SPO-2024/06-0048, SPO-2024/07-0036</v>
          </cell>
        </row>
        <row r="6073">
          <cell r="I6073" t="str">
            <v>F</v>
          </cell>
          <cell r="J6073">
            <v>34167</v>
          </cell>
          <cell r="K6073">
            <v>34167</v>
          </cell>
          <cell r="L6073">
            <v>20500.2</v>
          </cell>
          <cell r="M6073" t="str">
            <v>F</v>
          </cell>
          <cell r="N6073">
            <v>0.6</v>
          </cell>
          <cell r="O6073" t="str">
            <v>L</v>
          </cell>
        </row>
        <row r="6074">
          <cell r="G6074" t="str">
            <v>GR-2024/05-0033</v>
          </cell>
        </row>
        <row r="6074">
          <cell r="I6074" t="str">
            <v>F</v>
          </cell>
          <cell r="J6074">
            <v>240</v>
          </cell>
          <cell r="K6074">
            <v>240</v>
          </cell>
          <cell r="L6074">
            <v>240</v>
          </cell>
          <cell r="M6074" t="str">
            <v>F</v>
          </cell>
          <cell r="N6074">
            <v>1</v>
          </cell>
        </row>
        <row r="6075">
          <cell r="G6075" t="str">
            <v>SPO-2024/07-0018, SPO-2024/06-0076, SPO-2024/06-0027</v>
          </cell>
        </row>
        <row r="6075">
          <cell r="I6075" t="str">
            <v>F</v>
          </cell>
          <cell r="J6075">
            <v>37933</v>
          </cell>
          <cell r="K6075">
            <v>37933</v>
          </cell>
          <cell r="L6075">
            <v>22759.8</v>
          </cell>
          <cell r="M6075" t="str">
            <v>F</v>
          </cell>
          <cell r="N6075">
            <v>0.6</v>
          </cell>
          <cell r="O6075" t="str">
            <v>L</v>
          </cell>
        </row>
        <row r="6076">
          <cell r="G6076" t="str">
            <v>SPO-2024/09-0031, SPO-2024/06-0023, SPO-2024/10-0028, SPO-2024/07-0086, SPO-2024/06-0025, SPO-2024/09-0032, SPO-2024/11-0011</v>
          </cell>
        </row>
        <row r="6076">
          <cell r="I6076" t="str">
            <v>F</v>
          </cell>
          <cell r="J6076">
            <v>272086.36</v>
          </cell>
          <cell r="K6076">
            <v>272086.36</v>
          </cell>
          <cell r="L6076">
            <v>163251.82</v>
          </cell>
          <cell r="M6076" t="str">
            <v>F</v>
          </cell>
          <cell r="N6076">
            <v>0.6</v>
          </cell>
          <cell r="O6076" t="str">
            <v>L</v>
          </cell>
        </row>
        <row r="6077">
          <cell r="G6077" t="str">
            <v>SPO-2024/11-0032, SPO-2024/07-0016, SPO-2024/06-0073, SPO-2024/09-0033, SPO-2024/08-0026, SPO-2024/09-0072, SPO-2024/06-0043, SPO-2024/06-0028, SPO-2024/05-0046</v>
          </cell>
        </row>
        <row r="6077">
          <cell r="I6077" t="str">
            <v>F</v>
          </cell>
          <cell r="J6077">
            <v>136995.92</v>
          </cell>
          <cell r="K6077">
            <v>136995.92</v>
          </cell>
          <cell r="L6077">
            <v>82197.55</v>
          </cell>
          <cell r="M6077" t="str">
            <v>F</v>
          </cell>
          <cell r="N6077">
            <v>0.6</v>
          </cell>
          <cell r="O6077" t="str">
            <v>L</v>
          </cell>
        </row>
        <row r="6078">
          <cell r="G6078" t="str">
            <v>SPO-2024/09-0079</v>
          </cell>
        </row>
        <row r="6078">
          <cell r="I6078" t="str">
            <v>F</v>
          </cell>
          <cell r="J6078">
            <v>315794.4</v>
          </cell>
          <cell r="K6078">
            <v>315794.4</v>
          </cell>
          <cell r="L6078">
            <v>189476.64</v>
          </cell>
          <cell r="M6078" t="str">
            <v>F</v>
          </cell>
          <cell r="N6078">
            <v>0.6</v>
          </cell>
          <cell r="O6078" t="str">
            <v>L</v>
          </cell>
        </row>
        <row r="6079">
          <cell r="G6079" t="str">
            <v>SPO-2024/10-0071, SPO-2024/09-0041, SPO-2024/08-0076, SPO-2024/09-0001, SPO-2024/08-0018, SPO-2024/07-0075, SPO-2024/09-0040, SPO-2024/09-0004</v>
          </cell>
        </row>
        <row r="6079">
          <cell r="I6079" t="str">
            <v>F</v>
          </cell>
          <cell r="J6079">
            <v>212895</v>
          </cell>
          <cell r="K6079">
            <v>212895</v>
          </cell>
          <cell r="L6079">
            <v>127737</v>
          </cell>
          <cell r="M6079" t="str">
            <v>F</v>
          </cell>
          <cell r="N6079">
            <v>0.6</v>
          </cell>
          <cell r="O6079" t="str">
            <v>L</v>
          </cell>
        </row>
        <row r="6080">
          <cell r="G6080" t="str">
            <v>SPO-2024/06-0051</v>
          </cell>
        </row>
        <row r="6080">
          <cell r="I6080" t="str">
            <v>F</v>
          </cell>
          <cell r="J6080">
            <v>2300</v>
          </cell>
          <cell r="K6080">
            <v>2300</v>
          </cell>
          <cell r="L6080">
            <v>1380</v>
          </cell>
          <cell r="M6080" t="str">
            <v>F</v>
          </cell>
          <cell r="N6080">
            <v>0.6</v>
          </cell>
          <cell r="O6080" t="str">
            <v>L</v>
          </cell>
        </row>
        <row r="6081">
          <cell r="G6081" t="str">
            <v>SPO-2024/06-0005</v>
          </cell>
        </row>
        <row r="6081">
          <cell r="I6081" t="str">
            <v>F</v>
          </cell>
          <cell r="J6081">
            <v>355.3</v>
          </cell>
          <cell r="K6081">
            <v>355.3</v>
          </cell>
          <cell r="L6081">
            <v>213.18</v>
          </cell>
          <cell r="M6081" t="str">
            <v>F</v>
          </cell>
          <cell r="N6081">
            <v>0.6</v>
          </cell>
          <cell r="O6081" t="str">
            <v>L</v>
          </cell>
        </row>
        <row r="6082">
          <cell r="G6082" t="str">
            <v>SPO-2024/06-0022, SPO-2024/07-0042, SPO-2024/06-0065</v>
          </cell>
        </row>
        <row r="6082">
          <cell r="I6082" t="str">
            <v>F</v>
          </cell>
          <cell r="J6082">
            <v>85030</v>
          </cell>
          <cell r="K6082">
            <v>85030</v>
          </cell>
          <cell r="L6082">
            <v>51018</v>
          </cell>
          <cell r="M6082" t="str">
            <v>F</v>
          </cell>
          <cell r="N6082">
            <v>0.6</v>
          </cell>
          <cell r="O6082" t="str">
            <v>L</v>
          </cell>
        </row>
        <row r="6083">
          <cell r="G6083" t="str">
            <v>SPO-2024/07-0057</v>
          </cell>
        </row>
        <row r="6083">
          <cell r="I6083" t="str">
            <v>F</v>
          </cell>
          <cell r="J6083">
            <v>32098</v>
          </cell>
          <cell r="K6083">
            <v>32098</v>
          </cell>
          <cell r="L6083">
            <v>96294</v>
          </cell>
          <cell r="M6083" t="str">
            <v>F</v>
          </cell>
          <cell r="N6083">
            <v>3</v>
          </cell>
          <cell r="O6083" t="str">
            <v>L</v>
          </cell>
        </row>
        <row r="6084">
          <cell r="G6084" t="str">
            <v>SPO-2024/07-0061, SPO-2024/08-0032, SPO-2024/07-0099, SPO-2024/06-0051, SPO-2024/09-0018</v>
          </cell>
        </row>
        <row r="6084">
          <cell r="I6084" t="str">
            <v>F</v>
          </cell>
          <cell r="J6084">
            <v>59770</v>
          </cell>
          <cell r="K6084">
            <v>59770</v>
          </cell>
          <cell r="L6084">
            <v>35862</v>
          </cell>
          <cell r="M6084" t="str">
            <v>F</v>
          </cell>
          <cell r="N6084">
            <v>0.6</v>
          </cell>
          <cell r="O6084" t="str">
            <v>L</v>
          </cell>
        </row>
        <row r="6085">
          <cell r="G6085" t="str">
            <v>SPO-2024/08-0014, SPO-2024/06-0057, SPO-2024/11-0066, SPO-2024/08-0013, SPO-2024/07-0039, SPO-2024/06-0056, SPO-2024/06-0055, SPO-2024/10-0081</v>
          </cell>
        </row>
        <row r="6085">
          <cell r="I6085" t="str">
            <v>F</v>
          </cell>
          <cell r="J6085">
            <v>385220</v>
          </cell>
          <cell r="K6085">
            <v>385220</v>
          </cell>
          <cell r="L6085">
            <v>231132</v>
          </cell>
          <cell r="M6085" t="str">
            <v>F</v>
          </cell>
          <cell r="N6085">
            <v>0.6</v>
          </cell>
          <cell r="O6085" t="str">
            <v>L</v>
          </cell>
        </row>
        <row r="6086">
          <cell r="G6086" t="str">
            <v>SPO-2024/07-0036, SPO-2024/06-0048, SPO-2024/06-0074</v>
          </cell>
        </row>
        <row r="6086">
          <cell r="I6086" t="str">
            <v>F</v>
          </cell>
          <cell r="J6086">
            <v>6940</v>
          </cell>
          <cell r="K6086">
            <v>6940</v>
          </cell>
          <cell r="L6086">
            <v>4164</v>
          </cell>
          <cell r="M6086" t="str">
            <v>F</v>
          </cell>
          <cell r="N6086">
            <v>0.6</v>
          </cell>
          <cell r="O6086" t="str">
            <v>L</v>
          </cell>
        </row>
        <row r="6087">
          <cell r="G6087" t="str">
            <v>SPO-2024/08-0003, SPO-2024/07-0019, SPO-2024/07-0078</v>
          </cell>
        </row>
        <row r="6087">
          <cell r="I6087" t="str">
            <v>F</v>
          </cell>
          <cell r="J6087">
            <v>73200</v>
          </cell>
          <cell r="K6087">
            <v>73200</v>
          </cell>
          <cell r="L6087">
            <v>43920</v>
          </cell>
          <cell r="M6087" t="str">
            <v>F</v>
          </cell>
          <cell r="N6087">
            <v>0.6</v>
          </cell>
          <cell r="O6087" t="str">
            <v>L</v>
          </cell>
        </row>
        <row r="6088">
          <cell r="G6088" t="str">
            <v>SPO-2024/10-0067, SPO-2024/06-0021, SPO-2024/08-0048, SPO-2024/06-0020, SPO-2024/06-0019, SPO-2024/06-0063, SPO-2024/07-0004, SPO-2024/06-0061</v>
          </cell>
        </row>
        <row r="6088">
          <cell r="I6088" t="str">
            <v>F</v>
          </cell>
          <cell r="J6088">
            <v>118898</v>
          </cell>
          <cell r="K6088">
            <v>118898</v>
          </cell>
          <cell r="L6088">
            <v>71338.8</v>
          </cell>
          <cell r="M6088" t="str">
            <v>F</v>
          </cell>
          <cell r="N6088">
            <v>0.6</v>
          </cell>
          <cell r="O6088" t="str">
            <v>L</v>
          </cell>
        </row>
        <row r="6089">
          <cell r="G6089" t="str">
            <v>SPO-2024/06-0082</v>
          </cell>
        </row>
        <row r="6089">
          <cell r="I6089" t="str">
            <v>F</v>
          </cell>
          <cell r="J6089">
            <v>34500</v>
          </cell>
          <cell r="K6089">
            <v>34500</v>
          </cell>
          <cell r="L6089">
            <v>20700</v>
          </cell>
          <cell r="M6089" t="str">
            <v>F</v>
          </cell>
          <cell r="N6089">
            <v>0.6</v>
          </cell>
          <cell r="O6089" t="str">
            <v>L</v>
          </cell>
        </row>
        <row r="6090">
          <cell r="G6090" t="str">
            <v>SPO-2024/10-0067, SPO-2024/10-0059, SPO-2024/11-0053, SPO-2024/08-0048, SPO-2024/06-0061, SPO-2024/09-0058, SPO-2024/10-0010, SPO-2024/07-0089, SPO-2024/09-0049, SPO-2024/07-0005, SPO-2024/06-0063, SPO-2024/11-0057, SPO-2024/09-0025, SPO-2024/07-0053, SPO-2024/10-0015, SPO-2024/11-0015</v>
          </cell>
        </row>
        <row r="6090">
          <cell r="I6090" t="str">
            <v>F</v>
          </cell>
          <cell r="J6090">
            <v>883718</v>
          </cell>
          <cell r="K6090">
            <v>883718</v>
          </cell>
          <cell r="L6090">
            <v>530230.8</v>
          </cell>
          <cell r="M6090" t="str">
            <v>F</v>
          </cell>
          <cell r="N6090">
            <v>0.6</v>
          </cell>
          <cell r="O6090" t="str">
            <v>L</v>
          </cell>
        </row>
        <row r="6091">
          <cell r="F6091" t="str">
            <v>TGCU0091376</v>
          </cell>
          <cell r="G6091" t="str">
            <v>GR-2024/05-0045</v>
          </cell>
          <cell r="H6091" t="str">
            <v>202405-S0037, 202403-S0074, 202404-S0020, 202402-S0013, 202404-S0034, 202402-S0008, 202403-S0039, 202403-S0015, 202404-S0072, 202403-S0086, 202404-S0005, 202312-S0052, 202405-S0026, 202403-S0067</v>
          </cell>
          <cell r="I6091" t="str">
            <v>F</v>
          </cell>
          <cell r="J6091">
            <v>370535.2</v>
          </cell>
          <cell r="K6091">
            <v>370535.2</v>
          </cell>
          <cell r="L6091">
            <v>246220.64</v>
          </cell>
          <cell r="M6091" t="str">
            <v>F</v>
          </cell>
          <cell r="N6091">
            <v>0.6645</v>
          </cell>
          <cell r="O6091" t="str">
            <v>I</v>
          </cell>
        </row>
        <row r="6092">
          <cell r="G6092" t="str">
            <v>SPO-2024/07-0056, SPO-2024/08-0025, SPO-2024/10-0065, SPO-2024/09-0022, SPO-2024/09-0056, SPO-2024/08-0048, SPO-2024/10-0010, SPO-2024/11-0044, SPO-2024/11-0057, SPO-2024/10-0016, SPO-2024/07-0091, SPO-2024/10-0058, SPO-2024/11-0015, SPO-2024/07-0009</v>
          </cell>
        </row>
        <row r="6092">
          <cell r="I6092" t="str">
            <v>F</v>
          </cell>
          <cell r="J6092">
            <v>1995052</v>
          </cell>
          <cell r="K6092">
            <v>1995052</v>
          </cell>
          <cell r="L6092">
            <v>1197031.2</v>
          </cell>
          <cell r="M6092" t="str">
            <v>F</v>
          </cell>
          <cell r="N6092">
            <v>0.6</v>
          </cell>
          <cell r="O6092" t="str">
            <v>L</v>
          </cell>
        </row>
        <row r="6093">
          <cell r="G6093" t="str">
            <v>SPO-2024/07-0009, SPO-2024/07-0056, SPO-2024/06-0062, SPO-2024/06-0092, SPO-2024/10-0060, SPO-2024/07-0096, SPO-2024/11-0058</v>
          </cell>
        </row>
        <row r="6093">
          <cell r="I6093" t="str">
            <v>F</v>
          </cell>
          <cell r="J6093">
            <v>616199</v>
          </cell>
          <cell r="K6093">
            <v>616199</v>
          </cell>
          <cell r="L6093">
            <v>369719.4</v>
          </cell>
          <cell r="M6093" t="str">
            <v>F</v>
          </cell>
          <cell r="N6093">
            <v>0.6</v>
          </cell>
          <cell r="O6093" t="str">
            <v>L</v>
          </cell>
        </row>
        <row r="6094">
          <cell r="G6094" t="str">
            <v>SPO-2024/11-0015, SPO-2024/10-0059, SPO-2024/09-0024, SPO-2024/10-0067, SPO-2024/11-0053, SPO-2024/09-0011, SPO-2024/09-0058, SPO-2024/08-0048, SPO-2024/09-0049, SPO-2024/10-0010, SPO-2024/11-0057, SPO-2024/10-0015</v>
          </cell>
        </row>
        <row r="6094">
          <cell r="I6094" t="str">
            <v>F</v>
          </cell>
          <cell r="J6094">
            <v>863288</v>
          </cell>
          <cell r="K6094">
            <v>863288</v>
          </cell>
          <cell r="L6094">
            <v>863288</v>
          </cell>
          <cell r="M6094" t="str">
            <v>F</v>
          </cell>
          <cell r="N6094">
            <v>1</v>
          </cell>
          <cell r="O6094" t="str">
            <v>L</v>
          </cell>
        </row>
        <row r="6095">
          <cell r="G6095" t="str">
            <v>SPO-2024/05-0038</v>
          </cell>
        </row>
        <row r="6095">
          <cell r="I6095" t="str">
            <v>F</v>
          </cell>
          <cell r="J6095">
            <v>2050</v>
          </cell>
          <cell r="K6095">
            <v>2050</v>
          </cell>
          <cell r="L6095">
            <v>1230</v>
          </cell>
          <cell r="M6095" t="str">
            <v>F</v>
          </cell>
          <cell r="N6095">
            <v>0.6</v>
          </cell>
          <cell r="O6095" t="str">
            <v>L</v>
          </cell>
        </row>
        <row r="6096">
          <cell r="G6096" t="str">
            <v>SPO-2024/10-0010, SPO-2024/07-0089, SPO-2024/07-0008, SPO-2024/07-0054, SPO-2024/07-0005, SPO-2024/06-0019, SPO-2024/05-0042</v>
          </cell>
        </row>
        <row r="6096">
          <cell r="I6096" t="str">
            <v>F</v>
          </cell>
          <cell r="J6096">
            <v>1045350</v>
          </cell>
          <cell r="K6096">
            <v>1045350</v>
          </cell>
          <cell r="L6096">
            <v>627210</v>
          </cell>
          <cell r="M6096" t="str">
            <v>F</v>
          </cell>
          <cell r="N6096">
            <v>0.6</v>
          </cell>
          <cell r="O6096" t="str">
            <v>N</v>
          </cell>
        </row>
        <row r="6097">
          <cell r="G6097" t="str">
            <v>SPO-2024/06-0037</v>
          </cell>
        </row>
        <row r="6097">
          <cell r="I6097" t="str">
            <v>F</v>
          </cell>
          <cell r="J6097">
            <v>26052</v>
          </cell>
          <cell r="K6097">
            <v>26052</v>
          </cell>
          <cell r="L6097">
            <v>15631.2</v>
          </cell>
          <cell r="M6097" t="str">
            <v>F</v>
          </cell>
          <cell r="N6097">
            <v>0.6</v>
          </cell>
          <cell r="O6097" t="str">
            <v>L</v>
          </cell>
        </row>
        <row r="6098">
          <cell r="G6098" t="str">
            <v>SPO-2024/08-0022</v>
          </cell>
        </row>
        <row r="6098">
          <cell r="I6098" t="str">
            <v>F</v>
          </cell>
          <cell r="J6098">
            <v>2200</v>
          </cell>
          <cell r="K6098">
            <v>2200</v>
          </cell>
          <cell r="L6098">
            <v>1320</v>
          </cell>
          <cell r="M6098" t="str">
            <v>F</v>
          </cell>
          <cell r="N6098">
            <v>0.6</v>
          </cell>
          <cell r="O6098" t="str">
            <v>L</v>
          </cell>
        </row>
        <row r="6099">
          <cell r="G6099" t="str">
            <v>SPO-2024/06-0020</v>
          </cell>
        </row>
        <row r="6099">
          <cell r="I6099" t="str">
            <v>F</v>
          </cell>
          <cell r="J6099">
            <v>12000</v>
          </cell>
          <cell r="K6099">
            <v>12000</v>
          </cell>
          <cell r="L6099">
            <v>7200</v>
          </cell>
          <cell r="M6099" t="str">
            <v>F</v>
          </cell>
          <cell r="N6099">
            <v>0.6</v>
          </cell>
          <cell r="O6099" t="str">
            <v>L</v>
          </cell>
        </row>
        <row r="6100">
          <cell r="G6100" t="str">
            <v>SPO-2024/10-0053, SPO-2024/06-0037, SPO-2024/07-0057</v>
          </cell>
        </row>
        <row r="6100">
          <cell r="I6100" t="str">
            <v>F</v>
          </cell>
          <cell r="J6100">
            <v>56664</v>
          </cell>
          <cell r="K6100">
            <v>56664</v>
          </cell>
          <cell r="L6100">
            <v>33998.4</v>
          </cell>
          <cell r="M6100" t="str">
            <v>F</v>
          </cell>
          <cell r="N6100">
            <v>0.6</v>
          </cell>
          <cell r="O6100" t="str">
            <v>L</v>
          </cell>
        </row>
        <row r="6101">
          <cell r="G6101" t="str">
            <v>SPO-2024/05-0025</v>
          </cell>
        </row>
        <row r="6101">
          <cell r="I6101" t="str">
            <v>F</v>
          </cell>
          <cell r="J6101">
            <v>80784.2</v>
          </cell>
          <cell r="K6101">
            <v>80784.2</v>
          </cell>
          <cell r="L6101">
            <v>48470.52</v>
          </cell>
          <cell r="M6101" t="str">
            <v>F</v>
          </cell>
          <cell r="N6101">
            <v>0.6</v>
          </cell>
          <cell r="O6101" t="str">
            <v>L</v>
          </cell>
        </row>
        <row r="6102">
          <cell r="G6102" t="str">
            <v>SPO-2024/07-0077, SPO-2024/06-0081</v>
          </cell>
        </row>
        <row r="6102">
          <cell r="I6102" t="str">
            <v>F</v>
          </cell>
          <cell r="J6102">
            <v>13274</v>
          </cell>
          <cell r="K6102">
            <v>13274</v>
          </cell>
          <cell r="L6102">
            <v>7964.4</v>
          </cell>
          <cell r="M6102" t="str">
            <v>F</v>
          </cell>
          <cell r="N6102">
            <v>0.6</v>
          </cell>
          <cell r="O6102" t="str">
            <v>L</v>
          </cell>
        </row>
        <row r="6103">
          <cell r="G6103" t="str">
            <v>SPO-2024/08-0062, SPO-2024/08-0004</v>
          </cell>
        </row>
        <row r="6103">
          <cell r="I6103" t="str">
            <v>F</v>
          </cell>
          <cell r="J6103">
            <v>45000</v>
          </cell>
          <cell r="K6103">
            <v>45000</v>
          </cell>
          <cell r="L6103">
            <v>27000</v>
          </cell>
          <cell r="M6103" t="str">
            <v>F</v>
          </cell>
          <cell r="N6103">
            <v>0.6</v>
          </cell>
          <cell r="O6103" t="str">
            <v>L</v>
          </cell>
        </row>
        <row r="6104">
          <cell r="G6104" t="str">
            <v>SPO-2024/07-0078, SPO-2024/08-0053, SPO-2024/06-0076, SPO-2024/07-0019, SPO-2024/07-0018</v>
          </cell>
        </row>
        <row r="6104">
          <cell r="I6104" t="str">
            <v>F</v>
          </cell>
          <cell r="J6104">
            <v>49120</v>
          </cell>
          <cell r="K6104">
            <v>49120</v>
          </cell>
          <cell r="L6104">
            <v>29472</v>
          </cell>
          <cell r="M6104" t="str">
            <v>F</v>
          </cell>
          <cell r="N6104">
            <v>0.6</v>
          </cell>
          <cell r="O6104" t="str">
            <v>L</v>
          </cell>
        </row>
        <row r="6105">
          <cell r="G6105" t="str">
            <v>SPO-2024/07-0021</v>
          </cell>
        </row>
        <row r="6105">
          <cell r="I6105" t="str">
            <v>F</v>
          </cell>
          <cell r="J6105">
            <v>5490</v>
          </cell>
          <cell r="K6105">
            <v>5490</v>
          </cell>
          <cell r="L6105">
            <v>3294</v>
          </cell>
          <cell r="M6105" t="str">
            <v>F</v>
          </cell>
          <cell r="N6105">
            <v>0.6</v>
          </cell>
          <cell r="O6105" t="str">
            <v>L</v>
          </cell>
        </row>
        <row r="6106">
          <cell r="I6106" t="str">
            <v>F</v>
          </cell>
          <cell r="J6106">
            <v>0</v>
          </cell>
          <cell r="K6106">
            <v>0</v>
          </cell>
          <cell r="L6106">
            <v>0</v>
          </cell>
          <cell r="M6106" t="str">
            <v>F</v>
          </cell>
          <cell r="N6106">
            <v>0.6</v>
          </cell>
          <cell r="O6106" t="str">
            <v>L</v>
          </cell>
        </row>
        <row r="6107">
          <cell r="G6107" t="str">
            <v>SPO-2024/06-0037</v>
          </cell>
        </row>
        <row r="6107">
          <cell r="I6107" t="str">
            <v>F</v>
          </cell>
          <cell r="J6107">
            <v>2760</v>
          </cell>
          <cell r="K6107">
            <v>2760</v>
          </cell>
          <cell r="L6107">
            <v>1656</v>
          </cell>
          <cell r="M6107" t="str">
            <v>F</v>
          </cell>
          <cell r="N6107">
            <v>0.6</v>
          </cell>
          <cell r="O6107" t="str">
            <v>L</v>
          </cell>
        </row>
        <row r="6108">
          <cell r="G6108" t="str">
            <v>SPO-2024/06-0070, SPO-2024/07-0023</v>
          </cell>
        </row>
        <row r="6108">
          <cell r="I6108" t="str">
            <v>F</v>
          </cell>
          <cell r="J6108">
            <v>7425</v>
          </cell>
          <cell r="K6108">
            <v>7425</v>
          </cell>
          <cell r="L6108">
            <v>4455</v>
          </cell>
          <cell r="M6108" t="str">
            <v>F</v>
          </cell>
          <cell r="N6108">
            <v>0.6</v>
          </cell>
          <cell r="O6108" t="str">
            <v>L</v>
          </cell>
        </row>
        <row r="6109">
          <cell r="F6109" t="str">
            <v>CMAU6477850</v>
          </cell>
          <cell r="G6109" t="str">
            <v>GR-2024/05-0059</v>
          </cell>
          <cell r="H6109" t="str">
            <v>202311-S0060, 202403-S0094, 202311-S0063, 202402-S0005</v>
          </cell>
          <cell r="I6109" t="str">
            <v>F</v>
          </cell>
          <cell r="J6109">
            <v>83894.8</v>
          </cell>
          <cell r="K6109">
            <v>83894.8</v>
          </cell>
          <cell r="L6109">
            <v>55748.09</v>
          </cell>
          <cell r="M6109" t="str">
            <v>F</v>
          </cell>
          <cell r="N6109">
            <v>0.6645</v>
          </cell>
          <cell r="O6109" t="str">
            <v>I</v>
          </cell>
        </row>
        <row r="6110">
          <cell r="G6110" t="str">
            <v>XP-000067</v>
          </cell>
        </row>
        <row r="6110">
          <cell r="I6110" t="str">
            <v>F</v>
          </cell>
          <cell r="J6110">
            <v>236250</v>
          </cell>
          <cell r="K6110">
            <v>236250</v>
          </cell>
          <cell r="L6110">
            <v>236250</v>
          </cell>
          <cell r="M6110" t="str">
            <v>F</v>
          </cell>
          <cell r="N6110">
            <v>1</v>
          </cell>
        </row>
        <row r="6111">
          <cell r="G6111" t="str">
            <v>SPO-2024/06-0027, SPO-2024/07-0078, SPO-2024/06-0076, SPO-2024/07-0019, SPO-2024/07-0018</v>
          </cell>
        </row>
        <row r="6111">
          <cell r="I6111" t="str">
            <v>F</v>
          </cell>
          <cell r="J6111">
            <v>74400</v>
          </cell>
          <cell r="K6111">
            <v>74400</v>
          </cell>
          <cell r="L6111">
            <v>44640</v>
          </cell>
          <cell r="M6111" t="str">
            <v>F</v>
          </cell>
          <cell r="N6111">
            <v>0.6</v>
          </cell>
          <cell r="O6111" t="str">
            <v>L</v>
          </cell>
        </row>
        <row r="6112">
          <cell r="G6112" t="str">
            <v>GR-2024/08-0049</v>
          </cell>
        </row>
        <row r="6112">
          <cell r="I6112" t="str">
            <v>F</v>
          </cell>
          <cell r="J6112">
            <v>368005.9</v>
          </cell>
          <cell r="K6112">
            <v>368005.9</v>
          </cell>
          <cell r="L6112">
            <v>368005.9</v>
          </cell>
          <cell r="M6112" t="str">
            <v>F</v>
          </cell>
          <cell r="N6112">
            <v>1</v>
          </cell>
        </row>
        <row r="6113">
          <cell r="G6113" t="str">
            <v>SPO-2024/06-0084</v>
          </cell>
        </row>
        <row r="6113">
          <cell r="I6113" t="str">
            <v>F</v>
          </cell>
          <cell r="J6113">
            <v>6448</v>
          </cell>
          <cell r="K6113">
            <v>6448</v>
          </cell>
          <cell r="L6113">
            <v>3868.8</v>
          </cell>
          <cell r="M6113" t="str">
            <v>F</v>
          </cell>
          <cell r="N6113">
            <v>0.6</v>
          </cell>
          <cell r="O6113" t="str">
            <v>L</v>
          </cell>
        </row>
        <row r="6114">
          <cell r="F6114" t="str">
            <v>TLLU4766536 (MOCHA)</v>
          </cell>
          <cell r="G6114" t="str">
            <v>GR-2024/05-0035</v>
          </cell>
        </row>
        <row r="6114">
          <cell r="I6114" t="str">
            <v>F</v>
          </cell>
          <cell r="J6114">
            <v>192464.2</v>
          </cell>
          <cell r="K6114">
            <v>192464.2</v>
          </cell>
          <cell r="L6114">
            <v>128335.13</v>
          </cell>
          <cell r="M6114" t="str">
            <v>F</v>
          </cell>
          <cell r="N6114">
            <v>0.6668</v>
          </cell>
          <cell r="O6114" t="str">
            <v>I</v>
          </cell>
        </row>
        <row r="6115">
          <cell r="F6115" t="str">
            <v>TLLU4766536</v>
          </cell>
          <cell r="G6115" t="str">
            <v>GR-2024/05-0034</v>
          </cell>
          <cell r="H6115" t="str">
            <v>202310-S0044, 202403-S0014, 202404-S0043, 202312-S0070, 202312-S0051, 202403-S0050, 202403-S0052, 202403-S0066, 202401-S0081, 202402-S0007, 202306-S0020, 202312-S0038, 202403-S0047, 202405-S0016, 202403-S0046, 202402-S0003, 202311-S0116, 202403-S0082, 202403-S0083, 202403-S0044, 202405-S0025, 202404-S0027, 202303-S0068, 202404-S0033, 202309-S0072, 202403-S0075</v>
          </cell>
          <cell r="I6115" t="str">
            <v>F</v>
          </cell>
          <cell r="J6115">
            <v>547780.6</v>
          </cell>
          <cell r="K6115">
            <v>547780.6</v>
          </cell>
          <cell r="L6115">
            <v>365260.1</v>
          </cell>
          <cell r="M6115" t="str">
            <v>F</v>
          </cell>
          <cell r="N6115">
            <v>0.6668</v>
          </cell>
          <cell r="O6115" t="str">
            <v>I</v>
          </cell>
        </row>
        <row r="6116">
          <cell r="G6116" t="str">
            <v>SPO-2024/07-0032</v>
          </cell>
        </row>
        <row r="6116">
          <cell r="I6116" t="str">
            <v>F</v>
          </cell>
          <cell r="J6116">
            <v>16730</v>
          </cell>
          <cell r="K6116">
            <v>16730</v>
          </cell>
          <cell r="L6116">
            <v>10038</v>
          </cell>
          <cell r="M6116" t="str">
            <v>F</v>
          </cell>
          <cell r="N6116">
            <v>0.6</v>
          </cell>
          <cell r="O6116" t="str">
            <v>L</v>
          </cell>
        </row>
        <row r="6117">
          <cell r="G6117" t="str">
            <v>SPO-2024/05-0025</v>
          </cell>
        </row>
        <row r="6117">
          <cell r="I6117" t="str">
            <v>F</v>
          </cell>
          <cell r="J6117">
            <v>37500</v>
          </cell>
          <cell r="K6117">
            <v>37500</v>
          </cell>
          <cell r="L6117">
            <v>22500</v>
          </cell>
          <cell r="M6117" t="str">
            <v>F</v>
          </cell>
          <cell r="N6117">
            <v>0.6</v>
          </cell>
          <cell r="O6117" t="str">
            <v>L</v>
          </cell>
        </row>
        <row r="6118">
          <cell r="F6118" t="str">
            <v>COURIER 06.05.2024</v>
          </cell>
          <cell r="G6118" t="str">
            <v>GR-2024/05-0025</v>
          </cell>
          <cell r="H6118" t="str">
            <v>202401-S0081, 202312-S0091</v>
          </cell>
          <cell r="I6118" t="str">
            <v>F</v>
          </cell>
          <cell r="J6118">
            <v>1667.6</v>
          </cell>
          <cell r="K6118">
            <v>1667.6</v>
          </cell>
          <cell r="L6118">
            <v>1091.24</v>
          </cell>
          <cell r="M6118" t="str">
            <v>F</v>
          </cell>
          <cell r="N6118">
            <v>0.65438</v>
          </cell>
          <cell r="O6118" t="str">
            <v>I</v>
          </cell>
        </row>
        <row r="6119">
          <cell r="G6119" t="str">
            <v>SPO-2024/05-0022</v>
          </cell>
        </row>
        <row r="6119">
          <cell r="I6119" t="str">
            <v>F</v>
          </cell>
          <cell r="J6119">
            <v>4316.5</v>
          </cell>
          <cell r="K6119">
            <v>4316.5</v>
          </cell>
          <cell r="L6119">
            <v>2589.9</v>
          </cell>
          <cell r="M6119" t="str">
            <v>F</v>
          </cell>
          <cell r="N6119">
            <v>0.6</v>
          </cell>
          <cell r="O6119" t="str">
            <v>L</v>
          </cell>
        </row>
        <row r="6120">
          <cell r="G6120" t="str">
            <v>SPO-2024/08-0003, SPO-2024/07-0018, SPO-2024/06-0076, SPO-2024/07-0019, SPO-2024/06-0027, SPO-2024/06-0001</v>
          </cell>
        </row>
        <row r="6120">
          <cell r="I6120" t="str">
            <v>F</v>
          </cell>
          <cell r="J6120">
            <v>74800</v>
          </cell>
          <cell r="K6120">
            <v>74800</v>
          </cell>
          <cell r="L6120">
            <v>44880</v>
          </cell>
          <cell r="M6120" t="str">
            <v>F</v>
          </cell>
          <cell r="N6120">
            <v>0.6</v>
          </cell>
          <cell r="O6120" t="str">
            <v>L</v>
          </cell>
        </row>
        <row r="6121">
          <cell r="G6121" t="str">
            <v>SPO-2024/05-0069</v>
          </cell>
        </row>
        <row r="6121">
          <cell r="I6121" t="str">
            <v>F</v>
          </cell>
          <cell r="J6121">
            <v>16000</v>
          </cell>
          <cell r="K6121">
            <v>16000</v>
          </cell>
          <cell r="L6121">
            <v>9600</v>
          </cell>
          <cell r="M6121" t="str">
            <v>F</v>
          </cell>
          <cell r="N6121">
            <v>0.6</v>
          </cell>
          <cell r="O6121" t="str">
            <v>L</v>
          </cell>
        </row>
        <row r="6122">
          <cell r="F6122" t="str">
            <v>OOLU9465460</v>
          </cell>
          <cell r="G6122" t="str">
            <v>GR-2024/06-0015</v>
          </cell>
          <cell r="H6122" t="str">
            <v>202205-S0012, 202404-S0021, 202311-S0070, 202404-S0008, 202405-S0003, 202311-S0073, 202403-S0001, 202312-S0101, 202306-S0015</v>
          </cell>
          <cell r="I6122" t="str">
            <v>F</v>
          </cell>
          <cell r="J6122">
            <v>141379</v>
          </cell>
          <cell r="K6122">
            <v>141379</v>
          </cell>
          <cell r="L6122">
            <v>93706</v>
          </cell>
          <cell r="M6122" t="str">
            <v>F</v>
          </cell>
          <cell r="N6122">
            <v>0.6628</v>
          </cell>
          <cell r="O6122" t="str">
            <v>I</v>
          </cell>
        </row>
        <row r="6123">
          <cell r="F6123" t="str">
            <v>OOLU9715548</v>
          </cell>
          <cell r="G6123" t="str">
            <v>GR-2024/06-0012</v>
          </cell>
          <cell r="H6123" t="str">
            <v>202303-S0022, 202403-S0001, 202311-S0070, 202303-S0006, 202405-S0003</v>
          </cell>
          <cell r="I6123" t="str">
            <v>F</v>
          </cell>
          <cell r="J6123">
            <v>101674</v>
          </cell>
          <cell r="K6123">
            <v>101674</v>
          </cell>
          <cell r="L6123">
            <v>67389.53</v>
          </cell>
          <cell r="M6123" t="str">
            <v>F</v>
          </cell>
          <cell r="N6123">
            <v>0.6628</v>
          </cell>
          <cell r="O6123" t="str">
            <v>I</v>
          </cell>
        </row>
        <row r="6124">
          <cell r="F6124" t="str">
            <v>OOLU9722906</v>
          </cell>
          <cell r="G6124" t="str">
            <v>GR-2024/06-0010</v>
          </cell>
          <cell r="H6124" t="str">
            <v>202405-S0003, 202205-S0076, 202311-S0070</v>
          </cell>
          <cell r="I6124" t="str">
            <v>F</v>
          </cell>
          <cell r="J6124">
            <v>106958</v>
          </cell>
          <cell r="K6124">
            <v>106958</v>
          </cell>
          <cell r="L6124">
            <v>70891.76</v>
          </cell>
          <cell r="M6124" t="str">
            <v>F</v>
          </cell>
          <cell r="N6124">
            <v>0.6628</v>
          </cell>
          <cell r="O6124" t="str">
            <v>I</v>
          </cell>
        </row>
        <row r="6125">
          <cell r="G6125" t="str">
            <v>SPO-2024/07-0029</v>
          </cell>
        </row>
        <row r="6125">
          <cell r="I6125" t="str">
            <v>F</v>
          </cell>
          <cell r="J6125">
            <v>18560</v>
          </cell>
          <cell r="K6125">
            <v>18560</v>
          </cell>
          <cell r="L6125">
            <v>11136</v>
          </cell>
          <cell r="M6125" t="str">
            <v>F</v>
          </cell>
          <cell r="N6125">
            <v>0.6</v>
          </cell>
          <cell r="O6125" t="str">
            <v>L</v>
          </cell>
        </row>
        <row r="6126">
          <cell r="G6126" t="str">
            <v>SPO-2024/07-0050</v>
          </cell>
        </row>
        <row r="6126">
          <cell r="I6126" t="str">
            <v>F</v>
          </cell>
          <cell r="J6126">
            <v>800</v>
          </cell>
          <cell r="K6126">
            <v>800</v>
          </cell>
          <cell r="L6126">
            <v>480</v>
          </cell>
          <cell r="M6126" t="str">
            <v>F</v>
          </cell>
          <cell r="N6126">
            <v>0.6</v>
          </cell>
          <cell r="O6126" t="str">
            <v>L</v>
          </cell>
        </row>
        <row r="6127">
          <cell r="G6127" t="str">
            <v>SPO-2024/06-0011</v>
          </cell>
        </row>
        <row r="6127">
          <cell r="I6127" t="str">
            <v>F</v>
          </cell>
          <cell r="J6127">
            <v>3308</v>
          </cell>
          <cell r="K6127">
            <v>3308</v>
          </cell>
          <cell r="L6127">
            <v>1984.8</v>
          </cell>
          <cell r="M6127" t="str">
            <v>F</v>
          </cell>
          <cell r="N6127">
            <v>0.6</v>
          </cell>
          <cell r="O6127" t="str">
            <v>L</v>
          </cell>
        </row>
        <row r="6128">
          <cell r="F6128" t="str">
            <v>SEGU6607710</v>
          </cell>
          <cell r="G6128" t="str">
            <v>GR-2024/06-0006</v>
          </cell>
          <cell r="H6128" t="str">
            <v>202403-S0051</v>
          </cell>
          <cell r="I6128" t="str">
            <v>F</v>
          </cell>
          <cell r="J6128">
            <v>43500</v>
          </cell>
          <cell r="K6128">
            <v>43500</v>
          </cell>
          <cell r="L6128">
            <v>28831.8</v>
          </cell>
          <cell r="M6128" t="str">
            <v>F</v>
          </cell>
          <cell r="N6128">
            <v>0.6628</v>
          </cell>
          <cell r="O6128" t="str">
            <v>I</v>
          </cell>
        </row>
        <row r="6129">
          <cell r="F6129" t="str">
            <v>SEGU6607710</v>
          </cell>
          <cell r="G6129" t="str">
            <v>GR-2024/06-0005</v>
          </cell>
          <cell r="H6129" t="str">
            <v>202405-S0019, 202404-S0026, 202311-S0012, 202403-S0034, 202403-S0017, 202404-S0014, 202401-S0091</v>
          </cell>
          <cell r="I6129" t="str">
            <v>F</v>
          </cell>
          <cell r="J6129">
            <v>100668</v>
          </cell>
          <cell r="K6129">
            <v>100668</v>
          </cell>
          <cell r="L6129">
            <v>66722.75</v>
          </cell>
          <cell r="M6129" t="str">
            <v>F</v>
          </cell>
          <cell r="N6129">
            <v>0.6628</v>
          </cell>
          <cell r="O6129" t="str">
            <v>I</v>
          </cell>
        </row>
        <row r="6130">
          <cell r="G6130" t="str">
            <v>SPO-2024/05-0016</v>
          </cell>
        </row>
        <row r="6130">
          <cell r="I6130" t="str">
            <v>F</v>
          </cell>
          <cell r="J6130">
            <v>50670</v>
          </cell>
          <cell r="K6130">
            <v>50670</v>
          </cell>
          <cell r="L6130">
            <v>30402</v>
          </cell>
          <cell r="M6130" t="str">
            <v>F</v>
          </cell>
          <cell r="N6130">
            <v>0.6</v>
          </cell>
          <cell r="O6130" t="str">
            <v>L</v>
          </cell>
        </row>
        <row r="6131">
          <cell r="F6131" t="str">
            <v>RFCU4076530</v>
          </cell>
          <cell r="G6131" t="str">
            <v>GR-2024/06-0007</v>
          </cell>
          <cell r="H6131" t="str">
            <v>202404-S0084, 202401-S0091, 202403-S0017</v>
          </cell>
          <cell r="I6131" t="str">
            <v>F</v>
          </cell>
          <cell r="J6131">
            <v>111384</v>
          </cell>
          <cell r="K6131">
            <v>111384</v>
          </cell>
          <cell r="L6131">
            <v>73825.32</v>
          </cell>
          <cell r="M6131" t="str">
            <v>F</v>
          </cell>
          <cell r="N6131">
            <v>0.6628</v>
          </cell>
          <cell r="O6131" t="str">
            <v>I</v>
          </cell>
        </row>
        <row r="6132">
          <cell r="F6132" t="str">
            <v>OOLU6883949</v>
          </cell>
          <cell r="G6132" t="str">
            <v>GR-2024/06-0011</v>
          </cell>
          <cell r="H6132" t="str">
            <v>202309-S0007</v>
          </cell>
          <cell r="I6132" t="str">
            <v>F</v>
          </cell>
          <cell r="J6132">
            <v>90000</v>
          </cell>
          <cell r="K6132">
            <v>90000</v>
          </cell>
          <cell r="L6132">
            <v>59652</v>
          </cell>
          <cell r="M6132" t="str">
            <v>F</v>
          </cell>
          <cell r="N6132">
            <v>0.6628</v>
          </cell>
          <cell r="O6132" t="str">
            <v>I</v>
          </cell>
        </row>
        <row r="6133">
          <cell r="F6133" t="str">
            <v>OOLU8901511</v>
          </cell>
          <cell r="G6133" t="str">
            <v>GR-2024/06-0016</v>
          </cell>
          <cell r="H6133" t="str">
            <v>202401-S0091</v>
          </cell>
          <cell r="I6133" t="str">
            <v>F</v>
          </cell>
          <cell r="J6133">
            <v>118831.98</v>
          </cell>
          <cell r="K6133">
            <v>118831.98</v>
          </cell>
          <cell r="L6133">
            <v>78761.84</v>
          </cell>
          <cell r="M6133" t="str">
            <v>F</v>
          </cell>
          <cell r="N6133">
            <v>0.6628</v>
          </cell>
          <cell r="O6133" t="str">
            <v>I</v>
          </cell>
        </row>
        <row r="6134">
          <cell r="G6134" t="str">
            <v>SPO-2024/06-0044, SPO-2024/07-0050, SPO-2024/05-0068, SPO-2024/10-0071, SPO-2024/10-0029, SPO-2024/06-0045, SPO-2024/07-0002, SPO-2024/07-0031, SPO-2024/08-0018, SPO-2024/07-0001, SPO-2024/06-0035, SPO-2024/05-0069</v>
          </cell>
        </row>
        <row r="6134">
          <cell r="I6134" t="str">
            <v>F</v>
          </cell>
          <cell r="J6134">
            <v>202673</v>
          </cell>
          <cell r="K6134">
            <v>202673</v>
          </cell>
          <cell r="L6134">
            <v>121603.8</v>
          </cell>
          <cell r="M6134" t="str">
            <v>F</v>
          </cell>
          <cell r="N6134">
            <v>0.6</v>
          </cell>
          <cell r="O6134" t="str">
            <v>L</v>
          </cell>
        </row>
        <row r="6135">
          <cell r="I6135" t="str">
            <v>F</v>
          </cell>
          <cell r="J6135">
            <v>2430</v>
          </cell>
          <cell r="K6135">
            <v>2430</v>
          </cell>
          <cell r="L6135">
            <v>2430</v>
          </cell>
          <cell r="M6135" t="str">
            <v>F</v>
          </cell>
          <cell r="N6135">
            <v>1</v>
          </cell>
          <cell r="O6135" t="str">
            <v>N</v>
          </cell>
        </row>
        <row r="6136">
          <cell r="I6136" t="str">
            <v>F</v>
          </cell>
          <cell r="J6136">
            <v>0</v>
          </cell>
          <cell r="K6136">
            <v>0</v>
          </cell>
          <cell r="L6136">
            <v>0</v>
          </cell>
          <cell r="M6136" t="str">
            <v>F</v>
          </cell>
          <cell r="N6136">
            <v>1</v>
          </cell>
          <cell r="O6136" t="str">
            <v>N</v>
          </cell>
        </row>
        <row r="6137">
          <cell r="G6137" t="str">
            <v>SPO-2024/05-0022</v>
          </cell>
        </row>
        <row r="6137">
          <cell r="I6137" t="str">
            <v>F</v>
          </cell>
          <cell r="J6137">
            <v>655.5</v>
          </cell>
          <cell r="K6137">
            <v>655.5</v>
          </cell>
          <cell r="L6137">
            <v>393.3</v>
          </cell>
          <cell r="M6137" t="str">
            <v>F</v>
          </cell>
          <cell r="N6137">
            <v>0.6</v>
          </cell>
          <cell r="O6137" t="str">
            <v>L</v>
          </cell>
        </row>
        <row r="6138">
          <cell r="G6138" t="str">
            <v>SPO-2024/07-0025, SPO-2024/08-0008, SPO-2024/07-0081</v>
          </cell>
        </row>
        <row r="6138">
          <cell r="I6138" t="str">
            <v>F</v>
          </cell>
          <cell r="J6138">
            <v>97634.4</v>
          </cell>
          <cell r="K6138">
            <v>97634.4</v>
          </cell>
          <cell r="L6138">
            <v>58580.64</v>
          </cell>
          <cell r="M6138" t="str">
            <v>F</v>
          </cell>
          <cell r="N6138">
            <v>0.6</v>
          </cell>
          <cell r="O6138" t="str">
            <v>L</v>
          </cell>
        </row>
        <row r="6139">
          <cell r="G6139" t="str">
            <v>SPO-2024/06-0086</v>
          </cell>
        </row>
        <row r="6139">
          <cell r="I6139" t="str">
            <v>F</v>
          </cell>
          <cell r="J6139">
            <v>5250</v>
          </cell>
          <cell r="K6139">
            <v>5250</v>
          </cell>
          <cell r="L6139">
            <v>3150</v>
          </cell>
          <cell r="M6139" t="str">
            <v>F</v>
          </cell>
          <cell r="N6139">
            <v>0.6</v>
          </cell>
          <cell r="O6139" t="str">
            <v>L</v>
          </cell>
        </row>
        <row r="6140">
          <cell r="G6140" t="str">
            <v>SPO-2024/06-0037</v>
          </cell>
        </row>
        <row r="6140">
          <cell r="I6140" t="str">
            <v>F</v>
          </cell>
          <cell r="J6140">
            <v>149926</v>
          </cell>
          <cell r="K6140">
            <v>149926</v>
          </cell>
          <cell r="L6140">
            <v>89955.6</v>
          </cell>
          <cell r="M6140" t="str">
            <v>F</v>
          </cell>
          <cell r="N6140">
            <v>0.6</v>
          </cell>
          <cell r="O6140" t="str">
            <v>L</v>
          </cell>
        </row>
        <row r="6141">
          <cell r="G6141" t="str">
            <v>SPO-2024/06-0003, SPO-2024/07-0020, SPO-2024/06-0078, SPO-2024/07-0080</v>
          </cell>
        </row>
        <row r="6141">
          <cell r="I6141" t="str">
            <v>F</v>
          </cell>
          <cell r="J6141">
            <v>89491</v>
          </cell>
          <cell r="K6141">
            <v>89491</v>
          </cell>
          <cell r="L6141">
            <v>53694.6</v>
          </cell>
          <cell r="M6141" t="str">
            <v>F</v>
          </cell>
          <cell r="N6141">
            <v>0.6</v>
          </cell>
          <cell r="O6141" t="str">
            <v>L</v>
          </cell>
        </row>
        <row r="6142">
          <cell r="G6142" t="str">
            <v>SPO-2024/06-0008, SPO-2024/07-0025, SPO-2024/07-0081, SPO-2024/06-0084</v>
          </cell>
        </row>
        <row r="6142">
          <cell r="I6142" t="str">
            <v>F</v>
          </cell>
          <cell r="J6142">
            <v>236133</v>
          </cell>
          <cell r="K6142">
            <v>236133</v>
          </cell>
          <cell r="L6142">
            <v>708399</v>
          </cell>
          <cell r="M6142" t="str">
            <v>F</v>
          </cell>
          <cell r="N6142">
            <v>3</v>
          </cell>
          <cell r="O6142" t="str">
            <v>L</v>
          </cell>
        </row>
        <row r="6143">
          <cell r="I6143" t="str">
            <v>F</v>
          </cell>
          <cell r="J6143">
            <v>6726</v>
          </cell>
          <cell r="K6143">
            <v>6726</v>
          </cell>
          <cell r="L6143">
            <v>4035.6</v>
          </cell>
          <cell r="M6143" t="str">
            <v>F</v>
          </cell>
          <cell r="N6143">
            <v>0.6</v>
          </cell>
          <cell r="O6143" t="str">
            <v>N</v>
          </cell>
        </row>
        <row r="6144">
          <cell r="G6144" t="str">
            <v>SPO-2024/06-0083</v>
          </cell>
        </row>
        <row r="6144">
          <cell r="I6144" t="str">
            <v>F</v>
          </cell>
          <cell r="J6144">
            <v>34699.2</v>
          </cell>
          <cell r="K6144">
            <v>34699.2</v>
          </cell>
          <cell r="L6144">
            <v>20819.52</v>
          </cell>
          <cell r="M6144" t="str">
            <v>F</v>
          </cell>
          <cell r="N6144">
            <v>0.6</v>
          </cell>
          <cell r="O6144" t="str">
            <v>L</v>
          </cell>
        </row>
        <row r="6145">
          <cell r="G6145" t="str">
            <v>SPO-2024/07-0092, SPO-2024/07-0028, SPO-2024/06-0048, SPO-2024/07-0070, SPO-2024/06-0014, SPO-2024/08-0078, SPO-2024/07-0036, SPO-2024/06-0074</v>
          </cell>
        </row>
        <row r="6145">
          <cell r="I6145" t="str">
            <v>F</v>
          </cell>
          <cell r="J6145">
            <v>357774.36</v>
          </cell>
          <cell r="K6145">
            <v>357774.36</v>
          </cell>
          <cell r="L6145">
            <v>214664.62</v>
          </cell>
          <cell r="M6145" t="str">
            <v>F</v>
          </cell>
          <cell r="N6145">
            <v>0.6</v>
          </cell>
          <cell r="O6145" t="str">
            <v>L</v>
          </cell>
        </row>
        <row r="6146">
          <cell r="G6146" t="str">
            <v>SPO-2024/06-0016, SPO-2024/07-0092, SPO-2024/06-0074, SPO-2024/06-0048, SPO-2024/07-0070, SPO-2024/07-0036, SPO-2024/06-0014</v>
          </cell>
        </row>
        <row r="6146">
          <cell r="I6146" t="str">
            <v>F</v>
          </cell>
          <cell r="J6146">
            <v>224614.6</v>
          </cell>
          <cell r="K6146">
            <v>224614.6</v>
          </cell>
          <cell r="L6146">
            <v>465401451.2</v>
          </cell>
          <cell r="M6146" t="str">
            <v>F</v>
          </cell>
          <cell r="N6146">
            <v>2072</v>
          </cell>
          <cell r="O6146" t="str">
            <v>L</v>
          </cell>
        </row>
        <row r="6147">
          <cell r="G6147" t="str">
            <v>SPO-2024/05-0054, SPO-2024/06-0048, SPO-2024/06-0074</v>
          </cell>
        </row>
        <row r="6147">
          <cell r="I6147" t="str">
            <v>F</v>
          </cell>
          <cell r="J6147">
            <v>107876.4</v>
          </cell>
          <cell r="K6147">
            <v>107876.4</v>
          </cell>
          <cell r="L6147">
            <v>64725.84</v>
          </cell>
          <cell r="M6147" t="str">
            <v>F</v>
          </cell>
          <cell r="N6147">
            <v>0.6</v>
          </cell>
          <cell r="O6147" t="str">
            <v>L</v>
          </cell>
        </row>
        <row r="6148">
          <cell r="G6148" t="str">
            <v>SPO-2024/06-0016, SPO-2024/07-0070, SPO-2024/06-0048, SPO-2024/07-0036, SPO-2024/06-0074</v>
          </cell>
        </row>
        <row r="6148">
          <cell r="I6148" t="str">
            <v>F</v>
          </cell>
          <cell r="J6148">
            <v>287941.9</v>
          </cell>
          <cell r="K6148">
            <v>287941.9</v>
          </cell>
          <cell r="L6148">
            <v>172765.14</v>
          </cell>
          <cell r="M6148" t="str">
            <v>F</v>
          </cell>
          <cell r="N6148">
            <v>0.6</v>
          </cell>
          <cell r="O6148" t="str">
            <v>L</v>
          </cell>
        </row>
        <row r="6149">
          <cell r="F6149" t="str">
            <v>F-FFAU3452877</v>
          </cell>
          <cell r="G6149" t="str">
            <v>GR-2024/05-0013</v>
          </cell>
          <cell r="H6149" t="str">
            <v>202403-S0072</v>
          </cell>
          <cell r="I6149" t="str">
            <v>F</v>
          </cell>
          <cell r="J6149">
            <v>1718</v>
          </cell>
          <cell r="K6149">
            <v>1718</v>
          </cell>
          <cell r="L6149">
            <v>1141.1</v>
          </cell>
          <cell r="M6149" t="str">
            <v>F</v>
          </cell>
          <cell r="N6149">
            <v>0.6642</v>
          </cell>
          <cell r="O6149" t="str">
            <v>I</v>
          </cell>
        </row>
        <row r="6150">
          <cell r="F6150" t="str">
            <v>WHSU6372866</v>
          </cell>
          <cell r="G6150" t="str">
            <v>GR-2024/05-0051</v>
          </cell>
          <cell r="H6150" t="str">
            <v>202401-S0091, 202312-S0045</v>
          </cell>
          <cell r="I6150" t="str">
            <v>F</v>
          </cell>
          <cell r="J6150">
            <v>104715</v>
          </cell>
          <cell r="K6150">
            <v>104715</v>
          </cell>
          <cell r="L6150">
            <v>69583.12</v>
          </cell>
          <cell r="M6150" t="str">
            <v>F</v>
          </cell>
          <cell r="N6150">
            <v>0.6645</v>
          </cell>
          <cell r="O6150" t="str">
            <v>I</v>
          </cell>
        </row>
        <row r="6151">
          <cell r="F6151" t="str">
            <v>WHSU5798815</v>
          </cell>
          <cell r="G6151" t="str">
            <v>GR-2024/05-0050</v>
          </cell>
          <cell r="H6151" t="str">
            <v>202403-S0017, 202401-S0091, 202311-S0012</v>
          </cell>
          <cell r="I6151" t="str">
            <v>F</v>
          </cell>
          <cell r="J6151">
            <v>114744</v>
          </cell>
          <cell r="K6151">
            <v>114744</v>
          </cell>
          <cell r="L6151">
            <v>76247.39</v>
          </cell>
          <cell r="M6151" t="str">
            <v>F</v>
          </cell>
          <cell r="N6151">
            <v>0.6645</v>
          </cell>
          <cell r="O6151" t="str">
            <v>I</v>
          </cell>
        </row>
        <row r="6152">
          <cell r="G6152" t="str">
            <v>SPO-2024/05-0018, SPO-2024/05-0020, SPO-2024/05-0035, SPO-2024/05-0034, SPO-2024/05-0019</v>
          </cell>
        </row>
        <row r="6152">
          <cell r="I6152" t="str">
            <v>F</v>
          </cell>
          <cell r="J6152">
            <v>255129</v>
          </cell>
          <cell r="K6152">
            <v>255129</v>
          </cell>
          <cell r="L6152">
            <v>153077.4</v>
          </cell>
          <cell r="M6152" t="str">
            <v>F</v>
          </cell>
          <cell r="N6152">
            <v>0.6</v>
          </cell>
          <cell r="O6152" t="str">
            <v>L</v>
          </cell>
        </row>
        <row r="6153">
          <cell r="G6153" t="str">
            <v>SPO-2024/06-0072, SPO-2024/08-0051</v>
          </cell>
        </row>
        <row r="6153">
          <cell r="I6153" t="str">
            <v>F</v>
          </cell>
          <cell r="J6153">
            <v>96620</v>
          </cell>
          <cell r="K6153">
            <v>96620</v>
          </cell>
          <cell r="L6153">
            <v>57972</v>
          </cell>
          <cell r="M6153" t="str">
            <v>F</v>
          </cell>
          <cell r="N6153">
            <v>0.6</v>
          </cell>
          <cell r="O6153" t="str">
            <v>L</v>
          </cell>
        </row>
        <row r="6154">
          <cell r="F6154" t="str">
            <v>WHSU6219477</v>
          </cell>
          <cell r="G6154" t="str">
            <v>GR-2024/05-0049</v>
          </cell>
          <cell r="H6154" t="str">
            <v>202403-S0055, 202403-S0017</v>
          </cell>
          <cell r="I6154" t="str">
            <v>F</v>
          </cell>
          <cell r="J6154">
            <v>108450</v>
          </cell>
          <cell r="K6154">
            <v>108450</v>
          </cell>
          <cell r="L6154">
            <v>72065.03</v>
          </cell>
          <cell r="M6154" t="str">
            <v>F</v>
          </cell>
          <cell r="N6154">
            <v>0.6645</v>
          </cell>
          <cell r="O6154" t="str">
            <v>I</v>
          </cell>
        </row>
        <row r="6155">
          <cell r="F6155" t="str">
            <v>WHSU6229238</v>
          </cell>
          <cell r="G6155" t="str">
            <v>GR-2024/05-0047</v>
          </cell>
          <cell r="H6155" t="str">
            <v>202403-S0017, 202401-S0091, 202312-S0045</v>
          </cell>
          <cell r="I6155" t="str">
            <v>F</v>
          </cell>
          <cell r="J6155">
            <v>114325</v>
          </cell>
          <cell r="K6155">
            <v>114325</v>
          </cell>
          <cell r="L6155">
            <v>75968.96</v>
          </cell>
          <cell r="M6155" t="str">
            <v>F</v>
          </cell>
          <cell r="N6155">
            <v>0.6645</v>
          </cell>
          <cell r="O6155" t="str">
            <v>I</v>
          </cell>
        </row>
        <row r="6156">
          <cell r="G6156" t="str">
            <v>SPO-2024/08-0040, SPO-2024/09-0029, SPO-2024/11-0046, SPO-2024/07-0036, SPO-2024/10-0087, SPO-2024/06-0048</v>
          </cell>
        </row>
        <row r="6156">
          <cell r="I6156" t="str">
            <v>F</v>
          </cell>
          <cell r="J6156">
            <v>32850</v>
          </cell>
          <cell r="K6156">
            <v>32850</v>
          </cell>
          <cell r="L6156">
            <v>19710</v>
          </cell>
          <cell r="M6156" t="str">
            <v>F</v>
          </cell>
          <cell r="N6156">
            <v>0.6</v>
          </cell>
          <cell r="O6156" t="str">
            <v>L</v>
          </cell>
        </row>
        <row r="6157">
          <cell r="G6157" t="str">
            <v>SPO-2024/05-0038, SPO-2024/06-0065</v>
          </cell>
        </row>
        <row r="6157">
          <cell r="I6157" t="str">
            <v>F</v>
          </cell>
          <cell r="J6157">
            <v>14550</v>
          </cell>
          <cell r="K6157">
            <v>14550</v>
          </cell>
          <cell r="L6157">
            <v>8730</v>
          </cell>
          <cell r="M6157" t="str">
            <v>F</v>
          </cell>
          <cell r="N6157">
            <v>0.6</v>
          </cell>
          <cell r="O6157" t="str">
            <v>L</v>
          </cell>
        </row>
        <row r="6158">
          <cell r="F6158" t="str">
            <v>CBHU9098775</v>
          </cell>
          <cell r="G6158" t="str">
            <v>GR-2024/06-0014</v>
          </cell>
          <cell r="H6158" t="str">
            <v>202403-S0026, 202404-S0030, 202311-S0042, 202311-S0083, 202403-S0009</v>
          </cell>
          <cell r="I6158" t="str">
            <v>F</v>
          </cell>
          <cell r="J6158">
            <v>126065.02</v>
          </cell>
          <cell r="K6158">
            <v>126065.02</v>
          </cell>
          <cell r="L6158">
            <v>83555.9</v>
          </cell>
          <cell r="M6158" t="str">
            <v>F</v>
          </cell>
          <cell r="N6158">
            <v>0.6628</v>
          </cell>
          <cell r="O6158" t="str">
            <v>I</v>
          </cell>
        </row>
        <row r="6159">
          <cell r="F6159" t="str">
            <v>CBHU9039643</v>
          </cell>
          <cell r="G6159" t="str">
            <v>GR-2024/06-0013</v>
          </cell>
          <cell r="H6159" t="str">
            <v>202311-S0042, 202403-S0059, 202403-S0009</v>
          </cell>
          <cell r="I6159" t="str">
            <v>F</v>
          </cell>
          <cell r="J6159">
            <v>143077.5</v>
          </cell>
          <cell r="K6159">
            <v>143077.5</v>
          </cell>
          <cell r="L6159">
            <v>94831.77</v>
          </cell>
          <cell r="M6159" t="str">
            <v>F</v>
          </cell>
          <cell r="N6159">
            <v>0.6628</v>
          </cell>
          <cell r="O6159" t="str">
            <v>I</v>
          </cell>
        </row>
        <row r="6160">
          <cell r="F6160" t="str">
            <v>BEAU2378424</v>
          </cell>
          <cell r="G6160" t="str">
            <v>GR-2024/05-0048</v>
          </cell>
          <cell r="H6160" t="str">
            <v>202312-S0061, 202312-S0066, 202312-S0004, 202312-S0060</v>
          </cell>
          <cell r="I6160" t="str">
            <v>F</v>
          </cell>
          <cell r="J6160">
            <v>14757.98</v>
          </cell>
          <cell r="K6160">
            <v>14757.98</v>
          </cell>
          <cell r="L6160">
            <v>71270.71</v>
          </cell>
          <cell r="M6160" t="str">
            <v>F</v>
          </cell>
          <cell r="N6160">
            <v>4.8293</v>
          </cell>
          <cell r="O6160" t="str">
            <v>I</v>
          </cell>
        </row>
        <row r="6161">
          <cell r="F6161" t="str">
            <v>TCKU6487197</v>
          </cell>
          <cell r="G6161" t="str">
            <v>GR-2024/06-0018</v>
          </cell>
          <cell r="H6161" t="str">
            <v>202404-S0006, 202312-S0097, 202401-S0079, 202311-S0100, 202403-S0099, 202312-S0072, 202403-S0019, 202403-S0008</v>
          </cell>
          <cell r="I6161" t="str">
            <v>F</v>
          </cell>
          <cell r="J6161">
            <v>172402</v>
          </cell>
          <cell r="K6161">
            <v>172402</v>
          </cell>
          <cell r="L6161">
            <v>114268.05</v>
          </cell>
          <cell r="M6161" t="str">
            <v>F</v>
          </cell>
          <cell r="N6161">
            <v>0.6628</v>
          </cell>
          <cell r="O6161" t="str">
            <v>I</v>
          </cell>
        </row>
        <row r="6162">
          <cell r="F6162" t="str">
            <v>APHU7156558 (KUCHING)</v>
          </cell>
          <cell r="G6162" t="str">
            <v>GR-2024/06-0081</v>
          </cell>
          <cell r="H6162" t="str">
            <v>202401-S0046</v>
          </cell>
          <cell r="I6162" t="str">
            <v>F</v>
          </cell>
          <cell r="J6162">
            <v>61374</v>
          </cell>
          <cell r="K6162">
            <v>61374</v>
          </cell>
          <cell r="L6162">
            <v>40408.64</v>
          </cell>
          <cell r="M6162" t="str">
            <v>F</v>
          </cell>
          <cell r="N6162">
            <v>0.6584</v>
          </cell>
          <cell r="O6162" t="str">
            <v>I</v>
          </cell>
        </row>
        <row r="6163">
          <cell r="F6163" t="str">
            <v>APHU7156558 (KUCHING)</v>
          </cell>
          <cell r="G6163" t="str">
            <v>GR-2024/06-0080</v>
          </cell>
          <cell r="H6163" t="str">
            <v>202401-S0047</v>
          </cell>
          <cell r="I6163" t="str">
            <v>F</v>
          </cell>
          <cell r="J6163">
            <v>7680</v>
          </cell>
          <cell r="K6163">
            <v>7680</v>
          </cell>
          <cell r="L6163">
            <v>5056.51</v>
          </cell>
          <cell r="M6163" t="str">
            <v>F</v>
          </cell>
          <cell r="N6163">
            <v>0.6584</v>
          </cell>
          <cell r="O6163" t="str">
            <v>I</v>
          </cell>
        </row>
        <row r="6164">
          <cell r="F6164" t="str">
            <v>APHU7156558 (KUCHING)</v>
          </cell>
          <cell r="G6164" t="str">
            <v>GR-2024/06-0079</v>
          </cell>
          <cell r="H6164" t="str">
            <v>202401-S0045</v>
          </cell>
          <cell r="I6164" t="str">
            <v>F</v>
          </cell>
          <cell r="J6164">
            <v>44878</v>
          </cell>
          <cell r="K6164">
            <v>44878</v>
          </cell>
          <cell r="L6164">
            <v>29547.68</v>
          </cell>
          <cell r="M6164" t="str">
            <v>F</v>
          </cell>
          <cell r="N6164">
            <v>0.6584</v>
          </cell>
          <cell r="O6164" t="str">
            <v>I</v>
          </cell>
        </row>
        <row r="6165">
          <cell r="F6165" t="str">
            <v>TEMU7491576</v>
          </cell>
          <cell r="G6165" t="str">
            <v>GR-2024/05-0060</v>
          </cell>
          <cell r="H6165" t="str">
            <v>202402-S0009, 202403-S0071, 202310-S0008, 202403-S0031, 202311-S0030, 202312-S0050</v>
          </cell>
          <cell r="I6165" t="str">
            <v>F</v>
          </cell>
          <cell r="J6165">
            <v>186861</v>
          </cell>
          <cell r="K6165">
            <v>186861</v>
          </cell>
          <cell r="L6165">
            <v>124169.13</v>
          </cell>
          <cell r="M6165" t="str">
            <v>F</v>
          </cell>
          <cell r="N6165">
            <v>0.6645</v>
          </cell>
          <cell r="O6165" t="str">
            <v>I</v>
          </cell>
        </row>
        <row r="6166">
          <cell r="F6166" t="str">
            <v>FFAU3232960</v>
          </cell>
          <cell r="G6166" t="str">
            <v>GR-2024/05-0058</v>
          </cell>
          <cell r="H6166" t="str">
            <v>202104-S0004, 202403-S0068, 202403-S0045, 202310-S0008, 202311-S0011, 202403-S0071, 202311-S0114, 202105-S0006, 202311-S0030, 202403-S0031, 202312-S0011, 202401-S0032, 202312-S0007, 202310-S0035</v>
          </cell>
          <cell r="I6166" t="str">
            <v>F</v>
          </cell>
          <cell r="J6166">
            <v>206496</v>
          </cell>
          <cell r="K6166">
            <v>206496</v>
          </cell>
          <cell r="L6166">
            <v>137216.59</v>
          </cell>
          <cell r="M6166" t="str">
            <v>F</v>
          </cell>
          <cell r="N6166">
            <v>0.6645</v>
          </cell>
          <cell r="O6166" t="str">
            <v>I</v>
          </cell>
        </row>
        <row r="6167">
          <cell r="F6167" t="str">
            <v>OOLU8852607</v>
          </cell>
          <cell r="G6167" t="str">
            <v>GR-2024/05-0055</v>
          </cell>
          <cell r="H6167" t="str">
            <v>202403-S0071, 202403-S0040, 202312-S0007, 202403-S0045, 202403-S0031, 202401-S0032, 202311-S0030</v>
          </cell>
          <cell r="I6167" t="str">
            <v>F</v>
          </cell>
          <cell r="J6167">
            <v>151765</v>
          </cell>
          <cell r="K6167">
            <v>151765</v>
          </cell>
          <cell r="L6167">
            <v>100847.84</v>
          </cell>
          <cell r="M6167" t="str">
            <v>F</v>
          </cell>
          <cell r="N6167">
            <v>0.6645</v>
          </cell>
          <cell r="O6167" t="str">
            <v>I</v>
          </cell>
        </row>
        <row r="6168">
          <cell r="F6168" t="str">
            <v>CSNU7996074</v>
          </cell>
          <cell r="G6168" t="str">
            <v>GR-2024/05-0065</v>
          </cell>
          <cell r="H6168" t="str">
            <v>202401-S0090, 202403-S0077, 202403-S0085, 202311-S0105, 202307-S0059, 202312-S0074, 202304-S0065, 202404-S0010</v>
          </cell>
          <cell r="I6168" t="str">
            <v>F</v>
          </cell>
          <cell r="J6168">
            <v>124987</v>
          </cell>
          <cell r="K6168">
            <v>124987</v>
          </cell>
          <cell r="L6168">
            <v>83053.86</v>
          </cell>
          <cell r="M6168" t="str">
            <v>F</v>
          </cell>
          <cell r="N6168">
            <v>0.6645</v>
          </cell>
          <cell r="O6168" t="str">
            <v>I</v>
          </cell>
        </row>
        <row r="6169">
          <cell r="F6169" t="str">
            <v>TGBU9259071</v>
          </cell>
          <cell r="G6169" t="str">
            <v>GR-2024/05-0064</v>
          </cell>
          <cell r="H6169" t="str">
            <v>202403-S0030</v>
          </cell>
          <cell r="I6169" t="str">
            <v>F</v>
          </cell>
          <cell r="J6169">
            <v>3580</v>
          </cell>
          <cell r="K6169">
            <v>3580</v>
          </cell>
          <cell r="L6169">
            <v>2378.91</v>
          </cell>
          <cell r="M6169" t="str">
            <v>F</v>
          </cell>
          <cell r="N6169">
            <v>0.6645</v>
          </cell>
          <cell r="O6169" t="str">
            <v>I</v>
          </cell>
        </row>
        <row r="6170">
          <cell r="F6170" t="str">
            <v>TGBU9259071</v>
          </cell>
          <cell r="G6170" t="str">
            <v>GR-2024/05-0063</v>
          </cell>
          <cell r="H6170" t="str">
            <v>202401-S0090, 202403-S0085, 202404-S0010, 202304-S0065, 202311-S0105</v>
          </cell>
          <cell r="I6170" t="str">
            <v>F</v>
          </cell>
          <cell r="J6170">
            <v>121424.5</v>
          </cell>
          <cell r="K6170">
            <v>121424.5</v>
          </cell>
          <cell r="L6170">
            <v>80686.58</v>
          </cell>
          <cell r="M6170" t="str">
            <v>F</v>
          </cell>
          <cell r="N6170">
            <v>0.6645</v>
          </cell>
          <cell r="O6170" t="str">
            <v>I</v>
          </cell>
        </row>
        <row r="6171">
          <cell r="F6171" t="str">
            <v>FSCU8534779</v>
          </cell>
          <cell r="G6171" t="str">
            <v>GR-2024/05-0036</v>
          </cell>
          <cell r="H6171" t="str">
            <v>202302-S0076, 202206-S0059, 202211-S0062, 202401-S0022, 202309-S0025, 202205-S0006</v>
          </cell>
          <cell r="I6171" t="str">
            <v>F</v>
          </cell>
          <cell r="J6171">
            <v>119188.1</v>
          </cell>
          <cell r="K6171">
            <v>119188.1</v>
          </cell>
          <cell r="L6171">
            <v>79474.63</v>
          </cell>
          <cell r="M6171" t="str">
            <v>F</v>
          </cell>
          <cell r="N6171">
            <v>0.6668</v>
          </cell>
          <cell r="O6171" t="str">
            <v>I</v>
          </cell>
        </row>
        <row r="6172">
          <cell r="F6172" t="str">
            <v>CMAU7990656</v>
          </cell>
          <cell r="G6172" t="str">
            <v>GR-2024/05-0054</v>
          </cell>
          <cell r="H6172" t="str">
            <v>202403-S0079</v>
          </cell>
          <cell r="I6172" t="str">
            <v>F</v>
          </cell>
          <cell r="J6172">
            <v>26250</v>
          </cell>
          <cell r="K6172">
            <v>26250</v>
          </cell>
          <cell r="L6172">
            <v>17503.5</v>
          </cell>
          <cell r="M6172" t="str">
            <v>F</v>
          </cell>
          <cell r="N6172">
            <v>0.6668</v>
          </cell>
          <cell r="O6172" t="str">
            <v>I</v>
          </cell>
        </row>
        <row r="6173">
          <cell r="F6173" t="str">
            <v>CMAU7990656</v>
          </cell>
          <cell r="G6173" t="str">
            <v>GR-2024/05-0053</v>
          </cell>
          <cell r="H6173" t="str">
            <v>202404-S0053, 202311-S0060, 202402-S0005, 202310-S0117</v>
          </cell>
          <cell r="I6173" t="str">
            <v>F</v>
          </cell>
          <cell r="J6173">
            <v>65644.6</v>
          </cell>
          <cell r="K6173">
            <v>65644.6</v>
          </cell>
          <cell r="L6173">
            <v>43771.82</v>
          </cell>
          <cell r="M6173" t="str">
            <v>F</v>
          </cell>
          <cell r="N6173">
            <v>0.6668</v>
          </cell>
          <cell r="O6173" t="str">
            <v>I</v>
          </cell>
        </row>
        <row r="6174">
          <cell r="F6174" t="str">
            <v>TEMU6309163</v>
          </cell>
          <cell r="G6174" t="str">
            <v>GR-2024/05-0052</v>
          </cell>
          <cell r="H6174" t="str">
            <v>202402-S0005, 202310-S0117</v>
          </cell>
          <cell r="I6174" t="str">
            <v>F</v>
          </cell>
          <cell r="J6174">
            <v>75429.6</v>
          </cell>
          <cell r="K6174">
            <v>75429.6</v>
          </cell>
          <cell r="L6174">
            <v>50296.46</v>
          </cell>
          <cell r="M6174" t="str">
            <v>F</v>
          </cell>
          <cell r="N6174">
            <v>0.6668</v>
          </cell>
          <cell r="O6174" t="str">
            <v>I</v>
          </cell>
        </row>
        <row r="6175">
          <cell r="F6175" t="str">
            <v>TCNU6471071 (MOCHA)</v>
          </cell>
          <cell r="G6175" t="str">
            <v>GR-2024/05-0018</v>
          </cell>
        </row>
        <row r="6175">
          <cell r="I6175" t="str">
            <v>F</v>
          </cell>
          <cell r="J6175">
            <v>32120</v>
          </cell>
          <cell r="K6175">
            <v>32120</v>
          </cell>
          <cell r="L6175">
            <v>21452.95</v>
          </cell>
          <cell r="M6175" t="str">
            <v>F</v>
          </cell>
          <cell r="N6175">
            <v>0.6679</v>
          </cell>
          <cell r="O6175" t="str">
            <v>I</v>
          </cell>
        </row>
        <row r="6176">
          <cell r="F6176" t="str">
            <v>TCNU6471071 (MOCHA)</v>
          </cell>
          <cell r="G6176" t="str">
            <v>GR-2024/05-0017</v>
          </cell>
        </row>
        <row r="6176">
          <cell r="I6176" t="str">
            <v>F</v>
          </cell>
          <cell r="J6176">
            <v>18000</v>
          </cell>
          <cell r="K6176">
            <v>18000</v>
          </cell>
          <cell r="L6176">
            <v>12022.2</v>
          </cell>
          <cell r="M6176" t="str">
            <v>F</v>
          </cell>
          <cell r="N6176">
            <v>0.6679</v>
          </cell>
          <cell r="O6176" t="str">
            <v>I</v>
          </cell>
        </row>
        <row r="6177">
          <cell r="F6177" t="str">
            <v>TCNU6471071</v>
          </cell>
          <cell r="G6177" t="str">
            <v>GR-2024/05-0023</v>
          </cell>
          <cell r="H6177" t="str">
            <v>202403-S0043, 202403-S0060, 202403-S0005</v>
          </cell>
          <cell r="I6177" t="str">
            <v>F</v>
          </cell>
          <cell r="J6177">
            <v>34730</v>
          </cell>
          <cell r="K6177">
            <v>34730</v>
          </cell>
          <cell r="L6177">
            <v>23196.17</v>
          </cell>
          <cell r="M6177" t="str">
            <v>F</v>
          </cell>
          <cell r="N6177">
            <v>0.6679</v>
          </cell>
          <cell r="O6177" t="str">
            <v>I</v>
          </cell>
        </row>
        <row r="6178">
          <cell r="F6178" t="str">
            <v>TCNU6471071</v>
          </cell>
          <cell r="G6178" t="str">
            <v>GR-2024/05-0022</v>
          </cell>
          <cell r="H6178" t="str">
            <v>202403-S0032, 202403-S0088</v>
          </cell>
          <cell r="I6178" t="str">
            <v>F</v>
          </cell>
          <cell r="J6178">
            <v>18156.9</v>
          </cell>
          <cell r="K6178">
            <v>18156.9</v>
          </cell>
          <cell r="L6178">
            <v>12126.99</v>
          </cell>
          <cell r="M6178" t="str">
            <v>F</v>
          </cell>
          <cell r="N6178">
            <v>0.6679</v>
          </cell>
          <cell r="O6178" t="str">
            <v>I</v>
          </cell>
        </row>
        <row r="6179">
          <cell r="F6179" t="str">
            <v>TCNU6471071</v>
          </cell>
          <cell r="G6179" t="str">
            <v>GR-2024/05-0021</v>
          </cell>
          <cell r="H6179" t="str">
            <v>202404-S0012, 202403-S0089, 202402-S0014</v>
          </cell>
          <cell r="I6179" t="str">
            <v>F</v>
          </cell>
          <cell r="J6179">
            <v>27644</v>
          </cell>
          <cell r="K6179">
            <v>27644</v>
          </cell>
          <cell r="L6179">
            <v>18463.43</v>
          </cell>
          <cell r="M6179" t="str">
            <v>F</v>
          </cell>
          <cell r="N6179">
            <v>0.6679</v>
          </cell>
          <cell r="O6179" t="str">
            <v>I</v>
          </cell>
        </row>
        <row r="6180">
          <cell r="F6180" t="str">
            <v>TCNU6471071</v>
          </cell>
          <cell r="G6180" t="str">
            <v>GR-2024/05-0020</v>
          </cell>
          <cell r="H6180" t="str">
            <v>202401-S0092</v>
          </cell>
          <cell r="I6180" t="str">
            <v>F</v>
          </cell>
          <cell r="J6180">
            <v>24600</v>
          </cell>
          <cell r="K6180">
            <v>24600</v>
          </cell>
          <cell r="L6180">
            <v>16430.34</v>
          </cell>
          <cell r="M6180" t="str">
            <v>F</v>
          </cell>
          <cell r="N6180">
            <v>0.6679</v>
          </cell>
          <cell r="O6180" t="str">
            <v>I</v>
          </cell>
        </row>
        <row r="6181">
          <cell r="F6181" t="str">
            <v>TCNU6471071</v>
          </cell>
          <cell r="G6181" t="str">
            <v>GR-2024/05-0019</v>
          </cell>
          <cell r="H6181" t="str">
            <v>202403-S0035, 202403-S0021, 202403-S0073, 202403-S0070, 202403-S0058, 202401-S0064, 202311-S0089, 202402-S0019</v>
          </cell>
          <cell r="I6181" t="str">
            <v>F</v>
          </cell>
          <cell r="J6181">
            <v>49786</v>
          </cell>
          <cell r="K6181">
            <v>49786</v>
          </cell>
          <cell r="L6181">
            <v>33252.07</v>
          </cell>
          <cell r="M6181" t="str">
            <v>F</v>
          </cell>
          <cell r="N6181">
            <v>0.6679</v>
          </cell>
          <cell r="O6181" t="str">
            <v>I</v>
          </cell>
        </row>
        <row r="6182">
          <cell r="F6182" t="str">
            <v>CAIU9218947</v>
          </cell>
          <cell r="G6182" t="str">
            <v>GR-2024/05-0038</v>
          </cell>
          <cell r="H6182" t="str">
            <v>202311-S0030, 202401-S0032, 202404-S0052, 202312-S0007, 202310-S0035, 202204-S0081, 202403-S0045, 202308-S0058</v>
          </cell>
          <cell r="I6182" t="str">
            <v>F</v>
          </cell>
          <cell r="J6182">
            <v>169083</v>
          </cell>
          <cell r="K6182">
            <v>169083</v>
          </cell>
          <cell r="L6182">
            <v>112744.54</v>
          </cell>
          <cell r="M6182" t="str">
            <v>F</v>
          </cell>
          <cell r="N6182">
            <v>0.6668</v>
          </cell>
          <cell r="O6182" t="str">
            <v>I</v>
          </cell>
        </row>
        <row r="6183">
          <cell r="F6183" t="str">
            <v>TCNU2947684</v>
          </cell>
          <cell r="G6183" t="str">
            <v>GR-2024/05-0032</v>
          </cell>
          <cell r="H6183" t="str">
            <v>202308-S0076, 202403-S0031, 202401-S0032</v>
          </cell>
          <cell r="I6183" t="str">
            <v>F</v>
          </cell>
          <cell r="J6183">
            <v>120227</v>
          </cell>
          <cell r="K6183">
            <v>120227</v>
          </cell>
          <cell r="L6183">
            <v>80167.36</v>
          </cell>
          <cell r="M6183" t="str">
            <v>F</v>
          </cell>
          <cell r="N6183">
            <v>0.6668</v>
          </cell>
          <cell r="O6183" t="str">
            <v>I</v>
          </cell>
        </row>
        <row r="6184">
          <cell r="F6184" t="str">
            <v>TGHU9467349</v>
          </cell>
          <cell r="G6184" t="str">
            <v>GR-2024/05-0004</v>
          </cell>
          <cell r="H6184" t="str">
            <v>202404-S0010, 202403-S0077, 202401-S0090, 202401-S0041, 202311-S0105, 202312-S0074</v>
          </cell>
          <cell r="I6184" t="str">
            <v>F</v>
          </cell>
          <cell r="J6184">
            <v>114192.8</v>
          </cell>
          <cell r="K6184">
            <v>114192.8</v>
          </cell>
          <cell r="L6184">
            <v>76269.37</v>
          </cell>
          <cell r="M6184" t="str">
            <v>F</v>
          </cell>
          <cell r="N6184">
            <v>0.6679</v>
          </cell>
          <cell r="O6184" t="str">
            <v>I</v>
          </cell>
        </row>
        <row r="6185">
          <cell r="F6185" t="str">
            <v>FFAU3452877</v>
          </cell>
          <cell r="G6185" t="str">
            <v>GR-2024/05-0012</v>
          </cell>
          <cell r="H6185" t="str">
            <v>202312-S0076, 202403-S0093, 202403-S0043, 202403-S0060</v>
          </cell>
          <cell r="I6185" t="str">
            <v>F</v>
          </cell>
          <cell r="J6185">
            <v>32826</v>
          </cell>
          <cell r="K6185">
            <v>32826</v>
          </cell>
          <cell r="L6185">
            <v>21803.03</v>
          </cell>
          <cell r="M6185" t="str">
            <v>F</v>
          </cell>
          <cell r="N6185">
            <v>0.6642</v>
          </cell>
          <cell r="O6185" t="str">
            <v>I</v>
          </cell>
        </row>
        <row r="6186">
          <cell r="F6186" t="str">
            <v>FFAU3452877 (MOCHA)</v>
          </cell>
          <cell r="G6186" t="str">
            <v>GR-2024/05-0011</v>
          </cell>
        </row>
        <row r="6186">
          <cell r="I6186" t="str">
            <v>F</v>
          </cell>
          <cell r="J6186">
            <v>12500</v>
          </cell>
          <cell r="K6186">
            <v>12500</v>
          </cell>
          <cell r="L6186">
            <v>8302.5</v>
          </cell>
          <cell r="M6186" t="str">
            <v>F</v>
          </cell>
          <cell r="N6186">
            <v>0.6642</v>
          </cell>
          <cell r="O6186" t="str">
            <v>I</v>
          </cell>
        </row>
        <row r="6187">
          <cell r="F6187" t="str">
            <v>FFAU3452877</v>
          </cell>
          <cell r="G6187" t="str">
            <v>GR-2024/05-0010</v>
          </cell>
          <cell r="H6187" t="str">
            <v>202402-S0020, 202403-S0022</v>
          </cell>
          <cell r="I6187" t="str">
            <v>F</v>
          </cell>
          <cell r="J6187">
            <v>20480.06</v>
          </cell>
          <cell r="K6187">
            <v>20480.06</v>
          </cell>
          <cell r="L6187">
            <v>13602.86</v>
          </cell>
          <cell r="M6187" t="str">
            <v>F</v>
          </cell>
          <cell r="N6187">
            <v>0.6642</v>
          </cell>
          <cell r="O6187" t="str">
            <v>I</v>
          </cell>
        </row>
        <row r="6188">
          <cell r="F6188" t="str">
            <v>FFAU3452877</v>
          </cell>
          <cell r="G6188" t="str">
            <v>GR-2024/05-0009</v>
          </cell>
          <cell r="H6188" t="str">
            <v>202401-S0057, 202402-S0012, 202312-S0092, 202401-S0086, 202403-S0013, 202403-S0030, 202404-S0009, 202403-S0063, 202403-S0091</v>
          </cell>
          <cell r="I6188" t="str">
            <v>F</v>
          </cell>
          <cell r="J6188">
            <v>194067.5</v>
          </cell>
          <cell r="K6188">
            <v>194067.5</v>
          </cell>
          <cell r="L6188">
            <v>128899.63</v>
          </cell>
          <cell r="M6188" t="str">
            <v>F</v>
          </cell>
          <cell r="N6188">
            <v>0.6642</v>
          </cell>
          <cell r="O6188" t="str">
            <v>I</v>
          </cell>
        </row>
        <row r="6189">
          <cell r="F6189" t="str">
            <v>FFAU3452877</v>
          </cell>
          <cell r="G6189" t="str">
            <v>GR-2024/05-0008</v>
          </cell>
          <cell r="H6189" t="str">
            <v>202402-S0021, 202403-S0028</v>
          </cell>
          <cell r="I6189" t="str">
            <v>F</v>
          </cell>
          <cell r="J6189">
            <v>9780</v>
          </cell>
          <cell r="K6189">
            <v>9780</v>
          </cell>
          <cell r="L6189">
            <v>6495.88</v>
          </cell>
          <cell r="M6189" t="str">
            <v>F</v>
          </cell>
          <cell r="N6189">
            <v>0.6642</v>
          </cell>
          <cell r="O6189" t="str">
            <v>I</v>
          </cell>
        </row>
        <row r="6190">
          <cell r="F6190" t="str">
            <v>FFAU3452877</v>
          </cell>
          <cell r="G6190" t="str">
            <v>GR-2024/05-0007</v>
          </cell>
          <cell r="H6190" t="str">
            <v>202403-S0036, 202403-S0012</v>
          </cell>
          <cell r="I6190" t="str">
            <v>F</v>
          </cell>
          <cell r="J6190">
            <v>48324</v>
          </cell>
          <cell r="K6190">
            <v>48324</v>
          </cell>
          <cell r="L6190">
            <v>32096.8</v>
          </cell>
          <cell r="M6190" t="str">
            <v>F</v>
          </cell>
          <cell r="N6190">
            <v>0.6642</v>
          </cell>
          <cell r="O6190" t="str">
            <v>I</v>
          </cell>
        </row>
        <row r="6191">
          <cell r="G6191" t="str">
            <v>SPO-2024/07-0040, SPO-2024/06-0065</v>
          </cell>
        </row>
        <row r="6191">
          <cell r="I6191" t="str">
            <v>F</v>
          </cell>
          <cell r="J6191">
            <v>17400</v>
          </cell>
          <cell r="K6191">
            <v>17400</v>
          </cell>
          <cell r="L6191">
            <v>10440</v>
          </cell>
          <cell r="M6191" t="str">
            <v>F</v>
          </cell>
          <cell r="N6191">
            <v>0.6</v>
          </cell>
          <cell r="O6191" t="str">
            <v>L</v>
          </cell>
        </row>
        <row r="6192">
          <cell r="G6192" t="str">
            <v>SPO-2024/07-0002</v>
          </cell>
        </row>
        <row r="6192">
          <cell r="I6192" t="str">
            <v>F</v>
          </cell>
          <cell r="J6192">
            <v>34333</v>
          </cell>
          <cell r="K6192">
            <v>34333</v>
          </cell>
          <cell r="L6192">
            <v>20599.8</v>
          </cell>
          <cell r="M6192" t="str">
            <v>F</v>
          </cell>
          <cell r="N6192">
            <v>0.6</v>
          </cell>
          <cell r="O6192" t="str">
            <v>L</v>
          </cell>
        </row>
        <row r="6193">
          <cell r="F6193" t="str">
            <v>FFAU3452877</v>
          </cell>
          <cell r="G6193" t="str">
            <v>GR-2024/05-0006</v>
          </cell>
          <cell r="H6193" t="str">
            <v>202403-S0064, 202312-S0087, 202311-S0003, 202404-S0004, 202403-S0029, 202403-S0020, 202401-S0049, 202401-S0027</v>
          </cell>
          <cell r="I6193" t="str">
            <v>F</v>
          </cell>
          <cell r="J6193">
            <v>198611</v>
          </cell>
          <cell r="K6193">
            <v>198611</v>
          </cell>
          <cell r="L6193">
            <v>131917.43</v>
          </cell>
          <cell r="M6193" t="str">
            <v>F</v>
          </cell>
          <cell r="N6193">
            <v>0.6642</v>
          </cell>
          <cell r="O6193" t="str">
            <v>I</v>
          </cell>
        </row>
        <row r="6194">
          <cell r="F6194" t="str">
            <v>FFAU3452877 (MOCHA)</v>
          </cell>
          <cell r="G6194" t="str">
            <v>GR-2024/05-0005</v>
          </cell>
        </row>
        <row r="6194">
          <cell r="I6194" t="str">
            <v>F</v>
          </cell>
          <cell r="J6194">
            <v>10209</v>
          </cell>
          <cell r="K6194">
            <v>10209</v>
          </cell>
          <cell r="L6194">
            <v>6780.82</v>
          </cell>
          <cell r="M6194" t="str">
            <v>F</v>
          </cell>
          <cell r="N6194">
            <v>0.6642</v>
          </cell>
          <cell r="O6194" t="str">
            <v>I</v>
          </cell>
        </row>
        <row r="6195">
          <cell r="F6195" t="str">
            <v>FFAU3452877</v>
          </cell>
          <cell r="G6195" t="str">
            <v>GR-2024/05-0003</v>
          </cell>
          <cell r="H6195" t="str">
            <v>202302-S0031, 202403-S0089, 202402-S0014, 202401-S0082, 202311-S0113</v>
          </cell>
          <cell r="I6195" t="str">
            <v>F</v>
          </cell>
          <cell r="J6195">
            <v>81342</v>
          </cell>
          <cell r="K6195">
            <v>81342</v>
          </cell>
          <cell r="L6195">
            <v>54027.36</v>
          </cell>
          <cell r="M6195" t="str">
            <v>F</v>
          </cell>
          <cell r="N6195">
            <v>0.6642</v>
          </cell>
          <cell r="O6195" t="str">
            <v>I</v>
          </cell>
        </row>
        <row r="6196">
          <cell r="G6196" t="str">
            <v>SPO-2024/05-0056</v>
          </cell>
        </row>
        <row r="6196">
          <cell r="I6196" t="str">
            <v>F</v>
          </cell>
          <cell r="J6196">
            <v>32850</v>
          </cell>
          <cell r="K6196">
            <v>32850</v>
          </cell>
          <cell r="L6196">
            <v>19710</v>
          </cell>
          <cell r="M6196" t="str">
            <v>F</v>
          </cell>
          <cell r="N6196">
            <v>0.6</v>
          </cell>
          <cell r="O6196" t="str">
            <v>L</v>
          </cell>
        </row>
        <row r="6197">
          <cell r="G6197" t="str">
            <v>SPO-2024/08-0024, SPO-2024/08-0055</v>
          </cell>
        </row>
        <row r="6197">
          <cell r="I6197" t="str">
            <v>F</v>
          </cell>
          <cell r="J6197">
            <v>19400</v>
          </cell>
          <cell r="K6197">
            <v>19400</v>
          </cell>
          <cell r="L6197">
            <v>11640</v>
          </cell>
          <cell r="M6197" t="str">
            <v>F</v>
          </cell>
          <cell r="N6197">
            <v>0.6</v>
          </cell>
          <cell r="O6197" t="str">
            <v>L</v>
          </cell>
        </row>
        <row r="6198">
          <cell r="G6198" t="str">
            <v>SPO-2024/07-0092, SPO-2024/05-0054, SPO-2024/11-0031, SPO-2024/07-0070, SPO-2024/06-0048, SPO-2024/07-0036, SPO-2024/06-0014</v>
          </cell>
        </row>
        <row r="6198">
          <cell r="I6198" t="str">
            <v>F</v>
          </cell>
          <cell r="J6198">
            <v>123974.5</v>
          </cell>
          <cell r="K6198">
            <v>123974.5</v>
          </cell>
          <cell r="L6198">
            <v>74384.7</v>
          </cell>
          <cell r="M6198" t="str">
            <v>F</v>
          </cell>
          <cell r="N6198">
            <v>0.6</v>
          </cell>
          <cell r="O6198" t="str">
            <v>L</v>
          </cell>
        </row>
        <row r="6199">
          <cell r="G6199" t="str">
            <v>SPO-2024/07-0099, SPO-2024/07-0098</v>
          </cell>
        </row>
        <row r="6199">
          <cell r="I6199" t="str">
            <v>F</v>
          </cell>
          <cell r="J6199">
            <v>3638</v>
          </cell>
          <cell r="K6199">
            <v>3638</v>
          </cell>
          <cell r="L6199">
            <v>2182.8</v>
          </cell>
          <cell r="M6199" t="str">
            <v>F</v>
          </cell>
          <cell r="N6199">
            <v>0.6</v>
          </cell>
          <cell r="O6199" t="str">
            <v>L</v>
          </cell>
        </row>
        <row r="6200">
          <cell r="G6200" t="str">
            <v>SPO-2024/07-0026</v>
          </cell>
        </row>
        <row r="6200">
          <cell r="I6200" t="str">
            <v>F</v>
          </cell>
          <cell r="J6200">
            <v>3588</v>
          </cell>
          <cell r="K6200">
            <v>3588</v>
          </cell>
          <cell r="L6200">
            <v>10764</v>
          </cell>
          <cell r="M6200" t="str">
            <v>F</v>
          </cell>
          <cell r="N6200">
            <v>3</v>
          </cell>
          <cell r="O6200" t="str">
            <v>L</v>
          </cell>
        </row>
        <row r="6201">
          <cell r="G6201" t="str">
            <v>GR-2024/09-0036, GR-2024/06-0092, GR-2024/07-0014, GR-2024/11-0027, GR-2024/06-0088, GR-2024/11-0029</v>
          </cell>
        </row>
        <row r="6201">
          <cell r="I6201" t="str">
            <v>F</v>
          </cell>
          <cell r="J6201">
            <v>247350</v>
          </cell>
          <cell r="K6201">
            <v>247350</v>
          </cell>
          <cell r="L6201">
            <v>247350</v>
          </cell>
          <cell r="M6201" t="str">
            <v>F</v>
          </cell>
          <cell r="N6201">
            <v>1</v>
          </cell>
        </row>
        <row r="6202">
          <cell r="F6202" t="str">
            <v>FOR LINKING</v>
          </cell>
          <cell r="G6202" t="str">
            <v>SPO-2024/06-0059, SPO-2024/10-0043, SPO-2024/09-0038, SPO-2024/05-0015, SPO-2024/08-0030, SPO-2024/05-0073, SPO-2024/10-0092, SPO-2024/10-0047, SPO-2024/08-0029, SPO-2024/09-0053, SPO-2024/05-0049, SPO-2024/11-0035, SPO-2024/10-0014, SPO-2024/09-0043, SPO-2024/06-0091, SPO-2024/05-0057, SPO-2024/05-0056</v>
          </cell>
        </row>
        <row r="6202">
          <cell r="I6202" t="str">
            <v>F</v>
          </cell>
          <cell r="J6202">
            <v>306985</v>
          </cell>
          <cell r="K6202">
            <v>306985</v>
          </cell>
          <cell r="L6202">
            <v>184191</v>
          </cell>
          <cell r="M6202" t="str">
            <v>F</v>
          </cell>
          <cell r="N6202">
            <v>0.6</v>
          </cell>
          <cell r="O6202" t="str">
            <v>L</v>
          </cell>
        </row>
        <row r="6203">
          <cell r="G6203" t="str">
            <v>PO-2024/05-0007</v>
          </cell>
        </row>
        <row r="6203">
          <cell r="I6203" t="str">
            <v>F</v>
          </cell>
          <cell r="J6203">
            <v>5500</v>
          </cell>
          <cell r="K6203">
            <v>5500</v>
          </cell>
          <cell r="L6203">
            <v>3300</v>
          </cell>
          <cell r="M6203" t="str">
            <v>F</v>
          </cell>
          <cell r="N6203">
            <v>0.6</v>
          </cell>
          <cell r="O6203" t="str">
            <v>L</v>
          </cell>
        </row>
        <row r="6204">
          <cell r="G6204" t="str">
            <v>SPO-2024/05-0035</v>
          </cell>
        </row>
        <row r="6204">
          <cell r="I6204" t="str">
            <v>F</v>
          </cell>
          <cell r="J6204">
            <v>57000</v>
          </cell>
          <cell r="K6204">
            <v>57000</v>
          </cell>
          <cell r="L6204">
            <v>34200</v>
          </cell>
          <cell r="M6204" t="str">
            <v>F</v>
          </cell>
          <cell r="N6204">
            <v>0.6</v>
          </cell>
          <cell r="O6204" t="str">
            <v>L</v>
          </cell>
        </row>
        <row r="6205">
          <cell r="F6205" t="str">
            <v>F-TGHU9653240</v>
          </cell>
          <cell r="G6205" t="str">
            <v>FGR2024/04-0004</v>
          </cell>
        </row>
        <row r="6205">
          <cell r="I6205" t="str">
            <v>F</v>
          </cell>
          <cell r="J6205">
            <v>0</v>
          </cell>
          <cell r="K6205">
            <v>0</v>
          </cell>
          <cell r="L6205">
            <v>0</v>
          </cell>
          <cell r="M6205" t="str">
            <v>F</v>
          </cell>
          <cell r="N6205">
            <v>0.6612</v>
          </cell>
          <cell r="O6205" t="str">
            <v>I</v>
          </cell>
        </row>
        <row r="6206">
          <cell r="I6206" t="str">
            <v>F</v>
          </cell>
          <cell r="J6206">
            <v>1800</v>
          </cell>
          <cell r="K6206">
            <v>1800</v>
          </cell>
          <cell r="L6206">
            <v>1080</v>
          </cell>
          <cell r="M6206" t="str">
            <v>F</v>
          </cell>
          <cell r="N6206">
            <v>0.6</v>
          </cell>
          <cell r="O6206" t="str">
            <v>N</v>
          </cell>
        </row>
        <row r="6207">
          <cell r="G6207" t="str">
            <v>SPO-2024/06-0023</v>
          </cell>
        </row>
        <row r="6207">
          <cell r="I6207" t="str">
            <v>F</v>
          </cell>
          <cell r="J6207">
            <v>8076</v>
          </cell>
          <cell r="K6207">
            <v>8076</v>
          </cell>
          <cell r="L6207">
            <v>4845.6</v>
          </cell>
          <cell r="M6207" t="str">
            <v>F</v>
          </cell>
          <cell r="N6207">
            <v>0.6</v>
          </cell>
          <cell r="O6207" t="str">
            <v>L</v>
          </cell>
        </row>
        <row r="6208">
          <cell r="G6208" t="str">
            <v>SPO-2024/08-0057, SPO-2024/10-0071, SPO-2024/09-0001, SPO-2024/08-0018, SPO-2024/08-0073, SPO-2024/08-0012, SPO-2024/09-0004</v>
          </cell>
        </row>
        <row r="6208">
          <cell r="I6208" t="str">
            <v>F</v>
          </cell>
          <cell r="J6208">
            <v>103194</v>
          </cell>
          <cell r="K6208">
            <v>103194</v>
          </cell>
          <cell r="L6208">
            <v>61916.4</v>
          </cell>
          <cell r="M6208" t="str">
            <v>F</v>
          </cell>
          <cell r="N6208">
            <v>0.6</v>
          </cell>
          <cell r="O6208" t="str">
            <v>L</v>
          </cell>
        </row>
        <row r="6209">
          <cell r="G6209" t="str">
            <v>GR-2024/04-0056</v>
          </cell>
        </row>
        <row r="6209">
          <cell r="I6209" t="str">
            <v>F</v>
          </cell>
          <cell r="J6209">
            <v>650.3</v>
          </cell>
          <cell r="K6209">
            <v>650.3</v>
          </cell>
          <cell r="L6209">
            <v>390.18</v>
          </cell>
          <cell r="M6209" t="str">
            <v>F</v>
          </cell>
          <cell r="N6209">
            <v>0.6</v>
          </cell>
          <cell r="O6209" t="str">
            <v>I</v>
          </cell>
        </row>
        <row r="6210">
          <cell r="G6210" t="str">
            <v>SPO-2024/05-0076</v>
          </cell>
        </row>
        <row r="6210">
          <cell r="I6210" t="str">
            <v>F</v>
          </cell>
          <cell r="J6210">
            <v>225</v>
          </cell>
          <cell r="K6210">
            <v>225</v>
          </cell>
          <cell r="L6210">
            <v>135</v>
          </cell>
          <cell r="M6210" t="str">
            <v>F</v>
          </cell>
          <cell r="N6210">
            <v>0.6</v>
          </cell>
          <cell r="O6210" t="str">
            <v>L</v>
          </cell>
        </row>
        <row r="6211">
          <cell r="G6211" t="str">
            <v>SPO-2024/05-0065</v>
          </cell>
        </row>
        <row r="6211">
          <cell r="I6211" t="str">
            <v>F</v>
          </cell>
          <cell r="J6211">
            <v>8.48</v>
          </cell>
          <cell r="K6211">
            <v>8.48</v>
          </cell>
          <cell r="L6211">
            <v>25.44</v>
          </cell>
          <cell r="M6211" t="str">
            <v>F</v>
          </cell>
          <cell r="N6211">
            <v>3</v>
          </cell>
          <cell r="O6211" t="str">
            <v>L</v>
          </cell>
        </row>
        <row r="6212">
          <cell r="G6212" t="str">
            <v>SPO-2024/06-0085</v>
          </cell>
        </row>
        <row r="6212">
          <cell r="I6212" t="str">
            <v>F</v>
          </cell>
          <cell r="J6212">
            <v>7908</v>
          </cell>
          <cell r="K6212">
            <v>7908</v>
          </cell>
          <cell r="L6212">
            <v>4744.8</v>
          </cell>
          <cell r="M6212" t="str">
            <v>F</v>
          </cell>
          <cell r="N6212">
            <v>0.6</v>
          </cell>
          <cell r="O6212" t="str">
            <v>L</v>
          </cell>
        </row>
        <row r="6213">
          <cell r="F6213" t="str">
            <v>F-TRHU5443757</v>
          </cell>
          <cell r="G6213" t="str">
            <v>FGR2024/04-0003</v>
          </cell>
        </row>
        <row r="6213">
          <cell r="I6213" t="str">
            <v>F</v>
          </cell>
          <cell r="J6213">
            <v>0</v>
          </cell>
          <cell r="K6213">
            <v>0</v>
          </cell>
          <cell r="L6213">
            <v>0</v>
          </cell>
          <cell r="M6213" t="str">
            <v>F</v>
          </cell>
          <cell r="N6213">
            <v>0.6617</v>
          </cell>
          <cell r="O6213" t="str">
            <v>I</v>
          </cell>
        </row>
        <row r="6214">
          <cell r="I6214" t="str">
            <v>T</v>
          </cell>
          <cell r="J6214">
            <v>7908</v>
          </cell>
          <cell r="K6214">
            <v>7908</v>
          </cell>
          <cell r="L6214">
            <v>4744.8</v>
          </cell>
          <cell r="M6214" t="str">
            <v>F</v>
          </cell>
          <cell r="N6214">
            <v>0.6</v>
          </cell>
        </row>
        <row r="6215">
          <cell r="G6215" t="str">
            <v>SPO-2024/05-0047</v>
          </cell>
        </row>
        <row r="6215">
          <cell r="I6215" t="str">
            <v>F</v>
          </cell>
          <cell r="J6215">
            <v>1760</v>
          </cell>
          <cell r="K6215">
            <v>1760</v>
          </cell>
          <cell r="L6215">
            <v>1056</v>
          </cell>
          <cell r="M6215" t="str">
            <v>F</v>
          </cell>
          <cell r="N6215">
            <v>0.6</v>
          </cell>
          <cell r="O6215" t="str">
            <v>N</v>
          </cell>
        </row>
        <row r="6216">
          <cell r="G6216" t="str">
            <v>GR-2024/04-0060</v>
          </cell>
          <cell r="H6216" t="str">
            <v>202403-S0094</v>
          </cell>
          <cell r="I6216" t="str">
            <v>F</v>
          </cell>
          <cell r="J6216">
            <v>87.4</v>
          </cell>
          <cell r="K6216">
            <v>87.4</v>
          </cell>
          <cell r="L6216">
            <v>87.4</v>
          </cell>
          <cell r="M6216" t="str">
            <v>F</v>
          </cell>
          <cell r="N6216">
            <v>1</v>
          </cell>
        </row>
        <row r="6217">
          <cell r="F6217" t="str">
            <v>CMAU4139848</v>
          </cell>
          <cell r="G6217" t="str">
            <v>GR-2024/05-0001</v>
          </cell>
          <cell r="H6217" t="str">
            <v>202402-S0007, 202310-S0062, 202403-S0046, 202402-S0015, 202404-S0074, 202401-S0081, 202312-S0019, 202312-S0091, 202311-S0074, 202312-S0038, 202401-S0050, 202401-S0026, 202306-S0013, 202402-S0003, 202311-S0116, 202403-S0083, 202403-S0044, 202312-S0070, 202312-S0024, 202312-S0094, 202402-S0004, 202401-S0077, 202403-S0014, 202312-S0107, 202403-S0052, 202311-S0035, 202403-S0050, 202403-S0066, 202311-S0071, 202310-S0012</v>
          </cell>
          <cell r="I6217" t="str">
            <v>F</v>
          </cell>
          <cell r="J6217">
            <v>739582.5</v>
          </cell>
          <cell r="K6217">
            <v>739582.5</v>
          </cell>
          <cell r="L6217">
            <v>491230.7</v>
          </cell>
          <cell r="M6217" t="str">
            <v>F</v>
          </cell>
          <cell r="N6217">
            <v>0.6642</v>
          </cell>
          <cell r="O6217" t="str">
            <v>I</v>
          </cell>
        </row>
        <row r="6218">
          <cell r="G6218" t="str">
            <v>SPO-2024/04-0042</v>
          </cell>
        </row>
        <row r="6218">
          <cell r="I6218" t="str">
            <v>F</v>
          </cell>
          <cell r="J6218">
            <v>12600</v>
          </cell>
          <cell r="K6218">
            <v>12600</v>
          </cell>
          <cell r="L6218">
            <v>7560</v>
          </cell>
          <cell r="M6218" t="str">
            <v>F</v>
          </cell>
          <cell r="N6218">
            <v>0.6</v>
          </cell>
          <cell r="O6218" t="str">
            <v>L</v>
          </cell>
        </row>
        <row r="6219">
          <cell r="F6219" t="str">
            <v>CMAU4139848 (MOCHA)</v>
          </cell>
          <cell r="G6219" t="str">
            <v>GR-2024/05-0002</v>
          </cell>
        </row>
        <row r="6219">
          <cell r="I6219" t="str">
            <v>F</v>
          </cell>
          <cell r="J6219">
            <v>52135</v>
          </cell>
          <cell r="K6219">
            <v>52135</v>
          </cell>
          <cell r="L6219">
            <v>34633.28</v>
          </cell>
          <cell r="M6219" t="str">
            <v>F</v>
          </cell>
          <cell r="N6219">
            <v>0.6643</v>
          </cell>
          <cell r="O6219" t="str">
            <v>I</v>
          </cell>
        </row>
        <row r="6220">
          <cell r="F6220" t="str">
            <v>OOCU8496808</v>
          </cell>
          <cell r="G6220" t="str">
            <v>GR-2024/05-0015</v>
          </cell>
          <cell r="H6220" t="str">
            <v>202311-S0030, 202403-S0084, 202401-S0032, 202310-S0035, 202403-S0045, 202312-S0099, 202403-S0031</v>
          </cell>
          <cell r="I6220" t="str">
            <v>F</v>
          </cell>
          <cell r="J6220">
            <v>136190</v>
          </cell>
          <cell r="K6220">
            <v>136190</v>
          </cell>
          <cell r="L6220">
            <v>90457.4</v>
          </cell>
          <cell r="M6220" t="str">
            <v>F</v>
          </cell>
          <cell r="N6220">
            <v>0.6642</v>
          </cell>
          <cell r="O6220" t="str">
            <v>I</v>
          </cell>
        </row>
        <row r="6221">
          <cell r="F6221" t="str">
            <v>CSNU6225961</v>
          </cell>
          <cell r="G6221" t="str">
            <v>GR-2024/05-0014</v>
          </cell>
          <cell r="H6221" t="str">
            <v>202401-S0032, 202403-S0045, 202312-S0099, 202312-S0011, 202404-S0001</v>
          </cell>
          <cell r="I6221" t="str">
            <v>F</v>
          </cell>
          <cell r="J6221">
            <v>121115</v>
          </cell>
          <cell r="K6221">
            <v>121115</v>
          </cell>
          <cell r="L6221">
            <v>80444.58</v>
          </cell>
          <cell r="M6221" t="str">
            <v>F</v>
          </cell>
          <cell r="N6221">
            <v>0.6642</v>
          </cell>
          <cell r="O6221" t="str">
            <v>I</v>
          </cell>
        </row>
        <row r="6222">
          <cell r="F6222" t="str">
            <v>TLLU5036810</v>
          </cell>
          <cell r="G6222" t="str">
            <v>GR-2024/04-0067</v>
          </cell>
          <cell r="H6222" t="str">
            <v>202403-S0031, 202401-S0032, 202404-S0052, 202312-S0099, 202311-S0086</v>
          </cell>
          <cell r="I6222" t="str">
            <v>F</v>
          </cell>
          <cell r="J6222">
            <v>127972</v>
          </cell>
          <cell r="K6222">
            <v>127972</v>
          </cell>
          <cell r="L6222">
            <v>84999</v>
          </cell>
          <cell r="M6222" t="str">
            <v>F</v>
          </cell>
          <cell r="N6222">
            <v>0.6642</v>
          </cell>
          <cell r="O6222" t="str">
            <v>I</v>
          </cell>
        </row>
        <row r="6223">
          <cell r="G6223" t="str">
            <v>GR-2024/04-0053</v>
          </cell>
        </row>
        <row r="6223">
          <cell r="I6223" t="str">
            <v>F</v>
          </cell>
          <cell r="J6223">
            <v>1186.85</v>
          </cell>
          <cell r="K6223">
            <v>1186.85</v>
          </cell>
          <cell r="L6223">
            <v>1186.85</v>
          </cell>
          <cell r="M6223" t="str">
            <v>F</v>
          </cell>
          <cell r="N6223">
            <v>1</v>
          </cell>
        </row>
        <row r="6224">
          <cell r="G6224" t="str">
            <v>SPO-2024/06-0037, SPO-2024/07-0057</v>
          </cell>
        </row>
        <row r="6224">
          <cell r="I6224" t="str">
            <v>F</v>
          </cell>
          <cell r="J6224">
            <v>49824</v>
          </cell>
          <cell r="K6224">
            <v>49824</v>
          </cell>
          <cell r="L6224">
            <v>29894.4</v>
          </cell>
          <cell r="M6224" t="str">
            <v>F</v>
          </cell>
          <cell r="N6224">
            <v>0.6</v>
          </cell>
          <cell r="O6224" t="str">
            <v>L</v>
          </cell>
        </row>
        <row r="6225">
          <cell r="F6225" t="str">
            <v>CSNU8448141</v>
          </cell>
          <cell r="G6225" t="str">
            <v>GR-2024/05-0039</v>
          </cell>
          <cell r="H6225" t="str">
            <v>202311-S0070, 202403-S0003, 202303-S0006, 202404-S0060, 202303-S0022, 202403-S0006</v>
          </cell>
          <cell r="I6225" t="str">
            <v>F</v>
          </cell>
          <cell r="J6225">
            <v>157528</v>
          </cell>
          <cell r="K6225">
            <v>157528</v>
          </cell>
          <cell r="L6225">
            <v>105039.67</v>
          </cell>
          <cell r="M6225" t="str">
            <v>F</v>
          </cell>
          <cell r="N6225">
            <v>0.6668</v>
          </cell>
          <cell r="O6225" t="str">
            <v>I</v>
          </cell>
        </row>
        <row r="6226">
          <cell r="F6226" t="str">
            <v>DFSU7287236</v>
          </cell>
          <cell r="G6226" t="str">
            <v>GR-2024/05-0044</v>
          </cell>
          <cell r="H6226" t="str">
            <v>202403-S0001, 202403-S0087, 202312-S0073, 202312-S0044, 202401-S0060, 202403-S0025, 202306-S0015, 202311-S0073, 202403-S0081, 202312-S0048, 202205-S0012, 202404-S0060, 202403-S0017</v>
          </cell>
          <cell r="I6226" t="str">
            <v>F</v>
          </cell>
          <cell r="J6226">
            <v>137453.01</v>
          </cell>
          <cell r="K6226">
            <v>137453.01</v>
          </cell>
          <cell r="L6226">
            <v>91653.67</v>
          </cell>
          <cell r="M6226" t="str">
            <v>F</v>
          </cell>
          <cell r="N6226">
            <v>0.6668</v>
          </cell>
          <cell r="O6226" t="str">
            <v>I</v>
          </cell>
        </row>
        <row r="6227">
          <cell r="G6227" t="str">
            <v>SPO-2024/05-0025</v>
          </cell>
        </row>
        <row r="6227">
          <cell r="I6227" t="str">
            <v>F</v>
          </cell>
          <cell r="J6227">
            <v>1200</v>
          </cell>
          <cell r="K6227">
            <v>1200</v>
          </cell>
          <cell r="L6227">
            <v>720</v>
          </cell>
          <cell r="M6227" t="str">
            <v>F</v>
          </cell>
          <cell r="N6227">
            <v>0.6</v>
          </cell>
          <cell r="O6227" t="str">
            <v>L</v>
          </cell>
        </row>
        <row r="6228">
          <cell r="G6228" t="str">
            <v>SPO-2024/08-0008, SPO-2024/06-0084</v>
          </cell>
        </row>
        <row r="6228">
          <cell r="I6228" t="str">
            <v>F</v>
          </cell>
          <cell r="J6228">
            <v>19630</v>
          </cell>
          <cell r="K6228">
            <v>19630</v>
          </cell>
          <cell r="L6228">
            <v>11778</v>
          </cell>
          <cell r="M6228" t="str">
            <v>F</v>
          </cell>
          <cell r="N6228">
            <v>0.6</v>
          </cell>
          <cell r="O6228" t="str">
            <v>L</v>
          </cell>
        </row>
        <row r="6229">
          <cell r="G6229" t="str">
            <v>SPO-2024/06-0078</v>
          </cell>
        </row>
        <row r="6229">
          <cell r="I6229" t="str">
            <v>F</v>
          </cell>
          <cell r="J6229">
            <v>21540</v>
          </cell>
          <cell r="K6229">
            <v>21540</v>
          </cell>
          <cell r="L6229">
            <v>12924</v>
          </cell>
          <cell r="M6229" t="str">
            <v>F</v>
          </cell>
          <cell r="N6229">
            <v>0.6</v>
          </cell>
          <cell r="O6229" t="str">
            <v>L</v>
          </cell>
        </row>
        <row r="6230">
          <cell r="G6230" t="str">
            <v>SPO-2024/07-0019, SPO-2024/06-0027</v>
          </cell>
        </row>
        <row r="6230">
          <cell r="I6230" t="str">
            <v>F</v>
          </cell>
          <cell r="J6230">
            <v>30000</v>
          </cell>
          <cell r="K6230">
            <v>30000</v>
          </cell>
          <cell r="L6230">
            <v>18000</v>
          </cell>
          <cell r="M6230" t="str">
            <v>F</v>
          </cell>
          <cell r="N6230">
            <v>0.6</v>
          </cell>
          <cell r="O6230" t="str">
            <v>L</v>
          </cell>
        </row>
        <row r="6231">
          <cell r="G6231" t="str">
            <v>SPO-2024/05-0068</v>
          </cell>
        </row>
        <row r="6231">
          <cell r="I6231" t="str">
            <v>F</v>
          </cell>
          <cell r="J6231">
            <v>400</v>
          </cell>
          <cell r="K6231">
            <v>400</v>
          </cell>
          <cell r="L6231">
            <v>240</v>
          </cell>
          <cell r="M6231" t="str">
            <v>F</v>
          </cell>
          <cell r="N6231">
            <v>0.6</v>
          </cell>
          <cell r="O6231" t="str">
            <v>L</v>
          </cell>
        </row>
        <row r="6232">
          <cell r="G6232" t="str">
            <v>SPO-2024/06-0064, SPO-2024/09-0029, SPO-2024/06-0074, SPO-2024/07-0070, SPO-2024/06-0048, SPO-2024/10-0018, SPO-2024/06-0014, SPO-2024/07-0036, SPO-2024/06-0016, SPO-2024/07-0092, SPO-2024/08-0040</v>
          </cell>
        </row>
        <row r="6232">
          <cell r="I6232" t="str">
            <v>F</v>
          </cell>
          <cell r="J6232">
            <v>133416</v>
          </cell>
          <cell r="K6232">
            <v>133416</v>
          </cell>
          <cell r="L6232">
            <v>80049.6</v>
          </cell>
          <cell r="M6232" t="str">
            <v>F</v>
          </cell>
          <cell r="N6232">
            <v>0.6</v>
          </cell>
          <cell r="O6232" t="str">
            <v>L</v>
          </cell>
        </row>
        <row r="6233">
          <cell r="G6233" t="str">
            <v>SPO-2024/06-0086</v>
          </cell>
        </row>
        <row r="6233">
          <cell r="I6233" t="str">
            <v>F</v>
          </cell>
          <cell r="J6233">
            <v>43140</v>
          </cell>
          <cell r="K6233">
            <v>43140</v>
          </cell>
          <cell r="L6233">
            <v>25884</v>
          </cell>
          <cell r="M6233" t="str">
            <v>F</v>
          </cell>
          <cell r="N6233">
            <v>0.6</v>
          </cell>
          <cell r="O6233" t="str">
            <v>L</v>
          </cell>
        </row>
        <row r="6234">
          <cell r="G6234" t="str">
            <v>SPO-2024/06-0029</v>
          </cell>
        </row>
        <row r="6234">
          <cell r="I6234" t="str">
            <v>F</v>
          </cell>
          <cell r="J6234">
            <v>2600</v>
          </cell>
          <cell r="K6234">
            <v>2600</v>
          </cell>
          <cell r="L6234">
            <v>1560</v>
          </cell>
          <cell r="M6234" t="str">
            <v>F</v>
          </cell>
          <cell r="N6234">
            <v>0.6</v>
          </cell>
          <cell r="O6234" t="str">
            <v>L</v>
          </cell>
        </row>
        <row r="6235">
          <cell r="G6235" t="str">
            <v>FGR2024/04-0002</v>
          </cell>
          <cell r="H6235" t="str">
            <v>202404-S0043</v>
          </cell>
          <cell r="I6235" t="str">
            <v>F</v>
          </cell>
          <cell r="J6235">
            <v>0</v>
          </cell>
          <cell r="K6235">
            <v>0</v>
          </cell>
          <cell r="L6235">
            <v>0</v>
          </cell>
          <cell r="M6235" t="str">
            <v>F</v>
          </cell>
          <cell r="N6235">
            <v>0.6</v>
          </cell>
          <cell r="O6235" t="str">
            <v>I</v>
          </cell>
        </row>
        <row r="6236">
          <cell r="G6236" t="str">
            <v>SPO-2024/06-0048</v>
          </cell>
        </row>
        <row r="6236">
          <cell r="I6236" t="str">
            <v>F</v>
          </cell>
          <cell r="J6236">
            <v>5600</v>
          </cell>
          <cell r="K6236">
            <v>5600</v>
          </cell>
          <cell r="L6236">
            <v>3360</v>
          </cell>
          <cell r="M6236" t="str">
            <v>F</v>
          </cell>
          <cell r="N6236">
            <v>0.6</v>
          </cell>
          <cell r="O6236" t="str">
            <v>L</v>
          </cell>
        </row>
        <row r="6237">
          <cell r="G6237" t="str">
            <v>SPO-2024/05-0038, SPO-2024/05-0040, SPO-2024/07-0040</v>
          </cell>
        </row>
        <row r="6237">
          <cell r="I6237" t="str">
            <v>F</v>
          </cell>
          <cell r="J6237">
            <v>87900</v>
          </cell>
          <cell r="K6237">
            <v>87900</v>
          </cell>
          <cell r="L6237">
            <v>52740</v>
          </cell>
          <cell r="M6237" t="str">
            <v>F</v>
          </cell>
          <cell r="N6237">
            <v>0.6</v>
          </cell>
          <cell r="O6237" t="str">
            <v>L</v>
          </cell>
        </row>
        <row r="6238">
          <cell r="G6238" t="str">
            <v>SPO-2024/06-0057</v>
          </cell>
        </row>
        <row r="6238">
          <cell r="I6238" t="str">
            <v>F</v>
          </cell>
          <cell r="J6238">
            <v>11340</v>
          </cell>
          <cell r="K6238">
            <v>11340</v>
          </cell>
          <cell r="L6238">
            <v>6804</v>
          </cell>
          <cell r="M6238" t="str">
            <v>F</v>
          </cell>
          <cell r="N6238">
            <v>0.6</v>
          </cell>
          <cell r="O6238" t="str">
            <v>L</v>
          </cell>
        </row>
        <row r="6239">
          <cell r="G6239" t="str">
            <v>SPO-2024/05-0038</v>
          </cell>
        </row>
        <row r="6239">
          <cell r="I6239" t="str">
            <v>F</v>
          </cell>
          <cell r="J6239">
            <v>6250</v>
          </cell>
          <cell r="K6239">
            <v>6250</v>
          </cell>
          <cell r="L6239">
            <v>3750</v>
          </cell>
          <cell r="M6239" t="str">
            <v>F</v>
          </cell>
          <cell r="N6239">
            <v>0.6</v>
          </cell>
          <cell r="O6239" t="str">
            <v>L</v>
          </cell>
        </row>
        <row r="6240">
          <cell r="F6240" t="str">
            <v>CSNU7481422</v>
          </cell>
          <cell r="G6240" t="str">
            <v>GR-2024/05-0041</v>
          </cell>
          <cell r="H6240" t="str">
            <v>202203-S0077, 202311-S0070, 202204-S0052, 202404-S0060, 202403-S0001, 202312-S0101</v>
          </cell>
          <cell r="I6240" t="str">
            <v>F</v>
          </cell>
          <cell r="J6240">
            <v>122034.13</v>
          </cell>
          <cell r="K6240">
            <v>122034.13</v>
          </cell>
          <cell r="L6240">
            <v>81372.36</v>
          </cell>
          <cell r="M6240" t="str">
            <v>F</v>
          </cell>
          <cell r="N6240">
            <v>0.6668</v>
          </cell>
          <cell r="O6240" t="str">
            <v>I</v>
          </cell>
        </row>
        <row r="6241">
          <cell r="G6241" t="str">
            <v>SPO-2024/04-0037, SPO-2024/04-0034, SPO-2024/05-0037, SPO-2024/04-0036</v>
          </cell>
        </row>
        <row r="6241">
          <cell r="I6241" t="str">
            <v>F</v>
          </cell>
          <cell r="J6241">
            <v>105876</v>
          </cell>
          <cell r="K6241">
            <v>105876</v>
          </cell>
          <cell r="L6241">
            <v>63525.6</v>
          </cell>
          <cell r="M6241" t="str">
            <v>F</v>
          </cell>
          <cell r="N6241">
            <v>0.6</v>
          </cell>
          <cell r="O6241" t="str">
            <v>L</v>
          </cell>
        </row>
        <row r="6242">
          <cell r="G6242" t="str">
            <v>GR-2024/04-0051</v>
          </cell>
        </row>
        <row r="6242">
          <cell r="I6242" t="str">
            <v>F</v>
          </cell>
          <cell r="J6242">
            <v>2853.48</v>
          </cell>
          <cell r="K6242">
            <v>2853.48</v>
          </cell>
          <cell r="L6242">
            <v>2853.48</v>
          </cell>
          <cell r="M6242" t="str">
            <v>F</v>
          </cell>
          <cell r="N6242">
            <v>1</v>
          </cell>
        </row>
        <row r="6243">
          <cell r="F6243" t="str">
            <v>BY COURIER 18.04.24</v>
          </cell>
          <cell r="G6243" t="str">
            <v>GR-2024/04-0048</v>
          </cell>
          <cell r="H6243" t="str">
            <v>202404-S0035</v>
          </cell>
          <cell r="I6243" t="str">
            <v>F</v>
          </cell>
          <cell r="J6243">
            <v>650</v>
          </cell>
          <cell r="K6243">
            <v>650</v>
          </cell>
          <cell r="L6243">
            <v>428.82</v>
          </cell>
          <cell r="M6243" t="str">
            <v>F</v>
          </cell>
          <cell r="N6243">
            <v>0.65972</v>
          </cell>
          <cell r="O6243" t="str">
            <v>I</v>
          </cell>
        </row>
        <row r="6244">
          <cell r="G6244" t="str">
            <v>SPO-2024/06-0011</v>
          </cell>
        </row>
        <row r="6244">
          <cell r="I6244" t="str">
            <v>F</v>
          </cell>
          <cell r="J6244">
            <v>3308</v>
          </cell>
          <cell r="K6244">
            <v>3308</v>
          </cell>
          <cell r="L6244">
            <v>1984.8</v>
          </cell>
          <cell r="M6244" t="str">
            <v>F</v>
          </cell>
          <cell r="N6244">
            <v>0.6</v>
          </cell>
          <cell r="O6244" t="str">
            <v>L</v>
          </cell>
        </row>
        <row r="6245">
          <cell r="I6245" t="str">
            <v>F</v>
          </cell>
          <cell r="J6245">
            <v>74660</v>
          </cell>
          <cell r="K6245">
            <v>74660</v>
          </cell>
          <cell r="L6245">
            <v>44796</v>
          </cell>
          <cell r="M6245" t="str">
            <v>F</v>
          </cell>
          <cell r="N6245">
            <v>0.6</v>
          </cell>
          <cell r="O6245" t="str">
            <v>L</v>
          </cell>
        </row>
        <row r="6246">
          <cell r="G6246" t="str">
            <v>SPO-2024/06-0085</v>
          </cell>
        </row>
        <row r="6246">
          <cell r="I6246" t="str">
            <v>F</v>
          </cell>
          <cell r="J6246">
            <v>1418</v>
          </cell>
          <cell r="K6246">
            <v>1418</v>
          </cell>
          <cell r="L6246">
            <v>850.8</v>
          </cell>
          <cell r="M6246" t="str">
            <v>F</v>
          </cell>
          <cell r="N6246">
            <v>0.6</v>
          </cell>
          <cell r="O6246" t="str">
            <v>L</v>
          </cell>
        </row>
        <row r="6247">
          <cell r="F6247" t="str">
            <v>OOLU9933339 (MOCHA)</v>
          </cell>
          <cell r="G6247" t="str">
            <v>GR-2024/05-0046</v>
          </cell>
        </row>
        <row r="6247">
          <cell r="I6247" t="str">
            <v>F</v>
          </cell>
          <cell r="J6247">
            <v>105171.01</v>
          </cell>
          <cell r="K6247">
            <v>105171.01</v>
          </cell>
          <cell r="L6247">
            <v>70128.03</v>
          </cell>
          <cell r="M6247" t="str">
            <v>F</v>
          </cell>
          <cell r="N6247">
            <v>0.6668</v>
          </cell>
          <cell r="O6247" t="str">
            <v>I</v>
          </cell>
        </row>
        <row r="6248">
          <cell r="F6248" t="str">
            <v>OOCU6508474</v>
          </cell>
          <cell r="G6248" t="str">
            <v>GR-2024/05-0043</v>
          </cell>
          <cell r="H6248" t="str">
            <v>202403-S0096, 202209-S0078, 202311-S0012, 202312-S0045, 202401-S0039, 202404-S0056, 202312-S0032, 202307-S0048, 202403-S0007, 202403-S0017, 202401-S0080, 202401-S0091</v>
          </cell>
          <cell r="I6248" t="str">
            <v>F</v>
          </cell>
          <cell r="J6248">
            <v>104059</v>
          </cell>
          <cell r="K6248">
            <v>104059</v>
          </cell>
          <cell r="L6248">
            <v>69386.54</v>
          </cell>
          <cell r="M6248" t="str">
            <v>F</v>
          </cell>
          <cell r="N6248">
            <v>0.6668</v>
          </cell>
          <cell r="O6248" t="str">
            <v>I</v>
          </cell>
        </row>
        <row r="6249">
          <cell r="F6249" t="str">
            <v>CSNU6737124</v>
          </cell>
          <cell r="G6249" t="str">
            <v>GR-2024/05-0037</v>
          </cell>
          <cell r="H6249" t="str">
            <v>202312-S0045, 202311-S0012, 202404-S0056, 202403-S0017, 202401-S0091</v>
          </cell>
          <cell r="I6249" t="str">
            <v>F</v>
          </cell>
          <cell r="J6249">
            <v>111384</v>
          </cell>
          <cell r="K6249">
            <v>111384</v>
          </cell>
          <cell r="L6249">
            <v>74270.85</v>
          </cell>
          <cell r="M6249" t="str">
            <v>F</v>
          </cell>
          <cell r="N6249">
            <v>0.6668</v>
          </cell>
          <cell r="O6249" t="str">
            <v>I</v>
          </cell>
        </row>
        <row r="6250">
          <cell r="G6250" t="str">
            <v>SPO-2024/04-0030, SPO-2024/04-0021, SPO-2024/04-0031, SPO-2024/04-0016, SPO-2024/05-0057</v>
          </cell>
        </row>
        <row r="6250">
          <cell r="I6250" t="str">
            <v>F</v>
          </cell>
          <cell r="J6250">
            <v>65036</v>
          </cell>
          <cell r="K6250">
            <v>65036</v>
          </cell>
          <cell r="L6250">
            <v>39021.6</v>
          </cell>
          <cell r="M6250" t="str">
            <v>F</v>
          </cell>
          <cell r="N6250">
            <v>0.6</v>
          </cell>
          <cell r="O6250" t="str">
            <v>L</v>
          </cell>
        </row>
        <row r="6251">
          <cell r="F6251" t="str">
            <v>CSNU7724501</v>
          </cell>
          <cell r="G6251" t="str">
            <v>GR-2024/04-0063</v>
          </cell>
          <cell r="H6251" t="str">
            <v>202401-S0006, 202403-S0006, 202403-S0001, 202403-S0101, 202312-S0044, 202311-S0073, 202312-S0073, 202402-S0011</v>
          </cell>
          <cell r="I6251" t="str">
            <v>F</v>
          </cell>
          <cell r="J6251">
            <v>130210</v>
          </cell>
          <cell r="K6251">
            <v>130210</v>
          </cell>
          <cell r="L6251">
            <v>86212.04</v>
          </cell>
          <cell r="M6251" t="str">
            <v>F</v>
          </cell>
          <cell r="N6251">
            <v>0.6621</v>
          </cell>
          <cell r="O6251" t="str">
            <v>I</v>
          </cell>
        </row>
        <row r="6252">
          <cell r="F6252" t="str">
            <v>BY COURIER</v>
          </cell>
          <cell r="G6252" t="str">
            <v>GR-2024/04-0044</v>
          </cell>
          <cell r="H6252" t="str">
            <v>202403-S0069</v>
          </cell>
          <cell r="I6252" t="str">
            <v>F</v>
          </cell>
          <cell r="J6252">
            <v>5390.5</v>
          </cell>
          <cell r="K6252">
            <v>5390.5</v>
          </cell>
          <cell r="L6252">
            <v>3530.78</v>
          </cell>
          <cell r="M6252" t="str">
            <v>F</v>
          </cell>
          <cell r="N6252">
            <v>0.655</v>
          </cell>
          <cell r="O6252" t="str">
            <v>I</v>
          </cell>
        </row>
        <row r="6253">
          <cell r="F6253" t="str">
            <v>CSNU7090182</v>
          </cell>
          <cell r="G6253" t="str">
            <v>GR-2024/04-0058</v>
          </cell>
          <cell r="H6253" t="str">
            <v>202309-S0038, 202401-S0016, 202303-S0006, 202310-S0018, 202311-S0033, 202306-S0015</v>
          </cell>
          <cell r="I6253" t="str">
            <v>F</v>
          </cell>
          <cell r="J6253">
            <v>116765</v>
          </cell>
          <cell r="K6253">
            <v>116765</v>
          </cell>
          <cell r="L6253">
            <v>77310.11</v>
          </cell>
          <cell r="M6253" t="str">
            <v>F</v>
          </cell>
          <cell r="N6253">
            <v>0.6621</v>
          </cell>
          <cell r="O6253" t="str">
            <v>I</v>
          </cell>
        </row>
        <row r="6254">
          <cell r="F6254" t="str">
            <v>CSNU7103253</v>
          </cell>
          <cell r="G6254" t="str">
            <v>GR-2024/04-0062</v>
          </cell>
          <cell r="H6254" t="str">
            <v>202312-S0101, 202403-S0002, 202306-S0015, 202111-S0021, 202203-S0077</v>
          </cell>
          <cell r="I6254" t="str">
            <v>F</v>
          </cell>
          <cell r="J6254">
            <v>116350</v>
          </cell>
          <cell r="K6254">
            <v>116350</v>
          </cell>
          <cell r="L6254">
            <v>77035.34</v>
          </cell>
          <cell r="M6254" t="str">
            <v>F</v>
          </cell>
          <cell r="N6254">
            <v>0.6621</v>
          </cell>
          <cell r="O6254" t="str">
            <v>I</v>
          </cell>
        </row>
        <row r="6255">
          <cell r="F6255" t="str">
            <v>CSNU6449067</v>
          </cell>
          <cell r="G6255" t="str">
            <v>GR-2024/04-0059</v>
          </cell>
          <cell r="H6255" t="str">
            <v>202401-S0016</v>
          </cell>
          <cell r="I6255" t="str">
            <v>F</v>
          </cell>
          <cell r="J6255">
            <v>85100</v>
          </cell>
          <cell r="K6255">
            <v>85100</v>
          </cell>
          <cell r="L6255">
            <v>56344.71</v>
          </cell>
          <cell r="M6255" t="str">
            <v>F</v>
          </cell>
          <cell r="N6255">
            <v>0.6621</v>
          </cell>
          <cell r="O6255" t="str">
            <v>I</v>
          </cell>
        </row>
        <row r="6256">
          <cell r="F6256" t="str">
            <v>CSNU6350921</v>
          </cell>
          <cell r="G6256" t="str">
            <v>GR-2024/04-0064</v>
          </cell>
          <cell r="H6256" t="str">
            <v>202204-S0052, 202403-S0001, 202302-S0015, 202205-S0076</v>
          </cell>
          <cell r="I6256" t="str">
            <v>F</v>
          </cell>
          <cell r="J6256">
            <v>114317</v>
          </cell>
          <cell r="K6256">
            <v>114317</v>
          </cell>
          <cell r="L6256">
            <v>75689.29</v>
          </cell>
          <cell r="M6256" t="str">
            <v>F</v>
          </cell>
          <cell r="N6256">
            <v>0.6621</v>
          </cell>
          <cell r="O6256" t="str">
            <v>I</v>
          </cell>
        </row>
        <row r="6257">
          <cell r="F6257" t="str">
            <v>BY COURIER</v>
          </cell>
          <cell r="G6257" t="str">
            <v>GR-2024/04-0042</v>
          </cell>
        </row>
        <row r="6257">
          <cell r="I6257" t="str">
            <v>F</v>
          </cell>
          <cell r="J6257">
            <v>42.5</v>
          </cell>
          <cell r="K6257">
            <v>42.5</v>
          </cell>
          <cell r="L6257">
            <v>27.87</v>
          </cell>
          <cell r="M6257" t="str">
            <v>F</v>
          </cell>
          <cell r="N6257">
            <v>0.65582</v>
          </cell>
          <cell r="O6257" t="str">
            <v>I</v>
          </cell>
        </row>
        <row r="6258">
          <cell r="F6258" t="str">
            <v>BY COURIER</v>
          </cell>
          <cell r="G6258" t="str">
            <v>GR-2024/04-0041</v>
          </cell>
          <cell r="H6258" t="str">
            <v>202403-S0100</v>
          </cell>
          <cell r="I6258" t="str">
            <v>F</v>
          </cell>
          <cell r="J6258">
            <v>150</v>
          </cell>
          <cell r="K6258">
            <v>150</v>
          </cell>
          <cell r="L6258">
            <v>99.18</v>
          </cell>
          <cell r="M6258" t="str">
            <v>F</v>
          </cell>
          <cell r="N6258">
            <v>0.66121</v>
          </cell>
          <cell r="O6258" t="str">
            <v>I</v>
          </cell>
        </row>
        <row r="6259">
          <cell r="F6259" t="str">
            <v>FFAU2812921</v>
          </cell>
          <cell r="G6259" t="str">
            <v>GR-2024/05-0029</v>
          </cell>
          <cell r="H6259" t="str">
            <v>202312-S0045, 202404-S0056, 202309-S0049, 202311-S0012, 202312-S0032, 202210-S0094, 202401-S0091</v>
          </cell>
          <cell r="I6259" t="str">
            <v>F</v>
          </cell>
          <cell r="J6259">
            <v>119295.03</v>
          </cell>
          <cell r="K6259">
            <v>119295.03</v>
          </cell>
          <cell r="L6259">
            <v>79235.76</v>
          </cell>
          <cell r="M6259" t="str">
            <v>F</v>
          </cell>
          <cell r="N6259">
            <v>0.6642</v>
          </cell>
          <cell r="O6259" t="str">
            <v>I</v>
          </cell>
        </row>
        <row r="6260">
          <cell r="G6260" t="str">
            <v>SPO-2024/06-0072</v>
          </cell>
        </row>
        <row r="6260">
          <cell r="I6260" t="str">
            <v>F</v>
          </cell>
          <cell r="J6260">
            <v>200535</v>
          </cell>
          <cell r="K6260">
            <v>200535</v>
          </cell>
          <cell r="L6260">
            <v>120321</v>
          </cell>
          <cell r="M6260" t="str">
            <v>F</v>
          </cell>
          <cell r="N6260">
            <v>0.6</v>
          </cell>
          <cell r="O6260" t="str">
            <v>L</v>
          </cell>
        </row>
        <row r="6261">
          <cell r="F6261" t="str">
            <v>FFAU3311082</v>
          </cell>
          <cell r="G6261" t="str">
            <v>GR-2024/05-0030</v>
          </cell>
          <cell r="H6261" t="str">
            <v>202311-S0077, 202311-S0012, 202403-S0007, 202312-S0047, 202403-S0017, 202307-S0048, 202401-S0091, 202312-S0045, 202312-S0098</v>
          </cell>
          <cell r="I6261" t="str">
            <v>F</v>
          </cell>
          <cell r="J6261">
            <v>111157</v>
          </cell>
          <cell r="K6261">
            <v>111157</v>
          </cell>
          <cell r="L6261">
            <v>73830.48</v>
          </cell>
          <cell r="M6261" t="str">
            <v>F</v>
          </cell>
          <cell r="N6261">
            <v>0.6642</v>
          </cell>
          <cell r="O6261" t="str">
            <v>I</v>
          </cell>
        </row>
        <row r="6262">
          <cell r="F6262" t="str">
            <v>CSNU7639462</v>
          </cell>
          <cell r="G6262" t="str">
            <v>GR-2024/05-0026</v>
          </cell>
          <cell r="H6262" t="str">
            <v>202403-S0055, 202310-S0031, 202403-S0007</v>
          </cell>
          <cell r="I6262" t="str">
            <v>F</v>
          </cell>
          <cell r="J6262">
            <v>100600</v>
          </cell>
          <cell r="K6262">
            <v>100600</v>
          </cell>
          <cell r="L6262">
            <v>66818.52</v>
          </cell>
          <cell r="M6262" t="str">
            <v>F</v>
          </cell>
          <cell r="N6262">
            <v>0.6642</v>
          </cell>
          <cell r="O6262" t="str">
            <v>I</v>
          </cell>
        </row>
        <row r="6263">
          <cell r="F6263" t="str">
            <v>FFAU3182642</v>
          </cell>
          <cell r="G6263" t="str">
            <v>GR-2024/05-0031</v>
          </cell>
          <cell r="H6263" t="str">
            <v>202312-S0045, 202309-S0049, 202311-S0012</v>
          </cell>
          <cell r="I6263" t="str">
            <v>F</v>
          </cell>
          <cell r="J6263">
            <v>106030</v>
          </cell>
          <cell r="K6263">
            <v>106030</v>
          </cell>
          <cell r="L6263">
            <v>70425.13</v>
          </cell>
          <cell r="M6263" t="str">
            <v>F</v>
          </cell>
          <cell r="N6263">
            <v>0.6642</v>
          </cell>
          <cell r="O6263" t="str">
            <v>I</v>
          </cell>
        </row>
        <row r="6264">
          <cell r="F6264" t="str">
            <v>CSNU7602648</v>
          </cell>
          <cell r="G6264" t="str">
            <v>GR-2024/05-0028</v>
          </cell>
          <cell r="H6264" t="str">
            <v>202311-S0012</v>
          </cell>
          <cell r="I6264" t="str">
            <v>F</v>
          </cell>
          <cell r="J6264">
            <v>106030</v>
          </cell>
          <cell r="K6264">
            <v>106030</v>
          </cell>
          <cell r="L6264">
            <v>70425.13</v>
          </cell>
          <cell r="M6264" t="str">
            <v>F</v>
          </cell>
          <cell r="N6264">
            <v>0.6642</v>
          </cell>
          <cell r="O6264" t="str">
            <v>I</v>
          </cell>
        </row>
        <row r="6265">
          <cell r="F6265" t="str">
            <v>CCLU7747134</v>
          </cell>
          <cell r="G6265" t="str">
            <v>GR-2024/05-0027</v>
          </cell>
          <cell r="H6265" t="str">
            <v>202311-S0012, 202401-S0099, 202404-S0056, 202403-S0017</v>
          </cell>
          <cell r="I6265" t="str">
            <v>F</v>
          </cell>
          <cell r="J6265">
            <v>116058</v>
          </cell>
          <cell r="K6265">
            <v>116058</v>
          </cell>
          <cell r="L6265">
            <v>77085.72</v>
          </cell>
          <cell r="M6265" t="str">
            <v>F</v>
          </cell>
          <cell r="N6265">
            <v>0.6642</v>
          </cell>
          <cell r="O6265" t="str">
            <v>I</v>
          </cell>
        </row>
        <row r="6266">
          <cell r="F6266" t="str">
            <v>YMMU4074204</v>
          </cell>
          <cell r="G6266" t="str">
            <v>GR-2024/04-0054</v>
          </cell>
          <cell r="H6266" t="str">
            <v>202403-S0053, 202312-S0061, 202307-S0010, 202312-S0060</v>
          </cell>
          <cell r="I6266" t="str">
            <v>F</v>
          </cell>
          <cell r="J6266">
            <v>69127.19</v>
          </cell>
          <cell r="K6266">
            <v>69127.19</v>
          </cell>
          <cell r="L6266">
            <v>329805.82</v>
          </cell>
          <cell r="M6266" t="str">
            <v>F</v>
          </cell>
          <cell r="N6266">
            <v>4.771</v>
          </cell>
          <cell r="O6266" t="str">
            <v>I</v>
          </cell>
        </row>
        <row r="6267">
          <cell r="G6267" t="str">
            <v>SPO-2024/06-0074, SPO-2024/07-0092</v>
          </cell>
        </row>
        <row r="6267">
          <cell r="I6267" t="str">
            <v>F</v>
          </cell>
          <cell r="J6267">
            <v>21000</v>
          </cell>
          <cell r="K6267">
            <v>21000</v>
          </cell>
          <cell r="L6267">
            <v>12600</v>
          </cell>
          <cell r="M6267" t="str">
            <v>F</v>
          </cell>
          <cell r="N6267">
            <v>0.6</v>
          </cell>
          <cell r="O6267" t="str">
            <v>L</v>
          </cell>
        </row>
        <row r="6268">
          <cell r="G6268" t="str">
            <v>SPO-2024/04-0066</v>
          </cell>
        </row>
        <row r="6268">
          <cell r="I6268" t="str">
            <v>F</v>
          </cell>
          <cell r="J6268">
            <v>17764</v>
          </cell>
          <cell r="K6268">
            <v>17764</v>
          </cell>
          <cell r="L6268">
            <v>10658.4</v>
          </cell>
          <cell r="M6268" t="str">
            <v>F</v>
          </cell>
          <cell r="N6268">
            <v>0.6</v>
          </cell>
          <cell r="O6268" t="str">
            <v>L</v>
          </cell>
        </row>
        <row r="6269">
          <cell r="G6269" t="str">
            <v>SPO-2024/07-0042, SPO-2024/06-0065</v>
          </cell>
        </row>
        <row r="6269">
          <cell r="I6269" t="str">
            <v>F</v>
          </cell>
          <cell r="J6269">
            <v>18055</v>
          </cell>
          <cell r="K6269">
            <v>18055</v>
          </cell>
          <cell r="L6269">
            <v>10833</v>
          </cell>
          <cell r="M6269" t="str">
            <v>F</v>
          </cell>
          <cell r="N6269">
            <v>0.6</v>
          </cell>
          <cell r="O6269" t="str">
            <v>L</v>
          </cell>
        </row>
        <row r="6270">
          <cell r="G6270" t="str">
            <v>SPO-2024/04-0057, SPO-2024/04-0038</v>
          </cell>
        </row>
        <row r="6270">
          <cell r="I6270" t="str">
            <v>F</v>
          </cell>
          <cell r="J6270">
            <v>2267.2</v>
          </cell>
          <cell r="K6270">
            <v>2267.2</v>
          </cell>
          <cell r="L6270">
            <v>1360.32</v>
          </cell>
          <cell r="M6270" t="str">
            <v>F</v>
          </cell>
          <cell r="N6270">
            <v>0.6</v>
          </cell>
          <cell r="O6270" t="str">
            <v>L</v>
          </cell>
        </row>
        <row r="6271">
          <cell r="G6271" t="str">
            <v>SPO-2024/09-0021</v>
          </cell>
        </row>
        <row r="6271">
          <cell r="I6271" t="str">
            <v>F</v>
          </cell>
          <cell r="J6271">
            <v>4440</v>
          </cell>
          <cell r="K6271">
            <v>4440</v>
          </cell>
          <cell r="L6271">
            <v>2664</v>
          </cell>
          <cell r="M6271" t="str">
            <v>F</v>
          </cell>
          <cell r="N6271">
            <v>0.6</v>
          </cell>
          <cell r="O6271" t="str">
            <v>L</v>
          </cell>
        </row>
        <row r="6272">
          <cell r="G6272" t="str">
            <v>SPO-2024/06-0007, SPO-2024/06-0052</v>
          </cell>
        </row>
        <row r="6272">
          <cell r="I6272" t="str">
            <v>F</v>
          </cell>
          <cell r="J6272">
            <v>1521</v>
          </cell>
          <cell r="K6272">
            <v>1521</v>
          </cell>
          <cell r="L6272">
            <v>912.6</v>
          </cell>
          <cell r="M6272" t="str">
            <v>F</v>
          </cell>
          <cell r="N6272">
            <v>0.6</v>
          </cell>
          <cell r="O6272" t="str">
            <v>L</v>
          </cell>
        </row>
        <row r="6273">
          <cell r="G6273" t="str">
            <v>SPO-2024/05-0026</v>
          </cell>
        </row>
        <row r="6273">
          <cell r="I6273" t="str">
            <v>F</v>
          </cell>
          <cell r="J6273">
            <v>845</v>
          </cell>
          <cell r="K6273">
            <v>845</v>
          </cell>
          <cell r="L6273">
            <v>507</v>
          </cell>
          <cell r="M6273" t="str">
            <v>F</v>
          </cell>
          <cell r="N6273">
            <v>0.6</v>
          </cell>
          <cell r="O6273" t="str">
            <v>L</v>
          </cell>
        </row>
        <row r="6274">
          <cell r="G6274" t="str">
            <v>PO-2024/09-0017, SPO-2024/08-0040</v>
          </cell>
        </row>
        <row r="6274">
          <cell r="I6274" t="str">
            <v>F</v>
          </cell>
          <cell r="J6274">
            <v>15527.2</v>
          </cell>
          <cell r="K6274">
            <v>15527.2</v>
          </cell>
          <cell r="L6274">
            <v>9316.32</v>
          </cell>
          <cell r="M6274" t="str">
            <v>F</v>
          </cell>
          <cell r="N6274">
            <v>0.6</v>
          </cell>
          <cell r="O6274" t="str">
            <v>L</v>
          </cell>
        </row>
        <row r="6275">
          <cell r="G6275" t="str">
            <v>SPO-2024/06-0008</v>
          </cell>
        </row>
        <row r="6275">
          <cell r="I6275" t="str">
            <v>F</v>
          </cell>
          <cell r="J6275">
            <v>26800</v>
          </cell>
          <cell r="K6275">
            <v>26800</v>
          </cell>
          <cell r="L6275">
            <v>16080</v>
          </cell>
          <cell r="M6275" t="str">
            <v>F</v>
          </cell>
          <cell r="N6275">
            <v>0.6</v>
          </cell>
          <cell r="O6275" t="str">
            <v>L</v>
          </cell>
        </row>
        <row r="6276">
          <cell r="F6276" t="str">
            <v>F-OOCU6838115</v>
          </cell>
          <cell r="G6276" t="str">
            <v>FGR2024/04-0001</v>
          </cell>
        </row>
        <row r="6276">
          <cell r="I6276" t="str">
            <v>F</v>
          </cell>
          <cell r="J6276">
            <v>0</v>
          </cell>
          <cell r="K6276">
            <v>0</v>
          </cell>
          <cell r="L6276">
            <v>0</v>
          </cell>
          <cell r="M6276" t="str">
            <v>F</v>
          </cell>
          <cell r="N6276">
            <v>0.6628</v>
          </cell>
          <cell r="O6276" t="str">
            <v>I</v>
          </cell>
        </row>
        <row r="6277">
          <cell r="G6277" t="str">
            <v>SPO-2024/05-0063</v>
          </cell>
        </row>
        <row r="6277">
          <cell r="I6277" t="str">
            <v>F</v>
          </cell>
          <cell r="J6277">
            <v>84044</v>
          </cell>
          <cell r="K6277">
            <v>84044</v>
          </cell>
          <cell r="L6277">
            <v>50426.4</v>
          </cell>
          <cell r="M6277" t="str">
            <v>F</v>
          </cell>
          <cell r="N6277">
            <v>0.6</v>
          </cell>
          <cell r="O6277" t="str">
            <v>N</v>
          </cell>
        </row>
        <row r="6278">
          <cell r="G6278" t="str">
            <v>SPO-2024/05-0064</v>
          </cell>
        </row>
        <row r="6278">
          <cell r="I6278" t="str">
            <v>F</v>
          </cell>
          <cell r="J6278">
            <v>31904</v>
          </cell>
          <cell r="K6278">
            <v>31904</v>
          </cell>
          <cell r="L6278">
            <v>19142.4</v>
          </cell>
          <cell r="M6278" t="str">
            <v>F</v>
          </cell>
          <cell r="N6278">
            <v>0.6</v>
          </cell>
          <cell r="O6278" t="str">
            <v>N</v>
          </cell>
        </row>
        <row r="6279">
          <cell r="G6279" t="str">
            <v>SPO-2024/05-0022, SPO-2024/06-0014, SPO-2024/04-0035</v>
          </cell>
        </row>
        <row r="6279">
          <cell r="I6279" t="str">
            <v>F</v>
          </cell>
          <cell r="J6279">
            <v>46191.2</v>
          </cell>
          <cell r="K6279">
            <v>46191.2</v>
          </cell>
          <cell r="L6279">
            <v>27714.72</v>
          </cell>
          <cell r="M6279" t="str">
            <v>F</v>
          </cell>
          <cell r="N6279">
            <v>0.6</v>
          </cell>
          <cell r="O6279" t="str">
            <v>L</v>
          </cell>
        </row>
        <row r="6280">
          <cell r="G6280" t="str">
            <v>SPO-2024/06-0012</v>
          </cell>
        </row>
        <row r="6280">
          <cell r="I6280" t="str">
            <v>F</v>
          </cell>
          <cell r="J6280">
            <v>5400</v>
          </cell>
          <cell r="K6280">
            <v>5400</v>
          </cell>
          <cell r="L6280">
            <v>3240</v>
          </cell>
          <cell r="M6280" t="str">
            <v>F</v>
          </cell>
          <cell r="N6280">
            <v>0.6</v>
          </cell>
          <cell r="O6280" t="str">
            <v>L</v>
          </cell>
        </row>
        <row r="6281">
          <cell r="G6281" t="str">
            <v>SPO-2024/05-0030, SPO-2024/06-0003</v>
          </cell>
        </row>
        <row r="6281">
          <cell r="I6281" t="str">
            <v>F</v>
          </cell>
          <cell r="J6281">
            <v>19060</v>
          </cell>
          <cell r="K6281">
            <v>19060</v>
          </cell>
          <cell r="L6281">
            <v>11436</v>
          </cell>
          <cell r="M6281" t="str">
            <v>F</v>
          </cell>
          <cell r="N6281">
            <v>0.6</v>
          </cell>
          <cell r="O6281" t="str">
            <v>L</v>
          </cell>
        </row>
        <row r="6282">
          <cell r="G6282" t="str">
            <v>SPO-2024/06-0085</v>
          </cell>
        </row>
        <row r="6282">
          <cell r="I6282" t="str">
            <v>F</v>
          </cell>
          <cell r="J6282">
            <v>3465</v>
          </cell>
          <cell r="K6282">
            <v>3465</v>
          </cell>
          <cell r="L6282">
            <v>2079</v>
          </cell>
          <cell r="M6282" t="str">
            <v>F</v>
          </cell>
          <cell r="N6282">
            <v>0.6</v>
          </cell>
          <cell r="O6282" t="str">
            <v>L</v>
          </cell>
        </row>
        <row r="6283">
          <cell r="G6283" t="str">
            <v>SPO-2024/07-0066</v>
          </cell>
        </row>
        <row r="6283">
          <cell r="I6283" t="str">
            <v>F</v>
          </cell>
          <cell r="J6283">
            <v>739</v>
          </cell>
          <cell r="K6283">
            <v>739</v>
          </cell>
          <cell r="L6283">
            <v>443.4</v>
          </cell>
          <cell r="M6283" t="str">
            <v>F</v>
          </cell>
          <cell r="N6283">
            <v>0.6</v>
          </cell>
          <cell r="O6283" t="str">
            <v>L</v>
          </cell>
        </row>
        <row r="6284">
          <cell r="F6284" t="str">
            <v>SEGU4733983 (MOCHA)</v>
          </cell>
          <cell r="G6284" t="str">
            <v>GR-2024/04-0066</v>
          </cell>
        </row>
        <row r="6284">
          <cell r="I6284" t="str">
            <v>F</v>
          </cell>
          <cell r="J6284">
            <v>261387.2</v>
          </cell>
          <cell r="K6284">
            <v>261387.2</v>
          </cell>
          <cell r="L6284">
            <v>173064.47</v>
          </cell>
          <cell r="M6284" t="str">
            <v>F</v>
          </cell>
          <cell r="N6284">
            <v>0.6621</v>
          </cell>
          <cell r="O6284" t="str">
            <v>I</v>
          </cell>
        </row>
        <row r="6285">
          <cell r="G6285" t="str">
            <v>SPO-2024/06-0008, SPO-2024/08-0008, SPO-2024/06-0084</v>
          </cell>
        </row>
        <row r="6285">
          <cell r="I6285" t="str">
            <v>F</v>
          </cell>
          <cell r="J6285">
            <v>23307</v>
          </cell>
          <cell r="K6285">
            <v>23307</v>
          </cell>
          <cell r="L6285">
            <v>13984.2</v>
          </cell>
          <cell r="M6285" t="str">
            <v>F</v>
          </cell>
          <cell r="N6285">
            <v>0.6</v>
          </cell>
          <cell r="O6285" t="str">
            <v>L</v>
          </cell>
        </row>
        <row r="6286">
          <cell r="F6286" t="str">
            <v>F-TCNU3406236 (MOCHA)</v>
          </cell>
        </row>
        <row r="6286">
          <cell r="I6286" t="str">
            <v>T</v>
          </cell>
          <cell r="J6286">
            <v>0</v>
          </cell>
          <cell r="K6286">
            <v>0</v>
          </cell>
          <cell r="L6286">
            <v>0</v>
          </cell>
          <cell r="M6286" t="str">
            <v>F</v>
          </cell>
          <cell r="N6286">
            <v>0.6587</v>
          </cell>
          <cell r="O6286" t="str">
            <v>I</v>
          </cell>
        </row>
        <row r="6287">
          <cell r="G6287" t="str">
            <v>SPO-2024/06-0051</v>
          </cell>
        </row>
        <row r="6287">
          <cell r="I6287" t="str">
            <v>F</v>
          </cell>
          <cell r="J6287">
            <v>2700</v>
          </cell>
          <cell r="K6287">
            <v>2700</v>
          </cell>
          <cell r="L6287">
            <v>1620</v>
          </cell>
          <cell r="M6287" t="str">
            <v>F</v>
          </cell>
          <cell r="N6287">
            <v>0.6</v>
          </cell>
          <cell r="O6287" t="str">
            <v>L</v>
          </cell>
        </row>
        <row r="6288">
          <cell r="G6288" t="str">
            <v>SPO-2024/06-0003</v>
          </cell>
        </row>
        <row r="6288">
          <cell r="I6288" t="str">
            <v>F</v>
          </cell>
          <cell r="J6288">
            <v>385</v>
          </cell>
          <cell r="K6288">
            <v>385</v>
          </cell>
          <cell r="L6288">
            <v>231</v>
          </cell>
          <cell r="M6288" t="str">
            <v>F</v>
          </cell>
          <cell r="N6288">
            <v>0.6</v>
          </cell>
          <cell r="O6288" t="str">
            <v>L</v>
          </cell>
        </row>
        <row r="6289">
          <cell r="G6289" t="str">
            <v>SPO-2024/04-0033</v>
          </cell>
        </row>
        <row r="6289">
          <cell r="I6289" t="str">
            <v>F</v>
          </cell>
          <cell r="J6289">
            <v>650</v>
          </cell>
          <cell r="K6289">
            <v>650</v>
          </cell>
          <cell r="L6289">
            <v>390</v>
          </cell>
          <cell r="M6289" t="str">
            <v>F</v>
          </cell>
          <cell r="N6289">
            <v>0.6</v>
          </cell>
          <cell r="O6289" t="str">
            <v>L</v>
          </cell>
        </row>
        <row r="6290">
          <cell r="G6290" t="str">
            <v>SPO-2024/05-0025</v>
          </cell>
        </row>
        <row r="6290">
          <cell r="I6290" t="str">
            <v>F</v>
          </cell>
          <cell r="J6290">
            <v>8400</v>
          </cell>
          <cell r="K6290">
            <v>8400</v>
          </cell>
          <cell r="L6290">
            <v>5040</v>
          </cell>
          <cell r="M6290" t="str">
            <v>F</v>
          </cell>
          <cell r="N6290">
            <v>0.6</v>
          </cell>
          <cell r="O6290" t="str">
            <v>N</v>
          </cell>
        </row>
        <row r="6291">
          <cell r="F6291" t="str">
            <v>SEGU4733983</v>
          </cell>
          <cell r="G6291" t="str">
            <v>GR-2024/04-0065</v>
          </cell>
          <cell r="H6291" t="str">
            <v>202403-S0044, 202312-S0094, 202402-S0003, 202312-S0107, 202312-S0051, 202312-S0070, 202401-S0072, 202312-S0024, 202403-S0052, 202309-S0072, 202403-S0014, 202311-S0035, 202401-S0081, 202403-S0050, 202310-S0092, 202310-S0062, 202311-S0075, 202402-S0015, 202311-S0074, 202403-S0046, 202402-S0006, 202302-S0071, 202311-S0082, 202401-S0026, 202312-S0038, 202401-S0038, 202306-S0039, 202311-S0116</v>
          </cell>
          <cell r="I6291" t="str">
            <v>F</v>
          </cell>
          <cell r="J6291">
            <v>567644.9</v>
          </cell>
          <cell r="K6291">
            <v>567644.9</v>
          </cell>
          <cell r="L6291">
            <v>375837.69</v>
          </cell>
          <cell r="M6291" t="str">
            <v>F</v>
          </cell>
          <cell r="N6291">
            <v>0.6621</v>
          </cell>
          <cell r="O6291" t="str">
            <v>I</v>
          </cell>
        </row>
        <row r="6292">
          <cell r="G6292" t="str">
            <v>SPO-2024/06-0016, SPO-2024/06-0048, SPO-2024/05-0022, SPO-2024/06-0014, SPO-2024/06-0074</v>
          </cell>
        </row>
        <row r="6292">
          <cell r="I6292" t="str">
            <v>F</v>
          </cell>
          <cell r="J6292">
            <v>48639</v>
          </cell>
          <cell r="K6292">
            <v>48639</v>
          </cell>
          <cell r="L6292">
            <v>29183.4</v>
          </cell>
          <cell r="M6292" t="str">
            <v>F</v>
          </cell>
          <cell r="N6292">
            <v>0.6</v>
          </cell>
          <cell r="O6292" t="str">
            <v>L</v>
          </cell>
        </row>
        <row r="6293">
          <cell r="G6293" t="str">
            <v>SPO-2024/07-0024, SPO-2024/08-0007</v>
          </cell>
        </row>
        <row r="6293">
          <cell r="I6293" t="str">
            <v>F</v>
          </cell>
          <cell r="J6293">
            <v>38750</v>
          </cell>
          <cell r="K6293">
            <v>38750</v>
          </cell>
          <cell r="L6293">
            <v>23250</v>
          </cell>
          <cell r="M6293" t="str">
            <v>F</v>
          </cell>
          <cell r="N6293">
            <v>0.6</v>
          </cell>
          <cell r="O6293" t="str">
            <v>L</v>
          </cell>
        </row>
        <row r="6294">
          <cell r="G6294" t="str">
            <v>SPO-2024/05-0038</v>
          </cell>
        </row>
        <row r="6294">
          <cell r="I6294" t="str">
            <v>F</v>
          </cell>
          <cell r="J6294">
            <v>1620</v>
          </cell>
          <cell r="K6294">
            <v>1620</v>
          </cell>
          <cell r="L6294">
            <v>972</v>
          </cell>
          <cell r="M6294" t="str">
            <v>F</v>
          </cell>
          <cell r="N6294">
            <v>0.6</v>
          </cell>
          <cell r="O6294" t="str">
            <v>L</v>
          </cell>
        </row>
        <row r="6295">
          <cell r="G6295" t="str">
            <v>SPO-2024/05-0007, SPO-2024/06-0056, SPO-2024/05-0067, SPO-2024/08-0013, SPO-2024/05-0032, SPO-2024/06-0057</v>
          </cell>
        </row>
        <row r="6295">
          <cell r="I6295" t="str">
            <v>F</v>
          </cell>
          <cell r="J6295">
            <v>141500</v>
          </cell>
          <cell r="K6295">
            <v>141500</v>
          </cell>
          <cell r="L6295">
            <v>84900</v>
          </cell>
          <cell r="M6295" t="str">
            <v>F</v>
          </cell>
          <cell r="N6295">
            <v>0.6</v>
          </cell>
          <cell r="O6295" t="str">
            <v>L</v>
          </cell>
        </row>
        <row r="6296">
          <cell r="G6296" t="str">
            <v>SPO-2024/05-0034</v>
          </cell>
        </row>
        <row r="6296">
          <cell r="I6296" t="str">
            <v>F</v>
          </cell>
          <cell r="J6296">
            <v>483</v>
          </cell>
          <cell r="K6296">
            <v>483</v>
          </cell>
          <cell r="L6296">
            <v>289.8</v>
          </cell>
          <cell r="M6296" t="str">
            <v>F</v>
          </cell>
          <cell r="N6296">
            <v>0.6</v>
          </cell>
          <cell r="O6296" t="str">
            <v>L</v>
          </cell>
        </row>
        <row r="6297">
          <cell r="G6297" t="str">
            <v>SPO-2024/06-0001</v>
          </cell>
        </row>
        <row r="6297">
          <cell r="I6297" t="str">
            <v>F</v>
          </cell>
          <cell r="J6297">
            <v>6480</v>
          </cell>
          <cell r="K6297">
            <v>6480</v>
          </cell>
          <cell r="L6297">
            <v>3888</v>
          </cell>
          <cell r="M6297" t="str">
            <v>F</v>
          </cell>
          <cell r="N6297">
            <v>0.6</v>
          </cell>
          <cell r="O6297" t="str">
            <v>L</v>
          </cell>
        </row>
        <row r="6298">
          <cell r="G6298" t="str">
            <v>SPO-2024/06-0048, SPO-2024/06-0016, SPO-2024/05-0054, SPO-2024/08-0022, SPO-2024/05-0022, SPO-2024/06-0014, SPO-2024/07-0070, SPO-2024/06-0074, SPO-2024/07-0036</v>
          </cell>
        </row>
        <row r="6298">
          <cell r="I6298" t="str">
            <v>F</v>
          </cell>
          <cell r="J6298">
            <v>52161.4</v>
          </cell>
          <cell r="K6298">
            <v>52161.4</v>
          </cell>
          <cell r="L6298">
            <v>31296.84</v>
          </cell>
          <cell r="M6298" t="str">
            <v>F</v>
          </cell>
          <cell r="N6298">
            <v>0.6</v>
          </cell>
          <cell r="O6298" t="str">
            <v>L</v>
          </cell>
        </row>
        <row r="6299">
          <cell r="G6299" t="str">
            <v>SPO-2024/05-0016</v>
          </cell>
        </row>
        <row r="6299">
          <cell r="I6299" t="str">
            <v>F</v>
          </cell>
          <cell r="J6299">
            <v>3000</v>
          </cell>
          <cell r="K6299">
            <v>3000</v>
          </cell>
          <cell r="L6299">
            <v>1800</v>
          </cell>
          <cell r="M6299" t="str">
            <v>F</v>
          </cell>
          <cell r="N6299">
            <v>0.6</v>
          </cell>
          <cell r="O6299" t="str">
            <v>L</v>
          </cell>
        </row>
        <row r="6300">
          <cell r="G6300" t="str">
            <v>SPO-2024/06-0011</v>
          </cell>
        </row>
        <row r="6300">
          <cell r="I6300" t="str">
            <v>F</v>
          </cell>
          <cell r="J6300">
            <v>250</v>
          </cell>
          <cell r="K6300">
            <v>250</v>
          </cell>
          <cell r="L6300">
            <v>150</v>
          </cell>
          <cell r="M6300" t="str">
            <v>F</v>
          </cell>
          <cell r="N6300">
            <v>0.6</v>
          </cell>
          <cell r="O6300" t="str">
            <v>L</v>
          </cell>
        </row>
        <row r="6301">
          <cell r="G6301" t="str">
            <v>SPO-2024/05-0044, SPO-2024/07-0001, SPO-2024/07-0002, SPO-2024/07-0031, SPO-2024/08-0018, SPO-2024/06-0035, SPO-2024/06-0044, SPO-2024/05-0069, SPO-2024/08-0012, SPO-2024/06-0034</v>
          </cell>
        </row>
        <row r="6301">
          <cell r="I6301" t="str">
            <v>F</v>
          </cell>
          <cell r="J6301">
            <v>413255</v>
          </cell>
          <cell r="K6301">
            <v>413255</v>
          </cell>
          <cell r="L6301">
            <v>247953</v>
          </cell>
          <cell r="M6301" t="str">
            <v>F</v>
          </cell>
          <cell r="N6301">
            <v>0.6</v>
          </cell>
          <cell r="O6301" t="str">
            <v>L</v>
          </cell>
        </row>
        <row r="6302">
          <cell r="G6302" t="str">
            <v>SPO-2024/05-0026, SPO-2024/06-0074</v>
          </cell>
        </row>
        <row r="6302">
          <cell r="I6302" t="str">
            <v>F</v>
          </cell>
          <cell r="J6302">
            <v>24000</v>
          </cell>
          <cell r="K6302">
            <v>24000</v>
          </cell>
          <cell r="L6302">
            <v>14400</v>
          </cell>
          <cell r="M6302" t="str">
            <v>F</v>
          </cell>
          <cell r="N6302">
            <v>0.6</v>
          </cell>
          <cell r="O6302" t="str">
            <v>L</v>
          </cell>
        </row>
        <row r="6303">
          <cell r="I6303" t="str">
            <v>T</v>
          </cell>
          <cell r="J6303">
            <v>23200</v>
          </cell>
          <cell r="K6303">
            <v>23200</v>
          </cell>
          <cell r="L6303">
            <v>13920</v>
          </cell>
          <cell r="M6303" t="str">
            <v>F</v>
          </cell>
          <cell r="N6303">
            <v>0.6</v>
          </cell>
          <cell r="O6303" t="str">
            <v>L</v>
          </cell>
        </row>
        <row r="6304">
          <cell r="F6304" t="str">
            <v>TGHU9653240</v>
          </cell>
          <cell r="G6304" t="str">
            <v>GR-2024/04-0057</v>
          </cell>
          <cell r="H6304" t="str">
            <v>202403-S0062, 202401-S0087, 202403-S0004, 202401-S0079, 202403-S0018, 202403-S0019</v>
          </cell>
          <cell r="I6304" t="str">
            <v>F</v>
          </cell>
          <cell r="J6304">
            <v>138401</v>
          </cell>
          <cell r="K6304">
            <v>138401</v>
          </cell>
          <cell r="L6304">
            <v>91510.74</v>
          </cell>
          <cell r="M6304" t="str">
            <v>F</v>
          </cell>
          <cell r="N6304">
            <v>0.6612</v>
          </cell>
          <cell r="O6304" t="str">
            <v>I</v>
          </cell>
        </row>
        <row r="6305">
          <cell r="F6305" t="str">
            <v>TRHU5443757</v>
          </cell>
          <cell r="G6305" t="str">
            <v>GR-2024/04-0055</v>
          </cell>
          <cell r="H6305" t="str">
            <v>202403-S0019, 202401-S0087, 202401-S0030, 202312-S0037, 202403-S0054, 202401-S0079, 202403-S0057, 202402-S0016</v>
          </cell>
          <cell r="I6305" t="str">
            <v>F</v>
          </cell>
          <cell r="J6305">
            <v>124320.01</v>
          </cell>
          <cell r="K6305">
            <v>124320.01</v>
          </cell>
          <cell r="L6305">
            <v>82262.55</v>
          </cell>
          <cell r="M6305" t="str">
            <v>F</v>
          </cell>
          <cell r="N6305">
            <v>0.6617</v>
          </cell>
          <cell r="O6305" t="str">
            <v>I</v>
          </cell>
        </row>
        <row r="6306">
          <cell r="F6306" t="str">
            <v>TRHU7522520</v>
          </cell>
          <cell r="G6306" t="str">
            <v>GR-2024/04-0038</v>
          </cell>
          <cell r="H6306" t="str">
            <v>202312-S0088, 202310-S0007, 202402-S0013, 202312-S0022, 202402-S0008, 202403-S0015, 202403-S0086, 202401-S0073, 202312-S0052, 202311-S0118, 202401-S0042, 202312-S0017, 202403-S0039, 202311-S0098, 202401-S0084, 202310-S0033</v>
          </cell>
          <cell r="I6306" t="str">
            <v>F</v>
          </cell>
          <cell r="J6306">
            <v>306296.49</v>
          </cell>
          <cell r="K6306">
            <v>306296.49</v>
          </cell>
          <cell r="L6306">
            <v>203013.31</v>
          </cell>
          <cell r="M6306" t="str">
            <v>F</v>
          </cell>
          <cell r="N6306">
            <v>0.6628</v>
          </cell>
          <cell r="O6306" t="str">
            <v>I</v>
          </cell>
        </row>
        <row r="6307">
          <cell r="F6307" t="str">
            <v>TCNU6206231</v>
          </cell>
          <cell r="G6307" t="str">
            <v>GR-2024/04-0047</v>
          </cell>
          <cell r="H6307" t="str">
            <v>202402-S0005, 202311-S0063, 202311-S0060</v>
          </cell>
          <cell r="I6307" t="str">
            <v>F</v>
          </cell>
          <cell r="J6307">
            <v>68810.2</v>
          </cell>
          <cell r="K6307">
            <v>68810.2</v>
          </cell>
          <cell r="L6307">
            <v>45607.4</v>
          </cell>
          <cell r="M6307" t="str">
            <v>F</v>
          </cell>
          <cell r="N6307">
            <v>0.6628</v>
          </cell>
          <cell r="O6307" t="str">
            <v>I</v>
          </cell>
        </row>
        <row r="6308">
          <cell r="G6308" t="str">
            <v>GR-2024/04-0006</v>
          </cell>
        </row>
        <row r="6308">
          <cell r="I6308" t="str">
            <v>F</v>
          </cell>
          <cell r="J6308">
            <v>225</v>
          </cell>
          <cell r="K6308">
            <v>225</v>
          </cell>
          <cell r="L6308">
            <v>225</v>
          </cell>
          <cell r="M6308" t="str">
            <v>F</v>
          </cell>
          <cell r="N6308">
            <v>1</v>
          </cell>
        </row>
        <row r="6309">
          <cell r="G6309" t="str">
            <v>SPO-2024/05-0036, SPO-2024/05-0020</v>
          </cell>
        </row>
        <row r="6309">
          <cell r="I6309" t="str">
            <v>F</v>
          </cell>
          <cell r="J6309">
            <v>25650</v>
          </cell>
          <cell r="K6309">
            <v>25650</v>
          </cell>
          <cell r="L6309">
            <v>15390</v>
          </cell>
          <cell r="M6309" t="str">
            <v>F</v>
          </cell>
          <cell r="N6309">
            <v>0.6</v>
          </cell>
          <cell r="O6309" t="str">
            <v>L</v>
          </cell>
        </row>
        <row r="6310">
          <cell r="G6310" t="str">
            <v>SPO-2024/05-0025</v>
          </cell>
        </row>
        <row r="6310">
          <cell r="I6310" t="str">
            <v>F</v>
          </cell>
          <cell r="J6310">
            <v>20400</v>
          </cell>
          <cell r="K6310">
            <v>20400</v>
          </cell>
          <cell r="L6310">
            <v>12240</v>
          </cell>
          <cell r="M6310" t="str">
            <v>F</v>
          </cell>
          <cell r="N6310">
            <v>0.6</v>
          </cell>
          <cell r="O6310" t="str">
            <v>L</v>
          </cell>
        </row>
        <row r="6311">
          <cell r="G6311" t="str">
            <v>SPO-2024/06-0048, SPO-2024/06-0014, SPO-2024/05-0054</v>
          </cell>
        </row>
        <row r="6311">
          <cell r="I6311" t="str">
            <v>F</v>
          </cell>
          <cell r="J6311">
            <v>36236</v>
          </cell>
          <cell r="K6311">
            <v>36236</v>
          </cell>
          <cell r="L6311">
            <v>21741.6</v>
          </cell>
          <cell r="M6311" t="str">
            <v>F</v>
          </cell>
          <cell r="N6311">
            <v>0.6</v>
          </cell>
          <cell r="O6311" t="str">
            <v>L</v>
          </cell>
        </row>
        <row r="6312">
          <cell r="G6312" t="str">
            <v>PO-2024/05-0012</v>
          </cell>
        </row>
        <row r="6312">
          <cell r="I6312" t="str">
            <v>F</v>
          </cell>
          <cell r="J6312">
            <v>2100</v>
          </cell>
          <cell r="K6312">
            <v>2100</v>
          </cell>
          <cell r="L6312">
            <v>1260</v>
          </cell>
          <cell r="M6312" t="str">
            <v>F</v>
          </cell>
          <cell r="N6312">
            <v>0.6</v>
          </cell>
          <cell r="O6312" t="str">
            <v>L</v>
          </cell>
        </row>
        <row r="6313">
          <cell r="G6313" t="str">
            <v>SPO-2024/05-0038</v>
          </cell>
        </row>
        <row r="6313">
          <cell r="I6313" t="str">
            <v>F</v>
          </cell>
          <cell r="J6313">
            <v>4350</v>
          </cell>
          <cell r="K6313">
            <v>4350</v>
          </cell>
          <cell r="L6313">
            <v>2610</v>
          </cell>
          <cell r="M6313" t="str">
            <v>F</v>
          </cell>
          <cell r="N6313">
            <v>0.6</v>
          </cell>
          <cell r="O6313" t="str">
            <v>L</v>
          </cell>
        </row>
        <row r="6314">
          <cell r="G6314" t="str">
            <v>SPO-2024/06-0008, SPO-2024/07-0025</v>
          </cell>
        </row>
        <row r="6314">
          <cell r="I6314" t="str">
            <v>F</v>
          </cell>
          <cell r="J6314">
            <v>36705</v>
          </cell>
          <cell r="K6314">
            <v>36705</v>
          </cell>
          <cell r="L6314">
            <v>22023</v>
          </cell>
          <cell r="M6314" t="str">
            <v>F</v>
          </cell>
          <cell r="N6314">
            <v>0.6</v>
          </cell>
          <cell r="O6314" t="str">
            <v>L</v>
          </cell>
        </row>
        <row r="6315">
          <cell r="G6315" t="str">
            <v>SPO-2024/06-0081</v>
          </cell>
        </row>
        <row r="6315">
          <cell r="I6315" t="str">
            <v>F</v>
          </cell>
          <cell r="J6315">
            <v>5500</v>
          </cell>
          <cell r="K6315">
            <v>5500</v>
          </cell>
          <cell r="L6315">
            <v>3300</v>
          </cell>
          <cell r="M6315" t="str">
            <v>F</v>
          </cell>
          <cell r="N6315">
            <v>0.6</v>
          </cell>
          <cell r="O6315" t="str">
            <v>L</v>
          </cell>
        </row>
        <row r="6316">
          <cell r="G6316" t="str">
            <v>SPO-2024/05-0016</v>
          </cell>
        </row>
        <row r="6316">
          <cell r="I6316" t="str">
            <v>F</v>
          </cell>
          <cell r="J6316">
            <v>3000</v>
          </cell>
          <cell r="K6316">
            <v>3000</v>
          </cell>
          <cell r="L6316">
            <v>1800</v>
          </cell>
          <cell r="M6316" t="str">
            <v>F</v>
          </cell>
          <cell r="N6316">
            <v>0.6</v>
          </cell>
          <cell r="O6316" t="str">
            <v>L</v>
          </cell>
        </row>
        <row r="6317">
          <cell r="G6317" t="str">
            <v>GR-2024/04-0003</v>
          </cell>
          <cell r="H6317" t="str">
            <v>202312-S0042</v>
          </cell>
          <cell r="I6317" t="str">
            <v>F</v>
          </cell>
          <cell r="J6317">
            <v>1785</v>
          </cell>
          <cell r="K6317">
            <v>1785</v>
          </cell>
          <cell r="L6317">
            <v>1165.61</v>
          </cell>
          <cell r="M6317" t="str">
            <v>F</v>
          </cell>
          <cell r="N6317">
            <v>0.653</v>
          </cell>
          <cell r="O6317" t="str">
            <v>I</v>
          </cell>
        </row>
        <row r="6318">
          <cell r="F6318" t="str">
            <v>TGHU6332904</v>
          </cell>
          <cell r="G6318" t="str">
            <v>GR-2024/04-0025</v>
          </cell>
          <cell r="H6318" t="str">
            <v>202403-S0005</v>
          </cell>
          <cell r="I6318" t="str">
            <v>F</v>
          </cell>
          <cell r="J6318">
            <v>15380</v>
          </cell>
          <cell r="K6318">
            <v>15380</v>
          </cell>
          <cell r="L6318">
            <v>10130.81</v>
          </cell>
          <cell r="M6318" t="str">
            <v>F</v>
          </cell>
          <cell r="N6318">
            <v>0.6587</v>
          </cell>
          <cell r="O6318" t="str">
            <v>I</v>
          </cell>
        </row>
        <row r="6319">
          <cell r="F6319" t="str">
            <v>TGHU6332904</v>
          </cell>
          <cell r="G6319" t="str">
            <v>GR-2024/04-0024</v>
          </cell>
          <cell r="H6319" t="str">
            <v>202401-S0085, 202401-S0088</v>
          </cell>
          <cell r="I6319" t="str">
            <v>F</v>
          </cell>
          <cell r="J6319">
            <v>24381</v>
          </cell>
          <cell r="K6319">
            <v>24381</v>
          </cell>
          <cell r="L6319">
            <v>16059.76</v>
          </cell>
          <cell r="M6319" t="str">
            <v>F</v>
          </cell>
          <cell r="N6319">
            <v>0.6587</v>
          </cell>
          <cell r="O6319" t="str">
            <v>I</v>
          </cell>
        </row>
        <row r="6320">
          <cell r="G6320" t="str">
            <v>SPO-2024/05-0067, SPO-2024/10-0021</v>
          </cell>
        </row>
        <row r="6320">
          <cell r="I6320" t="str">
            <v>F</v>
          </cell>
          <cell r="J6320">
            <v>63800</v>
          </cell>
          <cell r="K6320">
            <v>63800</v>
          </cell>
          <cell r="L6320">
            <v>38280</v>
          </cell>
          <cell r="M6320" t="str">
            <v>F</v>
          </cell>
          <cell r="N6320">
            <v>0.6</v>
          </cell>
          <cell r="O6320" t="str">
            <v>L</v>
          </cell>
        </row>
        <row r="6321">
          <cell r="F6321" t="str">
            <v>TGHU6332904</v>
          </cell>
          <cell r="G6321" t="str">
            <v>GR-2024/04-0023</v>
          </cell>
          <cell r="H6321" t="str">
            <v>202401-S0035</v>
          </cell>
          <cell r="I6321" t="str">
            <v>F</v>
          </cell>
          <cell r="J6321">
            <v>1665</v>
          </cell>
          <cell r="K6321">
            <v>1665</v>
          </cell>
          <cell r="L6321">
            <v>1096.74</v>
          </cell>
          <cell r="M6321" t="str">
            <v>F</v>
          </cell>
          <cell r="N6321">
            <v>0.6587</v>
          </cell>
          <cell r="O6321" t="str">
            <v>I</v>
          </cell>
        </row>
        <row r="6322">
          <cell r="F6322" t="str">
            <v>TGHU6332904 (MOCHA)</v>
          </cell>
          <cell r="G6322" t="str">
            <v>GR-2024/04-0022</v>
          </cell>
        </row>
        <row r="6322">
          <cell r="I6322" t="str">
            <v>F</v>
          </cell>
          <cell r="J6322">
            <v>14580</v>
          </cell>
          <cell r="K6322">
            <v>14580</v>
          </cell>
          <cell r="L6322">
            <v>9603.85</v>
          </cell>
          <cell r="M6322" t="str">
            <v>F</v>
          </cell>
          <cell r="N6322">
            <v>0.6587</v>
          </cell>
          <cell r="O6322" t="str">
            <v>I</v>
          </cell>
        </row>
        <row r="6323">
          <cell r="G6323" t="str">
            <v>GR-2024/04-0004</v>
          </cell>
        </row>
        <row r="6323">
          <cell r="I6323" t="str">
            <v>F</v>
          </cell>
          <cell r="J6323">
            <v>186</v>
          </cell>
          <cell r="K6323">
            <v>186</v>
          </cell>
          <cell r="L6323">
            <v>186</v>
          </cell>
          <cell r="M6323" t="str">
            <v>F</v>
          </cell>
          <cell r="N6323">
            <v>1</v>
          </cell>
        </row>
        <row r="6324">
          <cell r="F6324" t="str">
            <v>TGHU6332904</v>
          </cell>
          <cell r="G6324" t="str">
            <v>GR-2024/04-0021</v>
          </cell>
          <cell r="H6324" t="str">
            <v>202401-S0034</v>
          </cell>
          <cell r="I6324" t="str">
            <v>F</v>
          </cell>
          <cell r="J6324">
            <v>39987</v>
          </cell>
          <cell r="K6324">
            <v>39987</v>
          </cell>
          <cell r="L6324">
            <v>26339.44</v>
          </cell>
          <cell r="M6324" t="str">
            <v>F</v>
          </cell>
          <cell r="N6324">
            <v>0.6587</v>
          </cell>
          <cell r="O6324" t="str">
            <v>I</v>
          </cell>
        </row>
        <row r="6325">
          <cell r="G6325" t="str">
            <v>SPO-2024/04-0060, SPO-2024/06-0076, SPO-2024/06-0001, SPO-2024/06-0027</v>
          </cell>
        </row>
        <row r="6325">
          <cell r="I6325" t="str">
            <v>F</v>
          </cell>
          <cell r="J6325">
            <v>35662</v>
          </cell>
          <cell r="K6325">
            <v>35662</v>
          </cell>
          <cell r="L6325">
            <v>21397.2</v>
          </cell>
          <cell r="M6325" t="str">
            <v>F</v>
          </cell>
          <cell r="N6325">
            <v>0.6</v>
          </cell>
          <cell r="O6325" t="str">
            <v>L</v>
          </cell>
        </row>
        <row r="6326">
          <cell r="G6326" t="str">
            <v>SPO-2024/06-0031, SPO-2024/08-0052, SPO-2024/05-0029, SPO-2024/10-0088, SPO-2024/07-0017, SPO-2024/08-0001, SPO-2024/06-0032, SPO-2024/09-0079</v>
          </cell>
        </row>
        <row r="6326">
          <cell r="I6326" t="str">
            <v>F</v>
          </cell>
          <cell r="J6326">
            <v>557276.2</v>
          </cell>
          <cell r="K6326">
            <v>557276.2</v>
          </cell>
          <cell r="L6326">
            <v>334365.72</v>
          </cell>
          <cell r="M6326" t="str">
            <v>F</v>
          </cell>
          <cell r="N6326">
            <v>0.6</v>
          </cell>
          <cell r="O6326" t="str">
            <v>L</v>
          </cell>
        </row>
        <row r="6327">
          <cell r="G6327" t="str">
            <v>SPO-2024/04-0055, SPO-2024/09-0031, SPO-2024/10-0028, SPO-2024/06-0023, SPO-2024/04-0071, SPO-2024/07-0027, SPO-2024/06-0025, SPO-2024/04-0069, SPO-2024/07-0086, SPO-2024/11-0011</v>
          </cell>
        </row>
        <row r="6327">
          <cell r="I6327" t="str">
            <v>F</v>
          </cell>
          <cell r="J6327">
            <v>312730</v>
          </cell>
          <cell r="K6327">
            <v>312730</v>
          </cell>
          <cell r="L6327">
            <v>187638</v>
          </cell>
          <cell r="M6327" t="str">
            <v>F</v>
          </cell>
          <cell r="N6327">
            <v>0.6</v>
          </cell>
          <cell r="O6327" t="str">
            <v>L</v>
          </cell>
        </row>
        <row r="6328">
          <cell r="G6328" t="str">
            <v>SPO-2024/06-0008, SPO-2024/04-0051</v>
          </cell>
        </row>
        <row r="6328">
          <cell r="I6328" t="str">
            <v>F</v>
          </cell>
          <cell r="J6328">
            <v>15996</v>
          </cell>
          <cell r="K6328">
            <v>15996</v>
          </cell>
          <cell r="L6328">
            <v>9597.6</v>
          </cell>
          <cell r="M6328" t="str">
            <v>F</v>
          </cell>
          <cell r="N6328">
            <v>0.6</v>
          </cell>
          <cell r="O6328" t="str">
            <v>L</v>
          </cell>
        </row>
        <row r="6329">
          <cell r="G6329" t="str">
            <v>SPO-2024/05-0025</v>
          </cell>
        </row>
        <row r="6329">
          <cell r="I6329" t="str">
            <v>F</v>
          </cell>
          <cell r="J6329">
            <v>4500</v>
          </cell>
          <cell r="K6329">
            <v>4500</v>
          </cell>
          <cell r="L6329">
            <v>2700</v>
          </cell>
          <cell r="M6329" t="str">
            <v>F</v>
          </cell>
          <cell r="N6329">
            <v>0.6</v>
          </cell>
          <cell r="O6329" t="str">
            <v>L</v>
          </cell>
        </row>
        <row r="6330">
          <cell r="G6330" t="str">
            <v>SPO-2024/06-0003, SPO-2024/04-0048</v>
          </cell>
        </row>
        <row r="6330">
          <cell r="I6330" t="str">
            <v>F</v>
          </cell>
          <cell r="J6330">
            <v>8475</v>
          </cell>
          <cell r="K6330">
            <v>8475</v>
          </cell>
          <cell r="L6330">
            <v>5085</v>
          </cell>
          <cell r="M6330" t="str">
            <v>F</v>
          </cell>
          <cell r="N6330">
            <v>0.6</v>
          </cell>
          <cell r="O6330" t="str">
            <v>L</v>
          </cell>
        </row>
        <row r="6331">
          <cell r="G6331" t="str">
            <v>SPO-2024/05-0034, SPO-2024/07-0004, SPO-2024/05-0020, SPO-2024/06-0021, SPO-2024/06-0063</v>
          </cell>
        </row>
        <row r="6331">
          <cell r="I6331" t="str">
            <v>F</v>
          </cell>
          <cell r="J6331">
            <v>18870</v>
          </cell>
          <cell r="K6331">
            <v>18870</v>
          </cell>
          <cell r="L6331">
            <v>11322</v>
          </cell>
          <cell r="M6331" t="str">
            <v>F</v>
          </cell>
          <cell r="N6331">
            <v>0.6</v>
          </cell>
          <cell r="O6331" t="str">
            <v>L</v>
          </cell>
        </row>
        <row r="6332">
          <cell r="G6332" t="str">
            <v>SPO-2024/07-0015, SPO-2024/05-0056, SPO-2024/11-0035, SPO-2024/10-0014</v>
          </cell>
        </row>
        <row r="6332">
          <cell r="I6332" t="str">
            <v>F</v>
          </cell>
          <cell r="J6332">
            <v>31430</v>
          </cell>
          <cell r="K6332">
            <v>31430</v>
          </cell>
          <cell r="L6332">
            <v>18858</v>
          </cell>
          <cell r="M6332" t="str">
            <v>F</v>
          </cell>
          <cell r="N6332">
            <v>0.6</v>
          </cell>
          <cell r="O6332" t="str">
            <v>L</v>
          </cell>
        </row>
        <row r="6333">
          <cell r="G6333" t="str">
            <v>SPO-2024/05-0004, SPO-2024/08-0016, SPO-2024/05-0038, SPO-2024/06-0022</v>
          </cell>
        </row>
        <row r="6333">
          <cell r="I6333" t="str">
            <v>F</v>
          </cell>
          <cell r="J6333">
            <v>64988</v>
          </cell>
          <cell r="K6333">
            <v>64988</v>
          </cell>
          <cell r="L6333">
            <v>38992.8</v>
          </cell>
          <cell r="M6333" t="str">
            <v>F</v>
          </cell>
          <cell r="N6333">
            <v>0.6</v>
          </cell>
          <cell r="O6333" t="str">
            <v>L</v>
          </cell>
        </row>
        <row r="6334">
          <cell r="G6334" t="str">
            <v>SPO-2024/06-0048, SPO-2024/07-0070, SPO-2024/06-0074, SPO-2024/06-0014, SPO-2024/07-0036, SPO-2024/07-0092, SPO-2024/06-0016, SPO-2024/09-0029</v>
          </cell>
        </row>
        <row r="6334">
          <cell r="I6334" t="str">
            <v>F</v>
          </cell>
          <cell r="J6334">
            <v>216476</v>
          </cell>
          <cell r="K6334">
            <v>216476</v>
          </cell>
          <cell r="L6334">
            <v>129885.6</v>
          </cell>
          <cell r="M6334" t="str">
            <v>F</v>
          </cell>
          <cell r="N6334">
            <v>0.6</v>
          </cell>
          <cell r="O6334" t="str">
            <v>L</v>
          </cell>
        </row>
        <row r="6335">
          <cell r="G6335" t="str">
            <v>SPO-2024/06-0022, SPO-2024/07-0040, SPO-2024/06-0065</v>
          </cell>
        </row>
        <row r="6335">
          <cell r="I6335" t="str">
            <v>F</v>
          </cell>
          <cell r="J6335">
            <v>59800</v>
          </cell>
          <cell r="K6335">
            <v>59800</v>
          </cell>
          <cell r="L6335">
            <v>35880</v>
          </cell>
          <cell r="M6335" t="str">
            <v>F</v>
          </cell>
          <cell r="N6335">
            <v>0.6</v>
          </cell>
          <cell r="O6335" t="str">
            <v>L</v>
          </cell>
        </row>
        <row r="6336">
          <cell r="G6336" t="str">
            <v>SPO-2024/04-0039</v>
          </cell>
        </row>
        <row r="6336">
          <cell r="I6336" t="str">
            <v>F</v>
          </cell>
          <cell r="J6336">
            <v>14000</v>
          </cell>
          <cell r="K6336">
            <v>14000</v>
          </cell>
          <cell r="L6336">
            <v>8400</v>
          </cell>
          <cell r="M6336" t="str">
            <v>F</v>
          </cell>
          <cell r="N6336">
            <v>0.6</v>
          </cell>
          <cell r="O6336" t="str">
            <v>L</v>
          </cell>
        </row>
        <row r="6337">
          <cell r="F6337" t="str">
            <v>TGHU6332904</v>
          </cell>
          <cell r="G6337" t="str">
            <v>GR-2024/04-0020</v>
          </cell>
          <cell r="H6337" t="str">
            <v>202312-S0056, 202311-S0093, 202401-S0014, 202212-S0009, 202403-S0030, 202306-S0041, 202312-S0093, 202311-S0017, 202401-S0019, 202312-S0028, 202310-S0095, 202205-S0001, 202312-S0064, 202310-S0026, 202311-S0006, 202403-S0095, 202311-S0119, 202312-S0042, 202312-S0092, 202402-S0012, 202401-S0020, 202303-S0036, 202310-S0080, 202401-S0029</v>
          </cell>
          <cell r="I6337" t="str">
            <v>F</v>
          </cell>
          <cell r="J6337">
            <v>389662.5</v>
          </cell>
          <cell r="K6337">
            <v>389662.5</v>
          </cell>
          <cell r="L6337">
            <v>256670.69</v>
          </cell>
          <cell r="M6337" t="str">
            <v>F</v>
          </cell>
          <cell r="N6337">
            <v>0.6587</v>
          </cell>
          <cell r="O6337" t="str">
            <v>I</v>
          </cell>
        </row>
        <row r="6338">
          <cell r="F6338" t="str">
            <v>TGHU6332904</v>
          </cell>
          <cell r="G6338" t="str">
            <v>GR-2024/04-0019</v>
          </cell>
          <cell r="H6338" t="str">
            <v>202311-S0092</v>
          </cell>
          <cell r="I6338" t="str">
            <v>F</v>
          </cell>
          <cell r="J6338">
            <v>33411</v>
          </cell>
          <cell r="K6338">
            <v>33411</v>
          </cell>
          <cell r="L6338">
            <v>22007.83</v>
          </cell>
          <cell r="M6338" t="str">
            <v>F</v>
          </cell>
          <cell r="N6338">
            <v>0.6587</v>
          </cell>
          <cell r="O6338" t="str">
            <v>I</v>
          </cell>
        </row>
        <row r="6339">
          <cell r="G6339" t="str">
            <v>GR-2024/04-0001, GR-2024/04-0034, GR-2024/05-0016</v>
          </cell>
        </row>
        <row r="6339">
          <cell r="I6339" t="str">
            <v>F</v>
          </cell>
          <cell r="J6339">
            <v>11400</v>
          </cell>
          <cell r="K6339">
            <v>11400</v>
          </cell>
          <cell r="L6339">
            <v>11400</v>
          </cell>
          <cell r="M6339" t="str">
            <v>F</v>
          </cell>
          <cell r="N6339">
            <v>1</v>
          </cell>
        </row>
        <row r="6340">
          <cell r="G6340" t="str">
            <v>SPO-2024/06-0003</v>
          </cell>
        </row>
        <row r="6340">
          <cell r="I6340" t="str">
            <v>F</v>
          </cell>
          <cell r="J6340">
            <v>300</v>
          </cell>
          <cell r="K6340">
            <v>300</v>
          </cell>
          <cell r="L6340">
            <v>180</v>
          </cell>
          <cell r="M6340" t="str">
            <v>F</v>
          </cell>
          <cell r="N6340">
            <v>0.6</v>
          </cell>
          <cell r="O6340" t="str">
            <v>L</v>
          </cell>
        </row>
        <row r="6341">
          <cell r="G6341" t="str">
            <v>SPO-2024/06-0036</v>
          </cell>
        </row>
        <row r="6341">
          <cell r="I6341" t="str">
            <v>F</v>
          </cell>
          <cell r="J6341">
            <v>40590</v>
          </cell>
          <cell r="K6341">
            <v>40590</v>
          </cell>
          <cell r="L6341">
            <v>24354</v>
          </cell>
          <cell r="M6341" t="str">
            <v>F</v>
          </cell>
          <cell r="N6341">
            <v>0.6</v>
          </cell>
          <cell r="O6341" t="str">
            <v>L</v>
          </cell>
        </row>
        <row r="6342">
          <cell r="G6342" t="str">
            <v>GR-2024/03-0047</v>
          </cell>
        </row>
        <row r="6342">
          <cell r="I6342" t="str">
            <v>F</v>
          </cell>
          <cell r="J6342">
            <v>53</v>
          </cell>
          <cell r="K6342">
            <v>53</v>
          </cell>
          <cell r="L6342">
            <v>53</v>
          </cell>
          <cell r="M6342" t="str">
            <v>F</v>
          </cell>
          <cell r="N6342">
            <v>1</v>
          </cell>
        </row>
        <row r="6343">
          <cell r="G6343" t="str">
            <v>SPO-2024/06-0044, SPO-2024/06-0034, SPO-2024/06-0035</v>
          </cell>
        </row>
        <row r="6343">
          <cell r="I6343" t="str">
            <v>F</v>
          </cell>
          <cell r="J6343">
            <v>62382</v>
          </cell>
          <cell r="K6343">
            <v>62382</v>
          </cell>
          <cell r="L6343">
            <v>37429.2</v>
          </cell>
          <cell r="M6343" t="str">
            <v>F</v>
          </cell>
          <cell r="N6343">
            <v>0.6</v>
          </cell>
          <cell r="O6343" t="str">
            <v>L</v>
          </cell>
        </row>
        <row r="6344">
          <cell r="F6344" t="str">
            <v>TGHU6332904</v>
          </cell>
          <cell r="G6344" t="str">
            <v>GR-2024/04-0018</v>
          </cell>
          <cell r="H6344" t="str">
            <v>202403-S0092, 202312-S0100, 202305-S0042</v>
          </cell>
          <cell r="I6344" t="str">
            <v>F</v>
          </cell>
          <cell r="J6344">
            <v>420</v>
          </cell>
          <cell r="K6344">
            <v>420</v>
          </cell>
          <cell r="L6344">
            <v>276.65</v>
          </cell>
          <cell r="M6344" t="str">
            <v>F</v>
          </cell>
          <cell r="N6344">
            <v>0.6587</v>
          </cell>
          <cell r="O6344" t="str">
            <v>I</v>
          </cell>
        </row>
        <row r="6345">
          <cell r="F6345" t="str">
            <v>TGHU6332904</v>
          </cell>
          <cell r="G6345" t="str">
            <v>GR-2024/04-0017</v>
          </cell>
          <cell r="H6345" t="str">
            <v>202309-S0023</v>
          </cell>
          <cell r="I6345" t="str">
            <v>F</v>
          </cell>
          <cell r="J6345">
            <v>53132</v>
          </cell>
          <cell r="K6345">
            <v>53132</v>
          </cell>
          <cell r="L6345">
            <v>34998.05</v>
          </cell>
          <cell r="M6345" t="str">
            <v>F</v>
          </cell>
          <cell r="N6345">
            <v>0.6587</v>
          </cell>
          <cell r="O6345" t="str">
            <v>I</v>
          </cell>
        </row>
        <row r="6346">
          <cell r="F6346" t="str">
            <v>TGHU6332904 (MOCHA)</v>
          </cell>
          <cell r="G6346" t="str">
            <v>GR-2024/04-0016</v>
          </cell>
        </row>
        <row r="6346">
          <cell r="I6346" t="str">
            <v>F</v>
          </cell>
          <cell r="J6346">
            <v>0</v>
          </cell>
          <cell r="K6346">
            <v>0</v>
          </cell>
          <cell r="L6346">
            <v>0</v>
          </cell>
          <cell r="M6346" t="str">
            <v>F</v>
          </cell>
          <cell r="N6346">
            <v>0.6587</v>
          </cell>
          <cell r="O6346" t="str">
            <v>I</v>
          </cell>
        </row>
        <row r="6347">
          <cell r="F6347" t="str">
            <v>TGHU6332904</v>
          </cell>
          <cell r="G6347" t="str">
            <v>GR-2024/04-0015</v>
          </cell>
          <cell r="H6347" t="str">
            <v>202401-S0049, 202403-S0029, 202401-S0083, 202401-S0019</v>
          </cell>
          <cell r="I6347" t="str">
            <v>F</v>
          </cell>
          <cell r="J6347">
            <v>68764</v>
          </cell>
          <cell r="K6347">
            <v>68764</v>
          </cell>
          <cell r="L6347">
            <v>45294.85</v>
          </cell>
          <cell r="M6347" t="str">
            <v>F</v>
          </cell>
          <cell r="N6347">
            <v>0.6587</v>
          </cell>
          <cell r="O6347" t="str">
            <v>I</v>
          </cell>
        </row>
        <row r="6348">
          <cell r="F6348" t="str">
            <v>TGHU6332904 (MOCHA)</v>
          </cell>
          <cell r="G6348" t="str">
            <v>GR-2024/04-0014</v>
          </cell>
        </row>
        <row r="6348">
          <cell r="I6348" t="str">
            <v>F</v>
          </cell>
          <cell r="J6348">
            <v>26460</v>
          </cell>
          <cell r="K6348">
            <v>26460</v>
          </cell>
          <cell r="L6348">
            <v>17429.2</v>
          </cell>
          <cell r="M6348" t="str">
            <v>F</v>
          </cell>
          <cell r="N6348">
            <v>0.6587</v>
          </cell>
          <cell r="O6348" t="str">
            <v>I</v>
          </cell>
        </row>
        <row r="6349">
          <cell r="F6349" t="str">
            <v>TGHU6332904</v>
          </cell>
          <cell r="G6349" t="str">
            <v>GR-2024/04-0013</v>
          </cell>
          <cell r="H6349" t="str">
            <v>202402-S0014, 202401-S0082</v>
          </cell>
          <cell r="I6349" t="str">
            <v>F</v>
          </cell>
          <cell r="J6349">
            <v>30950</v>
          </cell>
          <cell r="K6349">
            <v>30950</v>
          </cell>
          <cell r="L6349">
            <v>20386.77</v>
          </cell>
          <cell r="M6349" t="str">
            <v>F</v>
          </cell>
          <cell r="N6349">
            <v>0.6587</v>
          </cell>
          <cell r="O6349" t="str">
            <v>I</v>
          </cell>
        </row>
        <row r="6350">
          <cell r="G6350" t="str">
            <v>SPO-2024/06-0005</v>
          </cell>
        </row>
        <row r="6350">
          <cell r="I6350" t="str">
            <v>F</v>
          </cell>
          <cell r="J6350">
            <v>495</v>
          </cell>
          <cell r="K6350">
            <v>495</v>
          </cell>
          <cell r="L6350">
            <v>297</v>
          </cell>
          <cell r="M6350" t="str">
            <v>F</v>
          </cell>
          <cell r="N6350">
            <v>0.6</v>
          </cell>
          <cell r="O6350" t="str">
            <v>L</v>
          </cell>
        </row>
        <row r="6351">
          <cell r="F6351" t="str">
            <v>TCNU3406236</v>
          </cell>
          <cell r="G6351" t="str">
            <v>GR-2024/04-0026</v>
          </cell>
          <cell r="H6351" t="str">
            <v>202311-S0061, 202305-S0026, 202306-S0013, 202311-S0116, 202306-S0039, 202402-S0003, 202304-S0045, 202312-S0051, 202309-S0072, 202311-S0035, 202401-S0077, 202401-S0072, 202312-S0024, 202401-S0026, 202310-S0012, 202402-S0007, 202401-S0081, 202312-S0091, 202311-S0074, 202312-S0019, 202311-S0076, 202312-S0107, 202310-S0054</v>
          </cell>
          <cell r="I6351" t="str">
            <v>F</v>
          </cell>
          <cell r="J6351">
            <v>524543.8</v>
          </cell>
          <cell r="K6351">
            <v>524543.8</v>
          </cell>
          <cell r="L6351">
            <v>345517</v>
          </cell>
          <cell r="M6351" t="str">
            <v>F</v>
          </cell>
          <cell r="N6351">
            <v>0.6587</v>
          </cell>
          <cell r="O6351" t="str">
            <v>I</v>
          </cell>
        </row>
        <row r="6352">
          <cell r="G6352" t="str">
            <v>SPO-2024/05-0056, SPO-2024/07-0103</v>
          </cell>
        </row>
        <row r="6352">
          <cell r="I6352" t="str">
            <v>F</v>
          </cell>
          <cell r="J6352">
            <v>17680</v>
          </cell>
          <cell r="K6352">
            <v>17680</v>
          </cell>
          <cell r="L6352">
            <v>10608</v>
          </cell>
          <cell r="M6352" t="str">
            <v>F</v>
          </cell>
          <cell r="N6352">
            <v>0.6</v>
          </cell>
          <cell r="O6352" t="str">
            <v>L</v>
          </cell>
        </row>
        <row r="6353">
          <cell r="G6353" t="str">
            <v>SPO-2024/04-0029</v>
          </cell>
        </row>
        <row r="6353">
          <cell r="I6353" t="str">
            <v>F</v>
          </cell>
          <cell r="J6353">
            <v>8215</v>
          </cell>
          <cell r="K6353">
            <v>8215</v>
          </cell>
          <cell r="L6353">
            <v>4929</v>
          </cell>
          <cell r="M6353" t="str">
            <v>F</v>
          </cell>
          <cell r="N6353">
            <v>0.6</v>
          </cell>
          <cell r="O6353" t="str">
            <v>L</v>
          </cell>
        </row>
        <row r="6354">
          <cell r="F6354" t="str">
            <v>CCLU7644898</v>
          </cell>
          <cell r="G6354" t="str">
            <v>GR-2024/04-0068</v>
          </cell>
          <cell r="H6354" t="str">
            <v>202311-S0042, 202403-S0009, 202307-S0030, 202311-S0083</v>
          </cell>
          <cell r="I6354" t="str">
            <v>F</v>
          </cell>
          <cell r="J6354">
            <v>137123.2</v>
          </cell>
          <cell r="K6354">
            <v>137123.2</v>
          </cell>
          <cell r="L6354">
            <v>90734.42</v>
          </cell>
          <cell r="M6354" t="str">
            <v>F</v>
          </cell>
          <cell r="N6354">
            <v>0.6617</v>
          </cell>
          <cell r="O6354" t="str">
            <v>I</v>
          </cell>
        </row>
        <row r="6355">
          <cell r="G6355" t="str">
            <v>SPO-2024/04-0022</v>
          </cell>
        </row>
        <row r="6355">
          <cell r="I6355" t="str">
            <v>F</v>
          </cell>
          <cell r="J6355">
            <v>150</v>
          </cell>
          <cell r="K6355">
            <v>150</v>
          </cell>
          <cell r="L6355">
            <v>90</v>
          </cell>
          <cell r="M6355" t="str">
            <v>F</v>
          </cell>
          <cell r="N6355">
            <v>0.6</v>
          </cell>
          <cell r="O6355" t="str">
            <v>L</v>
          </cell>
        </row>
        <row r="6356">
          <cell r="F6356" t="str">
            <v>CSNU6342340</v>
          </cell>
          <cell r="G6356" t="str">
            <v>GR-2024/04-0061</v>
          </cell>
          <cell r="H6356" t="str">
            <v>202306-S0014, 202403-S0009, 202311-S0042, 202311-S0083</v>
          </cell>
          <cell r="I6356" t="str">
            <v>F</v>
          </cell>
          <cell r="J6356">
            <v>128150.01</v>
          </cell>
          <cell r="K6356">
            <v>128150.01</v>
          </cell>
          <cell r="L6356">
            <v>84796.86</v>
          </cell>
          <cell r="M6356" t="str">
            <v>F</v>
          </cell>
          <cell r="N6356">
            <v>0.6617</v>
          </cell>
          <cell r="O6356" t="str">
            <v>I</v>
          </cell>
        </row>
        <row r="6357">
          <cell r="G6357" t="str">
            <v>SPO-2024/05-0004</v>
          </cell>
        </row>
        <row r="6357">
          <cell r="I6357" t="str">
            <v>F</v>
          </cell>
          <cell r="J6357">
            <v>47500</v>
          </cell>
          <cell r="K6357">
            <v>47500</v>
          </cell>
          <cell r="L6357">
            <v>28500</v>
          </cell>
          <cell r="M6357" t="str">
            <v>F</v>
          </cell>
          <cell r="N6357">
            <v>0.6</v>
          </cell>
          <cell r="O6357" t="str">
            <v>L</v>
          </cell>
        </row>
        <row r="6358">
          <cell r="G6358" t="str">
            <v>SPO-2024/05-0026, SPO-2024/06-0016, SPO-2024/08-0078, SPO-2024/07-0036, SPO-2024/10-0018</v>
          </cell>
        </row>
        <row r="6358">
          <cell r="I6358" t="str">
            <v>F</v>
          </cell>
          <cell r="J6358">
            <v>67380</v>
          </cell>
          <cell r="K6358">
            <v>67380</v>
          </cell>
          <cell r="L6358">
            <v>40428</v>
          </cell>
          <cell r="M6358" t="str">
            <v>F</v>
          </cell>
          <cell r="N6358">
            <v>0.6</v>
          </cell>
          <cell r="O6358" t="str">
            <v>L</v>
          </cell>
        </row>
        <row r="6359">
          <cell r="F6359" t="str">
            <v>CMAU4935845</v>
          </cell>
          <cell r="G6359" t="str">
            <v>GR-2024/04-0045</v>
          </cell>
          <cell r="H6359" t="str">
            <v>202312-S0007, 202209-S0051, 202311-S0030, 202305-S0079, 202303-S0031, 202312-S0062, 202308-S0035, 202403-S0045</v>
          </cell>
          <cell r="I6359" t="str">
            <v>F</v>
          </cell>
          <cell r="J6359">
            <v>178045</v>
          </cell>
          <cell r="K6359">
            <v>178045</v>
          </cell>
          <cell r="L6359">
            <v>117812.38</v>
          </cell>
          <cell r="M6359" t="str">
            <v>F</v>
          </cell>
          <cell r="N6359">
            <v>0.6617</v>
          </cell>
          <cell r="O6359" t="str">
            <v>I</v>
          </cell>
        </row>
        <row r="6360">
          <cell r="G6360" t="str">
            <v>SPO-2024/08-0048, SPO-2024/09-0056, SPO-2024/07-0005</v>
          </cell>
        </row>
        <row r="6360">
          <cell r="I6360" t="str">
            <v>F</v>
          </cell>
          <cell r="J6360">
            <v>19491</v>
          </cell>
          <cell r="K6360">
            <v>19491</v>
          </cell>
          <cell r="L6360">
            <v>11694.6</v>
          </cell>
          <cell r="M6360" t="str">
            <v>F</v>
          </cell>
          <cell r="N6360">
            <v>0.6</v>
          </cell>
          <cell r="O6360" t="str">
            <v>L</v>
          </cell>
        </row>
        <row r="6361">
          <cell r="F6361" t="str">
            <v>TCNU3406236 (MOCHA)</v>
          </cell>
          <cell r="G6361" t="str">
            <v>GR-2024/04-0036</v>
          </cell>
        </row>
        <row r="6361">
          <cell r="I6361" t="str">
            <v>F</v>
          </cell>
          <cell r="J6361">
            <v>85252</v>
          </cell>
          <cell r="K6361">
            <v>85252</v>
          </cell>
          <cell r="L6361">
            <v>56155.49</v>
          </cell>
          <cell r="M6361" t="str">
            <v>F</v>
          </cell>
          <cell r="N6361">
            <v>0.6587</v>
          </cell>
          <cell r="O6361" t="str">
            <v>I</v>
          </cell>
        </row>
        <row r="6362">
          <cell r="G6362" t="str">
            <v>SPO-2024/04-0031</v>
          </cell>
        </row>
        <row r="6362">
          <cell r="I6362" t="str">
            <v>F</v>
          </cell>
          <cell r="J6362">
            <v>8000</v>
          </cell>
          <cell r="K6362">
            <v>8000</v>
          </cell>
          <cell r="L6362">
            <v>4800</v>
          </cell>
          <cell r="M6362" t="str">
            <v>F</v>
          </cell>
          <cell r="N6362">
            <v>0.6</v>
          </cell>
          <cell r="O6362" t="str">
            <v>L</v>
          </cell>
        </row>
        <row r="6363">
          <cell r="G6363" t="str">
            <v>SPO-2024/03-0036</v>
          </cell>
        </row>
        <row r="6363">
          <cell r="I6363" t="str">
            <v>F</v>
          </cell>
          <cell r="J6363">
            <v>4830</v>
          </cell>
          <cell r="K6363">
            <v>4830</v>
          </cell>
          <cell r="L6363">
            <v>2898</v>
          </cell>
          <cell r="M6363" t="str">
            <v>F</v>
          </cell>
          <cell r="N6363">
            <v>0.6</v>
          </cell>
          <cell r="O6363" t="str">
            <v>L</v>
          </cell>
        </row>
        <row r="6364">
          <cell r="G6364" t="str">
            <v>SPO-2024/05-0024, PO-2024/04-0005</v>
          </cell>
        </row>
        <row r="6364">
          <cell r="I6364" t="str">
            <v>F</v>
          </cell>
          <cell r="J6364">
            <v>264</v>
          </cell>
          <cell r="K6364">
            <v>264</v>
          </cell>
          <cell r="L6364">
            <v>158.4</v>
          </cell>
          <cell r="M6364" t="str">
            <v>F</v>
          </cell>
          <cell r="N6364">
            <v>0.6</v>
          </cell>
          <cell r="O6364" t="str">
            <v>L</v>
          </cell>
        </row>
        <row r="6365">
          <cell r="G6365" t="str">
            <v>SPO-2024/04-0054</v>
          </cell>
        </row>
        <row r="6365">
          <cell r="I6365" t="str">
            <v>F</v>
          </cell>
          <cell r="J6365">
            <v>72</v>
          </cell>
          <cell r="K6365">
            <v>72</v>
          </cell>
          <cell r="L6365">
            <v>43.2</v>
          </cell>
          <cell r="M6365" t="str">
            <v>F</v>
          </cell>
          <cell r="N6365">
            <v>0.6</v>
          </cell>
          <cell r="O6365" t="str">
            <v>L</v>
          </cell>
        </row>
        <row r="6366">
          <cell r="G6366" t="str">
            <v>SPO-2024/03-0034</v>
          </cell>
        </row>
        <row r="6366">
          <cell r="I6366" t="str">
            <v>F</v>
          </cell>
          <cell r="J6366">
            <v>0</v>
          </cell>
          <cell r="K6366">
            <v>0</v>
          </cell>
          <cell r="L6366">
            <v>0</v>
          </cell>
          <cell r="M6366" t="str">
            <v>F</v>
          </cell>
          <cell r="N6366">
            <v>0.6</v>
          </cell>
          <cell r="O6366" t="str">
            <v>L</v>
          </cell>
        </row>
        <row r="6367">
          <cell r="G6367" t="str">
            <v>GR-2024/03-0044</v>
          </cell>
        </row>
        <row r="6367">
          <cell r="I6367" t="str">
            <v>F</v>
          </cell>
          <cell r="J6367">
            <v>987</v>
          </cell>
          <cell r="K6367">
            <v>987</v>
          </cell>
          <cell r="L6367">
            <v>987</v>
          </cell>
          <cell r="M6367" t="str">
            <v>F</v>
          </cell>
          <cell r="N6367">
            <v>1</v>
          </cell>
        </row>
        <row r="6368">
          <cell r="F6368" t="str">
            <v>TCNU2155985</v>
          </cell>
          <cell r="G6368" t="str">
            <v>GR-2024/04-0007</v>
          </cell>
          <cell r="H6368" t="str">
            <v>202206-S0059, 202309-S0025, 202312-S0020, 202205-S0006, 202302-S0076, 202304-S0038</v>
          </cell>
          <cell r="I6368" t="str">
            <v>F</v>
          </cell>
          <cell r="J6368">
            <v>112337.75</v>
          </cell>
          <cell r="K6368">
            <v>112337.75</v>
          </cell>
          <cell r="L6368">
            <v>73996.88</v>
          </cell>
          <cell r="M6368" t="str">
            <v>F</v>
          </cell>
          <cell r="N6368">
            <v>0.6587</v>
          </cell>
          <cell r="O6368" t="str">
            <v>I</v>
          </cell>
        </row>
        <row r="6369">
          <cell r="G6369" t="str">
            <v>SPO-2024/06-0084, SPO-2024/10-0040, SPO-2024/07-0081, SPO-2024/08-0008, SPO-2024/06-0008, SPO-2024/07-0025, SPO-2024/04-0051</v>
          </cell>
        </row>
        <row r="6369">
          <cell r="I6369" t="str">
            <v>F</v>
          </cell>
          <cell r="J6369">
            <v>210221.5</v>
          </cell>
          <cell r="K6369">
            <v>210221.5</v>
          </cell>
          <cell r="L6369">
            <v>126132.9</v>
          </cell>
          <cell r="M6369" t="str">
            <v>F</v>
          </cell>
          <cell r="N6369">
            <v>0.6</v>
          </cell>
          <cell r="O6369" t="str">
            <v>L</v>
          </cell>
        </row>
        <row r="6370">
          <cell r="G6370" t="str">
            <v>PO-2024/05-0010, SPO-2024/08-0004, SPO-2024/06-0078</v>
          </cell>
        </row>
        <row r="6370">
          <cell r="I6370" t="str">
            <v>F</v>
          </cell>
          <cell r="J6370">
            <v>64300</v>
          </cell>
          <cell r="K6370">
            <v>64300</v>
          </cell>
          <cell r="L6370">
            <v>38580</v>
          </cell>
          <cell r="M6370" t="str">
            <v>F</v>
          </cell>
          <cell r="N6370">
            <v>0.6</v>
          </cell>
          <cell r="O6370" t="str">
            <v>L</v>
          </cell>
        </row>
        <row r="6371">
          <cell r="G6371" t="str">
            <v>SPO-2024/06-0001, SPO-2024/07-0078, SPO-2024/06-0027, SPO-2024/04-0060, SPO-2024/04-0046, SPO-2024/07-0019, SPO-2024/07-0018, SPO-2024/06-0040</v>
          </cell>
        </row>
        <row r="6371">
          <cell r="I6371" t="str">
            <v>F</v>
          </cell>
          <cell r="J6371">
            <v>110100</v>
          </cell>
          <cell r="K6371">
            <v>110100</v>
          </cell>
          <cell r="L6371">
            <v>66060</v>
          </cell>
          <cell r="M6371" t="str">
            <v>F</v>
          </cell>
          <cell r="N6371">
            <v>0.6</v>
          </cell>
          <cell r="O6371" t="str">
            <v>L</v>
          </cell>
        </row>
        <row r="6372">
          <cell r="G6372" t="str">
            <v>PO-2024/05-0012, SPO-2024/04-0061</v>
          </cell>
        </row>
        <row r="6372">
          <cell r="I6372" t="str">
            <v>F</v>
          </cell>
          <cell r="J6372">
            <v>26575.52</v>
          </cell>
          <cell r="K6372">
            <v>26575.52</v>
          </cell>
          <cell r="L6372">
            <v>15945.31</v>
          </cell>
          <cell r="M6372" t="str">
            <v>F</v>
          </cell>
          <cell r="N6372">
            <v>0.6</v>
          </cell>
          <cell r="O6372" t="str">
            <v>L</v>
          </cell>
        </row>
        <row r="6373">
          <cell r="G6373" t="str">
            <v>SPO-2024/04-0036</v>
          </cell>
        </row>
        <row r="6373">
          <cell r="I6373" t="str">
            <v>F</v>
          </cell>
          <cell r="J6373">
            <v>125</v>
          </cell>
          <cell r="K6373">
            <v>125</v>
          </cell>
          <cell r="L6373">
            <v>75</v>
          </cell>
          <cell r="M6373" t="str">
            <v>F</v>
          </cell>
          <cell r="N6373">
            <v>0.6</v>
          </cell>
          <cell r="O6373" t="str">
            <v>L</v>
          </cell>
        </row>
        <row r="6374">
          <cell r="G6374" t="str">
            <v>SPO-2024/06-0037, SPO-2024/09-0026, SPO-2024/04-0008, SPO-2024/05-0025</v>
          </cell>
        </row>
        <row r="6374">
          <cell r="I6374" t="str">
            <v>F</v>
          </cell>
          <cell r="J6374">
            <v>74515</v>
          </cell>
          <cell r="K6374">
            <v>74515</v>
          </cell>
          <cell r="L6374">
            <v>44709</v>
          </cell>
          <cell r="M6374" t="str">
            <v>F</v>
          </cell>
          <cell r="N6374">
            <v>0.6</v>
          </cell>
          <cell r="O6374" t="str">
            <v>L</v>
          </cell>
        </row>
        <row r="6375">
          <cell r="F6375" t="str">
            <v>SEKU4344076</v>
          </cell>
          <cell r="G6375" t="str">
            <v>GR-2024/04-0012</v>
          </cell>
          <cell r="H6375" t="str">
            <v>202401-S0069</v>
          </cell>
          <cell r="I6375" t="str">
            <v>F</v>
          </cell>
          <cell r="J6375">
            <v>1080</v>
          </cell>
          <cell r="K6375">
            <v>1080</v>
          </cell>
          <cell r="L6375">
            <v>711.4</v>
          </cell>
          <cell r="M6375" t="str">
            <v>F</v>
          </cell>
          <cell r="N6375">
            <v>0.6587</v>
          </cell>
          <cell r="O6375" t="str">
            <v>I</v>
          </cell>
        </row>
        <row r="6376">
          <cell r="G6376" t="str">
            <v>SPO-2024/04-0071, SPO-2024/07-0086, SPO-2024/04-0069</v>
          </cell>
        </row>
        <row r="6376">
          <cell r="I6376" t="str">
            <v>F</v>
          </cell>
          <cell r="J6376">
            <v>33805</v>
          </cell>
          <cell r="K6376">
            <v>33805</v>
          </cell>
          <cell r="L6376">
            <v>20283</v>
          </cell>
          <cell r="M6376" t="str">
            <v>F</v>
          </cell>
          <cell r="N6376">
            <v>0.6</v>
          </cell>
          <cell r="O6376" t="str">
            <v>L</v>
          </cell>
        </row>
        <row r="6377">
          <cell r="F6377" t="str">
            <v>SEKU4344076</v>
          </cell>
          <cell r="G6377" t="str">
            <v>GR-2024/04-0011</v>
          </cell>
          <cell r="H6377" t="str">
            <v>202311-S0105, 202304-S0065, 202401-S0090, 202312-S0010, 202401-S0041</v>
          </cell>
          <cell r="I6377" t="str">
            <v>F</v>
          </cell>
          <cell r="J6377">
            <v>120216</v>
          </cell>
          <cell r="K6377">
            <v>120216</v>
          </cell>
          <cell r="L6377">
            <v>79186.28</v>
          </cell>
          <cell r="M6377" t="str">
            <v>F</v>
          </cell>
          <cell r="N6377">
            <v>0.6587</v>
          </cell>
          <cell r="O6377" t="str">
            <v>I</v>
          </cell>
        </row>
        <row r="6378">
          <cell r="G6378" t="str">
            <v>SPO-2024/04-0040</v>
          </cell>
        </row>
        <row r="6378">
          <cell r="I6378" t="str">
            <v>F</v>
          </cell>
          <cell r="J6378">
            <v>2500</v>
          </cell>
          <cell r="K6378">
            <v>2500</v>
          </cell>
          <cell r="L6378">
            <v>1500</v>
          </cell>
          <cell r="M6378" t="str">
            <v>F</v>
          </cell>
          <cell r="N6378">
            <v>0.6</v>
          </cell>
          <cell r="O6378" t="str">
            <v>L</v>
          </cell>
        </row>
        <row r="6379">
          <cell r="G6379" t="str">
            <v>SPO-2024/06-0016, SPO-2024/10-0072, SPO-2024/05-0054, SPO-2024/08-0022, SPO-2024/05-0026, SPO-2024/04-0042, SPO-2024/06-0074, SPO-2024/07-0070, SPO-2024/06-0048, SPO-2024/05-0022, SPO-2024/06-0014</v>
          </cell>
        </row>
        <row r="6379">
          <cell r="I6379" t="str">
            <v>F</v>
          </cell>
          <cell r="J6379">
            <v>148455.8</v>
          </cell>
          <cell r="K6379">
            <v>148455.8</v>
          </cell>
          <cell r="L6379">
            <v>89073.48</v>
          </cell>
          <cell r="M6379" t="str">
            <v>F</v>
          </cell>
          <cell r="N6379">
            <v>0.6</v>
          </cell>
          <cell r="O6379" t="str">
            <v>L</v>
          </cell>
        </row>
        <row r="6380">
          <cell r="G6380" t="str">
            <v>SPO-2024/08-0040, SPO-2024/06-0016, PO-2024/09-0017, SPO-2024/05-0054, SPO-2024/05-0026, SPO-2024/08-0022, SPO-2024/09-0029, SPO-2024/06-0048, SPO-2024/05-0022, SPO-2024/06-0074, SPO-2024/06-0014</v>
          </cell>
        </row>
        <row r="6380">
          <cell r="I6380" t="str">
            <v>F</v>
          </cell>
          <cell r="J6380">
            <v>241492</v>
          </cell>
          <cell r="K6380">
            <v>241492</v>
          </cell>
          <cell r="L6380">
            <v>144895.2</v>
          </cell>
          <cell r="M6380" t="str">
            <v>F</v>
          </cell>
          <cell r="N6380">
            <v>0.6</v>
          </cell>
          <cell r="O6380" t="str">
            <v>L</v>
          </cell>
        </row>
        <row r="6381">
          <cell r="G6381" t="str">
            <v>SPO-2024/04-0036</v>
          </cell>
        </row>
        <row r="6381">
          <cell r="I6381" t="str">
            <v>F</v>
          </cell>
          <cell r="J6381">
            <v>1935</v>
          </cell>
          <cell r="K6381">
            <v>1935</v>
          </cell>
          <cell r="L6381">
            <v>1161</v>
          </cell>
          <cell r="M6381" t="str">
            <v>F</v>
          </cell>
          <cell r="N6381">
            <v>0.6</v>
          </cell>
          <cell r="O6381" t="str">
            <v>L</v>
          </cell>
        </row>
        <row r="6382">
          <cell r="F6382" t="str">
            <v>OOCU7418673</v>
          </cell>
          <cell r="G6382" t="str">
            <v>GR-2024/04-0046</v>
          </cell>
          <cell r="H6382" t="str">
            <v>202311-S0012, 202311-S0077, 202403-S0017, 202401-S0091, 202403-S0055</v>
          </cell>
          <cell r="I6382" t="str">
            <v>F</v>
          </cell>
          <cell r="J6382">
            <v>119295</v>
          </cell>
          <cell r="K6382">
            <v>119295</v>
          </cell>
          <cell r="L6382">
            <v>79068.73</v>
          </cell>
          <cell r="M6382" t="str">
            <v>F</v>
          </cell>
          <cell r="N6382">
            <v>0.6628</v>
          </cell>
          <cell r="O6382" t="str">
            <v>I</v>
          </cell>
        </row>
        <row r="6383">
          <cell r="F6383" t="str">
            <v>OOCU8435150</v>
          </cell>
          <cell r="G6383" t="str">
            <v>GR-2024/04-0040</v>
          </cell>
          <cell r="H6383" t="str">
            <v>202403-S0055</v>
          </cell>
          <cell r="I6383" t="str">
            <v>F</v>
          </cell>
          <cell r="J6383">
            <v>103680</v>
          </cell>
          <cell r="K6383">
            <v>103680</v>
          </cell>
          <cell r="L6383">
            <v>68719.1</v>
          </cell>
          <cell r="M6383" t="str">
            <v>F</v>
          </cell>
          <cell r="N6383">
            <v>0.6628</v>
          </cell>
          <cell r="O6383" t="str">
            <v>I</v>
          </cell>
        </row>
        <row r="6384">
          <cell r="F6384" t="str">
            <v>GLDU7521613</v>
          </cell>
          <cell r="G6384" t="str">
            <v>GR-2024/04-0043</v>
          </cell>
          <cell r="H6384" t="str">
            <v>202312-S0045, 202311-S0012, 202401-S0091</v>
          </cell>
          <cell r="I6384" t="str">
            <v>F</v>
          </cell>
          <cell r="J6384">
            <v>106030.03</v>
          </cell>
          <cell r="K6384">
            <v>106030.03</v>
          </cell>
          <cell r="L6384">
            <v>70276.7</v>
          </cell>
          <cell r="M6384" t="str">
            <v>F</v>
          </cell>
          <cell r="N6384">
            <v>0.6628</v>
          </cell>
          <cell r="O6384" t="str">
            <v>I</v>
          </cell>
        </row>
        <row r="6385">
          <cell r="I6385" t="str">
            <v>F</v>
          </cell>
          <cell r="J6385">
            <v>30180.5</v>
          </cell>
          <cell r="K6385">
            <v>30180.5</v>
          </cell>
          <cell r="L6385">
            <v>18108.3</v>
          </cell>
          <cell r="M6385" t="str">
            <v>F</v>
          </cell>
          <cell r="N6385">
            <v>0.6</v>
          </cell>
          <cell r="O6385" t="str">
            <v>N</v>
          </cell>
        </row>
        <row r="6386">
          <cell r="G6386" t="str">
            <v>SPO-2024/04-0067, SPO-2024/06-0030</v>
          </cell>
        </row>
        <row r="6386">
          <cell r="I6386" t="str">
            <v>F</v>
          </cell>
          <cell r="J6386">
            <v>52500</v>
          </cell>
          <cell r="K6386">
            <v>52500</v>
          </cell>
          <cell r="L6386">
            <v>31500</v>
          </cell>
          <cell r="M6386" t="str">
            <v>F</v>
          </cell>
          <cell r="N6386">
            <v>0.6</v>
          </cell>
          <cell r="O6386" t="str">
            <v>L</v>
          </cell>
        </row>
        <row r="6387">
          <cell r="G6387" t="str">
            <v>SPO-2024/07-0044, SPO-2024/09-0067, SPO-2024/06-0081, SPO-2024/07-0077, SPO-2024/08-0063, SPO-2024/06-0071, SPO-2024/08-0005, SPO-2024/07-0022</v>
          </cell>
        </row>
        <row r="6387">
          <cell r="I6387" t="str">
            <v>F</v>
          </cell>
          <cell r="J6387">
            <v>256400</v>
          </cell>
          <cell r="K6387">
            <v>256400</v>
          </cell>
          <cell r="L6387">
            <v>153840</v>
          </cell>
          <cell r="M6387" t="str">
            <v>F</v>
          </cell>
          <cell r="N6387">
            <v>0.6</v>
          </cell>
          <cell r="O6387" t="str">
            <v>L</v>
          </cell>
        </row>
        <row r="6388">
          <cell r="G6388" t="str">
            <v>SPO-2024/10-0028, SPO-2024/04-0071, SPO-2024/11-0011, SPO-2024/07-0086, SPO-2024/04-0055</v>
          </cell>
        </row>
        <row r="6388">
          <cell r="I6388" t="str">
            <v>F</v>
          </cell>
          <cell r="J6388">
            <v>21000</v>
          </cell>
          <cell r="K6388">
            <v>21000</v>
          </cell>
          <cell r="L6388">
            <v>12600</v>
          </cell>
          <cell r="M6388" t="str">
            <v>F</v>
          </cell>
          <cell r="N6388">
            <v>0.6</v>
          </cell>
          <cell r="O6388" t="str">
            <v>L</v>
          </cell>
        </row>
        <row r="6389">
          <cell r="I6389" t="str">
            <v>T</v>
          </cell>
          <cell r="J6389">
            <v>56000</v>
          </cell>
          <cell r="K6389">
            <v>56000</v>
          </cell>
          <cell r="L6389">
            <v>33600</v>
          </cell>
          <cell r="M6389" t="str">
            <v>F</v>
          </cell>
          <cell r="N6389">
            <v>0.6</v>
          </cell>
          <cell r="O6389" t="str">
            <v>L</v>
          </cell>
        </row>
        <row r="6390">
          <cell r="F6390" t="str">
            <v>TRHU6505806</v>
          </cell>
          <cell r="G6390" t="str">
            <v>GR-2024/04-0035</v>
          </cell>
          <cell r="H6390" t="str">
            <v>202310-S0035, 202308-S0035, 202309-S0063, 202312-S0011, 202312-S0007, 202308-S0007, 202209-S0051, 202311-S0114, 202311-S0086, 202303-S0031, 202311-S0011</v>
          </cell>
          <cell r="I6390" t="str">
            <v>F</v>
          </cell>
          <cell r="J6390">
            <v>180823</v>
          </cell>
          <cell r="K6390">
            <v>180823</v>
          </cell>
          <cell r="L6390">
            <v>119849.48</v>
          </cell>
          <cell r="M6390" t="str">
            <v>F</v>
          </cell>
          <cell r="N6390">
            <v>0.6628</v>
          </cell>
          <cell r="O6390" t="str">
            <v>I</v>
          </cell>
        </row>
        <row r="6391">
          <cell r="G6391" t="str">
            <v>SPO-2024/08-0022, SPO-2024/07-0070, SPO-2024/06-0074, SPO-2024/06-0048, SPO-2024/05-0022</v>
          </cell>
        </row>
        <row r="6391">
          <cell r="I6391" t="str">
            <v>F</v>
          </cell>
          <cell r="J6391">
            <v>53580</v>
          </cell>
          <cell r="K6391">
            <v>53580</v>
          </cell>
          <cell r="L6391">
            <v>32148</v>
          </cell>
          <cell r="M6391" t="str">
            <v>F</v>
          </cell>
          <cell r="N6391">
            <v>0.6</v>
          </cell>
          <cell r="O6391" t="str">
            <v>L</v>
          </cell>
        </row>
        <row r="6392">
          <cell r="G6392" t="str">
            <v>SPO-2024/05-0025</v>
          </cell>
        </row>
        <row r="6392">
          <cell r="I6392" t="str">
            <v>F</v>
          </cell>
          <cell r="J6392">
            <v>2790</v>
          </cell>
          <cell r="K6392">
            <v>2790</v>
          </cell>
          <cell r="L6392">
            <v>1674</v>
          </cell>
          <cell r="M6392" t="str">
            <v>F</v>
          </cell>
          <cell r="N6392">
            <v>0.6</v>
          </cell>
          <cell r="O6392" t="str">
            <v>L</v>
          </cell>
        </row>
        <row r="6393">
          <cell r="F6393" t="str">
            <v>CAIU9216604</v>
          </cell>
          <cell r="G6393" t="str">
            <v>GR-2024/04-0027</v>
          </cell>
          <cell r="H6393" t="str">
            <v>202311-S0063, 202310-S0117, 202311-S0060</v>
          </cell>
          <cell r="I6393" t="str">
            <v>F</v>
          </cell>
          <cell r="J6393">
            <v>68786.8</v>
          </cell>
          <cell r="K6393">
            <v>68786.8</v>
          </cell>
          <cell r="L6393">
            <v>45309.87</v>
          </cell>
          <cell r="M6393" t="str">
            <v>F</v>
          </cell>
          <cell r="N6393">
            <v>0.6587</v>
          </cell>
          <cell r="O6393" t="str">
            <v>I</v>
          </cell>
        </row>
        <row r="6394">
          <cell r="F6394" t="str">
            <v>FCIU9334098</v>
          </cell>
          <cell r="G6394" t="str">
            <v>GR-2024/04-0005</v>
          </cell>
          <cell r="H6394" t="str">
            <v>202401-S0031, 202310-S0074, 202310-S0117</v>
          </cell>
          <cell r="I6394" t="str">
            <v>F</v>
          </cell>
          <cell r="J6394">
            <v>70174</v>
          </cell>
          <cell r="K6394">
            <v>70174</v>
          </cell>
          <cell r="L6394">
            <v>46469.22</v>
          </cell>
          <cell r="M6394" t="str">
            <v>F</v>
          </cell>
          <cell r="N6394">
            <v>0.6622</v>
          </cell>
          <cell r="O6394" t="str">
            <v>I</v>
          </cell>
        </row>
        <row r="6395">
          <cell r="F6395" t="str">
            <v>BSIU9390458</v>
          </cell>
          <cell r="G6395" t="str">
            <v>GR-2024/04-0002</v>
          </cell>
          <cell r="H6395" t="str">
            <v>202311-S0097, 202311-S0060, 202401-S0031, 202402-S0005, 202310-S0117</v>
          </cell>
          <cell r="I6395" t="str">
            <v>F</v>
          </cell>
          <cell r="J6395">
            <v>69956.08</v>
          </cell>
          <cell r="K6395">
            <v>69956.08</v>
          </cell>
          <cell r="L6395">
            <v>46324.92</v>
          </cell>
          <cell r="M6395" t="str">
            <v>F</v>
          </cell>
          <cell r="N6395">
            <v>0.6622</v>
          </cell>
          <cell r="O6395" t="str">
            <v>I</v>
          </cell>
        </row>
        <row r="6396">
          <cell r="G6396" t="str">
            <v>SPO-2024/04-0058, SPO-2024/06-0011</v>
          </cell>
        </row>
        <row r="6396">
          <cell r="I6396" t="str">
            <v>F</v>
          </cell>
          <cell r="J6396">
            <v>13044</v>
          </cell>
          <cell r="K6396">
            <v>13044</v>
          </cell>
          <cell r="L6396">
            <v>7826.4</v>
          </cell>
          <cell r="M6396" t="str">
            <v>F</v>
          </cell>
          <cell r="N6396">
            <v>0.6</v>
          </cell>
          <cell r="O6396" t="str">
            <v>L</v>
          </cell>
        </row>
        <row r="6397">
          <cell r="G6397" t="str">
            <v>SPO-2024/05-0012</v>
          </cell>
        </row>
        <row r="6397">
          <cell r="I6397" t="str">
            <v>F</v>
          </cell>
          <cell r="J6397">
            <v>1718</v>
          </cell>
          <cell r="K6397">
            <v>1718</v>
          </cell>
          <cell r="L6397">
            <v>1030.8</v>
          </cell>
          <cell r="M6397" t="str">
            <v>F</v>
          </cell>
          <cell r="N6397">
            <v>0.6</v>
          </cell>
          <cell r="O6397" t="str">
            <v>L</v>
          </cell>
        </row>
        <row r="6398">
          <cell r="G6398" t="str">
            <v>SPO-2024/05-0068, SPO-2024/04-0072, SPO-2024/04-0074, SPO-2024/06-0035, SPO-2024/04-0073, SPO-2024/08-0018, SPO-2024/05-0069, SPO-2024/10-0071, SPO-2024/07-0001, SPO-2024/05-0045</v>
          </cell>
        </row>
        <row r="6398">
          <cell r="I6398" t="str">
            <v>F</v>
          </cell>
          <cell r="J6398">
            <v>324666</v>
          </cell>
          <cell r="K6398">
            <v>324666</v>
          </cell>
          <cell r="L6398">
            <v>194799.6</v>
          </cell>
          <cell r="M6398" t="str">
            <v>F</v>
          </cell>
          <cell r="N6398">
            <v>0.6</v>
          </cell>
          <cell r="O6398" t="str">
            <v>L</v>
          </cell>
        </row>
        <row r="6399">
          <cell r="G6399" t="str">
            <v>GR-2024/03-0040</v>
          </cell>
        </row>
        <row r="6399">
          <cell r="I6399" t="str">
            <v>F</v>
          </cell>
          <cell r="J6399">
            <v>43.5</v>
          </cell>
          <cell r="K6399">
            <v>43.5</v>
          </cell>
          <cell r="L6399">
            <v>43.5</v>
          </cell>
          <cell r="M6399" t="str">
            <v>F</v>
          </cell>
          <cell r="N6399">
            <v>1</v>
          </cell>
        </row>
        <row r="6400">
          <cell r="G6400" t="str">
            <v>SPO-2024/04-0058</v>
          </cell>
        </row>
        <row r="6400">
          <cell r="I6400" t="str">
            <v>F</v>
          </cell>
          <cell r="J6400">
            <v>2940</v>
          </cell>
          <cell r="K6400">
            <v>2940</v>
          </cell>
          <cell r="L6400">
            <v>1764</v>
          </cell>
          <cell r="M6400" t="str">
            <v>F</v>
          </cell>
          <cell r="N6400">
            <v>0.6</v>
          </cell>
          <cell r="O6400" t="str">
            <v>L</v>
          </cell>
        </row>
        <row r="6401">
          <cell r="G6401" t="str">
            <v>SPO-2024/05-0026, SPO-2024/04-0028</v>
          </cell>
        </row>
        <row r="6401">
          <cell r="I6401" t="str">
            <v>F</v>
          </cell>
          <cell r="J6401">
            <v>10576.1</v>
          </cell>
          <cell r="K6401">
            <v>10576.1</v>
          </cell>
          <cell r="L6401">
            <v>6345.66</v>
          </cell>
          <cell r="M6401" t="str">
            <v>F</v>
          </cell>
          <cell r="N6401">
            <v>0.6</v>
          </cell>
          <cell r="O6401" t="str">
            <v>L</v>
          </cell>
        </row>
        <row r="6402">
          <cell r="G6402" t="str">
            <v>SPO-2024/05-0068, SPO-2024/04-0073, SPO-2024/07-0001, SPO-2024/06-0044</v>
          </cell>
        </row>
        <row r="6402">
          <cell r="I6402" t="str">
            <v>F</v>
          </cell>
          <cell r="J6402">
            <v>19250</v>
          </cell>
          <cell r="K6402">
            <v>19250</v>
          </cell>
          <cell r="L6402">
            <v>11550</v>
          </cell>
          <cell r="M6402" t="str">
            <v>F</v>
          </cell>
          <cell r="N6402">
            <v>0.6</v>
          </cell>
          <cell r="O6402" t="str">
            <v>L</v>
          </cell>
        </row>
        <row r="6403">
          <cell r="G6403" t="str">
            <v>SPO-2024/05-0025</v>
          </cell>
        </row>
        <row r="6403">
          <cell r="I6403" t="str">
            <v>F</v>
          </cell>
          <cell r="J6403">
            <v>45360</v>
          </cell>
          <cell r="K6403">
            <v>45360</v>
          </cell>
          <cell r="L6403">
            <v>27216</v>
          </cell>
          <cell r="M6403" t="str">
            <v>F</v>
          </cell>
          <cell r="N6403">
            <v>0.6</v>
          </cell>
          <cell r="O6403" t="str">
            <v>L</v>
          </cell>
        </row>
        <row r="6404">
          <cell r="G6404" t="str">
            <v>SPO-2024/05-0026, SPO-2024/07-0036, SPO-2024/07-0070, SPO-2024/05-0022, SPO-2024/06-0048, SPO-2024/06-0016, SPO-2024/05-0054, SPO-2024/04-0042</v>
          </cell>
        </row>
        <row r="6404">
          <cell r="I6404" t="str">
            <v>F</v>
          </cell>
          <cell r="J6404">
            <v>195876.6</v>
          </cell>
          <cell r="K6404">
            <v>195876.6</v>
          </cell>
          <cell r="L6404">
            <v>117525.96</v>
          </cell>
          <cell r="M6404" t="str">
            <v>F</v>
          </cell>
          <cell r="N6404">
            <v>0.6</v>
          </cell>
          <cell r="O6404" t="str">
            <v>L</v>
          </cell>
        </row>
        <row r="6405">
          <cell r="G6405" t="str">
            <v>PO-2024/05-0012</v>
          </cell>
        </row>
        <row r="6405">
          <cell r="I6405" t="str">
            <v>F</v>
          </cell>
          <cell r="J6405">
            <v>920</v>
          </cell>
          <cell r="K6405">
            <v>920</v>
          </cell>
          <cell r="L6405">
            <v>552</v>
          </cell>
          <cell r="M6405" t="str">
            <v>F</v>
          </cell>
          <cell r="N6405">
            <v>0.6</v>
          </cell>
          <cell r="O6405" t="str">
            <v>L</v>
          </cell>
        </row>
        <row r="6406">
          <cell r="G6406" t="str">
            <v>SPO-2024/04-0048</v>
          </cell>
        </row>
        <row r="6406">
          <cell r="I6406" t="str">
            <v>F</v>
          </cell>
          <cell r="J6406">
            <v>11760</v>
          </cell>
          <cell r="K6406">
            <v>11760</v>
          </cell>
          <cell r="L6406">
            <v>7056</v>
          </cell>
          <cell r="M6406" t="str">
            <v>F</v>
          </cell>
          <cell r="N6406">
            <v>0.6</v>
          </cell>
          <cell r="O6406" t="str">
            <v>L</v>
          </cell>
        </row>
        <row r="6407">
          <cell r="G6407" t="str">
            <v>SPO-2024/06-0008, SPO-2024/04-0051</v>
          </cell>
        </row>
        <row r="6407">
          <cell r="I6407" t="str">
            <v>F</v>
          </cell>
          <cell r="J6407">
            <v>30632.5</v>
          </cell>
          <cell r="K6407">
            <v>30632.5</v>
          </cell>
          <cell r="L6407">
            <v>18379.5</v>
          </cell>
          <cell r="M6407" t="str">
            <v>F</v>
          </cell>
          <cell r="N6407">
            <v>0.6</v>
          </cell>
          <cell r="O6407" t="str">
            <v>L</v>
          </cell>
        </row>
        <row r="6408">
          <cell r="G6408" t="str">
            <v>SPO-2024/07-0090, SPO-2024/11-0044, SPO-2024/07-0053, SPO-2024/11-0057, SPO-2024/07-0004, SPO-2024/11-0015, SPO-2024/10-0067, SPO-2024/08-0048</v>
          </cell>
        </row>
        <row r="6408">
          <cell r="I6408" t="str">
            <v>F</v>
          </cell>
          <cell r="J6408">
            <v>41442</v>
          </cell>
          <cell r="K6408">
            <v>41442</v>
          </cell>
          <cell r="L6408">
            <v>24865.2</v>
          </cell>
          <cell r="M6408" t="str">
            <v>F</v>
          </cell>
          <cell r="N6408">
            <v>0.6</v>
          </cell>
          <cell r="O6408" t="str">
            <v>L</v>
          </cell>
        </row>
        <row r="6409">
          <cell r="G6409" t="str">
            <v>SPO-2024/04-0010</v>
          </cell>
        </row>
        <row r="6409">
          <cell r="I6409" t="str">
            <v>F</v>
          </cell>
          <cell r="J6409">
            <v>13066</v>
          </cell>
          <cell r="K6409">
            <v>13066</v>
          </cell>
          <cell r="L6409">
            <v>7839.6</v>
          </cell>
          <cell r="M6409" t="str">
            <v>F</v>
          </cell>
          <cell r="N6409">
            <v>0.6</v>
          </cell>
          <cell r="O6409" t="str">
            <v>L</v>
          </cell>
        </row>
        <row r="6410">
          <cell r="G6410" t="str">
            <v>SPO-2024/04-0062, SPO-2024/04-0054</v>
          </cell>
        </row>
        <row r="6410">
          <cell r="I6410" t="str">
            <v>F</v>
          </cell>
          <cell r="J6410">
            <v>15700</v>
          </cell>
          <cell r="K6410">
            <v>15700</v>
          </cell>
          <cell r="L6410">
            <v>9420</v>
          </cell>
          <cell r="M6410" t="str">
            <v>F</v>
          </cell>
          <cell r="N6410">
            <v>0.6</v>
          </cell>
          <cell r="O6410" t="str">
            <v>L</v>
          </cell>
        </row>
        <row r="6411">
          <cell r="F6411" t="str">
            <v>OOCU6493369</v>
          </cell>
          <cell r="G6411" t="str">
            <v>GR-2024/04-0037</v>
          </cell>
          <cell r="H6411" t="str">
            <v>202303-S0022, 202311-S0070, 202303-S0006, 202310-S0029, 202403-S0056</v>
          </cell>
          <cell r="I6411" t="str">
            <v>F</v>
          </cell>
          <cell r="J6411">
            <v>110905</v>
          </cell>
          <cell r="K6411">
            <v>110905</v>
          </cell>
          <cell r="L6411">
            <v>73507.83</v>
          </cell>
          <cell r="M6411" t="str">
            <v>F</v>
          </cell>
          <cell r="N6411">
            <v>0.6628</v>
          </cell>
          <cell r="O6411" t="str">
            <v>I</v>
          </cell>
        </row>
        <row r="6412">
          <cell r="G6412" t="str">
            <v>GR-2024/03-0035</v>
          </cell>
        </row>
        <row r="6412">
          <cell r="I6412" t="str">
            <v>F</v>
          </cell>
          <cell r="J6412">
            <v>550</v>
          </cell>
          <cell r="K6412">
            <v>550</v>
          </cell>
          <cell r="L6412">
            <v>550</v>
          </cell>
          <cell r="M6412" t="str">
            <v>F</v>
          </cell>
          <cell r="N6412">
            <v>1</v>
          </cell>
        </row>
        <row r="6413">
          <cell r="F6413" t="str">
            <v>FSCU8669413</v>
          </cell>
          <cell r="G6413" t="str">
            <v>GR-2024/04-0032</v>
          </cell>
          <cell r="H6413" t="str">
            <v>202312-S0044, 202403-S0056, 202311-S0073, 202403-S0006, 202401-S0078, 202311-S0100, 202312-S0073, 202311-S0070, 202403-S0016, 202401-S0070, 202403-S0001</v>
          </cell>
          <cell r="I6413" t="str">
            <v>F</v>
          </cell>
          <cell r="J6413">
            <v>141639</v>
          </cell>
          <cell r="K6413">
            <v>141639</v>
          </cell>
          <cell r="L6413">
            <v>93878.33</v>
          </cell>
          <cell r="M6413" t="str">
            <v>F</v>
          </cell>
          <cell r="N6413">
            <v>0.6628</v>
          </cell>
          <cell r="O6413" t="str">
            <v>I</v>
          </cell>
        </row>
        <row r="6414">
          <cell r="G6414" t="str">
            <v>GR-2024/03-0033</v>
          </cell>
        </row>
        <row r="6414">
          <cell r="I6414" t="str">
            <v>F</v>
          </cell>
          <cell r="J6414">
            <v>670</v>
          </cell>
          <cell r="K6414">
            <v>670</v>
          </cell>
          <cell r="L6414">
            <v>670</v>
          </cell>
          <cell r="M6414" t="str">
            <v>F</v>
          </cell>
          <cell r="N6414">
            <v>1</v>
          </cell>
        </row>
        <row r="6415">
          <cell r="F6415" t="str">
            <v>OOCU6918355</v>
          </cell>
          <cell r="G6415" t="str">
            <v>GR-2024/04-0029</v>
          </cell>
          <cell r="H6415" t="str">
            <v>202307-S0029, 202304-S0028, 202306-S0022, 202401-S0016, 202403-S0001, 202304-S0007, 202403-S0056, 202311-S0073, 202205-S0076</v>
          </cell>
          <cell r="I6415" t="str">
            <v>F</v>
          </cell>
          <cell r="J6415">
            <v>98741</v>
          </cell>
          <cell r="K6415">
            <v>98741</v>
          </cell>
          <cell r="L6415">
            <v>65445.53</v>
          </cell>
          <cell r="M6415" t="str">
            <v>F</v>
          </cell>
          <cell r="N6415">
            <v>0.6628</v>
          </cell>
          <cell r="O6415" t="str">
            <v>I</v>
          </cell>
        </row>
        <row r="6416">
          <cell r="G6416" t="str">
            <v>SPO-2024/07-0039, SPO-2024/05-0006, SPO-2024/06-0054</v>
          </cell>
        </row>
        <row r="6416">
          <cell r="I6416" t="str">
            <v>F</v>
          </cell>
          <cell r="J6416">
            <v>105000</v>
          </cell>
          <cell r="K6416">
            <v>105000</v>
          </cell>
          <cell r="L6416">
            <v>63000</v>
          </cell>
          <cell r="M6416" t="str">
            <v>F</v>
          </cell>
          <cell r="N6416">
            <v>0.6</v>
          </cell>
          <cell r="O6416" t="str">
            <v>L</v>
          </cell>
        </row>
        <row r="6417">
          <cell r="F6417" t="str">
            <v>OOCU6838115</v>
          </cell>
          <cell r="G6417" t="str">
            <v>GR-2024/04-0030</v>
          </cell>
          <cell r="H6417" t="str">
            <v>202403-S0056, 202306-S0015, 202311-S0110, 202403-S0001</v>
          </cell>
          <cell r="I6417" t="str">
            <v>F</v>
          </cell>
          <cell r="J6417">
            <v>106832</v>
          </cell>
          <cell r="K6417">
            <v>106832</v>
          </cell>
          <cell r="L6417">
            <v>70808.25</v>
          </cell>
          <cell r="M6417" t="str">
            <v>F</v>
          </cell>
          <cell r="N6417">
            <v>0.6628</v>
          </cell>
          <cell r="O6417" t="str">
            <v>I</v>
          </cell>
        </row>
        <row r="6418">
          <cell r="G6418" t="str">
            <v>SPO-2024/04-0058</v>
          </cell>
        </row>
        <row r="6418">
          <cell r="I6418" t="str">
            <v>F</v>
          </cell>
          <cell r="J6418">
            <v>11541</v>
          </cell>
          <cell r="K6418">
            <v>11541</v>
          </cell>
          <cell r="L6418">
            <v>6924.6</v>
          </cell>
          <cell r="M6418" t="str">
            <v>F</v>
          </cell>
          <cell r="N6418">
            <v>0.6</v>
          </cell>
          <cell r="O6418" t="str">
            <v>L</v>
          </cell>
        </row>
        <row r="6419">
          <cell r="G6419" t="str">
            <v>SPO-2024/04-0009</v>
          </cell>
        </row>
        <row r="6419">
          <cell r="I6419" t="str">
            <v>F</v>
          </cell>
          <cell r="J6419">
            <v>27000</v>
          </cell>
          <cell r="K6419">
            <v>27000</v>
          </cell>
          <cell r="L6419">
            <v>16200</v>
          </cell>
          <cell r="M6419" t="str">
            <v>F</v>
          </cell>
          <cell r="N6419">
            <v>0.6</v>
          </cell>
          <cell r="O6419" t="str">
            <v>L</v>
          </cell>
        </row>
        <row r="6420">
          <cell r="F6420" t="str">
            <v>OOCU6902261</v>
          </cell>
          <cell r="G6420" t="str">
            <v>GR-2024/04-0033</v>
          </cell>
          <cell r="H6420" t="str">
            <v>202403-S0056, 202302-S0015</v>
          </cell>
          <cell r="I6420" t="str">
            <v>F</v>
          </cell>
          <cell r="J6420">
            <v>148850</v>
          </cell>
          <cell r="K6420">
            <v>148850</v>
          </cell>
          <cell r="L6420">
            <v>98657.78</v>
          </cell>
          <cell r="M6420" t="str">
            <v>F</v>
          </cell>
          <cell r="N6420">
            <v>0.6628</v>
          </cell>
          <cell r="O6420" t="str">
            <v>I</v>
          </cell>
        </row>
        <row r="6421">
          <cell r="G6421" t="str">
            <v>SPO-2024/03-0010, SPO-2024/03-0009, SPO-2024/03-0012, SPO-2024/03-0011, SPO-2024/03-0013</v>
          </cell>
        </row>
        <row r="6421">
          <cell r="I6421" t="str">
            <v>F</v>
          </cell>
          <cell r="J6421">
            <v>203213</v>
          </cell>
          <cell r="K6421">
            <v>203213</v>
          </cell>
          <cell r="L6421">
            <v>121927.8</v>
          </cell>
          <cell r="M6421" t="str">
            <v>F</v>
          </cell>
          <cell r="N6421">
            <v>0.6</v>
          </cell>
          <cell r="O6421" t="str">
            <v>I</v>
          </cell>
        </row>
        <row r="6422">
          <cell r="I6422" t="str">
            <v>T</v>
          </cell>
          <cell r="J6422">
            <v>11541</v>
          </cell>
          <cell r="K6422">
            <v>11541</v>
          </cell>
          <cell r="L6422">
            <v>6924.6</v>
          </cell>
          <cell r="M6422" t="str">
            <v>F</v>
          </cell>
          <cell r="N6422">
            <v>0.6</v>
          </cell>
        </row>
        <row r="6423">
          <cell r="F6423" t="str">
            <v>OOCU6879665</v>
          </cell>
          <cell r="G6423" t="str">
            <v>GR-2024/04-0028</v>
          </cell>
          <cell r="H6423" t="str">
            <v>202401-S0016</v>
          </cell>
          <cell r="I6423" t="str">
            <v>F</v>
          </cell>
          <cell r="J6423">
            <v>84200</v>
          </cell>
          <cell r="K6423">
            <v>84200</v>
          </cell>
          <cell r="L6423">
            <v>55807.76</v>
          </cell>
          <cell r="M6423" t="str">
            <v>F</v>
          </cell>
          <cell r="N6423">
            <v>0.6628</v>
          </cell>
          <cell r="O6423" t="str">
            <v>I</v>
          </cell>
        </row>
        <row r="6424">
          <cell r="F6424" t="str">
            <v>OOCU7115255</v>
          </cell>
          <cell r="G6424" t="str">
            <v>GR-2024/04-0031</v>
          </cell>
          <cell r="H6424" t="str">
            <v>202401-S0016</v>
          </cell>
          <cell r="I6424" t="str">
            <v>F</v>
          </cell>
          <cell r="J6424">
            <v>84200</v>
          </cell>
          <cell r="K6424">
            <v>84200</v>
          </cell>
          <cell r="L6424">
            <v>55807.76</v>
          </cell>
          <cell r="M6424" t="str">
            <v>F</v>
          </cell>
          <cell r="N6424">
            <v>0.6628</v>
          </cell>
          <cell r="O6424" t="str">
            <v>I</v>
          </cell>
        </row>
        <row r="6425">
          <cell r="F6425" t="str">
            <v>OOCU8248695</v>
          </cell>
          <cell r="G6425" t="str">
            <v>GR-2024/04-0008</v>
          </cell>
          <cell r="H6425" t="str">
            <v>202403-S0055, 202403-S0017</v>
          </cell>
          <cell r="I6425" t="str">
            <v>F</v>
          </cell>
          <cell r="J6425">
            <v>103680</v>
          </cell>
          <cell r="K6425">
            <v>103680</v>
          </cell>
          <cell r="L6425">
            <v>68719.1</v>
          </cell>
          <cell r="M6425" t="str">
            <v>F</v>
          </cell>
          <cell r="N6425">
            <v>0.6628</v>
          </cell>
          <cell r="O6425" t="str">
            <v>I</v>
          </cell>
        </row>
        <row r="6426">
          <cell r="F6426" t="str">
            <v>OOCU8524561</v>
          </cell>
          <cell r="G6426" t="str">
            <v>GR-2024/04-0010</v>
          </cell>
          <cell r="H6426" t="str">
            <v>202311-S0012, 202312-S0045, 202401-S0099, 202403-S0055, 202403-S0017</v>
          </cell>
          <cell r="I6426" t="str">
            <v>F</v>
          </cell>
          <cell r="J6426">
            <v>115869</v>
          </cell>
          <cell r="K6426">
            <v>115869</v>
          </cell>
          <cell r="L6426">
            <v>76797.97</v>
          </cell>
          <cell r="M6426" t="str">
            <v>F</v>
          </cell>
          <cell r="N6426">
            <v>0.6628</v>
          </cell>
          <cell r="O6426" t="str">
            <v>I</v>
          </cell>
        </row>
        <row r="6427">
          <cell r="F6427" t="str">
            <v>F-BEAU6160317</v>
          </cell>
          <cell r="G6427" t="str">
            <v>FGR2024/03-0006</v>
          </cell>
        </row>
        <row r="6427">
          <cell r="I6427" t="str">
            <v>F</v>
          </cell>
          <cell r="J6427">
            <v>0</v>
          </cell>
          <cell r="K6427">
            <v>0</v>
          </cell>
          <cell r="L6427">
            <v>0</v>
          </cell>
          <cell r="M6427" t="str">
            <v>F</v>
          </cell>
          <cell r="N6427">
            <v>0.6</v>
          </cell>
          <cell r="O6427" t="str">
            <v>I</v>
          </cell>
        </row>
        <row r="6428">
          <cell r="G6428" t="str">
            <v>SPO-2024/03-0006, SPO-2024/05-0009, SPO-2024/03-0019, SPO-2024/04-0019, SPO-2024/03-0005, SPO-2024/03-0020</v>
          </cell>
        </row>
        <row r="6428">
          <cell r="I6428" t="str">
            <v>F</v>
          </cell>
          <cell r="J6428">
            <v>447720</v>
          </cell>
          <cell r="K6428">
            <v>447720</v>
          </cell>
          <cell r="L6428">
            <v>268632</v>
          </cell>
          <cell r="M6428" t="str">
            <v>F</v>
          </cell>
          <cell r="N6428">
            <v>0.6</v>
          </cell>
          <cell r="O6428" t="str">
            <v>L</v>
          </cell>
        </row>
        <row r="6429">
          <cell r="G6429" t="str">
            <v>SPO-2024/04-0009</v>
          </cell>
        </row>
        <row r="6429">
          <cell r="I6429" t="str">
            <v>F</v>
          </cell>
          <cell r="J6429">
            <v>14650</v>
          </cell>
          <cell r="K6429">
            <v>14650</v>
          </cell>
          <cell r="L6429">
            <v>8790</v>
          </cell>
          <cell r="M6429" t="str">
            <v>F</v>
          </cell>
          <cell r="N6429">
            <v>0.6</v>
          </cell>
          <cell r="O6429" t="str">
            <v>L</v>
          </cell>
        </row>
        <row r="6430">
          <cell r="G6430" t="str">
            <v>GR-2024/03-0032</v>
          </cell>
        </row>
        <row r="6430">
          <cell r="I6430" t="str">
            <v>F</v>
          </cell>
          <cell r="J6430">
            <v>100</v>
          </cell>
          <cell r="K6430">
            <v>100</v>
          </cell>
          <cell r="L6430">
            <v>100</v>
          </cell>
          <cell r="M6430" t="str">
            <v>F</v>
          </cell>
          <cell r="N6430">
            <v>1</v>
          </cell>
        </row>
        <row r="6431">
          <cell r="G6431" t="str">
            <v>SPO-2024/04-0015</v>
          </cell>
        </row>
        <row r="6431">
          <cell r="I6431" t="str">
            <v>F</v>
          </cell>
          <cell r="J6431">
            <v>722.88</v>
          </cell>
          <cell r="K6431">
            <v>722.88</v>
          </cell>
          <cell r="L6431">
            <v>2168.64</v>
          </cell>
          <cell r="M6431" t="str">
            <v>F</v>
          </cell>
          <cell r="N6431">
            <v>3</v>
          </cell>
          <cell r="O6431" t="str">
            <v>L</v>
          </cell>
        </row>
        <row r="6432">
          <cell r="G6432" t="str">
            <v>SPO-2024/05-0017</v>
          </cell>
        </row>
        <row r="6432">
          <cell r="I6432" t="str">
            <v>F</v>
          </cell>
          <cell r="J6432">
            <v>43500</v>
          </cell>
          <cell r="K6432">
            <v>43500</v>
          </cell>
          <cell r="L6432">
            <v>26100</v>
          </cell>
          <cell r="M6432" t="str">
            <v>F</v>
          </cell>
          <cell r="N6432">
            <v>0.6</v>
          </cell>
          <cell r="O6432" t="str">
            <v>L</v>
          </cell>
        </row>
        <row r="6433">
          <cell r="I6433" t="str">
            <v>F</v>
          </cell>
          <cell r="J6433">
            <v>950</v>
          </cell>
          <cell r="K6433">
            <v>950</v>
          </cell>
          <cell r="L6433">
            <v>570</v>
          </cell>
          <cell r="M6433" t="str">
            <v>F</v>
          </cell>
          <cell r="N6433">
            <v>0.6</v>
          </cell>
          <cell r="O6433" t="str">
            <v>N</v>
          </cell>
        </row>
        <row r="6434">
          <cell r="I6434" t="str">
            <v>F</v>
          </cell>
          <cell r="J6434">
            <v>3240</v>
          </cell>
          <cell r="K6434">
            <v>3240</v>
          </cell>
          <cell r="L6434">
            <v>1944</v>
          </cell>
          <cell r="M6434" t="str">
            <v>F</v>
          </cell>
          <cell r="N6434">
            <v>0.6</v>
          </cell>
          <cell r="O6434" t="str">
            <v>N</v>
          </cell>
        </row>
        <row r="6435">
          <cell r="G6435" t="str">
            <v>SPO-2024/05-0022</v>
          </cell>
        </row>
        <row r="6435">
          <cell r="I6435" t="str">
            <v>F</v>
          </cell>
          <cell r="J6435">
            <v>165</v>
          </cell>
          <cell r="K6435">
            <v>165</v>
          </cell>
          <cell r="L6435">
            <v>99</v>
          </cell>
          <cell r="M6435" t="str">
            <v>F</v>
          </cell>
          <cell r="N6435">
            <v>0.6</v>
          </cell>
          <cell r="O6435" t="str">
            <v>L</v>
          </cell>
        </row>
        <row r="6436">
          <cell r="G6436" t="str">
            <v>SPO-2024/05-0069, SPO-2024/06-0035, SPO-2024/04-0073, SPO-2024/06-0044, SPO-2024/04-0039, SPO-2024/04-0072, SPO-2024/06-0034, SPO-2024/04-0057, SPO-2024/04-0040, SPO-2024/07-0074, SPO-2024/03-0025</v>
          </cell>
        </row>
        <row r="6436">
          <cell r="I6436" t="str">
            <v>F</v>
          </cell>
          <cell r="J6436">
            <v>163568</v>
          </cell>
          <cell r="K6436">
            <v>163568</v>
          </cell>
          <cell r="L6436">
            <v>98140.8</v>
          </cell>
          <cell r="M6436" t="str">
            <v>F</v>
          </cell>
          <cell r="N6436">
            <v>0.6</v>
          </cell>
          <cell r="O6436" t="str">
            <v>L</v>
          </cell>
        </row>
        <row r="6437">
          <cell r="G6437" t="str">
            <v>SPO-2024/04-0062, SPO-2024/04-0054, SPO-2024/06-0012</v>
          </cell>
        </row>
        <row r="6437">
          <cell r="I6437" t="str">
            <v>F</v>
          </cell>
          <cell r="J6437">
            <v>38200</v>
          </cell>
          <cell r="K6437">
            <v>38200</v>
          </cell>
          <cell r="L6437">
            <v>22920</v>
          </cell>
          <cell r="M6437" t="str">
            <v>F</v>
          </cell>
          <cell r="N6437">
            <v>0.6</v>
          </cell>
          <cell r="O6437" t="str">
            <v>L</v>
          </cell>
        </row>
        <row r="6438">
          <cell r="F6438" t="str">
            <v>F-CSNU6732586</v>
          </cell>
          <cell r="G6438" t="str">
            <v>FGR2024/03-0005</v>
          </cell>
        </row>
        <row r="6438">
          <cell r="I6438" t="str">
            <v>F</v>
          </cell>
          <cell r="J6438">
            <v>0</v>
          </cell>
          <cell r="K6438">
            <v>0</v>
          </cell>
          <cell r="L6438">
            <v>0</v>
          </cell>
          <cell r="M6438" t="str">
            <v>F</v>
          </cell>
          <cell r="N6438">
            <v>0.6689</v>
          </cell>
          <cell r="O6438" t="str">
            <v>I</v>
          </cell>
        </row>
        <row r="6439">
          <cell r="G6439" t="str">
            <v>SPO-2024/06-0005</v>
          </cell>
        </row>
        <row r="6439">
          <cell r="I6439" t="str">
            <v>F</v>
          </cell>
          <cell r="J6439">
            <v>29550</v>
          </cell>
          <cell r="K6439">
            <v>29550</v>
          </cell>
          <cell r="L6439">
            <v>17730</v>
          </cell>
          <cell r="M6439" t="str">
            <v>F</v>
          </cell>
          <cell r="N6439">
            <v>0.6</v>
          </cell>
          <cell r="O6439" t="str">
            <v>L</v>
          </cell>
        </row>
        <row r="6440">
          <cell r="G6440" t="str">
            <v>SPO-2024/07-0028, SPO-2024/06-0074, SPO-2024/06-0014, SPO-2024/05-0022, SPO-2024/04-0011, SPO-2024/08-0040, SPO-2024/07-0092, SPO-2024/05-0054, SPO-2024/05-0026, SPO-2024/04-0042</v>
          </cell>
        </row>
        <row r="6440">
          <cell r="I6440" t="str">
            <v>F</v>
          </cell>
          <cell r="J6440">
            <v>373704.2</v>
          </cell>
          <cell r="K6440">
            <v>373704.2</v>
          </cell>
          <cell r="L6440">
            <v>1121112.6</v>
          </cell>
          <cell r="M6440" t="str">
            <v>F</v>
          </cell>
          <cell r="N6440">
            <v>3</v>
          </cell>
          <cell r="O6440" t="str">
            <v>L</v>
          </cell>
        </row>
        <row r="6441">
          <cell r="G6441" t="str">
            <v>SPO-2024/05-0022, SPO-2024/06-0074, SPO-2024/06-0048, SPO-2024/07-0070, SPO-2024/07-0036, SPO-2024/06-0016, SPO-2024/04-0011, SPO-2024/05-0054, SPO-2024/05-0026, SPO-2024/04-0042</v>
          </cell>
        </row>
        <row r="6441">
          <cell r="I6441" t="str">
            <v>F</v>
          </cell>
          <cell r="J6441">
            <v>272288.4</v>
          </cell>
          <cell r="K6441">
            <v>272288.4</v>
          </cell>
          <cell r="L6441">
            <v>163373.04</v>
          </cell>
          <cell r="M6441" t="str">
            <v>F</v>
          </cell>
          <cell r="N6441">
            <v>0.6</v>
          </cell>
          <cell r="O6441" t="str">
            <v>L</v>
          </cell>
        </row>
        <row r="6442">
          <cell r="G6442" t="str">
            <v>SPO-2024/04-0042, SPO-2024/06-0048, SPO-2024/06-0014, SPO-2024/05-0022, SPO-2024/06-0016, SPO-2024/04-0011, SPO-2024/05-0054</v>
          </cell>
        </row>
        <row r="6442">
          <cell r="I6442" t="str">
            <v>F</v>
          </cell>
          <cell r="J6442">
            <v>162961.6</v>
          </cell>
          <cell r="K6442">
            <v>162961.6</v>
          </cell>
          <cell r="L6442">
            <v>488884.8</v>
          </cell>
          <cell r="M6442" t="str">
            <v>F</v>
          </cell>
          <cell r="N6442">
            <v>3</v>
          </cell>
          <cell r="O6442" t="str">
            <v>L</v>
          </cell>
        </row>
        <row r="6443">
          <cell r="G6443" t="str">
            <v>SPO-2024/04-0011, SPO-2024/06-0016, SPO-2024/05-0026, SPO-2024/05-0054, SPO-2024/04-0042, SPO-2024/05-0022, SPO-2024/06-0048, SPO-2024/06-0014</v>
          </cell>
        </row>
        <row r="6443">
          <cell r="I6443" t="str">
            <v>F</v>
          </cell>
          <cell r="J6443">
            <v>351163.6</v>
          </cell>
          <cell r="K6443">
            <v>351163.6</v>
          </cell>
          <cell r="L6443">
            <v>210698.16</v>
          </cell>
          <cell r="M6443" t="str">
            <v>F</v>
          </cell>
          <cell r="N6443">
            <v>0.6</v>
          </cell>
          <cell r="O6443" t="str">
            <v>L</v>
          </cell>
        </row>
        <row r="6444">
          <cell r="I6444" t="str">
            <v>F</v>
          </cell>
          <cell r="J6444">
            <v>10792</v>
          </cell>
          <cell r="K6444">
            <v>10792</v>
          </cell>
          <cell r="L6444">
            <v>6475.2</v>
          </cell>
          <cell r="M6444" t="str">
            <v>F</v>
          </cell>
          <cell r="N6444">
            <v>0.6</v>
          </cell>
          <cell r="O6444" t="str">
            <v>N</v>
          </cell>
        </row>
        <row r="6445">
          <cell r="G6445" t="str">
            <v>SPO-2024/07-0001, SPO-2024/06-0035, SPO-2024/05-0068, SPO-2024/05-0045, SPO-2024/08-0012, SPO-2024/04-0072, SPO-2024/05-0069, SPO-2024/06-0044, SPO-2024/10-0029, SPO-2024/05-0044, SPO-2024/10-0071, SPO-2024/06-0045</v>
          </cell>
        </row>
        <row r="6445">
          <cell r="I6445" t="str">
            <v>F</v>
          </cell>
          <cell r="J6445">
            <v>233781</v>
          </cell>
          <cell r="K6445">
            <v>233781</v>
          </cell>
          <cell r="L6445">
            <v>140268.6</v>
          </cell>
          <cell r="M6445" t="str">
            <v>F</v>
          </cell>
          <cell r="N6445">
            <v>0.6</v>
          </cell>
          <cell r="O6445" t="str">
            <v>L</v>
          </cell>
        </row>
        <row r="6446">
          <cell r="G6446" t="str">
            <v>SPO-2024/05-0025, SPO-2024/04-0008</v>
          </cell>
        </row>
        <row r="6446">
          <cell r="I6446" t="str">
            <v>F</v>
          </cell>
          <cell r="J6446">
            <v>145217</v>
          </cell>
          <cell r="K6446">
            <v>145217</v>
          </cell>
          <cell r="L6446">
            <v>87130.2</v>
          </cell>
          <cell r="M6446" t="str">
            <v>F</v>
          </cell>
          <cell r="N6446">
            <v>0.6</v>
          </cell>
          <cell r="O6446" t="str">
            <v>L</v>
          </cell>
        </row>
        <row r="6447">
          <cell r="G6447" t="str">
            <v>SPO-2024/06-0005</v>
          </cell>
        </row>
        <row r="6447">
          <cell r="I6447" t="str">
            <v>F</v>
          </cell>
          <cell r="J6447">
            <v>76719</v>
          </cell>
          <cell r="K6447">
            <v>76719</v>
          </cell>
          <cell r="L6447">
            <v>46031.4</v>
          </cell>
          <cell r="M6447" t="str">
            <v>F</v>
          </cell>
          <cell r="N6447">
            <v>0.6</v>
          </cell>
          <cell r="O6447" t="str">
            <v>L</v>
          </cell>
        </row>
        <row r="6448">
          <cell r="G6448" t="str">
            <v>SPO-2024/06-0006</v>
          </cell>
        </row>
        <row r="6448">
          <cell r="I6448" t="str">
            <v>F</v>
          </cell>
          <cell r="J6448">
            <v>36830.4</v>
          </cell>
          <cell r="K6448">
            <v>36830.4</v>
          </cell>
          <cell r="L6448">
            <v>22098.24</v>
          </cell>
          <cell r="M6448" t="str">
            <v>F</v>
          </cell>
          <cell r="N6448">
            <v>0.6</v>
          </cell>
          <cell r="O6448" t="str">
            <v>L</v>
          </cell>
        </row>
        <row r="6449">
          <cell r="G6449" t="str">
            <v>SPO-2024/04-0049</v>
          </cell>
        </row>
        <row r="6449">
          <cell r="I6449" t="str">
            <v>F</v>
          </cell>
          <cell r="J6449">
            <v>33840</v>
          </cell>
          <cell r="K6449">
            <v>33840</v>
          </cell>
          <cell r="L6449">
            <v>20304</v>
          </cell>
          <cell r="M6449" t="str">
            <v>F</v>
          </cell>
          <cell r="N6449">
            <v>0.6</v>
          </cell>
          <cell r="O6449" t="str">
            <v>L</v>
          </cell>
        </row>
        <row r="6450">
          <cell r="G6450" t="str">
            <v>SPO-2024/05-0016</v>
          </cell>
        </row>
        <row r="6450">
          <cell r="I6450" t="str">
            <v>F</v>
          </cell>
          <cell r="J6450">
            <v>204</v>
          </cell>
          <cell r="K6450">
            <v>204</v>
          </cell>
          <cell r="L6450">
            <v>122.4</v>
          </cell>
          <cell r="M6450" t="str">
            <v>F</v>
          </cell>
          <cell r="N6450">
            <v>0.6</v>
          </cell>
          <cell r="O6450" t="str">
            <v>L</v>
          </cell>
        </row>
        <row r="6451">
          <cell r="G6451" t="str">
            <v>SPO-2024/04-0058</v>
          </cell>
        </row>
        <row r="6451">
          <cell r="I6451" t="str">
            <v>F</v>
          </cell>
          <cell r="J6451">
            <v>780</v>
          </cell>
          <cell r="K6451">
            <v>780</v>
          </cell>
          <cell r="L6451">
            <v>468</v>
          </cell>
          <cell r="M6451" t="str">
            <v>F</v>
          </cell>
          <cell r="N6451">
            <v>0.6</v>
          </cell>
          <cell r="O6451" t="str">
            <v>L</v>
          </cell>
        </row>
        <row r="6452">
          <cell r="G6452" t="str">
            <v>SPO-2024/06-0010</v>
          </cell>
        </row>
        <row r="6452">
          <cell r="I6452" t="str">
            <v>F</v>
          </cell>
          <cell r="J6452">
            <v>4633</v>
          </cell>
          <cell r="K6452">
            <v>4633</v>
          </cell>
          <cell r="L6452">
            <v>2779.8</v>
          </cell>
          <cell r="M6452" t="str">
            <v>F</v>
          </cell>
          <cell r="N6452">
            <v>0.6</v>
          </cell>
          <cell r="O6452" t="str">
            <v>L</v>
          </cell>
        </row>
        <row r="6453">
          <cell r="G6453" t="str">
            <v>SPO-2024/04-0061, PO-2024/05-0012</v>
          </cell>
        </row>
        <row r="6453">
          <cell r="I6453" t="str">
            <v>F</v>
          </cell>
          <cell r="J6453">
            <v>19690</v>
          </cell>
          <cell r="K6453">
            <v>19690</v>
          </cell>
          <cell r="L6453">
            <v>11814</v>
          </cell>
          <cell r="M6453" t="str">
            <v>F</v>
          </cell>
          <cell r="N6453">
            <v>0.6</v>
          </cell>
          <cell r="O6453" t="str">
            <v>L</v>
          </cell>
        </row>
        <row r="6454">
          <cell r="G6454" t="str">
            <v>SPO-2024/06-0034, SPO-2024/05-0068, SPO-2024/05-0045, SPO-2024/07-0001, SPO-2024/08-0076, SPO-2024/07-0075, SPO-2024/06-0035, SPO-2024/05-0044, SPO-2024/04-0038, SPO-2024/06-0044, SPO-2024/04-0073, SPO-2024/05-0069, SPO-2024/04-0056, SPO-2024/04-0074, SPO-2024/04-0072, SPO-2024/04-0040</v>
          </cell>
        </row>
        <row r="6454">
          <cell r="I6454" t="str">
            <v>F</v>
          </cell>
          <cell r="J6454">
            <v>272998</v>
          </cell>
          <cell r="K6454">
            <v>272998</v>
          </cell>
          <cell r="L6454">
            <v>163798.8</v>
          </cell>
          <cell r="M6454" t="str">
            <v>F</v>
          </cell>
          <cell r="N6454">
            <v>0.6</v>
          </cell>
          <cell r="O6454" t="str">
            <v>L</v>
          </cell>
        </row>
        <row r="6455">
          <cell r="G6455" t="str">
            <v>SPO-2024/04-0070, SPO-2024/06-0008, SPO-2024/03-0036, SPO-2024/08-0008, SPO-2024/04-0051, SPO-2024/09-0059, SPO-2024/06-0084</v>
          </cell>
        </row>
        <row r="6455">
          <cell r="I6455" t="str">
            <v>F</v>
          </cell>
          <cell r="J6455">
            <v>226443.5</v>
          </cell>
          <cell r="K6455">
            <v>226443.5</v>
          </cell>
          <cell r="L6455">
            <v>135866.1</v>
          </cell>
          <cell r="M6455" t="str">
            <v>F</v>
          </cell>
          <cell r="N6455">
            <v>0.6</v>
          </cell>
          <cell r="O6455" t="str">
            <v>L</v>
          </cell>
        </row>
        <row r="6456">
          <cell r="G6456" t="str">
            <v>SPO-2024/05-0030, SPO-2024/04-0048, SPO-2024/03-0031</v>
          </cell>
        </row>
        <row r="6456">
          <cell r="I6456" t="str">
            <v>F</v>
          </cell>
          <cell r="J6456">
            <v>79080</v>
          </cell>
          <cell r="K6456">
            <v>79080</v>
          </cell>
          <cell r="L6456">
            <v>47448</v>
          </cell>
          <cell r="M6456" t="str">
            <v>F</v>
          </cell>
          <cell r="N6456">
            <v>0.6</v>
          </cell>
          <cell r="O6456" t="str">
            <v>L</v>
          </cell>
        </row>
        <row r="6457">
          <cell r="G6457" t="str">
            <v>SPO-2024/04-0050</v>
          </cell>
        </row>
        <row r="6457">
          <cell r="I6457" t="str">
            <v>F</v>
          </cell>
          <cell r="J6457">
            <v>480</v>
          </cell>
          <cell r="K6457">
            <v>480</v>
          </cell>
          <cell r="L6457">
            <v>288</v>
          </cell>
          <cell r="M6457" t="str">
            <v>F</v>
          </cell>
          <cell r="N6457">
            <v>0.6</v>
          </cell>
          <cell r="O6457" t="str">
            <v>L</v>
          </cell>
        </row>
        <row r="6458">
          <cell r="G6458" t="str">
            <v>PO-2024/05-0013</v>
          </cell>
        </row>
        <row r="6458">
          <cell r="I6458" t="str">
            <v>F</v>
          </cell>
          <cell r="J6458">
            <v>8288</v>
          </cell>
          <cell r="K6458">
            <v>8288</v>
          </cell>
          <cell r="L6458">
            <v>4972.8</v>
          </cell>
          <cell r="M6458" t="str">
            <v>F</v>
          </cell>
          <cell r="N6458">
            <v>0.6</v>
          </cell>
          <cell r="O6458" t="str">
            <v>L</v>
          </cell>
        </row>
        <row r="6459">
          <cell r="G6459" t="str">
            <v>SPO-2024/05-0007</v>
          </cell>
        </row>
        <row r="6459">
          <cell r="I6459" t="str">
            <v>F</v>
          </cell>
          <cell r="J6459">
            <v>4850</v>
          </cell>
          <cell r="K6459">
            <v>4850</v>
          </cell>
          <cell r="L6459">
            <v>2910</v>
          </cell>
          <cell r="M6459" t="str">
            <v>F</v>
          </cell>
          <cell r="N6459">
            <v>0.6</v>
          </cell>
          <cell r="O6459" t="str">
            <v>L</v>
          </cell>
        </row>
        <row r="6460">
          <cell r="G6460" t="str">
            <v>SPO-2024/04-0036</v>
          </cell>
        </row>
        <row r="6460">
          <cell r="I6460" t="str">
            <v>F</v>
          </cell>
          <cell r="J6460">
            <v>8150</v>
          </cell>
          <cell r="K6460">
            <v>8150</v>
          </cell>
          <cell r="L6460">
            <v>4890</v>
          </cell>
          <cell r="M6460" t="str">
            <v>F</v>
          </cell>
          <cell r="N6460">
            <v>0.6</v>
          </cell>
          <cell r="O6460" t="str">
            <v>L</v>
          </cell>
        </row>
        <row r="6461">
          <cell r="G6461" t="str">
            <v>SPO-2024/10-0043</v>
          </cell>
        </row>
        <row r="6461">
          <cell r="I6461" t="str">
            <v>F</v>
          </cell>
          <cell r="J6461">
            <v>11600</v>
          </cell>
          <cell r="K6461">
            <v>11600</v>
          </cell>
          <cell r="L6461">
            <v>6960</v>
          </cell>
          <cell r="M6461" t="str">
            <v>F</v>
          </cell>
          <cell r="N6461">
            <v>0.6</v>
          </cell>
          <cell r="O6461" t="str">
            <v>L</v>
          </cell>
        </row>
        <row r="6462">
          <cell r="G6462" t="str">
            <v>SPO-2024/07-0019, SPO-2024/06-0076, SPO-2024/07-0078, SPO-2024/06-0001, SPO-2024/07-0018</v>
          </cell>
        </row>
        <row r="6462">
          <cell r="I6462" t="str">
            <v>F</v>
          </cell>
          <cell r="J6462">
            <v>19500</v>
          </cell>
          <cell r="K6462">
            <v>19500</v>
          </cell>
          <cell r="L6462">
            <v>11700</v>
          </cell>
          <cell r="M6462" t="str">
            <v>F</v>
          </cell>
          <cell r="N6462">
            <v>0.6</v>
          </cell>
          <cell r="O6462" t="str">
            <v>L</v>
          </cell>
        </row>
        <row r="6463">
          <cell r="G6463" t="str">
            <v>SPO-2024/04-0052</v>
          </cell>
        </row>
        <row r="6463">
          <cell r="I6463" t="str">
            <v>F</v>
          </cell>
          <cell r="J6463">
            <v>3436</v>
          </cell>
          <cell r="K6463">
            <v>3436</v>
          </cell>
          <cell r="L6463">
            <v>2061.6</v>
          </cell>
          <cell r="M6463" t="str">
            <v>F</v>
          </cell>
          <cell r="N6463">
            <v>0.6</v>
          </cell>
          <cell r="O6463" t="str">
            <v>L</v>
          </cell>
        </row>
        <row r="6464">
          <cell r="G6464" t="str">
            <v>SPO-2024/04-0058</v>
          </cell>
        </row>
        <row r="6464">
          <cell r="I6464" t="str">
            <v>F</v>
          </cell>
          <cell r="J6464">
            <v>4159</v>
          </cell>
          <cell r="K6464">
            <v>4159</v>
          </cell>
          <cell r="L6464">
            <v>2495.4</v>
          </cell>
          <cell r="M6464" t="str">
            <v>F</v>
          </cell>
          <cell r="N6464">
            <v>0.6</v>
          </cell>
          <cell r="O6464" t="str">
            <v>L</v>
          </cell>
        </row>
        <row r="6465">
          <cell r="G6465" t="str">
            <v>PO-2024/05-0010, SPO-2024/04-0048, SPO-2024/06-0078</v>
          </cell>
        </row>
        <row r="6465">
          <cell r="I6465" t="str">
            <v>F</v>
          </cell>
          <cell r="J6465">
            <v>36400</v>
          </cell>
          <cell r="K6465">
            <v>36400</v>
          </cell>
          <cell r="L6465">
            <v>21840</v>
          </cell>
          <cell r="M6465" t="str">
            <v>F</v>
          </cell>
          <cell r="N6465">
            <v>0.6</v>
          </cell>
          <cell r="O6465" t="str">
            <v>L</v>
          </cell>
        </row>
        <row r="6466">
          <cell r="I6466" t="str">
            <v>T</v>
          </cell>
          <cell r="J6466">
            <v>0</v>
          </cell>
          <cell r="K6466">
            <v>0</v>
          </cell>
          <cell r="L6466">
            <v>0</v>
          </cell>
          <cell r="M6466" t="str">
            <v>T</v>
          </cell>
          <cell r="N6466">
            <v>1</v>
          </cell>
        </row>
        <row r="6467">
          <cell r="G6467" t="str">
            <v>SPO-2024/04-0009, SPO-2024/04-0010, SPO-2024/05-0004</v>
          </cell>
        </row>
        <row r="6467">
          <cell r="I6467" t="str">
            <v>F</v>
          </cell>
          <cell r="J6467">
            <v>34510</v>
          </cell>
          <cell r="K6467">
            <v>34510</v>
          </cell>
          <cell r="L6467">
            <v>20706</v>
          </cell>
          <cell r="M6467" t="str">
            <v>F</v>
          </cell>
          <cell r="N6467">
            <v>0.6</v>
          </cell>
          <cell r="O6467" t="str">
            <v>L</v>
          </cell>
        </row>
        <row r="6468">
          <cell r="G6468" t="str">
            <v>SPO-2024/04-0010</v>
          </cell>
        </row>
        <row r="6468">
          <cell r="I6468" t="str">
            <v>F</v>
          </cell>
          <cell r="J6468">
            <v>4200</v>
          </cell>
          <cell r="K6468">
            <v>4200</v>
          </cell>
          <cell r="L6468">
            <v>2520</v>
          </cell>
          <cell r="M6468" t="str">
            <v>F</v>
          </cell>
          <cell r="N6468">
            <v>0.6</v>
          </cell>
          <cell r="O6468" t="str">
            <v>L</v>
          </cell>
        </row>
        <row r="6469">
          <cell r="F6469" t="str">
            <v>FOR LINKING </v>
          </cell>
          <cell r="G6469" t="str">
            <v>SPO-2024/07-0015, SPO-2024/05-0048, SPO-2024/09-0043, SPO-2024/03-0020, SPO-2024/06-0058, SPO-2024/11-0070, SPO-2024/05-0056, SPO-2024/04-0020, SPO-2024/05-0072, SPO-2024/11-0043, SPO-2024/05-0008, SPO-2024/03-0006, SPO-2024/05-0010, SPO-2024/07-0103, SPO-2024/05-0058, SPO-2024/11-0035, SPO-2024/05-0009, SPO-2024/07-0061, SPO-2024/10-0092, SPO-2024/04-0016, SPO-2024/05-0016, SPO-2024/04-0036, SPO-2024/04-0030, SPO-2024/03-0005, SPO-2024/04-0031, SPO-2024/07-0101, SPO-2024/05-0015, SPO-2024/09-0021, SPO-2024/09-0038, SPO-2024/09-0053</v>
          </cell>
        </row>
        <row r="6469">
          <cell r="I6469" t="str">
            <v>F</v>
          </cell>
          <cell r="J6469">
            <v>363914</v>
          </cell>
          <cell r="K6469">
            <v>363914</v>
          </cell>
          <cell r="L6469">
            <v>218348.4</v>
          </cell>
          <cell r="M6469" t="str">
            <v>F</v>
          </cell>
          <cell r="N6469">
            <v>0.6</v>
          </cell>
          <cell r="O6469" t="str">
            <v>L</v>
          </cell>
        </row>
        <row r="6470">
          <cell r="G6470" t="str">
            <v>SPO-2024/03-0012</v>
          </cell>
        </row>
        <row r="6470">
          <cell r="I6470" t="str">
            <v>F</v>
          </cell>
          <cell r="J6470">
            <v>1000</v>
          </cell>
          <cell r="K6470">
            <v>1000</v>
          </cell>
          <cell r="L6470">
            <v>600</v>
          </cell>
          <cell r="M6470" t="str">
            <v>F</v>
          </cell>
          <cell r="N6470">
            <v>0.6</v>
          </cell>
          <cell r="O6470" t="str">
            <v>L</v>
          </cell>
        </row>
        <row r="6471">
          <cell r="G6471" t="str">
            <v>SPO-2024/04-0008, SPO-2024/05-0025</v>
          </cell>
        </row>
        <row r="6471">
          <cell r="I6471" t="str">
            <v>F</v>
          </cell>
          <cell r="J6471">
            <v>11380</v>
          </cell>
          <cell r="K6471">
            <v>11380</v>
          </cell>
          <cell r="L6471">
            <v>6828</v>
          </cell>
          <cell r="M6471" t="str">
            <v>F</v>
          </cell>
          <cell r="N6471">
            <v>0.6</v>
          </cell>
          <cell r="O6471" t="str">
            <v>L</v>
          </cell>
        </row>
        <row r="6472">
          <cell r="G6472" t="str">
            <v>SPO-2024/05-0022, SPO-2024/06-0074, SPO-2024/10-0018, SPO-2024/06-0014, SPO-2024/04-0011, SPO-2024/10-0072, SPO-2024/05-0026, SPO-2024/05-0054, SPO-2024/04-0042, SPO-2024/11-0046, SPO-2024/09-0078</v>
          </cell>
        </row>
        <row r="6472">
          <cell r="I6472" t="str">
            <v>F</v>
          </cell>
          <cell r="J6472">
            <v>212213.2</v>
          </cell>
          <cell r="K6472">
            <v>212213.2</v>
          </cell>
          <cell r="L6472">
            <v>127327.92</v>
          </cell>
          <cell r="M6472" t="str">
            <v>F</v>
          </cell>
          <cell r="N6472">
            <v>0.6</v>
          </cell>
          <cell r="O6472" t="str">
            <v>L</v>
          </cell>
        </row>
        <row r="6473">
          <cell r="G6473" t="str">
            <v>SPO-2024/07-0025, SPO-2024/04-0051, SPO-2024/06-0008</v>
          </cell>
        </row>
        <row r="6473">
          <cell r="I6473" t="str">
            <v>F</v>
          </cell>
          <cell r="J6473">
            <v>83010</v>
          </cell>
          <cell r="K6473">
            <v>83010</v>
          </cell>
          <cell r="L6473">
            <v>215826</v>
          </cell>
          <cell r="M6473" t="str">
            <v>F</v>
          </cell>
          <cell r="N6473">
            <v>2.6</v>
          </cell>
          <cell r="O6473" t="str">
            <v>L</v>
          </cell>
        </row>
        <row r="6474">
          <cell r="G6474" t="str">
            <v>SPO-2024/04-0049</v>
          </cell>
        </row>
        <row r="6474">
          <cell r="I6474" t="str">
            <v>F</v>
          </cell>
          <cell r="J6474">
            <v>14484</v>
          </cell>
          <cell r="K6474">
            <v>14484</v>
          </cell>
          <cell r="L6474">
            <v>8690.4</v>
          </cell>
          <cell r="M6474" t="str">
            <v>F</v>
          </cell>
          <cell r="N6474">
            <v>0.6</v>
          </cell>
          <cell r="O6474" t="str">
            <v>L</v>
          </cell>
        </row>
        <row r="6475">
          <cell r="G6475" t="str">
            <v>SPO-2024/06-0086, PO-2024/05-0012</v>
          </cell>
        </row>
        <row r="6475">
          <cell r="I6475" t="str">
            <v>F</v>
          </cell>
          <cell r="J6475">
            <v>28200</v>
          </cell>
          <cell r="K6475">
            <v>28200</v>
          </cell>
          <cell r="L6475">
            <v>16920</v>
          </cell>
          <cell r="M6475" t="str">
            <v>F</v>
          </cell>
          <cell r="N6475">
            <v>0.6</v>
          </cell>
          <cell r="O6475" t="str">
            <v>L</v>
          </cell>
        </row>
        <row r="6476">
          <cell r="F6476" t="str">
            <v>FOR LINKING </v>
          </cell>
          <cell r="G6476" t="str">
            <v>SPO-2024/07-0091, SPO-2024/09-0056, SPO-2024/06-0092, SPO-2024/05-0037, SPO-2024/08-0025, SPO-2024/07-0056, SPO-2024/09-0022, SPO-2024/09-0009, SPO-2024/06-0062, SPO-2024/10-0067, SPO-2024/06-0020, SPO-2024/10-0060</v>
          </cell>
        </row>
        <row r="6476">
          <cell r="I6476" t="str">
            <v>F</v>
          </cell>
          <cell r="J6476">
            <v>434722</v>
          </cell>
          <cell r="K6476">
            <v>434722</v>
          </cell>
          <cell r="L6476">
            <v>260833.2</v>
          </cell>
          <cell r="M6476" t="str">
            <v>F</v>
          </cell>
          <cell r="N6476">
            <v>0.6</v>
          </cell>
          <cell r="O6476" t="str">
            <v>L</v>
          </cell>
        </row>
        <row r="6477">
          <cell r="G6477" t="str">
            <v>SPO-2024/03-0027, SPO-2024/06-0056, SPO-2024/06-0054, SPO-2024/05-0066, SPO-2024/03-0026, SPO-2024/05-0006, SPO-2024/11-0066, SPO-2024/05-0067, SPO-2024/05-0007, SPO-2024/07-0039</v>
          </cell>
        </row>
        <row r="6477">
          <cell r="I6477" t="str">
            <v>F</v>
          </cell>
          <cell r="J6477">
            <v>447555</v>
          </cell>
          <cell r="K6477">
            <v>447555</v>
          </cell>
          <cell r="L6477">
            <v>268533</v>
          </cell>
          <cell r="M6477" t="str">
            <v>F</v>
          </cell>
          <cell r="N6477">
            <v>0.6</v>
          </cell>
          <cell r="O6477" t="str">
            <v>L</v>
          </cell>
        </row>
        <row r="6478">
          <cell r="G6478" t="str">
            <v>SPO-2024/05-0038, SPO-2024/06-0022, SPO-2024/05-0004</v>
          </cell>
        </row>
        <row r="6478">
          <cell r="I6478" t="str">
            <v>F</v>
          </cell>
          <cell r="J6478">
            <v>72878.5</v>
          </cell>
          <cell r="K6478">
            <v>72878.5</v>
          </cell>
          <cell r="L6478">
            <v>43727.1</v>
          </cell>
          <cell r="M6478" t="str">
            <v>F</v>
          </cell>
          <cell r="N6478">
            <v>0.6</v>
          </cell>
          <cell r="O6478" t="str">
            <v>L</v>
          </cell>
        </row>
        <row r="6479">
          <cell r="G6479" t="str">
            <v>SPO-2024/05-0056, SPO-2024/05-0057, SPO-2024/04-0020, SPO-2024/07-0063, SPO-2024/07-0099, SPO-2024/07-0013, SPO-2024/09-0021, SPO-2024/07-0015, SPO-2024/06-0050, SPO-2024/04-0031, SPO-2024/04-0019, SPO-2024/06-0051</v>
          </cell>
        </row>
        <row r="6479">
          <cell r="I6479" t="str">
            <v>F</v>
          </cell>
          <cell r="J6479">
            <v>170720</v>
          </cell>
          <cell r="K6479">
            <v>170720</v>
          </cell>
          <cell r="L6479">
            <v>102432</v>
          </cell>
          <cell r="M6479" t="str">
            <v>F</v>
          </cell>
          <cell r="N6479">
            <v>0.6</v>
          </cell>
          <cell r="O6479" t="str">
            <v>L</v>
          </cell>
        </row>
        <row r="6480">
          <cell r="G6480" t="str">
            <v>SPO-2024/03-0012, SPO-2024/04-0029, SPO-2024/04-0037</v>
          </cell>
        </row>
        <row r="6480">
          <cell r="I6480" t="str">
            <v>F</v>
          </cell>
          <cell r="J6480">
            <v>50300</v>
          </cell>
          <cell r="K6480">
            <v>50300</v>
          </cell>
          <cell r="L6480">
            <v>30180</v>
          </cell>
          <cell r="M6480" t="str">
            <v>F</v>
          </cell>
          <cell r="N6480">
            <v>0.6</v>
          </cell>
          <cell r="O6480" t="str">
            <v>L</v>
          </cell>
        </row>
        <row r="6481">
          <cell r="G6481" t="str">
            <v>GR-2024/05-0016, GR-2024/07-0093, GR-2024/03-0043, GR-2024/04-0050, GR-2024/07-0057, GR-2024/03-0025, GR-2024/03-0045, GR-2024/03-0046, GR-2024/04-0039, GR-2024/07-0088, GR-2024/04-0001, GR-2024/04-0052, GR-2024/03-0028, GR-2024/04-0034, GR-2024/03-0038, GR-2024/07-0008, GR-2024/06-0037</v>
          </cell>
        </row>
        <row r="6481">
          <cell r="I6481" t="str">
            <v>F</v>
          </cell>
          <cell r="J6481">
            <v>128292</v>
          </cell>
          <cell r="K6481">
            <v>128292</v>
          </cell>
          <cell r="L6481">
            <v>128292</v>
          </cell>
          <cell r="M6481" t="str">
            <v>F</v>
          </cell>
          <cell r="N6481">
            <v>1</v>
          </cell>
        </row>
        <row r="6482">
          <cell r="G6482" t="str">
            <v>SPO-2024/04-0006, SPO-2024/04-0062</v>
          </cell>
        </row>
        <row r="6482">
          <cell r="I6482" t="str">
            <v>F</v>
          </cell>
          <cell r="J6482">
            <v>31650</v>
          </cell>
          <cell r="K6482">
            <v>31650</v>
          </cell>
          <cell r="L6482">
            <v>18990</v>
          </cell>
          <cell r="M6482" t="str">
            <v>F</v>
          </cell>
          <cell r="N6482">
            <v>0.6</v>
          </cell>
          <cell r="O6482" t="str">
            <v>L</v>
          </cell>
        </row>
        <row r="6483">
          <cell r="G6483" t="str">
            <v>SPO-2024/04-0010</v>
          </cell>
        </row>
        <row r="6483">
          <cell r="I6483" t="str">
            <v>F</v>
          </cell>
          <cell r="J6483">
            <v>70500</v>
          </cell>
          <cell r="K6483">
            <v>70500</v>
          </cell>
          <cell r="L6483">
            <v>42300</v>
          </cell>
          <cell r="M6483" t="str">
            <v>F</v>
          </cell>
          <cell r="N6483">
            <v>0.6</v>
          </cell>
          <cell r="O6483" t="str">
            <v>L</v>
          </cell>
        </row>
        <row r="6484">
          <cell r="G6484" t="str">
            <v>SPO-2024/04-0037</v>
          </cell>
        </row>
        <row r="6484">
          <cell r="I6484" t="str">
            <v>F</v>
          </cell>
          <cell r="J6484">
            <v>42000</v>
          </cell>
          <cell r="K6484">
            <v>42000</v>
          </cell>
          <cell r="L6484">
            <v>25200</v>
          </cell>
          <cell r="M6484" t="str">
            <v>F</v>
          </cell>
          <cell r="N6484">
            <v>0.6</v>
          </cell>
          <cell r="O6484" t="str">
            <v>L</v>
          </cell>
        </row>
        <row r="6485">
          <cell r="G6485" t="str">
            <v>SPO-2024/04-0026</v>
          </cell>
        </row>
        <row r="6485">
          <cell r="I6485" t="str">
            <v>F</v>
          </cell>
          <cell r="J6485">
            <v>41550</v>
          </cell>
          <cell r="K6485">
            <v>41550</v>
          </cell>
          <cell r="L6485">
            <v>24930</v>
          </cell>
          <cell r="M6485" t="str">
            <v>F</v>
          </cell>
          <cell r="N6485">
            <v>0.6</v>
          </cell>
          <cell r="O6485" t="str">
            <v>L</v>
          </cell>
        </row>
        <row r="6486">
          <cell r="F6486" t="str">
            <v>F-WBPU7021801</v>
          </cell>
          <cell r="G6486" t="str">
            <v>FGR2024/03-0003</v>
          </cell>
        </row>
        <row r="6486">
          <cell r="I6486" t="str">
            <v>F</v>
          </cell>
          <cell r="J6486">
            <v>0</v>
          </cell>
          <cell r="K6486">
            <v>0</v>
          </cell>
          <cell r="L6486">
            <v>0</v>
          </cell>
          <cell r="M6486" t="str">
            <v>F</v>
          </cell>
          <cell r="N6486">
            <v>0.6689</v>
          </cell>
          <cell r="O6486" t="str">
            <v>I</v>
          </cell>
        </row>
        <row r="6487">
          <cell r="F6487" t="str">
            <v>F-CSNU6732586</v>
          </cell>
          <cell r="G6487" t="str">
            <v>FGR2024/03-0002</v>
          </cell>
        </row>
        <row r="6487">
          <cell r="I6487" t="str">
            <v>F</v>
          </cell>
          <cell r="J6487">
            <v>0</v>
          </cell>
          <cell r="K6487">
            <v>0</v>
          </cell>
          <cell r="L6487">
            <v>0</v>
          </cell>
          <cell r="M6487" t="str">
            <v>F</v>
          </cell>
          <cell r="N6487">
            <v>0.6689</v>
          </cell>
          <cell r="O6487" t="str">
            <v>I</v>
          </cell>
        </row>
        <row r="6488">
          <cell r="G6488" t="str">
            <v>GR-2024/03-0025</v>
          </cell>
        </row>
        <row r="6488">
          <cell r="I6488" t="str">
            <v>F</v>
          </cell>
          <cell r="J6488">
            <v>432</v>
          </cell>
          <cell r="K6488">
            <v>432</v>
          </cell>
          <cell r="L6488">
            <v>432</v>
          </cell>
          <cell r="M6488" t="str">
            <v>F</v>
          </cell>
          <cell r="N6488">
            <v>1</v>
          </cell>
        </row>
        <row r="6489">
          <cell r="G6489" t="str">
            <v>SPO-2024/04-0036, SPO-2024/06-0063, SPO-2024/07-0005, SPO-2024/04-0024, SPO-2024/05-0036, SPO-2024/10-0015, SPO-2024/07-0004, SPO-2024/07-0091, SPO-2024/05-0034, SPO-2024/03-0011, SPO-2024/11-0053, SPO-2024/09-0024, SPO-2024/07-0056, SPO-2024/10-0067, SPO-2024/04-0034, SPO-2024/10-0059, SPO-2024/09-0008, SPO-2024/05-0020, SPO-2024/05-0042, SPO-2024/05-0019, SPO-2024/07-0089, SPO-2024/07-0090, SPO-2024/09-0049, SPO-2024/09-0058, SPO-2024/10-0010, SPO-2024/06-0021, SPO-2024/04-0029, SPO-2024/09-0011, SPO-2024/06-0061, SPO-2024/08-0048, SPO-2024/06-0020, SPO-2024/11-0057, SPO-2024/07-0053, SPO-2024/09-0025, SPO-2024/03-0010, SPO-2024/03-0012</v>
          </cell>
        </row>
        <row r="6489">
          <cell r="I6489" t="str">
            <v>F</v>
          </cell>
          <cell r="J6489">
            <v>612761</v>
          </cell>
          <cell r="K6489">
            <v>612761</v>
          </cell>
          <cell r="L6489">
            <v>367656.6</v>
          </cell>
          <cell r="M6489" t="str">
            <v>F</v>
          </cell>
          <cell r="N6489">
            <v>0.6</v>
          </cell>
          <cell r="O6489" t="str">
            <v>L</v>
          </cell>
        </row>
        <row r="6490">
          <cell r="G6490" t="str">
            <v>SPO-2024/04-0050</v>
          </cell>
        </row>
        <row r="6490">
          <cell r="I6490" t="str">
            <v>F</v>
          </cell>
          <cell r="J6490">
            <v>9300</v>
          </cell>
          <cell r="K6490">
            <v>9300</v>
          </cell>
          <cell r="L6490">
            <v>5580</v>
          </cell>
          <cell r="M6490" t="str">
            <v>F</v>
          </cell>
          <cell r="N6490">
            <v>0.6</v>
          </cell>
          <cell r="O6490" t="str">
            <v>L</v>
          </cell>
        </row>
        <row r="6491">
          <cell r="G6491" t="str">
            <v>GR-2024/03-0016</v>
          </cell>
        </row>
        <row r="6491">
          <cell r="I6491" t="str">
            <v>F</v>
          </cell>
          <cell r="J6491">
            <v>253</v>
          </cell>
          <cell r="K6491">
            <v>253</v>
          </cell>
          <cell r="L6491">
            <v>253</v>
          </cell>
          <cell r="M6491" t="str">
            <v>F</v>
          </cell>
          <cell r="N6491">
            <v>1</v>
          </cell>
        </row>
        <row r="6492">
          <cell r="G6492" t="str">
            <v>SPO-2024/04-0052</v>
          </cell>
        </row>
        <row r="6492">
          <cell r="I6492" t="str">
            <v>F</v>
          </cell>
          <cell r="J6492">
            <v>17043</v>
          </cell>
          <cell r="K6492">
            <v>17043</v>
          </cell>
          <cell r="L6492">
            <v>10225.8</v>
          </cell>
          <cell r="M6492" t="str">
            <v>F</v>
          </cell>
          <cell r="N6492">
            <v>0.6</v>
          </cell>
          <cell r="O6492" t="str">
            <v>L</v>
          </cell>
        </row>
        <row r="6493">
          <cell r="F6493" t="str">
            <v>F-TGBU8728913</v>
          </cell>
          <cell r="G6493" t="str">
            <v>FGR2024/03-0001</v>
          </cell>
        </row>
        <row r="6493">
          <cell r="I6493" t="str">
            <v>F</v>
          </cell>
          <cell r="J6493">
            <v>0</v>
          </cell>
          <cell r="K6493">
            <v>0</v>
          </cell>
          <cell r="L6493">
            <v>0</v>
          </cell>
          <cell r="M6493" t="str">
            <v>F</v>
          </cell>
          <cell r="N6493">
            <v>0.6689</v>
          </cell>
          <cell r="O6493" t="str">
            <v>I</v>
          </cell>
        </row>
        <row r="6494">
          <cell r="F6494" t="str">
            <v>F-TGBU8728913</v>
          </cell>
        </row>
        <row r="6494">
          <cell r="I6494" t="str">
            <v>T</v>
          </cell>
          <cell r="J6494">
            <v>0</v>
          </cell>
          <cell r="K6494">
            <v>0</v>
          </cell>
          <cell r="L6494">
            <v>0</v>
          </cell>
          <cell r="M6494" t="str">
            <v>F</v>
          </cell>
          <cell r="N6494">
            <v>0.6689</v>
          </cell>
          <cell r="O6494" t="str">
            <v>I</v>
          </cell>
        </row>
        <row r="6495">
          <cell r="G6495" t="str">
            <v>SPO-2024/04-0058</v>
          </cell>
        </row>
        <row r="6495">
          <cell r="I6495" t="str">
            <v>F</v>
          </cell>
          <cell r="J6495">
            <v>6615</v>
          </cell>
          <cell r="K6495">
            <v>6615</v>
          </cell>
          <cell r="L6495">
            <v>3969</v>
          </cell>
          <cell r="M6495" t="str">
            <v>F</v>
          </cell>
          <cell r="N6495">
            <v>0.6</v>
          </cell>
          <cell r="O6495" t="str">
            <v>L</v>
          </cell>
        </row>
        <row r="6496">
          <cell r="G6496" t="str">
            <v>GR-2024/03-0009</v>
          </cell>
        </row>
        <row r="6496">
          <cell r="I6496" t="str">
            <v>F</v>
          </cell>
          <cell r="J6496">
            <v>225</v>
          </cell>
          <cell r="K6496">
            <v>225</v>
          </cell>
          <cell r="L6496">
            <v>225</v>
          </cell>
          <cell r="M6496" t="str">
            <v>F</v>
          </cell>
          <cell r="N6496">
            <v>1</v>
          </cell>
        </row>
        <row r="6497">
          <cell r="G6497" t="str">
            <v>GR-2024/03-0010</v>
          </cell>
        </row>
        <row r="6497">
          <cell r="I6497" t="str">
            <v>F</v>
          </cell>
          <cell r="J6497">
            <v>637.6</v>
          </cell>
          <cell r="K6497">
            <v>637.6</v>
          </cell>
          <cell r="L6497">
            <v>637.6</v>
          </cell>
          <cell r="M6497" t="str">
            <v>F</v>
          </cell>
          <cell r="N6497">
            <v>1</v>
          </cell>
        </row>
        <row r="6498">
          <cell r="F6498" t="str">
            <v>F-TGBU5281014</v>
          </cell>
          <cell r="G6498" t="str">
            <v>GR-2024/03-0005</v>
          </cell>
        </row>
        <row r="6498">
          <cell r="I6498" t="str">
            <v>F</v>
          </cell>
          <cell r="J6498">
            <v>660</v>
          </cell>
          <cell r="K6498">
            <v>660</v>
          </cell>
          <cell r="L6498">
            <v>438.9</v>
          </cell>
          <cell r="M6498" t="str">
            <v>F</v>
          </cell>
          <cell r="N6498">
            <v>0.665</v>
          </cell>
          <cell r="O6498" t="str">
            <v>I</v>
          </cell>
        </row>
        <row r="6499">
          <cell r="G6499" t="str">
            <v>SPO-2024/06-0007</v>
          </cell>
        </row>
        <row r="6499">
          <cell r="I6499" t="str">
            <v>F</v>
          </cell>
          <cell r="J6499">
            <v>37400</v>
          </cell>
          <cell r="K6499">
            <v>37400</v>
          </cell>
          <cell r="L6499">
            <v>22440</v>
          </cell>
          <cell r="M6499" t="str">
            <v>F</v>
          </cell>
          <cell r="N6499">
            <v>0.6</v>
          </cell>
          <cell r="O6499" t="str">
            <v>L</v>
          </cell>
        </row>
        <row r="6500">
          <cell r="G6500" t="str">
            <v>SPO-2024/06-0005</v>
          </cell>
        </row>
        <row r="6500">
          <cell r="I6500" t="str">
            <v>F</v>
          </cell>
          <cell r="J6500">
            <v>47600</v>
          </cell>
          <cell r="K6500">
            <v>47600</v>
          </cell>
          <cell r="L6500">
            <v>28560</v>
          </cell>
          <cell r="M6500" t="str">
            <v>F</v>
          </cell>
          <cell r="N6500">
            <v>0.6</v>
          </cell>
          <cell r="O6500" t="str">
            <v>L</v>
          </cell>
        </row>
        <row r="6501">
          <cell r="G6501" t="str">
            <v>SPO-2024/04-0009</v>
          </cell>
        </row>
        <row r="6501">
          <cell r="I6501" t="str">
            <v>F</v>
          </cell>
          <cell r="J6501">
            <v>34500</v>
          </cell>
          <cell r="K6501">
            <v>34500</v>
          </cell>
          <cell r="L6501">
            <v>20700</v>
          </cell>
          <cell r="M6501" t="str">
            <v>F</v>
          </cell>
          <cell r="N6501">
            <v>0.6</v>
          </cell>
          <cell r="O6501" t="str">
            <v>L</v>
          </cell>
        </row>
        <row r="6502">
          <cell r="F6502" t="str">
            <v>YMMU6872409</v>
          </cell>
          <cell r="G6502" t="str">
            <v>GR-2024/02-0089</v>
          </cell>
        </row>
        <row r="6502">
          <cell r="I6502" t="str">
            <v>F</v>
          </cell>
          <cell r="J6502">
            <v>55400</v>
          </cell>
          <cell r="K6502">
            <v>55400</v>
          </cell>
          <cell r="L6502">
            <v>36259.3</v>
          </cell>
          <cell r="M6502" t="str">
            <v>F</v>
          </cell>
          <cell r="N6502">
            <v>0.6545</v>
          </cell>
          <cell r="O6502" t="str">
            <v>I</v>
          </cell>
        </row>
        <row r="6503">
          <cell r="G6503" t="str">
            <v>SPO-2024/04-0042, SPO-2024/06-0016, SPO-2024/04-0011</v>
          </cell>
        </row>
        <row r="6503">
          <cell r="I6503" t="str">
            <v>F</v>
          </cell>
          <cell r="J6503">
            <v>30790</v>
          </cell>
          <cell r="K6503">
            <v>30790</v>
          </cell>
          <cell r="L6503">
            <v>18474</v>
          </cell>
          <cell r="M6503" t="str">
            <v>F</v>
          </cell>
          <cell r="N6503">
            <v>0.6</v>
          </cell>
          <cell r="O6503" t="str">
            <v>L</v>
          </cell>
        </row>
        <row r="6504">
          <cell r="G6504" t="str">
            <v>SPO-2024/07-0019, SPO-2024/06-0001, SPO-2024/03-0029, SPO-2024/04-0046, SPO-2024/04-0060</v>
          </cell>
        </row>
        <row r="6504">
          <cell r="I6504" t="str">
            <v>F</v>
          </cell>
          <cell r="J6504">
            <v>81708</v>
          </cell>
          <cell r="K6504">
            <v>81708</v>
          </cell>
          <cell r="L6504">
            <v>49024.8</v>
          </cell>
          <cell r="M6504" t="str">
            <v>F</v>
          </cell>
          <cell r="N6504">
            <v>0.6</v>
          </cell>
          <cell r="O6504" t="str">
            <v>L</v>
          </cell>
        </row>
        <row r="6505">
          <cell r="G6505" t="str">
            <v>SPO-2024/04-0008, SPO-2024/05-0025</v>
          </cell>
        </row>
        <row r="6505">
          <cell r="I6505" t="str">
            <v>F</v>
          </cell>
          <cell r="J6505">
            <v>96050</v>
          </cell>
          <cell r="K6505">
            <v>96050</v>
          </cell>
          <cell r="L6505">
            <v>57630</v>
          </cell>
          <cell r="M6505" t="str">
            <v>F</v>
          </cell>
          <cell r="N6505">
            <v>0.6</v>
          </cell>
          <cell r="O6505" t="str">
            <v>L</v>
          </cell>
        </row>
        <row r="6506">
          <cell r="G6506" t="str">
            <v>SPO-2024/04-0051, SPO-2024/06-0008, SPO-2024/03-0036</v>
          </cell>
        </row>
        <row r="6506">
          <cell r="I6506" t="str">
            <v>F</v>
          </cell>
          <cell r="J6506">
            <v>49560</v>
          </cell>
          <cell r="K6506">
            <v>49560</v>
          </cell>
          <cell r="L6506">
            <v>29736</v>
          </cell>
          <cell r="M6506" t="str">
            <v>F</v>
          </cell>
          <cell r="N6506">
            <v>0.6</v>
          </cell>
          <cell r="O6506" t="str">
            <v>L</v>
          </cell>
        </row>
        <row r="6507">
          <cell r="G6507" t="str">
            <v>SPO-2024/04-0029</v>
          </cell>
        </row>
        <row r="6507">
          <cell r="I6507" t="str">
            <v>F</v>
          </cell>
          <cell r="J6507">
            <v>370</v>
          </cell>
          <cell r="K6507">
            <v>370</v>
          </cell>
          <cell r="L6507">
            <v>222</v>
          </cell>
          <cell r="M6507" t="str">
            <v>F</v>
          </cell>
          <cell r="N6507">
            <v>0.6</v>
          </cell>
          <cell r="O6507" t="str">
            <v>L</v>
          </cell>
        </row>
        <row r="6508">
          <cell r="I6508" t="str">
            <v>F</v>
          </cell>
          <cell r="J6508">
            <v>0</v>
          </cell>
          <cell r="K6508">
            <v>0</v>
          </cell>
          <cell r="L6508">
            <v>0</v>
          </cell>
          <cell r="M6508" t="str">
            <v>F</v>
          </cell>
          <cell r="N6508">
            <v>0.6</v>
          </cell>
          <cell r="O6508" t="str">
            <v>L</v>
          </cell>
        </row>
        <row r="6509">
          <cell r="G6509" t="str">
            <v>SPO-2024/08-0012, SPO-2024/04-0074, SPO-2024/06-0045, SPO-2024/09-0005, SPO-2024/07-0001, SPO-2024/06-0044, SPO-2024/05-0045, SPO-2024/06-0034</v>
          </cell>
        </row>
        <row r="6509">
          <cell r="I6509" t="str">
            <v>F</v>
          </cell>
          <cell r="J6509">
            <v>270481</v>
          </cell>
          <cell r="K6509">
            <v>270481</v>
          </cell>
          <cell r="L6509">
            <v>162288.6</v>
          </cell>
          <cell r="M6509" t="str">
            <v>F</v>
          </cell>
          <cell r="N6509">
            <v>0.6</v>
          </cell>
          <cell r="O6509" t="str">
            <v>L</v>
          </cell>
        </row>
        <row r="6510">
          <cell r="G6510" t="str">
            <v>SPO-2024/04-0008, SPO-2024/05-0025, SPO-2024/06-0037</v>
          </cell>
        </row>
        <row r="6510">
          <cell r="I6510" t="str">
            <v>F</v>
          </cell>
          <cell r="J6510">
            <v>58635</v>
          </cell>
          <cell r="K6510">
            <v>58635</v>
          </cell>
          <cell r="L6510">
            <v>35181</v>
          </cell>
          <cell r="M6510" t="str">
            <v>F</v>
          </cell>
          <cell r="N6510">
            <v>0.6</v>
          </cell>
          <cell r="O6510" t="str">
            <v>L</v>
          </cell>
        </row>
        <row r="6511">
          <cell r="G6511" t="str">
            <v>SPO-2024/04-0042, SPO-2024/06-0048, SPO-2024/07-0036, SPO-2024/06-0014, SPO-2024/05-0022, SPO-2024/06-0074, SPO-2024/06-0016, SPO-2024/07-0092, SPO-2024/03-0028, PO-2024/10-0027, SPO-2024/05-0054, SPO-2024/05-0026, SPO-2024/08-0022</v>
          </cell>
        </row>
        <row r="6511">
          <cell r="I6511" t="str">
            <v>F</v>
          </cell>
          <cell r="J6511">
            <v>355631.34</v>
          </cell>
          <cell r="K6511">
            <v>355631.34</v>
          </cell>
          <cell r="L6511">
            <v>213378.8</v>
          </cell>
          <cell r="M6511" t="str">
            <v>F</v>
          </cell>
          <cell r="N6511">
            <v>0.6</v>
          </cell>
          <cell r="O6511" t="str">
            <v>L</v>
          </cell>
        </row>
        <row r="6512">
          <cell r="G6512" t="str">
            <v>GR-2024/02-0074</v>
          </cell>
        </row>
        <row r="6512">
          <cell r="I6512" t="str">
            <v>F</v>
          </cell>
          <cell r="J6512">
            <v>244</v>
          </cell>
          <cell r="K6512">
            <v>244</v>
          </cell>
          <cell r="L6512">
            <v>244</v>
          </cell>
          <cell r="M6512" t="str">
            <v>F</v>
          </cell>
          <cell r="N6512">
            <v>1</v>
          </cell>
        </row>
        <row r="6513">
          <cell r="G6513" t="str">
            <v>GR-2024/02-0075</v>
          </cell>
        </row>
        <row r="6513">
          <cell r="I6513" t="str">
            <v>F</v>
          </cell>
          <cell r="J6513">
            <v>510</v>
          </cell>
          <cell r="K6513">
            <v>510</v>
          </cell>
          <cell r="L6513">
            <v>510</v>
          </cell>
          <cell r="M6513" t="str">
            <v>F</v>
          </cell>
          <cell r="N6513">
            <v>1</v>
          </cell>
        </row>
        <row r="6514">
          <cell r="G6514" t="str">
            <v>SPO-2024/04-0011</v>
          </cell>
        </row>
        <row r="6514">
          <cell r="I6514" t="str">
            <v>F</v>
          </cell>
          <cell r="J6514">
            <v>38400</v>
          </cell>
          <cell r="K6514">
            <v>38400</v>
          </cell>
          <cell r="L6514">
            <v>23040</v>
          </cell>
          <cell r="M6514" t="str">
            <v>F</v>
          </cell>
          <cell r="N6514">
            <v>0.6</v>
          </cell>
          <cell r="O6514" t="str">
            <v>L</v>
          </cell>
        </row>
        <row r="6515">
          <cell r="G6515" t="str">
            <v>SPO-2024/04-0007, SPO-2024/04-0065, SPO-2024/05-0046, SPO-2024/06-0043, SPO-2024/06-0028, SPO-2024/04-0066, SPO-2024/03-0014, SPO-2024/11-0032, SPO-2024/08-0026, PO-2024/05-0008, SPO-2024/06-0073, SPO-2024/05-0024</v>
          </cell>
        </row>
        <row r="6515">
          <cell r="I6515" t="str">
            <v>F</v>
          </cell>
          <cell r="J6515">
            <v>423186.92</v>
          </cell>
          <cell r="K6515">
            <v>423186.92</v>
          </cell>
          <cell r="L6515">
            <v>253912.15</v>
          </cell>
          <cell r="M6515" t="str">
            <v>F</v>
          </cell>
          <cell r="N6515">
            <v>0.6</v>
          </cell>
          <cell r="O6515" t="str">
            <v>L</v>
          </cell>
        </row>
        <row r="6516">
          <cell r="G6516" t="str">
            <v>SPO-2024/04-0042</v>
          </cell>
        </row>
        <row r="6516">
          <cell r="I6516" t="str">
            <v>F</v>
          </cell>
          <cell r="J6516">
            <v>4500</v>
          </cell>
          <cell r="K6516">
            <v>4500</v>
          </cell>
          <cell r="L6516">
            <v>2700</v>
          </cell>
          <cell r="M6516" t="str">
            <v>F</v>
          </cell>
          <cell r="N6516">
            <v>0.6</v>
          </cell>
          <cell r="O6516" t="str">
            <v>L</v>
          </cell>
        </row>
        <row r="6517">
          <cell r="G6517" t="str">
            <v>SPO-2024/04-0011, SPO-2024/03-0028, SPO-2024/04-0042, SPO-2024/05-0022, SPO-2024/06-0048</v>
          </cell>
        </row>
        <row r="6517">
          <cell r="I6517" t="str">
            <v>F</v>
          </cell>
          <cell r="J6517">
            <v>86490</v>
          </cell>
          <cell r="K6517">
            <v>86490</v>
          </cell>
          <cell r="L6517">
            <v>51894</v>
          </cell>
          <cell r="M6517" t="str">
            <v>F</v>
          </cell>
          <cell r="N6517">
            <v>0.6</v>
          </cell>
          <cell r="O6517" t="str">
            <v>L</v>
          </cell>
        </row>
        <row r="6518">
          <cell r="F6518" t="str">
            <v>F-SEKU5676603</v>
          </cell>
          <cell r="G6518" t="str">
            <v>FGR2024/02-0007</v>
          </cell>
        </row>
        <row r="6518">
          <cell r="I6518" t="str">
            <v>F</v>
          </cell>
          <cell r="J6518">
            <v>0</v>
          </cell>
          <cell r="K6518">
            <v>0</v>
          </cell>
          <cell r="L6518">
            <v>0</v>
          </cell>
          <cell r="M6518" t="str">
            <v>F</v>
          </cell>
          <cell r="N6518">
            <v>0.665</v>
          </cell>
          <cell r="O6518" t="str">
            <v>I</v>
          </cell>
        </row>
        <row r="6519">
          <cell r="F6519" t="str">
            <v>F-SEKU5676603</v>
          </cell>
        </row>
        <row r="6519">
          <cell r="I6519" t="str">
            <v>T</v>
          </cell>
          <cell r="J6519">
            <v>0</v>
          </cell>
          <cell r="K6519">
            <v>0</v>
          </cell>
          <cell r="L6519">
            <v>0</v>
          </cell>
          <cell r="M6519" t="str">
            <v>F</v>
          </cell>
          <cell r="N6519">
            <v>0.665</v>
          </cell>
          <cell r="O6519" t="str">
            <v>I</v>
          </cell>
        </row>
        <row r="6520">
          <cell r="F6520" t="str">
            <v>F-SKIU9074146</v>
          </cell>
          <cell r="G6520" t="str">
            <v>FGR2024/02-0006</v>
          </cell>
        </row>
        <row r="6520">
          <cell r="I6520" t="str">
            <v>F</v>
          </cell>
          <cell r="J6520">
            <v>0</v>
          </cell>
          <cell r="K6520">
            <v>0</v>
          </cell>
          <cell r="L6520">
            <v>0</v>
          </cell>
          <cell r="M6520" t="str">
            <v>F</v>
          </cell>
          <cell r="N6520">
            <v>0.665</v>
          </cell>
          <cell r="O6520" t="str">
            <v>I</v>
          </cell>
        </row>
        <row r="6521">
          <cell r="G6521" t="str">
            <v>GR-2024/02-0062</v>
          </cell>
        </row>
        <row r="6521">
          <cell r="I6521" t="str">
            <v>F</v>
          </cell>
          <cell r="J6521">
            <v>60</v>
          </cell>
          <cell r="K6521">
            <v>60</v>
          </cell>
          <cell r="L6521">
            <v>60</v>
          </cell>
          <cell r="M6521" t="str">
            <v>F</v>
          </cell>
          <cell r="N6521">
            <v>1</v>
          </cell>
        </row>
        <row r="6522">
          <cell r="G6522" t="str">
            <v>GR-2024/02-0040</v>
          </cell>
        </row>
        <row r="6522">
          <cell r="I6522" t="str">
            <v>F</v>
          </cell>
          <cell r="J6522">
            <v>1890</v>
          </cell>
          <cell r="K6522">
            <v>1890</v>
          </cell>
          <cell r="L6522">
            <v>1890</v>
          </cell>
          <cell r="M6522" t="str">
            <v>F</v>
          </cell>
          <cell r="N6522">
            <v>1</v>
          </cell>
        </row>
        <row r="6523">
          <cell r="F6523" t="str">
            <v>F-DRYU6021683</v>
          </cell>
          <cell r="G6523" t="str">
            <v>FGR2024/02-0005</v>
          </cell>
        </row>
        <row r="6523">
          <cell r="I6523" t="str">
            <v>F</v>
          </cell>
          <cell r="J6523">
            <v>0</v>
          </cell>
          <cell r="K6523">
            <v>0</v>
          </cell>
          <cell r="L6523">
            <v>0</v>
          </cell>
          <cell r="M6523" t="str">
            <v>F</v>
          </cell>
          <cell r="N6523">
            <v>0.6554</v>
          </cell>
          <cell r="O6523" t="str">
            <v>I</v>
          </cell>
        </row>
        <row r="6524">
          <cell r="F6524" t="str">
            <v>SEKU4652715</v>
          </cell>
          <cell r="G6524" t="str">
            <v>GR-2024/03-0030</v>
          </cell>
          <cell r="H6524" t="str">
            <v>202111-S0024, 202401-S0016, 202303-S0006, 202401-S0063, 202402-S0002</v>
          </cell>
          <cell r="I6524" t="str">
            <v>F</v>
          </cell>
          <cell r="J6524">
            <v>99000</v>
          </cell>
          <cell r="K6524">
            <v>99000</v>
          </cell>
          <cell r="L6524">
            <v>66547.8</v>
          </cell>
          <cell r="M6524" t="str">
            <v>F</v>
          </cell>
          <cell r="N6524">
            <v>0.6722</v>
          </cell>
          <cell r="O6524" t="str">
            <v>I</v>
          </cell>
        </row>
        <row r="6525">
          <cell r="F6525" t="str">
            <v>FCIU9522201</v>
          </cell>
          <cell r="G6525" t="str">
            <v>GR-2024/03-0026</v>
          </cell>
          <cell r="H6525" t="str">
            <v>202401-S0016</v>
          </cell>
          <cell r="I6525" t="str">
            <v>F</v>
          </cell>
          <cell r="J6525">
            <v>81320</v>
          </cell>
          <cell r="K6525">
            <v>81320</v>
          </cell>
          <cell r="L6525">
            <v>54663.3</v>
          </cell>
          <cell r="M6525" t="str">
            <v>F</v>
          </cell>
          <cell r="N6525">
            <v>0.6722</v>
          </cell>
          <cell r="O6525" t="str">
            <v>I</v>
          </cell>
        </row>
        <row r="6526">
          <cell r="F6526" t="str">
            <v>OOCU7964910</v>
          </cell>
          <cell r="G6526" t="str">
            <v>GR-2024/03-0034</v>
          </cell>
          <cell r="H6526" t="str">
            <v>202401-S0070, 202303-S0022, 202312-S0101, 202306-S0015, 202311-S0073, 202401-S0075, 202401-S0078, 202401-S0076, 202401-S0060, 202311-S0070, 202312-S0044</v>
          </cell>
          <cell r="I6526" t="str">
            <v>F</v>
          </cell>
          <cell r="J6526">
            <v>141025.02</v>
          </cell>
          <cell r="K6526">
            <v>141025.02</v>
          </cell>
          <cell r="L6526">
            <v>94797.02</v>
          </cell>
          <cell r="M6526" t="str">
            <v>F</v>
          </cell>
          <cell r="N6526">
            <v>0.6722</v>
          </cell>
          <cell r="O6526" t="str">
            <v>I</v>
          </cell>
        </row>
        <row r="6527">
          <cell r="F6527" t="str">
            <v>BEAU6160317</v>
          </cell>
          <cell r="G6527" t="str">
            <v>GR-2024/03-0029</v>
          </cell>
          <cell r="H6527" t="str">
            <v>202307-S0029, 202402-S0002, 202311-S0070, 202311-S0033, 202310-S0029, 202311-S0073</v>
          </cell>
          <cell r="I6527" t="str">
            <v>F</v>
          </cell>
          <cell r="J6527">
            <v>108784.57</v>
          </cell>
          <cell r="K6527">
            <v>108784.57</v>
          </cell>
          <cell r="L6527">
            <v>73124.99</v>
          </cell>
          <cell r="M6527" t="str">
            <v>F</v>
          </cell>
          <cell r="N6527">
            <v>0.6722</v>
          </cell>
          <cell r="O6527" t="str">
            <v>I</v>
          </cell>
        </row>
        <row r="6528">
          <cell r="F6528" t="str">
            <v>OOCU9042306</v>
          </cell>
          <cell r="G6528" t="str">
            <v>GR-2024/03-0036</v>
          </cell>
          <cell r="H6528" t="str">
            <v>202401-S0044, 202312-S0048, 202402-S0002, 202401-S0006</v>
          </cell>
          <cell r="I6528" t="str">
            <v>F</v>
          </cell>
          <cell r="J6528">
            <v>153249.41</v>
          </cell>
          <cell r="K6528">
            <v>153249.41</v>
          </cell>
          <cell r="L6528">
            <v>103014.25</v>
          </cell>
          <cell r="M6528" t="str">
            <v>F</v>
          </cell>
          <cell r="N6528">
            <v>0.6722</v>
          </cell>
          <cell r="O6528" t="str">
            <v>I</v>
          </cell>
        </row>
        <row r="6529">
          <cell r="G6529" t="str">
            <v>SPO-2024/02-0002, SPO-2024/02-0001, SPO-2024/02-0005</v>
          </cell>
        </row>
        <row r="6529">
          <cell r="I6529" t="str">
            <v>F</v>
          </cell>
          <cell r="J6529">
            <v>84201</v>
          </cell>
          <cell r="K6529">
            <v>84201</v>
          </cell>
          <cell r="L6529">
            <v>50520.6</v>
          </cell>
          <cell r="M6529" t="str">
            <v>F</v>
          </cell>
          <cell r="N6529">
            <v>0.6</v>
          </cell>
          <cell r="O6529" t="str">
            <v>L</v>
          </cell>
        </row>
        <row r="6530">
          <cell r="G6530" t="str">
            <v>SPO-2024/06-0014</v>
          </cell>
        </row>
        <row r="6530">
          <cell r="I6530" t="str">
            <v>F</v>
          </cell>
          <cell r="J6530">
            <v>6789</v>
          </cell>
          <cell r="K6530">
            <v>6789</v>
          </cell>
          <cell r="L6530">
            <v>4073.4</v>
          </cell>
          <cell r="M6530" t="str">
            <v>F</v>
          </cell>
          <cell r="N6530">
            <v>0.6</v>
          </cell>
          <cell r="O6530" t="str">
            <v>L</v>
          </cell>
        </row>
        <row r="6531">
          <cell r="G6531" t="str">
            <v>GR-2024/02-0009</v>
          </cell>
        </row>
        <row r="6531">
          <cell r="I6531" t="str">
            <v>F</v>
          </cell>
          <cell r="J6531">
            <v>135</v>
          </cell>
          <cell r="K6531">
            <v>135</v>
          </cell>
          <cell r="L6531">
            <v>135</v>
          </cell>
          <cell r="M6531" t="str">
            <v>F</v>
          </cell>
          <cell r="N6531">
            <v>1</v>
          </cell>
        </row>
        <row r="6532">
          <cell r="F6532" t="str">
            <v>OOCU6562644</v>
          </cell>
          <cell r="G6532" t="str">
            <v>GR-2024/03-0037</v>
          </cell>
          <cell r="H6532" t="str">
            <v>202311-S0077, 202312-S0109, 202209-S0078, 202312-S0021, 202304-S0062, 202401-S0099, 202312-S0098, 202401-S0080, 202310-S0031</v>
          </cell>
          <cell r="I6532" t="str">
            <v>F</v>
          </cell>
          <cell r="J6532">
            <v>93914.97</v>
          </cell>
          <cell r="K6532">
            <v>93914.97</v>
          </cell>
          <cell r="L6532">
            <v>63129.64</v>
          </cell>
          <cell r="M6532" t="str">
            <v>F</v>
          </cell>
          <cell r="N6532">
            <v>0.6722</v>
          </cell>
          <cell r="O6532" t="str">
            <v>I</v>
          </cell>
        </row>
        <row r="6533">
          <cell r="F6533" t="str">
            <v>BMOU5694884 (MOCHA)</v>
          </cell>
          <cell r="G6533" t="str">
            <v>GR-2024/02-0013</v>
          </cell>
          <cell r="H6533" t="str">
            <v>202311-S0107</v>
          </cell>
          <cell r="I6533" t="str">
            <v>F</v>
          </cell>
          <cell r="J6533">
            <v>1275</v>
          </cell>
          <cell r="K6533">
            <v>1275</v>
          </cell>
          <cell r="L6533">
            <v>835.64</v>
          </cell>
          <cell r="M6533" t="str">
            <v>F</v>
          </cell>
          <cell r="N6533">
            <v>0.6554</v>
          </cell>
          <cell r="O6533" t="str">
            <v>I</v>
          </cell>
        </row>
        <row r="6534">
          <cell r="F6534" t="str">
            <v>CMAU4175510 (MOCHA)</v>
          </cell>
          <cell r="G6534" t="str">
            <v>GR-2024/03-0003</v>
          </cell>
        </row>
        <row r="6534">
          <cell r="I6534" t="str">
            <v>F</v>
          </cell>
          <cell r="J6534">
            <v>90021.5</v>
          </cell>
          <cell r="K6534">
            <v>90021.5</v>
          </cell>
          <cell r="L6534">
            <v>59864.3</v>
          </cell>
          <cell r="M6534" t="str">
            <v>F</v>
          </cell>
          <cell r="N6534">
            <v>0.665</v>
          </cell>
          <cell r="O6534" t="str">
            <v>I</v>
          </cell>
        </row>
        <row r="6535">
          <cell r="F6535" t="str">
            <v>FSCU8517180</v>
          </cell>
          <cell r="G6535" t="str">
            <v>GR-2024/03-0039</v>
          </cell>
          <cell r="H6535" t="str">
            <v>202401-S0099, 202312-S0032, 202401-S0059</v>
          </cell>
          <cell r="I6535" t="str">
            <v>F</v>
          </cell>
          <cell r="J6535">
            <v>109146</v>
          </cell>
          <cell r="K6535">
            <v>109146</v>
          </cell>
          <cell r="L6535">
            <v>73367.94</v>
          </cell>
          <cell r="M6535" t="str">
            <v>F</v>
          </cell>
          <cell r="N6535">
            <v>0.6722</v>
          </cell>
          <cell r="O6535" t="str">
            <v>I</v>
          </cell>
        </row>
        <row r="6536">
          <cell r="F6536" t="str">
            <v>CMAU4175510</v>
          </cell>
          <cell r="G6536" t="str">
            <v>GR-2024/03-0002</v>
          </cell>
          <cell r="H6536" t="str">
            <v>202310-S0113, 202311-S0116, 202104-S0096, 202308-S0075, 202310-S0062, 202401-S0062, 202312-S0051, 202311-S0035, 202401-S0013, 202310-S0057, 202401-S0026, 202311-S0072, 202401-S0055, 202401-S0050, 202401-S0098, 202311-S0101, 202309-S0072, 202312-S0024, 202401-S0072, 202311-S0071, 202312-S0038, 202312-S0019, 202307-S0051, 202312-S0025, 202401-S0010, 202311-S0075, 202312-S0091, 202311-S0076, 202307-S0022</v>
          </cell>
          <cell r="I6536" t="str">
            <v>F</v>
          </cell>
          <cell r="J6536">
            <v>770821.95</v>
          </cell>
          <cell r="K6536">
            <v>770821.95</v>
          </cell>
          <cell r="L6536">
            <v>512596.6</v>
          </cell>
          <cell r="M6536" t="str">
            <v>F</v>
          </cell>
          <cell r="N6536">
            <v>0.665</v>
          </cell>
          <cell r="O6536" t="str">
            <v>I</v>
          </cell>
        </row>
        <row r="6537">
          <cell r="F6537" t="str">
            <v>OOCU8527940</v>
          </cell>
          <cell r="G6537" t="str">
            <v>GR-2024/03-0031</v>
          </cell>
          <cell r="H6537" t="str">
            <v>202401-S0099, 202305-S0053, 202311-S0012</v>
          </cell>
          <cell r="I6537" t="str">
            <v>F</v>
          </cell>
          <cell r="J6537">
            <v>114595</v>
          </cell>
          <cell r="K6537">
            <v>114595</v>
          </cell>
          <cell r="L6537">
            <v>77030.76</v>
          </cell>
          <cell r="M6537" t="str">
            <v>F</v>
          </cell>
          <cell r="N6537">
            <v>0.6722</v>
          </cell>
          <cell r="O6537" t="str">
            <v>I</v>
          </cell>
        </row>
        <row r="6538">
          <cell r="G6538" t="str">
            <v>SPO-2024/01-0129, SPO-2024/04-0016, SPO-2024/01-0130, SPO-2024/03-0005, SPO-2024/01-0134</v>
          </cell>
        </row>
        <row r="6538">
          <cell r="I6538" t="str">
            <v>F</v>
          </cell>
          <cell r="J6538">
            <v>147942</v>
          </cell>
          <cell r="K6538">
            <v>147942</v>
          </cell>
          <cell r="L6538">
            <v>88765.2</v>
          </cell>
          <cell r="M6538" t="str">
            <v>F</v>
          </cell>
          <cell r="N6538">
            <v>0.6</v>
          </cell>
          <cell r="O6538" t="str">
            <v>L</v>
          </cell>
        </row>
        <row r="6539">
          <cell r="G6539" t="str">
            <v>SPO-2024/01-0131</v>
          </cell>
        </row>
        <row r="6539">
          <cell r="I6539" t="str">
            <v>F</v>
          </cell>
          <cell r="J6539">
            <v>42591.4</v>
          </cell>
          <cell r="K6539">
            <v>42591.4</v>
          </cell>
          <cell r="L6539">
            <v>25554.84</v>
          </cell>
          <cell r="M6539" t="str">
            <v>F</v>
          </cell>
          <cell r="N6539">
            <v>0.6</v>
          </cell>
          <cell r="O6539" t="str">
            <v>L</v>
          </cell>
        </row>
        <row r="6540">
          <cell r="F6540" t="str">
            <v>TGBU8728913</v>
          </cell>
          <cell r="G6540" t="str">
            <v>GR-2024/03-0011</v>
          </cell>
          <cell r="H6540" t="str">
            <v>202401-S0080, 202312-S0098, 202311-S0012, 202312-S0045, 202311-S0077, 202309-S0049, 202302-S0033, 202401-S0091, 202307-S0048, 202401-S0059</v>
          </cell>
          <cell r="I6540" t="str">
            <v>F</v>
          </cell>
          <cell r="J6540">
            <v>123191.95</v>
          </cell>
          <cell r="K6540">
            <v>123191.95</v>
          </cell>
          <cell r="L6540">
            <v>82403.1</v>
          </cell>
          <cell r="M6540" t="str">
            <v>F</v>
          </cell>
          <cell r="N6540">
            <v>0.6689</v>
          </cell>
          <cell r="O6540" t="str">
            <v>I</v>
          </cell>
        </row>
        <row r="6541">
          <cell r="F6541" t="str">
            <v>UETU5957105</v>
          </cell>
          <cell r="G6541" t="str">
            <v>GR-2024/03-0004</v>
          </cell>
          <cell r="H6541" t="str">
            <v>202401-S0091</v>
          </cell>
          <cell r="I6541" t="str">
            <v>F</v>
          </cell>
          <cell r="J6541">
            <v>106029.96</v>
          </cell>
          <cell r="K6541">
            <v>106029.96</v>
          </cell>
          <cell r="L6541">
            <v>70923.44</v>
          </cell>
          <cell r="M6541" t="str">
            <v>F</v>
          </cell>
          <cell r="N6541">
            <v>0.6689</v>
          </cell>
          <cell r="O6541" t="str">
            <v>I</v>
          </cell>
        </row>
        <row r="6542">
          <cell r="F6542" t="str">
            <v>TGBU5307361</v>
          </cell>
          <cell r="G6542" t="str">
            <v>GR-2024/02-0087</v>
          </cell>
          <cell r="H6542" t="str">
            <v>202401-S0091</v>
          </cell>
          <cell r="I6542" t="str">
            <v>F</v>
          </cell>
          <cell r="J6542">
            <v>106029.96</v>
          </cell>
          <cell r="K6542">
            <v>106029.96</v>
          </cell>
          <cell r="L6542">
            <v>70923.44</v>
          </cell>
          <cell r="M6542" t="str">
            <v>F</v>
          </cell>
          <cell r="N6542">
            <v>0.6689</v>
          </cell>
          <cell r="O6542" t="str">
            <v>I</v>
          </cell>
        </row>
        <row r="6543">
          <cell r="F6543" t="str">
            <v>TGBU5029384</v>
          </cell>
          <cell r="G6543" t="str">
            <v>GR-2024/02-0090</v>
          </cell>
          <cell r="H6543" t="str">
            <v>202401-S0059</v>
          </cell>
          <cell r="I6543" t="str">
            <v>F</v>
          </cell>
          <cell r="J6543">
            <v>116378.99</v>
          </cell>
          <cell r="K6543">
            <v>116378.99</v>
          </cell>
          <cell r="L6543">
            <v>77845.91</v>
          </cell>
          <cell r="M6543" t="str">
            <v>F</v>
          </cell>
          <cell r="N6543">
            <v>0.6689</v>
          </cell>
          <cell r="O6543" t="str">
            <v>I</v>
          </cell>
        </row>
        <row r="6544">
          <cell r="F6544" t="str">
            <v>F-TCKU7978148</v>
          </cell>
          <cell r="G6544" t="str">
            <v>FGR2024/02-0003</v>
          </cell>
          <cell r="H6544" t="str">
            <v>202311-S0077</v>
          </cell>
          <cell r="I6544" t="str">
            <v>F</v>
          </cell>
          <cell r="J6544">
            <v>52</v>
          </cell>
          <cell r="K6544">
            <v>52</v>
          </cell>
          <cell r="L6544">
            <v>34.03</v>
          </cell>
          <cell r="M6544" t="str">
            <v>F</v>
          </cell>
          <cell r="N6544">
            <v>0.6545</v>
          </cell>
          <cell r="O6544" t="str">
            <v>I</v>
          </cell>
        </row>
        <row r="6545">
          <cell r="F6545" t="str">
            <v>BEAU4006874</v>
          </cell>
          <cell r="G6545" t="str">
            <v>GR-2024/02-0077</v>
          </cell>
          <cell r="H6545" t="str">
            <v>202401-S0051</v>
          </cell>
          <cell r="I6545" t="str">
            <v>F</v>
          </cell>
          <cell r="J6545">
            <v>28236.8</v>
          </cell>
          <cell r="K6545">
            <v>28236.8</v>
          </cell>
          <cell r="L6545">
            <v>18785.94</v>
          </cell>
          <cell r="M6545" t="str">
            <v>F</v>
          </cell>
          <cell r="N6545">
            <v>0.6653</v>
          </cell>
          <cell r="O6545" t="str">
            <v>I</v>
          </cell>
        </row>
        <row r="6546">
          <cell r="G6546" t="str">
            <v>GR-2024/02-0030, GR-2024/02-0005, GR-2024/02-0060</v>
          </cell>
        </row>
        <row r="6546">
          <cell r="I6546" t="str">
            <v>F</v>
          </cell>
          <cell r="J6546">
            <v>3024</v>
          </cell>
          <cell r="K6546">
            <v>3024</v>
          </cell>
          <cell r="L6546">
            <v>3024</v>
          </cell>
          <cell r="M6546" t="str">
            <v>F</v>
          </cell>
          <cell r="N6546">
            <v>1</v>
          </cell>
        </row>
        <row r="6547">
          <cell r="F6547" t="str">
            <v>BEAU4006874</v>
          </cell>
          <cell r="G6547" t="str">
            <v>GR-2024/02-0076</v>
          </cell>
          <cell r="H6547" t="str">
            <v>202311-S0063, 202401-S0031, 202311-S0060, 202311-S0097</v>
          </cell>
          <cell r="I6547" t="str">
            <v>F</v>
          </cell>
          <cell r="J6547">
            <v>68326.48</v>
          </cell>
          <cell r="K6547">
            <v>68326.48</v>
          </cell>
          <cell r="L6547">
            <v>45457.61</v>
          </cell>
          <cell r="M6547" t="str">
            <v>F</v>
          </cell>
          <cell r="N6547">
            <v>0.6653</v>
          </cell>
          <cell r="O6547" t="str">
            <v>I</v>
          </cell>
        </row>
        <row r="6548">
          <cell r="F6548" t="str">
            <v>OOCU6542740</v>
          </cell>
          <cell r="G6548" t="str">
            <v>GR-2024/03-0022</v>
          </cell>
          <cell r="H6548" t="str">
            <v>202311-S0011, 202312-S0062, 202307-S0043, 202312-S0012, 202311-S0030</v>
          </cell>
          <cell r="I6548" t="str">
            <v>F</v>
          </cell>
          <cell r="J6548">
            <v>141807</v>
          </cell>
          <cell r="K6548">
            <v>141807</v>
          </cell>
          <cell r="L6548">
            <v>94854.7</v>
          </cell>
          <cell r="M6548" t="str">
            <v>F</v>
          </cell>
          <cell r="N6548">
            <v>0.6689</v>
          </cell>
          <cell r="O6548" t="str">
            <v>I</v>
          </cell>
        </row>
        <row r="6549">
          <cell r="F6549" t="str">
            <v>CSNU6732586</v>
          </cell>
          <cell r="G6549" t="str">
            <v>GR-2024/03-0017</v>
          </cell>
          <cell r="H6549" t="str">
            <v>202312-S0007, 202311-S0030, 202205-S0014, 202312-S0102, 202310-S0008, 202401-S0097, 202312-S0062</v>
          </cell>
          <cell r="I6549" t="str">
            <v>F</v>
          </cell>
          <cell r="J6549">
            <v>181578.2</v>
          </cell>
          <cell r="K6549">
            <v>181578.2</v>
          </cell>
          <cell r="L6549">
            <v>121457.66</v>
          </cell>
          <cell r="M6549" t="str">
            <v>F</v>
          </cell>
          <cell r="N6549">
            <v>0.6689</v>
          </cell>
          <cell r="O6549" t="str">
            <v>I</v>
          </cell>
        </row>
        <row r="6550">
          <cell r="G6550" t="str">
            <v>SPO-2024/01-0120</v>
          </cell>
        </row>
        <row r="6550">
          <cell r="I6550" t="str">
            <v>F</v>
          </cell>
          <cell r="J6550">
            <v>7367</v>
          </cell>
          <cell r="K6550">
            <v>7367</v>
          </cell>
          <cell r="L6550">
            <v>4420.2</v>
          </cell>
          <cell r="M6550" t="str">
            <v>F</v>
          </cell>
          <cell r="N6550">
            <v>0.6</v>
          </cell>
          <cell r="O6550" t="str">
            <v>L</v>
          </cell>
        </row>
        <row r="6551">
          <cell r="F6551" t="str">
            <v>FFAU5191495</v>
          </cell>
          <cell r="G6551" t="str">
            <v>GR-2024/02-0049</v>
          </cell>
          <cell r="H6551" t="str">
            <v>202401-S0036</v>
          </cell>
          <cell r="I6551" t="str">
            <v>F</v>
          </cell>
          <cell r="J6551">
            <v>5437.24</v>
          </cell>
          <cell r="K6551">
            <v>5437.24</v>
          </cell>
          <cell r="L6551">
            <v>3615.76</v>
          </cell>
          <cell r="M6551" t="str">
            <v>F</v>
          </cell>
          <cell r="N6551">
            <v>0.665</v>
          </cell>
          <cell r="O6551" t="str">
            <v>I</v>
          </cell>
        </row>
        <row r="6552">
          <cell r="F6552" t="str">
            <v>FFAU5191495</v>
          </cell>
          <cell r="G6552" t="str">
            <v>GR-2024/02-0050</v>
          </cell>
          <cell r="H6552" t="str">
            <v>202304-S0065, 202309-S0036, 202310-S0085, 202307-S0059, 202311-S0105</v>
          </cell>
          <cell r="I6552" t="str">
            <v>F</v>
          </cell>
          <cell r="J6552">
            <v>70964</v>
          </cell>
          <cell r="K6552">
            <v>70964</v>
          </cell>
          <cell r="L6552">
            <v>47191.06</v>
          </cell>
          <cell r="M6552" t="str">
            <v>F</v>
          </cell>
          <cell r="N6552">
            <v>0.665</v>
          </cell>
          <cell r="O6552" t="str">
            <v>I</v>
          </cell>
        </row>
        <row r="6553">
          <cell r="F6553" t="str">
            <v>FFAU5191495</v>
          </cell>
          <cell r="G6553" t="str">
            <v>GR-2024/02-0051</v>
          </cell>
          <cell r="H6553" t="str">
            <v>202312-S0008, 202312-S0027, 202312-S0078, 202312-S0090, 202312-S0014, 202312-S0057, 202311-S0055</v>
          </cell>
          <cell r="I6553" t="str">
            <v>F</v>
          </cell>
          <cell r="J6553">
            <v>40764</v>
          </cell>
          <cell r="K6553">
            <v>40764</v>
          </cell>
          <cell r="L6553">
            <v>27108.06</v>
          </cell>
          <cell r="M6553" t="str">
            <v>F</v>
          </cell>
          <cell r="N6553">
            <v>0.665</v>
          </cell>
          <cell r="O6553" t="str">
            <v>I</v>
          </cell>
        </row>
        <row r="6554">
          <cell r="I6554" t="str">
            <v>T</v>
          </cell>
          <cell r="J6554">
            <v>0</v>
          </cell>
          <cell r="K6554">
            <v>0</v>
          </cell>
          <cell r="L6554">
            <v>0</v>
          </cell>
          <cell r="M6554" t="str">
            <v>F</v>
          </cell>
          <cell r="N6554">
            <v>0.6</v>
          </cell>
          <cell r="O6554" t="str">
            <v>L</v>
          </cell>
        </row>
        <row r="6555">
          <cell r="F6555" t="str">
            <v>SEGU4961113</v>
          </cell>
          <cell r="G6555" t="str">
            <v>GR-2024/02-0072</v>
          </cell>
        </row>
        <row r="6555">
          <cell r="I6555" t="str">
            <v>F</v>
          </cell>
          <cell r="J6555">
            <v>0</v>
          </cell>
          <cell r="K6555">
            <v>0</v>
          </cell>
          <cell r="L6555">
            <v>0</v>
          </cell>
          <cell r="M6555" t="str">
            <v>F</v>
          </cell>
          <cell r="N6555">
            <v>0.665</v>
          </cell>
          <cell r="O6555" t="str">
            <v>I</v>
          </cell>
        </row>
        <row r="6556">
          <cell r="F6556" t="str">
            <v>SEGU4961113 (MOCHA)</v>
          </cell>
          <cell r="G6556" t="str">
            <v>GR-2024/02-0071</v>
          </cell>
        </row>
        <row r="6556">
          <cell r="I6556" t="str">
            <v>F</v>
          </cell>
          <cell r="J6556">
            <v>7476.7</v>
          </cell>
          <cell r="K6556">
            <v>7476.7</v>
          </cell>
          <cell r="L6556">
            <v>4972.01</v>
          </cell>
          <cell r="M6556" t="str">
            <v>F</v>
          </cell>
          <cell r="N6556">
            <v>0.665</v>
          </cell>
          <cell r="O6556" t="str">
            <v>I</v>
          </cell>
        </row>
        <row r="6557">
          <cell r="F6557" t="str">
            <v>SEGU4961113 (MOCHA)</v>
          </cell>
          <cell r="G6557" t="str">
            <v>GR-2024/02-0070</v>
          </cell>
        </row>
        <row r="6557">
          <cell r="I6557" t="str">
            <v>F</v>
          </cell>
          <cell r="J6557">
            <v>3303</v>
          </cell>
          <cell r="K6557">
            <v>3303</v>
          </cell>
          <cell r="L6557">
            <v>2196.5</v>
          </cell>
          <cell r="M6557" t="str">
            <v>F</v>
          </cell>
          <cell r="N6557">
            <v>0.665</v>
          </cell>
          <cell r="O6557" t="str">
            <v>I</v>
          </cell>
        </row>
        <row r="6558">
          <cell r="F6558" t="str">
            <v>SEGU4961113</v>
          </cell>
          <cell r="G6558" t="str">
            <v>GR-2024/02-0069</v>
          </cell>
          <cell r="H6558" t="str">
            <v>202312-S0079, 202312-S0076, 202401-S0009</v>
          </cell>
          <cell r="I6558" t="str">
            <v>F</v>
          </cell>
          <cell r="J6558">
            <v>48410</v>
          </cell>
          <cell r="K6558">
            <v>48410</v>
          </cell>
          <cell r="L6558">
            <v>32192.65</v>
          </cell>
          <cell r="M6558" t="str">
            <v>F</v>
          </cell>
          <cell r="N6558">
            <v>0.665</v>
          </cell>
          <cell r="O6558" t="str">
            <v>I</v>
          </cell>
        </row>
        <row r="6559">
          <cell r="F6559" t="str">
            <v>SEGU4961113</v>
          </cell>
          <cell r="G6559" t="str">
            <v>GR-2024/02-0068</v>
          </cell>
          <cell r="H6559" t="str">
            <v>202312-S0015, 202312-S0083, 202312-S0058</v>
          </cell>
          <cell r="I6559" t="str">
            <v>F</v>
          </cell>
          <cell r="J6559">
            <v>53766</v>
          </cell>
          <cell r="K6559">
            <v>53766</v>
          </cell>
          <cell r="L6559">
            <v>35754.39</v>
          </cell>
          <cell r="M6559" t="str">
            <v>F</v>
          </cell>
          <cell r="N6559">
            <v>0.665</v>
          </cell>
          <cell r="O6559" t="str">
            <v>I</v>
          </cell>
        </row>
        <row r="6560">
          <cell r="F6560" t="str">
            <v>SEGU4961113</v>
          </cell>
          <cell r="G6560" t="str">
            <v>GR-2024/02-0067</v>
          </cell>
          <cell r="H6560" t="str">
            <v>202312-S0108</v>
          </cell>
          <cell r="I6560" t="str">
            <v>F</v>
          </cell>
          <cell r="J6560">
            <v>3955</v>
          </cell>
          <cell r="K6560">
            <v>3955</v>
          </cell>
          <cell r="L6560">
            <v>2630.08</v>
          </cell>
          <cell r="M6560" t="str">
            <v>F</v>
          </cell>
          <cell r="N6560">
            <v>0.665</v>
          </cell>
          <cell r="O6560" t="str">
            <v>I</v>
          </cell>
        </row>
        <row r="6561">
          <cell r="F6561" t="str">
            <v>SEGU4961113</v>
          </cell>
          <cell r="G6561" t="str">
            <v>GR-2024/02-0066</v>
          </cell>
          <cell r="H6561" t="str">
            <v>202401-S0057, 202401-S0053, 202311-S0093, 202401-S0048, 202312-S0093</v>
          </cell>
          <cell r="I6561" t="str">
            <v>F</v>
          </cell>
          <cell r="J6561">
            <v>91400</v>
          </cell>
          <cell r="K6561">
            <v>91400</v>
          </cell>
          <cell r="L6561">
            <v>60781</v>
          </cell>
          <cell r="M6561" t="str">
            <v>F</v>
          </cell>
          <cell r="N6561">
            <v>0.665</v>
          </cell>
          <cell r="O6561" t="str">
            <v>I</v>
          </cell>
        </row>
        <row r="6562">
          <cell r="F6562" t="str">
            <v>SEGU4961113</v>
          </cell>
          <cell r="G6562" t="str">
            <v>GR-2024/02-0065</v>
          </cell>
          <cell r="H6562" t="str">
            <v>202312-S0041, 202401-S0049, 202312-S0093, 202401-S0019, 202311-S0087</v>
          </cell>
          <cell r="I6562" t="str">
            <v>F</v>
          </cell>
          <cell r="J6562">
            <v>124804</v>
          </cell>
          <cell r="K6562">
            <v>124804</v>
          </cell>
          <cell r="L6562">
            <v>82994.66</v>
          </cell>
          <cell r="M6562" t="str">
            <v>F</v>
          </cell>
          <cell r="N6562">
            <v>0.665</v>
          </cell>
          <cell r="O6562" t="str">
            <v>I</v>
          </cell>
        </row>
        <row r="6563">
          <cell r="F6563" t="str">
            <v>SEGU4961113</v>
          </cell>
          <cell r="G6563" t="str">
            <v>GR-2024/02-0064</v>
          </cell>
          <cell r="H6563" t="str">
            <v>202312-S0040, 202311-S0096, 202311-S0115, 202312-S0106, 202311-S0036, 202312-S0053</v>
          </cell>
          <cell r="I6563" t="str">
            <v>F</v>
          </cell>
          <cell r="J6563">
            <v>28852.5</v>
          </cell>
          <cell r="K6563">
            <v>28852.5</v>
          </cell>
          <cell r="L6563">
            <v>19186.91</v>
          </cell>
          <cell r="M6563" t="str">
            <v>F</v>
          </cell>
          <cell r="N6563">
            <v>0.665</v>
          </cell>
          <cell r="O6563" t="str">
            <v>I</v>
          </cell>
        </row>
        <row r="6564">
          <cell r="F6564" t="str">
            <v>SEGU4961113</v>
          </cell>
          <cell r="G6564" t="str">
            <v>GR-2024/02-0063</v>
          </cell>
          <cell r="H6564" t="str">
            <v>202401-S0028, 202312-S0089, 202311-S0113</v>
          </cell>
          <cell r="I6564" t="str">
            <v>F</v>
          </cell>
          <cell r="J6564">
            <v>56317.8</v>
          </cell>
          <cell r="K6564">
            <v>56317.8</v>
          </cell>
          <cell r="L6564">
            <v>37451.34</v>
          </cell>
          <cell r="M6564" t="str">
            <v>F</v>
          </cell>
          <cell r="N6564">
            <v>0.665</v>
          </cell>
          <cell r="O6564" t="str">
            <v>I</v>
          </cell>
        </row>
        <row r="6565">
          <cell r="G6565" t="str">
            <v>FGR2024/02-0001</v>
          </cell>
        </row>
        <row r="6565">
          <cell r="I6565" t="str">
            <v>F</v>
          </cell>
          <cell r="J6565">
            <v>0</v>
          </cell>
          <cell r="K6565">
            <v>0</v>
          </cell>
          <cell r="L6565">
            <v>0</v>
          </cell>
          <cell r="M6565" t="str">
            <v>F</v>
          </cell>
          <cell r="N6565">
            <v>0.6</v>
          </cell>
        </row>
        <row r="6566">
          <cell r="F6566" t="str">
            <v>MAGU5306019</v>
          </cell>
          <cell r="G6566" t="str">
            <v>GR-2024/03-0019</v>
          </cell>
          <cell r="H6566" t="str">
            <v>202310-S0029, 202401-S0011, 202203-S0077, 202312-S0048, 202312-S0101, 202401-S0095, 202304-S0028, 202306-S0022, 202311-S0070, 202401-S0061, 202304-S0018</v>
          </cell>
          <cell r="I6566" t="str">
            <v>F</v>
          </cell>
          <cell r="J6566">
            <v>129127</v>
          </cell>
          <cell r="K6566">
            <v>129127</v>
          </cell>
          <cell r="L6566">
            <v>86373.05</v>
          </cell>
          <cell r="M6566" t="str">
            <v>F</v>
          </cell>
          <cell r="N6566">
            <v>0.6689</v>
          </cell>
          <cell r="O6566" t="str">
            <v>I</v>
          </cell>
        </row>
        <row r="6567">
          <cell r="F6567" t="str">
            <v>FSCU8780812</v>
          </cell>
          <cell r="G6567" t="str">
            <v>GR-2024/03-0012</v>
          </cell>
          <cell r="H6567" t="str">
            <v>202311-S0110, 202401-S0006, 202401-S0033, 202312-S0035, 202312-S0044, 202311-S0054, 202401-S0043, 202401-S0095, 202401-S0037</v>
          </cell>
          <cell r="I6567" t="str">
            <v>F</v>
          </cell>
          <cell r="J6567">
            <v>114353.99</v>
          </cell>
          <cell r="K6567">
            <v>114353.99</v>
          </cell>
          <cell r="L6567">
            <v>76491.38</v>
          </cell>
          <cell r="M6567" t="str">
            <v>F</v>
          </cell>
          <cell r="N6567">
            <v>0.6689</v>
          </cell>
          <cell r="O6567" t="str">
            <v>I</v>
          </cell>
        </row>
        <row r="6568">
          <cell r="F6568" t="str">
            <v>MAGU5160942</v>
          </cell>
          <cell r="G6568" t="str">
            <v>GR-2024/03-0023</v>
          </cell>
          <cell r="H6568" t="str">
            <v>202311-S0070, 202312-S0101, 202306-S0009, 202306-S0015</v>
          </cell>
          <cell r="I6568" t="str">
            <v>F</v>
          </cell>
          <cell r="J6568">
            <v>138671.01</v>
          </cell>
          <cell r="K6568">
            <v>138671.01</v>
          </cell>
          <cell r="L6568">
            <v>92757.04</v>
          </cell>
          <cell r="M6568" t="str">
            <v>F</v>
          </cell>
          <cell r="N6568">
            <v>0.6689</v>
          </cell>
          <cell r="O6568" t="str">
            <v>I</v>
          </cell>
        </row>
        <row r="6569">
          <cell r="F6569" t="str">
            <v>FSCU8716048</v>
          </cell>
          <cell r="G6569" t="str">
            <v>GR-2024/03-0021</v>
          </cell>
          <cell r="H6569" t="str">
            <v>202311-S0073, 202303-S0022, 202401-S0095, 202310-S0089, 202312-S0049</v>
          </cell>
          <cell r="I6569" t="str">
            <v>F</v>
          </cell>
          <cell r="J6569">
            <v>133318</v>
          </cell>
          <cell r="K6569">
            <v>133318</v>
          </cell>
          <cell r="L6569">
            <v>89176.41</v>
          </cell>
          <cell r="M6569" t="str">
            <v>F</v>
          </cell>
          <cell r="N6569">
            <v>0.6689</v>
          </cell>
          <cell r="O6569" t="str">
            <v>I</v>
          </cell>
        </row>
        <row r="6570">
          <cell r="G6570" t="str">
            <v>SPO-2024/01-0105, SPO-2024/01-0102, SPO-2024/01-0104</v>
          </cell>
        </row>
        <row r="6570">
          <cell r="I6570" t="str">
            <v>F</v>
          </cell>
          <cell r="J6570">
            <v>150181</v>
          </cell>
          <cell r="K6570">
            <v>150181</v>
          </cell>
          <cell r="L6570">
            <v>90108.6</v>
          </cell>
          <cell r="M6570" t="str">
            <v>F</v>
          </cell>
          <cell r="N6570">
            <v>0.6</v>
          </cell>
          <cell r="O6570" t="str">
            <v>L</v>
          </cell>
        </row>
        <row r="6571">
          <cell r="F6571" t="str">
            <v>WBPU7022069</v>
          </cell>
          <cell r="G6571" t="str">
            <v>GR-2024/03-0007</v>
          </cell>
          <cell r="H6571" t="str">
            <v>202302-S0015</v>
          </cell>
          <cell r="I6571" t="str">
            <v>F</v>
          </cell>
          <cell r="J6571">
            <v>149204.99</v>
          </cell>
          <cell r="K6571">
            <v>149204.99</v>
          </cell>
          <cell r="L6571">
            <v>99803.22</v>
          </cell>
          <cell r="M6571" t="str">
            <v>F</v>
          </cell>
          <cell r="N6571">
            <v>0.6689</v>
          </cell>
          <cell r="O6571" t="str">
            <v>I</v>
          </cell>
        </row>
        <row r="6572">
          <cell r="F6572" t="str">
            <v>FFAU4811159</v>
          </cell>
          <cell r="G6572" t="str">
            <v>GR-2024/02-0056</v>
          </cell>
          <cell r="H6572" t="str">
            <v>202206-S0013, 202204-S0075, 202305-S0077, 202312-S0085, 202302-S0076, 202312-S0020, 202309-S0025</v>
          </cell>
          <cell r="I6572" t="str">
            <v>F</v>
          </cell>
          <cell r="J6572">
            <v>111239.28</v>
          </cell>
          <cell r="K6572">
            <v>111239.28</v>
          </cell>
          <cell r="L6572">
            <v>73974.12</v>
          </cell>
          <cell r="M6572" t="str">
            <v>F</v>
          </cell>
          <cell r="N6572">
            <v>0.665</v>
          </cell>
          <cell r="O6572" t="str">
            <v>I</v>
          </cell>
        </row>
        <row r="6573">
          <cell r="F6573" t="str">
            <v>FFAU5178467</v>
          </cell>
          <cell r="G6573" t="str">
            <v>GR-2024/02-0055</v>
          </cell>
          <cell r="H6573" t="str">
            <v>202312-S0007, 202312-S0043, 202310-S0103, 202310-S0035, 202310-S0058, 202209-S0051, 202309-S0063, 202401-S0032, 202401-S0094, 202312-S0062, 202401-S0004, 202311-S0010, 202308-S0035, 202311-S0001</v>
          </cell>
          <cell r="I6573" t="str">
            <v>F</v>
          </cell>
          <cell r="J6573">
            <v>210100</v>
          </cell>
          <cell r="K6573">
            <v>210100</v>
          </cell>
          <cell r="L6573">
            <v>139716.5</v>
          </cell>
          <cell r="M6573" t="str">
            <v>F</v>
          </cell>
          <cell r="N6573">
            <v>0.665</v>
          </cell>
          <cell r="O6573" t="str">
            <v>I</v>
          </cell>
        </row>
        <row r="6574">
          <cell r="G6574" t="str">
            <v>SPO-2024/01-0099</v>
          </cell>
        </row>
        <row r="6574">
          <cell r="I6574" t="str">
            <v>F</v>
          </cell>
          <cell r="J6574">
            <v>17346</v>
          </cell>
          <cell r="K6574">
            <v>17346</v>
          </cell>
          <cell r="L6574">
            <v>10407.6</v>
          </cell>
          <cell r="M6574" t="str">
            <v>F</v>
          </cell>
          <cell r="N6574">
            <v>0.6</v>
          </cell>
          <cell r="O6574" t="str">
            <v>L</v>
          </cell>
        </row>
        <row r="6575">
          <cell r="F6575" t="str">
            <v>SKIU9074146</v>
          </cell>
          <cell r="G6575" t="str">
            <v>GR-2024/02-0057</v>
          </cell>
          <cell r="H6575" t="str">
            <v>202310-S0008, 202311-S0011, 202312-S0062, 202308-S0049, 202311-S0001, 202311-S0086, 202309-S0055, 202311-S0030, 202104-S0004, 202312-S0011, 202401-S0032</v>
          </cell>
          <cell r="I6575" t="str">
            <v>F</v>
          </cell>
          <cell r="J6575">
            <v>142749</v>
          </cell>
          <cell r="K6575">
            <v>142749</v>
          </cell>
          <cell r="L6575">
            <v>94928.09</v>
          </cell>
          <cell r="M6575" t="str">
            <v>F</v>
          </cell>
          <cell r="N6575">
            <v>0.665</v>
          </cell>
          <cell r="O6575" t="str">
            <v>I</v>
          </cell>
        </row>
        <row r="6576">
          <cell r="F6576" t="str">
            <v>WBPU7021801</v>
          </cell>
          <cell r="G6576" t="str">
            <v>GR-2024/03-0018</v>
          </cell>
          <cell r="H6576" t="str">
            <v>202312-S0103, 202311-S0083, 202310-S0038, 202401-S0093, 202308-S0053, 202311-S0042</v>
          </cell>
          <cell r="I6576" t="str">
            <v>F</v>
          </cell>
          <cell r="J6576">
            <v>118199.99</v>
          </cell>
          <cell r="K6576">
            <v>118199.99</v>
          </cell>
          <cell r="L6576">
            <v>79063.97</v>
          </cell>
          <cell r="M6576" t="str">
            <v>F</v>
          </cell>
          <cell r="N6576">
            <v>0.6689</v>
          </cell>
          <cell r="O6576" t="str">
            <v>I</v>
          </cell>
        </row>
        <row r="6577">
          <cell r="G6577" t="str">
            <v>SPO-2024/01-0097</v>
          </cell>
        </row>
        <row r="6577">
          <cell r="I6577" t="str">
            <v>F</v>
          </cell>
          <cell r="J6577">
            <v>17250</v>
          </cell>
          <cell r="K6577">
            <v>17250</v>
          </cell>
          <cell r="L6577">
            <v>10350</v>
          </cell>
          <cell r="M6577" t="str">
            <v>F</v>
          </cell>
          <cell r="N6577">
            <v>0.6</v>
          </cell>
          <cell r="O6577" t="str">
            <v>L</v>
          </cell>
        </row>
        <row r="6578">
          <cell r="F6578" t="str">
            <v>OOLU6902680</v>
          </cell>
          <cell r="G6578" t="str">
            <v>GR-2024/03-0024</v>
          </cell>
          <cell r="H6578" t="str">
            <v>202401-S0071, 202401-S0065, 202401-S0005, 202312-S0037, 202312-S0072, 202401-S0003, 202312-S0097, 202312-S0104, 202401-S0025, 202311-S0100, 202401-S0023, 202312-S0033, 202312-S0059, 202401-S0012</v>
          </cell>
          <cell r="I6578" t="str">
            <v>F</v>
          </cell>
          <cell r="J6578">
            <v>186842.99</v>
          </cell>
          <cell r="K6578">
            <v>186842.99</v>
          </cell>
          <cell r="L6578">
            <v>124979.28</v>
          </cell>
          <cell r="M6578" t="str">
            <v>F</v>
          </cell>
          <cell r="N6578">
            <v>0.6689</v>
          </cell>
          <cell r="O6578" t="str">
            <v>I</v>
          </cell>
        </row>
        <row r="6579">
          <cell r="G6579" t="str">
            <v>SPO-2024/04-0059</v>
          </cell>
        </row>
        <row r="6579">
          <cell r="I6579" t="str">
            <v>F</v>
          </cell>
          <cell r="J6579">
            <v>24600</v>
          </cell>
          <cell r="K6579">
            <v>24600</v>
          </cell>
          <cell r="L6579">
            <v>14760</v>
          </cell>
          <cell r="M6579" t="str">
            <v>F</v>
          </cell>
          <cell r="N6579">
            <v>0.6</v>
          </cell>
          <cell r="O6579" t="str">
            <v>L</v>
          </cell>
        </row>
        <row r="6580">
          <cell r="F6580" t="str">
            <v>FOR LINKING </v>
          </cell>
          <cell r="G6580" t="str">
            <v>SPO-2024/10-0092, SPO-2024/05-0073, SPO-2024/05-0013, SPO-2024/07-0015, SPO-2024/06-0050, SPO-2024/06-0088, SPO-2024/07-0011, SPO-2024/09-0021, SPO-2024/05-0015, SPO-2024/07-0101, SPO-2024/01-0126, SPO-2024/06-0091, SPO-2024/05-0008, SPO-2024/05-0011, SPO-2024/07-0063, SPO-2024/05-0010, SPO-2024/03-0020, SPO-2024/04-0020, SPO-2024/03-0018, SPO-2024/05-0057, SPO-2024/05-0056, SPO-2024/05-0062, SPO-2024/08-0030, SPO-2024/01-0128, SPO-2024/10-0014, SPO-2024/06-0068, SPO-2024/01-0127, SPO-2024/06-0051, SPO-2024/06-0059, SPO-2024/05-0049, SPO-2024/04-0030, SPO-2024/04-0031, SPO-2024/04-0021, SPO-2024/07-0102, SPO-2024/05-0016</v>
          </cell>
        </row>
        <row r="6580">
          <cell r="I6580" t="str">
            <v>F</v>
          </cell>
          <cell r="J6580">
            <v>1144833</v>
          </cell>
          <cell r="K6580">
            <v>1144833</v>
          </cell>
          <cell r="L6580">
            <v>686899.8</v>
          </cell>
          <cell r="M6580" t="str">
            <v>F</v>
          </cell>
          <cell r="N6580">
            <v>0.6</v>
          </cell>
          <cell r="O6580" t="str">
            <v>L</v>
          </cell>
        </row>
        <row r="6581">
          <cell r="G6581" t="str">
            <v>GR-2024/02-0011</v>
          </cell>
        </row>
        <row r="6581">
          <cell r="I6581" t="str">
            <v>F</v>
          </cell>
          <cell r="J6581">
            <v>44950</v>
          </cell>
          <cell r="K6581">
            <v>44950</v>
          </cell>
          <cell r="L6581">
            <v>44950</v>
          </cell>
          <cell r="M6581" t="str">
            <v>F</v>
          </cell>
          <cell r="N6581">
            <v>1</v>
          </cell>
        </row>
        <row r="6582">
          <cell r="G6582" t="str">
            <v>FGR2024/01-0013</v>
          </cell>
        </row>
        <row r="6582">
          <cell r="I6582" t="str">
            <v>F</v>
          </cell>
          <cell r="J6582">
            <v>0</v>
          </cell>
          <cell r="K6582">
            <v>0</v>
          </cell>
          <cell r="L6582">
            <v>0</v>
          </cell>
          <cell r="M6582" t="str">
            <v>F</v>
          </cell>
          <cell r="N6582">
            <v>0.6</v>
          </cell>
        </row>
        <row r="6583">
          <cell r="G6583" t="str">
            <v>GR-2024/02-0016</v>
          </cell>
        </row>
        <row r="6583">
          <cell r="I6583" t="str">
            <v>F</v>
          </cell>
          <cell r="J6583">
            <v>2030</v>
          </cell>
          <cell r="K6583">
            <v>2030</v>
          </cell>
          <cell r="L6583">
            <v>2030</v>
          </cell>
          <cell r="M6583" t="str">
            <v>F</v>
          </cell>
          <cell r="N6583">
            <v>1</v>
          </cell>
        </row>
        <row r="6584">
          <cell r="G6584" t="str">
            <v>SPO-2024/04-0071, SPO-2024/06-0023, SPO-2024/04-0069, SPO-2024/03-0021, SPO-2024/11-0011, SPO-2024/09-0032, SPO-2024/04-0055, SPO-2024/09-0031</v>
          </cell>
        </row>
        <row r="6584">
          <cell r="I6584" t="str">
            <v>F</v>
          </cell>
          <cell r="J6584">
            <v>324409</v>
          </cell>
          <cell r="K6584">
            <v>324409</v>
          </cell>
          <cell r="L6584">
            <v>194645.4</v>
          </cell>
          <cell r="M6584" t="str">
            <v>F</v>
          </cell>
          <cell r="N6584">
            <v>0.6</v>
          </cell>
          <cell r="O6584" t="str">
            <v>L</v>
          </cell>
        </row>
        <row r="6585">
          <cell r="I6585" t="str">
            <v>T</v>
          </cell>
          <cell r="J6585">
            <v>0</v>
          </cell>
          <cell r="K6585">
            <v>0</v>
          </cell>
          <cell r="L6585">
            <v>0</v>
          </cell>
          <cell r="M6585" t="str">
            <v>F</v>
          </cell>
          <cell r="N6585">
            <v>0.6</v>
          </cell>
          <cell r="O6585" t="str">
            <v>L</v>
          </cell>
        </row>
        <row r="6586">
          <cell r="G6586" t="str">
            <v>SPO-2024/04-0004</v>
          </cell>
        </row>
        <row r="6586">
          <cell r="I6586" t="str">
            <v>F</v>
          </cell>
          <cell r="J6586">
            <v>6300</v>
          </cell>
          <cell r="K6586">
            <v>6300</v>
          </cell>
          <cell r="L6586">
            <v>3780</v>
          </cell>
          <cell r="M6586" t="str">
            <v>F</v>
          </cell>
          <cell r="N6586">
            <v>0.6</v>
          </cell>
          <cell r="O6586" t="str">
            <v>L</v>
          </cell>
        </row>
        <row r="6587">
          <cell r="G6587" t="str">
            <v>SPO-2024/04-0010, SPO-2024/04-0009</v>
          </cell>
        </row>
        <row r="6587">
          <cell r="I6587" t="str">
            <v>F</v>
          </cell>
          <cell r="J6587">
            <v>30520</v>
          </cell>
          <cell r="K6587">
            <v>30520</v>
          </cell>
          <cell r="L6587">
            <v>18312</v>
          </cell>
          <cell r="M6587" t="str">
            <v>F</v>
          </cell>
          <cell r="N6587">
            <v>0.6</v>
          </cell>
          <cell r="O6587" t="str">
            <v>L</v>
          </cell>
        </row>
        <row r="6588">
          <cell r="G6588" t="str">
            <v>SPO-2024/11-0006, SPO-2024/06-0008, SPO-2024/04-0051, SPO-2024/08-0008, SPO-2024/08-0021, SPO-2024/08-0055</v>
          </cell>
        </row>
        <row r="6588">
          <cell r="I6588" t="str">
            <v>F</v>
          </cell>
          <cell r="J6588">
            <v>26842.8</v>
          </cell>
          <cell r="K6588">
            <v>26842.8</v>
          </cell>
          <cell r="L6588">
            <v>16105.68</v>
          </cell>
          <cell r="M6588" t="str">
            <v>F</v>
          </cell>
          <cell r="N6588">
            <v>0.6</v>
          </cell>
          <cell r="O6588" t="str">
            <v>L</v>
          </cell>
        </row>
        <row r="6589">
          <cell r="G6589" t="str">
            <v>SPO-2024/04-0004</v>
          </cell>
        </row>
        <row r="6589">
          <cell r="I6589" t="str">
            <v>F</v>
          </cell>
          <cell r="J6589">
            <v>17850</v>
          </cell>
          <cell r="K6589">
            <v>17850</v>
          </cell>
          <cell r="L6589">
            <v>10710</v>
          </cell>
          <cell r="M6589" t="str">
            <v>F</v>
          </cell>
          <cell r="N6589">
            <v>0.6</v>
          </cell>
          <cell r="O6589" t="str">
            <v>L</v>
          </cell>
        </row>
        <row r="6590">
          <cell r="G6590" t="str">
            <v>SPO-2024/04-0008</v>
          </cell>
        </row>
        <row r="6590">
          <cell r="I6590" t="str">
            <v>F</v>
          </cell>
          <cell r="J6590">
            <v>7050</v>
          </cell>
          <cell r="K6590">
            <v>7050</v>
          </cell>
          <cell r="L6590">
            <v>4230</v>
          </cell>
          <cell r="M6590" t="str">
            <v>F</v>
          </cell>
          <cell r="N6590">
            <v>0.6</v>
          </cell>
          <cell r="O6590" t="str">
            <v>L</v>
          </cell>
        </row>
        <row r="6591">
          <cell r="G6591" t="str">
            <v>SPO-2024/03-0031</v>
          </cell>
        </row>
        <row r="6591">
          <cell r="I6591" t="str">
            <v>F</v>
          </cell>
          <cell r="J6591">
            <v>26300</v>
          </cell>
          <cell r="K6591">
            <v>26300</v>
          </cell>
          <cell r="L6591">
            <v>15780</v>
          </cell>
          <cell r="M6591" t="str">
            <v>F</v>
          </cell>
          <cell r="N6591">
            <v>0.6</v>
          </cell>
          <cell r="O6591" t="str">
            <v>L</v>
          </cell>
        </row>
        <row r="6592">
          <cell r="G6592" t="str">
            <v>SPO-2024/03-0029, SPO-2024/04-0046</v>
          </cell>
        </row>
        <row r="6592">
          <cell r="I6592" t="str">
            <v>F</v>
          </cell>
          <cell r="J6592">
            <v>32400</v>
          </cell>
          <cell r="K6592">
            <v>32400</v>
          </cell>
          <cell r="L6592">
            <v>19440</v>
          </cell>
          <cell r="M6592" t="str">
            <v>F</v>
          </cell>
          <cell r="N6592">
            <v>0.6</v>
          </cell>
          <cell r="O6592" t="str">
            <v>L</v>
          </cell>
        </row>
        <row r="6593">
          <cell r="G6593" t="str">
            <v>SPO-2024/04-0042, SPO-2024/06-0014, SPO-2024/05-0021, SPO-2024/06-0074, SPO-2024/07-0036, SPO-2024/05-0022, SPO-2024/06-0048, SPO-2024/07-0070, SPO-2024/11-0019, SPO-2024/10-0018, SPO-2024/04-0011, SPO-2024/06-0016, SPO-2024/03-0028, SPO-2024/05-0054, SPO-2024/05-0026</v>
          </cell>
        </row>
        <row r="6593">
          <cell r="I6593" t="str">
            <v>F</v>
          </cell>
          <cell r="J6593">
            <v>509311.7</v>
          </cell>
          <cell r="K6593">
            <v>509311.7</v>
          </cell>
          <cell r="L6593">
            <v>305587.02</v>
          </cell>
          <cell r="M6593" t="str">
            <v>F</v>
          </cell>
          <cell r="N6593">
            <v>0.6</v>
          </cell>
          <cell r="O6593" t="str">
            <v>L</v>
          </cell>
        </row>
        <row r="6594">
          <cell r="G6594" t="str">
            <v>SPO-2024/09-0038, SPO-2024/01-0128, SPO-2024/07-0061, SPO-2024/07-0015, SPO-2024/01-0134, SPO-2024/04-0031</v>
          </cell>
        </row>
        <row r="6594">
          <cell r="I6594" t="str">
            <v>F</v>
          </cell>
          <cell r="J6594">
            <v>33184</v>
          </cell>
          <cell r="K6594">
            <v>33184</v>
          </cell>
          <cell r="L6594">
            <v>19910.4</v>
          </cell>
          <cell r="M6594" t="str">
            <v>F</v>
          </cell>
          <cell r="N6594">
            <v>0.6</v>
          </cell>
          <cell r="O6594" t="str">
            <v>L</v>
          </cell>
        </row>
        <row r="6595">
          <cell r="G6595" t="str">
            <v>SPO-2024/05-0004, SPO-2024/04-0010, SPO-2024/05-0038, SPO-2024/04-0009</v>
          </cell>
        </row>
        <row r="6595">
          <cell r="I6595" t="str">
            <v>F</v>
          </cell>
          <cell r="J6595">
            <v>55532</v>
          </cell>
          <cell r="K6595">
            <v>55532</v>
          </cell>
          <cell r="L6595">
            <v>33319.2</v>
          </cell>
          <cell r="M6595" t="str">
            <v>F</v>
          </cell>
          <cell r="N6595">
            <v>0.6</v>
          </cell>
          <cell r="O6595" t="str">
            <v>L</v>
          </cell>
        </row>
        <row r="6596">
          <cell r="G6596" t="str">
            <v>SPO-2024/03-0012, SPO-2024/02-0003</v>
          </cell>
        </row>
        <row r="6596">
          <cell r="I6596" t="str">
            <v>F</v>
          </cell>
          <cell r="J6596">
            <v>17280</v>
          </cell>
          <cell r="K6596">
            <v>17280</v>
          </cell>
          <cell r="L6596">
            <v>10368</v>
          </cell>
          <cell r="M6596" t="str">
            <v>F</v>
          </cell>
          <cell r="N6596">
            <v>0.6</v>
          </cell>
          <cell r="O6596" t="str">
            <v>L</v>
          </cell>
        </row>
        <row r="6597">
          <cell r="F6597" t="str">
            <v>F-CMAU5947917</v>
          </cell>
          <cell r="G6597" t="str">
            <v>FGR2024/01-0012</v>
          </cell>
        </row>
        <row r="6597">
          <cell r="I6597" t="str">
            <v>F</v>
          </cell>
          <cell r="J6597">
            <v>0</v>
          </cell>
          <cell r="K6597">
            <v>0</v>
          </cell>
          <cell r="L6597">
            <v>0</v>
          </cell>
          <cell r="M6597" t="str">
            <v>F</v>
          </cell>
          <cell r="N6597">
            <v>0.6537</v>
          </cell>
          <cell r="O6597" t="str">
            <v>I</v>
          </cell>
        </row>
        <row r="6598">
          <cell r="F6598" t="str">
            <v>F-CMAU7063598</v>
          </cell>
          <cell r="G6598" t="str">
            <v>FGR2024/01-0011</v>
          </cell>
        </row>
        <row r="6598">
          <cell r="I6598" t="str">
            <v>F</v>
          </cell>
          <cell r="J6598">
            <v>0</v>
          </cell>
          <cell r="K6598">
            <v>0</v>
          </cell>
          <cell r="L6598">
            <v>0</v>
          </cell>
          <cell r="M6598" t="str">
            <v>F</v>
          </cell>
          <cell r="N6598">
            <v>0.6545</v>
          </cell>
          <cell r="O6598" t="str">
            <v>I</v>
          </cell>
        </row>
        <row r="6599">
          <cell r="G6599" t="str">
            <v>SPO-2024/03-0028, SPO-2024/04-0042</v>
          </cell>
        </row>
        <row r="6599">
          <cell r="I6599" t="str">
            <v>F</v>
          </cell>
          <cell r="J6599">
            <v>51600</v>
          </cell>
          <cell r="K6599">
            <v>51600</v>
          </cell>
          <cell r="L6599">
            <v>30960</v>
          </cell>
          <cell r="M6599" t="str">
            <v>F</v>
          </cell>
          <cell r="N6599">
            <v>0.6</v>
          </cell>
          <cell r="O6599" t="str">
            <v>L</v>
          </cell>
        </row>
        <row r="6600">
          <cell r="G6600" t="str">
            <v>SPO-2024/02-0003</v>
          </cell>
        </row>
        <row r="6600">
          <cell r="I6600" t="str">
            <v>F</v>
          </cell>
          <cell r="J6600">
            <v>4110</v>
          </cell>
          <cell r="K6600">
            <v>4110</v>
          </cell>
          <cell r="L6600">
            <v>2466</v>
          </cell>
          <cell r="M6600" t="str">
            <v>F</v>
          </cell>
          <cell r="N6600">
            <v>0.6</v>
          </cell>
          <cell r="O6600" t="str">
            <v>L</v>
          </cell>
        </row>
        <row r="6601">
          <cell r="G6601" t="str">
            <v>SPO-2024/03-0031, SPO-2024/01-0109, SPO-2024/04-0048</v>
          </cell>
        </row>
        <row r="6601">
          <cell r="I6601" t="str">
            <v>F</v>
          </cell>
          <cell r="J6601">
            <v>58775.7</v>
          </cell>
          <cell r="K6601">
            <v>58775.7</v>
          </cell>
          <cell r="L6601">
            <v>176327.1</v>
          </cell>
          <cell r="M6601" t="str">
            <v>F</v>
          </cell>
          <cell r="N6601">
            <v>3</v>
          </cell>
          <cell r="O6601" t="str">
            <v>L</v>
          </cell>
        </row>
        <row r="6602">
          <cell r="F6602" t="str">
            <v>FFAU3396639</v>
          </cell>
          <cell r="G6602" t="str">
            <v>GR-2024/02-0083</v>
          </cell>
          <cell r="H6602" t="str">
            <v>202311-S0012, 202310-S0031, 202311-S0077, 202312-S0032, 202312-S0098, 202312-S0045, 202308-S0074, 202309-S0049, 202307-S0048</v>
          </cell>
          <cell r="I6602" t="str">
            <v>F</v>
          </cell>
          <cell r="J6602">
            <v>104020.6</v>
          </cell>
          <cell r="K6602">
            <v>104020.6</v>
          </cell>
          <cell r="L6602">
            <v>69579.38</v>
          </cell>
          <cell r="M6602" t="str">
            <v>F</v>
          </cell>
          <cell r="N6602">
            <v>0.6689</v>
          </cell>
          <cell r="O6602" t="str">
            <v>I</v>
          </cell>
        </row>
        <row r="6603">
          <cell r="G6603" t="str">
            <v>SPO-2024/02-0003</v>
          </cell>
        </row>
        <row r="6603">
          <cell r="I6603" t="str">
            <v>F</v>
          </cell>
          <cell r="J6603">
            <v>10000</v>
          </cell>
          <cell r="K6603">
            <v>10000</v>
          </cell>
          <cell r="L6603">
            <v>6000</v>
          </cell>
          <cell r="M6603" t="str">
            <v>F</v>
          </cell>
          <cell r="N6603">
            <v>0.6</v>
          </cell>
          <cell r="O6603" t="str">
            <v>L</v>
          </cell>
        </row>
        <row r="6604">
          <cell r="F6604" t="str">
            <v>OOCU7247159</v>
          </cell>
          <cell r="G6604" t="str">
            <v>GR-2024/03-0008</v>
          </cell>
          <cell r="H6604" t="str">
            <v>202312-S0045</v>
          </cell>
          <cell r="I6604" t="str">
            <v>F</v>
          </cell>
          <cell r="J6604">
            <v>118440</v>
          </cell>
          <cell r="K6604">
            <v>118440</v>
          </cell>
          <cell r="L6604">
            <v>79224.52</v>
          </cell>
          <cell r="M6604" t="str">
            <v>F</v>
          </cell>
          <cell r="N6604">
            <v>0.6689</v>
          </cell>
          <cell r="O6604" t="str">
            <v>I</v>
          </cell>
        </row>
        <row r="6605">
          <cell r="F6605" t="str">
            <v>FFAU3079697</v>
          </cell>
          <cell r="G6605" t="str">
            <v>GR-2024/02-0086</v>
          </cell>
          <cell r="H6605" t="str">
            <v>202312-S0045, 202311-S0012</v>
          </cell>
          <cell r="I6605" t="str">
            <v>F</v>
          </cell>
          <cell r="J6605">
            <v>106087.35</v>
          </cell>
          <cell r="K6605">
            <v>106087.35</v>
          </cell>
          <cell r="L6605">
            <v>70961.83</v>
          </cell>
          <cell r="M6605" t="str">
            <v>F</v>
          </cell>
          <cell r="N6605">
            <v>0.6689</v>
          </cell>
          <cell r="O6605" t="str">
            <v>I</v>
          </cell>
        </row>
        <row r="6606">
          <cell r="F6606" t="str">
            <v>FFAU3235151</v>
          </cell>
          <cell r="G6606" t="str">
            <v>GR-2024/02-0088</v>
          </cell>
          <cell r="H6606" t="str">
            <v>202311-S0012, 202312-S0045</v>
          </cell>
          <cell r="I6606" t="str">
            <v>F</v>
          </cell>
          <cell r="J6606">
            <v>118440</v>
          </cell>
          <cell r="K6606">
            <v>118440</v>
          </cell>
          <cell r="L6606">
            <v>79224.52</v>
          </cell>
          <cell r="M6606" t="str">
            <v>F</v>
          </cell>
          <cell r="N6606">
            <v>0.6689</v>
          </cell>
          <cell r="O6606" t="str">
            <v>I</v>
          </cell>
        </row>
        <row r="6607">
          <cell r="F6607" t="str">
            <v>FFAU3377860</v>
          </cell>
          <cell r="G6607" t="str">
            <v>GR-2024/02-0078</v>
          </cell>
          <cell r="H6607" t="str">
            <v>202305-S0053, 202312-S0045, 202311-S0012</v>
          </cell>
          <cell r="I6607" t="str">
            <v>F</v>
          </cell>
          <cell r="J6607">
            <v>112333.99</v>
          </cell>
          <cell r="K6607">
            <v>112333.99</v>
          </cell>
          <cell r="L6607">
            <v>75140.21</v>
          </cell>
          <cell r="M6607" t="str">
            <v>F</v>
          </cell>
          <cell r="N6607">
            <v>0.6689</v>
          </cell>
          <cell r="O6607" t="str">
            <v>I</v>
          </cell>
        </row>
        <row r="6608">
          <cell r="F6608" t="str">
            <v>APHU7273209</v>
          </cell>
          <cell r="G6608" t="str">
            <v>GR-2024/02-0027</v>
          </cell>
          <cell r="H6608" t="str">
            <v>202304-S0065, 202310-S0085, 202309-S0036, 202401-S0041, 202311-S0105, 202307-S0059, 202312-S0074</v>
          </cell>
          <cell r="I6608" t="str">
            <v>F</v>
          </cell>
          <cell r="J6608">
            <v>124465.73</v>
          </cell>
          <cell r="K6608">
            <v>124465.73</v>
          </cell>
          <cell r="L6608">
            <v>82147.38</v>
          </cell>
          <cell r="M6608" t="str">
            <v>F</v>
          </cell>
          <cell r="N6608">
            <v>0.66</v>
          </cell>
          <cell r="O6608" t="str">
            <v>I</v>
          </cell>
        </row>
        <row r="6609">
          <cell r="F6609" t="str">
            <v>TCLU5451453</v>
          </cell>
          <cell r="G6609" t="str">
            <v>GR-2024/02-0028</v>
          </cell>
          <cell r="H6609" t="str">
            <v>202312-S0085, 202305-S0077, 202302-S0076, 202211-S0112, 202211-S0062, 202309-S0025</v>
          </cell>
          <cell r="I6609" t="str">
            <v>F</v>
          </cell>
          <cell r="J6609">
            <v>126675.88</v>
          </cell>
          <cell r="K6609">
            <v>126675.88</v>
          </cell>
          <cell r="L6609">
            <v>83606.08</v>
          </cell>
          <cell r="M6609" t="str">
            <v>F</v>
          </cell>
          <cell r="N6609">
            <v>0.66</v>
          </cell>
          <cell r="O6609" t="str">
            <v>I</v>
          </cell>
        </row>
        <row r="6610">
          <cell r="F6610" t="str">
            <v>TGBU5281014 (MOCHA)</v>
          </cell>
          <cell r="G6610" t="str">
            <v>GR-2024/02-0053</v>
          </cell>
        </row>
        <row r="6610">
          <cell r="I6610" t="str">
            <v>F</v>
          </cell>
          <cell r="J6610">
            <v>23936</v>
          </cell>
          <cell r="K6610">
            <v>23936</v>
          </cell>
          <cell r="L6610">
            <v>15917.44</v>
          </cell>
          <cell r="M6610" t="str">
            <v>F</v>
          </cell>
          <cell r="N6610">
            <v>0.665</v>
          </cell>
          <cell r="O6610" t="str">
            <v>I</v>
          </cell>
        </row>
        <row r="6611">
          <cell r="F6611" t="str">
            <v>TGBU5281014</v>
          </cell>
          <cell r="G6611" t="str">
            <v>GR-2024/02-0054</v>
          </cell>
          <cell r="H6611" t="str">
            <v>202401-S0068, 202311-S0014, 202312-S0070, 202311-S0111, 202312-S0051, 202311-S0035, 202311-S0072, 202310-S0057, 202305-S0010, 202312-S0024, 202311-S0071, 202312-S0091, 202312-S0038, 202312-S0019, 202311-S0061, 202311-S0075, 202310-S0062, 202311-S0074, 202311-S0076, 202401-S0026, 202401-S0050, 202311-S0034, 202210-S0076, 202310-S0012, 202310-S0113, 202306-S0039, 202308-S0075, 202311-S0116, 202312-S0094, 202309-S0072, 202312-S0025</v>
          </cell>
          <cell r="I6611" t="str">
            <v>F</v>
          </cell>
          <cell r="J6611">
            <v>637928.5</v>
          </cell>
          <cell r="K6611">
            <v>637928.5</v>
          </cell>
          <cell r="L6611">
            <v>424222.45</v>
          </cell>
          <cell r="M6611" t="str">
            <v>F</v>
          </cell>
          <cell r="N6611">
            <v>0.665</v>
          </cell>
          <cell r="O6611" t="str">
            <v>I</v>
          </cell>
        </row>
        <row r="6612">
          <cell r="G6612" t="str">
            <v>SPO-2024/05-0068, SPO-2024/07-0001</v>
          </cell>
        </row>
        <row r="6612">
          <cell r="I6612" t="str">
            <v>F</v>
          </cell>
          <cell r="J6612">
            <v>8250</v>
          </cell>
          <cell r="K6612">
            <v>8250</v>
          </cell>
          <cell r="L6612">
            <v>4950</v>
          </cell>
          <cell r="M6612" t="str">
            <v>F</v>
          </cell>
          <cell r="N6612">
            <v>0.6</v>
          </cell>
          <cell r="O6612" t="str">
            <v>L</v>
          </cell>
        </row>
        <row r="6613">
          <cell r="G6613" t="str">
            <v>SPO-2024/04-0008</v>
          </cell>
        </row>
        <row r="6613">
          <cell r="I6613" t="str">
            <v>F</v>
          </cell>
          <cell r="J6613">
            <v>14892</v>
          </cell>
          <cell r="K6613">
            <v>14892</v>
          </cell>
          <cell r="L6613">
            <v>4229328</v>
          </cell>
          <cell r="M6613" t="str">
            <v>F</v>
          </cell>
          <cell r="N6613">
            <v>284</v>
          </cell>
          <cell r="O6613" t="str">
            <v>L</v>
          </cell>
        </row>
        <row r="6614">
          <cell r="G6614" t="str">
            <v>SPO-2024/04-0011, SPO-2024/03-0028, SPO-2024/01-0131</v>
          </cell>
        </row>
        <row r="6614">
          <cell r="I6614" t="str">
            <v>F</v>
          </cell>
          <cell r="J6614">
            <v>37425</v>
          </cell>
          <cell r="K6614">
            <v>37425</v>
          </cell>
          <cell r="L6614">
            <v>22455</v>
          </cell>
          <cell r="M6614" t="str">
            <v>F</v>
          </cell>
          <cell r="N6614">
            <v>0.6</v>
          </cell>
          <cell r="O6614" t="str">
            <v>L</v>
          </cell>
        </row>
        <row r="6615">
          <cell r="G6615" t="str">
            <v>SPO-2024/01-0096</v>
          </cell>
        </row>
        <row r="6615">
          <cell r="I6615" t="str">
            <v>F</v>
          </cell>
          <cell r="J6615">
            <v>6250</v>
          </cell>
          <cell r="K6615">
            <v>6250</v>
          </cell>
          <cell r="L6615">
            <v>3750</v>
          </cell>
          <cell r="M6615" t="str">
            <v>F</v>
          </cell>
          <cell r="N6615">
            <v>0.6</v>
          </cell>
          <cell r="O6615" t="str">
            <v>L</v>
          </cell>
        </row>
        <row r="6616">
          <cell r="G6616" t="str">
            <v>SPO-2024/02-0003, SPO-2024/03-0012</v>
          </cell>
        </row>
        <row r="6616">
          <cell r="I6616" t="str">
            <v>F</v>
          </cell>
          <cell r="J6616">
            <v>8000</v>
          </cell>
          <cell r="K6616">
            <v>8000</v>
          </cell>
          <cell r="L6616">
            <v>4800</v>
          </cell>
          <cell r="M6616" t="str">
            <v>F</v>
          </cell>
          <cell r="N6616">
            <v>0.6</v>
          </cell>
          <cell r="O6616" t="str">
            <v>L</v>
          </cell>
        </row>
        <row r="6617">
          <cell r="F6617" t="str">
            <v>SEKU5676603 (MOCHA)</v>
          </cell>
          <cell r="G6617" t="str">
            <v>GR-2024/02-0046</v>
          </cell>
        </row>
        <row r="6617">
          <cell r="I6617" t="str">
            <v>F</v>
          </cell>
          <cell r="J6617">
            <v>177536.2</v>
          </cell>
          <cell r="K6617">
            <v>177536.2</v>
          </cell>
          <cell r="L6617">
            <v>118061.57</v>
          </cell>
          <cell r="M6617" t="str">
            <v>F</v>
          </cell>
          <cell r="N6617">
            <v>0.665</v>
          </cell>
          <cell r="O6617" t="str">
            <v>I</v>
          </cell>
        </row>
        <row r="6618">
          <cell r="G6618" t="str">
            <v>SPO-2024/03-0022</v>
          </cell>
        </row>
        <row r="6618">
          <cell r="I6618" t="str">
            <v>F</v>
          </cell>
          <cell r="J6618">
            <v>1080</v>
          </cell>
          <cell r="K6618">
            <v>1080</v>
          </cell>
          <cell r="L6618">
            <v>648</v>
          </cell>
          <cell r="M6618" t="str">
            <v>F</v>
          </cell>
          <cell r="N6618">
            <v>0.6</v>
          </cell>
          <cell r="O6618" t="str">
            <v>L</v>
          </cell>
        </row>
        <row r="6619">
          <cell r="F6619" t="str">
            <v>SEKU5676603</v>
          </cell>
          <cell r="G6619" t="str">
            <v>GR-2024/02-0052</v>
          </cell>
          <cell r="H6619" t="str">
            <v>202311-S0074, 202311-S0076, 202310-S0012, 202312-S0038, 202311-S0034, 202308-S0075, 202312-S0025, 202311-S0116, 202310-S0044, 202306-S0039, 202307-S0051, 202312-S0094, 202307-S0067, 202401-S0068, 202305-S0093, 202312-S0051, 202311-S0072, 202312-S0024, 202311-S0035, 202309-S0072, 202305-S0010, 202311-S0101, 202309-S0052, 202312-S0019, 202311-S0071, 202311-S0075, 202310-S0062</v>
          </cell>
          <cell r="I6619" t="str">
            <v>F</v>
          </cell>
          <cell r="J6619">
            <v>713361.5</v>
          </cell>
          <cell r="K6619">
            <v>713361.5</v>
          </cell>
          <cell r="L6619">
            <v>474385.4</v>
          </cell>
          <cell r="M6619" t="str">
            <v>F</v>
          </cell>
          <cell r="N6619">
            <v>0.665</v>
          </cell>
          <cell r="O6619" t="str">
            <v>I</v>
          </cell>
        </row>
        <row r="6620">
          <cell r="G6620" t="str">
            <v>SPO-2024/01-0084, SPO-2024/01-0082</v>
          </cell>
        </row>
        <row r="6620">
          <cell r="I6620" t="str">
            <v>F</v>
          </cell>
          <cell r="J6620">
            <v>81748.1</v>
          </cell>
          <cell r="K6620">
            <v>81748.1</v>
          </cell>
          <cell r="L6620">
            <v>49048.86</v>
          </cell>
          <cell r="M6620" t="str">
            <v>F</v>
          </cell>
          <cell r="N6620">
            <v>0.6</v>
          </cell>
          <cell r="O6620" t="str">
            <v>L</v>
          </cell>
        </row>
        <row r="6621">
          <cell r="F6621" t="str">
            <v>TLLU7544511 (MOCHA)</v>
          </cell>
          <cell r="G6621" t="str">
            <v>GR-2024/02-0024</v>
          </cell>
        </row>
        <row r="6621">
          <cell r="I6621" t="str">
            <v>F</v>
          </cell>
          <cell r="J6621">
            <v>100470</v>
          </cell>
          <cell r="K6621">
            <v>100470</v>
          </cell>
          <cell r="L6621">
            <v>65848.04</v>
          </cell>
          <cell r="M6621" t="str">
            <v>F</v>
          </cell>
          <cell r="N6621">
            <v>0.6554</v>
          </cell>
          <cell r="O6621" t="str">
            <v>I</v>
          </cell>
        </row>
        <row r="6622">
          <cell r="F6622" t="str">
            <v>TLLU7544511</v>
          </cell>
          <cell r="G6622" t="str">
            <v>GR-2024/02-0023</v>
          </cell>
          <cell r="H6622" t="str">
            <v>202311-S0094, 202310-S0114, 202312-S0039, 202310-S0033, 202312-S0088, 202312-S0029, 202311-S0118, 202312-S0023, 202312-S0063, 202312-S0022, 202312-S0052, 202311-S0098, 202307-S0037, 202401-S0042, 202312-S0017</v>
          </cell>
          <cell r="I6622" t="str">
            <v>F</v>
          </cell>
          <cell r="J6622">
            <v>335208.5</v>
          </cell>
          <cell r="K6622">
            <v>335208.5</v>
          </cell>
          <cell r="L6622">
            <v>219695.65</v>
          </cell>
          <cell r="M6622" t="str">
            <v>F</v>
          </cell>
          <cell r="N6622">
            <v>0.6554</v>
          </cell>
          <cell r="O6622" t="str">
            <v>I</v>
          </cell>
        </row>
        <row r="6623">
          <cell r="F6623" t="str">
            <v>TLLU7544511</v>
          </cell>
          <cell r="G6623" t="str">
            <v>GR-2024/02-0022</v>
          </cell>
          <cell r="H6623" t="str">
            <v>202312-S0075</v>
          </cell>
          <cell r="I6623" t="str">
            <v>F</v>
          </cell>
          <cell r="J6623">
            <v>7200</v>
          </cell>
          <cell r="K6623">
            <v>7200</v>
          </cell>
          <cell r="L6623">
            <v>4718.88</v>
          </cell>
          <cell r="M6623" t="str">
            <v>F</v>
          </cell>
          <cell r="N6623">
            <v>0.6554</v>
          </cell>
          <cell r="O6623" t="str">
            <v>I</v>
          </cell>
        </row>
        <row r="6624">
          <cell r="F6624" t="str">
            <v>CMAU4137655 (KUCHING)</v>
          </cell>
          <cell r="G6624" t="str">
            <v>GR-2024/02-0085</v>
          </cell>
          <cell r="H6624" t="str">
            <v>202312-S0001</v>
          </cell>
          <cell r="I6624" t="str">
            <v>F</v>
          </cell>
          <cell r="J6624">
            <v>46435</v>
          </cell>
          <cell r="K6624">
            <v>46435</v>
          </cell>
          <cell r="L6624">
            <v>30647.1</v>
          </cell>
          <cell r="M6624" t="str">
            <v>F</v>
          </cell>
          <cell r="N6624">
            <v>0.66</v>
          </cell>
          <cell r="O6624" t="str">
            <v>I</v>
          </cell>
        </row>
        <row r="6625">
          <cell r="F6625" t="str">
            <v>DRYU6021683 (MOCHA)</v>
          </cell>
          <cell r="G6625" t="str">
            <v>GR-2024/02-0039</v>
          </cell>
        </row>
        <row r="6625">
          <cell r="I6625" t="str">
            <v>F</v>
          </cell>
          <cell r="J6625">
            <v>35584.5</v>
          </cell>
          <cell r="K6625">
            <v>35584.5</v>
          </cell>
          <cell r="L6625">
            <v>23322.08</v>
          </cell>
          <cell r="M6625" t="str">
            <v>F</v>
          </cell>
          <cell r="N6625">
            <v>0.6554</v>
          </cell>
          <cell r="O6625" t="str">
            <v>I</v>
          </cell>
        </row>
        <row r="6626">
          <cell r="F6626" t="str">
            <v>DRYU6021683</v>
          </cell>
          <cell r="G6626" t="str">
            <v>GR-2024/02-0038</v>
          </cell>
          <cell r="H6626" t="str">
            <v>202312-S0054</v>
          </cell>
          <cell r="I6626" t="str">
            <v>F</v>
          </cell>
          <cell r="J6626">
            <v>1977.5</v>
          </cell>
          <cell r="K6626">
            <v>1977.5</v>
          </cell>
          <cell r="L6626">
            <v>1296.05</v>
          </cell>
          <cell r="M6626" t="str">
            <v>F</v>
          </cell>
          <cell r="N6626">
            <v>0.6554</v>
          </cell>
          <cell r="O6626" t="str">
            <v>I</v>
          </cell>
        </row>
        <row r="6627">
          <cell r="F6627" t="str">
            <v>CMAU4137655 （KUCHING)</v>
          </cell>
          <cell r="G6627" t="str">
            <v>GR-2024/02-0084</v>
          </cell>
          <cell r="H6627" t="str">
            <v>202312-S0002</v>
          </cell>
          <cell r="I6627" t="str">
            <v>F</v>
          </cell>
          <cell r="J6627">
            <v>64160.01</v>
          </cell>
          <cell r="K6627">
            <v>64160.01</v>
          </cell>
          <cell r="L6627">
            <v>42345.61</v>
          </cell>
          <cell r="M6627" t="str">
            <v>F</v>
          </cell>
          <cell r="N6627">
            <v>0.66</v>
          </cell>
          <cell r="O6627" t="str">
            <v>I</v>
          </cell>
        </row>
        <row r="6628">
          <cell r="F6628" t="str">
            <v>DRYU6021683</v>
          </cell>
          <cell r="G6628" t="str">
            <v>GR-2024/02-0037</v>
          </cell>
          <cell r="H6628" t="str">
            <v>202310-S0017, 202311-S0051, 202312-S0092, 202312-S0042, 202312-S0084, 202311-S0093, 202308-S0079, 202312-S0056, 202310-S0084, 202311-S0119, 202310-S0070, 202310-S0026</v>
          </cell>
          <cell r="I6628" t="str">
            <v>F</v>
          </cell>
          <cell r="J6628">
            <v>401649</v>
          </cell>
          <cell r="K6628">
            <v>401649</v>
          </cell>
          <cell r="L6628">
            <v>263240.75</v>
          </cell>
          <cell r="M6628" t="str">
            <v>F</v>
          </cell>
          <cell r="N6628">
            <v>0.6554</v>
          </cell>
          <cell r="O6628" t="str">
            <v>I</v>
          </cell>
        </row>
        <row r="6629">
          <cell r="F6629" t="str">
            <v>DRYU6021683</v>
          </cell>
          <cell r="G6629" t="str">
            <v>GR-2024/02-0036</v>
          </cell>
          <cell r="H6629" t="str">
            <v>202312-S0003, 202310-S0036, 202311-S0029, 202311-S0091</v>
          </cell>
          <cell r="I6629" t="str">
            <v>F</v>
          </cell>
          <cell r="J6629">
            <v>51710</v>
          </cell>
          <cell r="K6629">
            <v>51710</v>
          </cell>
          <cell r="L6629">
            <v>33890.73</v>
          </cell>
          <cell r="M6629" t="str">
            <v>F</v>
          </cell>
          <cell r="N6629">
            <v>0.6554</v>
          </cell>
          <cell r="O6629" t="str">
            <v>I</v>
          </cell>
        </row>
        <row r="6630">
          <cell r="F6630" t="str">
            <v>DRYU6021683</v>
          </cell>
          <cell r="G6630" t="str">
            <v>GR-2024/02-0035</v>
          </cell>
          <cell r="H6630" t="str">
            <v>202311-S0090</v>
          </cell>
          <cell r="I6630" t="str">
            <v>F</v>
          </cell>
          <cell r="J6630">
            <v>85272</v>
          </cell>
          <cell r="K6630">
            <v>85272</v>
          </cell>
          <cell r="L6630">
            <v>55887.27</v>
          </cell>
          <cell r="M6630" t="str">
            <v>F</v>
          </cell>
          <cell r="N6630">
            <v>0.6554</v>
          </cell>
          <cell r="O6630" t="str">
            <v>I</v>
          </cell>
        </row>
        <row r="6631">
          <cell r="F6631" t="str">
            <v>DRYU6021683</v>
          </cell>
          <cell r="G6631" t="str">
            <v>GR-2024/02-0034</v>
          </cell>
          <cell r="H6631" t="str">
            <v>202311-S0066, 202309-S0023, 202401-S0067, 202311-S0046, 202311-S0022</v>
          </cell>
          <cell r="I6631" t="str">
            <v>F</v>
          </cell>
          <cell r="J6631">
            <v>115629.5</v>
          </cell>
          <cell r="K6631">
            <v>115629.5</v>
          </cell>
          <cell r="L6631">
            <v>75783.57</v>
          </cell>
          <cell r="M6631" t="str">
            <v>F</v>
          </cell>
          <cell r="N6631">
            <v>0.6554</v>
          </cell>
          <cell r="O6631" t="str">
            <v>I</v>
          </cell>
        </row>
        <row r="6632">
          <cell r="G6632" t="str">
            <v>SPO-2024/01-0071</v>
          </cell>
        </row>
        <row r="6632">
          <cell r="I6632" t="str">
            <v>F</v>
          </cell>
          <cell r="J6632">
            <v>0</v>
          </cell>
          <cell r="K6632">
            <v>0</v>
          </cell>
          <cell r="L6632">
            <v>0</v>
          </cell>
          <cell r="M6632" t="str">
            <v>F</v>
          </cell>
          <cell r="N6632">
            <v>3</v>
          </cell>
          <cell r="O6632" t="str">
            <v>L</v>
          </cell>
        </row>
        <row r="6633">
          <cell r="F6633" t="str">
            <v>TCKU7978148</v>
          </cell>
          <cell r="G6633" t="str">
            <v>GR-2024/02-0004</v>
          </cell>
        </row>
        <row r="6633">
          <cell r="I6633" t="str">
            <v>F</v>
          </cell>
          <cell r="J6633">
            <v>843</v>
          </cell>
          <cell r="K6633">
            <v>843</v>
          </cell>
          <cell r="L6633">
            <v>551.74</v>
          </cell>
          <cell r="M6633" t="str">
            <v>F</v>
          </cell>
          <cell r="N6633">
            <v>0.6545</v>
          </cell>
          <cell r="O6633" t="str">
            <v>I</v>
          </cell>
        </row>
        <row r="6634">
          <cell r="F6634" t="str">
            <v>DRYU6021683</v>
          </cell>
          <cell r="G6634" t="str">
            <v>GR-2024/02-0033</v>
          </cell>
          <cell r="H6634" t="str">
            <v>202310-S0064, 202312-S0105, 202311-S0065, 202311-S0117, 202311-S0095, 202312-S0087, 202312-S0016, 202312-S0026</v>
          </cell>
          <cell r="I6634" t="str">
            <v>F</v>
          </cell>
          <cell r="J6634">
            <v>215630.5</v>
          </cell>
          <cell r="K6634">
            <v>215630.5</v>
          </cell>
          <cell r="L6634">
            <v>141324.23</v>
          </cell>
          <cell r="M6634" t="str">
            <v>F</v>
          </cell>
          <cell r="N6634">
            <v>0.6554</v>
          </cell>
          <cell r="O6634" t="str">
            <v>I</v>
          </cell>
        </row>
        <row r="6635">
          <cell r="G6635" t="str">
            <v>GR-2024/01-0067</v>
          </cell>
        </row>
        <row r="6635">
          <cell r="I6635" t="str">
            <v>F</v>
          </cell>
          <cell r="J6635">
            <v>138</v>
          </cell>
          <cell r="K6635">
            <v>138</v>
          </cell>
          <cell r="L6635">
            <v>138</v>
          </cell>
          <cell r="M6635" t="str">
            <v>T</v>
          </cell>
          <cell r="N6635">
            <v>1</v>
          </cell>
        </row>
        <row r="6636">
          <cell r="F6636" t="str">
            <v>DRYU6021683</v>
          </cell>
          <cell r="G6636" t="str">
            <v>GR-2024/02-0032</v>
          </cell>
          <cell r="H6636" t="str">
            <v>202312-S0006, 202311-S0113, 202312-S0055, 202311-S0008</v>
          </cell>
          <cell r="I6636" t="str">
            <v>F</v>
          </cell>
          <cell r="J6636">
            <v>104297.2</v>
          </cell>
          <cell r="K6636">
            <v>104297.2</v>
          </cell>
          <cell r="L6636">
            <v>68356.38</v>
          </cell>
          <cell r="M6636" t="str">
            <v>F</v>
          </cell>
          <cell r="N6636">
            <v>0.6554</v>
          </cell>
          <cell r="O6636" t="str">
            <v>I</v>
          </cell>
        </row>
        <row r="6637">
          <cell r="F6637" t="str">
            <v>CSLU6070332</v>
          </cell>
          <cell r="G6637" t="str">
            <v>GR-2024/02-0047</v>
          </cell>
          <cell r="H6637" t="str">
            <v>202310-S0018, 202309-S0038</v>
          </cell>
          <cell r="I6637" t="str">
            <v>F</v>
          </cell>
          <cell r="J6637">
            <v>115047.03</v>
          </cell>
          <cell r="K6637">
            <v>115047.03</v>
          </cell>
          <cell r="L6637">
            <v>76506.27</v>
          </cell>
          <cell r="M6637" t="str">
            <v>F</v>
          </cell>
          <cell r="N6637">
            <v>0.665</v>
          </cell>
          <cell r="O6637" t="str">
            <v>I</v>
          </cell>
        </row>
        <row r="6638">
          <cell r="F6638" t="str">
            <v>TCKU7978148</v>
          </cell>
          <cell r="G6638" t="str">
            <v>GR-2024/02-0003</v>
          </cell>
          <cell r="H6638" t="str">
            <v>202312-S0034, 202311-S0108, 202307-S0048, 202309-S0049, 202308-S0067, 202209-S0077, 202309-S0065, 202401-S0066, 202309-S0007, 202312-S0045, 202311-S0077, 202305-S0086, 202311-S0012, 202312-S0098</v>
          </cell>
          <cell r="I6638" t="str">
            <v>F</v>
          </cell>
          <cell r="J6638">
            <v>116310.52</v>
          </cell>
          <cell r="K6638">
            <v>116310.52</v>
          </cell>
          <cell r="L6638">
            <v>76125.24</v>
          </cell>
          <cell r="M6638" t="str">
            <v>F</v>
          </cell>
          <cell r="N6638">
            <v>0.6545</v>
          </cell>
          <cell r="O6638" t="str">
            <v>I</v>
          </cell>
        </row>
        <row r="6639">
          <cell r="F6639" t="str">
            <v>OOLU6812122</v>
          </cell>
          <cell r="G6639" t="str">
            <v>GR-2024/02-0045</v>
          </cell>
          <cell r="H6639" t="str">
            <v>202401-S0061, 202311-S0070, 202312-S0048, 202306-S0015</v>
          </cell>
          <cell r="I6639" t="str">
            <v>F</v>
          </cell>
          <cell r="J6639">
            <v>137514</v>
          </cell>
          <cell r="K6639">
            <v>137514</v>
          </cell>
          <cell r="L6639">
            <v>91446.81</v>
          </cell>
          <cell r="M6639" t="str">
            <v>F</v>
          </cell>
          <cell r="N6639">
            <v>0.665</v>
          </cell>
          <cell r="O6639" t="str">
            <v>I</v>
          </cell>
        </row>
        <row r="6640">
          <cell r="F6640" t="str">
            <v>OOCU8842222</v>
          </cell>
          <cell r="G6640" t="str">
            <v>GR-2024/02-0048</v>
          </cell>
          <cell r="H6640" t="str">
            <v>202312-S0005, 202311-S0112, 202312-S0073, 202205-S0012, 202401-S0061, 202311-S0073, 202312-S0035, 202310-S0029, 202303-S0022</v>
          </cell>
          <cell r="I6640" t="str">
            <v>F</v>
          </cell>
          <cell r="J6640">
            <v>126647</v>
          </cell>
          <cell r="K6640">
            <v>126647</v>
          </cell>
          <cell r="L6640">
            <v>84220.26</v>
          </cell>
          <cell r="M6640" t="str">
            <v>F</v>
          </cell>
          <cell r="N6640">
            <v>0.665</v>
          </cell>
          <cell r="O6640" t="str">
            <v>I</v>
          </cell>
        </row>
        <row r="6641">
          <cell r="F6641" t="str">
            <v>OOLU9292997</v>
          </cell>
          <cell r="G6641" t="str">
            <v>GR-2024/02-0042</v>
          </cell>
          <cell r="H6641" t="str">
            <v>202401-S0061, 202205-S0076</v>
          </cell>
          <cell r="I6641" t="str">
            <v>F</v>
          </cell>
          <cell r="J6641">
            <v>106968</v>
          </cell>
          <cell r="K6641">
            <v>106968</v>
          </cell>
          <cell r="L6641">
            <v>71133.72</v>
          </cell>
          <cell r="M6641" t="str">
            <v>F</v>
          </cell>
          <cell r="N6641">
            <v>0.665</v>
          </cell>
          <cell r="O6641" t="str">
            <v>I</v>
          </cell>
        </row>
        <row r="6642">
          <cell r="F6642" t="str">
            <v>CSNU7379982</v>
          </cell>
          <cell r="G6642" t="str">
            <v>GR-2024/02-0007</v>
          </cell>
          <cell r="H6642" t="str">
            <v>202401-S0066, 202311-S0077, 202305-S0086, 202312-S0045</v>
          </cell>
          <cell r="I6642" t="str">
            <v>F</v>
          </cell>
          <cell r="J6642">
            <v>132663.01</v>
          </cell>
          <cell r="K6642">
            <v>132663.01</v>
          </cell>
          <cell r="L6642">
            <v>86827.94</v>
          </cell>
          <cell r="M6642" t="str">
            <v>F</v>
          </cell>
          <cell r="N6642">
            <v>0.6545</v>
          </cell>
          <cell r="O6642" t="str">
            <v>I</v>
          </cell>
        </row>
        <row r="6643">
          <cell r="G6643" t="str">
            <v>SPO-2024/01-0062, SPO-2024/01-0066</v>
          </cell>
        </row>
        <row r="6643">
          <cell r="I6643" t="str">
            <v>F</v>
          </cell>
          <cell r="J6643">
            <v>100818</v>
          </cell>
          <cell r="K6643">
            <v>100818</v>
          </cell>
          <cell r="L6643">
            <v>60490.8</v>
          </cell>
          <cell r="M6643" t="str">
            <v>F</v>
          </cell>
          <cell r="N6643">
            <v>0.6</v>
          </cell>
          <cell r="O6643" t="str">
            <v>L</v>
          </cell>
        </row>
        <row r="6644">
          <cell r="F6644" t="str">
            <v>DFSU7072285</v>
          </cell>
          <cell r="G6644" t="str">
            <v>GR-2024/02-0041</v>
          </cell>
          <cell r="H6644" t="str">
            <v>202311-S0083, 202312-S0081, 202311-S0085</v>
          </cell>
          <cell r="I6644" t="str">
            <v>F</v>
          </cell>
          <cell r="J6644">
            <v>105695.88</v>
          </cell>
          <cell r="K6644">
            <v>105695.88</v>
          </cell>
          <cell r="L6644">
            <v>69759.28</v>
          </cell>
          <cell r="M6644" t="str">
            <v>F</v>
          </cell>
          <cell r="N6644">
            <v>0.66</v>
          </cell>
          <cell r="O6644" t="str">
            <v>I</v>
          </cell>
        </row>
        <row r="6645">
          <cell r="F6645" t="str">
            <v>FFAU2399187</v>
          </cell>
          <cell r="G6645" t="str">
            <v>GR-2024/02-0043</v>
          </cell>
          <cell r="H6645" t="str">
            <v>202311-S0042, 202306-S0014, 202307-S0030, 202311-S0083, 202310-S0038</v>
          </cell>
          <cell r="I6645" t="str">
            <v>F</v>
          </cell>
          <cell r="J6645">
            <v>127157.61</v>
          </cell>
          <cell r="K6645">
            <v>127157.61</v>
          </cell>
          <cell r="L6645">
            <v>83924.02</v>
          </cell>
          <cell r="M6645" t="str">
            <v>F</v>
          </cell>
          <cell r="N6645">
            <v>0.66</v>
          </cell>
          <cell r="O6645" t="str">
            <v>I</v>
          </cell>
        </row>
        <row r="6646">
          <cell r="G6646" t="str">
            <v>SPO-2024/01-0096</v>
          </cell>
        </row>
        <row r="6646">
          <cell r="I6646" t="str">
            <v>F</v>
          </cell>
          <cell r="J6646">
            <v>14560</v>
          </cell>
          <cell r="K6646">
            <v>14560</v>
          </cell>
          <cell r="L6646">
            <v>8736</v>
          </cell>
          <cell r="M6646" t="str">
            <v>F</v>
          </cell>
          <cell r="N6646">
            <v>0.6</v>
          </cell>
          <cell r="O6646" t="str">
            <v>L</v>
          </cell>
        </row>
        <row r="6647">
          <cell r="G6647" t="str">
            <v>SPO-2024/04-0058</v>
          </cell>
        </row>
        <row r="6647">
          <cell r="I6647" t="str">
            <v>F</v>
          </cell>
          <cell r="J6647">
            <v>8010</v>
          </cell>
          <cell r="K6647">
            <v>8010</v>
          </cell>
          <cell r="L6647">
            <v>4806</v>
          </cell>
          <cell r="M6647" t="str">
            <v>F</v>
          </cell>
          <cell r="N6647">
            <v>0.6</v>
          </cell>
          <cell r="O6647" t="str">
            <v>L</v>
          </cell>
        </row>
        <row r="6648">
          <cell r="G6648" t="str">
            <v>SPO-2024/02-0005</v>
          </cell>
        </row>
        <row r="6648">
          <cell r="I6648" t="str">
            <v>F</v>
          </cell>
          <cell r="J6648">
            <v>2550</v>
          </cell>
          <cell r="K6648">
            <v>2550</v>
          </cell>
          <cell r="L6648">
            <v>1530</v>
          </cell>
          <cell r="M6648" t="str">
            <v>F</v>
          </cell>
          <cell r="N6648">
            <v>0.6</v>
          </cell>
          <cell r="O6648" t="str">
            <v>L</v>
          </cell>
        </row>
        <row r="6649">
          <cell r="F6649" t="str">
            <v>OOLU8864070</v>
          </cell>
          <cell r="G6649" t="str">
            <v>GR-2024/02-0017</v>
          </cell>
          <cell r="H6649" t="str">
            <v>202310-S0029, 202311-S0073, 202311-S0110, 202312-S0035, 202307-S0029, 202311-S0112, 202205-S0012, 202306-S0009, 202401-S0061, 202312-S0044</v>
          </cell>
          <cell r="I6649" t="str">
            <v>F</v>
          </cell>
          <cell r="J6649">
            <v>142299.99</v>
          </cell>
          <cell r="K6649">
            <v>142299.99</v>
          </cell>
          <cell r="L6649">
            <v>93263.41</v>
          </cell>
          <cell r="M6649" t="str">
            <v>F</v>
          </cell>
          <cell r="N6649">
            <v>0.6554</v>
          </cell>
          <cell r="O6649" t="str">
            <v>I</v>
          </cell>
        </row>
        <row r="6650">
          <cell r="G6650" t="str">
            <v>SPO-2024/01-0131</v>
          </cell>
        </row>
        <row r="6650">
          <cell r="I6650" t="str">
            <v>F</v>
          </cell>
          <cell r="J6650">
            <v>2350</v>
          </cell>
          <cell r="K6650">
            <v>2350</v>
          </cell>
          <cell r="L6650">
            <v>1410</v>
          </cell>
          <cell r="M6650" t="str">
            <v>F</v>
          </cell>
          <cell r="N6650">
            <v>0.6</v>
          </cell>
          <cell r="O6650" t="str">
            <v>L</v>
          </cell>
        </row>
        <row r="6651">
          <cell r="F6651" t="str">
            <v>OOCU7390149</v>
          </cell>
          <cell r="G6651" t="str">
            <v>GR-2024/02-0026</v>
          </cell>
          <cell r="H6651" t="str">
            <v>202312-S0048, 202312-S0101, 202205-S0076, 202311-S0070, 202401-S0061</v>
          </cell>
          <cell r="I6651" t="str">
            <v>F</v>
          </cell>
          <cell r="J6651">
            <v>127058.62</v>
          </cell>
          <cell r="K6651">
            <v>127058.62</v>
          </cell>
          <cell r="L6651">
            <v>83274.22</v>
          </cell>
          <cell r="M6651" t="str">
            <v>F</v>
          </cell>
          <cell r="N6651">
            <v>0.6554</v>
          </cell>
          <cell r="O6651" t="str">
            <v>I</v>
          </cell>
        </row>
        <row r="6652">
          <cell r="F6652" t="str">
            <v>OOCU7413706</v>
          </cell>
          <cell r="G6652" t="str">
            <v>GR-2024/02-0025</v>
          </cell>
          <cell r="H6652" t="str">
            <v>202303-S0022, 202401-S0061, 202311-S0070, 202204-S0067</v>
          </cell>
          <cell r="I6652" t="str">
            <v>F</v>
          </cell>
          <cell r="J6652">
            <v>116383.43</v>
          </cell>
          <cell r="K6652">
            <v>116383.43</v>
          </cell>
          <cell r="L6652">
            <v>76277.7</v>
          </cell>
          <cell r="M6652" t="str">
            <v>F</v>
          </cell>
          <cell r="N6652">
            <v>0.6554</v>
          </cell>
          <cell r="O6652" t="str">
            <v>I</v>
          </cell>
        </row>
        <row r="6653">
          <cell r="G6653" t="str">
            <v>SPO-2024/01-0065, SPO-2024/01-0057, SPO-2024/01-0063, SPO-2024/01-0064, SPO-2024/01-0105, SPO-2024/01-0058, SPO-2024/01-0059</v>
          </cell>
        </row>
        <row r="6653">
          <cell r="I6653" t="str">
            <v>F</v>
          </cell>
          <cell r="J6653">
            <v>213471.85</v>
          </cell>
          <cell r="K6653">
            <v>213471.85</v>
          </cell>
          <cell r="L6653">
            <v>128083.11</v>
          </cell>
          <cell r="M6653" t="str">
            <v>F</v>
          </cell>
          <cell r="N6653">
            <v>0.6</v>
          </cell>
          <cell r="O6653" t="str">
            <v>L</v>
          </cell>
        </row>
        <row r="6654">
          <cell r="G6654" t="str">
            <v>SPO-2024/04-0036, SPO-2024/02-0003</v>
          </cell>
        </row>
        <row r="6654">
          <cell r="I6654" t="str">
            <v>F</v>
          </cell>
          <cell r="J6654">
            <v>5600</v>
          </cell>
          <cell r="K6654">
            <v>5600</v>
          </cell>
          <cell r="L6654">
            <v>3360</v>
          </cell>
          <cell r="M6654" t="str">
            <v>F</v>
          </cell>
          <cell r="N6654">
            <v>0.6</v>
          </cell>
          <cell r="O6654" t="str">
            <v>L</v>
          </cell>
        </row>
        <row r="6655">
          <cell r="F6655" t="str">
            <v>TEMU7033589</v>
          </cell>
          <cell r="G6655" t="str">
            <v>GR-2024/01-0089</v>
          </cell>
          <cell r="H6655" t="str">
            <v>202312-S0077, 202205-S0006, 202304-S0038, 202206-S0013, 202205-S0038, 202305-S0077, 202204-S0075</v>
          </cell>
          <cell r="I6655" t="str">
            <v>F</v>
          </cell>
          <cell r="J6655">
            <v>129624.1</v>
          </cell>
          <cell r="K6655">
            <v>129624.1</v>
          </cell>
          <cell r="L6655">
            <v>84838.97</v>
          </cell>
          <cell r="M6655" t="str">
            <v>F</v>
          </cell>
          <cell r="N6655">
            <v>0.6545</v>
          </cell>
          <cell r="O6655" t="str">
            <v>I</v>
          </cell>
        </row>
        <row r="6656">
          <cell r="F6656" t="str">
            <v>YMMU6872409</v>
          </cell>
          <cell r="G6656" t="str">
            <v>GR-2024/01-0090</v>
          </cell>
          <cell r="H6656" t="str">
            <v>202205-S0006, 202312-S0085, 202204-S0075, 202305-S0077, 202302-S0076, 202211-S0112, 202205-S0038</v>
          </cell>
          <cell r="I6656" t="str">
            <v>F</v>
          </cell>
          <cell r="J6656">
            <v>153502.08</v>
          </cell>
          <cell r="K6656">
            <v>153502.08</v>
          </cell>
          <cell r="L6656">
            <v>100467.11</v>
          </cell>
          <cell r="M6656" t="str">
            <v>F</v>
          </cell>
          <cell r="N6656">
            <v>0.6545</v>
          </cell>
          <cell r="O6656" t="str">
            <v>I</v>
          </cell>
        </row>
        <row r="6657">
          <cell r="G6657" t="str">
            <v>SPO-2024/01-0125, SPO-2024/01-0130, SPO-2024/01-0128</v>
          </cell>
        </row>
        <row r="6657">
          <cell r="I6657" t="str">
            <v>F</v>
          </cell>
          <cell r="J6657">
            <v>185198</v>
          </cell>
          <cell r="K6657">
            <v>185198</v>
          </cell>
          <cell r="L6657">
            <v>111118.8</v>
          </cell>
          <cell r="M6657" t="str">
            <v>F</v>
          </cell>
          <cell r="N6657">
            <v>0.6</v>
          </cell>
          <cell r="O6657" t="str">
            <v>L</v>
          </cell>
        </row>
        <row r="6658">
          <cell r="I6658" t="str">
            <v>T</v>
          </cell>
          <cell r="J6658">
            <v>0</v>
          </cell>
          <cell r="K6658">
            <v>0</v>
          </cell>
          <cell r="L6658">
            <v>0</v>
          </cell>
          <cell r="M6658" t="str">
            <v>F</v>
          </cell>
          <cell r="N6658">
            <v>0.6</v>
          </cell>
        </row>
        <row r="6659">
          <cell r="F6659" t="str">
            <v>OOLU9338423</v>
          </cell>
          <cell r="G6659" t="str">
            <v>GR-2024/02-0081</v>
          </cell>
          <cell r="H6659" t="str">
            <v>202401-S0058</v>
          </cell>
          <cell r="I6659" t="str">
            <v>F</v>
          </cell>
          <cell r="J6659">
            <v>116215.99</v>
          </cell>
          <cell r="K6659">
            <v>116215.99</v>
          </cell>
          <cell r="L6659">
            <v>77318.5</v>
          </cell>
          <cell r="M6659" t="str">
            <v>F</v>
          </cell>
          <cell r="N6659">
            <v>0.6653</v>
          </cell>
          <cell r="O6659" t="str">
            <v>I</v>
          </cell>
        </row>
        <row r="6660">
          <cell r="F6660" t="str">
            <v>CMAU4363420</v>
          </cell>
          <cell r="G6660" t="str">
            <v>GR-2024/02-0006</v>
          </cell>
          <cell r="H6660" t="str">
            <v>202311-S0063, 202310-S0117</v>
          </cell>
          <cell r="I6660" t="str">
            <v>F</v>
          </cell>
          <cell r="J6660">
            <v>64397.44</v>
          </cell>
          <cell r="K6660">
            <v>64397.44</v>
          </cell>
          <cell r="L6660">
            <v>42206.08</v>
          </cell>
          <cell r="M6660" t="str">
            <v>F</v>
          </cell>
          <cell r="N6660">
            <v>0.6554</v>
          </cell>
          <cell r="O6660" t="str">
            <v>I</v>
          </cell>
        </row>
        <row r="6661">
          <cell r="F6661" t="str">
            <v>F-CMAU7447844</v>
          </cell>
          <cell r="G6661" t="str">
            <v>FGR2024/01-0009</v>
          </cell>
        </row>
        <row r="6661">
          <cell r="I6661" t="str">
            <v>F</v>
          </cell>
          <cell r="J6661">
            <v>0</v>
          </cell>
          <cell r="K6661">
            <v>0</v>
          </cell>
          <cell r="L6661">
            <v>0</v>
          </cell>
          <cell r="M6661" t="str">
            <v>F</v>
          </cell>
          <cell r="N6661">
            <v>0.6</v>
          </cell>
          <cell r="O6661" t="str">
            <v>I</v>
          </cell>
        </row>
        <row r="6662">
          <cell r="G6662" t="str">
            <v>SPO-2024/01-0054, SPO-2024/01-0051</v>
          </cell>
        </row>
        <row r="6662">
          <cell r="I6662" t="str">
            <v>F</v>
          </cell>
          <cell r="J6662">
            <v>126412</v>
          </cell>
          <cell r="K6662">
            <v>126412</v>
          </cell>
          <cell r="L6662">
            <v>75847.2</v>
          </cell>
          <cell r="M6662" t="str">
            <v>F</v>
          </cell>
          <cell r="N6662">
            <v>0.6</v>
          </cell>
          <cell r="O6662" t="str">
            <v>L</v>
          </cell>
        </row>
        <row r="6663">
          <cell r="F6663" t="str">
            <v>TGBU7769158</v>
          </cell>
          <cell r="G6663" t="str">
            <v>GR-2024/02-0079</v>
          </cell>
          <cell r="H6663" t="str">
            <v>202308-S0074, 202309-S0049, 202312-S0045, 202307-S0048, 202207-S0009, 202312-S0098, 202305-S0086, 202312-S0047, 202401-S0058, 202311-S0012</v>
          </cell>
          <cell r="I6663" t="str">
            <v>F</v>
          </cell>
          <cell r="J6663">
            <v>135026.01</v>
          </cell>
          <cell r="K6663">
            <v>135026.01</v>
          </cell>
          <cell r="L6663">
            <v>89832.8</v>
          </cell>
          <cell r="M6663" t="str">
            <v>F</v>
          </cell>
          <cell r="N6663">
            <v>0.6653</v>
          </cell>
          <cell r="O6663" t="str">
            <v>I</v>
          </cell>
        </row>
        <row r="6664">
          <cell r="F6664" t="str">
            <v>TGBU8668178</v>
          </cell>
          <cell r="G6664" t="str">
            <v>GR-2024/02-0080</v>
          </cell>
          <cell r="H6664" t="str">
            <v>202309-S0049, 202305-S0053, 202312-S0045, 202311-S0012</v>
          </cell>
          <cell r="I6664" t="str">
            <v>F</v>
          </cell>
          <cell r="J6664">
            <v>106029.96</v>
          </cell>
          <cell r="K6664">
            <v>106029.96</v>
          </cell>
          <cell r="L6664">
            <v>70541.73</v>
          </cell>
          <cell r="M6664" t="str">
            <v>F</v>
          </cell>
          <cell r="N6664">
            <v>0.6653</v>
          </cell>
          <cell r="O6664" t="str">
            <v>I</v>
          </cell>
        </row>
        <row r="6665">
          <cell r="F6665" t="str">
            <v>TGBU4848850</v>
          </cell>
          <cell r="G6665" t="str">
            <v>GR-2024/02-0082</v>
          </cell>
          <cell r="H6665" t="str">
            <v>202311-S0012, 202305-S0086, 202312-S0045</v>
          </cell>
          <cell r="I6665" t="str">
            <v>F</v>
          </cell>
          <cell r="J6665">
            <v>116215.99</v>
          </cell>
          <cell r="K6665">
            <v>116215.99</v>
          </cell>
          <cell r="L6665">
            <v>77318.5</v>
          </cell>
          <cell r="M6665" t="str">
            <v>F</v>
          </cell>
          <cell r="N6665">
            <v>0.6653</v>
          </cell>
          <cell r="O6665" t="str">
            <v>I</v>
          </cell>
        </row>
        <row r="6666">
          <cell r="G6666" t="str">
            <v>SPO-2024/01-0110, SPO-2024/04-0051</v>
          </cell>
        </row>
        <row r="6666">
          <cell r="I6666" t="str">
            <v>F</v>
          </cell>
          <cell r="J6666">
            <v>20580</v>
          </cell>
          <cell r="K6666">
            <v>20580</v>
          </cell>
          <cell r="L6666">
            <v>61740</v>
          </cell>
          <cell r="M6666" t="str">
            <v>F</v>
          </cell>
          <cell r="N6666">
            <v>3</v>
          </cell>
          <cell r="O6666" t="str">
            <v>L</v>
          </cell>
        </row>
        <row r="6667">
          <cell r="F6667" t="str">
            <v>TGBU5424286</v>
          </cell>
          <cell r="G6667" t="str">
            <v>GR-2024/02-0058</v>
          </cell>
          <cell r="H6667" t="str">
            <v>202302-S0062, 202311-S0012, 202311-S0077, 202305-S0053</v>
          </cell>
          <cell r="I6667" t="str">
            <v>F</v>
          </cell>
          <cell r="J6667">
            <v>113988</v>
          </cell>
          <cell r="K6667">
            <v>113988</v>
          </cell>
          <cell r="L6667">
            <v>75836.22</v>
          </cell>
          <cell r="M6667" t="str">
            <v>F</v>
          </cell>
          <cell r="N6667">
            <v>0.6653</v>
          </cell>
          <cell r="O6667" t="str">
            <v>I</v>
          </cell>
        </row>
        <row r="6668">
          <cell r="F6668" t="str">
            <v>FCIU9683382</v>
          </cell>
          <cell r="G6668" t="str">
            <v>GR-2024/02-0002</v>
          </cell>
          <cell r="H6668" t="str">
            <v>202311-S0012, 202401-S0056, 202305-S0053</v>
          </cell>
          <cell r="I6668" t="str">
            <v>F</v>
          </cell>
          <cell r="J6668">
            <v>112641.5</v>
          </cell>
          <cell r="K6668">
            <v>112641.5</v>
          </cell>
          <cell r="L6668">
            <v>73723.86</v>
          </cell>
          <cell r="M6668" t="str">
            <v>F</v>
          </cell>
          <cell r="N6668">
            <v>0.6545</v>
          </cell>
          <cell r="O6668" t="str">
            <v>I</v>
          </cell>
        </row>
        <row r="6669">
          <cell r="G6669" t="str">
            <v>SPO-2024/01-0047, SPO-2024/01-0044</v>
          </cell>
        </row>
        <row r="6669">
          <cell r="I6669" t="str">
            <v>F</v>
          </cell>
          <cell r="J6669">
            <v>116431</v>
          </cell>
          <cell r="K6669">
            <v>116431</v>
          </cell>
          <cell r="L6669">
            <v>69858.6</v>
          </cell>
          <cell r="M6669" t="str">
            <v>F</v>
          </cell>
          <cell r="N6669">
            <v>0.6</v>
          </cell>
          <cell r="O6669" t="str">
            <v>L</v>
          </cell>
        </row>
        <row r="6670">
          <cell r="F6670" t="str">
            <v>FCIU9513977</v>
          </cell>
          <cell r="G6670" t="str">
            <v>GR-2024/02-0001</v>
          </cell>
          <cell r="H6670" t="str">
            <v>202311-S0012, 202312-S0065, 202401-S0056, 202401-S0040</v>
          </cell>
          <cell r="I6670" t="str">
            <v>F</v>
          </cell>
          <cell r="J6670">
            <v>113580</v>
          </cell>
          <cell r="K6670">
            <v>113580</v>
          </cell>
          <cell r="L6670">
            <v>74338.11</v>
          </cell>
          <cell r="M6670" t="str">
            <v>F</v>
          </cell>
          <cell r="N6670">
            <v>0.6545</v>
          </cell>
          <cell r="O6670" t="str">
            <v>I</v>
          </cell>
        </row>
        <row r="6671">
          <cell r="I6671" t="str">
            <v>F</v>
          </cell>
          <cell r="J6671">
            <v>0</v>
          </cell>
          <cell r="K6671">
            <v>0</v>
          </cell>
          <cell r="L6671">
            <v>0</v>
          </cell>
          <cell r="M6671" t="str">
            <v>F</v>
          </cell>
          <cell r="N6671">
            <v>0.6</v>
          </cell>
          <cell r="O6671" t="str">
            <v>L</v>
          </cell>
        </row>
        <row r="6672">
          <cell r="F6672" t="str">
            <v>CMAU7063598 (MOCHA)</v>
          </cell>
          <cell r="G6672" t="str">
            <v>GR-2024/01-0079</v>
          </cell>
        </row>
        <row r="6672">
          <cell r="I6672" t="str">
            <v>F</v>
          </cell>
          <cell r="J6672">
            <v>18185</v>
          </cell>
          <cell r="K6672">
            <v>18185</v>
          </cell>
          <cell r="L6672">
            <v>11902.08</v>
          </cell>
          <cell r="M6672" t="str">
            <v>F</v>
          </cell>
          <cell r="N6672">
            <v>0.6545</v>
          </cell>
          <cell r="O6672" t="str">
            <v>I</v>
          </cell>
        </row>
        <row r="6673">
          <cell r="F6673" t="str">
            <v>CMAU7063598</v>
          </cell>
          <cell r="G6673" t="str">
            <v>GR-2024/01-0078</v>
          </cell>
          <cell r="H6673" t="str">
            <v>202310-S0012, 202310-S0057, 202311-S0072, 202311-S0035, 202306-S0039, 202311-S0071, 202302-S0070, 202311-S0074, 202312-S0025, 202311-S0067, 202312-S0019, 202311-S0075, 202311-S0076, 202311-S0034, 202312-S0038, 202310-S0113, 202311-S0082, 202311-S0068, 202310-S0062, 202311-S0116, 202311-S0088, 202311-S0002, 202312-S0094, 202311-S0111, 202309-S0072, 202312-S0070, 202312-S0051, 202401-S0052, 202311-S0101, 202312-S0024</v>
          </cell>
          <cell r="I6673" t="str">
            <v>F</v>
          </cell>
          <cell r="J6673">
            <v>790810.5</v>
          </cell>
          <cell r="K6673">
            <v>790810.5</v>
          </cell>
          <cell r="L6673">
            <v>517585.47</v>
          </cell>
          <cell r="M6673" t="str">
            <v>F</v>
          </cell>
          <cell r="N6673">
            <v>0.6545</v>
          </cell>
          <cell r="O6673" t="str">
            <v>I</v>
          </cell>
        </row>
        <row r="6674">
          <cell r="G6674" t="str">
            <v>SPO-2024/06-0074, SPO-2024/01-0131, SPO-2024/06-0016</v>
          </cell>
        </row>
        <row r="6674">
          <cell r="I6674" t="str">
            <v>F</v>
          </cell>
          <cell r="J6674">
            <v>39648.6</v>
          </cell>
          <cell r="K6674">
            <v>39648.6</v>
          </cell>
          <cell r="L6674">
            <v>23789.16</v>
          </cell>
          <cell r="M6674" t="str">
            <v>F</v>
          </cell>
          <cell r="N6674">
            <v>0.6</v>
          </cell>
          <cell r="O6674" t="str">
            <v>L</v>
          </cell>
        </row>
        <row r="6675">
          <cell r="G6675" t="str">
            <v>SPO-2024/01-0110, SPO-2024/06-0008</v>
          </cell>
        </row>
        <row r="6675">
          <cell r="I6675" t="str">
            <v>F</v>
          </cell>
          <cell r="J6675">
            <v>49950</v>
          </cell>
          <cell r="K6675">
            <v>49950</v>
          </cell>
          <cell r="L6675">
            <v>149850</v>
          </cell>
          <cell r="M6675" t="str">
            <v>F</v>
          </cell>
          <cell r="N6675">
            <v>3</v>
          </cell>
          <cell r="O6675" t="str">
            <v>L</v>
          </cell>
        </row>
        <row r="6676">
          <cell r="F6676" t="str">
            <v>TCNU3201072</v>
          </cell>
          <cell r="G6676" t="str">
            <v>GR-2024/01-0076</v>
          </cell>
          <cell r="H6676" t="str">
            <v>202312-S0019, 202311-S0074, 202401-S0052, 202311-S0076, 202307-S0022, 202312-S0038, 202207-S0014, 202305-S0026, 202310-S0012, 202311-S0082, 202311-S0034, 202311-S0116, 202312-S0025, 202310-S0113, 202306-S0039, 202310-S0075, 202310-S0081, 202311-S0002, 202310-S0109, 202310-S0087, 202305-S0074, 202311-S0101, 202311-S0072, 202312-S0024, 202310-S0024, 202310-S0044, 202308-S0075, 202311-S0071, 202310-S0062</v>
          </cell>
          <cell r="I6676" t="str">
            <v>F</v>
          </cell>
          <cell r="J6676">
            <v>454526.03</v>
          </cell>
          <cell r="K6676">
            <v>454526.03</v>
          </cell>
          <cell r="L6676">
            <v>297487.29</v>
          </cell>
          <cell r="M6676" t="str">
            <v>F</v>
          </cell>
          <cell r="N6676">
            <v>0.6545</v>
          </cell>
          <cell r="O6676" t="str">
            <v>I</v>
          </cell>
        </row>
        <row r="6677">
          <cell r="F6677" t="str">
            <v>OOCU7730300</v>
          </cell>
          <cell r="G6677" t="str">
            <v>GR-2024/02-0021</v>
          </cell>
          <cell r="H6677" t="str">
            <v>202312-S0033, 202312-S0080, 202311-S0100, 202305-S0065, 202401-S0012, 202311-S0056, 202312-S0037, 202312-S0104</v>
          </cell>
          <cell r="I6677" t="str">
            <v>F</v>
          </cell>
          <cell r="J6677">
            <v>124186</v>
          </cell>
          <cell r="K6677">
            <v>124186</v>
          </cell>
          <cell r="L6677">
            <v>81391.5</v>
          </cell>
          <cell r="M6677" t="str">
            <v>F</v>
          </cell>
          <cell r="N6677">
            <v>0.6554</v>
          </cell>
          <cell r="O6677" t="str">
            <v>I</v>
          </cell>
        </row>
        <row r="6678">
          <cell r="F6678" t="str">
            <v>EXTRA</v>
          </cell>
          <cell r="G6678" t="str">
            <v>SPO-2024/01-0043, SPO-2024/01-0045</v>
          </cell>
        </row>
        <row r="6678">
          <cell r="I6678" t="str">
            <v>F</v>
          </cell>
          <cell r="J6678">
            <v>35907.5</v>
          </cell>
          <cell r="K6678">
            <v>35907.5</v>
          </cell>
          <cell r="L6678">
            <v>21544.5</v>
          </cell>
          <cell r="M6678" t="str">
            <v>F</v>
          </cell>
          <cell r="N6678">
            <v>0.6</v>
          </cell>
          <cell r="O6678" t="str">
            <v>L</v>
          </cell>
        </row>
        <row r="6679">
          <cell r="G6679" t="str">
            <v>SPO-2024/01-0123</v>
          </cell>
        </row>
        <row r="6679">
          <cell r="I6679" t="str">
            <v>F</v>
          </cell>
          <cell r="J6679">
            <v>28236.8</v>
          </cell>
          <cell r="K6679">
            <v>28236.8</v>
          </cell>
          <cell r="L6679">
            <v>84710.4</v>
          </cell>
          <cell r="M6679" t="str">
            <v>F</v>
          </cell>
          <cell r="N6679">
            <v>3</v>
          </cell>
          <cell r="O6679" t="str">
            <v>L</v>
          </cell>
        </row>
        <row r="6680">
          <cell r="F6680" t="str">
            <v>TCNU3201072 (MOCHA)</v>
          </cell>
          <cell r="G6680" t="str">
            <v>GR-2024/01-0075</v>
          </cell>
        </row>
        <row r="6680">
          <cell r="I6680" t="str">
            <v>F</v>
          </cell>
          <cell r="J6680">
            <v>106284.1</v>
          </cell>
          <cell r="K6680">
            <v>106284.1</v>
          </cell>
          <cell r="L6680">
            <v>69562.94</v>
          </cell>
          <cell r="M6680" t="str">
            <v>F</v>
          </cell>
          <cell r="N6680">
            <v>0.6545</v>
          </cell>
          <cell r="O6680" t="str">
            <v>I</v>
          </cell>
        </row>
        <row r="6681">
          <cell r="G6681" t="str">
            <v>SPO-2024/04-0042, SPO-2024/01-0131, SPO-2024/01-0084</v>
          </cell>
        </row>
        <row r="6681">
          <cell r="I6681" t="str">
            <v>F</v>
          </cell>
          <cell r="J6681">
            <v>71346</v>
          </cell>
          <cell r="K6681">
            <v>71346</v>
          </cell>
          <cell r="L6681">
            <v>42807.6</v>
          </cell>
          <cell r="M6681" t="str">
            <v>F</v>
          </cell>
          <cell r="N6681">
            <v>0.6</v>
          </cell>
          <cell r="O6681" t="str">
            <v>L</v>
          </cell>
        </row>
        <row r="6682">
          <cell r="I6682" t="str">
            <v>T</v>
          </cell>
          <cell r="J6682">
            <v>0</v>
          </cell>
          <cell r="K6682">
            <v>0</v>
          </cell>
          <cell r="L6682">
            <v>0</v>
          </cell>
          <cell r="M6682" t="str">
            <v>F</v>
          </cell>
          <cell r="N6682">
            <v>0.6606</v>
          </cell>
          <cell r="O6682" t="str">
            <v>I</v>
          </cell>
        </row>
        <row r="6683">
          <cell r="G6683" t="str">
            <v>GR-2024/01-0066</v>
          </cell>
        </row>
        <row r="6683">
          <cell r="I6683" t="str">
            <v>F</v>
          </cell>
          <cell r="J6683">
            <v>400</v>
          </cell>
          <cell r="K6683">
            <v>400</v>
          </cell>
          <cell r="L6683">
            <v>400</v>
          </cell>
          <cell r="M6683" t="str">
            <v>F</v>
          </cell>
          <cell r="N6683">
            <v>1</v>
          </cell>
        </row>
        <row r="6684">
          <cell r="G6684" t="str">
            <v>SPO-2024/01-0110</v>
          </cell>
        </row>
        <row r="6684">
          <cell r="I6684" t="str">
            <v>F</v>
          </cell>
          <cell r="J6684">
            <v>1650</v>
          </cell>
          <cell r="K6684">
            <v>1650</v>
          </cell>
          <cell r="L6684">
            <v>4950</v>
          </cell>
          <cell r="M6684" t="str">
            <v>F</v>
          </cell>
          <cell r="N6684">
            <v>3</v>
          </cell>
          <cell r="O6684" t="str">
            <v>L</v>
          </cell>
        </row>
        <row r="6685">
          <cell r="G6685" t="str">
            <v>SPO-2024/05-0002</v>
          </cell>
        </row>
        <row r="6685">
          <cell r="I6685" t="str">
            <v>F</v>
          </cell>
          <cell r="J6685">
            <v>7680</v>
          </cell>
          <cell r="K6685">
            <v>7680</v>
          </cell>
          <cell r="L6685">
            <v>23040</v>
          </cell>
          <cell r="M6685" t="str">
            <v>F</v>
          </cell>
          <cell r="N6685">
            <v>3</v>
          </cell>
          <cell r="O6685" t="str">
            <v>N</v>
          </cell>
        </row>
        <row r="6686">
          <cell r="G6686" t="str">
            <v>SPO-2024/05-0003</v>
          </cell>
        </row>
        <row r="6686">
          <cell r="I6686" t="str">
            <v>F</v>
          </cell>
          <cell r="J6686">
            <v>61118</v>
          </cell>
          <cell r="K6686">
            <v>61118</v>
          </cell>
          <cell r="L6686">
            <v>36670.8</v>
          </cell>
          <cell r="M6686" t="str">
            <v>F</v>
          </cell>
          <cell r="N6686">
            <v>0.6</v>
          </cell>
          <cell r="O6686" t="str">
            <v>N</v>
          </cell>
        </row>
        <row r="6687">
          <cell r="G6687" t="str">
            <v>SPO-2024/05-0001</v>
          </cell>
        </row>
        <row r="6687">
          <cell r="I6687" t="str">
            <v>F</v>
          </cell>
          <cell r="J6687">
            <v>43007</v>
          </cell>
          <cell r="K6687">
            <v>43007</v>
          </cell>
          <cell r="L6687">
            <v>25804.2</v>
          </cell>
          <cell r="M6687" t="str">
            <v>F</v>
          </cell>
          <cell r="N6687">
            <v>0.6</v>
          </cell>
          <cell r="O6687" t="str">
            <v>N</v>
          </cell>
        </row>
        <row r="6688">
          <cell r="G6688" t="str">
            <v>SPO-2024/02-0001</v>
          </cell>
        </row>
        <row r="6688">
          <cell r="I6688" t="str">
            <v>F</v>
          </cell>
          <cell r="J6688">
            <v>17100</v>
          </cell>
          <cell r="K6688">
            <v>17100</v>
          </cell>
          <cell r="L6688">
            <v>10260</v>
          </cell>
          <cell r="M6688" t="str">
            <v>F</v>
          </cell>
          <cell r="N6688">
            <v>0.6</v>
          </cell>
          <cell r="O6688" t="str">
            <v>L</v>
          </cell>
        </row>
        <row r="6689">
          <cell r="G6689" t="str">
            <v>SPO-2024/01-0104</v>
          </cell>
        </row>
        <row r="6689">
          <cell r="I6689" t="str">
            <v>F</v>
          </cell>
          <cell r="J6689">
            <v>1660</v>
          </cell>
          <cell r="K6689">
            <v>1660</v>
          </cell>
          <cell r="L6689">
            <v>996</v>
          </cell>
          <cell r="M6689" t="str">
            <v>F</v>
          </cell>
          <cell r="N6689">
            <v>0.6</v>
          </cell>
          <cell r="O6689" t="str">
            <v>L</v>
          </cell>
        </row>
        <row r="6690">
          <cell r="G6690" t="str">
            <v>SPO-2024/04-0008, SPO-2024/01-0080</v>
          </cell>
        </row>
        <row r="6690">
          <cell r="I6690" t="str">
            <v>F</v>
          </cell>
          <cell r="J6690">
            <v>3737.2</v>
          </cell>
          <cell r="K6690">
            <v>3737.2</v>
          </cell>
          <cell r="L6690">
            <v>11211.6</v>
          </cell>
          <cell r="M6690" t="str">
            <v>F</v>
          </cell>
          <cell r="N6690">
            <v>3</v>
          </cell>
          <cell r="O6690" t="str">
            <v>L</v>
          </cell>
        </row>
        <row r="6691">
          <cell r="G6691" t="str">
            <v>SPO-2024/03-0021, SPO-2024/01-0087, SPO-2024/04-0055</v>
          </cell>
        </row>
        <row r="6691">
          <cell r="I6691" t="str">
            <v>F</v>
          </cell>
          <cell r="J6691">
            <v>25064</v>
          </cell>
          <cell r="K6691">
            <v>25064</v>
          </cell>
          <cell r="L6691">
            <v>15038.4</v>
          </cell>
          <cell r="M6691" t="str">
            <v>F</v>
          </cell>
          <cell r="N6691">
            <v>0.6</v>
          </cell>
          <cell r="O6691" t="str">
            <v>L</v>
          </cell>
        </row>
        <row r="6692">
          <cell r="G6692" t="str">
            <v>GR-2024/01-0057</v>
          </cell>
        </row>
        <row r="6692">
          <cell r="I6692" t="str">
            <v>F</v>
          </cell>
          <cell r="J6692">
            <v>1032</v>
          </cell>
          <cell r="K6692">
            <v>1032</v>
          </cell>
          <cell r="L6692">
            <v>1032</v>
          </cell>
          <cell r="M6692" t="str">
            <v>F</v>
          </cell>
          <cell r="N6692">
            <v>1</v>
          </cell>
        </row>
        <row r="6693">
          <cell r="G6693" t="str">
            <v>GR-2024/01-0056</v>
          </cell>
        </row>
        <row r="6693">
          <cell r="I6693" t="str">
            <v>F</v>
          </cell>
          <cell r="J6693">
            <v>1020</v>
          </cell>
          <cell r="K6693">
            <v>1020</v>
          </cell>
          <cell r="L6693">
            <v>1020</v>
          </cell>
          <cell r="M6693" t="str">
            <v>F</v>
          </cell>
          <cell r="N6693">
            <v>1</v>
          </cell>
        </row>
        <row r="6694">
          <cell r="G6694" t="str">
            <v>SPO-2024/01-0044</v>
          </cell>
        </row>
        <row r="6694">
          <cell r="I6694" t="str">
            <v>F</v>
          </cell>
          <cell r="J6694">
            <v>19140</v>
          </cell>
          <cell r="K6694">
            <v>19140</v>
          </cell>
          <cell r="L6694">
            <v>11484</v>
          </cell>
          <cell r="M6694" t="str">
            <v>F</v>
          </cell>
          <cell r="N6694">
            <v>0.6</v>
          </cell>
          <cell r="O6694" t="str">
            <v>L</v>
          </cell>
        </row>
        <row r="6695">
          <cell r="G6695" t="str">
            <v>SPO-2024/04-0031</v>
          </cell>
        </row>
        <row r="6695">
          <cell r="I6695" t="str">
            <v>F</v>
          </cell>
          <cell r="J6695">
            <v>6058</v>
          </cell>
          <cell r="K6695">
            <v>6058</v>
          </cell>
          <cell r="L6695">
            <v>3634.8</v>
          </cell>
          <cell r="M6695" t="str">
            <v>F</v>
          </cell>
          <cell r="N6695">
            <v>0.6</v>
          </cell>
          <cell r="O6695" t="str">
            <v>L</v>
          </cell>
        </row>
        <row r="6696">
          <cell r="G6696" t="str">
            <v>SPO-2024/04-0011</v>
          </cell>
        </row>
        <row r="6696">
          <cell r="I6696" t="str">
            <v>F</v>
          </cell>
          <cell r="J6696">
            <v>3115</v>
          </cell>
          <cell r="K6696">
            <v>3115</v>
          </cell>
          <cell r="L6696">
            <v>1869</v>
          </cell>
          <cell r="M6696" t="str">
            <v>F</v>
          </cell>
          <cell r="N6696">
            <v>0.6</v>
          </cell>
          <cell r="O6696" t="str">
            <v>L</v>
          </cell>
        </row>
        <row r="6697">
          <cell r="G6697" t="str">
            <v>SPO-2024/01-0104</v>
          </cell>
        </row>
        <row r="6697">
          <cell r="I6697" t="str">
            <v>F</v>
          </cell>
          <cell r="J6697">
            <v>6500</v>
          </cell>
          <cell r="K6697">
            <v>6500</v>
          </cell>
          <cell r="L6697">
            <v>3900</v>
          </cell>
          <cell r="M6697" t="str">
            <v>F</v>
          </cell>
          <cell r="N6697">
            <v>0.6</v>
          </cell>
          <cell r="O6697" t="str">
            <v>L</v>
          </cell>
        </row>
        <row r="6698">
          <cell r="G6698" t="str">
            <v>SPO-2024/01-0119</v>
          </cell>
        </row>
        <row r="6698">
          <cell r="I6698" t="str">
            <v>F</v>
          </cell>
          <cell r="J6698">
            <v>5320</v>
          </cell>
          <cell r="K6698">
            <v>5320</v>
          </cell>
          <cell r="L6698">
            <v>15960</v>
          </cell>
          <cell r="M6698" t="str">
            <v>F</v>
          </cell>
          <cell r="N6698">
            <v>3</v>
          </cell>
          <cell r="O6698" t="str">
            <v>L</v>
          </cell>
        </row>
        <row r="6699">
          <cell r="G6699" t="str">
            <v>GR-2024/01-0042</v>
          </cell>
        </row>
        <row r="6699">
          <cell r="I6699" t="str">
            <v>F</v>
          </cell>
          <cell r="J6699">
            <v>36.53</v>
          </cell>
          <cell r="K6699">
            <v>36.53</v>
          </cell>
          <cell r="L6699">
            <v>36.53</v>
          </cell>
          <cell r="M6699" t="str">
            <v>F</v>
          </cell>
          <cell r="N6699">
            <v>1</v>
          </cell>
        </row>
        <row r="6700">
          <cell r="G6700" t="str">
            <v>GR-2024/01-0046</v>
          </cell>
        </row>
        <row r="6700">
          <cell r="I6700" t="str">
            <v>F</v>
          </cell>
          <cell r="J6700">
            <v>2750</v>
          </cell>
          <cell r="K6700">
            <v>2750</v>
          </cell>
          <cell r="L6700">
            <v>2750</v>
          </cell>
          <cell r="M6700" t="str">
            <v>F</v>
          </cell>
          <cell r="N6700">
            <v>1</v>
          </cell>
        </row>
        <row r="6701">
          <cell r="F6701" t="str">
            <v>CMAU5771371 (KUCHING)</v>
          </cell>
          <cell r="G6701" t="str">
            <v>GR-2024/02-0020</v>
          </cell>
          <cell r="H6701" t="str">
            <v>202311-S0120</v>
          </cell>
          <cell r="I6701" t="str">
            <v>F</v>
          </cell>
          <cell r="J6701">
            <v>53957</v>
          </cell>
          <cell r="K6701">
            <v>53957</v>
          </cell>
          <cell r="L6701">
            <v>35314.86</v>
          </cell>
          <cell r="M6701" t="str">
            <v>F</v>
          </cell>
          <cell r="N6701">
            <v>0.6545</v>
          </cell>
          <cell r="O6701" t="str">
            <v>I</v>
          </cell>
        </row>
        <row r="6702">
          <cell r="F6702" t="str">
            <v>CMAU5771371 (KUCHING)</v>
          </cell>
          <cell r="G6702" t="str">
            <v>GR-2024/02-0019</v>
          </cell>
          <cell r="H6702" t="str">
            <v>202311-S0122</v>
          </cell>
          <cell r="I6702" t="str">
            <v>F</v>
          </cell>
          <cell r="J6702">
            <v>10240</v>
          </cell>
          <cell r="K6702">
            <v>10240</v>
          </cell>
          <cell r="L6702">
            <v>6702.08</v>
          </cell>
          <cell r="M6702" t="str">
            <v>F</v>
          </cell>
          <cell r="N6702">
            <v>0.6545</v>
          </cell>
          <cell r="O6702" t="str">
            <v>I</v>
          </cell>
        </row>
        <row r="6703">
          <cell r="F6703" t="str">
            <v>CMAU5771371 (KUCHING)</v>
          </cell>
          <cell r="G6703" t="str">
            <v>GR-2024/02-0018</v>
          </cell>
          <cell r="H6703" t="str">
            <v>202311-S0121</v>
          </cell>
          <cell r="I6703" t="str">
            <v>F</v>
          </cell>
          <cell r="J6703">
            <v>58761</v>
          </cell>
          <cell r="K6703">
            <v>58761</v>
          </cell>
          <cell r="L6703">
            <v>38459.07</v>
          </cell>
          <cell r="M6703" t="str">
            <v>F</v>
          </cell>
          <cell r="N6703">
            <v>0.6545</v>
          </cell>
          <cell r="O6703" t="str">
            <v>I</v>
          </cell>
        </row>
        <row r="6704">
          <cell r="G6704" t="str">
            <v>SPO-2024/04-0003</v>
          </cell>
        </row>
        <row r="6704">
          <cell r="I6704" t="str">
            <v>F</v>
          </cell>
          <cell r="J6704">
            <v>1482</v>
          </cell>
          <cell r="K6704">
            <v>1482</v>
          </cell>
          <cell r="L6704">
            <v>889.2</v>
          </cell>
          <cell r="M6704" t="str">
            <v>F</v>
          </cell>
          <cell r="N6704">
            <v>0.6</v>
          </cell>
          <cell r="O6704" t="str">
            <v>L</v>
          </cell>
        </row>
        <row r="6705">
          <cell r="F6705" t="str">
            <v>BY COURIER</v>
          </cell>
          <cell r="G6705" t="str">
            <v>GR-2024/01-0030</v>
          </cell>
          <cell r="H6705" t="str">
            <v>202311-S0075</v>
          </cell>
          <cell r="I6705" t="str">
            <v>F</v>
          </cell>
          <cell r="J6705">
            <v>111</v>
          </cell>
          <cell r="K6705">
            <v>111</v>
          </cell>
          <cell r="L6705">
            <v>71.82</v>
          </cell>
          <cell r="M6705" t="str">
            <v>F</v>
          </cell>
          <cell r="N6705">
            <v>0.647</v>
          </cell>
          <cell r="O6705" t="str">
            <v>I</v>
          </cell>
        </row>
        <row r="6706">
          <cell r="G6706" t="str">
            <v>SPO-2024/04-0001</v>
          </cell>
        </row>
        <row r="6706">
          <cell r="I6706" t="str">
            <v>F</v>
          </cell>
          <cell r="J6706">
            <v>39987</v>
          </cell>
          <cell r="K6706">
            <v>39987</v>
          </cell>
          <cell r="L6706">
            <v>23992.2</v>
          </cell>
          <cell r="M6706" t="str">
            <v>F</v>
          </cell>
          <cell r="N6706">
            <v>0.6</v>
          </cell>
          <cell r="O6706" t="str">
            <v>L</v>
          </cell>
        </row>
        <row r="6707">
          <cell r="F6707" t="str">
            <v>F-CMAU7379360</v>
          </cell>
          <cell r="G6707" t="str">
            <v>FGR2024/01-0007</v>
          </cell>
        </row>
        <row r="6707">
          <cell r="I6707" t="str">
            <v>F</v>
          </cell>
          <cell r="J6707">
            <v>0</v>
          </cell>
          <cell r="K6707">
            <v>0</v>
          </cell>
          <cell r="L6707">
            <v>0</v>
          </cell>
          <cell r="M6707" t="str">
            <v>F</v>
          </cell>
          <cell r="N6707">
            <v>0.6</v>
          </cell>
          <cell r="O6707" t="str">
            <v>I</v>
          </cell>
        </row>
        <row r="6708">
          <cell r="G6708" t="str">
            <v>SPO-2024/01-0104</v>
          </cell>
        </row>
        <row r="6708">
          <cell r="I6708" t="str">
            <v>F</v>
          </cell>
          <cell r="J6708">
            <v>300</v>
          </cell>
          <cell r="K6708">
            <v>300</v>
          </cell>
          <cell r="L6708">
            <v>180</v>
          </cell>
          <cell r="M6708" t="str">
            <v>F</v>
          </cell>
          <cell r="N6708">
            <v>0.6</v>
          </cell>
          <cell r="O6708" t="str">
            <v>L</v>
          </cell>
        </row>
        <row r="6709">
          <cell r="G6709" t="str">
            <v>SPO-2024/04-0039, SPO-2024/09-0004, SPO-2024/05-0045, SPO-2024/04-0057, SPO-2024/08-0057, SPO-2024/04-0040, SPO-2024/07-0073, SPO-2024/04-0038, SPO-2024/01-0099, SPO-2024/07-0001, SPO-2024/07-0031, SPO-2024/08-0075, SPO-2024/06-0035, SPO-2024/09-0006, SPO-2024/07-0075, SPO-2024/05-0069, SPO-2024/04-0056, SPO-2024/04-0073, SPO-2024/06-0044, SPO-2024/04-0072, SPO-2024/01-0098, SPO-2024/07-0072</v>
          </cell>
        </row>
        <row r="6709">
          <cell r="I6709" t="str">
            <v>F</v>
          </cell>
          <cell r="J6709">
            <v>507765</v>
          </cell>
          <cell r="K6709">
            <v>507765</v>
          </cell>
          <cell r="L6709">
            <v>304659</v>
          </cell>
          <cell r="M6709" t="str">
            <v>F</v>
          </cell>
          <cell r="N6709">
            <v>0.6</v>
          </cell>
          <cell r="O6709" t="str">
            <v>L</v>
          </cell>
        </row>
        <row r="6710">
          <cell r="G6710" t="str">
            <v>SPO-2024/03-0015, SPO-2024/03-0014, SPO-2024/01-0122</v>
          </cell>
        </row>
        <row r="6710">
          <cell r="I6710" t="str">
            <v>F</v>
          </cell>
          <cell r="J6710">
            <v>68892</v>
          </cell>
          <cell r="K6710">
            <v>68892</v>
          </cell>
          <cell r="L6710">
            <v>41335.2</v>
          </cell>
          <cell r="M6710" t="str">
            <v>F</v>
          </cell>
          <cell r="N6710">
            <v>0.6</v>
          </cell>
          <cell r="O6710" t="str">
            <v>L</v>
          </cell>
        </row>
        <row r="6711">
          <cell r="G6711" t="str">
            <v>SPO-2024/04-0009</v>
          </cell>
        </row>
        <row r="6711">
          <cell r="I6711" t="str">
            <v>F</v>
          </cell>
          <cell r="J6711">
            <v>7250</v>
          </cell>
          <cell r="K6711">
            <v>7250</v>
          </cell>
          <cell r="L6711">
            <v>4350</v>
          </cell>
          <cell r="M6711" t="str">
            <v>F</v>
          </cell>
          <cell r="N6711">
            <v>0.6</v>
          </cell>
          <cell r="O6711" t="str">
            <v>L</v>
          </cell>
        </row>
        <row r="6712">
          <cell r="G6712" t="str">
            <v>SPO-2024/03-0036</v>
          </cell>
        </row>
        <row r="6712">
          <cell r="I6712" t="str">
            <v>F</v>
          </cell>
          <cell r="J6712">
            <v>15875</v>
          </cell>
          <cell r="K6712">
            <v>15875</v>
          </cell>
          <cell r="L6712">
            <v>9525</v>
          </cell>
          <cell r="M6712" t="str">
            <v>F</v>
          </cell>
          <cell r="N6712">
            <v>0.6</v>
          </cell>
          <cell r="O6712" t="str">
            <v>L</v>
          </cell>
        </row>
        <row r="6713">
          <cell r="G6713" t="str">
            <v>SPO-2024/01-0107</v>
          </cell>
        </row>
        <row r="6713">
          <cell r="I6713" t="str">
            <v>F</v>
          </cell>
          <cell r="J6713">
            <v>18600</v>
          </cell>
          <cell r="K6713">
            <v>18600</v>
          </cell>
          <cell r="L6713">
            <v>55800</v>
          </cell>
          <cell r="M6713" t="str">
            <v>F</v>
          </cell>
          <cell r="N6713">
            <v>3</v>
          </cell>
          <cell r="O6713" t="str">
            <v>L</v>
          </cell>
        </row>
        <row r="6714">
          <cell r="G6714" t="str">
            <v>SPO-2024/04-0048</v>
          </cell>
        </row>
        <row r="6714">
          <cell r="I6714" t="str">
            <v>F</v>
          </cell>
          <cell r="J6714">
            <v>9450</v>
          </cell>
          <cell r="K6714">
            <v>9450</v>
          </cell>
          <cell r="L6714">
            <v>5670</v>
          </cell>
          <cell r="M6714" t="str">
            <v>F</v>
          </cell>
          <cell r="N6714">
            <v>0.6</v>
          </cell>
          <cell r="O6714" t="str">
            <v>L</v>
          </cell>
        </row>
        <row r="6715">
          <cell r="G6715" t="str">
            <v>SPO-2024/01-0096</v>
          </cell>
        </row>
        <row r="6715">
          <cell r="I6715" t="str">
            <v>F</v>
          </cell>
          <cell r="J6715">
            <v>6980</v>
          </cell>
          <cell r="K6715">
            <v>6980</v>
          </cell>
          <cell r="L6715">
            <v>4188</v>
          </cell>
          <cell r="M6715" t="str">
            <v>F</v>
          </cell>
          <cell r="N6715">
            <v>0.6</v>
          </cell>
          <cell r="O6715" t="str">
            <v>L</v>
          </cell>
        </row>
        <row r="6716">
          <cell r="G6716" t="str">
            <v>SPO-2024/05-0026, SPO-2024/04-0042, SPO-2024/01-0131, SPO-2024/03-0028, SPO-2024/06-0014, SPO-2024/01-0084, SPO-2024/04-0011</v>
          </cell>
        </row>
        <row r="6716">
          <cell r="I6716" t="str">
            <v>F</v>
          </cell>
          <cell r="J6716">
            <v>209035</v>
          </cell>
          <cell r="K6716">
            <v>209035</v>
          </cell>
          <cell r="L6716">
            <v>125421</v>
          </cell>
          <cell r="M6716" t="str">
            <v>F</v>
          </cell>
          <cell r="N6716">
            <v>0.6</v>
          </cell>
          <cell r="O6716" t="str">
            <v>L</v>
          </cell>
        </row>
        <row r="6717">
          <cell r="F6717" t="str">
            <v>F-FSCU8472698</v>
          </cell>
          <cell r="G6717" t="str">
            <v>FGR2024/01-0005</v>
          </cell>
        </row>
        <row r="6717">
          <cell r="I6717" t="str">
            <v>F</v>
          </cell>
          <cell r="J6717">
            <v>0</v>
          </cell>
          <cell r="K6717">
            <v>0</v>
          </cell>
          <cell r="L6717">
            <v>0</v>
          </cell>
          <cell r="M6717" t="str">
            <v>F</v>
          </cell>
          <cell r="N6717">
            <v>0.6</v>
          </cell>
          <cell r="O6717" t="str">
            <v>I</v>
          </cell>
        </row>
        <row r="6718">
          <cell r="F6718" t="str">
            <v>FCIU7587163</v>
          </cell>
          <cell r="G6718" t="str">
            <v>GR-2024/01-0081</v>
          </cell>
          <cell r="H6718" t="str">
            <v>202311-S0086, 202311-S0011, 202308-S0035, 202209-S0051, 202312-S0007</v>
          </cell>
          <cell r="I6718" t="str">
            <v>F</v>
          </cell>
          <cell r="J6718">
            <v>137522</v>
          </cell>
          <cell r="K6718">
            <v>137522</v>
          </cell>
          <cell r="L6718">
            <v>90008.15</v>
          </cell>
          <cell r="M6718" t="str">
            <v>F</v>
          </cell>
          <cell r="N6718">
            <v>0.6545</v>
          </cell>
          <cell r="O6718" t="str">
            <v>I</v>
          </cell>
        </row>
        <row r="6719">
          <cell r="F6719" t="str">
            <v>BMOU5705058</v>
          </cell>
          <cell r="G6719" t="str">
            <v>GR-2024/01-0086</v>
          </cell>
          <cell r="H6719" t="str">
            <v>202311-S0086, 202306-S0036, 202310-S0008, 202401-S0024, 202311-S0030, 202312-S0007</v>
          </cell>
          <cell r="I6719" t="str">
            <v>F</v>
          </cell>
          <cell r="J6719">
            <v>137286</v>
          </cell>
          <cell r="K6719">
            <v>137286</v>
          </cell>
          <cell r="L6719">
            <v>89853.69</v>
          </cell>
          <cell r="M6719" t="str">
            <v>F</v>
          </cell>
          <cell r="N6719">
            <v>0.6545</v>
          </cell>
          <cell r="O6719" t="str">
            <v>I</v>
          </cell>
        </row>
        <row r="6720">
          <cell r="F6720" t="str">
            <v>BY COURIER</v>
          </cell>
          <cell r="G6720" t="str">
            <v>FGR2024/01-0006</v>
          </cell>
          <cell r="H6720" t="str">
            <v>202308-S0085</v>
          </cell>
          <cell r="I6720" t="str">
            <v>F</v>
          </cell>
          <cell r="J6720">
            <v>0</v>
          </cell>
          <cell r="K6720">
            <v>0</v>
          </cell>
          <cell r="L6720">
            <v>0</v>
          </cell>
          <cell r="M6720" t="str">
            <v>F</v>
          </cell>
          <cell r="N6720">
            <v>3</v>
          </cell>
        </row>
        <row r="6721">
          <cell r="G6721" t="str">
            <v>SPO-2024/01-0032</v>
          </cell>
        </row>
        <row r="6721">
          <cell r="I6721" t="str">
            <v>F</v>
          </cell>
          <cell r="J6721">
            <v>22334</v>
          </cell>
          <cell r="K6721">
            <v>22334</v>
          </cell>
          <cell r="L6721">
            <v>13400.4</v>
          </cell>
          <cell r="M6721" t="str">
            <v>F</v>
          </cell>
          <cell r="N6721">
            <v>0.6</v>
          </cell>
          <cell r="O6721" t="str">
            <v>L</v>
          </cell>
        </row>
        <row r="6722">
          <cell r="G6722" t="str">
            <v>SPO-2024/01-0096</v>
          </cell>
        </row>
        <row r="6722">
          <cell r="I6722" t="str">
            <v>F</v>
          </cell>
          <cell r="J6722">
            <v>24000</v>
          </cell>
          <cell r="K6722">
            <v>24000</v>
          </cell>
          <cell r="L6722">
            <v>14400</v>
          </cell>
          <cell r="M6722" t="str">
            <v>F</v>
          </cell>
          <cell r="N6722">
            <v>0.6</v>
          </cell>
          <cell r="O6722" t="str">
            <v>L</v>
          </cell>
        </row>
        <row r="6723">
          <cell r="F6723" t="str">
            <v>CMAU5740766</v>
          </cell>
          <cell r="G6723" t="str">
            <v>GR-2024/01-0065</v>
          </cell>
          <cell r="H6723" t="str">
            <v>202311-S0046</v>
          </cell>
          <cell r="I6723" t="str">
            <v>F</v>
          </cell>
          <cell r="J6723">
            <v>15900</v>
          </cell>
          <cell r="K6723">
            <v>15900</v>
          </cell>
          <cell r="L6723">
            <v>10393.83</v>
          </cell>
          <cell r="M6723" t="str">
            <v>F</v>
          </cell>
          <cell r="N6723">
            <v>0.6537</v>
          </cell>
          <cell r="O6723" t="str">
            <v>I</v>
          </cell>
        </row>
        <row r="6724">
          <cell r="F6724" t="str">
            <v>CMAU5740766</v>
          </cell>
          <cell r="G6724" t="str">
            <v>GR-2024/01-0064</v>
          </cell>
          <cell r="H6724" t="str">
            <v>202312-S0020, 202305-S0077, 202204-S0075, 202302-S0076, 202206-S0013, 202309-S0025, 202311-S0104, 202211-S0062</v>
          </cell>
          <cell r="I6724" t="str">
            <v>F</v>
          </cell>
          <cell r="J6724">
            <v>105759.3</v>
          </cell>
          <cell r="K6724">
            <v>105759.3</v>
          </cell>
          <cell r="L6724">
            <v>69134.85</v>
          </cell>
          <cell r="M6724" t="str">
            <v>F</v>
          </cell>
          <cell r="N6724">
            <v>0.6537</v>
          </cell>
          <cell r="O6724" t="str">
            <v>I</v>
          </cell>
        </row>
        <row r="6725">
          <cell r="F6725" t="str">
            <v>CMAU4937940</v>
          </cell>
          <cell r="G6725" t="str">
            <v>GR-2024/01-0071</v>
          </cell>
          <cell r="H6725" t="str">
            <v>202311-S0097, 202311-S0063</v>
          </cell>
          <cell r="I6725" t="str">
            <v>F</v>
          </cell>
          <cell r="J6725">
            <v>89679.36</v>
          </cell>
          <cell r="K6725">
            <v>89679.36</v>
          </cell>
          <cell r="L6725">
            <v>58623.4</v>
          </cell>
          <cell r="M6725" t="str">
            <v>F</v>
          </cell>
          <cell r="N6725">
            <v>0.6537</v>
          </cell>
          <cell r="O6725" t="str">
            <v>I</v>
          </cell>
        </row>
        <row r="6726">
          <cell r="G6726" t="str">
            <v>GR-2024/01-0083</v>
          </cell>
        </row>
        <row r="6726">
          <cell r="I6726" t="str">
            <v>F</v>
          </cell>
          <cell r="J6726">
            <v>1767.78</v>
          </cell>
          <cell r="K6726">
            <v>1767.78</v>
          </cell>
          <cell r="L6726">
            <v>1767.78</v>
          </cell>
          <cell r="M6726" t="str">
            <v>F</v>
          </cell>
          <cell r="N6726">
            <v>1</v>
          </cell>
        </row>
        <row r="6727">
          <cell r="G6727" t="str">
            <v>GR-2024/01-0021</v>
          </cell>
        </row>
        <row r="6727">
          <cell r="I6727" t="str">
            <v>F</v>
          </cell>
          <cell r="J6727">
            <v>18</v>
          </cell>
          <cell r="K6727">
            <v>18</v>
          </cell>
          <cell r="L6727">
            <v>18</v>
          </cell>
          <cell r="M6727" t="str">
            <v>F</v>
          </cell>
          <cell r="N6727">
            <v>1</v>
          </cell>
        </row>
        <row r="6728">
          <cell r="F6728" t="str">
            <v>CMAU7189518</v>
          </cell>
          <cell r="G6728" t="str">
            <v>GR-2024/01-0069</v>
          </cell>
          <cell r="H6728" t="str">
            <v>202311-S0086, 202312-S0011, 202310-S0008, 202310-S0103, 202311-S0048, 202311-S0030, 202308-S0049, 202308-S0019, 202311-S0010</v>
          </cell>
          <cell r="I6728" t="str">
            <v>F</v>
          </cell>
          <cell r="J6728">
            <v>126118</v>
          </cell>
          <cell r="K6728">
            <v>126118</v>
          </cell>
          <cell r="L6728">
            <v>82443.34</v>
          </cell>
          <cell r="M6728" t="str">
            <v>F</v>
          </cell>
          <cell r="N6728">
            <v>0.6537</v>
          </cell>
          <cell r="O6728" t="str">
            <v>I</v>
          </cell>
        </row>
        <row r="6729">
          <cell r="G6729" t="str">
            <v>SPO-2024/04-0068</v>
          </cell>
        </row>
        <row r="6729">
          <cell r="I6729" t="str">
            <v>F</v>
          </cell>
          <cell r="J6729">
            <v>25260.4</v>
          </cell>
          <cell r="K6729">
            <v>25260.4</v>
          </cell>
          <cell r="L6729">
            <v>15156.24</v>
          </cell>
          <cell r="M6729" t="str">
            <v>F</v>
          </cell>
          <cell r="N6729">
            <v>0.6</v>
          </cell>
          <cell r="O6729" t="str">
            <v>L</v>
          </cell>
        </row>
        <row r="6730">
          <cell r="F6730" t="str">
            <v>CMAU7447844</v>
          </cell>
          <cell r="G6730" t="str">
            <v>GR-2024/01-0063</v>
          </cell>
          <cell r="H6730" t="str">
            <v>202311-S0114, 202205-S0014, 202311-S0030, 202303-S0031, 202311-S0086, 202312-S0062, 202311-S0037, 202311-S0010, 202306-S0036, 202310-S0103</v>
          </cell>
          <cell r="I6730" t="str">
            <v>F</v>
          </cell>
          <cell r="J6730">
            <v>188992</v>
          </cell>
          <cell r="K6730">
            <v>188992</v>
          </cell>
          <cell r="L6730">
            <v>123544.07</v>
          </cell>
          <cell r="M6730" t="str">
            <v>F</v>
          </cell>
          <cell r="N6730">
            <v>0.6537</v>
          </cell>
          <cell r="O6730" t="str">
            <v>I</v>
          </cell>
        </row>
        <row r="6731">
          <cell r="I6731" t="str">
            <v>F</v>
          </cell>
          <cell r="J6731">
            <v>0</v>
          </cell>
          <cell r="K6731">
            <v>0</v>
          </cell>
          <cell r="L6731">
            <v>0</v>
          </cell>
          <cell r="M6731" t="str">
            <v>F</v>
          </cell>
          <cell r="N6731">
            <v>0.6</v>
          </cell>
          <cell r="O6731" t="str">
            <v>L</v>
          </cell>
        </row>
        <row r="6732">
          <cell r="F6732" t="str">
            <v>F-TCNU2049108</v>
          </cell>
          <cell r="G6732" t="str">
            <v>FGR2024/01-0004</v>
          </cell>
        </row>
        <row r="6732">
          <cell r="I6732" t="str">
            <v>F</v>
          </cell>
          <cell r="J6732">
            <v>0</v>
          </cell>
          <cell r="K6732">
            <v>0</v>
          </cell>
          <cell r="L6732">
            <v>0</v>
          </cell>
          <cell r="M6732" t="str">
            <v>F</v>
          </cell>
          <cell r="N6732">
            <v>0.6</v>
          </cell>
          <cell r="O6732" t="str">
            <v>I</v>
          </cell>
        </row>
        <row r="6733">
          <cell r="G6733" t="str">
            <v>GR-2024/01-0022</v>
          </cell>
        </row>
        <row r="6733">
          <cell r="I6733" t="str">
            <v>F</v>
          </cell>
          <cell r="J6733">
            <v>1000</v>
          </cell>
          <cell r="K6733">
            <v>1000</v>
          </cell>
          <cell r="L6733">
            <v>1000</v>
          </cell>
          <cell r="M6733" t="str">
            <v>F</v>
          </cell>
          <cell r="N6733">
            <v>1</v>
          </cell>
        </row>
        <row r="6734">
          <cell r="F6734" t="str">
            <v>MSDU2838883</v>
          </cell>
          <cell r="G6734" t="str">
            <v>GR-2024/01-0070</v>
          </cell>
          <cell r="H6734" t="str">
            <v>202310-S0042, 202312-S0066, 202310-S0110, 202306-S0010, 202307-S0010</v>
          </cell>
          <cell r="I6734" t="str">
            <v>F</v>
          </cell>
          <cell r="J6734">
            <v>58597.62</v>
          </cell>
          <cell r="K6734">
            <v>58597.62</v>
          </cell>
          <cell r="L6734">
            <v>273228.98</v>
          </cell>
          <cell r="M6734" t="str">
            <v>F</v>
          </cell>
          <cell r="N6734">
            <v>4.6628</v>
          </cell>
          <cell r="O6734" t="str">
            <v>I</v>
          </cell>
        </row>
        <row r="6735">
          <cell r="F6735" t="str">
            <v>OOLU9826074</v>
          </cell>
          <cell r="G6735" t="str">
            <v>GR-2024/02-0031</v>
          </cell>
          <cell r="H6735" t="str">
            <v>202307-S0030, 202310-S0100, 202311-S0042, 202311-S0083</v>
          </cell>
          <cell r="I6735" t="str">
            <v>F</v>
          </cell>
          <cell r="J6735">
            <v>130486</v>
          </cell>
          <cell r="K6735">
            <v>130486</v>
          </cell>
          <cell r="L6735">
            <v>85520.52</v>
          </cell>
          <cell r="M6735" t="str">
            <v>F</v>
          </cell>
          <cell r="N6735">
            <v>0.6554</v>
          </cell>
          <cell r="O6735" t="str">
            <v>I</v>
          </cell>
        </row>
        <row r="6736">
          <cell r="G6736" t="str">
            <v>SPO-2024/03-0036</v>
          </cell>
        </row>
        <row r="6736">
          <cell r="I6736" t="str">
            <v>F</v>
          </cell>
          <cell r="J6736">
            <v>12300</v>
          </cell>
          <cell r="K6736">
            <v>12300</v>
          </cell>
          <cell r="L6736">
            <v>7380</v>
          </cell>
          <cell r="M6736" t="str">
            <v>F</v>
          </cell>
          <cell r="N6736">
            <v>0.6</v>
          </cell>
          <cell r="O6736" t="str">
            <v>L</v>
          </cell>
        </row>
        <row r="6737">
          <cell r="G6737" t="str">
            <v>SPO-2024/03-0036, SPO-2024/03-0031, SPO-2024/01-0109</v>
          </cell>
        </row>
        <row r="6737">
          <cell r="I6737" t="str">
            <v>F</v>
          </cell>
          <cell r="J6737">
            <v>76000</v>
          </cell>
          <cell r="K6737">
            <v>76000</v>
          </cell>
          <cell r="L6737">
            <v>228000</v>
          </cell>
          <cell r="M6737" t="str">
            <v>F</v>
          </cell>
          <cell r="N6737">
            <v>3</v>
          </cell>
          <cell r="O6737" t="str">
            <v>L</v>
          </cell>
        </row>
        <row r="6738">
          <cell r="F6738" t="str">
            <v>CCLU7902992</v>
          </cell>
          <cell r="G6738" t="str">
            <v>GR-2024/02-0044</v>
          </cell>
          <cell r="H6738" t="str">
            <v>202311-S0083, 202307-S0030, 202310-S0038, 202311-S0042</v>
          </cell>
          <cell r="I6738" t="str">
            <v>F</v>
          </cell>
          <cell r="J6738">
            <v>130014</v>
          </cell>
          <cell r="K6738">
            <v>130014</v>
          </cell>
          <cell r="L6738">
            <v>85211.18</v>
          </cell>
          <cell r="M6738" t="str">
            <v>F</v>
          </cell>
          <cell r="N6738">
            <v>0.6554</v>
          </cell>
          <cell r="O6738" t="str">
            <v>I</v>
          </cell>
        </row>
        <row r="6739">
          <cell r="F6739" t="str">
            <v>FSCU8783766</v>
          </cell>
          <cell r="G6739" t="str">
            <v>GR-2024/01-0074</v>
          </cell>
          <cell r="H6739" t="str">
            <v>202303-S0006, 202310-S0029, 202311-S0073, 202303-S0022, 202311-S0069, 202401-S0018, 202306-S0009</v>
          </cell>
          <cell r="I6739" t="str">
            <v>F</v>
          </cell>
          <cell r="J6739">
            <v>144841</v>
          </cell>
          <cell r="K6739">
            <v>144841</v>
          </cell>
          <cell r="L6739">
            <v>94682.56</v>
          </cell>
          <cell r="M6739" t="str">
            <v>F</v>
          </cell>
          <cell r="N6739">
            <v>0.6537</v>
          </cell>
          <cell r="O6739" t="str">
            <v>I</v>
          </cell>
        </row>
        <row r="6740">
          <cell r="F6740" t="str">
            <v>FSCU8832069</v>
          </cell>
          <cell r="G6740" t="str">
            <v>GR-2024/01-0072</v>
          </cell>
          <cell r="H6740" t="str">
            <v>202311-S0110, 202311-S0033, 202312-S0044, 202311-S0070, 202312-S0030, 202401-S0018, 202312-S0013</v>
          </cell>
          <cell r="I6740" t="str">
            <v>F</v>
          </cell>
          <cell r="J6740">
            <v>131757.5</v>
          </cell>
          <cell r="K6740">
            <v>131757.5</v>
          </cell>
          <cell r="L6740">
            <v>86129.88</v>
          </cell>
          <cell r="M6740" t="str">
            <v>F</v>
          </cell>
          <cell r="N6740">
            <v>0.6537</v>
          </cell>
          <cell r="O6740" t="str">
            <v>I</v>
          </cell>
        </row>
        <row r="6741">
          <cell r="G6741" t="str">
            <v>SPO-2024/01-0020, SPO-2024/01-0021</v>
          </cell>
        </row>
        <row r="6741">
          <cell r="I6741" t="str">
            <v>F</v>
          </cell>
          <cell r="J6741">
            <v>108945</v>
          </cell>
          <cell r="K6741">
            <v>108945</v>
          </cell>
          <cell r="L6741">
            <v>65367</v>
          </cell>
          <cell r="M6741" t="str">
            <v>F</v>
          </cell>
          <cell r="N6741">
            <v>0.6</v>
          </cell>
          <cell r="O6741" t="str">
            <v>L</v>
          </cell>
        </row>
        <row r="6742">
          <cell r="G6742" t="str">
            <v>GR-2024/01-0087</v>
          </cell>
        </row>
        <row r="6742">
          <cell r="I6742" t="str">
            <v>F</v>
          </cell>
          <cell r="J6742">
            <v>106</v>
          </cell>
          <cell r="K6742">
            <v>106</v>
          </cell>
          <cell r="L6742">
            <v>106</v>
          </cell>
          <cell r="M6742" t="str">
            <v>F</v>
          </cell>
          <cell r="N6742">
            <v>1</v>
          </cell>
        </row>
        <row r="6743">
          <cell r="F6743" t="str">
            <v>TRLU7424081</v>
          </cell>
          <cell r="G6743" t="str">
            <v>GR-2024/01-0048</v>
          </cell>
          <cell r="H6743" t="str">
            <v>202311-S0112, 202311-S0069, 202306-S0025, 202311-S0054, 202311-S0070, 202401-S0017, 202311-S0040, 202307-S0029, 202311-S0073, 202311-S0110, 202310-S0076</v>
          </cell>
          <cell r="I6743" t="str">
            <v>F</v>
          </cell>
          <cell r="J6743">
            <v>163097</v>
          </cell>
          <cell r="K6743">
            <v>163097</v>
          </cell>
          <cell r="L6743">
            <v>107741.88</v>
          </cell>
          <cell r="M6743" t="str">
            <v>F</v>
          </cell>
          <cell r="N6743">
            <v>0.6606</v>
          </cell>
          <cell r="O6743" t="str">
            <v>I</v>
          </cell>
        </row>
        <row r="6744">
          <cell r="G6744" t="str">
            <v>SPO-2024/01-0019</v>
          </cell>
        </row>
        <row r="6744">
          <cell r="I6744" t="str">
            <v>F</v>
          </cell>
          <cell r="J6744">
            <v>16430</v>
          </cell>
          <cell r="K6744">
            <v>16430</v>
          </cell>
          <cell r="L6744">
            <v>9858</v>
          </cell>
          <cell r="M6744" t="str">
            <v>F</v>
          </cell>
          <cell r="N6744">
            <v>0.6</v>
          </cell>
          <cell r="O6744" t="str">
            <v>L</v>
          </cell>
        </row>
        <row r="6745">
          <cell r="G6745" t="str">
            <v>SPO-2024/04-0025, SPO-2024/02-0004, SPO-2024/02-0005, SPO-2024/03-0011, SPO-2024/03-0007, SPO-2024/03-0008, SPO-2024/04-0027</v>
          </cell>
        </row>
        <row r="6745">
          <cell r="I6745" t="str">
            <v>F</v>
          </cell>
          <cell r="J6745">
            <v>443300</v>
          </cell>
          <cell r="K6745">
            <v>443300</v>
          </cell>
          <cell r="L6745">
            <v>265980</v>
          </cell>
          <cell r="M6745" t="str">
            <v>F</v>
          </cell>
          <cell r="N6745">
            <v>0.6</v>
          </cell>
          <cell r="O6745" t="str">
            <v>L</v>
          </cell>
        </row>
        <row r="6746">
          <cell r="G6746" t="str">
            <v>SPO-2024/06-0034, SPO-2024/06-0035</v>
          </cell>
        </row>
        <row r="6746">
          <cell r="I6746" t="str">
            <v>F</v>
          </cell>
          <cell r="J6746">
            <v>23040</v>
          </cell>
          <cell r="K6746">
            <v>23040</v>
          </cell>
          <cell r="L6746">
            <v>13824</v>
          </cell>
          <cell r="M6746" t="str">
            <v>F</v>
          </cell>
          <cell r="N6746">
            <v>0.6</v>
          </cell>
          <cell r="O6746" t="str">
            <v>L</v>
          </cell>
        </row>
        <row r="6747">
          <cell r="G6747" t="str">
            <v>SPO-2024/03-0036</v>
          </cell>
        </row>
        <row r="6747">
          <cell r="I6747" t="str">
            <v>F</v>
          </cell>
          <cell r="J6747">
            <v>76.5</v>
          </cell>
          <cell r="K6747">
            <v>76.5</v>
          </cell>
          <cell r="L6747">
            <v>45.9</v>
          </cell>
          <cell r="M6747" t="str">
            <v>F</v>
          </cell>
          <cell r="N6747">
            <v>0.6</v>
          </cell>
          <cell r="O6747" t="str">
            <v>L</v>
          </cell>
        </row>
        <row r="6748">
          <cell r="G6748" t="str">
            <v>SPO-2024/01-0131</v>
          </cell>
        </row>
        <row r="6748">
          <cell r="I6748" t="str">
            <v>F</v>
          </cell>
          <cell r="J6748">
            <v>10325</v>
          </cell>
          <cell r="K6748">
            <v>10325</v>
          </cell>
          <cell r="L6748">
            <v>6195</v>
          </cell>
          <cell r="M6748" t="str">
            <v>F</v>
          </cell>
          <cell r="N6748">
            <v>0.6</v>
          </cell>
          <cell r="O6748" t="str">
            <v>L</v>
          </cell>
        </row>
        <row r="6749">
          <cell r="G6749" t="str">
            <v>SPO-2024/01-0041, SPO-2024/01-0096</v>
          </cell>
        </row>
        <row r="6749">
          <cell r="I6749" t="str">
            <v>F</v>
          </cell>
          <cell r="J6749">
            <v>4680</v>
          </cell>
          <cell r="K6749">
            <v>4680</v>
          </cell>
          <cell r="L6749">
            <v>2808</v>
          </cell>
          <cell r="M6749" t="str">
            <v>F</v>
          </cell>
          <cell r="N6749">
            <v>0.6</v>
          </cell>
          <cell r="O6749" t="str">
            <v>L</v>
          </cell>
        </row>
        <row r="6750">
          <cell r="G6750" t="str">
            <v>SPO-2024/01-0105</v>
          </cell>
        </row>
        <row r="6750">
          <cell r="I6750" t="str">
            <v>F</v>
          </cell>
          <cell r="J6750">
            <v>13050</v>
          </cell>
          <cell r="K6750">
            <v>13050</v>
          </cell>
          <cell r="L6750">
            <v>7830</v>
          </cell>
          <cell r="M6750" t="str">
            <v>F</v>
          </cell>
          <cell r="N6750">
            <v>0.6</v>
          </cell>
          <cell r="O6750" t="str">
            <v>L</v>
          </cell>
        </row>
        <row r="6751">
          <cell r="F6751" t="str">
            <v>F-CMAU8733040</v>
          </cell>
          <cell r="G6751" t="str">
            <v>FGR2024/01-0003</v>
          </cell>
        </row>
        <row r="6751">
          <cell r="I6751" t="str">
            <v>F</v>
          </cell>
          <cell r="J6751">
            <v>0</v>
          </cell>
          <cell r="K6751">
            <v>0</v>
          </cell>
          <cell r="L6751">
            <v>0</v>
          </cell>
          <cell r="M6751" t="str">
            <v>F</v>
          </cell>
          <cell r="N6751">
            <v>0.6</v>
          </cell>
          <cell r="O6751" t="str">
            <v>I</v>
          </cell>
        </row>
        <row r="6752">
          <cell r="F6752" t="str">
            <v>BY COURIER</v>
          </cell>
          <cell r="G6752" t="str">
            <v>GR-2024/01-0016</v>
          </cell>
          <cell r="H6752" t="str">
            <v>202312-S0031</v>
          </cell>
          <cell r="I6752" t="str">
            <v>F</v>
          </cell>
          <cell r="J6752">
            <v>70</v>
          </cell>
          <cell r="K6752">
            <v>70</v>
          </cell>
          <cell r="L6752">
            <v>45.61</v>
          </cell>
          <cell r="M6752" t="str">
            <v>F</v>
          </cell>
          <cell r="N6752">
            <v>0.6516</v>
          </cell>
          <cell r="O6752" t="str">
            <v>I</v>
          </cell>
        </row>
        <row r="6753">
          <cell r="F6753" t="str">
            <v>F-CMAU5746595</v>
          </cell>
          <cell r="G6753" t="str">
            <v>FGR2024/01-0002</v>
          </cell>
        </row>
        <row r="6753">
          <cell r="I6753" t="str">
            <v>F</v>
          </cell>
          <cell r="J6753">
            <v>0</v>
          </cell>
          <cell r="K6753">
            <v>0</v>
          </cell>
          <cell r="L6753">
            <v>0</v>
          </cell>
          <cell r="M6753" t="str">
            <v>F</v>
          </cell>
          <cell r="N6753">
            <v>0.6</v>
          </cell>
          <cell r="O6753" t="str">
            <v>I</v>
          </cell>
        </row>
        <row r="6754">
          <cell r="G6754" t="str">
            <v>SPO-2024/01-0131</v>
          </cell>
        </row>
        <row r="6754">
          <cell r="I6754" t="str">
            <v>F</v>
          </cell>
          <cell r="J6754">
            <v>12900</v>
          </cell>
          <cell r="K6754">
            <v>12900</v>
          </cell>
          <cell r="L6754">
            <v>7740</v>
          </cell>
          <cell r="M6754" t="str">
            <v>F</v>
          </cell>
          <cell r="N6754">
            <v>0.6</v>
          </cell>
          <cell r="O6754" t="str">
            <v>L</v>
          </cell>
        </row>
        <row r="6755">
          <cell r="G6755" t="str">
            <v>SPO-2024/01-0113</v>
          </cell>
        </row>
        <row r="6755">
          <cell r="I6755" t="str">
            <v>F</v>
          </cell>
          <cell r="J6755">
            <v>5400</v>
          </cell>
          <cell r="K6755">
            <v>5400</v>
          </cell>
          <cell r="L6755">
            <v>3240</v>
          </cell>
          <cell r="M6755" t="str">
            <v>F</v>
          </cell>
          <cell r="N6755">
            <v>0.6</v>
          </cell>
          <cell r="O6755" t="str">
            <v>L</v>
          </cell>
        </row>
        <row r="6756">
          <cell r="F6756" t="str">
            <v>ECMU9795332 (MOCHA)</v>
          </cell>
          <cell r="G6756" t="str">
            <v>GR-2024/01-0041</v>
          </cell>
        </row>
        <row r="6756">
          <cell r="I6756" t="str">
            <v>F</v>
          </cell>
          <cell r="J6756">
            <v>0</v>
          </cell>
          <cell r="K6756">
            <v>0</v>
          </cell>
          <cell r="L6756">
            <v>0</v>
          </cell>
          <cell r="M6756" t="str">
            <v>F</v>
          </cell>
          <cell r="N6756">
            <v>0.6606</v>
          </cell>
          <cell r="O6756" t="str">
            <v>I</v>
          </cell>
        </row>
        <row r="6757">
          <cell r="I6757" t="str">
            <v>T</v>
          </cell>
          <cell r="J6757">
            <v>0</v>
          </cell>
          <cell r="K6757">
            <v>0</v>
          </cell>
          <cell r="L6757">
            <v>0</v>
          </cell>
          <cell r="M6757" t="str">
            <v>F</v>
          </cell>
          <cell r="N6757">
            <v>0.6</v>
          </cell>
        </row>
        <row r="6758">
          <cell r="F6758" t="str">
            <v>BEAU5629971 (MOCHA)</v>
          </cell>
          <cell r="G6758" t="str">
            <v>GR-2024/01-0023</v>
          </cell>
        </row>
        <row r="6758">
          <cell r="I6758" t="str">
            <v>F</v>
          </cell>
          <cell r="J6758">
            <v>44200</v>
          </cell>
          <cell r="K6758">
            <v>44200</v>
          </cell>
          <cell r="L6758">
            <v>29154.32</v>
          </cell>
          <cell r="M6758" t="str">
            <v>F</v>
          </cell>
          <cell r="N6758">
            <v>0.6596</v>
          </cell>
          <cell r="O6758" t="str">
            <v>I</v>
          </cell>
        </row>
        <row r="6759">
          <cell r="F6759" t="str">
            <v>ECMU9795332</v>
          </cell>
          <cell r="G6759" t="str">
            <v>GR-2024/01-0040</v>
          </cell>
          <cell r="H6759" t="str">
            <v>202311-S0107</v>
          </cell>
          <cell r="I6759" t="str">
            <v>F</v>
          </cell>
          <cell r="J6759">
            <v>11445</v>
          </cell>
          <cell r="K6759">
            <v>11445</v>
          </cell>
          <cell r="L6759">
            <v>7560.57</v>
          </cell>
          <cell r="M6759" t="str">
            <v>F</v>
          </cell>
          <cell r="N6759">
            <v>0.6606</v>
          </cell>
          <cell r="O6759" t="str">
            <v>I</v>
          </cell>
        </row>
        <row r="6760">
          <cell r="F6760" t="str">
            <v>ECMU9795332</v>
          </cell>
          <cell r="G6760" t="str">
            <v>GR-2024/01-0039</v>
          </cell>
          <cell r="H6760" t="str">
            <v>202310-S0101, 202310-S0066</v>
          </cell>
          <cell r="I6760" t="str">
            <v>F</v>
          </cell>
          <cell r="J6760">
            <v>7192</v>
          </cell>
          <cell r="K6760">
            <v>7192</v>
          </cell>
          <cell r="L6760">
            <v>4751.04</v>
          </cell>
          <cell r="M6760" t="str">
            <v>F</v>
          </cell>
          <cell r="N6760">
            <v>0.6606</v>
          </cell>
          <cell r="O6760" t="str">
            <v>I</v>
          </cell>
        </row>
        <row r="6761">
          <cell r="G6761" t="str">
            <v>SPO-2024/09-0047</v>
          </cell>
        </row>
        <row r="6761">
          <cell r="I6761" t="str">
            <v>F</v>
          </cell>
          <cell r="J6761">
            <v>2500</v>
          </cell>
          <cell r="K6761">
            <v>2500</v>
          </cell>
          <cell r="L6761">
            <v>1500</v>
          </cell>
          <cell r="M6761" t="str">
            <v>F</v>
          </cell>
          <cell r="N6761">
            <v>0.6</v>
          </cell>
          <cell r="O6761" t="str">
            <v>L</v>
          </cell>
        </row>
        <row r="6762">
          <cell r="F6762" t="str">
            <v>ECMU9795332</v>
          </cell>
          <cell r="G6762" t="str">
            <v>GR-2024/01-0038</v>
          </cell>
          <cell r="H6762" t="str">
            <v>202311-S0089, 202310-S0067, 202311-S0016</v>
          </cell>
          <cell r="I6762" t="str">
            <v>F</v>
          </cell>
          <cell r="J6762">
            <v>25955</v>
          </cell>
          <cell r="K6762">
            <v>25955</v>
          </cell>
          <cell r="L6762">
            <v>17145.87</v>
          </cell>
          <cell r="M6762" t="str">
            <v>F</v>
          </cell>
          <cell r="N6762">
            <v>0.6606</v>
          </cell>
          <cell r="O6762" t="str">
            <v>I</v>
          </cell>
        </row>
        <row r="6763">
          <cell r="G6763" t="str">
            <v>SPO-2024/06-0088</v>
          </cell>
        </row>
        <row r="6763">
          <cell r="I6763" t="str">
            <v>F</v>
          </cell>
          <cell r="J6763">
            <v>13800</v>
          </cell>
          <cell r="K6763">
            <v>13800</v>
          </cell>
          <cell r="L6763">
            <v>8280</v>
          </cell>
          <cell r="M6763" t="str">
            <v>F</v>
          </cell>
          <cell r="N6763">
            <v>0.6</v>
          </cell>
          <cell r="O6763" t="str">
            <v>L</v>
          </cell>
        </row>
        <row r="6764">
          <cell r="F6764" t="str">
            <v>ECMU9795332</v>
          </cell>
          <cell r="G6764" t="str">
            <v>GR-2024/01-0037</v>
          </cell>
          <cell r="H6764" t="str">
            <v>202311-S0032</v>
          </cell>
          <cell r="I6764" t="str">
            <v>F</v>
          </cell>
          <cell r="J6764">
            <v>2412.55</v>
          </cell>
          <cell r="K6764">
            <v>2412.55</v>
          </cell>
          <cell r="L6764">
            <v>1593.73</v>
          </cell>
          <cell r="M6764" t="str">
            <v>F</v>
          </cell>
          <cell r="N6764">
            <v>0.6606</v>
          </cell>
          <cell r="O6764" t="str">
            <v>I</v>
          </cell>
        </row>
        <row r="6765">
          <cell r="G6765" t="str">
            <v>SPO-2024/04-0029, SPO-2024/01-0104, SPO-2024/02-0001</v>
          </cell>
        </row>
        <row r="6765">
          <cell r="I6765" t="str">
            <v>F</v>
          </cell>
          <cell r="J6765">
            <v>56950</v>
          </cell>
          <cell r="K6765">
            <v>56950</v>
          </cell>
          <cell r="L6765">
            <v>34170</v>
          </cell>
          <cell r="M6765" t="str">
            <v>F</v>
          </cell>
          <cell r="N6765">
            <v>0.6</v>
          </cell>
          <cell r="O6765" t="str">
            <v>L</v>
          </cell>
        </row>
        <row r="6766">
          <cell r="F6766" t="str">
            <v>BEAU5629971</v>
          </cell>
          <cell r="G6766" t="str">
            <v>GR-2024/01-0024</v>
          </cell>
          <cell r="H6766" t="str">
            <v>202310-S0012, 202310-S0087, 202311-S0071, 202309-S0072, 202307-S0020, 202311-S0075, 202310-S0032, 202311-S0076, 202311-S0074, 202310-S0109, 202206-S0060, 202307-S0051, 202303-S0037, 202311-S0034, 202306-S0013, 202310-S0113, 202308-S0041, 202308-S0075, 202311-S0116, 202310-S0044, 202306-S0039, 202104-S0096, 202309-S0052, 202207-S0036, 202210-S0027, 202312-S0051, 202205-S0019, 202311-S0072</v>
          </cell>
          <cell r="I6766" t="str">
            <v>F</v>
          </cell>
          <cell r="J6766">
            <v>640395.5</v>
          </cell>
          <cell r="K6766">
            <v>640395.5</v>
          </cell>
          <cell r="L6766">
            <v>422404.87</v>
          </cell>
          <cell r="M6766" t="str">
            <v>F</v>
          </cell>
          <cell r="N6766">
            <v>0.6596</v>
          </cell>
          <cell r="O6766" t="str">
            <v>I</v>
          </cell>
        </row>
        <row r="6767">
          <cell r="G6767" t="str">
            <v>SPO-2024/01-0096</v>
          </cell>
        </row>
        <row r="6767">
          <cell r="I6767" t="str">
            <v>F</v>
          </cell>
          <cell r="J6767">
            <v>5800</v>
          </cell>
          <cell r="K6767">
            <v>5800</v>
          </cell>
          <cell r="L6767">
            <v>3480</v>
          </cell>
          <cell r="M6767" t="str">
            <v>F</v>
          </cell>
          <cell r="N6767">
            <v>0.6</v>
          </cell>
          <cell r="O6767" t="str">
            <v>L</v>
          </cell>
        </row>
        <row r="6768">
          <cell r="F6768" t="str">
            <v>ECMU9795332</v>
          </cell>
          <cell r="G6768" t="str">
            <v>GR-2024/01-0036</v>
          </cell>
          <cell r="H6768" t="str">
            <v>202308-S0086, 202310-S0095, 202310-S0017, 202310-S0070, 202308-S0079, 202311-S0093, 202310-S0115</v>
          </cell>
          <cell r="I6768" t="str">
            <v>F</v>
          </cell>
          <cell r="J6768">
            <v>234203.5</v>
          </cell>
          <cell r="K6768">
            <v>234203.5</v>
          </cell>
          <cell r="L6768">
            <v>154714.83</v>
          </cell>
          <cell r="M6768" t="str">
            <v>F</v>
          </cell>
          <cell r="N6768">
            <v>0.6606</v>
          </cell>
          <cell r="O6768" t="str">
            <v>I</v>
          </cell>
        </row>
        <row r="6769">
          <cell r="F6769" t="str">
            <v>ECMU9795332</v>
          </cell>
          <cell r="G6769" t="str">
            <v>GR-2024/01-0035</v>
          </cell>
          <cell r="H6769" t="str">
            <v>202310-S0036, 202310-S0086, 202306-S0026, 202307-S0033</v>
          </cell>
          <cell r="I6769" t="str">
            <v>F</v>
          </cell>
          <cell r="J6769">
            <v>72398.5</v>
          </cell>
          <cell r="K6769">
            <v>72398.5</v>
          </cell>
          <cell r="L6769">
            <v>47826.45</v>
          </cell>
          <cell r="M6769" t="str">
            <v>F</v>
          </cell>
          <cell r="N6769">
            <v>0.6606</v>
          </cell>
          <cell r="O6769" t="str">
            <v>I</v>
          </cell>
        </row>
        <row r="6770">
          <cell r="F6770" t="str">
            <v>ECMU9795332</v>
          </cell>
          <cell r="G6770" t="str">
            <v>GR-2024/01-0034</v>
          </cell>
          <cell r="H6770" t="str">
            <v>202310-S0005</v>
          </cell>
          <cell r="I6770" t="str">
            <v>F</v>
          </cell>
          <cell r="J6770">
            <v>7872</v>
          </cell>
          <cell r="K6770">
            <v>7872</v>
          </cell>
          <cell r="L6770">
            <v>5200.24</v>
          </cell>
          <cell r="M6770" t="str">
            <v>F</v>
          </cell>
          <cell r="N6770">
            <v>0.6606</v>
          </cell>
          <cell r="O6770" t="str">
            <v>I</v>
          </cell>
        </row>
        <row r="6771">
          <cell r="F6771" t="str">
            <v>ECMU9795332</v>
          </cell>
          <cell r="G6771" t="str">
            <v>GR-2024/01-0033</v>
          </cell>
          <cell r="H6771" t="str">
            <v>202309-S0023, 202311-S0009</v>
          </cell>
          <cell r="I6771" t="str">
            <v>F</v>
          </cell>
          <cell r="J6771">
            <v>54556</v>
          </cell>
          <cell r="K6771">
            <v>54556</v>
          </cell>
          <cell r="L6771">
            <v>36039.69</v>
          </cell>
          <cell r="M6771" t="str">
            <v>F</v>
          </cell>
          <cell r="N6771">
            <v>0.6606</v>
          </cell>
          <cell r="O6771" t="str">
            <v>I</v>
          </cell>
        </row>
        <row r="6772">
          <cell r="F6772" t="str">
            <v>ECMU9795332</v>
          </cell>
          <cell r="G6772" t="str">
            <v>GR-2024/01-0031</v>
          </cell>
          <cell r="H6772" t="str">
            <v>202311-S0113, 202309-S0024, 202312-S0006, 202311-S0008, 202307-S0064</v>
          </cell>
          <cell r="I6772" t="str">
            <v>F</v>
          </cell>
          <cell r="J6772">
            <v>144417</v>
          </cell>
          <cell r="K6772">
            <v>144417</v>
          </cell>
          <cell r="L6772">
            <v>95401.87</v>
          </cell>
          <cell r="M6772" t="str">
            <v>F</v>
          </cell>
          <cell r="N6772">
            <v>0.6606</v>
          </cell>
          <cell r="O6772" t="str">
            <v>I</v>
          </cell>
        </row>
        <row r="6773">
          <cell r="F6773" t="str">
            <v>ECMU9795332</v>
          </cell>
          <cell r="G6773" t="str">
            <v>GR-2024/01-0032</v>
          </cell>
          <cell r="H6773" t="str">
            <v>202311-S0087, 202309-S0004, 202310-S0064, 202310-S0025, 202311-S0095, 202312-S0026</v>
          </cell>
          <cell r="I6773" t="str">
            <v>F</v>
          </cell>
          <cell r="J6773">
            <v>106760</v>
          </cell>
          <cell r="K6773">
            <v>106760</v>
          </cell>
          <cell r="L6773">
            <v>70525.66</v>
          </cell>
          <cell r="M6773" t="str">
            <v>F</v>
          </cell>
          <cell r="N6773">
            <v>0.6606</v>
          </cell>
          <cell r="O6773" t="str">
            <v>I</v>
          </cell>
        </row>
        <row r="6774">
          <cell r="G6774" t="str">
            <v>SPO-2024/01-0099</v>
          </cell>
        </row>
        <row r="6774">
          <cell r="I6774" t="str">
            <v>F</v>
          </cell>
          <cell r="J6774">
            <v>6000</v>
          </cell>
          <cell r="K6774">
            <v>6000</v>
          </cell>
          <cell r="L6774">
            <v>3600</v>
          </cell>
          <cell r="M6774" t="str">
            <v>F</v>
          </cell>
          <cell r="N6774">
            <v>0.6</v>
          </cell>
          <cell r="O6774" t="str">
            <v>L</v>
          </cell>
        </row>
        <row r="6775">
          <cell r="G6775" t="str">
            <v>SPO-2024/01-0096</v>
          </cell>
        </row>
        <row r="6775">
          <cell r="I6775" t="str">
            <v>F</v>
          </cell>
          <cell r="J6775">
            <v>3200</v>
          </cell>
          <cell r="K6775">
            <v>3200</v>
          </cell>
          <cell r="L6775">
            <v>1920</v>
          </cell>
          <cell r="M6775" t="str">
            <v>F</v>
          </cell>
          <cell r="N6775">
            <v>0.6</v>
          </cell>
          <cell r="O6775" t="str">
            <v>L</v>
          </cell>
        </row>
        <row r="6776">
          <cell r="F6776" t="str">
            <v>CMAU4968561 (MOCHA)</v>
          </cell>
          <cell r="G6776" t="str">
            <v>GR-2024/01-0043</v>
          </cell>
        </row>
        <row r="6776">
          <cell r="I6776" t="str">
            <v>F</v>
          </cell>
          <cell r="J6776">
            <v>118305</v>
          </cell>
          <cell r="K6776">
            <v>118305</v>
          </cell>
          <cell r="L6776">
            <v>78152.28</v>
          </cell>
          <cell r="M6776" t="str">
            <v>F</v>
          </cell>
          <cell r="N6776">
            <v>0.6606</v>
          </cell>
          <cell r="O6776" t="str">
            <v>I</v>
          </cell>
        </row>
        <row r="6777">
          <cell r="F6777" t="str">
            <v>CMAU4968561</v>
          </cell>
          <cell r="G6777" t="str">
            <v>GR-2024/01-0044</v>
          </cell>
          <cell r="H6777" t="str">
            <v>202311-S0116, 202307-S0051, 202311-S0067, 202311-S0002, 202311-S0014, 202309-S0072, 202310-S0087, 202306-S0039, 202311-S0072, 202307-S0020, 202401-S0002, 202310-S0012, 202311-S0071, 202311-S0074, 202312-S0019, 202311-S0075, 202310-S0062, 202311-S0076, 202308-S0023, 202311-S0034, 202310-S0113</v>
          </cell>
          <cell r="I6777" t="str">
            <v>F</v>
          </cell>
          <cell r="J6777">
            <v>516838.1</v>
          </cell>
          <cell r="K6777">
            <v>516838.1</v>
          </cell>
          <cell r="L6777">
            <v>341423.25</v>
          </cell>
          <cell r="M6777" t="str">
            <v>F</v>
          </cell>
          <cell r="N6777">
            <v>0.6606</v>
          </cell>
          <cell r="O6777" t="str">
            <v>I</v>
          </cell>
        </row>
        <row r="6778">
          <cell r="G6778" t="str">
            <v>SPO-2024/01-0001</v>
          </cell>
        </row>
        <row r="6778">
          <cell r="I6778" t="str">
            <v>F</v>
          </cell>
          <cell r="J6778">
            <v>15607.9</v>
          </cell>
          <cell r="K6778">
            <v>15607.9</v>
          </cell>
          <cell r="L6778">
            <v>9364.74</v>
          </cell>
          <cell r="M6778" t="str">
            <v>F</v>
          </cell>
          <cell r="N6778">
            <v>0.6</v>
          </cell>
          <cell r="O6778" t="str">
            <v>L</v>
          </cell>
        </row>
        <row r="6779">
          <cell r="F6779" t="str">
            <v>F-TGHU9763546</v>
          </cell>
          <cell r="G6779" t="str">
            <v>FGR2024/01-0001</v>
          </cell>
        </row>
        <row r="6779">
          <cell r="I6779" t="str">
            <v>F</v>
          </cell>
          <cell r="J6779">
            <v>315</v>
          </cell>
          <cell r="K6779">
            <v>315</v>
          </cell>
          <cell r="L6779">
            <v>189</v>
          </cell>
          <cell r="M6779" t="str">
            <v>F</v>
          </cell>
          <cell r="N6779">
            <v>0.6</v>
          </cell>
          <cell r="O6779" t="str">
            <v>I</v>
          </cell>
        </row>
        <row r="6780">
          <cell r="F6780" t="str">
            <v>F-TGHU9763546</v>
          </cell>
        </row>
        <row r="6780">
          <cell r="I6780" t="str">
            <v>T</v>
          </cell>
          <cell r="J6780">
            <v>0</v>
          </cell>
          <cell r="K6780">
            <v>0</v>
          </cell>
          <cell r="L6780">
            <v>0</v>
          </cell>
          <cell r="M6780" t="str">
            <v>F</v>
          </cell>
          <cell r="N6780">
            <v>0.6</v>
          </cell>
          <cell r="O6780" t="str">
            <v>I</v>
          </cell>
        </row>
        <row r="6781">
          <cell r="G6781" t="str">
            <v>SPO-2024/01-0134</v>
          </cell>
        </row>
        <row r="6781">
          <cell r="I6781" t="str">
            <v>F</v>
          </cell>
          <cell r="J6781">
            <v>3800</v>
          </cell>
          <cell r="K6781">
            <v>3800</v>
          </cell>
          <cell r="L6781">
            <v>2280</v>
          </cell>
          <cell r="M6781" t="str">
            <v>F</v>
          </cell>
          <cell r="N6781">
            <v>0.6</v>
          </cell>
          <cell r="O6781" t="str">
            <v>L</v>
          </cell>
        </row>
        <row r="6782">
          <cell r="G6782" t="str">
            <v>SPO-2024/01-0111</v>
          </cell>
        </row>
        <row r="6782">
          <cell r="I6782" t="str">
            <v>F</v>
          </cell>
          <cell r="J6782">
            <v>3935</v>
          </cell>
          <cell r="K6782">
            <v>3935</v>
          </cell>
          <cell r="L6782">
            <v>2361</v>
          </cell>
          <cell r="M6782" t="str">
            <v>F</v>
          </cell>
          <cell r="N6782">
            <v>0.6</v>
          </cell>
          <cell r="O6782" t="str">
            <v>L</v>
          </cell>
        </row>
        <row r="6783">
          <cell r="G6783" t="str">
            <v>GR-2024/03-0038, GR-2024/03-0006, GR-2024/02-0029, GR-2024/02-0014, GR-2024/04-0001, GR-2024/02-0059, GR-2024/03-0001, GR-2024/01-0017, GR-2024/01-0057</v>
          </cell>
        </row>
        <row r="6783">
          <cell r="I6783" t="str">
            <v>F</v>
          </cell>
          <cell r="J6783">
            <v>62750</v>
          </cell>
          <cell r="K6783">
            <v>62750</v>
          </cell>
          <cell r="L6783">
            <v>62750</v>
          </cell>
          <cell r="M6783" t="str">
            <v>F</v>
          </cell>
          <cell r="N6783">
            <v>1</v>
          </cell>
        </row>
        <row r="6784">
          <cell r="G6784" t="str">
            <v>SPO-2024/05-0054, SPO-2024/04-0011, SPO-2024/05-0026, SPO-2024/04-0042, SPO-2024/03-0028</v>
          </cell>
        </row>
        <row r="6784">
          <cell r="I6784" t="str">
            <v>F</v>
          </cell>
          <cell r="J6784">
            <v>87989.15</v>
          </cell>
          <cell r="K6784">
            <v>87989.15</v>
          </cell>
          <cell r="L6784">
            <v>52793.49</v>
          </cell>
          <cell r="M6784" t="str">
            <v>F</v>
          </cell>
          <cell r="N6784">
            <v>0.6</v>
          </cell>
          <cell r="O6784" t="str">
            <v>L</v>
          </cell>
        </row>
        <row r="6785">
          <cell r="G6785" t="str">
            <v>SPO-2024/01-0108</v>
          </cell>
        </row>
        <row r="6785">
          <cell r="I6785" t="str">
            <v>F</v>
          </cell>
          <cell r="J6785">
            <v>3450</v>
          </cell>
          <cell r="K6785">
            <v>3450</v>
          </cell>
          <cell r="L6785">
            <v>10350</v>
          </cell>
          <cell r="M6785" t="str">
            <v>F</v>
          </cell>
          <cell r="N6785">
            <v>3</v>
          </cell>
          <cell r="O6785" t="str">
            <v>L</v>
          </cell>
        </row>
        <row r="6786">
          <cell r="G6786" t="str">
            <v>SPO-2024/01-0069</v>
          </cell>
        </row>
        <row r="6786">
          <cell r="I6786" t="str">
            <v>F</v>
          </cell>
          <cell r="J6786">
            <v>320</v>
          </cell>
          <cell r="K6786">
            <v>320</v>
          </cell>
          <cell r="L6786">
            <v>960</v>
          </cell>
          <cell r="M6786" t="str">
            <v>F</v>
          </cell>
          <cell r="N6786">
            <v>3</v>
          </cell>
          <cell r="O6786" t="str">
            <v>L</v>
          </cell>
        </row>
        <row r="6787">
          <cell r="G6787" t="str">
            <v>SPO-2024/01-0096, SPO-2024/01-0041</v>
          </cell>
        </row>
        <row r="6787">
          <cell r="I6787" t="str">
            <v>F</v>
          </cell>
          <cell r="J6787">
            <v>5850</v>
          </cell>
          <cell r="K6787">
            <v>5850</v>
          </cell>
          <cell r="L6787">
            <v>3510</v>
          </cell>
          <cell r="M6787" t="str">
            <v>F</v>
          </cell>
          <cell r="N6787">
            <v>0.6</v>
          </cell>
          <cell r="O6787" t="str">
            <v>L</v>
          </cell>
        </row>
        <row r="6788">
          <cell r="G6788" t="str">
            <v>SPO-2024/01-0097</v>
          </cell>
        </row>
        <row r="6788">
          <cell r="I6788" t="str">
            <v>F</v>
          </cell>
          <cell r="J6788">
            <v>39200</v>
          </cell>
          <cell r="K6788">
            <v>39200</v>
          </cell>
          <cell r="L6788">
            <v>39200</v>
          </cell>
          <cell r="M6788" t="str">
            <v>F</v>
          </cell>
          <cell r="N6788">
            <v>1</v>
          </cell>
          <cell r="O6788" t="str">
            <v>L</v>
          </cell>
        </row>
        <row r="6789">
          <cell r="G6789" t="str">
            <v>SPO-2024/01-0120</v>
          </cell>
        </row>
        <row r="6789">
          <cell r="I6789" t="str">
            <v>F</v>
          </cell>
          <cell r="J6789">
            <v>2016</v>
          </cell>
          <cell r="K6789">
            <v>2016</v>
          </cell>
          <cell r="L6789">
            <v>1209.6</v>
          </cell>
          <cell r="M6789" t="str">
            <v>F</v>
          </cell>
          <cell r="N6789">
            <v>0.6</v>
          </cell>
          <cell r="O6789" t="str">
            <v>L</v>
          </cell>
        </row>
        <row r="6790">
          <cell r="G6790" t="str">
            <v>SPO-2024/05-0036, SPO-2024/04-0026, SPO-2024/02-0003, SPO-2024/01-0058, SPO-2024/07-0053, SPO-2024/01-0105, SPO-2024/05-0042, SPO-2024/04-0034, SPO-2024/05-0020, SPO-2024/01-0103, SPO-2024/05-0034</v>
          </cell>
        </row>
        <row r="6790">
          <cell r="I6790" t="str">
            <v>F</v>
          </cell>
          <cell r="J6790">
            <v>94959</v>
          </cell>
          <cell r="K6790">
            <v>94959</v>
          </cell>
          <cell r="L6790">
            <v>56975.4</v>
          </cell>
          <cell r="M6790" t="str">
            <v>F</v>
          </cell>
          <cell r="N6790">
            <v>0.6</v>
          </cell>
          <cell r="O6790" t="str">
            <v>L</v>
          </cell>
        </row>
        <row r="6791">
          <cell r="G6791" t="str">
            <v>SPO-2024/03-0034</v>
          </cell>
        </row>
        <row r="6791">
          <cell r="I6791" t="str">
            <v>F</v>
          </cell>
          <cell r="J6791">
            <v>420</v>
          </cell>
          <cell r="K6791">
            <v>420</v>
          </cell>
          <cell r="L6791">
            <v>252</v>
          </cell>
          <cell r="M6791" t="str">
            <v>F</v>
          </cell>
          <cell r="N6791">
            <v>0.6</v>
          </cell>
          <cell r="O6791" t="str">
            <v>L</v>
          </cell>
        </row>
        <row r="6792">
          <cell r="G6792" t="str">
            <v>SPO-2024/04-0039, SPO-2024/04-0038, SPO-2024/06-0045, SPO-2024/04-0040</v>
          </cell>
        </row>
        <row r="6792">
          <cell r="I6792" t="str">
            <v>F</v>
          </cell>
          <cell r="J6792">
            <v>32670</v>
          </cell>
          <cell r="K6792">
            <v>32670</v>
          </cell>
          <cell r="L6792">
            <v>19602</v>
          </cell>
          <cell r="M6792" t="str">
            <v>F</v>
          </cell>
          <cell r="N6792">
            <v>0.6</v>
          </cell>
          <cell r="O6792" t="str">
            <v>L</v>
          </cell>
        </row>
        <row r="6793">
          <cell r="G6793" t="str">
            <v>SPO-2024/01-0128, SPO-2024/01-0051, SPO-2024/06-0088, SPO-2024/01-0092, SPO-2024/01-0134, SPO-2024/04-0020, SPO-2024/05-0056, SPO-2024/06-0051, SPO-2024/01-0066</v>
          </cell>
        </row>
        <row r="6793">
          <cell r="I6793" t="str">
            <v>F</v>
          </cell>
          <cell r="J6793">
            <v>97591</v>
          </cell>
          <cell r="K6793">
            <v>97591</v>
          </cell>
          <cell r="L6793">
            <v>58554.6</v>
          </cell>
          <cell r="M6793" t="str">
            <v>F</v>
          </cell>
          <cell r="N6793">
            <v>0.6</v>
          </cell>
          <cell r="O6793" t="str">
            <v>L</v>
          </cell>
        </row>
        <row r="6794">
          <cell r="G6794" t="str">
            <v>SPO-2024/05-0004, SPO-2024/01-0096</v>
          </cell>
        </row>
        <row r="6794">
          <cell r="I6794" t="str">
            <v>F</v>
          </cell>
          <cell r="J6794">
            <v>37926</v>
          </cell>
          <cell r="K6794">
            <v>37926</v>
          </cell>
          <cell r="L6794">
            <v>22755.6</v>
          </cell>
          <cell r="M6794" t="str">
            <v>F</v>
          </cell>
          <cell r="N6794">
            <v>0.6</v>
          </cell>
          <cell r="O6794" t="str">
            <v>L</v>
          </cell>
        </row>
        <row r="6795">
          <cell r="F6795" t="str">
            <v>APHU6976737</v>
          </cell>
          <cell r="G6795" t="str">
            <v>GR-2024/01-0047</v>
          </cell>
          <cell r="H6795" t="str">
            <v>202310-S0029, 202311-S0073, 202303-S0022, 202205-S0076, 202302-S0056, 202304-S0028, 202312-S0073, 202204-S0052, 202312-S0096, 202303-S0006, 202304-S0007</v>
          </cell>
          <cell r="I6795" t="str">
            <v>F</v>
          </cell>
          <cell r="J6795">
            <v>126637.35</v>
          </cell>
          <cell r="K6795">
            <v>126637.35</v>
          </cell>
          <cell r="L6795">
            <v>83656.63</v>
          </cell>
          <cell r="M6795" t="str">
            <v>F</v>
          </cell>
          <cell r="N6795">
            <v>0.6606</v>
          </cell>
          <cell r="O6795" t="str">
            <v>I</v>
          </cell>
        </row>
        <row r="6796">
          <cell r="G6796" t="str">
            <v>SPO-2023/12-0075</v>
          </cell>
        </row>
        <row r="6796">
          <cell r="I6796" t="str">
            <v>F</v>
          </cell>
          <cell r="J6796">
            <v>11400</v>
          </cell>
          <cell r="K6796">
            <v>11400</v>
          </cell>
          <cell r="L6796">
            <v>6840</v>
          </cell>
          <cell r="M6796" t="str">
            <v>F</v>
          </cell>
          <cell r="N6796">
            <v>0.6</v>
          </cell>
          <cell r="O6796" t="str">
            <v>L</v>
          </cell>
        </row>
        <row r="6797">
          <cell r="F6797" t="str">
            <v>BHCU4972940</v>
          </cell>
          <cell r="G6797" t="str">
            <v>GR-2024/01-0054</v>
          </cell>
          <cell r="H6797" t="str">
            <v>202309-S0038, 202312-S0095, 202306-S0009, 202307-S0029, 202204-S0067, 202311-S0073, 202311-S0033, 202310-S0029, 202306-S0015</v>
          </cell>
          <cell r="I6797" t="str">
            <v>F</v>
          </cell>
          <cell r="J6797">
            <v>146073.65</v>
          </cell>
          <cell r="K6797">
            <v>146073.65</v>
          </cell>
          <cell r="L6797">
            <v>96496.25</v>
          </cell>
          <cell r="M6797" t="str">
            <v>F</v>
          </cell>
          <cell r="N6797">
            <v>0.6606</v>
          </cell>
          <cell r="O6797" t="str">
            <v>I</v>
          </cell>
        </row>
        <row r="6798">
          <cell r="G6798" t="str">
            <v>SPO-2023/12-0074</v>
          </cell>
        </row>
        <row r="6798">
          <cell r="I6798" t="str">
            <v>F</v>
          </cell>
          <cell r="J6798">
            <v>13922</v>
          </cell>
          <cell r="K6798">
            <v>13922</v>
          </cell>
          <cell r="L6798">
            <v>8353.2</v>
          </cell>
          <cell r="M6798" t="str">
            <v>F</v>
          </cell>
          <cell r="N6798">
            <v>0.6</v>
          </cell>
          <cell r="O6798" t="str">
            <v>L</v>
          </cell>
        </row>
        <row r="6799">
          <cell r="I6799" t="str">
            <v>T</v>
          </cell>
          <cell r="J6799">
            <v>0</v>
          </cell>
          <cell r="K6799">
            <v>0</v>
          </cell>
          <cell r="L6799">
            <v>0</v>
          </cell>
          <cell r="M6799" t="str">
            <v>F</v>
          </cell>
          <cell r="N6799">
            <v>0.6</v>
          </cell>
        </row>
        <row r="6800">
          <cell r="G6800" t="str">
            <v>FGR2023/12-0005</v>
          </cell>
        </row>
        <row r="6800">
          <cell r="I6800" t="str">
            <v>F</v>
          </cell>
          <cell r="J6800">
            <v>0</v>
          </cell>
          <cell r="K6800">
            <v>0</v>
          </cell>
          <cell r="L6800">
            <v>0</v>
          </cell>
          <cell r="M6800" t="str">
            <v>F</v>
          </cell>
          <cell r="N6800">
            <v>1</v>
          </cell>
        </row>
        <row r="6801">
          <cell r="G6801" t="str">
            <v>SPO-2024/04-0011, SPO-2024/01-0082, SPO-2024/04-0042, SPO-2024/01-0045, SPO-2024/01-0084</v>
          </cell>
        </row>
        <row r="6801">
          <cell r="I6801" t="str">
            <v>F</v>
          </cell>
          <cell r="J6801">
            <v>41634</v>
          </cell>
          <cell r="K6801">
            <v>41634</v>
          </cell>
          <cell r="L6801">
            <v>24980.4</v>
          </cell>
          <cell r="M6801" t="str">
            <v>F</v>
          </cell>
          <cell r="N6801">
            <v>0.6</v>
          </cell>
          <cell r="O6801" t="str">
            <v>L</v>
          </cell>
        </row>
        <row r="6802">
          <cell r="G6802" t="str">
            <v>SPO-2024/03-0036, SPO-2024/01-0110, SPO-2024/01-0109</v>
          </cell>
        </row>
        <row r="6802">
          <cell r="I6802" t="str">
            <v>F</v>
          </cell>
          <cell r="J6802">
            <v>58790</v>
          </cell>
          <cell r="K6802">
            <v>58790</v>
          </cell>
          <cell r="L6802">
            <v>35274</v>
          </cell>
          <cell r="M6802" t="str">
            <v>F</v>
          </cell>
          <cell r="N6802">
            <v>0.6</v>
          </cell>
          <cell r="O6802" t="str">
            <v>L</v>
          </cell>
        </row>
        <row r="6803">
          <cell r="F6803" t="str">
            <v>SEKU6280279</v>
          </cell>
          <cell r="G6803" t="str">
            <v>GR-2024/02-0012</v>
          </cell>
          <cell r="H6803" t="str">
            <v>202307-S0048, 202212-S0012, 202312-S0086, 202310-S0031, 202308-S0074, 202309-S0049, 202311-S0077, 202311-S0012, 202305-S0086, 202312-S0045, 202312-S0032, 202302-S0062, 202312-S0034</v>
          </cell>
          <cell r="I6803" t="str">
            <v>F</v>
          </cell>
          <cell r="J6803">
            <v>145631.93</v>
          </cell>
          <cell r="K6803">
            <v>145631.93</v>
          </cell>
          <cell r="L6803">
            <v>95316.1</v>
          </cell>
          <cell r="M6803" t="str">
            <v>F</v>
          </cell>
          <cell r="N6803">
            <v>0.6545</v>
          </cell>
          <cell r="O6803" t="str">
            <v>I</v>
          </cell>
        </row>
        <row r="6804">
          <cell r="G6804" t="str">
            <v>SPO-2024/01-0074, SPO-2024/04-0051, SPO-2024/03-0036, SPO-2024/06-0008</v>
          </cell>
        </row>
        <row r="6804">
          <cell r="I6804" t="str">
            <v>F</v>
          </cell>
          <cell r="J6804">
            <v>70142</v>
          </cell>
          <cell r="K6804">
            <v>70142</v>
          </cell>
          <cell r="L6804">
            <v>210426</v>
          </cell>
          <cell r="M6804" t="str">
            <v>F</v>
          </cell>
          <cell r="N6804">
            <v>3</v>
          </cell>
          <cell r="O6804" t="str">
            <v>L</v>
          </cell>
        </row>
        <row r="6805">
          <cell r="G6805" t="str">
            <v>SPO-2024/05-0026, SPO-2024/04-0042, SPO-2024/01-0084, SPO-2024/05-0021, SPO-2024/07-0036, SPO-2024/06-0014, SPO-2024/03-0028, SPO-2024/01-0131</v>
          </cell>
        </row>
        <row r="6805">
          <cell r="I6805" t="str">
            <v>F</v>
          </cell>
          <cell r="J6805">
            <v>176114.8</v>
          </cell>
          <cell r="K6805">
            <v>176114.8</v>
          </cell>
          <cell r="L6805">
            <v>105668.88</v>
          </cell>
          <cell r="M6805" t="str">
            <v>F</v>
          </cell>
          <cell r="N6805">
            <v>0.6</v>
          </cell>
          <cell r="O6805" t="str">
            <v>L</v>
          </cell>
        </row>
        <row r="6806">
          <cell r="G6806" t="str">
            <v>SPO-2024/01-0117</v>
          </cell>
        </row>
        <row r="6806">
          <cell r="I6806" t="str">
            <v>F</v>
          </cell>
          <cell r="J6806">
            <v>2804</v>
          </cell>
          <cell r="K6806">
            <v>2804</v>
          </cell>
          <cell r="L6806">
            <v>8412</v>
          </cell>
          <cell r="M6806" t="str">
            <v>F</v>
          </cell>
          <cell r="N6806">
            <v>3</v>
          </cell>
          <cell r="O6806" t="str">
            <v>L</v>
          </cell>
        </row>
        <row r="6807">
          <cell r="G6807" t="str">
            <v>SPO-2024/01-0107</v>
          </cell>
        </row>
        <row r="6807">
          <cell r="I6807" t="str">
            <v>F</v>
          </cell>
          <cell r="J6807">
            <v>3720</v>
          </cell>
          <cell r="K6807">
            <v>3720</v>
          </cell>
          <cell r="L6807">
            <v>11160</v>
          </cell>
          <cell r="M6807" t="str">
            <v>F</v>
          </cell>
          <cell r="N6807">
            <v>3</v>
          </cell>
          <cell r="O6807" t="str">
            <v>L</v>
          </cell>
        </row>
        <row r="6808">
          <cell r="G6808" t="str">
            <v>SPO-2024/04-0008, SPO-2024/01-0080</v>
          </cell>
        </row>
        <row r="6808">
          <cell r="I6808" t="str">
            <v>F</v>
          </cell>
          <cell r="J6808">
            <v>28135</v>
          </cell>
          <cell r="K6808">
            <v>28135</v>
          </cell>
          <cell r="L6808">
            <v>84405</v>
          </cell>
          <cell r="M6808" t="str">
            <v>F</v>
          </cell>
          <cell r="N6808">
            <v>3</v>
          </cell>
          <cell r="O6808" t="str">
            <v>L</v>
          </cell>
        </row>
        <row r="6809">
          <cell r="G6809" t="str">
            <v>SPO-2024/04-0048, SPO-2024/01-0069</v>
          </cell>
        </row>
        <row r="6809">
          <cell r="I6809" t="str">
            <v>F</v>
          </cell>
          <cell r="J6809">
            <v>41272.5</v>
          </cell>
          <cell r="K6809">
            <v>41272.5</v>
          </cell>
          <cell r="L6809">
            <v>123817.5</v>
          </cell>
          <cell r="M6809" t="str">
            <v>F</v>
          </cell>
          <cell r="N6809">
            <v>3</v>
          </cell>
          <cell r="O6809" t="str">
            <v>L</v>
          </cell>
        </row>
        <row r="6810">
          <cell r="G6810" t="str">
            <v>SPO-2023/12-0073</v>
          </cell>
        </row>
        <row r="6810">
          <cell r="I6810" t="str">
            <v>F</v>
          </cell>
          <cell r="J6810">
            <v>32677</v>
          </cell>
          <cell r="K6810">
            <v>32677</v>
          </cell>
          <cell r="L6810">
            <v>19606.2</v>
          </cell>
          <cell r="M6810" t="str">
            <v>F</v>
          </cell>
          <cell r="N6810">
            <v>0.6</v>
          </cell>
          <cell r="O6810" t="str">
            <v>L</v>
          </cell>
        </row>
        <row r="6811">
          <cell r="F6811" t="str">
            <v>BEAU6141791</v>
          </cell>
          <cell r="G6811" t="str">
            <v>GR-2024/02-0015</v>
          </cell>
          <cell r="H6811" t="str">
            <v>202312-S0032, 202312-S0045</v>
          </cell>
          <cell r="I6811" t="str">
            <v>F</v>
          </cell>
          <cell r="J6811">
            <v>101266.01</v>
          </cell>
          <cell r="K6811">
            <v>101266.01</v>
          </cell>
          <cell r="L6811">
            <v>66278.6</v>
          </cell>
          <cell r="M6811" t="str">
            <v>F</v>
          </cell>
          <cell r="N6811">
            <v>0.6545</v>
          </cell>
          <cell r="O6811" t="str">
            <v>I</v>
          </cell>
        </row>
        <row r="6812">
          <cell r="G6812" t="str">
            <v>GR-2023/12-0067</v>
          </cell>
        </row>
        <row r="6812">
          <cell r="I6812" t="str">
            <v>F</v>
          </cell>
          <cell r="J6812">
            <v>42</v>
          </cell>
          <cell r="K6812">
            <v>42</v>
          </cell>
          <cell r="L6812">
            <v>42</v>
          </cell>
          <cell r="M6812" t="str">
            <v>F</v>
          </cell>
          <cell r="N6812">
            <v>1</v>
          </cell>
        </row>
        <row r="6813">
          <cell r="F6813" t="str">
            <v>CMAU4314093</v>
          </cell>
          <cell r="G6813" t="str">
            <v>GR-2024/02-0010</v>
          </cell>
          <cell r="H6813" t="str">
            <v>202311-S0012, 202312-S0045, 202305-S0086, 202302-S0062, 202212-S0012</v>
          </cell>
          <cell r="I6813" t="str">
            <v>F</v>
          </cell>
          <cell r="J6813">
            <v>116917.15</v>
          </cell>
          <cell r="K6813">
            <v>116917.15</v>
          </cell>
          <cell r="L6813">
            <v>76522.27</v>
          </cell>
          <cell r="M6813" t="str">
            <v>F</v>
          </cell>
          <cell r="N6813">
            <v>0.6545</v>
          </cell>
          <cell r="O6813" t="str">
            <v>I</v>
          </cell>
        </row>
        <row r="6814">
          <cell r="G6814" t="str">
            <v>SPO-2024/05-0029, SPO-2024/01-0055, SPO-2024/01-0086, SPO-2024/01-0100, SPO-2024/05-0028</v>
          </cell>
        </row>
        <row r="6814">
          <cell r="I6814" t="str">
            <v>F</v>
          </cell>
          <cell r="J6814">
            <v>132710.4</v>
          </cell>
          <cell r="K6814">
            <v>132710.4</v>
          </cell>
          <cell r="L6814">
            <v>79626.24</v>
          </cell>
          <cell r="M6814" t="str">
            <v>F</v>
          </cell>
          <cell r="N6814">
            <v>0.6</v>
          </cell>
          <cell r="O6814" t="str">
            <v>L</v>
          </cell>
        </row>
        <row r="6815">
          <cell r="F6815" t="str">
            <v>TCNU2423178</v>
          </cell>
          <cell r="G6815" t="str">
            <v>GR-2024/01-0091</v>
          </cell>
          <cell r="H6815" t="str">
            <v>202311-S0064, 202309-S0049, 202305-S0053, 202311-S0012</v>
          </cell>
          <cell r="I6815" t="str">
            <v>F</v>
          </cell>
          <cell r="J6815">
            <v>111384</v>
          </cell>
          <cell r="K6815">
            <v>111384</v>
          </cell>
          <cell r="L6815">
            <v>72900.83</v>
          </cell>
          <cell r="M6815" t="str">
            <v>F</v>
          </cell>
          <cell r="N6815">
            <v>0.6545</v>
          </cell>
          <cell r="O6815" t="str">
            <v>I</v>
          </cell>
        </row>
        <row r="6816">
          <cell r="G6816" t="str">
            <v>SPO-2024/01-0074</v>
          </cell>
        </row>
        <row r="6816">
          <cell r="I6816" t="str">
            <v>F</v>
          </cell>
          <cell r="J6816">
            <v>10500</v>
          </cell>
          <cell r="K6816">
            <v>10500</v>
          </cell>
          <cell r="L6816">
            <v>31500</v>
          </cell>
          <cell r="M6816" t="str">
            <v>F</v>
          </cell>
          <cell r="N6816">
            <v>3</v>
          </cell>
          <cell r="O6816" t="str">
            <v>L</v>
          </cell>
        </row>
        <row r="6817">
          <cell r="G6817" t="str">
            <v>SPO-2024/01-0112</v>
          </cell>
        </row>
        <row r="6817">
          <cell r="I6817" t="str">
            <v>F</v>
          </cell>
          <cell r="J6817">
            <v>1725</v>
          </cell>
          <cell r="K6817">
            <v>1725</v>
          </cell>
          <cell r="L6817">
            <v>1035</v>
          </cell>
          <cell r="M6817" t="str">
            <v>F</v>
          </cell>
          <cell r="N6817">
            <v>0.6</v>
          </cell>
          <cell r="O6817" t="str">
            <v>L</v>
          </cell>
        </row>
        <row r="6818">
          <cell r="F6818" t="str">
            <v>CMAU8733040 (MOCHA)</v>
          </cell>
          <cell r="G6818" t="str">
            <v>GR-2024/01-0005</v>
          </cell>
        </row>
        <row r="6818">
          <cell r="I6818" t="str">
            <v>F</v>
          </cell>
          <cell r="J6818">
            <v>0</v>
          </cell>
          <cell r="K6818">
            <v>0</v>
          </cell>
          <cell r="L6818">
            <v>0</v>
          </cell>
          <cell r="M6818" t="str">
            <v>F</v>
          </cell>
          <cell r="N6818">
            <v>0.6596</v>
          </cell>
          <cell r="O6818" t="str">
            <v>I</v>
          </cell>
        </row>
        <row r="6819">
          <cell r="F6819" t="str">
            <v>CSNU8496319</v>
          </cell>
          <cell r="G6819" t="str">
            <v>GR-2024/01-0050</v>
          </cell>
          <cell r="H6819" t="str">
            <v>202311-S0044, 202310-S0076, 202310-S0073</v>
          </cell>
          <cell r="I6819" t="str">
            <v>F</v>
          </cell>
          <cell r="J6819">
            <v>134156.5</v>
          </cell>
          <cell r="K6819">
            <v>134156.5</v>
          </cell>
          <cell r="L6819">
            <v>88623.78</v>
          </cell>
          <cell r="M6819" t="str">
            <v>F</v>
          </cell>
          <cell r="N6819">
            <v>0.6606</v>
          </cell>
          <cell r="O6819" t="str">
            <v>I</v>
          </cell>
        </row>
        <row r="6820">
          <cell r="F6820" t="str">
            <v>CMAU8733040</v>
          </cell>
          <cell r="G6820" t="str">
            <v>GR-2024/01-0006</v>
          </cell>
          <cell r="H6820" t="str">
            <v>202310-S0062, 202311-S0074, 202312-S0082, 202310-S0012, 202308-S0057, 202311-S0061, 202310-S0040, 202311-S0034, 202310-S0113, 202305-S0056, 202302-S0070, 202307-S0051, 202308-S0029, 202209-S0041, 202307-S0022, 202310-S0087, 202312-S0024, 202305-S0093, 202308-S0043, 202311-S0072, 202308-S0075, 202310-S0044, 202309-S0072</v>
          </cell>
          <cell r="I6820" t="str">
            <v>F</v>
          </cell>
          <cell r="J6820">
            <v>697014.4</v>
          </cell>
          <cell r="K6820">
            <v>697014.4</v>
          </cell>
          <cell r="L6820">
            <v>459750.7</v>
          </cell>
          <cell r="M6820" t="str">
            <v>F</v>
          </cell>
          <cell r="N6820">
            <v>0.6596</v>
          </cell>
          <cell r="O6820" t="str">
            <v>I</v>
          </cell>
        </row>
        <row r="6821">
          <cell r="G6821" t="str">
            <v>SPO-2023/12-0068</v>
          </cell>
        </row>
        <row r="6821">
          <cell r="I6821" t="str">
            <v>F</v>
          </cell>
          <cell r="J6821">
            <v>70798.72</v>
          </cell>
          <cell r="K6821">
            <v>70798.72</v>
          </cell>
          <cell r="L6821">
            <v>42479.23</v>
          </cell>
          <cell r="M6821" t="str">
            <v>F</v>
          </cell>
          <cell r="N6821">
            <v>0.6</v>
          </cell>
          <cell r="O6821" t="str">
            <v>L</v>
          </cell>
        </row>
        <row r="6822">
          <cell r="F6822" t="str">
            <v>OOLU8829063</v>
          </cell>
          <cell r="G6822" t="str">
            <v>GR-2024/01-0085</v>
          </cell>
          <cell r="H6822" t="str">
            <v>202309-S0007, 202312-S0032, 202311-S0081, 202311-S0012, 202312-S0034</v>
          </cell>
          <cell r="I6822" t="str">
            <v>F</v>
          </cell>
          <cell r="J6822">
            <v>121050</v>
          </cell>
          <cell r="K6822">
            <v>121050</v>
          </cell>
          <cell r="L6822">
            <v>79130.39</v>
          </cell>
          <cell r="M6822" t="str">
            <v>F</v>
          </cell>
          <cell r="N6822">
            <v>0.6537</v>
          </cell>
          <cell r="O6822" t="str">
            <v>I</v>
          </cell>
        </row>
        <row r="6823">
          <cell r="F6823" t="str">
            <v>CSNU6599489</v>
          </cell>
          <cell r="G6823" t="str">
            <v>GR-2024/01-0082</v>
          </cell>
          <cell r="H6823" t="str">
            <v>202312-S0045</v>
          </cell>
          <cell r="I6823" t="str">
            <v>F</v>
          </cell>
          <cell r="J6823">
            <v>103680</v>
          </cell>
          <cell r="K6823">
            <v>103680</v>
          </cell>
          <cell r="L6823">
            <v>67775.62</v>
          </cell>
          <cell r="M6823" t="str">
            <v>F</v>
          </cell>
          <cell r="N6823">
            <v>0.6537</v>
          </cell>
          <cell r="O6823" t="str">
            <v>I</v>
          </cell>
        </row>
        <row r="6824">
          <cell r="F6824" t="str">
            <v>DFSU7567920</v>
          </cell>
          <cell r="G6824" t="str">
            <v>GR-2024/01-0084</v>
          </cell>
          <cell r="H6824" t="str">
            <v>202312-S0045</v>
          </cell>
          <cell r="I6824" t="str">
            <v>F</v>
          </cell>
          <cell r="J6824">
            <v>118980</v>
          </cell>
          <cell r="K6824">
            <v>118980</v>
          </cell>
          <cell r="L6824">
            <v>77777.23</v>
          </cell>
          <cell r="M6824" t="str">
            <v>F</v>
          </cell>
          <cell r="N6824">
            <v>0.6537</v>
          </cell>
          <cell r="O6824" t="str">
            <v>I</v>
          </cell>
        </row>
        <row r="6825">
          <cell r="F6825" t="str">
            <v>OOCU8113004</v>
          </cell>
          <cell r="G6825" t="str">
            <v>GR-2024/01-0088</v>
          </cell>
          <cell r="H6825" t="str">
            <v>202210-S0094, 202311-S0012</v>
          </cell>
          <cell r="I6825" t="str">
            <v>F</v>
          </cell>
          <cell r="J6825">
            <v>106030</v>
          </cell>
          <cell r="K6825">
            <v>106030</v>
          </cell>
          <cell r="L6825">
            <v>69311.81</v>
          </cell>
          <cell r="M6825" t="str">
            <v>F</v>
          </cell>
          <cell r="N6825">
            <v>0.6537</v>
          </cell>
          <cell r="O6825" t="str">
            <v>I</v>
          </cell>
        </row>
        <row r="6826">
          <cell r="F6826" t="str">
            <v>CSNU7639570</v>
          </cell>
          <cell r="G6826" t="str">
            <v>GR-2024/01-0080</v>
          </cell>
          <cell r="H6826" t="str">
            <v>202312-S0045, 202302-S0062, 202305-S0053</v>
          </cell>
          <cell r="I6826" t="str">
            <v>F</v>
          </cell>
          <cell r="J6826">
            <v>115013</v>
          </cell>
          <cell r="K6826">
            <v>115013</v>
          </cell>
          <cell r="L6826">
            <v>75184</v>
          </cell>
          <cell r="M6826" t="str">
            <v>F</v>
          </cell>
          <cell r="N6826">
            <v>0.6537</v>
          </cell>
          <cell r="O6826" t="str">
            <v>I</v>
          </cell>
        </row>
        <row r="6827">
          <cell r="F6827" t="str">
            <v>MAGU5345740</v>
          </cell>
          <cell r="G6827" t="str">
            <v>GR-2024/01-0029</v>
          </cell>
          <cell r="H6827" t="str">
            <v>202311-S0045, 202311-S0056, 202310-S0112, 202311-S0043, 202311-S0078, 202311-S0100, 202311-S0102, 202305-S0065, 202311-S0053</v>
          </cell>
          <cell r="I6827" t="str">
            <v>F</v>
          </cell>
          <cell r="J6827">
            <v>145465.03</v>
          </cell>
          <cell r="K6827">
            <v>145465.03</v>
          </cell>
          <cell r="L6827">
            <v>96094.2</v>
          </cell>
          <cell r="M6827" t="str">
            <v>F</v>
          </cell>
          <cell r="N6827">
            <v>0.6606</v>
          </cell>
          <cell r="O6827" t="str">
            <v>I</v>
          </cell>
        </row>
        <row r="6828">
          <cell r="G6828" t="str">
            <v>SPO-2024/01-0061</v>
          </cell>
        </row>
        <row r="6828">
          <cell r="I6828" t="str">
            <v>F</v>
          </cell>
          <cell r="J6828">
            <v>47040</v>
          </cell>
          <cell r="K6828">
            <v>47040</v>
          </cell>
          <cell r="L6828">
            <v>47040</v>
          </cell>
          <cell r="M6828" t="str">
            <v>F</v>
          </cell>
          <cell r="N6828">
            <v>1</v>
          </cell>
          <cell r="O6828" t="str">
            <v>L</v>
          </cell>
        </row>
        <row r="6829">
          <cell r="G6829" t="str">
            <v>SPO-2024/01-0041</v>
          </cell>
        </row>
        <row r="6829">
          <cell r="I6829" t="str">
            <v>F</v>
          </cell>
          <cell r="J6829">
            <v>8700</v>
          </cell>
          <cell r="K6829">
            <v>8700</v>
          </cell>
          <cell r="L6829">
            <v>5220</v>
          </cell>
          <cell r="M6829" t="str">
            <v>F</v>
          </cell>
          <cell r="N6829">
            <v>0.6</v>
          </cell>
          <cell r="O6829" t="str">
            <v>L</v>
          </cell>
        </row>
        <row r="6830">
          <cell r="F6830" t="str">
            <v>OOLU9628680</v>
          </cell>
          <cell r="G6830" t="str">
            <v>GR-2024/01-0055</v>
          </cell>
          <cell r="H6830" t="str">
            <v>202312-S0034, 202309-S0007, 202310-S0031, 202302-S0033, 202207-S0009, 202306-S0006, 202311-S0012, 202312-S0045</v>
          </cell>
          <cell r="I6830" t="str">
            <v>F</v>
          </cell>
          <cell r="J6830">
            <v>143830.02</v>
          </cell>
          <cell r="K6830">
            <v>143830.02</v>
          </cell>
          <cell r="L6830">
            <v>95014.11</v>
          </cell>
          <cell r="M6830" t="str">
            <v>F</v>
          </cell>
          <cell r="N6830">
            <v>0.6606</v>
          </cell>
          <cell r="O6830" t="str">
            <v>I</v>
          </cell>
        </row>
        <row r="6831">
          <cell r="G6831" t="str">
            <v>SPO-2024/01-0113</v>
          </cell>
        </row>
        <row r="6831">
          <cell r="I6831" t="str">
            <v>F</v>
          </cell>
          <cell r="J6831">
            <v>2720</v>
          </cell>
          <cell r="K6831">
            <v>2720</v>
          </cell>
          <cell r="L6831">
            <v>1632</v>
          </cell>
          <cell r="M6831" t="str">
            <v>F</v>
          </cell>
          <cell r="N6831">
            <v>0.6</v>
          </cell>
          <cell r="O6831" t="str">
            <v>L</v>
          </cell>
        </row>
        <row r="6832">
          <cell r="F6832" t="str">
            <v>CSNU6554822</v>
          </cell>
          <cell r="G6832" t="str">
            <v>GR-2024/01-0053</v>
          </cell>
          <cell r="H6832" t="str">
            <v>202211-S0088, 202311-S0012, 202312-S0032, 202305-S0053</v>
          </cell>
          <cell r="I6832" t="str">
            <v>F</v>
          </cell>
          <cell r="J6832">
            <v>106030</v>
          </cell>
          <cell r="K6832">
            <v>106030</v>
          </cell>
          <cell r="L6832">
            <v>70043.42</v>
          </cell>
          <cell r="M6832" t="str">
            <v>F</v>
          </cell>
          <cell r="N6832">
            <v>0.6606</v>
          </cell>
          <cell r="O6832" t="str">
            <v>I</v>
          </cell>
        </row>
        <row r="6833">
          <cell r="F6833" t="str">
            <v>TCLU4588924</v>
          </cell>
          <cell r="G6833" t="str">
            <v>GR-2024/01-0049</v>
          </cell>
          <cell r="H6833" t="str">
            <v>202311-S0012</v>
          </cell>
          <cell r="I6833" t="str">
            <v>F</v>
          </cell>
          <cell r="J6833">
            <v>119160</v>
          </cell>
          <cell r="K6833">
            <v>119160</v>
          </cell>
          <cell r="L6833">
            <v>78717.1</v>
          </cell>
          <cell r="M6833" t="str">
            <v>F</v>
          </cell>
          <cell r="N6833">
            <v>0.6606</v>
          </cell>
          <cell r="O6833" t="str">
            <v>I</v>
          </cell>
        </row>
        <row r="6834">
          <cell r="F6834" t="str">
            <v>SEKU4029032</v>
          </cell>
          <cell r="G6834" t="str">
            <v>GR-2024/01-0061</v>
          </cell>
          <cell r="H6834" t="str">
            <v>202306-S0015, 202204-S0067, 202311-S0070, 202311-S0073, 202310-S0029</v>
          </cell>
          <cell r="I6834" t="str">
            <v>F</v>
          </cell>
          <cell r="J6834">
            <v>144342.2</v>
          </cell>
          <cell r="K6834">
            <v>144342.2</v>
          </cell>
          <cell r="L6834">
            <v>95352.46</v>
          </cell>
          <cell r="M6834" t="str">
            <v>F</v>
          </cell>
          <cell r="N6834">
            <v>0.6606</v>
          </cell>
          <cell r="O6834" t="str">
            <v>I</v>
          </cell>
        </row>
        <row r="6835">
          <cell r="F6835" t="str">
            <v>FBLU0194784</v>
          </cell>
          <cell r="G6835" t="str">
            <v>GR-2024/01-0045</v>
          </cell>
          <cell r="H6835" t="str">
            <v>202311-S0012</v>
          </cell>
          <cell r="I6835" t="str">
            <v>F</v>
          </cell>
          <cell r="J6835">
            <v>103680</v>
          </cell>
          <cell r="K6835">
            <v>103680</v>
          </cell>
          <cell r="L6835">
            <v>68491.01</v>
          </cell>
          <cell r="M6835" t="str">
            <v>F</v>
          </cell>
          <cell r="N6835">
            <v>0.6606</v>
          </cell>
          <cell r="O6835" t="str">
            <v>I</v>
          </cell>
        </row>
        <row r="6836">
          <cell r="F6836" t="str">
            <v>TRHU5368099</v>
          </cell>
          <cell r="G6836" t="str">
            <v>GR-2024/01-0051</v>
          </cell>
          <cell r="H6836" t="str">
            <v>202305-S0053, 202312-S0018, 202311-S0012</v>
          </cell>
          <cell r="I6836" t="str">
            <v>F</v>
          </cell>
          <cell r="J6836">
            <v>111384</v>
          </cell>
          <cell r="K6836">
            <v>111384</v>
          </cell>
          <cell r="L6836">
            <v>73580.27</v>
          </cell>
          <cell r="M6836" t="str">
            <v>F</v>
          </cell>
          <cell r="N6836">
            <v>0.6606</v>
          </cell>
          <cell r="O6836" t="str">
            <v>I</v>
          </cell>
        </row>
        <row r="6837">
          <cell r="F6837" t="str">
            <v>BY COURIER</v>
          </cell>
          <cell r="G6837" t="str">
            <v>GR-2023/12-0066</v>
          </cell>
          <cell r="H6837" t="str">
            <v>202311-S0068, 202311-S0061, 202312-S0031</v>
          </cell>
          <cell r="I6837" t="str">
            <v>F</v>
          </cell>
          <cell r="J6837">
            <v>2617</v>
          </cell>
          <cell r="K6837">
            <v>2617</v>
          </cell>
          <cell r="L6837">
            <v>1705.24</v>
          </cell>
          <cell r="M6837" t="str">
            <v>F</v>
          </cell>
          <cell r="N6837">
            <v>0.6516</v>
          </cell>
          <cell r="O6837" t="str">
            <v>I</v>
          </cell>
        </row>
        <row r="6838">
          <cell r="F6838" t="str">
            <v>F-YMMU6820621</v>
          </cell>
          <cell r="G6838" t="str">
            <v>FGR2023/12-0003</v>
          </cell>
        </row>
        <row r="6838">
          <cell r="I6838" t="str">
            <v>F</v>
          </cell>
          <cell r="J6838">
            <v>0</v>
          </cell>
          <cell r="K6838">
            <v>0</v>
          </cell>
          <cell r="L6838">
            <v>0</v>
          </cell>
          <cell r="M6838" t="str">
            <v>F</v>
          </cell>
          <cell r="N6838">
            <v>0.6</v>
          </cell>
          <cell r="O6838" t="str">
            <v>I</v>
          </cell>
        </row>
        <row r="6839">
          <cell r="G6839" t="str">
            <v>SPO-2024/01-0117</v>
          </cell>
        </row>
        <row r="6839">
          <cell r="I6839" t="str">
            <v>F</v>
          </cell>
          <cell r="J6839">
            <v>18900</v>
          </cell>
          <cell r="K6839">
            <v>18900</v>
          </cell>
          <cell r="L6839">
            <v>56700</v>
          </cell>
          <cell r="M6839" t="str">
            <v>F</v>
          </cell>
          <cell r="N6839">
            <v>3</v>
          </cell>
          <cell r="O6839" t="str">
            <v>L</v>
          </cell>
        </row>
        <row r="6840">
          <cell r="G6840" t="str">
            <v>SPO-2024/01-0056</v>
          </cell>
        </row>
        <row r="6840">
          <cell r="I6840" t="str">
            <v>F</v>
          </cell>
          <cell r="J6840">
            <v>750</v>
          </cell>
          <cell r="K6840">
            <v>750</v>
          </cell>
          <cell r="L6840">
            <v>450</v>
          </cell>
          <cell r="M6840" t="str">
            <v>F</v>
          </cell>
          <cell r="N6840">
            <v>0.6</v>
          </cell>
          <cell r="O6840" t="str">
            <v>L</v>
          </cell>
        </row>
        <row r="6841">
          <cell r="G6841" t="str">
            <v>SPO-2024/04-0054, SPO-2024/01-0113</v>
          </cell>
        </row>
        <row r="6841">
          <cell r="I6841" t="str">
            <v>F</v>
          </cell>
          <cell r="J6841">
            <v>42100</v>
          </cell>
          <cell r="K6841">
            <v>42100</v>
          </cell>
          <cell r="L6841">
            <v>25260</v>
          </cell>
          <cell r="M6841" t="str">
            <v>F</v>
          </cell>
          <cell r="N6841">
            <v>0.6</v>
          </cell>
          <cell r="O6841" t="str">
            <v>L</v>
          </cell>
        </row>
        <row r="6842">
          <cell r="G6842" t="str">
            <v>SPO-2024/01-0079</v>
          </cell>
        </row>
        <row r="6842">
          <cell r="I6842" t="str">
            <v>F</v>
          </cell>
          <cell r="J6842">
            <v>7200</v>
          </cell>
          <cell r="K6842">
            <v>7200</v>
          </cell>
          <cell r="L6842">
            <v>4320</v>
          </cell>
          <cell r="M6842" t="str">
            <v>F</v>
          </cell>
          <cell r="N6842">
            <v>0.6</v>
          </cell>
          <cell r="O6842" t="str">
            <v>L</v>
          </cell>
        </row>
        <row r="6843">
          <cell r="G6843" t="str">
            <v>SPO-2024/04-0071, SPO-2024/01-0087, SPO-2024/04-0055</v>
          </cell>
        </row>
        <row r="6843">
          <cell r="I6843" t="str">
            <v>F</v>
          </cell>
          <cell r="J6843">
            <v>13500</v>
          </cell>
          <cell r="K6843">
            <v>13500</v>
          </cell>
          <cell r="L6843">
            <v>8100</v>
          </cell>
          <cell r="M6843" t="str">
            <v>F</v>
          </cell>
          <cell r="N6843">
            <v>0.6</v>
          </cell>
          <cell r="O6843" t="str">
            <v>L</v>
          </cell>
        </row>
        <row r="6844">
          <cell r="F6844" t="str">
            <v>TLLU6900650</v>
          </cell>
          <cell r="G6844" t="str">
            <v>GR-2024/01-0058</v>
          </cell>
          <cell r="H6844" t="str">
            <v>202311-S0033, 202303-S0022, 202311-S0069, 202205-S0012, 202204-S0052, 202311-S0021, 202307-S0029, 202310-S0029</v>
          </cell>
          <cell r="I6844" t="str">
            <v>F</v>
          </cell>
          <cell r="J6844">
            <v>151779.3</v>
          </cell>
          <cell r="K6844">
            <v>151779.3</v>
          </cell>
          <cell r="L6844">
            <v>100265.41</v>
          </cell>
          <cell r="M6844" t="str">
            <v>F</v>
          </cell>
          <cell r="N6844">
            <v>0.6606</v>
          </cell>
          <cell r="O6844" t="str">
            <v>I</v>
          </cell>
        </row>
        <row r="6845">
          <cell r="G6845" t="str">
            <v>SPO-2024/04-0036, SPO-2024/05-0037, SPO-2024/11-0053, SPO-2024/01-0064, SPO-2024/07-0004, SPO-2024/06-0062, SPO-2024/11-0015, SPO-2024/10-0067, SPO-2024/06-0020, SPO-2024/11-0057, SPO-2024/03-0012, SPO-2023/12-0075, SPO-2024/04-0029</v>
          </cell>
        </row>
        <row r="6845">
          <cell r="I6845" t="str">
            <v>F</v>
          </cell>
          <cell r="J6845">
            <v>87084</v>
          </cell>
          <cell r="K6845">
            <v>87084</v>
          </cell>
          <cell r="L6845">
            <v>52250.4</v>
          </cell>
          <cell r="M6845" t="str">
            <v>F</v>
          </cell>
          <cell r="N6845">
            <v>0.6</v>
          </cell>
          <cell r="O6845" t="str">
            <v>L</v>
          </cell>
        </row>
        <row r="6846">
          <cell r="F6846" t="str">
            <v>TGCU2001788</v>
          </cell>
          <cell r="G6846" t="str">
            <v>GR-2023/12-0064</v>
          </cell>
          <cell r="H6846" t="str">
            <v>202310-S0011, 202307-S0010, 202309-S0045, 202310-S0042</v>
          </cell>
          <cell r="I6846" t="str">
            <v>F</v>
          </cell>
          <cell r="J6846">
            <v>15347.94</v>
          </cell>
          <cell r="K6846">
            <v>15347.94</v>
          </cell>
          <cell r="L6846">
            <v>72298.01</v>
          </cell>
          <cell r="M6846" t="str">
            <v>F</v>
          </cell>
          <cell r="N6846">
            <v>4.7106</v>
          </cell>
          <cell r="O6846" t="str">
            <v>I</v>
          </cell>
        </row>
        <row r="6847">
          <cell r="G6847" t="str">
            <v>GR-2023/12-0042</v>
          </cell>
        </row>
        <row r="6847">
          <cell r="I6847" t="str">
            <v>F</v>
          </cell>
          <cell r="J6847">
            <v>450</v>
          </cell>
          <cell r="K6847">
            <v>450</v>
          </cell>
          <cell r="L6847">
            <v>450</v>
          </cell>
          <cell r="M6847" t="str">
            <v>F</v>
          </cell>
          <cell r="N6847">
            <v>1</v>
          </cell>
        </row>
        <row r="6848">
          <cell r="F6848" t="str">
            <v>SEKU5772361</v>
          </cell>
          <cell r="G6848" t="str">
            <v>GR-2024/01-0052</v>
          </cell>
          <cell r="H6848" t="str">
            <v>202307-S0059, 202310-S0085, 202304-S0065, 202309-S0036, 202311-S0105, 202312-S0010, 202303-S0039</v>
          </cell>
          <cell r="I6848" t="str">
            <v>F</v>
          </cell>
          <cell r="J6848">
            <v>113405.5</v>
          </cell>
          <cell r="K6848">
            <v>113405.5</v>
          </cell>
          <cell r="L6848">
            <v>74915.67</v>
          </cell>
          <cell r="M6848" t="str">
            <v>F</v>
          </cell>
          <cell r="N6848">
            <v>0.6606</v>
          </cell>
          <cell r="O6848" t="str">
            <v>I</v>
          </cell>
        </row>
        <row r="6849">
          <cell r="F6849" t="str">
            <v>SEKU5802126</v>
          </cell>
          <cell r="G6849" t="str">
            <v>GR-2024/01-0026</v>
          </cell>
          <cell r="H6849" t="str">
            <v>202311-S0063, 202310-S0117</v>
          </cell>
          <cell r="I6849" t="str">
            <v>F</v>
          </cell>
          <cell r="J6849">
            <v>64699.6</v>
          </cell>
          <cell r="K6849">
            <v>64699.6</v>
          </cell>
          <cell r="L6849">
            <v>42669.39</v>
          </cell>
          <cell r="M6849" t="str">
            <v>F</v>
          </cell>
          <cell r="N6849">
            <v>0.6595</v>
          </cell>
          <cell r="O6849" t="str">
            <v>I</v>
          </cell>
        </row>
        <row r="6850">
          <cell r="G6850" t="str">
            <v>GR-2023/12-0062</v>
          </cell>
        </row>
        <row r="6850">
          <cell r="I6850" t="str">
            <v>F</v>
          </cell>
          <cell r="J6850">
            <v>450</v>
          </cell>
          <cell r="K6850">
            <v>450</v>
          </cell>
          <cell r="L6850">
            <v>450</v>
          </cell>
          <cell r="M6850" t="str">
            <v>F</v>
          </cell>
          <cell r="N6850">
            <v>1</v>
          </cell>
        </row>
        <row r="6851">
          <cell r="G6851" t="str">
            <v>SPO-2024/05-0038, SPO-2024/01-0096, SPO-2024/05-0004</v>
          </cell>
        </row>
        <row r="6851">
          <cell r="I6851" t="str">
            <v>F</v>
          </cell>
          <cell r="J6851">
            <v>5695.5</v>
          </cell>
          <cell r="K6851">
            <v>5695.5</v>
          </cell>
          <cell r="L6851">
            <v>3417.3</v>
          </cell>
          <cell r="M6851" t="str">
            <v>F</v>
          </cell>
          <cell r="N6851">
            <v>0.6</v>
          </cell>
          <cell r="O6851" t="str">
            <v>L</v>
          </cell>
        </row>
        <row r="6852">
          <cell r="G6852" t="str">
            <v>GR-2023/12-0040</v>
          </cell>
        </row>
        <row r="6852">
          <cell r="I6852" t="str">
            <v>F</v>
          </cell>
          <cell r="J6852">
            <v>7000</v>
          </cell>
          <cell r="K6852">
            <v>7000</v>
          </cell>
          <cell r="L6852">
            <v>7000</v>
          </cell>
          <cell r="M6852" t="str">
            <v>F</v>
          </cell>
          <cell r="N6852">
            <v>1</v>
          </cell>
        </row>
        <row r="6853">
          <cell r="F6853" t="str">
            <v>TCNU2586196</v>
          </cell>
          <cell r="G6853" t="str">
            <v>GR-2024/01-0018</v>
          </cell>
          <cell r="H6853" t="str">
            <v>202310-S0089, 202311-S0052, 202311-S0070, 202307-S0029, 202310-S0029, 202306-S0015, 202311-S0073</v>
          </cell>
          <cell r="I6853" t="str">
            <v>F</v>
          </cell>
          <cell r="J6853">
            <v>138345.15</v>
          </cell>
          <cell r="K6853">
            <v>138345.15</v>
          </cell>
          <cell r="L6853">
            <v>91224.79</v>
          </cell>
          <cell r="M6853" t="str">
            <v>F</v>
          </cell>
          <cell r="N6853">
            <v>0.6594</v>
          </cell>
          <cell r="O6853" t="str">
            <v>I</v>
          </cell>
        </row>
        <row r="6854">
          <cell r="F6854" t="str">
            <v>CMAU4857932</v>
          </cell>
          <cell r="G6854" t="str">
            <v>GR-2023/12-0059</v>
          </cell>
          <cell r="H6854" t="str">
            <v>202310-S0117</v>
          </cell>
          <cell r="I6854" t="str">
            <v>F</v>
          </cell>
          <cell r="J6854">
            <v>63637.6</v>
          </cell>
          <cell r="K6854">
            <v>63637.6</v>
          </cell>
          <cell r="L6854">
            <v>41962.63</v>
          </cell>
          <cell r="M6854" t="str">
            <v>F</v>
          </cell>
          <cell r="N6854">
            <v>0.6594</v>
          </cell>
          <cell r="O6854" t="str">
            <v>I</v>
          </cell>
        </row>
        <row r="6855">
          <cell r="F6855" t="str">
            <v>CMAU5947917</v>
          </cell>
          <cell r="G6855" t="str">
            <v>GR-2024/01-0073</v>
          </cell>
          <cell r="H6855" t="str">
            <v>202311-S0030, 202310-S0069, 202307-S0043, 202308-S0049, 202311-S0010, 202311-S0086</v>
          </cell>
          <cell r="I6855" t="str">
            <v>F</v>
          </cell>
          <cell r="J6855">
            <v>166488</v>
          </cell>
          <cell r="K6855">
            <v>166488</v>
          </cell>
          <cell r="L6855">
            <v>108833.21</v>
          </cell>
          <cell r="M6855" t="str">
            <v>F</v>
          </cell>
          <cell r="N6855">
            <v>0.6537</v>
          </cell>
          <cell r="O6855" t="str">
            <v>I</v>
          </cell>
        </row>
        <row r="6856">
          <cell r="F6856" t="str">
            <v>FSCU8875760</v>
          </cell>
          <cell r="G6856" t="str">
            <v>GR-2024/01-0009</v>
          </cell>
          <cell r="H6856" t="str">
            <v>202311-S0033, 202310-S0029, 202310-S0076, 202306-S0009, 202307-S0029, 202306-S0025, 202311-S0070</v>
          </cell>
          <cell r="I6856" t="str">
            <v>F</v>
          </cell>
          <cell r="J6856">
            <v>120903.86</v>
          </cell>
          <cell r="K6856">
            <v>120903.86</v>
          </cell>
          <cell r="L6856">
            <v>79724.01</v>
          </cell>
          <cell r="M6856" t="str">
            <v>F</v>
          </cell>
          <cell r="N6856">
            <v>0.6594</v>
          </cell>
          <cell r="O6856" t="str">
            <v>I</v>
          </cell>
        </row>
        <row r="6857">
          <cell r="G6857" t="str">
            <v>GR-2023/12-0041</v>
          </cell>
        </row>
        <row r="6857">
          <cell r="I6857" t="str">
            <v>F</v>
          </cell>
          <cell r="J6857">
            <v>170</v>
          </cell>
          <cell r="K6857">
            <v>170</v>
          </cell>
          <cell r="L6857">
            <v>170</v>
          </cell>
          <cell r="M6857" t="str">
            <v>F</v>
          </cell>
          <cell r="N6857">
            <v>1</v>
          </cell>
        </row>
        <row r="6858">
          <cell r="F6858" t="str">
            <v>APHU6676982</v>
          </cell>
          <cell r="G6858" t="str">
            <v>GR-2024/01-0068</v>
          </cell>
          <cell r="H6858" t="str">
            <v>202311-S0086, 202207-S0029, 202309-S0030, 202310-S0103, 202209-S0051</v>
          </cell>
          <cell r="I6858" t="str">
            <v>F</v>
          </cell>
          <cell r="J6858">
            <v>177742.5</v>
          </cell>
          <cell r="K6858">
            <v>177742.5</v>
          </cell>
          <cell r="L6858">
            <v>116190.27</v>
          </cell>
          <cell r="M6858" t="str">
            <v>F</v>
          </cell>
          <cell r="N6858">
            <v>0.6537</v>
          </cell>
          <cell r="O6858" t="str">
            <v>I</v>
          </cell>
        </row>
        <row r="6859">
          <cell r="F6859" t="str">
            <v>TCNU2049108</v>
          </cell>
          <cell r="G6859" t="str">
            <v>GR-2024/01-0015</v>
          </cell>
          <cell r="H6859" t="str">
            <v>202303-S0022, 202203-S0077, 202205-S0076, 202311-S0070, 202310-S0029</v>
          </cell>
          <cell r="I6859" t="str">
            <v>F</v>
          </cell>
          <cell r="J6859">
            <v>114165</v>
          </cell>
          <cell r="K6859">
            <v>114165</v>
          </cell>
          <cell r="L6859">
            <v>75280.4</v>
          </cell>
          <cell r="M6859" t="str">
            <v>F</v>
          </cell>
          <cell r="N6859">
            <v>0.6594</v>
          </cell>
          <cell r="O6859" t="str">
            <v>I</v>
          </cell>
        </row>
        <row r="6860">
          <cell r="I6860" t="str">
            <v>T</v>
          </cell>
          <cell r="J6860">
            <v>0</v>
          </cell>
          <cell r="K6860">
            <v>0</v>
          </cell>
          <cell r="L6860">
            <v>0</v>
          </cell>
          <cell r="M6860" t="str">
            <v>F</v>
          </cell>
          <cell r="N6860">
            <v>0.6</v>
          </cell>
        </row>
        <row r="6861">
          <cell r="F6861" t="str">
            <v>CMAU5746595</v>
          </cell>
          <cell r="G6861" t="str">
            <v>GR-2024/01-0007, GR-2023/12-0076</v>
          </cell>
          <cell r="H6861" t="str">
            <v>202308-S0049, 202104-S0004, 202312-S0071, 202303-S0031, 202311-S0086, 202305-S0007, 202308-S0019, 202310-S0069</v>
          </cell>
          <cell r="I6861" t="str">
            <v>F</v>
          </cell>
          <cell r="J6861">
            <v>65452</v>
          </cell>
          <cell r="K6861">
            <v>65452</v>
          </cell>
          <cell r="L6861">
            <v>43172.14</v>
          </cell>
          <cell r="M6861" t="str">
            <v>F</v>
          </cell>
          <cell r="N6861">
            <v>0.6596</v>
          </cell>
          <cell r="O6861" t="str">
            <v>I</v>
          </cell>
        </row>
        <row r="6862">
          <cell r="F6862" t="str">
            <v>CMAU5746595 (MOCHA)</v>
          </cell>
          <cell r="G6862" t="str">
            <v>GR-2024/01-0008</v>
          </cell>
        </row>
        <row r="6862">
          <cell r="I6862" t="str">
            <v>F</v>
          </cell>
          <cell r="J6862">
            <v>49296</v>
          </cell>
          <cell r="K6862">
            <v>49296</v>
          </cell>
          <cell r="L6862">
            <v>32515.64</v>
          </cell>
          <cell r="M6862" t="str">
            <v>F</v>
          </cell>
          <cell r="N6862">
            <v>0.6596</v>
          </cell>
          <cell r="O6862" t="str">
            <v>I</v>
          </cell>
        </row>
        <row r="6863">
          <cell r="F6863" t="str">
            <v>TCLU1757527</v>
          </cell>
          <cell r="G6863" t="str">
            <v>GR-2024/01-0019</v>
          </cell>
          <cell r="H6863" t="str">
            <v>202302-S0056, 202304-S0018, 202311-S0070, 202310-S0029</v>
          </cell>
          <cell r="I6863" t="str">
            <v>F</v>
          </cell>
          <cell r="J6863">
            <v>130863</v>
          </cell>
          <cell r="K6863">
            <v>130863</v>
          </cell>
          <cell r="L6863">
            <v>86291.06</v>
          </cell>
          <cell r="M6863" t="str">
            <v>F</v>
          </cell>
          <cell r="N6863">
            <v>0.6594</v>
          </cell>
          <cell r="O6863" t="str">
            <v>I</v>
          </cell>
        </row>
        <row r="6864">
          <cell r="F6864" t="str">
            <v>TRHU6883241</v>
          </cell>
          <cell r="G6864" t="str">
            <v>GR-2024/01-0027</v>
          </cell>
          <cell r="H6864" t="str">
            <v>202310-S0035, 202308-S0019, 202308-S0035, 202310-S0069, 202311-S0001, 202308-S0007, 202312-S0071, 202210-S0020, 202311-S0086, 202311-S0026</v>
          </cell>
          <cell r="I6864" t="str">
            <v>F</v>
          </cell>
          <cell r="J6864">
            <v>124602</v>
          </cell>
          <cell r="K6864">
            <v>124602</v>
          </cell>
          <cell r="L6864">
            <v>82312.08</v>
          </cell>
          <cell r="M6864" t="str">
            <v>F</v>
          </cell>
          <cell r="N6864">
            <v>0.6606</v>
          </cell>
          <cell r="O6864" t="str">
            <v>I</v>
          </cell>
        </row>
        <row r="6865">
          <cell r="G6865" t="str">
            <v>SPO-2023/12-0041, SPO-2023/12-0039</v>
          </cell>
        </row>
        <row r="6865">
          <cell r="I6865" t="str">
            <v>F</v>
          </cell>
          <cell r="J6865">
            <v>3373</v>
          </cell>
          <cell r="K6865">
            <v>3373</v>
          </cell>
          <cell r="L6865">
            <v>2023.8</v>
          </cell>
          <cell r="M6865" t="str">
            <v>F</v>
          </cell>
          <cell r="N6865">
            <v>0.6</v>
          </cell>
          <cell r="O6865" t="str">
            <v>L</v>
          </cell>
        </row>
        <row r="6866">
          <cell r="I6866" t="str">
            <v>T</v>
          </cell>
          <cell r="J6866">
            <v>0</v>
          </cell>
          <cell r="K6866">
            <v>0</v>
          </cell>
          <cell r="L6866">
            <v>0</v>
          </cell>
          <cell r="M6866" t="str">
            <v>F</v>
          </cell>
          <cell r="N6866">
            <v>0.6</v>
          </cell>
        </row>
        <row r="6867">
          <cell r="F6867" t="str">
            <v>CMAU7379360</v>
          </cell>
          <cell r="G6867" t="str">
            <v>GR-2024/01-0028</v>
          </cell>
          <cell r="H6867" t="str">
            <v>202303-S0031, 202210-S0020, 202209-S0043, 202311-S0026, 202308-S0049, 202307-S0036, 202308-S0011, 202306-S0036, 202311-S0001, 202310-S0096</v>
          </cell>
          <cell r="I6867" t="str">
            <v>F</v>
          </cell>
          <cell r="J6867">
            <v>139454</v>
          </cell>
          <cell r="K6867">
            <v>139454</v>
          </cell>
          <cell r="L6867">
            <v>92123.31</v>
          </cell>
          <cell r="M6867" t="str">
            <v>F</v>
          </cell>
          <cell r="N6867">
            <v>0.6606</v>
          </cell>
          <cell r="O6867" t="str">
            <v>I</v>
          </cell>
        </row>
        <row r="6868">
          <cell r="F6868" t="str">
            <v>TGBU4321220</v>
          </cell>
          <cell r="G6868" t="str">
            <v>GR-2023/12-0060</v>
          </cell>
          <cell r="H6868" t="str">
            <v>202211-S0112, 202204-S0075, 202302-S0076, 202206-S0013, 202309-S0025</v>
          </cell>
          <cell r="I6868" t="str">
            <v>F</v>
          </cell>
          <cell r="J6868">
            <v>110173.32</v>
          </cell>
          <cell r="K6868">
            <v>110173.32</v>
          </cell>
          <cell r="L6868">
            <v>72648.29</v>
          </cell>
          <cell r="M6868" t="str">
            <v>F</v>
          </cell>
          <cell r="N6868">
            <v>0.6594</v>
          </cell>
          <cell r="O6868" t="str">
            <v>I</v>
          </cell>
        </row>
        <row r="6869">
          <cell r="F6869" t="str">
            <v>SEKU5843357 (MOCHA)</v>
          </cell>
          <cell r="G6869" t="str">
            <v>FGR2023/12-0004</v>
          </cell>
        </row>
        <row r="6869">
          <cell r="I6869" t="str">
            <v>F</v>
          </cell>
          <cell r="J6869">
            <v>0</v>
          </cell>
          <cell r="K6869">
            <v>0</v>
          </cell>
          <cell r="L6869">
            <v>0</v>
          </cell>
          <cell r="M6869" t="str">
            <v>F</v>
          </cell>
          <cell r="N6869">
            <v>0.6596</v>
          </cell>
          <cell r="O6869" t="str">
            <v>I</v>
          </cell>
        </row>
        <row r="6870">
          <cell r="G6870" t="str">
            <v>SPO-2024/05-0022, SPO-2024/01-0084, SPO-2024/04-0011, SPO-2024/04-0042, SPO-2024/01-0045</v>
          </cell>
        </row>
        <row r="6870">
          <cell r="I6870" t="str">
            <v>F</v>
          </cell>
          <cell r="J6870">
            <v>30700</v>
          </cell>
          <cell r="K6870">
            <v>30700</v>
          </cell>
          <cell r="L6870">
            <v>18420</v>
          </cell>
          <cell r="M6870" t="str">
            <v>F</v>
          </cell>
          <cell r="N6870">
            <v>0.6</v>
          </cell>
          <cell r="O6870" t="str">
            <v>L</v>
          </cell>
        </row>
        <row r="6871">
          <cell r="F6871" t="str">
            <v>SEKU5843357</v>
          </cell>
          <cell r="G6871" t="str">
            <v>GR-2023/12-0063</v>
          </cell>
          <cell r="H6871" t="str">
            <v>202310-S0083, 202311-S0057, 202312-S0068, 202308-S0085, 202312-S0022, 202309-S0053, 202311-S0098, 202311-S0019, 202310-S0039, 202302-S0065, 202310-S0114, 202310-S0033, 202311-S0031, 202308-S0061, 202310-S0007, 202309-S0071</v>
          </cell>
          <cell r="I6871" t="str">
            <v>F</v>
          </cell>
          <cell r="J6871">
            <v>492372</v>
          </cell>
          <cell r="K6871">
            <v>492372</v>
          </cell>
          <cell r="L6871">
            <v>324768.57</v>
          </cell>
          <cell r="M6871" t="str">
            <v>F</v>
          </cell>
          <cell r="N6871">
            <v>0.6596</v>
          </cell>
          <cell r="O6871" t="str">
            <v>I</v>
          </cell>
        </row>
        <row r="6872">
          <cell r="G6872" t="str">
            <v>SPO-2024/06-0084</v>
          </cell>
        </row>
        <row r="6872">
          <cell r="I6872" t="str">
            <v>F</v>
          </cell>
          <cell r="J6872">
            <v>34.5</v>
          </cell>
          <cell r="K6872">
            <v>34.5</v>
          </cell>
          <cell r="L6872">
            <v>20.7</v>
          </cell>
          <cell r="M6872" t="str">
            <v>F</v>
          </cell>
          <cell r="N6872">
            <v>0.6</v>
          </cell>
          <cell r="O6872" t="str">
            <v>L</v>
          </cell>
        </row>
        <row r="6873">
          <cell r="G6873" t="str">
            <v>SPO-2023/12-0036</v>
          </cell>
        </row>
        <row r="6873">
          <cell r="I6873" t="str">
            <v>F</v>
          </cell>
          <cell r="J6873">
            <v>3300</v>
          </cell>
          <cell r="K6873">
            <v>3300</v>
          </cell>
          <cell r="L6873">
            <v>9900</v>
          </cell>
          <cell r="M6873" t="str">
            <v>F</v>
          </cell>
          <cell r="N6873">
            <v>3</v>
          </cell>
          <cell r="O6873" t="str">
            <v>L</v>
          </cell>
        </row>
        <row r="6874">
          <cell r="F6874" t="str">
            <v>CMAU5236924</v>
          </cell>
          <cell r="G6874" t="str">
            <v>GR-2023/12-0038</v>
          </cell>
          <cell r="H6874" t="str">
            <v>202310-S0025, 202310-S0078, 202310-S0064</v>
          </cell>
          <cell r="I6874" t="str">
            <v>F</v>
          </cell>
          <cell r="J6874">
            <v>144344</v>
          </cell>
          <cell r="K6874">
            <v>144344</v>
          </cell>
          <cell r="L6874">
            <v>95180.43</v>
          </cell>
          <cell r="M6874" t="str">
            <v>F</v>
          </cell>
          <cell r="N6874">
            <v>0.6594</v>
          </cell>
          <cell r="O6874" t="str">
            <v>I</v>
          </cell>
        </row>
        <row r="6875">
          <cell r="F6875" t="str">
            <v>CMAU5236924</v>
          </cell>
          <cell r="G6875" t="str">
            <v>GR-2023/12-0037</v>
          </cell>
          <cell r="H6875" t="str">
            <v>202302-S0076, 202211-S0062, 202211-S0112</v>
          </cell>
          <cell r="I6875" t="str">
            <v>F</v>
          </cell>
          <cell r="J6875">
            <v>118221.58</v>
          </cell>
          <cell r="K6875">
            <v>118221.58</v>
          </cell>
          <cell r="L6875">
            <v>77955.31</v>
          </cell>
          <cell r="M6875" t="str">
            <v>F</v>
          </cell>
          <cell r="N6875">
            <v>0.6594</v>
          </cell>
          <cell r="O6875" t="str">
            <v>I</v>
          </cell>
        </row>
        <row r="6876">
          <cell r="I6876" t="str">
            <v>F</v>
          </cell>
          <cell r="J6876">
            <v>9300</v>
          </cell>
          <cell r="K6876">
            <v>9300</v>
          </cell>
          <cell r="L6876">
            <v>5580</v>
          </cell>
          <cell r="M6876" t="str">
            <v>F</v>
          </cell>
          <cell r="N6876">
            <v>0.6</v>
          </cell>
          <cell r="O6876" t="str">
            <v>L</v>
          </cell>
        </row>
        <row r="6877">
          <cell r="G6877" t="str">
            <v>SPO-2024/01-0024, SPO-2024/05-0005</v>
          </cell>
        </row>
        <row r="6877">
          <cell r="I6877" t="str">
            <v>F</v>
          </cell>
          <cell r="J6877">
            <v>145</v>
          </cell>
          <cell r="K6877">
            <v>145</v>
          </cell>
          <cell r="L6877">
            <v>435</v>
          </cell>
          <cell r="M6877" t="str">
            <v>F</v>
          </cell>
          <cell r="N6877">
            <v>3</v>
          </cell>
          <cell r="O6877" t="str">
            <v>L</v>
          </cell>
        </row>
        <row r="6878">
          <cell r="G6878" t="str">
            <v>SPO-2024/01-0044</v>
          </cell>
        </row>
        <row r="6878">
          <cell r="I6878" t="str">
            <v>F</v>
          </cell>
          <cell r="J6878">
            <v>10500</v>
          </cell>
          <cell r="K6878">
            <v>10500</v>
          </cell>
          <cell r="L6878">
            <v>6300</v>
          </cell>
          <cell r="M6878" t="str">
            <v>F</v>
          </cell>
          <cell r="N6878">
            <v>0.6</v>
          </cell>
          <cell r="O6878" t="str">
            <v>L</v>
          </cell>
        </row>
        <row r="6879">
          <cell r="F6879" t="str">
            <v>F-CMAU4341186</v>
          </cell>
          <cell r="G6879" t="str">
            <v>FGR2023/12-0002</v>
          </cell>
        </row>
        <row r="6879">
          <cell r="I6879" t="str">
            <v>F</v>
          </cell>
          <cell r="J6879">
            <v>1638</v>
          </cell>
          <cell r="K6879">
            <v>1638</v>
          </cell>
          <cell r="L6879">
            <v>982.8</v>
          </cell>
          <cell r="M6879" t="str">
            <v>F</v>
          </cell>
          <cell r="N6879">
            <v>0.6</v>
          </cell>
          <cell r="O6879" t="str">
            <v>I</v>
          </cell>
        </row>
        <row r="6880">
          <cell r="G6880" t="str">
            <v>SPO-2024/03-0036</v>
          </cell>
        </row>
        <row r="6880">
          <cell r="I6880" t="str">
            <v>F</v>
          </cell>
          <cell r="J6880">
            <v>7300</v>
          </cell>
          <cell r="K6880">
            <v>7300</v>
          </cell>
          <cell r="L6880">
            <v>4380</v>
          </cell>
          <cell r="M6880" t="str">
            <v>F</v>
          </cell>
          <cell r="N6880">
            <v>0.6</v>
          </cell>
          <cell r="O6880" t="str">
            <v>L</v>
          </cell>
        </row>
        <row r="6881">
          <cell r="G6881" t="str">
            <v>SPO-2024/01-0080</v>
          </cell>
        </row>
        <row r="6881">
          <cell r="I6881" t="str">
            <v>F</v>
          </cell>
          <cell r="J6881">
            <v>12155</v>
          </cell>
          <cell r="K6881">
            <v>12155</v>
          </cell>
          <cell r="L6881">
            <v>36465</v>
          </cell>
          <cell r="M6881" t="str">
            <v>F</v>
          </cell>
          <cell r="N6881">
            <v>3</v>
          </cell>
          <cell r="O6881" t="str">
            <v>L</v>
          </cell>
        </row>
        <row r="6882">
          <cell r="G6882" t="str">
            <v>SPO-2024/01-0121, SPO-2024/01-0098, SPO-2024/01-0026, SPO-2024/01-0120, SPO-2024/01-0099, SPO-2024/03-0025</v>
          </cell>
        </row>
        <row r="6882">
          <cell r="I6882" t="str">
            <v>F</v>
          </cell>
          <cell r="J6882">
            <v>48989</v>
          </cell>
          <cell r="K6882">
            <v>48989</v>
          </cell>
          <cell r="L6882">
            <v>29393.4</v>
          </cell>
          <cell r="M6882" t="str">
            <v>F</v>
          </cell>
          <cell r="N6882">
            <v>0.6</v>
          </cell>
          <cell r="O6882" t="str">
            <v>L</v>
          </cell>
        </row>
        <row r="6883">
          <cell r="G6883" t="str">
            <v>GR-2023/12-0062, GR-2024/03-0001, GR-2024/01-0017</v>
          </cell>
        </row>
        <row r="6883">
          <cell r="I6883" t="str">
            <v>F</v>
          </cell>
          <cell r="J6883">
            <v>7600</v>
          </cell>
          <cell r="K6883">
            <v>7600</v>
          </cell>
          <cell r="L6883">
            <v>7600</v>
          </cell>
          <cell r="M6883" t="str">
            <v>F</v>
          </cell>
          <cell r="N6883">
            <v>1</v>
          </cell>
        </row>
        <row r="6884">
          <cell r="F6884" t="str">
            <v>OOLU6804580</v>
          </cell>
          <cell r="G6884" t="str">
            <v>GR-2024/01-0010</v>
          </cell>
          <cell r="H6884" t="str">
            <v>202310-S0038, 202311-S0042, 202307-S0030, 202310-S0100</v>
          </cell>
          <cell r="I6884" t="str">
            <v>F</v>
          </cell>
          <cell r="J6884">
            <v>130000</v>
          </cell>
          <cell r="K6884">
            <v>130000</v>
          </cell>
          <cell r="L6884">
            <v>85722</v>
          </cell>
          <cell r="M6884" t="str">
            <v>F</v>
          </cell>
          <cell r="N6884">
            <v>0.6594</v>
          </cell>
          <cell r="O6884" t="str">
            <v>I</v>
          </cell>
        </row>
        <row r="6885">
          <cell r="F6885" t="str">
            <v>CMAU5632545</v>
          </cell>
          <cell r="G6885" t="str">
            <v>GR-2023/12-0039</v>
          </cell>
          <cell r="H6885" t="str">
            <v>202310-S0074, 202310-S0117, 202311-S0060</v>
          </cell>
          <cell r="I6885" t="str">
            <v>F</v>
          </cell>
          <cell r="J6885">
            <v>71860.4</v>
          </cell>
          <cell r="K6885">
            <v>71860.4</v>
          </cell>
          <cell r="L6885">
            <v>47384.75</v>
          </cell>
          <cell r="M6885" t="str">
            <v>F</v>
          </cell>
          <cell r="N6885">
            <v>0.6594</v>
          </cell>
          <cell r="O6885" t="str">
            <v>I</v>
          </cell>
        </row>
        <row r="6886">
          <cell r="F6886" t="str">
            <v>YMMU6820621</v>
          </cell>
          <cell r="G6886" t="str">
            <v>GR-2023/12-0058</v>
          </cell>
          <cell r="H6886" t="str">
            <v>202310-S0093, 202310-S0028</v>
          </cell>
          <cell r="I6886" t="str">
            <v>F</v>
          </cell>
          <cell r="J6886">
            <v>4846</v>
          </cell>
          <cell r="K6886">
            <v>4846</v>
          </cell>
          <cell r="L6886">
            <v>3195.45</v>
          </cell>
          <cell r="M6886" t="str">
            <v>F</v>
          </cell>
          <cell r="N6886">
            <v>0.6594</v>
          </cell>
          <cell r="O6886" t="str">
            <v>I</v>
          </cell>
        </row>
        <row r="6887">
          <cell r="F6887" t="str">
            <v>YMMU6820621</v>
          </cell>
          <cell r="G6887" t="str">
            <v>GR-2023/12-0057</v>
          </cell>
          <cell r="H6887" t="str">
            <v>202310-S0053</v>
          </cell>
          <cell r="I6887" t="str">
            <v>F</v>
          </cell>
          <cell r="J6887">
            <v>12150</v>
          </cell>
          <cell r="K6887">
            <v>12150</v>
          </cell>
          <cell r="L6887">
            <v>8011.71</v>
          </cell>
          <cell r="M6887" t="str">
            <v>F</v>
          </cell>
          <cell r="N6887">
            <v>0.6594</v>
          </cell>
          <cell r="O6887" t="str">
            <v>I</v>
          </cell>
        </row>
        <row r="6888">
          <cell r="F6888" t="str">
            <v>YMMU6820621</v>
          </cell>
          <cell r="G6888" t="str">
            <v>GR-2023/12-0056</v>
          </cell>
          <cell r="H6888" t="str">
            <v>202309-S0069</v>
          </cell>
          <cell r="I6888" t="str">
            <v>F</v>
          </cell>
          <cell r="J6888">
            <v>37869</v>
          </cell>
          <cell r="K6888">
            <v>37869</v>
          </cell>
          <cell r="L6888">
            <v>24970.82</v>
          </cell>
          <cell r="M6888" t="str">
            <v>F</v>
          </cell>
          <cell r="N6888">
            <v>0.6594</v>
          </cell>
          <cell r="O6888" t="str">
            <v>I</v>
          </cell>
        </row>
        <row r="6889">
          <cell r="F6889" t="str">
            <v>YMMU6820621 (MOCHA)</v>
          </cell>
          <cell r="G6889" t="str">
            <v>GR-2023/12-0045</v>
          </cell>
        </row>
        <row r="6889">
          <cell r="I6889" t="str">
            <v>F</v>
          </cell>
          <cell r="J6889">
            <v>3406</v>
          </cell>
          <cell r="K6889">
            <v>3406</v>
          </cell>
          <cell r="L6889">
            <v>2245.92</v>
          </cell>
          <cell r="M6889" t="str">
            <v>F</v>
          </cell>
          <cell r="N6889">
            <v>0.6594</v>
          </cell>
          <cell r="O6889" t="str">
            <v>I</v>
          </cell>
        </row>
        <row r="6890">
          <cell r="F6890" t="str">
            <v>FSCU8472698</v>
          </cell>
          <cell r="G6890" t="str">
            <v>GR-2024/01-0025</v>
          </cell>
          <cell r="H6890" t="str">
            <v>202310-S0100, 202307-S0030, 202311-S0042, 202308-S0053, 202310-S0038</v>
          </cell>
          <cell r="I6890" t="str">
            <v>F</v>
          </cell>
          <cell r="J6890">
            <v>129750</v>
          </cell>
          <cell r="K6890">
            <v>129750</v>
          </cell>
          <cell r="L6890">
            <v>85557.15</v>
          </cell>
          <cell r="M6890" t="str">
            <v>F</v>
          </cell>
          <cell r="N6890">
            <v>0.6594</v>
          </cell>
          <cell r="O6890" t="str">
            <v>I</v>
          </cell>
        </row>
        <row r="6891">
          <cell r="F6891" t="str">
            <v>YMMU6820621</v>
          </cell>
          <cell r="G6891" t="str">
            <v>GR-2023/12-0055</v>
          </cell>
          <cell r="H6891" t="str">
            <v>202310-S0099, 202310-S0072, 202304-S0029, 202309-S0066</v>
          </cell>
          <cell r="I6891" t="str">
            <v>F</v>
          </cell>
          <cell r="J6891">
            <v>27333</v>
          </cell>
          <cell r="K6891">
            <v>27333</v>
          </cell>
          <cell r="L6891">
            <v>18023.38</v>
          </cell>
          <cell r="M6891" t="str">
            <v>F</v>
          </cell>
          <cell r="N6891">
            <v>0.6594</v>
          </cell>
          <cell r="O6891" t="str">
            <v>I</v>
          </cell>
        </row>
        <row r="6892">
          <cell r="F6892" t="str">
            <v>YMMU6820621</v>
          </cell>
          <cell r="G6892" t="str">
            <v>GR-2023/12-0054</v>
          </cell>
          <cell r="H6892" t="str">
            <v>202309-S0067</v>
          </cell>
          <cell r="I6892" t="str">
            <v>F</v>
          </cell>
          <cell r="J6892">
            <v>2160.8</v>
          </cell>
          <cell r="K6892">
            <v>2160.8</v>
          </cell>
          <cell r="L6892">
            <v>1424.83</v>
          </cell>
          <cell r="M6892" t="str">
            <v>F</v>
          </cell>
          <cell r="N6892">
            <v>0.6594</v>
          </cell>
          <cell r="O6892" t="str">
            <v>I</v>
          </cell>
        </row>
        <row r="6893">
          <cell r="G6893" t="str">
            <v>SPO-2024/05-0005, SPO-2024/04-0015</v>
          </cell>
        </row>
        <row r="6893">
          <cell r="I6893" t="str">
            <v>F</v>
          </cell>
          <cell r="J6893">
            <v>46722.52</v>
          </cell>
          <cell r="K6893">
            <v>46722.52</v>
          </cell>
          <cell r="L6893">
            <v>140167.56</v>
          </cell>
          <cell r="M6893" t="str">
            <v>F</v>
          </cell>
          <cell r="N6893">
            <v>3</v>
          </cell>
          <cell r="O6893" t="str">
            <v>L</v>
          </cell>
        </row>
        <row r="6894">
          <cell r="G6894" t="str">
            <v>SPO-2024/06-0053, SPO-2024/05-0005, SPO-2024/04-0015, SPO-2024/07-0064</v>
          </cell>
        </row>
        <row r="6894">
          <cell r="I6894" t="str">
            <v>F</v>
          </cell>
          <cell r="J6894">
            <v>63036</v>
          </cell>
          <cell r="K6894">
            <v>63036</v>
          </cell>
          <cell r="L6894">
            <v>189108</v>
          </cell>
          <cell r="M6894" t="str">
            <v>F</v>
          </cell>
          <cell r="N6894">
            <v>3</v>
          </cell>
          <cell r="O6894" t="str">
            <v>L</v>
          </cell>
        </row>
        <row r="6895">
          <cell r="G6895" t="str">
            <v>SPO-2024/01-0096</v>
          </cell>
        </row>
        <row r="6895">
          <cell r="I6895" t="str">
            <v>F</v>
          </cell>
          <cell r="J6895">
            <v>28500</v>
          </cell>
          <cell r="K6895">
            <v>28500</v>
          </cell>
          <cell r="L6895">
            <v>17100</v>
          </cell>
          <cell r="M6895" t="str">
            <v>F</v>
          </cell>
          <cell r="N6895">
            <v>0.6</v>
          </cell>
          <cell r="O6895" t="str">
            <v>L</v>
          </cell>
        </row>
        <row r="6896">
          <cell r="G6896" t="str">
            <v>SPO-2024/01-0112</v>
          </cell>
        </row>
        <row r="6896">
          <cell r="I6896" t="str">
            <v>F</v>
          </cell>
          <cell r="J6896">
            <v>42594</v>
          </cell>
          <cell r="K6896">
            <v>42594</v>
          </cell>
          <cell r="L6896">
            <v>25556.4</v>
          </cell>
          <cell r="M6896" t="str">
            <v>F</v>
          </cell>
          <cell r="N6896">
            <v>0.6</v>
          </cell>
          <cell r="O6896" t="str">
            <v>L</v>
          </cell>
        </row>
        <row r="6897">
          <cell r="G6897" t="str">
            <v>SPO-2024/01-0117</v>
          </cell>
        </row>
        <row r="6897">
          <cell r="I6897" t="str">
            <v>F</v>
          </cell>
          <cell r="J6897">
            <v>2940</v>
          </cell>
          <cell r="K6897">
            <v>2940</v>
          </cell>
          <cell r="L6897">
            <v>8820</v>
          </cell>
          <cell r="M6897" t="str">
            <v>F</v>
          </cell>
          <cell r="N6897">
            <v>3</v>
          </cell>
          <cell r="O6897" t="str">
            <v>L</v>
          </cell>
        </row>
        <row r="6898">
          <cell r="G6898" t="str">
            <v>SPO-2024/03-0036, SPO-2024/01-0074, SPO-2024/06-0008</v>
          </cell>
        </row>
        <row r="6898">
          <cell r="I6898" t="str">
            <v>F</v>
          </cell>
          <cell r="J6898">
            <v>41040</v>
          </cell>
          <cell r="K6898">
            <v>41040</v>
          </cell>
          <cell r="L6898">
            <v>123120</v>
          </cell>
          <cell r="M6898" t="str">
            <v>F</v>
          </cell>
          <cell r="N6898">
            <v>3</v>
          </cell>
          <cell r="O6898" t="str">
            <v>L</v>
          </cell>
        </row>
        <row r="6899">
          <cell r="G6899" t="str">
            <v>SPO-2024/01-0068</v>
          </cell>
        </row>
        <row r="6899">
          <cell r="I6899" t="str">
            <v>F</v>
          </cell>
          <cell r="J6899">
            <v>15352</v>
          </cell>
          <cell r="K6899">
            <v>15352</v>
          </cell>
          <cell r="L6899">
            <v>46056</v>
          </cell>
          <cell r="M6899" t="str">
            <v>F</v>
          </cell>
          <cell r="N6899">
            <v>3</v>
          </cell>
          <cell r="O6899" t="str">
            <v>L</v>
          </cell>
        </row>
        <row r="6900">
          <cell r="G6900" t="str">
            <v>SPO-2024/01-0076</v>
          </cell>
        </row>
        <row r="6900">
          <cell r="I6900" t="str">
            <v>F</v>
          </cell>
          <cell r="J6900">
            <v>1977.5</v>
          </cell>
          <cell r="K6900">
            <v>1977.5</v>
          </cell>
          <cell r="L6900">
            <v>1186.5</v>
          </cell>
          <cell r="M6900" t="str">
            <v>F</v>
          </cell>
          <cell r="N6900">
            <v>0.6</v>
          </cell>
          <cell r="O6900" t="str">
            <v>L</v>
          </cell>
        </row>
        <row r="6901">
          <cell r="G6901" t="str">
            <v>SPO-2024/01-0108</v>
          </cell>
        </row>
        <row r="6901">
          <cell r="I6901" t="str">
            <v>F</v>
          </cell>
          <cell r="J6901">
            <v>2010</v>
          </cell>
          <cell r="K6901">
            <v>2010</v>
          </cell>
          <cell r="L6901">
            <v>6030</v>
          </cell>
          <cell r="M6901" t="str">
            <v>F</v>
          </cell>
          <cell r="N6901">
            <v>3</v>
          </cell>
          <cell r="O6901" t="str">
            <v>L</v>
          </cell>
        </row>
        <row r="6902">
          <cell r="G6902" t="str">
            <v>SPO-2024/04-0008, SPO-2024/01-0080, SPO-2024/05-0025</v>
          </cell>
        </row>
        <row r="6902">
          <cell r="I6902" t="str">
            <v>F</v>
          </cell>
          <cell r="J6902">
            <v>16000</v>
          </cell>
          <cell r="K6902">
            <v>16000</v>
          </cell>
          <cell r="L6902">
            <v>48000</v>
          </cell>
          <cell r="M6902" t="str">
            <v>F</v>
          </cell>
          <cell r="N6902">
            <v>3</v>
          </cell>
          <cell r="O6902" t="str">
            <v>L</v>
          </cell>
        </row>
        <row r="6903">
          <cell r="G6903" t="str">
            <v>GR-2023/12-0033</v>
          </cell>
        </row>
        <row r="6903">
          <cell r="I6903" t="str">
            <v>F</v>
          </cell>
          <cell r="J6903">
            <v>7000</v>
          </cell>
          <cell r="K6903">
            <v>7000</v>
          </cell>
          <cell r="L6903">
            <v>7000</v>
          </cell>
          <cell r="M6903" t="str">
            <v>F</v>
          </cell>
          <cell r="N6903">
            <v>1</v>
          </cell>
        </row>
        <row r="6904">
          <cell r="G6904" t="str">
            <v>SPO-2024/07-0036, SPO-2024/05-0022, SPO-2024/01-0084, SPO-2024/04-0011, SPO-2024/06-0016, SPO-2024/01-0131, SPO-2024/03-0028, PO-2024/09-0017, SPO-2024/05-0026, SPO-2024/01-0082, SPO-2024/09-0029, SPO-2024/01-0010, SPO-2024/01-0045, SPO-2024/06-0048</v>
          </cell>
        </row>
        <row r="6904">
          <cell r="I6904" t="str">
            <v>F</v>
          </cell>
          <cell r="J6904">
            <v>102745</v>
          </cell>
          <cell r="K6904">
            <v>102745</v>
          </cell>
          <cell r="L6904">
            <v>61647</v>
          </cell>
          <cell r="M6904" t="str">
            <v>F</v>
          </cell>
          <cell r="N6904">
            <v>0.6</v>
          </cell>
          <cell r="O6904" t="str">
            <v>L</v>
          </cell>
        </row>
        <row r="6905">
          <cell r="G6905" t="str">
            <v>GR-2023/12-0028</v>
          </cell>
        </row>
        <row r="6905">
          <cell r="I6905" t="str">
            <v>F</v>
          </cell>
          <cell r="J6905">
            <v>2000</v>
          </cell>
          <cell r="K6905">
            <v>2000</v>
          </cell>
          <cell r="L6905">
            <v>2000</v>
          </cell>
          <cell r="M6905" t="str">
            <v>F</v>
          </cell>
          <cell r="N6905">
            <v>1</v>
          </cell>
        </row>
        <row r="6906">
          <cell r="G6906" t="str">
            <v>GR-2023/12-0029</v>
          </cell>
        </row>
        <row r="6906">
          <cell r="I6906" t="str">
            <v>F</v>
          </cell>
          <cell r="J6906">
            <v>1000</v>
          </cell>
          <cell r="K6906">
            <v>1000</v>
          </cell>
          <cell r="L6906">
            <v>1000</v>
          </cell>
          <cell r="M6906" t="str">
            <v>F</v>
          </cell>
          <cell r="N6906">
            <v>1</v>
          </cell>
        </row>
        <row r="6907">
          <cell r="G6907" t="str">
            <v>SPO-2024/04-0074</v>
          </cell>
        </row>
        <row r="6907">
          <cell r="I6907" t="str">
            <v>F</v>
          </cell>
          <cell r="J6907">
            <v>11950</v>
          </cell>
          <cell r="K6907">
            <v>11950</v>
          </cell>
          <cell r="L6907">
            <v>7170</v>
          </cell>
          <cell r="M6907" t="str">
            <v>F</v>
          </cell>
          <cell r="N6907">
            <v>0.6</v>
          </cell>
          <cell r="O6907" t="str">
            <v>L</v>
          </cell>
        </row>
        <row r="6908">
          <cell r="G6908" t="str">
            <v>SPO-2024/01-0102</v>
          </cell>
        </row>
        <row r="6908">
          <cell r="I6908" t="str">
            <v>F</v>
          </cell>
          <cell r="J6908">
            <v>4500</v>
          </cell>
          <cell r="K6908">
            <v>4500</v>
          </cell>
          <cell r="L6908">
            <v>2700</v>
          </cell>
          <cell r="M6908" t="str">
            <v>F</v>
          </cell>
          <cell r="N6908">
            <v>0.6</v>
          </cell>
          <cell r="O6908" t="str">
            <v>L</v>
          </cell>
        </row>
        <row r="6909">
          <cell r="G6909" t="str">
            <v>SPO-2024/07-0103, SPO-2024/01-0058, SPO-2024/01-0105, SPO-2024/02-0001, SPO-2024/07-0015, SPO-2024/01-0065, SPO-2024/04-0036</v>
          </cell>
        </row>
        <row r="6909">
          <cell r="I6909" t="str">
            <v>F</v>
          </cell>
          <cell r="J6909">
            <v>300000</v>
          </cell>
          <cell r="K6909">
            <v>300000</v>
          </cell>
          <cell r="L6909">
            <v>180000</v>
          </cell>
          <cell r="M6909" t="str">
            <v>F</v>
          </cell>
          <cell r="N6909">
            <v>0.6</v>
          </cell>
          <cell r="O6909" t="str">
            <v>L</v>
          </cell>
        </row>
        <row r="6910">
          <cell r="G6910" t="str">
            <v>SPO-2024/04-0020, SPO-2024/01-0051</v>
          </cell>
        </row>
        <row r="6910">
          <cell r="I6910" t="str">
            <v>F</v>
          </cell>
          <cell r="J6910">
            <v>28560</v>
          </cell>
          <cell r="K6910">
            <v>28560</v>
          </cell>
          <cell r="L6910">
            <v>17136</v>
          </cell>
          <cell r="M6910" t="str">
            <v>F</v>
          </cell>
          <cell r="N6910">
            <v>0.6</v>
          </cell>
          <cell r="O6910" t="str">
            <v>L</v>
          </cell>
        </row>
        <row r="6911">
          <cell r="G6911" t="str">
            <v>SPO-2024/10-0058, SPO-2024/07-0091, SPO-2024/05-0043, SPO-2024/10-0010, SPO-2024/07-0005, SPO-2024/05-0037, SPO-2024/07-0009, SPO-2024/07-0056</v>
          </cell>
        </row>
        <row r="6911">
          <cell r="I6911" t="str">
            <v>F</v>
          </cell>
          <cell r="J6911">
            <v>58725</v>
          </cell>
          <cell r="K6911">
            <v>58725</v>
          </cell>
          <cell r="L6911">
            <v>35235</v>
          </cell>
          <cell r="M6911" t="str">
            <v>F</v>
          </cell>
          <cell r="N6911">
            <v>0.6</v>
          </cell>
          <cell r="O6911" t="str">
            <v>L</v>
          </cell>
        </row>
        <row r="6912">
          <cell r="F6912" t="str">
            <v>YMMU6820621</v>
          </cell>
          <cell r="G6912" t="str">
            <v>GR-2023/12-0053</v>
          </cell>
          <cell r="H6912" t="str">
            <v>202310-S0080, 202311-S0093, 202308-S0079, 202307-S0012, 202310-S0077, 202306-S0035, 202310-S0043, 202310-S0095, 202308-S0047, 202311-S0006, 202310-S0017, 202310-S0070</v>
          </cell>
          <cell r="I6912" t="str">
            <v>F</v>
          </cell>
          <cell r="J6912">
            <v>406008.5</v>
          </cell>
          <cell r="K6912">
            <v>406008.5</v>
          </cell>
          <cell r="L6912">
            <v>267722</v>
          </cell>
          <cell r="M6912" t="str">
            <v>F</v>
          </cell>
          <cell r="N6912">
            <v>0.6594</v>
          </cell>
          <cell r="O6912" t="str">
            <v>I</v>
          </cell>
        </row>
        <row r="6913">
          <cell r="F6913" t="str">
            <v>YMMU6820621</v>
          </cell>
          <cell r="G6913" t="str">
            <v>GR-2023/12-0051</v>
          </cell>
        </row>
        <row r="6913">
          <cell r="I6913" t="str">
            <v>F</v>
          </cell>
          <cell r="J6913">
            <v>0</v>
          </cell>
          <cell r="K6913">
            <v>0</v>
          </cell>
          <cell r="L6913">
            <v>0</v>
          </cell>
          <cell r="M6913" t="str">
            <v>F</v>
          </cell>
          <cell r="N6913">
            <v>0.6594</v>
          </cell>
          <cell r="O6913" t="str">
            <v>I</v>
          </cell>
        </row>
        <row r="6914">
          <cell r="F6914" t="str">
            <v>YMMU6820621</v>
          </cell>
          <cell r="G6914" t="str">
            <v>GR-2023/12-0052</v>
          </cell>
          <cell r="H6914" t="str">
            <v>202308-S0060</v>
          </cell>
          <cell r="I6914" t="str">
            <v>F</v>
          </cell>
          <cell r="J6914">
            <v>48802</v>
          </cell>
          <cell r="K6914">
            <v>48802</v>
          </cell>
          <cell r="L6914">
            <v>32180.04</v>
          </cell>
          <cell r="M6914" t="str">
            <v>F</v>
          </cell>
          <cell r="N6914">
            <v>0.6594</v>
          </cell>
          <cell r="O6914" t="str">
            <v>I</v>
          </cell>
        </row>
        <row r="6915">
          <cell r="F6915" t="str">
            <v>YMMU6820621</v>
          </cell>
          <cell r="G6915" t="str">
            <v>GR-2023/12-0050</v>
          </cell>
          <cell r="H6915" t="str">
            <v>202310-S0005</v>
          </cell>
          <cell r="I6915" t="str">
            <v>F</v>
          </cell>
          <cell r="J6915">
            <v>13166.4</v>
          </cell>
          <cell r="K6915">
            <v>13166.4</v>
          </cell>
          <cell r="L6915">
            <v>8681.92</v>
          </cell>
          <cell r="M6915" t="str">
            <v>F</v>
          </cell>
          <cell r="N6915">
            <v>0.6594</v>
          </cell>
          <cell r="O6915" t="str">
            <v>I</v>
          </cell>
        </row>
        <row r="6916">
          <cell r="F6916" t="str">
            <v>YMMU6820621</v>
          </cell>
          <cell r="G6916" t="str">
            <v>GR-2023/12-0049</v>
          </cell>
          <cell r="H6916" t="str">
            <v>202311-S0028</v>
          </cell>
          <cell r="I6916" t="str">
            <v>F</v>
          </cell>
          <cell r="J6916">
            <v>43500</v>
          </cell>
          <cell r="K6916">
            <v>43500</v>
          </cell>
          <cell r="L6916">
            <v>28683.9</v>
          </cell>
          <cell r="M6916" t="str">
            <v>F</v>
          </cell>
          <cell r="N6916">
            <v>0.6594</v>
          </cell>
          <cell r="O6916" t="str">
            <v>I</v>
          </cell>
        </row>
        <row r="6917">
          <cell r="F6917" t="str">
            <v>YMMU6820621</v>
          </cell>
          <cell r="G6917" t="str">
            <v>GR-2023/12-0048</v>
          </cell>
          <cell r="H6917" t="str">
            <v>202309-S0023</v>
          </cell>
          <cell r="I6917" t="str">
            <v>F</v>
          </cell>
          <cell r="J6917">
            <v>73450</v>
          </cell>
          <cell r="K6917">
            <v>73450</v>
          </cell>
          <cell r="L6917">
            <v>48432.93</v>
          </cell>
          <cell r="M6917" t="str">
            <v>F</v>
          </cell>
          <cell r="N6917">
            <v>0.6594</v>
          </cell>
          <cell r="O6917" t="str">
            <v>I</v>
          </cell>
        </row>
        <row r="6918">
          <cell r="F6918" t="str">
            <v>YMMU6820621 (MOCHA)</v>
          </cell>
          <cell r="G6918" t="str">
            <v>GR-2023/12-0044</v>
          </cell>
        </row>
        <row r="6918">
          <cell r="I6918" t="str">
            <v>F</v>
          </cell>
          <cell r="J6918">
            <v>17892</v>
          </cell>
          <cell r="K6918">
            <v>17892</v>
          </cell>
          <cell r="L6918">
            <v>11797.98</v>
          </cell>
          <cell r="M6918" t="str">
            <v>F</v>
          </cell>
          <cell r="N6918">
            <v>0.6594</v>
          </cell>
          <cell r="O6918" t="str">
            <v>I</v>
          </cell>
        </row>
        <row r="6919">
          <cell r="F6919" t="str">
            <v>F-CMAU4555613</v>
          </cell>
          <cell r="G6919" t="str">
            <v>FGR2023/12-0001, XP-000066</v>
          </cell>
        </row>
        <row r="6919">
          <cell r="I6919" t="str">
            <v>F</v>
          </cell>
          <cell r="J6919">
            <v>0</v>
          </cell>
          <cell r="K6919">
            <v>0</v>
          </cell>
          <cell r="L6919">
            <v>0</v>
          </cell>
          <cell r="M6919" t="str">
            <v>F</v>
          </cell>
          <cell r="N6919">
            <v>0.6</v>
          </cell>
          <cell r="O6919" t="str">
            <v>I</v>
          </cell>
        </row>
        <row r="6920">
          <cell r="G6920" t="str">
            <v>GR-2023/12-0035</v>
          </cell>
        </row>
        <row r="6920">
          <cell r="I6920" t="str">
            <v>F</v>
          </cell>
          <cell r="J6920">
            <v>2718</v>
          </cell>
          <cell r="K6920">
            <v>2718</v>
          </cell>
          <cell r="L6920">
            <v>2718</v>
          </cell>
          <cell r="M6920" t="str">
            <v>F</v>
          </cell>
          <cell r="N6920">
            <v>1</v>
          </cell>
        </row>
        <row r="6921">
          <cell r="F6921" t="str">
            <v>FOR LINKING </v>
          </cell>
          <cell r="G6921" t="str">
            <v>SPO-2024/03-0018, SPO-2023/12-0062, SPO-2024/01-0051, SPO-2024/04-0018, SPO-2023/12-0065, SPO-2024/05-0056, SPO-2023/12-0071, SPO-2024/05-0073, SPO-2024/04-0021, SPO-2024/04-0030, SPO-2024/01-0090, SPO-2024/03-0005, SPO-2024/04-0031, SPO-2024/05-0058, SPO-2024/01-0050, SPO-2024/01-0088, SPO-2024/01-0066, SPO-2024/01-0091, SPO-2024/05-0049, SPO-2024/06-0051, SPO-2024/01-0128, SPO-2024/05-0008, SPO-2024/05-0011, SPO-2023/12-0072, SPO-2024/01-0092, SPO-2024/04-0020, SPO-2023/12-0064, SPO-2024/01-0062, SPO-2024/06-0059, SPO-2024/01-0049, SPO-2024/11-0043, SPO-2023/12-0060, SPO-2023/12-0073, SPO-2024/01-0089</v>
          </cell>
        </row>
        <row r="6921">
          <cell r="I6921" t="str">
            <v>F</v>
          </cell>
          <cell r="J6921">
            <v>944236</v>
          </cell>
          <cell r="K6921">
            <v>944236</v>
          </cell>
          <cell r="L6921">
            <v>566541.6</v>
          </cell>
          <cell r="M6921" t="str">
            <v>F</v>
          </cell>
          <cell r="N6921">
            <v>0.6</v>
          </cell>
          <cell r="O6921" t="str">
            <v>L</v>
          </cell>
        </row>
        <row r="6922">
          <cell r="G6922" t="str">
            <v>GR-2024/01-0017, GR-2023/12-0036</v>
          </cell>
        </row>
        <row r="6922">
          <cell r="I6922" t="str">
            <v>F</v>
          </cell>
          <cell r="J6922">
            <v>2804</v>
          </cell>
          <cell r="K6922">
            <v>2804</v>
          </cell>
          <cell r="L6922">
            <v>2804</v>
          </cell>
          <cell r="M6922" t="str">
            <v>F</v>
          </cell>
          <cell r="N6922">
            <v>1</v>
          </cell>
        </row>
        <row r="6923">
          <cell r="G6923" t="str">
            <v>SPO-2024/04-0036, SPO-2024/03-0012, SPO-2024/01-0020, SPO-2024/01-0104, SPO-2024/04-0029, SPO-2024/01-0059, SPO-2024/02-0003</v>
          </cell>
        </row>
        <row r="6923">
          <cell r="I6923" t="str">
            <v>F</v>
          </cell>
          <cell r="J6923">
            <v>22825</v>
          </cell>
          <cell r="K6923">
            <v>22825</v>
          </cell>
          <cell r="L6923">
            <v>13695</v>
          </cell>
          <cell r="M6923" t="str">
            <v>F</v>
          </cell>
          <cell r="N6923">
            <v>0.6</v>
          </cell>
          <cell r="O6923" t="str">
            <v>L</v>
          </cell>
        </row>
        <row r="6924">
          <cell r="G6924" t="str">
            <v>SPO-2024/01-0099, SPO-2024/05-0045</v>
          </cell>
        </row>
        <row r="6924">
          <cell r="I6924" t="str">
            <v>F</v>
          </cell>
          <cell r="J6924">
            <v>70600</v>
          </cell>
          <cell r="K6924">
            <v>70600</v>
          </cell>
          <cell r="L6924">
            <v>42360</v>
          </cell>
          <cell r="M6924" t="str">
            <v>F</v>
          </cell>
          <cell r="N6924">
            <v>0.6</v>
          </cell>
          <cell r="O6924" t="str">
            <v>L</v>
          </cell>
        </row>
        <row r="6925">
          <cell r="G6925" t="str">
            <v>SPO-2024/01-0074, SPO-2024/04-0005, SPO-2024/03-0036</v>
          </cell>
        </row>
        <row r="6925">
          <cell r="I6925" t="str">
            <v>F</v>
          </cell>
          <cell r="J6925">
            <v>114955</v>
          </cell>
          <cell r="K6925">
            <v>114955</v>
          </cell>
          <cell r="L6925">
            <v>344865</v>
          </cell>
          <cell r="M6925" t="str">
            <v>F</v>
          </cell>
          <cell r="N6925">
            <v>3</v>
          </cell>
          <cell r="O6925" t="str">
            <v>L</v>
          </cell>
        </row>
        <row r="6926">
          <cell r="G6926" t="str">
            <v>SPO-2024/01-0109</v>
          </cell>
        </row>
        <row r="6926">
          <cell r="I6926" t="str">
            <v>F</v>
          </cell>
          <cell r="J6926">
            <v>19000</v>
          </cell>
          <cell r="K6926">
            <v>19000</v>
          </cell>
          <cell r="L6926">
            <v>57000</v>
          </cell>
          <cell r="M6926" t="str">
            <v>F</v>
          </cell>
          <cell r="N6926">
            <v>3</v>
          </cell>
          <cell r="O6926" t="str">
            <v>L</v>
          </cell>
        </row>
        <row r="6927">
          <cell r="G6927" t="str">
            <v>SPO-2024/01-0108</v>
          </cell>
        </row>
        <row r="6927">
          <cell r="I6927" t="str">
            <v>F</v>
          </cell>
          <cell r="J6927">
            <v>1875</v>
          </cell>
          <cell r="K6927">
            <v>1875</v>
          </cell>
          <cell r="L6927">
            <v>5625</v>
          </cell>
          <cell r="M6927" t="str">
            <v>F</v>
          </cell>
          <cell r="N6927">
            <v>3</v>
          </cell>
          <cell r="O6927" t="str">
            <v>L</v>
          </cell>
        </row>
        <row r="6928">
          <cell r="G6928" t="str">
            <v>SPO-2024/01-0080</v>
          </cell>
        </row>
        <row r="6928">
          <cell r="I6928" t="str">
            <v>F</v>
          </cell>
          <cell r="J6928">
            <v>1745</v>
          </cell>
          <cell r="K6928">
            <v>1745</v>
          </cell>
          <cell r="L6928">
            <v>5235</v>
          </cell>
          <cell r="M6928" t="str">
            <v>F</v>
          </cell>
          <cell r="N6928">
            <v>3</v>
          </cell>
          <cell r="O6928" t="str">
            <v>L</v>
          </cell>
        </row>
        <row r="6929">
          <cell r="G6929" t="str">
            <v>SPO-2024/04-0042, SPO-2024/01-0043, SPO-2024/01-0082, SPO-2024/01-0084, SPO-2024/05-0022, SPO-2024/01-0045, SPO-2024/01-0131, SPO-2024/04-0011, SPO-2024/05-0026</v>
          </cell>
        </row>
        <row r="6929">
          <cell r="I6929" t="str">
            <v>F</v>
          </cell>
          <cell r="J6929">
            <v>167289.9</v>
          </cell>
          <cell r="K6929">
            <v>167289.9</v>
          </cell>
          <cell r="L6929">
            <v>100373.94</v>
          </cell>
          <cell r="M6929" t="str">
            <v>F</v>
          </cell>
          <cell r="N6929">
            <v>0.6</v>
          </cell>
          <cell r="O6929" t="str">
            <v>L</v>
          </cell>
        </row>
        <row r="6930">
          <cell r="F6930" t="str">
            <v>YMMU6820621</v>
          </cell>
          <cell r="G6930" t="str">
            <v>GR-2023/12-0047</v>
          </cell>
          <cell r="H6930" t="str">
            <v>202310-S0010, 202307-S0038, 202311-S0027, 202311-S0095, 202310-S0048, 202310-S0055, 202309-S0004, 202310-S0064, 202310-S0025</v>
          </cell>
          <cell r="I6930" t="str">
            <v>F</v>
          </cell>
          <cell r="J6930">
            <v>78151</v>
          </cell>
          <cell r="K6930">
            <v>78151</v>
          </cell>
          <cell r="L6930">
            <v>51532.77</v>
          </cell>
          <cell r="M6930" t="str">
            <v>F</v>
          </cell>
          <cell r="N6930">
            <v>0.6594</v>
          </cell>
          <cell r="O6930" t="str">
            <v>I</v>
          </cell>
        </row>
        <row r="6931">
          <cell r="F6931" t="str">
            <v>YMMU6820621 (MOCHA)</v>
          </cell>
          <cell r="G6931" t="str">
            <v>GR-2023/12-0043</v>
          </cell>
        </row>
        <row r="6931">
          <cell r="I6931" t="str">
            <v>F</v>
          </cell>
          <cell r="J6931">
            <v>31234</v>
          </cell>
          <cell r="K6931">
            <v>31234</v>
          </cell>
          <cell r="L6931">
            <v>20595.7</v>
          </cell>
          <cell r="M6931" t="str">
            <v>F</v>
          </cell>
          <cell r="N6931">
            <v>0.6594</v>
          </cell>
          <cell r="O6931" t="str">
            <v>I</v>
          </cell>
        </row>
        <row r="6932">
          <cell r="G6932" t="str">
            <v>SPO-2024/01-0096, SPO-2024/04-0009, SPO-2024/01-0041</v>
          </cell>
        </row>
        <row r="6932">
          <cell r="I6932" t="str">
            <v>F</v>
          </cell>
          <cell r="J6932">
            <v>17400</v>
          </cell>
          <cell r="K6932">
            <v>17400</v>
          </cell>
          <cell r="L6932">
            <v>10440</v>
          </cell>
          <cell r="M6932" t="str">
            <v>F</v>
          </cell>
          <cell r="N6932">
            <v>0.6</v>
          </cell>
          <cell r="O6932" t="str">
            <v>L</v>
          </cell>
        </row>
        <row r="6933">
          <cell r="F6933" t="str">
            <v>YMMU6820621</v>
          </cell>
          <cell r="G6933" t="str">
            <v>GR-2023/12-0046</v>
          </cell>
          <cell r="H6933" t="str">
            <v>202311-S0004, 202311-S0008, 202311-S0113, 202308-S0073, 202309-S0024, 202310-S0021</v>
          </cell>
          <cell r="I6933" t="str">
            <v>F</v>
          </cell>
          <cell r="J6933">
            <v>125726</v>
          </cell>
          <cell r="K6933">
            <v>125726</v>
          </cell>
          <cell r="L6933">
            <v>82903.72</v>
          </cell>
          <cell r="M6933" t="str">
            <v>F</v>
          </cell>
          <cell r="N6933">
            <v>0.6594</v>
          </cell>
          <cell r="O6933" t="str">
            <v>I</v>
          </cell>
        </row>
        <row r="6934">
          <cell r="G6934" t="str">
            <v>GR-2023/12-0020</v>
          </cell>
        </row>
        <row r="6934">
          <cell r="I6934" t="str">
            <v>F</v>
          </cell>
          <cell r="J6934">
            <v>138</v>
          </cell>
          <cell r="K6934">
            <v>138</v>
          </cell>
          <cell r="L6934">
            <v>138</v>
          </cell>
          <cell r="M6934" t="str">
            <v>T</v>
          </cell>
          <cell r="N6934">
            <v>1</v>
          </cell>
        </row>
        <row r="6935">
          <cell r="F6935" t="str">
            <v>TGBU9212808</v>
          </cell>
          <cell r="G6935" t="str">
            <v>GR-2023/12-0072</v>
          </cell>
          <cell r="H6935" t="str">
            <v>202305-S0053, 202312-S0036</v>
          </cell>
          <cell r="I6935" t="str">
            <v>F</v>
          </cell>
          <cell r="J6935">
            <v>115512.95</v>
          </cell>
          <cell r="K6935">
            <v>115512.95</v>
          </cell>
          <cell r="L6935">
            <v>76169.24</v>
          </cell>
          <cell r="M6935" t="str">
            <v>F</v>
          </cell>
          <cell r="N6935">
            <v>0.6594</v>
          </cell>
          <cell r="O6935" t="str">
            <v>I</v>
          </cell>
        </row>
        <row r="6936">
          <cell r="F6936" t="str">
            <v>TGBU8612517</v>
          </cell>
          <cell r="G6936" t="str">
            <v>GR-2024/01-0002</v>
          </cell>
          <cell r="H6936" t="str">
            <v>202311-S0015</v>
          </cell>
          <cell r="I6936" t="str">
            <v>F</v>
          </cell>
          <cell r="J6936">
            <v>43500</v>
          </cell>
          <cell r="K6936">
            <v>43500</v>
          </cell>
          <cell r="L6936">
            <v>28683.9</v>
          </cell>
          <cell r="M6936" t="str">
            <v>F</v>
          </cell>
          <cell r="N6936">
            <v>0.6594</v>
          </cell>
          <cell r="O6936" t="str">
            <v>I</v>
          </cell>
        </row>
        <row r="6937">
          <cell r="F6937" t="str">
            <v>TGBU8612517</v>
          </cell>
          <cell r="G6937" t="str">
            <v>GR-2024/01-0001</v>
          </cell>
          <cell r="H6937" t="str">
            <v>202310-S0108, 202311-S0012, 202302-S0062, 202307-S0048, 202312-S0036, 202309-S0007, 202310-S0104, 202302-S0033, 202311-S0077, 202309-S0049</v>
          </cell>
          <cell r="I6937" t="str">
            <v>F</v>
          </cell>
          <cell r="J6937">
            <v>111614.98</v>
          </cell>
          <cell r="K6937">
            <v>111614.98</v>
          </cell>
          <cell r="L6937">
            <v>73598.92</v>
          </cell>
          <cell r="M6937" t="str">
            <v>F</v>
          </cell>
          <cell r="N6937">
            <v>0.6594</v>
          </cell>
          <cell r="O6937" t="str">
            <v>I</v>
          </cell>
        </row>
        <row r="6938">
          <cell r="G6938" t="str">
            <v>SPO-2023/12-0011, SPO-2023/12-0009</v>
          </cell>
        </row>
        <row r="6938">
          <cell r="I6938" t="str">
            <v>F</v>
          </cell>
          <cell r="J6938">
            <v>58460</v>
          </cell>
          <cell r="K6938">
            <v>58460</v>
          </cell>
          <cell r="L6938">
            <v>35076</v>
          </cell>
          <cell r="M6938" t="str">
            <v>F</v>
          </cell>
          <cell r="N6938">
            <v>0.6</v>
          </cell>
          <cell r="O6938" t="str">
            <v>L</v>
          </cell>
        </row>
        <row r="6939">
          <cell r="F6939" t="str">
            <v>TRHU7764191</v>
          </cell>
          <cell r="G6939" t="str">
            <v>GR-2024/01-0003</v>
          </cell>
          <cell r="H6939" t="str">
            <v>202311-S0012, 202312-S0018, 202211-S0088, 202305-S0053, 202309-S0049</v>
          </cell>
          <cell r="I6939" t="str">
            <v>F</v>
          </cell>
          <cell r="J6939">
            <v>106084.33</v>
          </cell>
          <cell r="K6939">
            <v>106084.33</v>
          </cell>
          <cell r="L6939">
            <v>69952.01</v>
          </cell>
          <cell r="M6939" t="str">
            <v>F</v>
          </cell>
          <cell r="N6939">
            <v>0.6594</v>
          </cell>
          <cell r="O6939" t="str">
            <v>I</v>
          </cell>
        </row>
        <row r="6940">
          <cell r="G6940" t="str">
            <v>SPO-2024/01-0059, SPO-2024/07-0090, SPO-2024/01-0104, SPO-2024/01-0064</v>
          </cell>
        </row>
        <row r="6940">
          <cell r="I6940" t="str">
            <v>F</v>
          </cell>
          <cell r="J6940">
            <v>13110</v>
          </cell>
          <cell r="K6940">
            <v>13110</v>
          </cell>
          <cell r="L6940">
            <v>7866</v>
          </cell>
          <cell r="M6940" t="str">
            <v>F</v>
          </cell>
          <cell r="N6940">
            <v>0.6</v>
          </cell>
          <cell r="O6940" t="str">
            <v>L</v>
          </cell>
        </row>
        <row r="6941">
          <cell r="G6941" t="str">
            <v>SPO-2024/01-0066, SPO-2023/12-0060, SPO-2023/12-0066, SPO-2023/12-0073</v>
          </cell>
        </row>
        <row r="6941">
          <cell r="I6941" t="str">
            <v>F</v>
          </cell>
          <cell r="J6941">
            <v>39150</v>
          </cell>
          <cell r="K6941">
            <v>39150</v>
          </cell>
          <cell r="L6941">
            <v>23490</v>
          </cell>
          <cell r="M6941" t="str">
            <v>F</v>
          </cell>
          <cell r="N6941">
            <v>0.6</v>
          </cell>
          <cell r="O6941" t="str">
            <v>L</v>
          </cell>
        </row>
        <row r="6942">
          <cell r="G6942" t="str">
            <v>SPO-2024/01-0041, SPO-2024/08-0016, SPO-2024/01-0096</v>
          </cell>
        </row>
        <row r="6942">
          <cell r="I6942" t="str">
            <v>F</v>
          </cell>
          <cell r="J6942">
            <v>59796</v>
          </cell>
          <cell r="K6942">
            <v>59796</v>
          </cell>
          <cell r="L6942">
            <v>35877.6</v>
          </cell>
          <cell r="M6942" t="str">
            <v>F</v>
          </cell>
          <cell r="N6942">
            <v>0.6</v>
          </cell>
          <cell r="O6942" t="str">
            <v>L</v>
          </cell>
        </row>
        <row r="6943">
          <cell r="G6943" t="str">
            <v>SPO-2024/01-0017, SPO-2023/12-0054</v>
          </cell>
        </row>
        <row r="6943">
          <cell r="I6943" t="str">
            <v>F</v>
          </cell>
          <cell r="J6943">
            <v>330</v>
          </cell>
          <cell r="K6943">
            <v>330</v>
          </cell>
          <cell r="L6943">
            <v>198</v>
          </cell>
          <cell r="M6943" t="str">
            <v>F</v>
          </cell>
          <cell r="N6943">
            <v>0.6</v>
          </cell>
          <cell r="O6943" t="str">
            <v>L</v>
          </cell>
        </row>
        <row r="6944">
          <cell r="G6944" t="str">
            <v>SPO-2024/01-0092, SPO-2023/12-0066, SPO-2023/12-0072, SPO-2024/01-0130, SPO-2024/04-0031, SPO-2023/12-0058, SPO-2024/04-0021, SPO-2023/12-0073</v>
          </cell>
        </row>
        <row r="6944">
          <cell r="I6944" t="str">
            <v>F</v>
          </cell>
          <cell r="J6944">
            <v>203620</v>
          </cell>
          <cell r="K6944">
            <v>203620</v>
          </cell>
          <cell r="L6944">
            <v>122172</v>
          </cell>
          <cell r="M6944" t="str">
            <v>F</v>
          </cell>
          <cell r="N6944">
            <v>0.6</v>
          </cell>
          <cell r="O6944" t="str">
            <v>L</v>
          </cell>
        </row>
        <row r="6945">
          <cell r="G6945" t="str">
            <v>SPO-2024/01-0020</v>
          </cell>
        </row>
        <row r="6945">
          <cell r="I6945" t="str">
            <v>F</v>
          </cell>
          <cell r="J6945">
            <v>3100</v>
          </cell>
          <cell r="K6945">
            <v>3100</v>
          </cell>
          <cell r="L6945">
            <v>1860</v>
          </cell>
          <cell r="M6945" t="str">
            <v>F</v>
          </cell>
          <cell r="N6945">
            <v>0.6</v>
          </cell>
          <cell r="O6945" t="str">
            <v>L</v>
          </cell>
        </row>
        <row r="6946">
          <cell r="F6946" t="str">
            <v>TLLU7798753</v>
          </cell>
          <cell r="G6946" t="str">
            <v>GR-2023/12-0075</v>
          </cell>
          <cell r="H6946" t="str">
            <v>202311-S0012, 202312-S0018, 202310-S0031, 202309-S0049</v>
          </cell>
          <cell r="I6946" t="str">
            <v>F</v>
          </cell>
          <cell r="J6946">
            <v>116113.03</v>
          </cell>
          <cell r="K6946">
            <v>116113.03</v>
          </cell>
          <cell r="L6946">
            <v>76564.93</v>
          </cell>
          <cell r="M6946" t="str">
            <v>F</v>
          </cell>
          <cell r="N6946">
            <v>0.6594</v>
          </cell>
          <cell r="O6946" t="str">
            <v>I</v>
          </cell>
        </row>
        <row r="6947">
          <cell r="F6947" t="str">
            <v>TEMU7183470</v>
          </cell>
          <cell r="G6947" t="str">
            <v>GR-2023/12-0077</v>
          </cell>
          <cell r="H6947" t="str">
            <v>202309-S0049, 202312-S0018, 202308-S0074, 202311-S0012</v>
          </cell>
          <cell r="I6947" t="str">
            <v>F</v>
          </cell>
          <cell r="J6947">
            <v>123107.67</v>
          </cell>
          <cell r="K6947">
            <v>123107.67</v>
          </cell>
          <cell r="L6947">
            <v>81177.2</v>
          </cell>
          <cell r="M6947" t="str">
            <v>F</v>
          </cell>
          <cell r="N6947">
            <v>0.6594</v>
          </cell>
          <cell r="O6947" t="str">
            <v>I</v>
          </cell>
        </row>
        <row r="6948">
          <cell r="G6948" t="str">
            <v>GR-2023/12-0018</v>
          </cell>
        </row>
        <row r="6948">
          <cell r="I6948" t="str">
            <v>F</v>
          </cell>
          <cell r="J6948">
            <v>1318.38</v>
          </cell>
          <cell r="K6948">
            <v>1318.38</v>
          </cell>
          <cell r="L6948">
            <v>1318.38</v>
          </cell>
          <cell r="M6948" t="str">
            <v>F</v>
          </cell>
          <cell r="N6948">
            <v>1</v>
          </cell>
        </row>
        <row r="6949">
          <cell r="G6949" t="str">
            <v>SPO-2024/01-0080</v>
          </cell>
        </row>
        <row r="6949">
          <cell r="I6949" t="str">
            <v>F</v>
          </cell>
          <cell r="J6949">
            <v>19200</v>
          </cell>
          <cell r="K6949">
            <v>19200</v>
          </cell>
          <cell r="L6949">
            <v>57600</v>
          </cell>
          <cell r="M6949" t="str">
            <v>F</v>
          </cell>
          <cell r="N6949">
            <v>3</v>
          </cell>
          <cell r="O6949" t="str">
            <v>L</v>
          </cell>
        </row>
        <row r="6950">
          <cell r="G6950" t="str">
            <v>SPO-2024/01-0117</v>
          </cell>
        </row>
        <row r="6950">
          <cell r="I6950" t="str">
            <v>F</v>
          </cell>
          <cell r="J6950">
            <v>3465</v>
          </cell>
          <cell r="K6950">
            <v>3465</v>
          </cell>
          <cell r="L6950">
            <v>10395</v>
          </cell>
          <cell r="M6950" t="str">
            <v>F</v>
          </cell>
          <cell r="N6950">
            <v>3</v>
          </cell>
          <cell r="O6950" t="str">
            <v>L</v>
          </cell>
        </row>
        <row r="6951">
          <cell r="G6951" t="str">
            <v>SPO-2024/03-0036</v>
          </cell>
        </row>
        <row r="6951">
          <cell r="I6951" t="str">
            <v>F</v>
          </cell>
          <cell r="J6951">
            <v>8100</v>
          </cell>
          <cell r="K6951">
            <v>8100</v>
          </cell>
          <cell r="L6951">
            <v>4860</v>
          </cell>
          <cell r="M6951" t="str">
            <v>F</v>
          </cell>
          <cell r="N6951">
            <v>0.6</v>
          </cell>
          <cell r="O6951" t="str">
            <v>L</v>
          </cell>
        </row>
        <row r="6952">
          <cell r="G6952" t="str">
            <v>SPO-2024/01-0069, SPO-2024/01-0003</v>
          </cell>
        </row>
        <row r="6952">
          <cell r="I6952" t="str">
            <v>F</v>
          </cell>
          <cell r="J6952">
            <v>6940</v>
          </cell>
          <cell r="K6952">
            <v>6940</v>
          </cell>
          <cell r="L6952">
            <v>20820</v>
          </cell>
          <cell r="M6952" t="str">
            <v>F</v>
          </cell>
          <cell r="N6952">
            <v>3</v>
          </cell>
          <cell r="O6952" t="str">
            <v>L</v>
          </cell>
        </row>
        <row r="6953">
          <cell r="G6953" t="str">
            <v>SPO-2024/01-0045, SPO-2024/01-0082, SPO-2024/01-0043, SPO-2024/01-0131, SPO-2024/01-0084</v>
          </cell>
        </row>
        <row r="6953">
          <cell r="I6953" t="str">
            <v>F</v>
          </cell>
          <cell r="J6953">
            <v>58011.8</v>
          </cell>
          <cell r="K6953">
            <v>58011.8</v>
          </cell>
          <cell r="L6953">
            <v>34807.08</v>
          </cell>
          <cell r="M6953" t="str">
            <v>F</v>
          </cell>
          <cell r="N6953">
            <v>0.6</v>
          </cell>
          <cell r="O6953" t="str">
            <v>L</v>
          </cell>
        </row>
        <row r="6954">
          <cell r="G6954" t="str">
            <v>SPO-2024/01-0080</v>
          </cell>
        </row>
        <row r="6954">
          <cell r="I6954" t="str">
            <v>F</v>
          </cell>
          <cell r="J6954">
            <v>4640</v>
          </cell>
          <cell r="K6954">
            <v>4640</v>
          </cell>
          <cell r="L6954">
            <v>13920</v>
          </cell>
          <cell r="M6954" t="str">
            <v>F</v>
          </cell>
          <cell r="N6954">
            <v>3</v>
          </cell>
          <cell r="O6954" t="str">
            <v>L</v>
          </cell>
        </row>
        <row r="6955">
          <cell r="G6955" t="str">
            <v>SPO-2024/04-0011, SPO-2024/01-0084, SPO-2024/01-0131, SPO-2024/03-0028, SPO-2023/12-0068, SPO-2024/04-0042, SPO-2024/01-0082, SPO-2024/01-0043, SPO-2024/01-0045</v>
          </cell>
        </row>
        <row r="6955">
          <cell r="I6955" t="str">
            <v>F</v>
          </cell>
          <cell r="J6955">
            <v>180108.4</v>
          </cell>
          <cell r="K6955">
            <v>180108.4</v>
          </cell>
          <cell r="L6955">
            <v>108065.04</v>
          </cell>
          <cell r="M6955" t="str">
            <v>F</v>
          </cell>
          <cell r="N6955">
            <v>0.6</v>
          </cell>
          <cell r="O6955" t="str">
            <v>L</v>
          </cell>
        </row>
        <row r="6956">
          <cell r="G6956" t="str">
            <v>SPO-2024/04-0008, SPO-2023/12-0036, SPO-2024/01-0080</v>
          </cell>
        </row>
        <row r="6956">
          <cell r="I6956" t="str">
            <v>F</v>
          </cell>
          <cell r="J6956">
            <v>54600</v>
          </cell>
          <cell r="K6956">
            <v>54600</v>
          </cell>
          <cell r="L6956">
            <v>163800</v>
          </cell>
          <cell r="M6956" t="str">
            <v>F</v>
          </cell>
          <cell r="N6956">
            <v>3</v>
          </cell>
          <cell r="O6956" t="str">
            <v>L</v>
          </cell>
        </row>
        <row r="6957">
          <cell r="G6957" t="str">
            <v>SPO-2024/01-0134</v>
          </cell>
        </row>
        <row r="6957">
          <cell r="I6957" t="str">
            <v>F</v>
          </cell>
          <cell r="J6957">
            <v>9000</v>
          </cell>
          <cell r="K6957">
            <v>9000</v>
          </cell>
          <cell r="L6957">
            <v>5400</v>
          </cell>
          <cell r="M6957" t="str">
            <v>F</v>
          </cell>
          <cell r="N6957">
            <v>0.6</v>
          </cell>
          <cell r="O6957" t="str">
            <v>L</v>
          </cell>
        </row>
        <row r="6958">
          <cell r="G6958" t="str">
            <v>SPO-2024/01-0029, SPO-2024/03-0023, SPO-2024/01-0100</v>
          </cell>
        </row>
        <row r="6958">
          <cell r="I6958" t="str">
            <v>F</v>
          </cell>
          <cell r="J6958">
            <v>19905</v>
          </cell>
          <cell r="K6958">
            <v>19905</v>
          </cell>
          <cell r="L6958">
            <v>11943</v>
          </cell>
          <cell r="M6958" t="str">
            <v>F</v>
          </cell>
          <cell r="N6958">
            <v>0.6</v>
          </cell>
          <cell r="O6958" t="str">
            <v>L</v>
          </cell>
        </row>
        <row r="6959">
          <cell r="G6959" t="str">
            <v>SPO-2023/12-0055, SPO-2023/12-0006, SPO-2023/12-0007, SPO-2023/12-0008</v>
          </cell>
        </row>
        <row r="6959">
          <cell r="I6959" t="str">
            <v>F</v>
          </cell>
          <cell r="J6959">
            <v>195595</v>
          </cell>
          <cell r="K6959">
            <v>195595</v>
          </cell>
          <cell r="L6959">
            <v>117357</v>
          </cell>
          <cell r="M6959" t="str">
            <v>F</v>
          </cell>
          <cell r="N6959">
            <v>0.6</v>
          </cell>
          <cell r="O6959" t="str">
            <v>L</v>
          </cell>
        </row>
        <row r="6960">
          <cell r="G6960" t="str">
            <v>SPO-2024/01-0043, SPO-2024/04-0042, SPO-2024/01-0045, SPO-2024/01-0084, SPO-2024/07-0036, SPO-2024/01-0001, SPO-2024/01-0131, SPO-2024/03-0028, SPO-2024/01-0082, SPO-2024/05-0026</v>
          </cell>
        </row>
        <row r="6960">
          <cell r="I6960" t="str">
            <v>F</v>
          </cell>
          <cell r="J6960">
            <v>82325</v>
          </cell>
          <cell r="K6960">
            <v>82325</v>
          </cell>
          <cell r="L6960">
            <v>49395</v>
          </cell>
          <cell r="M6960" t="str">
            <v>F</v>
          </cell>
          <cell r="N6960">
            <v>0.6</v>
          </cell>
          <cell r="O6960" t="str">
            <v>L</v>
          </cell>
        </row>
        <row r="6961">
          <cell r="G6961" t="str">
            <v>SPO-2024/04-0008, SPO-2024/01-0080</v>
          </cell>
        </row>
        <row r="6961">
          <cell r="I6961" t="str">
            <v>F</v>
          </cell>
          <cell r="J6961">
            <v>19890</v>
          </cell>
          <cell r="K6961">
            <v>19890</v>
          </cell>
          <cell r="L6961">
            <v>59670</v>
          </cell>
          <cell r="M6961" t="str">
            <v>F</v>
          </cell>
          <cell r="N6961">
            <v>3</v>
          </cell>
          <cell r="O6961" t="str">
            <v>L</v>
          </cell>
        </row>
        <row r="6962">
          <cell r="G6962" t="str">
            <v>SPO-2024/01-0069</v>
          </cell>
        </row>
        <row r="6962">
          <cell r="I6962" t="str">
            <v>F</v>
          </cell>
          <cell r="J6962">
            <v>5150</v>
          </cell>
          <cell r="K6962">
            <v>5150</v>
          </cell>
          <cell r="L6962">
            <v>15450</v>
          </cell>
          <cell r="M6962" t="str">
            <v>F</v>
          </cell>
          <cell r="N6962">
            <v>3</v>
          </cell>
          <cell r="O6962" t="str">
            <v>L</v>
          </cell>
        </row>
        <row r="6963">
          <cell r="G6963" t="str">
            <v>SPO-2024/01-0112</v>
          </cell>
        </row>
        <row r="6963">
          <cell r="I6963" t="str">
            <v>F</v>
          </cell>
          <cell r="J6963">
            <v>9447</v>
          </cell>
          <cell r="K6963">
            <v>9447</v>
          </cell>
          <cell r="L6963">
            <v>5668.2</v>
          </cell>
          <cell r="M6963" t="str">
            <v>F</v>
          </cell>
          <cell r="N6963">
            <v>0.6</v>
          </cell>
          <cell r="O6963" t="str">
            <v>L</v>
          </cell>
        </row>
        <row r="6964">
          <cell r="G6964" t="str">
            <v>SPO-2024/01-0117</v>
          </cell>
        </row>
        <row r="6964">
          <cell r="I6964" t="str">
            <v>F</v>
          </cell>
          <cell r="J6964">
            <v>4947</v>
          </cell>
          <cell r="K6964">
            <v>4947</v>
          </cell>
          <cell r="L6964">
            <v>14841</v>
          </cell>
          <cell r="M6964" t="str">
            <v>F</v>
          </cell>
          <cell r="N6964">
            <v>3</v>
          </cell>
          <cell r="O6964" t="str">
            <v>L</v>
          </cell>
        </row>
        <row r="6965">
          <cell r="G6965" t="str">
            <v>SPO-2024/01-0020</v>
          </cell>
        </row>
        <row r="6965">
          <cell r="I6965" t="str">
            <v>F</v>
          </cell>
          <cell r="J6965">
            <v>1425</v>
          </cell>
          <cell r="K6965">
            <v>1425</v>
          </cell>
          <cell r="L6965">
            <v>855</v>
          </cell>
          <cell r="M6965" t="str">
            <v>F</v>
          </cell>
          <cell r="N6965">
            <v>0.6</v>
          </cell>
          <cell r="O6965" t="str">
            <v>L</v>
          </cell>
        </row>
        <row r="6966">
          <cell r="G6966" t="str">
            <v>SPO-2024/01-0121, SPO-2024/07-0002</v>
          </cell>
        </row>
        <row r="6966">
          <cell r="I6966" t="str">
            <v>F</v>
          </cell>
          <cell r="J6966">
            <v>41944</v>
          </cell>
          <cell r="K6966">
            <v>41944</v>
          </cell>
          <cell r="L6966">
            <v>25166.4</v>
          </cell>
          <cell r="M6966" t="str">
            <v>F</v>
          </cell>
          <cell r="N6966">
            <v>0.6</v>
          </cell>
          <cell r="O6966" t="str">
            <v>L</v>
          </cell>
        </row>
        <row r="6967">
          <cell r="G6967" t="str">
            <v>SPO-2024/01-0027, SPO-2024/03-0017, SPO-2024/04-0073, SPO-2024/04-0039, SPO-2024/01-0098</v>
          </cell>
        </row>
        <row r="6967">
          <cell r="I6967" t="str">
            <v>F</v>
          </cell>
          <cell r="J6967">
            <v>77450</v>
          </cell>
          <cell r="K6967">
            <v>77450</v>
          </cell>
          <cell r="L6967">
            <v>46470</v>
          </cell>
          <cell r="M6967" t="str">
            <v>F</v>
          </cell>
          <cell r="N6967">
            <v>0.6</v>
          </cell>
          <cell r="O6967" t="str">
            <v>L</v>
          </cell>
        </row>
        <row r="6968">
          <cell r="F6968" t="str">
            <v>CMAU9314584</v>
          </cell>
          <cell r="G6968" t="str">
            <v>GR-2023/12-0031</v>
          </cell>
          <cell r="H6968" t="str">
            <v>202310-S0058, 202207-S0029, 202309-S0030, 202308-S0019, 202307-S0036, 202310-S0103, 202310-S0035, 202312-S0009, 202201-S0010, 202305-S0079, 202209-S0043</v>
          </cell>
          <cell r="I6968" t="str">
            <v>F</v>
          </cell>
          <cell r="J6968">
            <v>139009.8</v>
          </cell>
          <cell r="K6968">
            <v>139009.8</v>
          </cell>
          <cell r="L6968">
            <v>91565.76</v>
          </cell>
          <cell r="M6968" t="str">
            <v>F</v>
          </cell>
          <cell r="N6968">
            <v>0.6587</v>
          </cell>
          <cell r="O6968" t="str">
            <v>I</v>
          </cell>
        </row>
        <row r="6969">
          <cell r="G6969" t="str">
            <v>SPO-2024/03-0021, SPO-2023/12-0050</v>
          </cell>
        </row>
        <row r="6969">
          <cell r="I6969" t="str">
            <v>F</v>
          </cell>
          <cell r="J6969">
            <v>14150</v>
          </cell>
          <cell r="K6969">
            <v>14150</v>
          </cell>
          <cell r="L6969">
            <v>8490</v>
          </cell>
          <cell r="M6969" t="str">
            <v>F</v>
          </cell>
          <cell r="N6969">
            <v>0.6</v>
          </cell>
          <cell r="O6969" t="str">
            <v>L</v>
          </cell>
        </row>
        <row r="6970">
          <cell r="F6970" t="str">
            <v>CMAU4555613</v>
          </cell>
          <cell r="G6970" t="str">
            <v>GR-2023/12-0022</v>
          </cell>
          <cell r="H6970" t="str">
            <v>202307-S0036, 202306-S0036, 202302-S0091, 202310-S0008, 202308-S0011, 202310-S0058, 202311-S0030, 202312-S0009, 202303-S0031, 202309-S0055, 202310-S0035</v>
          </cell>
          <cell r="I6970" t="str">
            <v>F</v>
          </cell>
          <cell r="J6970">
            <v>141639</v>
          </cell>
          <cell r="K6970">
            <v>141639</v>
          </cell>
          <cell r="L6970">
            <v>93297.61</v>
          </cell>
          <cell r="M6970" t="str">
            <v>F</v>
          </cell>
          <cell r="N6970">
            <v>0.6587</v>
          </cell>
          <cell r="O6970" t="str">
            <v>I</v>
          </cell>
        </row>
        <row r="6971">
          <cell r="G6971" t="str">
            <v>GR-2024/08-0030, GR-2024/09-0088, GR-2024/09-0114, GR-2024/08-0032, GR-2024/09-0072</v>
          </cell>
        </row>
        <row r="6971">
          <cell r="I6971" t="str">
            <v>F</v>
          </cell>
          <cell r="J6971">
            <v>78750</v>
          </cell>
          <cell r="K6971">
            <v>78750</v>
          </cell>
          <cell r="L6971">
            <v>78750</v>
          </cell>
          <cell r="M6971" t="str">
            <v>F</v>
          </cell>
          <cell r="N6971">
            <v>1</v>
          </cell>
        </row>
        <row r="6972">
          <cell r="G6972" t="str">
            <v>GR-2024/06-0086, GR-2024/07-0051, GR-2024/06-0052, GR-2024/07-0050, GR-2024/08-0031, GR-2024/02-0008, GR-2024/03-0042, GR-2024/04-0009, GR-2024/06-0040, GR-2024/05-0024</v>
          </cell>
        </row>
        <row r="6972">
          <cell r="I6972" t="str">
            <v>F</v>
          </cell>
          <cell r="J6972">
            <v>157500</v>
          </cell>
          <cell r="K6972">
            <v>157500</v>
          </cell>
          <cell r="L6972">
            <v>157500</v>
          </cell>
          <cell r="M6972" t="str">
            <v>F</v>
          </cell>
          <cell r="N6972">
            <v>1</v>
          </cell>
        </row>
        <row r="6973">
          <cell r="G6973" t="str">
            <v>SPO-2023/12-0004, SPO-2023/12-0005</v>
          </cell>
        </row>
        <row r="6973">
          <cell r="I6973" t="str">
            <v>F</v>
          </cell>
          <cell r="J6973">
            <v>8129</v>
          </cell>
          <cell r="K6973">
            <v>8129</v>
          </cell>
          <cell r="L6973">
            <v>4877.4</v>
          </cell>
          <cell r="M6973" t="str">
            <v>F</v>
          </cell>
          <cell r="N6973">
            <v>0.6</v>
          </cell>
          <cell r="O6973" t="str">
            <v>L</v>
          </cell>
        </row>
        <row r="6974">
          <cell r="F6974" t="str">
            <v>CMAU6312145 (MOCHA)</v>
          </cell>
          <cell r="G6974" t="str">
            <v>GR-2023/12-0024</v>
          </cell>
          <cell r="H6974" t="str">
            <v>202307-S0051</v>
          </cell>
          <cell r="I6974" t="str">
            <v>F</v>
          </cell>
          <cell r="J6974">
            <v>78437.4</v>
          </cell>
          <cell r="K6974">
            <v>78437.4</v>
          </cell>
          <cell r="L6974">
            <v>51666.72</v>
          </cell>
          <cell r="M6974" t="str">
            <v>F</v>
          </cell>
          <cell r="N6974">
            <v>0.6587</v>
          </cell>
          <cell r="O6974" t="str">
            <v>I</v>
          </cell>
        </row>
        <row r="6975">
          <cell r="G6975" t="str">
            <v>SPO-2024/01-0117</v>
          </cell>
        </row>
        <row r="6975">
          <cell r="I6975" t="str">
            <v>F</v>
          </cell>
          <cell r="J6975">
            <v>4254</v>
          </cell>
          <cell r="K6975">
            <v>4254</v>
          </cell>
          <cell r="L6975">
            <v>12762</v>
          </cell>
          <cell r="M6975" t="str">
            <v>F</v>
          </cell>
          <cell r="N6975">
            <v>3</v>
          </cell>
          <cell r="O6975" t="str">
            <v>L</v>
          </cell>
        </row>
        <row r="6976">
          <cell r="G6976" t="str">
            <v>SPO-2024/01-0099, SPO-2024/01-0120, SPO-2024/03-0025, SPO-2024/04-0057, SPO-2024/04-0072, SPO-2024/03-0017, SPO-2024/04-0073, SPO-2024/01-0034, SPO-2024/01-0032</v>
          </cell>
        </row>
        <row r="6976">
          <cell r="I6976" t="str">
            <v>F</v>
          </cell>
          <cell r="J6976">
            <v>348951.5</v>
          </cell>
          <cell r="K6976">
            <v>348951.5</v>
          </cell>
          <cell r="L6976">
            <v>209370.9</v>
          </cell>
          <cell r="M6976" t="str">
            <v>F</v>
          </cell>
          <cell r="N6976">
            <v>0.6</v>
          </cell>
          <cell r="O6976" t="str">
            <v>L</v>
          </cell>
        </row>
        <row r="6977">
          <cell r="G6977" t="str">
            <v>SPO-2024/01-0068, SPO-2024/01-0004</v>
          </cell>
        </row>
        <row r="6977">
          <cell r="I6977" t="str">
            <v>F</v>
          </cell>
          <cell r="J6977">
            <v>18994</v>
          </cell>
          <cell r="K6977">
            <v>18994</v>
          </cell>
          <cell r="L6977">
            <v>56982</v>
          </cell>
          <cell r="M6977" t="str">
            <v>F</v>
          </cell>
          <cell r="N6977">
            <v>3</v>
          </cell>
          <cell r="O6977" t="str">
            <v>L</v>
          </cell>
        </row>
        <row r="6978">
          <cell r="G6978" t="str">
            <v>SPO-2024/01-0064</v>
          </cell>
        </row>
        <row r="6978">
          <cell r="I6978" t="str">
            <v>F</v>
          </cell>
          <cell r="J6978">
            <v>3600</v>
          </cell>
          <cell r="K6978">
            <v>3600</v>
          </cell>
          <cell r="L6978">
            <v>2160</v>
          </cell>
          <cell r="M6978" t="str">
            <v>F</v>
          </cell>
          <cell r="N6978">
            <v>0.6</v>
          </cell>
          <cell r="O6978" t="str">
            <v>L</v>
          </cell>
        </row>
        <row r="6979">
          <cell r="F6979" t="str">
            <v>CMAU6312145</v>
          </cell>
          <cell r="G6979" t="str">
            <v>GR-2023/12-0025</v>
          </cell>
          <cell r="H6979" t="str">
            <v>202308-S0023, 202308-S0041, 202305-S0056, 202310-S0113, 202310-S0081, 202307-S0020, 202309-S0052, 202308-S0084, 202308-S0075, 202309-S0072, 202310-S0024, 202308-S0043, 202305-S0093, 202311-S0014, 202306-S0039, 202307-S0005, 202310-S0012, 202309-S0032, 202311-S0072, 202311-S0035, 202310-S0062, 202311-S0071, 202310-S0087, 202308-S0010, 202307-S0051, 202310-S0032, 202307-S0017, 202311-S0058, 202308-S0062, 202307-S0022, 202311-S0034</v>
          </cell>
          <cell r="I6979" t="str">
            <v>F</v>
          </cell>
          <cell r="J6979">
            <v>890194.4</v>
          </cell>
          <cell r="K6979">
            <v>890194.4</v>
          </cell>
          <cell r="L6979">
            <v>586371.05</v>
          </cell>
          <cell r="M6979" t="str">
            <v>F</v>
          </cell>
          <cell r="N6979">
            <v>0.6587</v>
          </cell>
          <cell r="O6979" t="str">
            <v>I</v>
          </cell>
        </row>
        <row r="6980">
          <cell r="G6980" t="str">
            <v>SPO-2024/05-0005</v>
          </cell>
        </row>
        <row r="6980">
          <cell r="I6980" t="str">
            <v>F</v>
          </cell>
          <cell r="J6980">
            <v>785.46</v>
          </cell>
          <cell r="K6980">
            <v>785.46</v>
          </cell>
          <cell r="L6980">
            <v>2356.38</v>
          </cell>
          <cell r="M6980" t="str">
            <v>F</v>
          </cell>
          <cell r="N6980">
            <v>3</v>
          </cell>
          <cell r="O6980" t="str">
            <v>L</v>
          </cell>
        </row>
        <row r="6981">
          <cell r="G6981" t="str">
            <v>SPO-2024/01-0073</v>
          </cell>
        </row>
        <row r="6981">
          <cell r="I6981" t="str">
            <v>F</v>
          </cell>
          <cell r="J6981">
            <v>10420</v>
          </cell>
          <cell r="K6981">
            <v>10420</v>
          </cell>
          <cell r="L6981">
            <v>31260</v>
          </cell>
          <cell r="M6981" t="str">
            <v>F</v>
          </cell>
          <cell r="N6981">
            <v>3</v>
          </cell>
          <cell r="O6981" t="str">
            <v>L</v>
          </cell>
        </row>
        <row r="6982">
          <cell r="G6982" t="str">
            <v>SPO-2024/01-0075</v>
          </cell>
        </row>
        <row r="6982">
          <cell r="I6982" t="str">
            <v>F</v>
          </cell>
          <cell r="J6982">
            <v>62360</v>
          </cell>
          <cell r="K6982">
            <v>62360</v>
          </cell>
          <cell r="L6982">
            <v>37416</v>
          </cell>
          <cell r="M6982" t="str">
            <v>F</v>
          </cell>
          <cell r="N6982">
            <v>0.6</v>
          </cell>
          <cell r="O6982" t="str">
            <v>N</v>
          </cell>
        </row>
        <row r="6983">
          <cell r="G6983" t="str">
            <v>SPO-2024/01-0078</v>
          </cell>
        </row>
        <row r="6983">
          <cell r="I6983" t="str">
            <v>F</v>
          </cell>
          <cell r="J6983">
            <v>46015</v>
          </cell>
          <cell r="K6983">
            <v>46015</v>
          </cell>
          <cell r="L6983">
            <v>138045</v>
          </cell>
          <cell r="M6983" t="str">
            <v>F</v>
          </cell>
          <cell r="N6983">
            <v>3</v>
          </cell>
          <cell r="O6983" t="str">
            <v>N</v>
          </cell>
        </row>
        <row r="6984">
          <cell r="F6984" t="str">
            <v>BMOU5648886</v>
          </cell>
          <cell r="G6984" t="str">
            <v>GR-2023/12-0034</v>
          </cell>
          <cell r="H6984" t="str">
            <v>202309-S0041, 202310-S0062, 202307-S0022, 202310-S0087, 202305-S0093, 202310-S0044, 202309-S0072, 202310-S0012, 202310-S0057, 202310-S0075, 202307-S0051, 202307-S0021</v>
          </cell>
          <cell r="I6984" t="str">
            <v>F</v>
          </cell>
          <cell r="J6984">
            <v>692815.9</v>
          </cell>
          <cell r="K6984">
            <v>692815.9</v>
          </cell>
          <cell r="L6984">
            <v>456357.83</v>
          </cell>
          <cell r="M6984" t="str">
            <v>F</v>
          </cell>
          <cell r="N6984">
            <v>0.6587</v>
          </cell>
          <cell r="O6984" t="str">
            <v>I</v>
          </cell>
        </row>
        <row r="6985">
          <cell r="G6985" t="str">
            <v>SPO-2024/01-0038</v>
          </cell>
        </row>
        <row r="6985">
          <cell r="I6985" t="str">
            <v>F</v>
          </cell>
          <cell r="J6985">
            <v>10240</v>
          </cell>
          <cell r="K6985">
            <v>10240</v>
          </cell>
          <cell r="L6985">
            <v>10240</v>
          </cell>
          <cell r="M6985" t="str">
            <v>F</v>
          </cell>
          <cell r="N6985">
            <v>1</v>
          </cell>
          <cell r="O6985" t="str">
            <v>N</v>
          </cell>
        </row>
        <row r="6986">
          <cell r="G6986" t="str">
            <v>SPO-2024/01-0037</v>
          </cell>
        </row>
        <row r="6986">
          <cell r="I6986" t="str">
            <v>F</v>
          </cell>
          <cell r="J6986">
            <v>58584</v>
          </cell>
          <cell r="K6986">
            <v>58584</v>
          </cell>
          <cell r="L6986">
            <v>35150.4</v>
          </cell>
          <cell r="M6986" t="str">
            <v>F</v>
          </cell>
          <cell r="N6986">
            <v>0.6</v>
          </cell>
          <cell r="O6986" t="str">
            <v>N</v>
          </cell>
        </row>
        <row r="6987">
          <cell r="G6987" t="str">
            <v>SPO-2024/01-0039</v>
          </cell>
        </row>
        <row r="6987">
          <cell r="I6987" t="str">
            <v>F</v>
          </cell>
          <cell r="J6987">
            <v>53474</v>
          </cell>
          <cell r="K6987">
            <v>53474</v>
          </cell>
          <cell r="L6987">
            <v>160422</v>
          </cell>
          <cell r="M6987" t="str">
            <v>F</v>
          </cell>
          <cell r="N6987">
            <v>3</v>
          </cell>
          <cell r="O6987" t="str">
            <v>N</v>
          </cell>
        </row>
        <row r="6988">
          <cell r="G6988" t="str">
            <v>SPO-2024/01-0074, SPO-2024/03-0036</v>
          </cell>
        </row>
        <row r="6988">
          <cell r="I6988" t="str">
            <v>F</v>
          </cell>
          <cell r="J6988">
            <v>35620</v>
          </cell>
          <cell r="K6988">
            <v>35620</v>
          </cell>
          <cell r="L6988">
            <v>106860</v>
          </cell>
          <cell r="M6988" t="str">
            <v>F</v>
          </cell>
          <cell r="N6988">
            <v>3</v>
          </cell>
          <cell r="O6988" t="str">
            <v>L</v>
          </cell>
        </row>
        <row r="6989">
          <cell r="G6989" t="str">
            <v>SPO-2024/01-0080, SPO-2024/04-0008</v>
          </cell>
        </row>
        <row r="6989">
          <cell r="I6989" t="str">
            <v>F</v>
          </cell>
          <cell r="J6989">
            <v>7490</v>
          </cell>
          <cell r="K6989">
            <v>7490</v>
          </cell>
          <cell r="L6989">
            <v>22470</v>
          </cell>
          <cell r="M6989" t="str">
            <v>F</v>
          </cell>
          <cell r="N6989">
            <v>3</v>
          </cell>
          <cell r="O6989" t="str">
            <v>L</v>
          </cell>
        </row>
        <row r="6990">
          <cell r="G6990" t="str">
            <v>SPO-2024/01-0069</v>
          </cell>
        </row>
        <row r="6990">
          <cell r="I6990" t="str">
            <v>F</v>
          </cell>
          <cell r="J6990">
            <v>4300</v>
          </cell>
          <cell r="K6990">
            <v>4300</v>
          </cell>
          <cell r="L6990">
            <v>12900</v>
          </cell>
          <cell r="M6990" t="str">
            <v>F</v>
          </cell>
          <cell r="N6990">
            <v>3</v>
          </cell>
          <cell r="O6990" t="str">
            <v>L</v>
          </cell>
        </row>
        <row r="6991">
          <cell r="G6991" t="str">
            <v>SPO-2024/01-0001, SPO-2024/06-0016, SPO-2024/01-0131, SPO-2024/03-0028, PO-2024/10-0027, SPO-2024/05-0054, SPO-2024/01-0043, SPO-2024/05-0026, SPO-2024/01-0082, SPO-2024/04-0042, SPO-2024/09-0029, SPO-2024/01-0010, SPO-2024/05-0022, SPO-2024/06-0048, SPO-2024/01-0045, SPO-2024/04-0011, SPO-2024/01-0084</v>
          </cell>
        </row>
        <row r="6991">
          <cell r="I6991" t="str">
            <v>F</v>
          </cell>
          <cell r="J6991">
            <v>288076.72</v>
          </cell>
          <cell r="K6991">
            <v>288076.72</v>
          </cell>
          <cell r="L6991">
            <v>172846.03</v>
          </cell>
          <cell r="M6991" t="str">
            <v>F</v>
          </cell>
          <cell r="N6991">
            <v>0.6</v>
          </cell>
          <cell r="O6991" t="str">
            <v>L</v>
          </cell>
        </row>
        <row r="6992">
          <cell r="G6992" t="str">
            <v>GR-2023/12-0027</v>
          </cell>
        </row>
        <row r="6992">
          <cell r="I6992" t="str">
            <v>F</v>
          </cell>
          <cell r="J6992">
            <v>450</v>
          </cell>
          <cell r="K6992">
            <v>450</v>
          </cell>
          <cell r="L6992">
            <v>450</v>
          </cell>
          <cell r="M6992" t="str">
            <v>F</v>
          </cell>
          <cell r="N6992">
            <v>1</v>
          </cell>
        </row>
        <row r="6993">
          <cell r="G6993" t="str">
            <v>SPO-2024/01-0108</v>
          </cell>
        </row>
        <row r="6993">
          <cell r="I6993" t="str">
            <v>F</v>
          </cell>
          <cell r="J6993">
            <v>1150</v>
          </cell>
          <cell r="K6993">
            <v>1150</v>
          </cell>
          <cell r="L6993">
            <v>3450</v>
          </cell>
          <cell r="M6993" t="str">
            <v>F</v>
          </cell>
          <cell r="N6993">
            <v>3</v>
          </cell>
          <cell r="O6993" t="str">
            <v>L</v>
          </cell>
        </row>
        <row r="6994">
          <cell r="G6994" t="str">
            <v>SPO-2024/01-0026, SPO-2024/05-0068, SPO-2024/07-0001, SPO-2024/04-0073, SPO-2024/06-0044, SPO-2024/03-0017</v>
          </cell>
        </row>
        <row r="6994">
          <cell r="I6994" t="str">
            <v>F</v>
          </cell>
          <cell r="J6994">
            <v>33060</v>
          </cell>
          <cell r="K6994">
            <v>33060</v>
          </cell>
          <cell r="L6994">
            <v>19836</v>
          </cell>
          <cell r="M6994" t="str">
            <v>F</v>
          </cell>
          <cell r="N6994">
            <v>0.6</v>
          </cell>
          <cell r="O6994" t="str">
            <v>L</v>
          </cell>
        </row>
        <row r="6995">
          <cell r="G6995" t="str">
            <v>SPO-2024/01-0004, SPO-2024/01-0068, SPO-2023/12-0012, SPO-2024/01-0107, SPO-2024/04-0046</v>
          </cell>
        </row>
        <row r="6995">
          <cell r="I6995" t="str">
            <v>F</v>
          </cell>
          <cell r="J6995">
            <v>146835</v>
          </cell>
          <cell r="K6995">
            <v>146835</v>
          </cell>
          <cell r="L6995">
            <v>440505</v>
          </cell>
          <cell r="M6995" t="str">
            <v>F</v>
          </cell>
          <cell r="N6995">
            <v>3</v>
          </cell>
          <cell r="O6995" t="str">
            <v>L</v>
          </cell>
        </row>
        <row r="6996">
          <cell r="G6996" t="str">
            <v>SPO-2024/01-0019, SPO-2024/01-0064, SPO-2024/01-0059</v>
          </cell>
        </row>
        <row r="6996">
          <cell r="I6996" t="str">
            <v>F</v>
          </cell>
          <cell r="J6996">
            <v>9640</v>
          </cell>
          <cell r="K6996">
            <v>9640</v>
          </cell>
          <cell r="L6996">
            <v>28920</v>
          </cell>
          <cell r="M6996" t="str">
            <v>F</v>
          </cell>
          <cell r="N6996">
            <v>3</v>
          </cell>
          <cell r="O6996" t="str">
            <v>L</v>
          </cell>
        </row>
        <row r="6997">
          <cell r="G6997" t="str">
            <v>SPO-2024/01-0084, SPO-2024/01-0045</v>
          </cell>
        </row>
        <row r="6997">
          <cell r="I6997" t="str">
            <v>F</v>
          </cell>
          <cell r="J6997">
            <v>44920</v>
          </cell>
          <cell r="K6997">
            <v>44920</v>
          </cell>
          <cell r="L6997">
            <v>26952</v>
          </cell>
          <cell r="M6997" t="str">
            <v>F</v>
          </cell>
          <cell r="N6997">
            <v>0.6</v>
          </cell>
          <cell r="O6997" t="str">
            <v>L</v>
          </cell>
        </row>
        <row r="6998">
          <cell r="G6998" t="str">
            <v>SPO-2024/01-0020, SPO-2024/01-0104, SPO-2024/01-0059, SPO-2024/03-0010, SPO-2024/01-0019</v>
          </cell>
        </row>
        <row r="6998">
          <cell r="I6998" t="str">
            <v>F</v>
          </cell>
          <cell r="J6998">
            <v>130500</v>
          </cell>
          <cell r="K6998">
            <v>130500</v>
          </cell>
          <cell r="L6998">
            <v>78300</v>
          </cell>
          <cell r="M6998" t="str">
            <v>F</v>
          </cell>
          <cell r="N6998">
            <v>0.6</v>
          </cell>
          <cell r="O6998" t="str">
            <v>L</v>
          </cell>
        </row>
        <row r="6999">
          <cell r="I6999" t="str">
            <v>F</v>
          </cell>
          <cell r="J6999">
            <v>7000</v>
          </cell>
          <cell r="K6999">
            <v>7000</v>
          </cell>
          <cell r="L6999">
            <v>4200</v>
          </cell>
          <cell r="M6999" t="str">
            <v>F</v>
          </cell>
          <cell r="N6999">
            <v>0.6</v>
          </cell>
          <cell r="O6999" t="str">
            <v>N</v>
          </cell>
        </row>
        <row r="7000">
          <cell r="G7000" t="str">
            <v>SPO-2024/01-0066</v>
          </cell>
        </row>
        <row r="7000">
          <cell r="I7000" t="str">
            <v>F</v>
          </cell>
          <cell r="J7000">
            <v>3600</v>
          </cell>
          <cell r="K7000">
            <v>3600</v>
          </cell>
          <cell r="L7000">
            <v>2160</v>
          </cell>
          <cell r="M7000" t="str">
            <v>F</v>
          </cell>
          <cell r="N7000">
            <v>0.6</v>
          </cell>
          <cell r="O7000" t="str">
            <v>L</v>
          </cell>
        </row>
        <row r="7001">
          <cell r="G7001" t="str">
            <v>SPO-2024/01-0013, SPO-2024/01-0133</v>
          </cell>
        </row>
        <row r="7001">
          <cell r="I7001" t="str">
            <v>F</v>
          </cell>
          <cell r="J7001">
            <v>12720</v>
          </cell>
          <cell r="K7001">
            <v>12720</v>
          </cell>
          <cell r="L7001">
            <v>7632</v>
          </cell>
          <cell r="M7001" t="str">
            <v>F</v>
          </cell>
          <cell r="N7001">
            <v>0.6</v>
          </cell>
          <cell r="O7001" t="str">
            <v>L</v>
          </cell>
        </row>
        <row r="7002">
          <cell r="F7002" t="str">
            <v>F-TCNU5016134</v>
          </cell>
          <cell r="G7002" t="str">
            <v>GR-2023/11-0075</v>
          </cell>
        </row>
        <row r="7002">
          <cell r="I7002" t="str">
            <v>F</v>
          </cell>
          <cell r="J7002">
            <v>0</v>
          </cell>
          <cell r="K7002">
            <v>0</v>
          </cell>
          <cell r="L7002">
            <v>0</v>
          </cell>
          <cell r="M7002" t="str">
            <v>F</v>
          </cell>
          <cell r="N7002">
            <v>0.6</v>
          </cell>
          <cell r="O7002" t="str">
            <v>I</v>
          </cell>
        </row>
        <row r="7003">
          <cell r="G7003" t="str">
            <v>SPO-2024/03-0021, SPO-2024/04-0071, SPO-2024/06-0023, SPO-2024/06-0025, SPO-2023/12-0050, SPO-2024/04-0055, SPO-2024/01-0087, SPO-2024/01-0118, SPO-2024/09-0032, SPO-2024/04-0069, SPO-2024/07-0086</v>
          </cell>
        </row>
        <row r="7003">
          <cell r="I7003" t="str">
            <v>F</v>
          </cell>
          <cell r="J7003">
            <v>159864</v>
          </cell>
          <cell r="K7003">
            <v>159864</v>
          </cell>
          <cell r="L7003">
            <v>95918.4</v>
          </cell>
          <cell r="M7003" t="str">
            <v>F</v>
          </cell>
          <cell r="N7003">
            <v>0.6</v>
          </cell>
          <cell r="O7003" t="str">
            <v>L</v>
          </cell>
        </row>
        <row r="7004">
          <cell r="G7004" t="str">
            <v>SPO-2024/01-0029</v>
          </cell>
        </row>
        <row r="7004">
          <cell r="I7004" t="str">
            <v>F</v>
          </cell>
          <cell r="J7004">
            <v>30000</v>
          </cell>
          <cell r="K7004">
            <v>30000</v>
          </cell>
          <cell r="L7004">
            <v>18000</v>
          </cell>
          <cell r="M7004" t="str">
            <v>F</v>
          </cell>
          <cell r="N7004">
            <v>0.6</v>
          </cell>
          <cell r="O7004" t="str">
            <v>L</v>
          </cell>
        </row>
        <row r="7005">
          <cell r="I7005" t="str">
            <v>F</v>
          </cell>
          <cell r="J7005">
            <v>21280</v>
          </cell>
          <cell r="K7005">
            <v>21280</v>
          </cell>
          <cell r="L7005">
            <v>12768</v>
          </cell>
          <cell r="M7005" t="str">
            <v>F</v>
          </cell>
          <cell r="N7005">
            <v>0.6</v>
          </cell>
          <cell r="O7005" t="str">
            <v>N</v>
          </cell>
        </row>
        <row r="7006">
          <cell r="G7006" t="str">
            <v>SPO-2023/12-0061</v>
          </cell>
        </row>
        <row r="7006">
          <cell r="I7006" t="str">
            <v>F</v>
          </cell>
          <cell r="J7006">
            <v>3250</v>
          </cell>
          <cell r="K7006">
            <v>3250</v>
          </cell>
          <cell r="L7006">
            <v>1950</v>
          </cell>
          <cell r="M7006" t="str">
            <v>F</v>
          </cell>
          <cell r="N7006">
            <v>0.6</v>
          </cell>
          <cell r="O7006" t="str">
            <v>L</v>
          </cell>
        </row>
        <row r="7007">
          <cell r="G7007" t="str">
            <v>SPO-2024/01-0131, SPO-2024/01-0043, SPO-2024/01-0082, SPO-2024/01-0045</v>
          </cell>
        </row>
        <row r="7007">
          <cell r="I7007" t="str">
            <v>F</v>
          </cell>
          <cell r="J7007">
            <v>40260</v>
          </cell>
          <cell r="K7007">
            <v>40260</v>
          </cell>
          <cell r="L7007">
            <v>24156</v>
          </cell>
          <cell r="M7007" t="str">
            <v>F</v>
          </cell>
          <cell r="N7007">
            <v>0.6</v>
          </cell>
          <cell r="O7007" t="str">
            <v>L</v>
          </cell>
        </row>
        <row r="7008">
          <cell r="G7008" t="str">
            <v>GR-2023/11-0069</v>
          </cell>
        </row>
        <row r="7008">
          <cell r="I7008" t="str">
            <v>F</v>
          </cell>
          <cell r="J7008">
            <v>150</v>
          </cell>
          <cell r="K7008">
            <v>150</v>
          </cell>
          <cell r="L7008">
            <v>150</v>
          </cell>
          <cell r="M7008" t="str">
            <v>F</v>
          </cell>
          <cell r="N7008">
            <v>1</v>
          </cell>
        </row>
        <row r="7009">
          <cell r="G7009" t="str">
            <v>SPO-2024/05-0004, SPO-2024/01-0041, SPO-2024/05-0038, SPO-2024/06-0065, SPO-2024/03-0012, SPO-2024/06-0022, SPO-2024/01-0096, SPO-2023/12-0061</v>
          </cell>
        </row>
        <row r="7009">
          <cell r="I7009" t="str">
            <v>F</v>
          </cell>
          <cell r="J7009">
            <v>179270</v>
          </cell>
          <cell r="K7009">
            <v>179270</v>
          </cell>
          <cell r="L7009">
            <v>107562</v>
          </cell>
          <cell r="M7009" t="str">
            <v>F</v>
          </cell>
          <cell r="N7009">
            <v>0.6</v>
          </cell>
          <cell r="O7009" t="str">
            <v>L</v>
          </cell>
        </row>
        <row r="7010">
          <cell r="I7010" t="str">
            <v>T</v>
          </cell>
          <cell r="J7010">
            <v>112500</v>
          </cell>
          <cell r="K7010">
            <v>112500</v>
          </cell>
          <cell r="L7010">
            <v>67500</v>
          </cell>
          <cell r="M7010" t="str">
            <v>F</v>
          </cell>
          <cell r="N7010">
            <v>0.6</v>
          </cell>
          <cell r="O7010" t="str">
            <v>L</v>
          </cell>
        </row>
        <row r="7011">
          <cell r="G7011" t="str">
            <v>SPO-2023/12-0036, SPO-2024/01-0080, SPO-2024/04-0008</v>
          </cell>
        </row>
        <row r="7011">
          <cell r="I7011" t="str">
            <v>F</v>
          </cell>
          <cell r="J7011">
            <v>214794.8</v>
          </cell>
          <cell r="K7011">
            <v>214794.8</v>
          </cell>
          <cell r="L7011">
            <v>32219220</v>
          </cell>
          <cell r="M7011" t="str">
            <v>F</v>
          </cell>
          <cell r="N7011">
            <v>150</v>
          </cell>
          <cell r="O7011" t="str">
            <v>L</v>
          </cell>
        </row>
        <row r="7012">
          <cell r="G7012" t="str">
            <v>SPO-2024/01-0108</v>
          </cell>
        </row>
        <row r="7012">
          <cell r="I7012" t="str">
            <v>F</v>
          </cell>
          <cell r="J7012">
            <v>16250</v>
          </cell>
          <cell r="K7012">
            <v>16250</v>
          </cell>
          <cell r="L7012">
            <v>48750</v>
          </cell>
          <cell r="M7012" t="str">
            <v>F</v>
          </cell>
          <cell r="N7012">
            <v>3</v>
          </cell>
          <cell r="O7012" t="str">
            <v>L</v>
          </cell>
        </row>
        <row r="7013">
          <cell r="G7013" t="str">
            <v>SPO-2024/03-0014, SPO-2024/01-0028, SPO-2024/01-0122</v>
          </cell>
        </row>
        <row r="7013">
          <cell r="I7013" t="str">
            <v>F</v>
          </cell>
          <cell r="J7013">
            <v>136640</v>
          </cell>
          <cell r="K7013">
            <v>136640</v>
          </cell>
          <cell r="L7013">
            <v>81984</v>
          </cell>
          <cell r="M7013" t="str">
            <v>F</v>
          </cell>
          <cell r="N7013">
            <v>0.6</v>
          </cell>
          <cell r="O7013" t="str">
            <v>L</v>
          </cell>
        </row>
        <row r="7014">
          <cell r="G7014" t="str">
            <v>SPO-2023/12-0014, SPO-2024/01-0003, SPO-2024/01-0069</v>
          </cell>
        </row>
        <row r="7014">
          <cell r="I7014" t="str">
            <v>F</v>
          </cell>
          <cell r="J7014">
            <v>195728</v>
          </cell>
          <cell r="K7014">
            <v>195728</v>
          </cell>
          <cell r="L7014">
            <v>587184</v>
          </cell>
          <cell r="M7014" t="str">
            <v>F</v>
          </cell>
          <cell r="N7014">
            <v>3</v>
          </cell>
          <cell r="O7014" t="str">
            <v>L</v>
          </cell>
        </row>
        <row r="7015">
          <cell r="G7015" t="str">
            <v>SPO-2024/03-0036, SPO-2024/01-0074, SPO-2023/12-0022, SPO-2024/01-0110, SPO-2024/01-0008</v>
          </cell>
        </row>
        <row r="7015">
          <cell r="I7015" t="str">
            <v>F</v>
          </cell>
          <cell r="J7015">
            <v>424312</v>
          </cell>
          <cell r="K7015">
            <v>424312</v>
          </cell>
          <cell r="L7015">
            <v>254587.2</v>
          </cell>
          <cell r="M7015" t="str">
            <v>F</v>
          </cell>
          <cell r="N7015">
            <v>0.6</v>
          </cell>
          <cell r="O7015" t="str">
            <v>L</v>
          </cell>
        </row>
        <row r="7016">
          <cell r="G7016" t="str">
            <v>SPO-2024/03-0035</v>
          </cell>
        </row>
        <row r="7016">
          <cell r="I7016" t="str">
            <v>F</v>
          </cell>
          <cell r="J7016">
            <v>33411</v>
          </cell>
          <cell r="K7016">
            <v>33411</v>
          </cell>
          <cell r="L7016">
            <v>20046.6</v>
          </cell>
          <cell r="M7016" t="str">
            <v>F</v>
          </cell>
          <cell r="N7016">
            <v>0.6</v>
          </cell>
          <cell r="O7016" t="str">
            <v>L</v>
          </cell>
        </row>
        <row r="7017">
          <cell r="G7017" t="str">
            <v>SPO-2024/01-0073</v>
          </cell>
        </row>
        <row r="7017">
          <cell r="I7017" t="str">
            <v>F</v>
          </cell>
          <cell r="J7017">
            <v>2250</v>
          </cell>
          <cell r="K7017">
            <v>2250</v>
          </cell>
          <cell r="L7017">
            <v>6750</v>
          </cell>
          <cell r="M7017" t="str">
            <v>F</v>
          </cell>
          <cell r="N7017">
            <v>3</v>
          </cell>
          <cell r="O7017" t="str">
            <v>L</v>
          </cell>
        </row>
        <row r="7018">
          <cell r="G7018" t="str">
            <v>SPO-2024/01-0072</v>
          </cell>
        </row>
        <row r="7018">
          <cell r="I7018" t="str">
            <v>F</v>
          </cell>
          <cell r="J7018">
            <v>91248</v>
          </cell>
          <cell r="K7018">
            <v>91248</v>
          </cell>
          <cell r="L7018">
            <v>91248</v>
          </cell>
          <cell r="M7018" t="str">
            <v>F</v>
          </cell>
          <cell r="N7018">
            <v>1</v>
          </cell>
          <cell r="O7018" t="str">
            <v>N</v>
          </cell>
        </row>
        <row r="7019">
          <cell r="G7019" t="str">
            <v>SPO-2024/01-0080</v>
          </cell>
        </row>
        <row r="7019">
          <cell r="I7019" t="str">
            <v>F</v>
          </cell>
          <cell r="J7019">
            <v>29300</v>
          </cell>
          <cell r="K7019">
            <v>29300</v>
          </cell>
          <cell r="L7019">
            <v>87900</v>
          </cell>
          <cell r="M7019" t="str">
            <v>F</v>
          </cell>
          <cell r="N7019">
            <v>3</v>
          </cell>
          <cell r="O7019" t="str">
            <v>L</v>
          </cell>
        </row>
        <row r="7020">
          <cell r="G7020" t="str">
            <v>SPO-2024/01-0011, SPO-2024/04-0058</v>
          </cell>
        </row>
        <row r="7020">
          <cell r="I7020" t="str">
            <v>F</v>
          </cell>
          <cell r="J7020">
            <v>24150</v>
          </cell>
          <cell r="K7020">
            <v>24150</v>
          </cell>
          <cell r="L7020">
            <v>72450</v>
          </cell>
          <cell r="M7020" t="str">
            <v>F</v>
          </cell>
          <cell r="N7020">
            <v>3</v>
          </cell>
          <cell r="O7020" t="str">
            <v>L</v>
          </cell>
        </row>
        <row r="7021">
          <cell r="G7021" t="str">
            <v>SPO-2024/01-0045</v>
          </cell>
        </row>
        <row r="7021">
          <cell r="I7021" t="str">
            <v>F</v>
          </cell>
          <cell r="J7021">
            <v>6615</v>
          </cell>
          <cell r="K7021">
            <v>6615</v>
          </cell>
          <cell r="L7021">
            <v>3969</v>
          </cell>
          <cell r="M7021" t="str">
            <v>F</v>
          </cell>
          <cell r="N7021">
            <v>0.6</v>
          </cell>
          <cell r="O7021" t="str">
            <v>L</v>
          </cell>
        </row>
        <row r="7022">
          <cell r="G7022" t="str">
            <v>SPO-2024/01-0003, PO-2024/05-0010, SPO-2024/01-0109</v>
          </cell>
        </row>
        <row r="7022">
          <cell r="I7022" t="str">
            <v>F</v>
          </cell>
          <cell r="J7022">
            <v>40700</v>
          </cell>
          <cell r="K7022">
            <v>40700</v>
          </cell>
          <cell r="L7022">
            <v>122100</v>
          </cell>
          <cell r="M7022" t="str">
            <v>F</v>
          </cell>
          <cell r="N7022">
            <v>3</v>
          </cell>
          <cell r="O7022" t="str">
            <v>L</v>
          </cell>
        </row>
        <row r="7023">
          <cell r="G7023" t="str">
            <v>SPO-2024/01-0027, SPO-2024/01-0032, SPO-2024/01-0034, SPO-2023/12-0044, SPO-2023/12-0041, SPO-2024/01-0026, SPO-2024/01-0098, SPO-2024/03-0017, SPO-2023/12-0039, SPO-2023/12-0045, SPO-2024/04-0038</v>
          </cell>
        </row>
        <row r="7023">
          <cell r="I7023" t="str">
            <v>F</v>
          </cell>
          <cell r="J7023">
            <v>263633</v>
          </cell>
          <cell r="K7023">
            <v>263633</v>
          </cell>
          <cell r="L7023">
            <v>158179.8</v>
          </cell>
          <cell r="M7023" t="str">
            <v>F</v>
          </cell>
          <cell r="N7023">
            <v>0.6</v>
          </cell>
          <cell r="O7023" t="str">
            <v>L</v>
          </cell>
        </row>
        <row r="7024">
          <cell r="G7024" t="str">
            <v>SPO-2024/01-0061</v>
          </cell>
        </row>
        <row r="7024">
          <cell r="I7024" t="str">
            <v>F</v>
          </cell>
          <cell r="J7024">
            <v>56000</v>
          </cell>
          <cell r="K7024">
            <v>56000</v>
          </cell>
          <cell r="L7024">
            <v>56000</v>
          </cell>
          <cell r="M7024" t="str">
            <v>F</v>
          </cell>
          <cell r="N7024">
            <v>1</v>
          </cell>
          <cell r="O7024" t="str">
            <v>L</v>
          </cell>
        </row>
        <row r="7025">
          <cell r="F7025" t="str">
            <v>TCNU2295077</v>
          </cell>
          <cell r="G7025" t="str">
            <v>GR-2023/12-0068</v>
          </cell>
          <cell r="H7025" t="str">
            <v>202311-S0020</v>
          </cell>
          <cell r="I7025" t="str">
            <v>F</v>
          </cell>
          <cell r="J7025">
            <v>18783.98</v>
          </cell>
          <cell r="K7025">
            <v>18783.98</v>
          </cell>
          <cell r="L7025">
            <v>12389.91</v>
          </cell>
          <cell r="M7025" t="str">
            <v>F</v>
          </cell>
          <cell r="N7025">
            <v>0.6596</v>
          </cell>
          <cell r="O7025" t="str">
            <v>I</v>
          </cell>
        </row>
        <row r="7026">
          <cell r="F7026" t="str">
            <v>TCNU2295077</v>
          </cell>
          <cell r="G7026" t="str">
            <v>GR-2023/12-0061</v>
          </cell>
          <cell r="H7026" t="str">
            <v>202310-S0094, 202311-S0039, 202308-S0074, 202305-S0091, 202311-S0012, 202311-S0084, 202310-S0031, 202310-S0041, 202209-S0078, 202302-S0033, 202307-S0048, 202303-S0009, 202303-S0002, 202308-S0067</v>
          </cell>
          <cell r="I7026" t="str">
            <v>F</v>
          </cell>
          <cell r="J7026">
            <v>112044.32</v>
          </cell>
          <cell r="K7026">
            <v>112044.32</v>
          </cell>
          <cell r="L7026">
            <v>73904.43</v>
          </cell>
          <cell r="M7026" t="str">
            <v>F</v>
          </cell>
          <cell r="N7026">
            <v>0.6596</v>
          </cell>
          <cell r="O7026" t="str">
            <v>I</v>
          </cell>
        </row>
        <row r="7027">
          <cell r="F7027" t="str">
            <v>TCLU1538149</v>
          </cell>
          <cell r="G7027" t="str">
            <v>GR-2023/12-0073</v>
          </cell>
          <cell r="H7027" t="str">
            <v>202311-S0039</v>
          </cell>
          <cell r="I7027" t="str">
            <v>F</v>
          </cell>
          <cell r="J7027">
            <v>106210.1</v>
          </cell>
          <cell r="K7027">
            <v>106210.1</v>
          </cell>
          <cell r="L7027">
            <v>70056.18</v>
          </cell>
          <cell r="M7027" t="str">
            <v>F</v>
          </cell>
          <cell r="N7027">
            <v>0.6596</v>
          </cell>
          <cell r="O7027" t="str">
            <v>I</v>
          </cell>
        </row>
        <row r="7028">
          <cell r="F7028" t="str">
            <v>CCLU7739669</v>
          </cell>
          <cell r="G7028" t="str">
            <v>GR-2023/12-0074</v>
          </cell>
          <cell r="H7028" t="str">
            <v>202311-S0039</v>
          </cell>
          <cell r="I7028" t="str">
            <v>F</v>
          </cell>
          <cell r="J7028">
            <v>90246.98</v>
          </cell>
          <cell r="K7028">
            <v>90246.98</v>
          </cell>
          <cell r="L7028">
            <v>59526.91</v>
          </cell>
          <cell r="M7028" t="str">
            <v>F</v>
          </cell>
          <cell r="N7028">
            <v>0.6596</v>
          </cell>
          <cell r="O7028" t="str">
            <v>I</v>
          </cell>
        </row>
        <row r="7029">
          <cell r="F7029" t="str">
            <v>TGHU9763546</v>
          </cell>
          <cell r="G7029" t="str">
            <v>GR-2024/01-0004</v>
          </cell>
          <cell r="H7029" t="str">
            <v>202309-S0049, 202305-S0053, 202311-S0084</v>
          </cell>
          <cell r="I7029" t="str">
            <v>F</v>
          </cell>
          <cell r="J7029">
            <v>119509.98</v>
          </cell>
          <cell r="K7029">
            <v>119509.98</v>
          </cell>
          <cell r="L7029">
            <v>78828.78</v>
          </cell>
          <cell r="M7029" t="str">
            <v>F</v>
          </cell>
          <cell r="N7029">
            <v>0.6596</v>
          </cell>
          <cell r="O7029" t="str">
            <v>I</v>
          </cell>
        </row>
        <row r="7030">
          <cell r="F7030" t="str">
            <v>TRHU5268295</v>
          </cell>
          <cell r="G7030" t="str">
            <v>GR-2023/12-0065</v>
          </cell>
          <cell r="H7030" t="str">
            <v>202302-S0062, 202311-S0084, 202305-S0053</v>
          </cell>
          <cell r="I7030" t="str">
            <v>F</v>
          </cell>
          <cell r="J7030">
            <v>112681.68</v>
          </cell>
          <cell r="K7030">
            <v>112681.68</v>
          </cell>
          <cell r="L7030">
            <v>74324.84</v>
          </cell>
          <cell r="M7030" t="str">
            <v>F</v>
          </cell>
          <cell r="N7030">
            <v>0.6596</v>
          </cell>
          <cell r="O7030" t="str">
            <v>I</v>
          </cell>
        </row>
        <row r="7031">
          <cell r="G7031" t="str">
            <v>SPO-2023/11-0062, SPO-2023/11-0058, SPO-2023/11-0059</v>
          </cell>
        </row>
        <row r="7031">
          <cell r="I7031" t="str">
            <v>F</v>
          </cell>
          <cell r="J7031">
            <v>87370</v>
          </cell>
          <cell r="K7031">
            <v>87370</v>
          </cell>
          <cell r="L7031">
            <v>52422</v>
          </cell>
          <cell r="M7031" t="str">
            <v>F</v>
          </cell>
          <cell r="N7031">
            <v>0.6</v>
          </cell>
          <cell r="O7031" t="str">
            <v>L</v>
          </cell>
        </row>
        <row r="7032">
          <cell r="G7032" t="str">
            <v>GR-2023/11-0055</v>
          </cell>
        </row>
        <row r="7032">
          <cell r="I7032" t="str">
            <v>F</v>
          </cell>
          <cell r="J7032">
            <v>550</v>
          </cell>
          <cell r="K7032">
            <v>550</v>
          </cell>
          <cell r="L7032">
            <v>550</v>
          </cell>
          <cell r="M7032" t="str">
            <v>F</v>
          </cell>
          <cell r="N7032">
            <v>1</v>
          </cell>
        </row>
        <row r="7033">
          <cell r="G7033" t="str">
            <v>SPO-2024/01-0022, SPO-2024/01-0097, SPO-2024/01-0061, SPO-2024/05-0007, SPO-2024/03-0026, SPO-2024/01-0060, SPO-2024/01-0023, SPO-2024/03-0027</v>
          </cell>
        </row>
        <row r="7033">
          <cell r="I7033" t="str">
            <v>F</v>
          </cell>
          <cell r="J7033">
            <v>93250</v>
          </cell>
          <cell r="K7033">
            <v>93250</v>
          </cell>
          <cell r="L7033">
            <v>93250</v>
          </cell>
          <cell r="M7033" t="str">
            <v>F</v>
          </cell>
          <cell r="N7033">
            <v>1</v>
          </cell>
          <cell r="O7033" t="str">
            <v>L</v>
          </cell>
        </row>
        <row r="7034">
          <cell r="G7034" t="str">
            <v>SPO-2024/01-0043, SPO-2024/01-0045, SPO-2024/04-0011</v>
          </cell>
        </row>
        <row r="7034">
          <cell r="I7034" t="str">
            <v>F</v>
          </cell>
          <cell r="J7034">
            <v>41660.8</v>
          </cell>
          <cell r="K7034">
            <v>41660.8</v>
          </cell>
          <cell r="L7034">
            <v>24996.48</v>
          </cell>
          <cell r="M7034" t="str">
            <v>F</v>
          </cell>
          <cell r="N7034">
            <v>0.6</v>
          </cell>
          <cell r="O7034" t="str">
            <v>L</v>
          </cell>
        </row>
        <row r="7035">
          <cell r="G7035" t="str">
            <v>SPO-2023/12-0066</v>
          </cell>
        </row>
        <row r="7035">
          <cell r="I7035" t="str">
            <v>F</v>
          </cell>
          <cell r="J7035">
            <v>12300</v>
          </cell>
          <cell r="K7035">
            <v>12300</v>
          </cell>
          <cell r="L7035">
            <v>7380</v>
          </cell>
          <cell r="M7035" t="str">
            <v>F</v>
          </cell>
          <cell r="N7035">
            <v>0.6</v>
          </cell>
          <cell r="O7035" t="str">
            <v>L</v>
          </cell>
        </row>
        <row r="7036">
          <cell r="F7036" t="str">
            <v>F-YMLU8606641</v>
          </cell>
          <cell r="G7036" t="str">
            <v>GR-2023/11-0046</v>
          </cell>
        </row>
        <row r="7036">
          <cell r="I7036" t="str">
            <v>F</v>
          </cell>
          <cell r="J7036">
            <v>0</v>
          </cell>
          <cell r="K7036">
            <v>0</v>
          </cell>
          <cell r="L7036">
            <v>0</v>
          </cell>
          <cell r="M7036" t="str">
            <v>F</v>
          </cell>
          <cell r="N7036">
            <v>0.6605</v>
          </cell>
          <cell r="O7036" t="str">
            <v>I</v>
          </cell>
        </row>
        <row r="7037">
          <cell r="F7037" t="str">
            <v>F-YMLU8606641</v>
          </cell>
        </row>
        <row r="7037">
          <cell r="I7037" t="str">
            <v>T</v>
          </cell>
          <cell r="J7037">
            <v>0</v>
          </cell>
          <cell r="K7037">
            <v>0</v>
          </cell>
          <cell r="L7037">
            <v>0</v>
          </cell>
          <cell r="M7037" t="str">
            <v>F</v>
          </cell>
          <cell r="N7037">
            <v>0.6605</v>
          </cell>
          <cell r="O7037" t="str">
            <v>I</v>
          </cell>
        </row>
        <row r="7038">
          <cell r="G7038" t="str">
            <v>GR-2023/12-0005</v>
          </cell>
        </row>
        <row r="7038">
          <cell r="I7038" t="str">
            <v>F</v>
          </cell>
          <cell r="J7038">
            <v>1300</v>
          </cell>
          <cell r="K7038">
            <v>1300</v>
          </cell>
          <cell r="L7038">
            <v>1300</v>
          </cell>
          <cell r="M7038" t="str">
            <v>F</v>
          </cell>
          <cell r="N7038">
            <v>1</v>
          </cell>
        </row>
        <row r="7039">
          <cell r="F7039" t="str">
            <v>F-YMMU6239031</v>
          </cell>
          <cell r="G7039" t="str">
            <v>GR-2023/11-0054</v>
          </cell>
        </row>
        <row r="7039">
          <cell r="I7039" t="str">
            <v>F</v>
          </cell>
          <cell r="J7039">
            <v>3650</v>
          </cell>
          <cell r="K7039">
            <v>3650</v>
          </cell>
          <cell r="L7039">
            <v>2410.83</v>
          </cell>
          <cell r="M7039" t="str">
            <v>F</v>
          </cell>
          <cell r="N7039">
            <v>0.6605</v>
          </cell>
          <cell r="O7039" t="str">
            <v>I</v>
          </cell>
        </row>
        <row r="7040">
          <cell r="F7040" t="str">
            <v>MEDU4749860</v>
          </cell>
          <cell r="G7040" t="str">
            <v>GR-2023/12-0030</v>
          </cell>
          <cell r="H7040" t="str">
            <v>202302-S0076, 202204-S0075, 202206-S0013</v>
          </cell>
          <cell r="I7040" t="str">
            <v>F</v>
          </cell>
          <cell r="J7040">
            <v>106699.64</v>
          </cell>
          <cell r="K7040">
            <v>106699.64</v>
          </cell>
          <cell r="L7040">
            <v>64019.78</v>
          </cell>
          <cell r="M7040" t="str">
            <v>F</v>
          </cell>
          <cell r="N7040">
            <v>0.6</v>
          </cell>
          <cell r="O7040" t="str">
            <v>I</v>
          </cell>
        </row>
        <row r="7041">
          <cell r="F7041" t="str">
            <v>SEKU4317316</v>
          </cell>
          <cell r="G7041" t="str">
            <v>GR-2023/12-0017</v>
          </cell>
          <cell r="H7041" t="str">
            <v>202309-S0025, 202302-S0076, 202204-S0075</v>
          </cell>
          <cell r="I7041" t="str">
            <v>F</v>
          </cell>
          <cell r="J7041">
            <v>130663.5</v>
          </cell>
          <cell r="K7041">
            <v>130663.5</v>
          </cell>
          <cell r="L7041">
            <v>86068.05</v>
          </cell>
          <cell r="M7041" t="str">
            <v>F</v>
          </cell>
          <cell r="N7041">
            <v>0.6587</v>
          </cell>
          <cell r="O7041" t="str">
            <v>I</v>
          </cell>
        </row>
        <row r="7042">
          <cell r="F7042" t="str">
            <v>CAIU9730001</v>
          </cell>
          <cell r="G7042" t="str">
            <v>GR-2023/12-0023</v>
          </cell>
          <cell r="H7042" t="str">
            <v>202309-S0025, 202211-S0046, 202304-S0038, 202204-S0075, 202302-S0076, 202307-S0028</v>
          </cell>
          <cell r="I7042" t="str">
            <v>F</v>
          </cell>
          <cell r="J7042">
            <v>147641.21</v>
          </cell>
          <cell r="K7042">
            <v>147641.21</v>
          </cell>
          <cell r="L7042">
            <v>97251.27</v>
          </cell>
          <cell r="M7042" t="str">
            <v>F</v>
          </cell>
          <cell r="N7042">
            <v>0.6587</v>
          </cell>
          <cell r="O7042" t="str">
            <v>I</v>
          </cell>
        </row>
        <row r="7043">
          <cell r="G7043" t="str">
            <v>SPO-2023/12-0061</v>
          </cell>
        </row>
        <row r="7043">
          <cell r="I7043" t="str">
            <v>F</v>
          </cell>
          <cell r="J7043">
            <v>26100</v>
          </cell>
          <cell r="K7043">
            <v>26100</v>
          </cell>
          <cell r="L7043">
            <v>15660</v>
          </cell>
          <cell r="M7043" t="str">
            <v>F</v>
          </cell>
          <cell r="N7043">
            <v>0.6</v>
          </cell>
          <cell r="O7043" t="str">
            <v>L</v>
          </cell>
        </row>
        <row r="7044">
          <cell r="G7044" t="str">
            <v>SPO-2024/04-0020, SPO-2024/01-0134, SPO-2024/03-0020, SPO-2024/07-0099, SPO-2024/01-0124, SPO-2024/01-0092, SPO-2024/05-0057, SPO-2024/07-0103, SPO-2024/01-0062, SPO-2023/12-0073, SPO-2024/01-0048, SPO-2024/01-0066, SPO-2024/01-0128, SPO-2023/12-0009</v>
          </cell>
        </row>
        <row r="7044">
          <cell r="I7044" t="str">
            <v>F</v>
          </cell>
          <cell r="J7044">
            <v>121576</v>
          </cell>
          <cell r="K7044">
            <v>121576</v>
          </cell>
          <cell r="L7044">
            <v>72945.6</v>
          </cell>
          <cell r="M7044" t="str">
            <v>F</v>
          </cell>
          <cell r="N7044">
            <v>0.6</v>
          </cell>
          <cell r="O7044" t="str">
            <v>L</v>
          </cell>
        </row>
        <row r="7045">
          <cell r="G7045" t="str">
            <v>SPO-2024/01-0043, SPO-2024/01-0082, SPO-2024/01-0010, SPO-2024/01-0045, SPO-2024/01-0084, SPO-2024/01-0001, SPO-2024/01-0131, SPO-2024/03-0028</v>
          </cell>
        </row>
        <row r="7045">
          <cell r="I7045" t="str">
            <v>F</v>
          </cell>
          <cell r="J7045">
            <v>166083</v>
          </cell>
          <cell r="K7045">
            <v>166083</v>
          </cell>
          <cell r="L7045">
            <v>99649.8</v>
          </cell>
          <cell r="M7045" t="str">
            <v>F</v>
          </cell>
          <cell r="N7045">
            <v>0.6</v>
          </cell>
          <cell r="O7045" t="str">
            <v>L</v>
          </cell>
        </row>
        <row r="7046">
          <cell r="G7046" t="str">
            <v>SPO-2024/01-0010, SPO-2024/01-0045, SPO-2024/01-0084, SPO-2024/04-0011, SPO-2024/01-0001, SPO-2024/01-0131, SPO-2024/05-0026, SPO-2024/01-0082, SPO-2024/01-0036</v>
          </cell>
        </row>
        <row r="7046">
          <cell r="I7046" t="str">
            <v>F</v>
          </cell>
          <cell r="J7046">
            <v>295145</v>
          </cell>
          <cell r="K7046">
            <v>295145</v>
          </cell>
          <cell r="L7046">
            <v>177087</v>
          </cell>
          <cell r="M7046" t="str">
            <v>F</v>
          </cell>
          <cell r="N7046">
            <v>0.6</v>
          </cell>
          <cell r="O7046" t="str">
            <v>L</v>
          </cell>
        </row>
        <row r="7047">
          <cell r="G7047" t="str">
            <v>SPO-2024/07-0090, SPO-2024/03-0012, SPO-2023/12-0075, SPO-2024/04-0036, SPO-2024/01-0059, SPO-2024/01-0021, SPO-2024/01-0102, SPO-2024/02-0003, SPO-2024/07-0053, SPO-2024/05-0034, SPO-2024/07-0004, SPO-2024/05-0020, SPO-2024/06-0062, SPO-2024/05-0036, SPO-2023/12-0048, SPO-2024/11-0015, SPO-2024/05-0035, SPO-2024/05-0042, SPO-2024/05-0037, SPO-2024/03-0011, SPO-2024/02-0002, SPO-2024/01-0064, SPO-2023/12-0074, SPO-2024/06-0021, SPO-2024/04-0029, SPO-2024/01-0019, SPO-2023/12-0059</v>
          </cell>
        </row>
        <row r="7047">
          <cell r="I7047" t="str">
            <v>F</v>
          </cell>
          <cell r="J7047">
            <v>446562</v>
          </cell>
          <cell r="K7047">
            <v>446562</v>
          </cell>
          <cell r="L7047">
            <v>267937.2</v>
          </cell>
          <cell r="M7047" t="str">
            <v>F</v>
          </cell>
          <cell r="N7047">
            <v>0.6</v>
          </cell>
          <cell r="O7047" t="str">
            <v>L</v>
          </cell>
        </row>
        <row r="7048">
          <cell r="G7048" t="str">
            <v>SPO-2024/01-0082, SPO-2023/12-0068, SPO-2024/01-0043, SPO-2024/05-0026, SPO-2024/04-0042, SPO-2024/01-0045, SPO-2024/01-0010, SPO-2024/01-0084, SPO-2024/01-0001, SPO-2024/04-0011, SPO-2024/03-0028, SPO-2024/05-0054</v>
          </cell>
        </row>
        <row r="7048">
          <cell r="I7048" t="str">
            <v>F</v>
          </cell>
          <cell r="J7048">
            <v>225393</v>
          </cell>
          <cell r="K7048">
            <v>225393</v>
          </cell>
          <cell r="L7048">
            <v>135235.8</v>
          </cell>
          <cell r="M7048" t="str">
            <v>F</v>
          </cell>
          <cell r="N7048">
            <v>0.6</v>
          </cell>
          <cell r="O7048" t="str">
            <v>L</v>
          </cell>
        </row>
        <row r="7049">
          <cell r="G7049" t="str">
            <v>SPO-2024/01-0045, SPO-2024/01-0084, SPO-2024/01-0001, SPO-2024/01-0131, SPO-2023/12-0002, SPO-2024/01-0082, SPO-2024/01-0043, SPO-2023/12-0068, SPO-2024/01-0010</v>
          </cell>
        </row>
        <row r="7049">
          <cell r="I7049" t="str">
            <v>F</v>
          </cell>
          <cell r="J7049">
            <v>249719.97</v>
          </cell>
          <cell r="K7049">
            <v>249719.97</v>
          </cell>
          <cell r="L7049">
            <v>149831.98</v>
          </cell>
          <cell r="M7049" t="str">
            <v>F</v>
          </cell>
          <cell r="N7049">
            <v>0.6</v>
          </cell>
          <cell r="O7049" t="str">
            <v>L</v>
          </cell>
        </row>
        <row r="7050">
          <cell r="G7050" t="str">
            <v>SPO-2024/01-0010, SPO-2024/01-0045, SPO-2024/01-0084, SPO-2024/01-0001, SPO-2023/12-0002, SPO-2024/01-0131, SPO-2024/04-0042, SPO-2024/01-0043, SPO-2024/01-0082</v>
          </cell>
        </row>
        <row r="7050">
          <cell r="I7050" t="str">
            <v>F</v>
          </cell>
          <cell r="J7050">
            <v>233313</v>
          </cell>
          <cell r="K7050">
            <v>233313</v>
          </cell>
          <cell r="L7050">
            <v>139987.8</v>
          </cell>
          <cell r="M7050" t="str">
            <v>F</v>
          </cell>
          <cell r="N7050">
            <v>0.6</v>
          </cell>
          <cell r="O7050" t="str">
            <v>L</v>
          </cell>
        </row>
        <row r="7051">
          <cell r="G7051" t="str">
            <v>SPO-2024/01-0019, SPO-2023/12-0052, SPO-2024/01-0021</v>
          </cell>
        </row>
        <row r="7051">
          <cell r="I7051" t="str">
            <v>F</v>
          </cell>
          <cell r="J7051">
            <v>50300</v>
          </cell>
          <cell r="K7051">
            <v>50300</v>
          </cell>
          <cell r="L7051">
            <v>30180</v>
          </cell>
          <cell r="M7051" t="str">
            <v>F</v>
          </cell>
          <cell r="N7051">
            <v>0.6</v>
          </cell>
          <cell r="O7051" t="str">
            <v>L</v>
          </cell>
        </row>
        <row r="7052">
          <cell r="G7052" t="str">
            <v>SPO-2024/04-0037, SPO-2024/07-0091, SPO-2024/05-0034, SPO-2024/01-0065, SPO-2023/12-0048, SPO-2024/05-0020, SPO-2024/05-0042, SPO-2024/07-0056, SPO-2024/04-0034, SPO-2024/01-0103, SPO-2024/02-0002, SPO-2024/01-0019, SPO-2023/12-0059, SPO-2024/05-0018, SPO-2023/12-0046, SPO-2024/01-0020, SPO-2024/07-0008, SPO-2024/03-0013, SPO-2023/12-0042, SPO-2023/12-0043, SPO-2024/05-0019, SPO-2024/06-0019, SPO-2024/01-0105, SPO-2024/01-0057, SPO-2024/07-0005, SPO-2024/03-0012, SPO-2024/10-0015, SPO-2024/02-0003, SPO-2024/01-0058, SPO-2024/07-0053</v>
          </cell>
        </row>
        <row r="7052">
          <cell r="I7052" t="str">
            <v>F</v>
          </cell>
          <cell r="J7052">
            <v>560742</v>
          </cell>
          <cell r="K7052">
            <v>560742</v>
          </cell>
          <cell r="L7052">
            <v>336445.2</v>
          </cell>
          <cell r="M7052" t="str">
            <v>F</v>
          </cell>
          <cell r="N7052">
            <v>0.6</v>
          </cell>
          <cell r="O7052" t="str">
            <v>L</v>
          </cell>
        </row>
        <row r="7053">
          <cell r="F7053" t="str">
            <v>BMOU4561001</v>
          </cell>
          <cell r="G7053" t="str">
            <v>GR-2023/12-0016</v>
          </cell>
          <cell r="H7053" t="str">
            <v>202309-S0007, 202311-S0064</v>
          </cell>
          <cell r="I7053" t="str">
            <v>F</v>
          </cell>
          <cell r="J7053">
            <v>105755</v>
          </cell>
          <cell r="K7053">
            <v>105755</v>
          </cell>
          <cell r="L7053">
            <v>68941.68</v>
          </cell>
          <cell r="M7053" t="str">
            <v>F</v>
          </cell>
          <cell r="N7053">
            <v>0.6519</v>
          </cell>
          <cell r="O7053" t="str">
            <v>I</v>
          </cell>
        </row>
        <row r="7054">
          <cell r="G7054" t="str">
            <v>SPO-2023/12-0054, SPO-2024/01-0045</v>
          </cell>
        </row>
        <row r="7054">
          <cell r="I7054" t="str">
            <v>F</v>
          </cell>
          <cell r="J7054">
            <v>4275</v>
          </cell>
          <cell r="K7054">
            <v>4275</v>
          </cell>
          <cell r="L7054">
            <v>2565</v>
          </cell>
          <cell r="M7054" t="str">
            <v>F</v>
          </cell>
          <cell r="N7054">
            <v>0.6</v>
          </cell>
          <cell r="O7054" t="str">
            <v>L</v>
          </cell>
        </row>
        <row r="7055">
          <cell r="F7055" t="str">
            <v>TCNU7660017</v>
          </cell>
          <cell r="G7055" t="str">
            <v>GR-2023/12-0013</v>
          </cell>
          <cell r="H7055" t="str">
            <v>202309-S0049, 202311-S0064</v>
          </cell>
          <cell r="I7055" t="str">
            <v>F</v>
          </cell>
          <cell r="J7055">
            <v>118440</v>
          </cell>
          <cell r="K7055">
            <v>118440</v>
          </cell>
          <cell r="L7055">
            <v>77211.04</v>
          </cell>
          <cell r="M7055" t="str">
            <v>F</v>
          </cell>
          <cell r="N7055">
            <v>0.6519</v>
          </cell>
          <cell r="O7055" t="str">
            <v>I</v>
          </cell>
        </row>
        <row r="7056">
          <cell r="G7056" t="str">
            <v>SPO-2024/01-0071</v>
          </cell>
        </row>
        <row r="7056">
          <cell r="I7056" t="str">
            <v>F</v>
          </cell>
          <cell r="J7056">
            <v>26400</v>
          </cell>
          <cell r="K7056">
            <v>26400</v>
          </cell>
          <cell r="L7056">
            <v>79200</v>
          </cell>
          <cell r="M7056" t="str">
            <v>F</v>
          </cell>
          <cell r="N7056">
            <v>3</v>
          </cell>
          <cell r="O7056" t="str">
            <v>L</v>
          </cell>
        </row>
        <row r="7057">
          <cell r="G7057" t="str">
            <v>SPO-2024/01-0069</v>
          </cell>
        </row>
        <row r="7057">
          <cell r="I7057" t="str">
            <v>F</v>
          </cell>
          <cell r="J7057">
            <v>25300</v>
          </cell>
          <cell r="K7057">
            <v>25300</v>
          </cell>
          <cell r="L7057">
            <v>75900</v>
          </cell>
          <cell r="M7057" t="str">
            <v>F</v>
          </cell>
          <cell r="N7057">
            <v>3</v>
          </cell>
          <cell r="O7057" t="str">
            <v>L</v>
          </cell>
        </row>
        <row r="7058">
          <cell r="G7058" t="str">
            <v>SPO-2024/01-0001, SPO-2024/01-0045</v>
          </cell>
        </row>
        <row r="7058">
          <cell r="I7058" t="str">
            <v>F</v>
          </cell>
          <cell r="J7058">
            <v>24815</v>
          </cell>
          <cell r="K7058">
            <v>24815</v>
          </cell>
          <cell r="L7058">
            <v>14889</v>
          </cell>
          <cell r="M7058" t="str">
            <v>F</v>
          </cell>
          <cell r="N7058">
            <v>0.6</v>
          </cell>
          <cell r="O7058" t="str">
            <v>L</v>
          </cell>
        </row>
        <row r="7059">
          <cell r="F7059" t="str">
            <v>SEGU5049384</v>
          </cell>
          <cell r="G7059" t="str">
            <v>GR-2023/12-0014</v>
          </cell>
          <cell r="H7059" t="str">
            <v>202311-S0064</v>
          </cell>
          <cell r="I7059" t="str">
            <v>F</v>
          </cell>
          <cell r="J7059">
            <v>104530</v>
          </cell>
          <cell r="K7059">
            <v>104530</v>
          </cell>
          <cell r="L7059">
            <v>68143.11</v>
          </cell>
          <cell r="M7059" t="str">
            <v>F</v>
          </cell>
          <cell r="N7059">
            <v>0.6519</v>
          </cell>
          <cell r="O7059" t="str">
            <v>I</v>
          </cell>
        </row>
        <row r="7060">
          <cell r="F7060" t="str">
            <v>CMAU4341186</v>
          </cell>
          <cell r="G7060" t="str">
            <v>GR-2023/12-0026</v>
          </cell>
          <cell r="H7060" t="str">
            <v>202311-S0064, 202307-S0048, 202310-S0031</v>
          </cell>
          <cell r="I7060" t="str">
            <v>F</v>
          </cell>
          <cell r="J7060">
            <v>116134.02</v>
          </cell>
          <cell r="K7060">
            <v>116134.02</v>
          </cell>
          <cell r="L7060">
            <v>75707.77</v>
          </cell>
          <cell r="M7060" t="str">
            <v>F</v>
          </cell>
          <cell r="N7060">
            <v>0.6519</v>
          </cell>
          <cell r="O7060" t="str">
            <v>I</v>
          </cell>
        </row>
        <row r="7061">
          <cell r="G7061" t="str">
            <v>SPO-2023/12-0070, SPO-2023/11-0053, SPO-2023/11-0052, SPO-2023/11-0051, SPO-2023/11-0054</v>
          </cell>
        </row>
        <row r="7061">
          <cell r="I7061" t="str">
            <v>F</v>
          </cell>
          <cell r="J7061">
            <v>345652</v>
          </cell>
          <cell r="K7061">
            <v>345652</v>
          </cell>
          <cell r="L7061">
            <v>207391.2</v>
          </cell>
          <cell r="M7061" t="str">
            <v>F</v>
          </cell>
          <cell r="N7061">
            <v>0.6</v>
          </cell>
          <cell r="O7061" t="str">
            <v>L</v>
          </cell>
        </row>
        <row r="7062">
          <cell r="G7062" t="str">
            <v>SPO-2024/03-0016, SPO-2024/01-0122, SPO-2023/12-0049, SPO-2024/01-0053, SPO-2024/06-0043, SPO-2024/05-0046, SPO-2024/04-0007, SPO-2024/05-0024, SPO-2024/01-0028</v>
          </cell>
        </row>
        <row r="7062">
          <cell r="I7062" t="str">
            <v>F</v>
          </cell>
          <cell r="J7062">
            <v>157865</v>
          </cell>
          <cell r="K7062">
            <v>157865</v>
          </cell>
          <cell r="L7062">
            <v>94719</v>
          </cell>
          <cell r="M7062" t="str">
            <v>F</v>
          </cell>
          <cell r="N7062">
            <v>0.6</v>
          </cell>
          <cell r="O7062" t="str">
            <v>L</v>
          </cell>
        </row>
        <row r="7063">
          <cell r="F7063" t="str">
            <v>APHU7056944</v>
          </cell>
          <cell r="G7063" t="str">
            <v>GR-2023/11-0076</v>
          </cell>
          <cell r="H7063" t="str">
            <v>202310-S0019, 202310-S0074, 202311-S0024</v>
          </cell>
          <cell r="I7063" t="str">
            <v>F</v>
          </cell>
          <cell r="J7063">
            <v>81366.4</v>
          </cell>
          <cell r="K7063">
            <v>81366.4</v>
          </cell>
          <cell r="L7063">
            <v>52839.34</v>
          </cell>
          <cell r="M7063" t="str">
            <v>F</v>
          </cell>
          <cell r="N7063">
            <v>0.6494</v>
          </cell>
          <cell r="O7063" t="str">
            <v>I</v>
          </cell>
        </row>
        <row r="7064">
          <cell r="F7064" t="str">
            <v>BEAU6127999</v>
          </cell>
          <cell r="G7064" t="str">
            <v>GR-2023/12-0019</v>
          </cell>
          <cell r="H7064" t="str">
            <v>202308-S0019, 202309-S0030, 202311-S0062, 202309-S0063, 202310-S0103, 202302-S0091</v>
          </cell>
          <cell r="I7064" t="str">
            <v>F</v>
          </cell>
          <cell r="J7064">
            <v>161621</v>
          </cell>
          <cell r="K7064">
            <v>161621</v>
          </cell>
          <cell r="L7064">
            <v>106459.75</v>
          </cell>
          <cell r="M7064" t="str">
            <v>F</v>
          </cell>
          <cell r="N7064">
            <v>0.6587</v>
          </cell>
          <cell r="O7064" t="str">
            <v>I</v>
          </cell>
        </row>
        <row r="7065">
          <cell r="G7065" t="str">
            <v>SPO-2023/11-0049</v>
          </cell>
        </row>
        <row r="7065">
          <cell r="I7065" t="str">
            <v>F</v>
          </cell>
          <cell r="J7065">
            <v>8202</v>
          </cell>
          <cell r="K7065">
            <v>8202</v>
          </cell>
          <cell r="L7065">
            <v>4921.2</v>
          </cell>
          <cell r="M7065" t="str">
            <v>F</v>
          </cell>
          <cell r="N7065">
            <v>0.6</v>
          </cell>
          <cell r="O7065" t="str">
            <v>L</v>
          </cell>
        </row>
        <row r="7066">
          <cell r="G7066" t="str">
            <v>SPO-2024/03-0028, SPO-2023/12-0068, SPO-2024/01-0084, SPO-2023/12-0054</v>
          </cell>
        </row>
        <row r="7066">
          <cell r="I7066" t="str">
            <v>F</v>
          </cell>
          <cell r="J7066">
            <v>600</v>
          </cell>
          <cell r="K7066">
            <v>600</v>
          </cell>
          <cell r="L7066">
            <v>360</v>
          </cell>
          <cell r="M7066" t="str">
            <v>F</v>
          </cell>
          <cell r="N7066">
            <v>0.6</v>
          </cell>
          <cell r="O7066" t="str">
            <v>L</v>
          </cell>
        </row>
        <row r="7067">
          <cell r="F7067" t="str">
            <v>SEKU4327016 (KUCHING)</v>
          </cell>
          <cell r="G7067" t="str">
            <v>GR-2023/12-0071</v>
          </cell>
          <cell r="H7067" t="str">
            <v>202309-S0016</v>
          </cell>
          <cell r="I7067" t="str">
            <v>F</v>
          </cell>
          <cell r="J7067">
            <v>59949.99</v>
          </cell>
          <cell r="K7067">
            <v>59949.99</v>
          </cell>
          <cell r="L7067">
            <v>39489.06</v>
          </cell>
          <cell r="M7067" t="str">
            <v>F</v>
          </cell>
          <cell r="N7067">
            <v>0.6587</v>
          </cell>
          <cell r="O7067" t="str">
            <v>I</v>
          </cell>
        </row>
        <row r="7068">
          <cell r="F7068" t="str">
            <v>SEKU4327016 (KUCHING)</v>
          </cell>
          <cell r="G7068" t="str">
            <v>GR-2023/12-0070</v>
          </cell>
          <cell r="H7068" t="str">
            <v>202309-S0017</v>
          </cell>
          <cell r="I7068" t="str">
            <v>F</v>
          </cell>
          <cell r="J7068">
            <v>26622</v>
          </cell>
          <cell r="K7068">
            <v>26622</v>
          </cell>
          <cell r="L7068">
            <v>17535.91</v>
          </cell>
          <cell r="M7068" t="str">
            <v>F</v>
          </cell>
          <cell r="N7068">
            <v>0.6587</v>
          </cell>
          <cell r="O7068" t="str">
            <v>I</v>
          </cell>
        </row>
        <row r="7069">
          <cell r="G7069" t="str">
            <v>SPO-2024/05-0024, SPO-2024/04-0066, SPO-2024/03-0014, SPO-2023/12-0030, SPO-2024/03-0016, SPO-2024/04-0007, SPO-2024/01-0122</v>
          </cell>
        </row>
        <row r="7069">
          <cell r="I7069" t="str">
            <v>F</v>
          </cell>
          <cell r="J7069">
            <v>59804.64</v>
          </cell>
          <cell r="K7069">
            <v>59804.64</v>
          </cell>
          <cell r="L7069">
            <v>35882.78</v>
          </cell>
          <cell r="M7069" t="str">
            <v>F</v>
          </cell>
          <cell r="N7069">
            <v>0.6</v>
          </cell>
          <cell r="O7069" t="str">
            <v>L</v>
          </cell>
        </row>
        <row r="7070">
          <cell r="F7070" t="str">
            <v>SEKU4327016 (KUCHING)</v>
          </cell>
          <cell r="G7070" t="str">
            <v>GR-2023/12-0069</v>
          </cell>
          <cell r="H7070" t="str">
            <v>202309-S0018</v>
          </cell>
          <cell r="I7070" t="str">
            <v>F</v>
          </cell>
          <cell r="J7070">
            <v>35592</v>
          </cell>
          <cell r="K7070">
            <v>35592</v>
          </cell>
          <cell r="L7070">
            <v>23444.45</v>
          </cell>
          <cell r="M7070" t="str">
            <v>F</v>
          </cell>
          <cell r="N7070">
            <v>0.6587</v>
          </cell>
          <cell r="O7070" t="str">
            <v>I</v>
          </cell>
        </row>
        <row r="7071">
          <cell r="F7071" t="str">
            <v>F-CMAU7455500</v>
          </cell>
          <cell r="G7071" t="str">
            <v>GR-2023/11-0034</v>
          </cell>
        </row>
        <row r="7071">
          <cell r="I7071" t="str">
            <v>F</v>
          </cell>
          <cell r="J7071">
            <v>0</v>
          </cell>
          <cell r="K7071">
            <v>0</v>
          </cell>
          <cell r="L7071">
            <v>0</v>
          </cell>
          <cell r="M7071" t="str">
            <v>F</v>
          </cell>
          <cell r="N7071">
            <v>0.6</v>
          </cell>
          <cell r="O7071" t="str">
            <v>I</v>
          </cell>
        </row>
        <row r="7072">
          <cell r="G7072" t="str">
            <v>SPO-2023/12-0002</v>
          </cell>
        </row>
        <row r="7072">
          <cell r="I7072" t="str">
            <v>F</v>
          </cell>
          <cell r="J7072">
            <v>36400</v>
          </cell>
          <cell r="K7072">
            <v>36400</v>
          </cell>
          <cell r="L7072">
            <v>21840</v>
          </cell>
          <cell r="M7072" t="str">
            <v>F</v>
          </cell>
          <cell r="N7072">
            <v>0.6</v>
          </cell>
          <cell r="O7072" t="str">
            <v>L</v>
          </cell>
        </row>
        <row r="7073">
          <cell r="G7073" t="str">
            <v>SPO-2023/12-0036</v>
          </cell>
        </row>
        <row r="7073">
          <cell r="I7073" t="str">
            <v>F</v>
          </cell>
          <cell r="J7073">
            <v>9000</v>
          </cell>
          <cell r="K7073">
            <v>9000</v>
          </cell>
          <cell r="L7073">
            <v>27000</v>
          </cell>
          <cell r="M7073" t="str">
            <v>F</v>
          </cell>
          <cell r="N7073">
            <v>3</v>
          </cell>
          <cell r="O7073" t="str">
            <v>L</v>
          </cell>
        </row>
        <row r="7074">
          <cell r="G7074" t="str">
            <v>SPO-2023/12-0061, SPO-2024/01-0041</v>
          </cell>
        </row>
        <row r="7074">
          <cell r="I7074" t="str">
            <v>F</v>
          </cell>
          <cell r="J7074">
            <v>5800</v>
          </cell>
          <cell r="K7074">
            <v>5800</v>
          </cell>
          <cell r="L7074">
            <v>3480</v>
          </cell>
          <cell r="M7074" t="str">
            <v>F</v>
          </cell>
          <cell r="N7074">
            <v>0.6</v>
          </cell>
          <cell r="O7074" t="str">
            <v>L</v>
          </cell>
        </row>
        <row r="7075">
          <cell r="G7075" t="str">
            <v>SPO-2024/01-0117</v>
          </cell>
        </row>
        <row r="7075">
          <cell r="I7075" t="str">
            <v>F</v>
          </cell>
          <cell r="J7075">
            <v>2804</v>
          </cell>
          <cell r="K7075">
            <v>2804</v>
          </cell>
          <cell r="L7075">
            <v>8412</v>
          </cell>
          <cell r="M7075" t="str">
            <v>F</v>
          </cell>
          <cell r="N7075">
            <v>3</v>
          </cell>
          <cell r="O7075" t="str">
            <v>L</v>
          </cell>
        </row>
        <row r="7076">
          <cell r="F7076" t="str">
            <v>HPCU4328647</v>
          </cell>
          <cell r="G7076" t="str">
            <v>GR-2023/12-0006</v>
          </cell>
          <cell r="H7076" t="str">
            <v>202310-S0085, 202307-S0059, 202309-S0029, 202304-S0065, 202309-S0036, 202304-S0067</v>
          </cell>
          <cell r="I7076" t="str">
            <v>F</v>
          </cell>
          <cell r="J7076">
            <v>94116</v>
          </cell>
          <cell r="K7076">
            <v>94116</v>
          </cell>
          <cell r="L7076">
            <v>61862.45</v>
          </cell>
          <cell r="M7076" t="str">
            <v>F</v>
          </cell>
          <cell r="N7076">
            <v>0.6573</v>
          </cell>
          <cell r="O7076" t="str">
            <v>I</v>
          </cell>
        </row>
        <row r="7077">
          <cell r="G7077" t="str">
            <v>SPO-2024/01-0019, SPO-2024/01-0104</v>
          </cell>
        </row>
        <row r="7077">
          <cell r="I7077" t="str">
            <v>F</v>
          </cell>
          <cell r="J7077">
            <v>31850</v>
          </cell>
          <cell r="K7077">
            <v>31850</v>
          </cell>
          <cell r="L7077">
            <v>19110</v>
          </cell>
          <cell r="M7077" t="str">
            <v>F</v>
          </cell>
          <cell r="N7077">
            <v>0.6</v>
          </cell>
          <cell r="O7077" t="str">
            <v>L</v>
          </cell>
        </row>
        <row r="7078">
          <cell r="G7078" t="str">
            <v>SPO-2023/12-0061</v>
          </cell>
        </row>
        <row r="7078">
          <cell r="I7078" t="str">
            <v>F</v>
          </cell>
          <cell r="J7078">
            <v>13410</v>
          </cell>
          <cell r="K7078">
            <v>13410</v>
          </cell>
          <cell r="L7078">
            <v>8046</v>
          </cell>
          <cell r="M7078" t="str">
            <v>F</v>
          </cell>
          <cell r="N7078">
            <v>0.6</v>
          </cell>
          <cell r="O7078" t="str">
            <v>L</v>
          </cell>
        </row>
        <row r="7079">
          <cell r="F7079" t="str">
            <v>GLDU7563347</v>
          </cell>
          <cell r="G7079" t="str">
            <v>GR-2023/12-0008</v>
          </cell>
          <cell r="H7079" t="str">
            <v>202310-S0071</v>
          </cell>
          <cell r="I7079" t="str">
            <v>F</v>
          </cell>
          <cell r="J7079">
            <v>35836</v>
          </cell>
          <cell r="K7079">
            <v>35836</v>
          </cell>
          <cell r="L7079">
            <v>21501.6</v>
          </cell>
          <cell r="M7079" t="str">
            <v>F</v>
          </cell>
          <cell r="N7079">
            <v>0.6</v>
          </cell>
          <cell r="O7079" t="str">
            <v>I</v>
          </cell>
        </row>
        <row r="7080">
          <cell r="F7080" t="str">
            <v>GLDU7563347</v>
          </cell>
          <cell r="G7080" t="str">
            <v>GR-2023/12-0007</v>
          </cell>
          <cell r="H7080" t="str">
            <v>202307-S0059, 202304-S0065, 202310-S0085, 202309-S0036</v>
          </cell>
          <cell r="I7080" t="str">
            <v>F</v>
          </cell>
          <cell r="J7080">
            <v>89959</v>
          </cell>
          <cell r="K7080">
            <v>89959</v>
          </cell>
          <cell r="L7080">
            <v>59130.05</v>
          </cell>
          <cell r="M7080" t="str">
            <v>F</v>
          </cell>
          <cell r="N7080">
            <v>0.6573</v>
          </cell>
          <cell r="O7080" t="str">
            <v>I</v>
          </cell>
        </row>
        <row r="7081">
          <cell r="G7081" t="str">
            <v>GR-2023/11-0036</v>
          </cell>
        </row>
        <row r="7081">
          <cell r="I7081" t="str">
            <v>F</v>
          </cell>
          <cell r="J7081">
            <v>510</v>
          </cell>
          <cell r="K7081">
            <v>510</v>
          </cell>
          <cell r="L7081">
            <v>510</v>
          </cell>
          <cell r="M7081" t="str">
            <v>F</v>
          </cell>
          <cell r="N7081">
            <v>1</v>
          </cell>
        </row>
        <row r="7082">
          <cell r="F7082" t="str">
            <v>CMAU5391598</v>
          </cell>
          <cell r="G7082" t="str">
            <v>GR-2023/12-0002</v>
          </cell>
          <cell r="H7082" t="str">
            <v>202311-S0052, 202310-S0034, 202310-S0029, 202310-S0076, 202310-S0091, 202307-S0029</v>
          </cell>
          <cell r="I7082" t="str">
            <v>F</v>
          </cell>
          <cell r="J7082">
            <v>135160.4</v>
          </cell>
          <cell r="K7082">
            <v>135160.4</v>
          </cell>
          <cell r="L7082">
            <v>87773.16</v>
          </cell>
          <cell r="M7082" t="str">
            <v>F</v>
          </cell>
          <cell r="N7082">
            <v>0.6494</v>
          </cell>
          <cell r="O7082" t="str">
            <v>I</v>
          </cell>
        </row>
        <row r="7083">
          <cell r="G7083" t="str">
            <v>SPO-2023/12-0048, SPO-2023/11-0042</v>
          </cell>
        </row>
        <row r="7083">
          <cell r="I7083" t="str">
            <v>F</v>
          </cell>
          <cell r="J7083">
            <v>122495</v>
          </cell>
          <cell r="K7083">
            <v>122495</v>
          </cell>
          <cell r="L7083">
            <v>73497</v>
          </cell>
          <cell r="M7083" t="str">
            <v>F</v>
          </cell>
          <cell r="N7083">
            <v>0.6</v>
          </cell>
          <cell r="O7083" t="str">
            <v>L</v>
          </cell>
        </row>
        <row r="7084">
          <cell r="G7084" t="str">
            <v>SPO-2024/01-0074</v>
          </cell>
        </row>
        <row r="7084">
          <cell r="I7084" t="str">
            <v>F</v>
          </cell>
          <cell r="J7084">
            <v>16110</v>
          </cell>
          <cell r="K7084">
            <v>16110</v>
          </cell>
          <cell r="L7084">
            <v>48330</v>
          </cell>
          <cell r="M7084" t="str">
            <v>F</v>
          </cell>
          <cell r="N7084">
            <v>3</v>
          </cell>
          <cell r="O7084" t="str">
            <v>L</v>
          </cell>
        </row>
        <row r="7085">
          <cell r="I7085" t="str">
            <v>F</v>
          </cell>
          <cell r="J7085">
            <v>3526</v>
          </cell>
          <cell r="K7085">
            <v>3526</v>
          </cell>
          <cell r="L7085">
            <v>2115.6</v>
          </cell>
          <cell r="M7085" t="str">
            <v>F</v>
          </cell>
          <cell r="N7085">
            <v>0.6</v>
          </cell>
          <cell r="O7085" t="str">
            <v>N</v>
          </cell>
        </row>
        <row r="7086">
          <cell r="F7086" t="str">
            <v>BMOU5645072</v>
          </cell>
          <cell r="G7086" t="str">
            <v>GR-2023/12-0001</v>
          </cell>
          <cell r="H7086" t="str">
            <v>202303-S0022, 202306-S0009, 202302-S0015, 202311-S0047</v>
          </cell>
          <cell r="I7086" t="str">
            <v>F</v>
          </cell>
          <cell r="J7086">
            <v>124291.12</v>
          </cell>
          <cell r="K7086">
            <v>124291.12</v>
          </cell>
          <cell r="L7086">
            <v>80714.65</v>
          </cell>
          <cell r="M7086" t="str">
            <v>F</v>
          </cell>
          <cell r="N7086">
            <v>0.6494</v>
          </cell>
          <cell r="O7086" t="str">
            <v>I</v>
          </cell>
        </row>
        <row r="7087">
          <cell r="F7087" t="str">
            <v>F-TCNU3798559</v>
          </cell>
          <cell r="G7087" t="str">
            <v>GR-2023/11-0028</v>
          </cell>
        </row>
        <row r="7087">
          <cell r="I7087" t="str">
            <v>F</v>
          </cell>
          <cell r="J7087">
            <v>825</v>
          </cell>
          <cell r="K7087">
            <v>825</v>
          </cell>
          <cell r="L7087">
            <v>495</v>
          </cell>
          <cell r="M7087" t="str">
            <v>F</v>
          </cell>
          <cell r="N7087">
            <v>0.6</v>
          </cell>
          <cell r="O7087" t="str">
            <v>I</v>
          </cell>
        </row>
        <row r="7088">
          <cell r="F7088" t="str">
            <v>BY COURIER </v>
          </cell>
          <cell r="G7088" t="str">
            <v>GR-2023/11-0029</v>
          </cell>
          <cell r="H7088" t="str">
            <v>202310-S0012</v>
          </cell>
          <cell r="I7088" t="str">
            <v>F</v>
          </cell>
          <cell r="J7088">
            <v>3454</v>
          </cell>
          <cell r="K7088">
            <v>3454</v>
          </cell>
          <cell r="L7088">
            <v>2234.74</v>
          </cell>
          <cell r="M7088" t="str">
            <v>F</v>
          </cell>
          <cell r="N7088">
            <v>0.647</v>
          </cell>
        </row>
        <row r="7089">
          <cell r="G7089" t="str">
            <v>SPO-2024/01-0027</v>
          </cell>
        </row>
        <row r="7089">
          <cell r="I7089" t="str">
            <v>F</v>
          </cell>
          <cell r="J7089">
            <v>27189</v>
          </cell>
          <cell r="K7089">
            <v>27189</v>
          </cell>
          <cell r="L7089">
            <v>16313.4</v>
          </cell>
          <cell r="M7089" t="str">
            <v>F</v>
          </cell>
          <cell r="N7089">
            <v>0.6</v>
          </cell>
          <cell r="O7089" t="str">
            <v>L</v>
          </cell>
        </row>
        <row r="7090">
          <cell r="G7090" t="str">
            <v>SPO-2023/11-0041</v>
          </cell>
        </row>
        <row r="7090">
          <cell r="I7090" t="str">
            <v>F</v>
          </cell>
          <cell r="J7090">
            <v>44304</v>
          </cell>
          <cell r="K7090">
            <v>44304</v>
          </cell>
          <cell r="L7090">
            <v>26582.4</v>
          </cell>
          <cell r="M7090" t="str">
            <v>F</v>
          </cell>
          <cell r="N7090">
            <v>0.6</v>
          </cell>
          <cell r="O7090" t="str">
            <v>L</v>
          </cell>
        </row>
        <row r="7091">
          <cell r="G7091" t="str">
            <v>SPO-2024/01-0071, SPO-2024/01-0030</v>
          </cell>
        </row>
        <row r="7091">
          <cell r="I7091" t="str">
            <v>F</v>
          </cell>
          <cell r="J7091">
            <v>79500</v>
          </cell>
          <cell r="K7091">
            <v>79500</v>
          </cell>
          <cell r="L7091">
            <v>238500</v>
          </cell>
          <cell r="M7091" t="str">
            <v>F</v>
          </cell>
          <cell r="N7091">
            <v>3</v>
          </cell>
          <cell r="O7091" t="str">
            <v>L</v>
          </cell>
        </row>
        <row r="7092">
          <cell r="G7092" t="str">
            <v>SPO-2023/12-0061</v>
          </cell>
        </row>
        <row r="7092">
          <cell r="I7092" t="str">
            <v>F</v>
          </cell>
          <cell r="J7092">
            <v>11600</v>
          </cell>
          <cell r="K7092">
            <v>11600</v>
          </cell>
          <cell r="L7092">
            <v>6960</v>
          </cell>
          <cell r="M7092" t="str">
            <v>F</v>
          </cell>
          <cell r="N7092">
            <v>0.6</v>
          </cell>
          <cell r="O7092" t="str">
            <v>N</v>
          </cell>
        </row>
        <row r="7093">
          <cell r="F7093" t="str">
            <v>TCNU5279906</v>
          </cell>
          <cell r="G7093" t="str">
            <v>GR-2023/12-0009</v>
          </cell>
          <cell r="H7093" t="str">
            <v>202310-S0037, 202308-S0054, 202310-S0090, 202310-S0097, 202310-S0079, 202305-S0065, 202309-S0056</v>
          </cell>
          <cell r="I7093" t="str">
            <v>F</v>
          </cell>
          <cell r="J7093">
            <v>151514</v>
          </cell>
          <cell r="K7093">
            <v>151514</v>
          </cell>
          <cell r="L7093">
            <v>98393.19</v>
          </cell>
          <cell r="M7093" t="str">
            <v>F</v>
          </cell>
          <cell r="N7093">
            <v>0.6494</v>
          </cell>
          <cell r="O7093" t="str">
            <v>I</v>
          </cell>
        </row>
        <row r="7094">
          <cell r="G7094" t="str">
            <v>SPO-2023/12-0067</v>
          </cell>
        </row>
        <row r="7094">
          <cell r="I7094" t="str">
            <v>F</v>
          </cell>
          <cell r="J7094">
            <v>26350</v>
          </cell>
          <cell r="K7094">
            <v>26350</v>
          </cell>
          <cell r="L7094">
            <v>15810</v>
          </cell>
          <cell r="M7094" t="str">
            <v>F</v>
          </cell>
          <cell r="N7094">
            <v>0.6</v>
          </cell>
          <cell r="O7094" t="str">
            <v>L</v>
          </cell>
        </row>
        <row r="7095">
          <cell r="G7095" t="str">
            <v>SPO-2023/12-0061</v>
          </cell>
        </row>
        <row r="7095">
          <cell r="I7095" t="str">
            <v>F</v>
          </cell>
          <cell r="J7095">
            <v>23500</v>
          </cell>
          <cell r="K7095">
            <v>23500</v>
          </cell>
          <cell r="L7095">
            <v>14100</v>
          </cell>
          <cell r="M7095" t="str">
            <v>F</v>
          </cell>
          <cell r="N7095">
            <v>0.6</v>
          </cell>
          <cell r="O7095" t="str">
            <v>L</v>
          </cell>
        </row>
        <row r="7096">
          <cell r="G7096" t="str">
            <v>SPO-2024/08-0013, SPO-2024/03-0027, SPO-2024/01-0060, SPO-2024/06-0055, SPO-2024/05-0007, SPO-2024/07-0039, SPO-2023/12-0031, SPO-2024/11-0066, SPO-2024/05-0006, SPO-2023/12-0026, SPO-2024/03-0026, SPO-2024/01-0023, SPO-2024/01-0097, SPO-2024/01-0022</v>
          </cell>
        </row>
        <row r="7096">
          <cell r="I7096" t="str">
            <v>F</v>
          </cell>
          <cell r="J7096">
            <v>571855.5</v>
          </cell>
          <cell r="K7096">
            <v>571855.5</v>
          </cell>
          <cell r="L7096">
            <v>571855.5</v>
          </cell>
          <cell r="M7096" t="str">
            <v>F</v>
          </cell>
          <cell r="N7096">
            <v>1</v>
          </cell>
          <cell r="O7096" t="str">
            <v>L</v>
          </cell>
        </row>
        <row r="7097">
          <cell r="F7097" t="str">
            <v>TCLU8215180</v>
          </cell>
          <cell r="G7097" t="str">
            <v>GR-2023/12-0012</v>
          </cell>
          <cell r="H7097" t="str">
            <v>202311-S0041, 202306-S0014, 202310-S0100, 202310-S0015, 202310-S0038, 202307-S0030</v>
          </cell>
          <cell r="I7097" t="str">
            <v>F</v>
          </cell>
          <cell r="J7097">
            <v>124645</v>
          </cell>
          <cell r="K7097">
            <v>124645</v>
          </cell>
          <cell r="L7097">
            <v>80944.46</v>
          </cell>
          <cell r="M7097" t="str">
            <v>F</v>
          </cell>
          <cell r="N7097">
            <v>0.6494</v>
          </cell>
          <cell r="O7097" t="str">
            <v>I</v>
          </cell>
        </row>
        <row r="7098">
          <cell r="G7098" t="str">
            <v>SPO-2023/11-0038</v>
          </cell>
        </row>
        <row r="7098">
          <cell r="I7098" t="str">
            <v>F</v>
          </cell>
          <cell r="J7098">
            <v>4725</v>
          </cell>
          <cell r="K7098">
            <v>4725</v>
          </cell>
          <cell r="L7098">
            <v>4725</v>
          </cell>
          <cell r="M7098" t="str">
            <v>F</v>
          </cell>
          <cell r="N7098">
            <v>1</v>
          </cell>
          <cell r="O7098" t="str">
            <v>L</v>
          </cell>
        </row>
        <row r="7099">
          <cell r="G7099" t="str">
            <v>SPO-2024/01-0019</v>
          </cell>
        </row>
        <row r="7099">
          <cell r="I7099" t="str">
            <v>F</v>
          </cell>
          <cell r="J7099">
            <v>27500</v>
          </cell>
          <cell r="K7099">
            <v>27500</v>
          </cell>
          <cell r="L7099">
            <v>82500</v>
          </cell>
          <cell r="M7099" t="str">
            <v>F</v>
          </cell>
          <cell r="N7099">
            <v>3</v>
          </cell>
          <cell r="O7099" t="str">
            <v>L</v>
          </cell>
        </row>
        <row r="7100">
          <cell r="G7100" t="str">
            <v>SPO-2023/11-0060, SPO-2023/11-0062, SPO-2023/11-0061</v>
          </cell>
        </row>
        <row r="7100">
          <cell r="I7100" t="str">
            <v>F</v>
          </cell>
          <cell r="J7100">
            <v>194208</v>
          </cell>
          <cell r="K7100">
            <v>194208</v>
          </cell>
          <cell r="L7100">
            <v>116524.8</v>
          </cell>
          <cell r="M7100" t="str">
            <v>F</v>
          </cell>
          <cell r="N7100">
            <v>0.6</v>
          </cell>
          <cell r="O7100" t="str">
            <v>L</v>
          </cell>
        </row>
        <row r="7101">
          <cell r="F7101" t="str">
            <v>F-TCNU1878300</v>
          </cell>
          <cell r="G7101" t="str">
            <v>GR-2023/11-0019</v>
          </cell>
        </row>
        <row r="7101">
          <cell r="I7101" t="str">
            <v>F</v>
          </cell>
          <cell r="J7101">
            <v>0</v>
          </cell>
          <cell r="K7101">
            <v>0</v>
          </cell>
          <cell r="L7101">
            <v>0</v>
          </cell>
          <cell r="M7101" t="str">
            <v>F</v>
          </cell>
          <cell r="N7101">
            <v>0.6</v>
          </cell>
        </row>
        <row r="7102">
          <cell r="G7102" t="str">
            <v>SPO-2024/01-0026, SPO-2024/07-0001</v>
          </cell>
        </row>
        <row r="7102">
          <cell r="I7102" t="str">
            <v>F</v>
          </cell>
          <cell r="J7102">
            <v>29535</v>
          </cell>
          <cell r="K7102">
            <v>29535</v>
          </cell>
          <cell r="L7102">
            <v>17721</v>
          </cell>
          <cell r="M7102" t="str">
            <v>F</v>
          </cell>
          <cell r="N7102">
            <v>0.6</v>
          </cell>
          <cell r="O7102" t="str">
            <v>L</v>
          </cell>
        </row>
        <row r="7103">
          <cell r="G7103" t="str">
            <v>SPO-2024/01-0108</v>
          </cell>
        </row>
        <row r="7103">
          <cell r="I7103" t="str">
            <v>F</v>
          </cell>
          <cell r="J7103">
            <v>3750</v>
          </cell>
          <cell r="K7103">
            <v>3750</v>
          </cell>
          <cell r="L7103">
            <v>11250</v>
          </cell>
          <cell r="M7103" t="str">
            <v>F</v>
          </cell>
          <cell r="N7103">
            <v>3</v>
          </cell>
          <cell r="O7103" t="str">
            <v>L</v>
          </cell>
        </row>
        <row r="7104">
          <cell r="G7104" t="str">
            <v>SPO-2024/01-0082, SPO-2023/12-0068, SPO-2024/01-0043, SPO-2024/01-0010, SPO-2024/01-0045, SPO-2024/01-0084, SPO-2024/01-0001, SPO-2023/12-0002</v>
          </cell>
        </row>
        <row r="7104">
          <cell r="I7104" t="str">
            <v>F</v>
          </cell>
          <cell r="J7104">
            <v>143554.17</v>
          </cell>
          <cell r="K7104">
            <v>143554.17</v>
          </cell>
          <cell r="L7104">
            <v>86132.5</v>
          </cell>
          <cell r="M7104" t="str">
            <v>F</v>
          </cell>
          <cell r="N7104">
            <v>0.6</v>
          </cell>
          <cell r="O7104" t="str">
            <v>N</v>
          </cell>
        </row>
        <row r="7105">
          <cell r="G7105" t="str">
            <v>SPO-2023/12-0046, SPO-2023/12-0052, SPO-2024/01-0020, SPO-2024/02-0002, SPO-2023/12-0074, SPO-2024/04-0027</v>
          </cell>
        </row>
        <row r="7105">
          <cell r="I7105" t="str">
            <v>F</v>
          </cell>
          <cell r="J7105">
            <v>14372.5</v>
          </cell>
          <cell r="K7105">
            <v>14372.5</v>
          </cell>
          <cell r="L7105">
            <v>8623.5</v>
          </cell>
          <cell r="M7105" t="str">
            <v>F</v>
          </cell>
          <cell r="N7105">
            <v>0.6</v>
          </cell>
          <cell r="O7105" t="str">
            <v>L</v>
          </cell>
        </row>
        <row r="7106">
          <cell r="G7106" t="str">
            <v>SPO-2024/06-0048, SPO-2024/01-0045, SPO-2024/01-0084, SPO-2024/04-0011, SPO-2024/01-0131, SPO-2023/12-0002, SPO-2024/03-0028, SPO-2024/01-0082, SPO-2024/04-0042</v>
          </cell>
        </row>
        <row r="7106">
          <cell r="I7106" t="str">
            <v>F</v>
          </cell>
          <cell r="J7106">
            <v>92070</v>
          </cell>
          <cell r="K7106">
            <v>92070</v>
          </cell>
          <cell r="L7106">
            <v>55242</v>
          </cell>
          <cell r="M7106" t="str">
            <v>F</v>
          </cell>
          <cell r="N7106">
            <v>0.6</v>
          </cell>
          <cell r="O7106" t="str">
            <v>L</v>
          </cell>
        </row>
        <row r="7107">
          <cell r="G7107" t="str">
            <v>SPO-2024/01-0009</v>
          </cell>
        </row>
        <row r="7107">
          <cell r="I7107" t="str">
            <v>F</v>
          </cell>
          <cell r="J7107">
            <v>2412.55</v>
          </cell>
          <cell r="K7107">
            <v>2412.55</v>
          </cell>
          <cell r="L7107">
            <v>1447.53</v>
          </cell>
          <cell r="M7107" t="str">
            <v>F</v>
          </cell>
          <cell r="N7107">
            <v>0.6</v>
          </cell>
          <cell r="O7107" t="str">
            <v>L</v>
          </cell>
        </row>
        <row r="7108">
          <cell r="G7108" t="str">
            <v>SPO-2023/12-0036</v>
          </cell>
        </row>
        <row r="7108">
          <cell r="I7108" t="str">
            <v>F</v>
          </cell>
          <cell r="J7108">
            <v>4380</v>
          </cell>
          <cell r="K7108">
            <v>4380</v>
          </cell>
          <cell r="L7108">
            <v>13140</v>
          </cell>
          <cell r="M7108" t="str">
            <v>F</v>
          </cell>
          <cell r="N7108">
            <v>3</v>
          </cell>
          <cell r="O7108" t="str">
            <v>L</v>
          </cell>
        </row>
        <row r="7109">
          <cell r="F7109" t="str">
            <v>SEGU4619712</v>
          </cell>
          <cell r="G7109" t="str">
            <v>GR-2023/11-0037</v>
          </cell>
          <cell r="H7109" t="str">
            <v>202305-S0093, 202308-S0075, 202307-S0051, 202310-S0040</v>
          </cell>
          <cell r="I7109" t="str">
            <v>F</v>
          </cell>
          <cell r="J7109">
            <v>20525.37</v>
          </cell>
          <cell r="K7109">
            <v>20525.37</v>
          </cell>
          <cell r="L7109">
            <v>20525.37</v>
          </cell>
          <cell r="M7109" t="str">
            <v>F</v>
          </cell>
          <cell r="N7109">
            <v>1</v>
          </cell>
          <cell r="O7109" t="str">
            <v>I</v>
          </cell>
        </row>
        <row r="7110">
          <cell r="G7110" t="str">
            <v>SPO-2024/01-0073</v>
          </cell>
        </row>
        <row r="7110">
          <cell r="I7110" t="str">
            <v>F</v>
          </cell>
          <cell r="J7110">
            <v>32000</v>
          </cell>
          <cell r="K7110">
            <v>32000</v>
          </cell>
          <cell r="L7110">
            <v>96000</v>
          </cell>
          <cell r="M7110" t="str">
            <v>F</v>
          </cell>
          <cell r="N7110">
            <v>3</v>
          </cell>
          <cell r="O7110" t="str">
            <v>L</v>
          </cell>
        </row>
        <row r="7111">
          <cell r="G7111" t="str">
            <v>SPO-2023/12-0018</v>
          </cell>
        </row>
        <row r="7111">
          <cell r="I7111" t="str">
            <v>F</v>
          </cell>
          <cell r="J7111">
            <v>43500</v>
          </cell>
          <cell r="K7111">
            <v>43500</v>
          </cell>
          <cell r="L7111">
            <v>43500</v>
          </cell>
          <cell r="M7111" t="str">
            <v>F</v>
          </cell>
          <cell r="N7111">
            <v>1</v>
          </cell>
          <cell r="O7111" t="str">
            <v>L</v>
          </cell>
        </row>
        <row r="7112">
          <cell r="G7112" t="str">
            <v>SPO-2023/12-0014</v>
          </cell>
        </row>
        <row r="7112">
          <cell r="I7112" t="str">
            <v>F</v>
          </cell>
          <cell r="J7112">
            <v>1086</v>
          </cell>
          <cell r="K7112">
            <v>1086</v>
          </cell>
          <cell r="L7112">
            <v>3258</v>
          </cell>
          <cell r="M7112" t="str">
            <v>F</v>
          </cell>
          <cell r="N7112">
            <v>3</v>
          </cell>
          <cell r="O7112" t="str">
            <v>L</v>
          </cell>
        </row>
        <row r="7113">
          <cell r="G7113" t="str">
            <v>SPO-2024/04-0057, SPO-2024/05-0045, SPO-2024/04-0040, SPO-2024/05-0068, SPO-2024/01-0026, SPO-2024/01-0120, SPO-2024/06-0045, SPO-2024/03-0025, SPO-2023/12-0045, SPO-2024/10-0029, SPO-2024/01-0027, SPO-2024/07-0001, SPO-2024/04-0073, SPO-2024/01-0032, SPO-2023/12-0004, SPO-2024/06-0044, SPO-2024/01-0098, SPO-2024/01-0121, SPO-2024/04-0074, SPO-2024/04-0072</v>
          </cell>
        </row>
        <row r="7113">
          <cell r="I7113" t="str">
            <v>F</v>
          </cell>
          <cell r="J7113">
            <v>352040</v>
          </cell>
          <cell r="K7113">
            <v>352040</v>
          </cell>
          <cell r="L7113">
            <v>211224</v>
          </cell>
          <cell r="M7113" t="str">
            <v>F</v>
          </cell>
          <cell r="N7113">
            <v>0.6</v>
          </cell>
          <cell r="O7113" t="str">
            <v>L</v>
          </cell>
        </row>
        <row r="7114">
          <cell r="I7114" t="str">
            <v>T</v>
          </cell>
          <cell r="J7114">
            <v>0</v>
          </cell>
          <cell r="K7114">
            <v>0</v>
          </cell>
          <cell r="L7114">
            <v>0</v>
          </cell>
          <cell r="M7114" t="str">
            <v>F</v>
          </cell>
          <cell r="N7114">
            <v>1</v>
          </cell>
        </row>
        <row r="7115">
          <cell r="F7115" t="str">
            <v>TCNU5104575</v>
          </cell>
          <cell r="G7115" t="str">
            <v>GR-2023/11-0067</v>
          </cell>
          <cell r="H7115" t="str">
            <v>202311-S0025, 202307-S0029, 202310-S0089, 202310-S0076, 202310-S0029</v>
          </cell>
          <cell r="I7115" t="str">
            <v>F</v>
          </cell>
          <cell r="J7115">
            <v>120560</v>
          </cell>
          <cell r="K7115">
            <v>120560</v>
          </cell>
          <cell r="L7115">
            <v>79244.09</v>
          </cell>
          <cell r="M7115" t="str">
            <v>F</v>
          </cell>
          <cell r="N7115">
            <v>0.6573</v>
          </cell>
          <cell r="O7115" t="str">
            <v>I</v>
          </cell>
        </row>
        <row r="7116">
          <cell r="G7116" t="str">
            <v>SPO-2023/12-0038, SPO-2023/12-0039</v>
          </cell>
        </row>
        <row r="7116">
          <cell r="I7116" t="str">
            <v>F</v>
          </cell>
          <cell r="J7116">
            <v>38152</v>
          </cell>
          <cell r="K7116">
            <v>38152</v>
          </cell>
          <cell r="L7116">
            <v>22891.2</v>
          </cell>
          <cell r="M7116" t="str">
            <v>F</v>
          </cell>
          <cell r="N7116">
            <v>0.6</v>
          </cell>
          <cell r="O7116" t="str">
            <v>L</v>
          </cell>
        </row>
        <row r="7117">
          <cell r="F7117" t="str">
            <v>MAGU5466085</v>
          </cell>
          <cell r="G7117" t="str">
            <v>GR-2023/11-0063</v>
          </cell>
          <cell r="H7117" t="str">
            <v>202302-S0015, 202205-S0076, 202308-S0039, 202310-S0029, 202310-S0073, 202311-S0025</v>
          </cell>
          <cell r="I7117" t="str">
            <v>F</v>
          </cell>
          <cell r="J7117">
            <v>178334.72</v>
          </cell>
          <cell r="K7117">
            <v>178334.72</v>
          </cell>
          <cell r="L7117">
            <v>117219.41</v>
          </cell>
          <cell r="M7117" t="str">
            <v>F</v>
          </cell>
          <cell r="N7117">
            <v>0.6573</v>
          </cell>
          <cell r="O7117" t="str">
            <v>I</v>
          </cell>
        </row>
        <row r="7118">
          <cell r="F7118" t="str">
            <v>SEGU4610335</v>
          </cell>
          <cell r="G7118" t="str">
            <v>GR-2023/11-0066</v>
          </cell>
          <cell r="H7118" t="str">
            <v>202203-S0077, 202303-S0023, 202310-S0029, 202303-S0022, 202306-S0015, 202306-S0009, 202304-S0018, 202311-S0025</v>
          </cell>
          <cell r="I7118" t="str">
            <v>F</v>
          </cell>
          <cell r="J7118">
            <v>124878.4</v>
          </cell>
          <cell r="K7118">
            <v>124878.4</v>
          </cell>
          <cell r="L7118">
            <v>82082.57</v>
          </cell>
          <cell r="M7118" t="str">
            <v>F</v>
          </cell>
          <cell r="N7118">
            <v>0.6573</v>
          </cell>
          <cell r="O7118" t="str">
            <v>I</v>
          </cell>
        </row>
        <row r="7119">
          <cell r="F7119" t="str">
            <v>ECMU9655520</v>
          </cell>
          <cell r="G7119" t="str">
            <v>GR-2023/11-0061</v>
          </cell>
          <cell r="H7119" t="str">
            <v>202311-S0025</v>
          </cell>
          <cell r="I7119" t="str">
            <v>F</v>
          </cell>
          <cell r="J7119">
            <v>148672.91</v>
          </cell>
          <cell r="K7119">
            <v>148672.91</v>
          </cell>
          <cell r="L7119">
            <v>97722.7</v>
          </cell>
          <cell r="M7119" t="str">
            <v>F</v>
          </cell>
          <cell r="N7119">
            <v>0.6573</v>
          </cell>
          <cell r="O7119" t="str">
            <v>I</v>
          </cell>
        </row>
        <row r="7120">
          <cell r="G7120" t="str">
            <v>SPO-2023/11-0036, SPO-2023/11-0033, SPO-2023/11-0035, SPO-2023/11-0034</v>
          </cell>
        </row>
        <row r="7120">
          <cell r="I7120" t="str">
            <v>F</v>
          </cell>
          <cell r="J7120">
            <v>255486</v>
          </cell>
          <cell r="K7120">
            <v>255486</v>
          </cell>
          <cell r="L7120">
            <v>153291.6</v>
          </cell>
          <cell r="M7120" t="str">
            <v>F</v>
          </cell>
          <cell r="N7120">
            <v>0.6</v>
          </cell>
          <cell r="O7120" t="str">
            <v>L</v>
          </cell>
        </row>
        <row r="7121">
          <cell r="F7121" t="str">
            <v>YMMU6418145</v>
          </cell>
          <cell r="G7121" t="str">
            <v>GR-2023/11-0059</v>
          </cell>
          <cell r="H7121" t="str">
            <v>202311-S0009</v>
          </cell>
          <cell r="I7121" t="str">
            <v>F</v>
          </cell>
          <cell r="J7121">
            <v>316</v>
          </cell>
          <cell r="K7121">
            <v>316</v>
          </cell>
          <cell r="L7121">
            <v>207.71</v>
          </cell>
          <cell r="M7121" t="str">
            <v>F</v>
          </cell>
          <cell r="N7121">
            <v>0.6573</v>
          </cell>
          <cell r="O7121" t="str">
            <v>I</v>
          </cell>
        </row>
        <row r="7122">
          <cell r="F7122" t="str">
            <v>YMMU6418145</v>
          </cell>
          <cell r="G7122" t="str">
            <v>GR-2023/11-0058</v>
          </cell>
          <cell r="H7122" t="str">
            <v>202310-S0102</v>
          </cell>
          <cell r="I7122" t="str">
            <v>F</v>
          </cell>
          <cell r="J7122">
            <v>881.91</v>
          </cell>
          <cell r="K7122">
            <v>881.91</v>
          </cell>
          <cell r="L7122">
            <v>579.68</v>
          </cell>
          <cell r="M7122" t="str">
            <v>F</v>
          </cell>
          <cell r="N7122">
            <v>0.6573</v>
          </cell>
          <cell r="O7122" t="str">
            <v>I</v>
          </cell>
        </row>
        <row r="7123">
          <cell r="F7123" t="str">
            <v>YMMU6418145</v>
          </cell>
          <cell r="G7123" t="str">
            <v>GR-2023/11-0057</v>
          </cell>
          <cell r="H7123" t="str">
            <v>202311-S0023</v>
          </cell>
          <cell r="I7123" t="str">
            <v>F</v>
          </cell>
          <cell r="J7123">
            <v>0</v>
          </cell>
          <cell r="K7123">
            <v>0</v>
          </cell>
          <cell r="L7123">
            <v>0</v>
          </cell>
          <cell r="M7123" t="str">
            <v>F</v>
          </cell>
          <cell r="N7123">
            <v>0.6573</v>
          </cell>
          <cell r="O7123" t="str">
            <v>I</v>
          </cell>
        </row>
        <row r="7124">
          <cell r="F7124" t="str">
            <v>YMMU6418145</v>
          </cell>
          <cell r="G7124" t="str">
            <v>GR-2023/11-0056</v>
          </cell>
          <cell r="H7124" t="str">
            <v>202211-S0062, 202302-S0076, 202307-S0028, 202309-S0025, 202308-S0083</v>
          </cell>
          <cell r="I7124" t="str">
            <v>F</v>
          </cell>
          <cell r="J7124">
            <v>171090.1</v>
          </cell>
          <cell r="K7124">
            <v>171090.1</v>
          </cell>
          <cell r="L7124">
            <v>112457.52</v>
          </cell>
          <cell r="M7124" t="str">
            <v>F</v>
          </cell>
          <cell r="N7124">
            <v>0.6573</v>
          </cell>
          <cell r="O7124" t="str">
            <v>I</v>
          </cell>
        </row>
        <row r="7125">
          <cell r="G7125" t="str">
            <v>SPO-2023/11-0050</v>
          </cell>
        </row>
        <row r="7125">
          <cell r="I7125" t="str">
            <v>F</v>
          </cell>
          <cell r="J7125">
            <v>1040</v>
          </cell>
          <cell r="K7125">
            <v>1040</v>
          </cell>
          <cell r="L7125">
            <v>624</v>
          </cell>
          <cell r="M7125" t="str">
            <v>F</v>
          </cell>
          <cell r="N7125">
            <v>0.6</v>
          </cell>
          <cell r="O7125" t="str">
            <v>L</v>
          </cell>
        </row>
        <row r="7126">
          <cell r="G7126" t="str">
            <v>SPO-2023/11-0030</v>
          </cell>
        </row>
        <row r="7126">
          <cell r="I7126" t="str">
            <v>F</v>
          </cell>
          <cell r="J7126">
            <v>0</v>
          </cell>
          <cell r="K7126">
            <v>0</v>
          </cell>
          <cell r="L7126">
            <v>0</v>
          </cell>
          <cell r="M7126" t="str">
            <v>F</v>
          </cell>
          <cell r="N7126">
            <v>1</v>
          </cell>
          <cell r="O7126" t="str">
            <v>L</v>
          </cell>
        </row>
        <row r="7127">
          <cell r="F7127" t="str">
            <v>BY COURIER</v>
          </cell>
          <cell r="G7127" t="str">
            <v>GR-2023/11-0015</v>
          </cell>
          <cell r="H7127" t="str">
            <v>202308-S0069</v>
          </cell>
          <cell r="I7127" t="str">
            <v>F</v>
          </cell>
          <cell r="J7127">
            <v>533.5</v>
          </cell>
          <cell r="K7127">
            <v>533.5</v>
          </cell>
          <cell r="L7127">
            <v>348.91</v>
          </cell>
          <cell r="M7127" t="str">
            <v>F</v>
          </cell>
          <cell r="N7127">
            <v>0.654</v>
          </cell>
        </row>
        <row r="7128">
          <cell r="G7128" t="str">
            <v>SPO-2024/01-0071</v>
          </cell>
        </row>
        <row r="7128">
          <cell r="I7128" t="str">
            <v>F</v>
          </cell>
          <cell r="J7128">
            <v>12600</v>
          </cell>
          <cell r="K7128">
            <v>12600</v>
          </cell>
          <cell r="L7128">
            <v>37800</v>
          </cell>
          <cell r="M7128" t="str">
            <v>F</v>
          </cell>
          <cell r="N7128">
            <v>3</v>
          </cell>
          <cell r="O7128" t="str">
            <v>L</v>
          </cell>
        </row>
        <row r="7129">
          <cell r="G7129" t="str">
            <v>SPO-2023/12-0052</v>
          </cell>
        </row>
        <row r="7129">
          <cell r="I7129" t="str">
            <v>F</v>
          </cell>
          <cell r="J7129">
            <v>19120</v>
          </cell>
          <cell r="K7129">
            <v>19120</v>
          </cell>
          <cell r="L7129">
            <v>57360</v>
          </cell>
          <cell r="M7129" t="str">
            <v>F</v>
          </cell>
          <cell r="N7129">
            <v>3</v>
          </cell>
          <cell r="O7129" t="str">
            <v>L</v>
          </cell>
        </row>
        <row r="7130">
          <cell r="G7130" t="str">
            <v>SPO-2023/11-0063</v>
          </cell>
        </row>
        <row r="7130">
          <cell r="I7130" t="str">
            <v>F</v>
          </cell>
          <cell r="J7130">
            <v>18490</v>
          </cell>
          <cell r="K7130">
            <v>18490</v>
          </cell>
          <cell r="L7130">
            <v>11094</v>
          </cell>
          <cell r="M7130" t="str">
            <v>F</v>
          </cell>
          <cell r="N7130">
            <v>0.6</v>
          </cell>
          <cell r="O7130" t="str">
            <v>L</v>
          </cell>
        </row>
        <row r="7131">
          <cell r="F7131" t="str">
            <v>YMMU6239031</v>
          </cell>
          <cell r="G7131" t="str">
            <v>GR-2023/11-0053</v>
          </cell>
          <cell r="H7131" t="str">
            <v>202309-S0031, 202309-S0037</v>
          </cell>
          <cell r="I7131" t="str">
            <v>F</v>
          </cell>
          <cell r="J7131">
            <v>42176</v>
          </cell>
          <cell r="K7131">
            <v>42176</v>
          </cell>
          <cell r="L7131">
            <v>27857.25</v>
          </cell>
          <cell r="M7131" t="str">
            <v>F</v>
          </cell>
          <cell r="N7131">
            <v>0.6605</v>
          </cell>
          <cell r="O7131" t="str">
            <v>I</v>
          </cell>
        </row>
        <row r="7132">
          <cell r="F7132" t="str">
            <v>YMMU6239031</v>
          </cell>
          <cell r="G7132" t="str">
            <v>GR-2023/11-0052</v>
          </cell>
          <cell r="H7132" t="str">
            <v>202309-S0039</v>
          </cell>
          <cell r="I7132" t="str">
            <v>F</v>
          </cell>
          <cell r="J7132">
            <v>3588</v>
          </cell>
          <cell r="K7132">
            <v>3588</v>
          </cell>
          <cell r="L7132">
            <v>2369.87</v>
          </cell>
          <cell r="M7132" t="str">
            <v>F</v>
          </cell>
          <cell r="N7132">
            <v>0.6605</v>
          </cell>
          <cell r="O7132" t="str">
            <v>I</v>
          </cell>
        </row>
        <row r="7133">
          <cell r="F7133" t="str">
            <v>YMMU6239031</v>
          </cell>
          <cell r="G7133" t="str">
            <v>GR-2023/11-0051</v>
          </cell>
          <cell r="H7133" t="str">
            <v>202307-S0044</v>
          </cell>
          <cell r="I7133" t="str">
            <v>F</v>
          </cell>
          <cell r="J7133">
            <v>17200</v>
          </cell>
          <cell r="K7133">
            <v>17200</v>
          </cell>
          <cell r="L7133">
            <v>11360.6</v>
          </cell>
          <cell r="M7133" t="str">
            <v>F</v>
          </cell>
          <cell r="N7133">
            <v>0.6605</v>
          </cell>
          <cell r="O7133" t="str">
            <v>I</v>
          </cell>
        </row>
        <row r="7134">
          <cell r="F7134" t="str">
            <v>YMMU6239031</v>
          </cell>
          <cell r="G7134" t="str">
            <v>GR-2023/11-0050</v>
          </cell>
          <cell r="H7134" t="str">
            <v>202309-S0069, 202310-S0063, 202310-S0006</v>
          </cell>
          <cell r="I7134" t="str">
            <v>F</v>
          </cell>
          <cell r="J7134">
            <v>28136</v>
          </cell>
          <cell r="K7134">
            <v>28136</v>
          </cell>
          <cell r="L7134">
            <v>18583.83</v>
          </cell>
          <cell r="M7134" t="str">
            <v>F</v>
          </cell>
          <cell r="N7134">
            <v>0.6605</v>
          </cell>
          <cell r="O7134" t="str">
            <v>I</v>
          </cell>
        </row>
        <row r="7135">
          <cell r="F7135" t="str">
            <v>YMMU6239031</v>
          </cell>
          <cell r="G7135" t="str">
            <v>GR-2023/11-0049</v>
          </cell>
          <cell r="H7135" t="str">
            <v>202310-S0065, 202310-S0061, 202309-S0035</v>
          </cell>
          <cell r="I7135" t="str">
            <v>F</v>
          </cell>
          <cell r="J7135">
            <v>13377</v>
          </cell>
          <cell r="K7135">
            <v>13377</v>
          </cell>
          <cell r="L7135">
            <v>8835.51</v>
          </cell>
          <cell r="M7135" t="str">
            <v>F</v>
          </cell>
          <cell r="N7135">
            <v>0.6605</v>
          </cell>
          <cell r="O7135" t="str">
            <v>I</v>
          </cell>
        </row>
        <row r="7136">
          <cell r="F7136" t="str">
            <v>YMMU6239031</v>
          </cell>
          <cell r="G7136" t="str">
            <v>GR-2023/11-0048</v>
          </cell>
          <cell r="H7136" t="str">
            <v>202308-S0069, 202310-S0017, 202310-S0080, 202308-S0079, 202310-S0056, 202310-S0084, 202307-S0035, 202308-S0047, 202310-S0095, 202310-S0026</v>
          </cell>
          <cell r="I7136" t="str">
            <v>F</v>
          </cell>
          <cell r="J7136">
            <v>177800</v>
          </cell>
          <cell r="K7136">
            <v>177800</v>
          </cell>
          <cell r="L7136">
            <v>117436.9</v>
          </cell>
          <cell r="M7136" t="str">
            <v>F</v>
          </cell>
          <cell r="N7136">
            <v>0.6605</v>
          </cell>
          <cell r="O7136" t="str">
            <v>I</v>
          </cell>
        </row>
        <row r="7137">
          <cell r="F7137" t="str">
            <v>YMMU6239031</v>
          </cell>
          <cell r="G7137" t="str">
            <v>GR-2023/11-0047</v>
          </cell>
          <cell r="H7137" t="str">
            <v>202307-S0032</v>
          </cell>
          <cell r="I7137" t="str">
            <v>F</v>
          </cell>
          <cell r="J7137">
            <v>18870</v>
          </cell>
          <cell r="K7137">
            <v>18870</v>
          </cell>
          <cell r="L7137">
            <v>12463.64</v>
          </cell>
          <cell r="M7137" t="str">
            <v>F</v>
          </cell>
          <cell r="N7137">
            <v>0.6605</v>
          </cell>
          <cell r="O7137" t="str">
            <v>I</v>
          </cell>
        </row>
        <row r="7138">
          <cell r="F7138" t="str">
            <v>YMMU6239031</v>
          </cell>
          <cell r="G7138" t="str">
            <v>GR-2023/11-0045</v>
          </cell>
          <cell r="H7138" t="str">
            <v>202307-S0079, 202310-S0003</v>
          </cell>
          <cell r="I7138" t="str">
            <v>F</v>
          </cell>
          <cell r="J7138">
            <v>1295</v>
          </cell>
          <cell r="K7138">
            <v>1295</v>
          </cell>
          <cell r="L7138">
            <v>855.35</v>
          </cell>
          <cell r="M7138" t="str">
            <v>F</v>
          </cell>
          <cell r="N7138">
            <v>0.6605</v>
          </cell>
          <cell r="O7138" t="str">
            <v>I</v>
          </cell>
        </row>
        <row r="7139">
          <cell r="F7139" t="str">
            <v>YMMU6239031</v>
          </cell>
          <cell r="G7139" t="str">
            <v>GR-2023/11-0044</v>
          </cell>
          <cell r="H7139" t="str">
            <v>202310-S0050</v>
          </cell>
          <cell r="I7139" t="str">
            <v>F</v>
          </cell>
          <cell r="J7139">
            <v>6914</v>
          </cell>
          <cell r="K7139">
            <v>6914</v>
          </cell>
          <cell r="L7139">
            <v>4566.7</v>
          </cell>
          <cell r="M7139" t="str">
            <v>F</v>
          </cell>
          <cell r="N7139">
            <v>0.6605</v>
          </cell>
          <cell r="O7139" t="str">
            <v>I</v>
          </cell>
        </row>
        <row r="7140">
          <cell r="F7140" t="str">
            <v>YMMU6239031</v>
          </cell>
          <cell r="G7140" t="str">
            <v>GR-2023/11-0043</v>
          </cell>
          <cell r="H7140" t="str">
            <v>202309-S0023</v>
          </cell>
          <cell r="I7140" t="str">
            <v>F</v>
          </cell>
          <cell r="J7140">
            <v>10000</v>
          </cell>
          <cell r="K7140">
            <v>10000</v>
          </cell>
          <cell r="L7140">
            <v>6605</v>
          </cell>
          <cell r="M7140" t="str">
            <v>F</v>
          </cell>
          <cell r="N7140">
            <v>0.6605</v>
          </cell>
          <cell r="O7140" t="str">
            <v>I</v>
          </cell>
        </row>
        <row r="7141">
          <cell r="F7141" t="str">
            <v>YMMU6239031</v>
          </cell>
          <cell r="G7141" t="str">
            <v>GR-2023/11-0042</v>
          </cell>
          <cell r="H7141" t="str">
            <v>202309-S0004</v>
          </cell>
          <cell r="I7141" t="str">
            <v>F</v>
          </cell>
          <cell r="J7141">
            <v>26630</v>
          </cell>
          <cell r="K7141">
            <v>26630</v>
          </cell>
          <cell r="L7141">
            <v>17589.12</v>
          </cell>
          <cell r="M7141" t="str">
            <v>F</v>
          </cell>
          <cell r="N7141">
            <v>0.6605</v>
          </cell>
          <cell r="O7141" t="str">
            <v>I</v>
          </cell>
        </row>
        <row r="7142">
          <cell r="F7142" t="str">
            <v>YMMU6239031</v>
          </cell>
          <cell r="G7142" t="str">
            <v>GR-2023/11-0041</v>
          </cell>
          <cell r="H7142" t="str">
            <v>202310-S0082, 202309-S0070, 202308-S0073, 202309-S0057, 202310-S0021, 202310-S0020, 202307-S0064</v>
          </cell>
          <cell r="I7142" t="str">
            <v>F</v>
          </cell>
          <cell r="J7142">
            <v>186503.4</v>
          </cell>
          <cell r="K7142">
            <v>186503.4</v>
          </cell>
          <cell r="L7142">
            <v>123185.5</v>
          </cell>
          <cell r="M7142" t="str">
            <v>F</v>
          </cell>
          <cell r="N7142">
            <v>0.6605</v>
          </cell>
          <cell r="O7142" t="str">
            <v>I</v>
          </cell>
        </row>
        <row r="7143">
          <cell r="G7143" t="str">
            <v>SPO-2023/12-0036</v>
          </cell>
        </row>
        <row r="7143">
          <cell r="I7143" t="str">
            <v>F</v>
          </cell>
          <cell r="J7143">
            <v>10200</v>
          </cell>
          <cell r="K7143">
            <v>10200</v>
          </cell>
          <cell r="L7143">
            <v>30600</v>
          </cell>
          <cell r="M7143" t="str">
            <v>F</v>
          </cell>
          <cell r="N7143">
            <v>3</v>
          </cell>
          <cell r="O7143" t="str">
            <v>L</v>
          </cell>
        </row>
        <row r="7144">
          <cell r="I7144" t="str">
            <v>F</v>
          </cell>
          <cell r="J7144">
            <v>17000</v>
          </cell>
          <cell r="K7144">
            <v>17000</v>
          </cell>
          <cell r="L7144">
            <v>10200</v>
          </cell>
          <cell r="M7144" t="str">
            <v>F</v>
          </cell>
          <cell r="N7144">
            <v>0.6</v>
          </cell>
          <cell r="O7144" t="str">
            <v>N</v>
          </cell>
        </row>
        <row r="7145">
          <cell r="G7145" t="str">
            <v>SPO-2024/03-0036, SPO-2024/06-0084</v>
          </cell>
        </row>
        <row r="7145">
          <cell r="I7145" t="str">
            <v>F</v>
          </cell>
          <cell r="J7145">
            <v>159</v>
          </cell>
          <cell r="K7145">
            <v>159</v>
          </cell>
          <cell r="L7145">
            <v>95.4</v>
          </cell>
          <cell r="M7145" t="str">
            <v>F</v>
          </cell>
          <cell r="N7145">
            <v>0.6</v>
          </cell>
          <cell r="O7145" t="str">
            <v>N</v>
          </cell>
        </row>
        <row r="7146">
          <cell r="G7146" t="str">
            <v>SPO-2024/01-0011</v>
          </cell>
        </row>
        <row r="7146">
          <cell r="I7146" t="str">
            <v>F</v>
          </cell>
          <cell r="J7146">
            <v>6615</v>
          </cell>
          <cell r="K7146">
            <v>6615</v>
          </cell>
          <cell r="L7146">
            <v>19845</v>
          </cell>
          <cell r="M7146" t="str">
            <v>F</v>
          </cell>
          <cell r="N7146">
            <v>3</v>
          </cell>
          <cell r="O7146" t="str">
            <v>L</v>
          </cell>
        </row>
        <row r="7147">
          <cell r="G7147" t="str">
            <v>SPO-2023/12-0010</v>
          </cell>
        </row>
        <row r="7147">
          <cell r="I7147" t="str">
            <v>F</v>
          </cell>
          <cell r="J7147">
            <v>43500</v>
          </cell>
          <cell r="K7147">
            <v>43500</v>
          </cell>
          <cell r="L7147">
            <v>26100</v>
          </cell>
          <cell r="M7147" t="str">
            <v>F</v>
          </cell>
          <cell r="N7147">
            <v>0.6</v>
          </cell>
          <cell r="O7147" t="str">
            <v>L</v>
          </cell>
        </row>
        <row r="7148">
          <cell r="G7148" t="str">
            <v>SPO-2024/01-0084, SPO-2024/01-0001, SPO-2023/12-0002</v>
          </cell>
        </row>
        <row r="7148">
          <cell r="I7148" t="str">
            <v>F</v>
          </cell>
          <cell r="J7148">
            <v>5752.5</v>
          </cell>
          <cell r="K7148">
            <v>5752.5</v>
          </cell>
          <cell r="L7148">
            <v>3451.5</v>
          </cell>
          <cell r="M7148" t="str">
            <v>F</v>
          </cell>
          <cell r="N7148">
            <v>0.6</v>
          </cell>
          <cell r="O7148" t="str">
            <v>L</v>
          </cell>
        </row>
        <row r="7149">
          <cell r="F7149" t="str">
            <v>F-CMAU4822828</v>
          </cell>
          <cell r="G7149" t="str">
            <v>GR-2023/11-0011</v>
          </cell>
        </row>
        <row r="7149">
          <cell r="I7149" t="str">
            <v>F</v>
          </cell>
          <cell r="J7149">
            <v>0</v>
          </cell>
          <cell r="K7149">
            <v>0</v>
          </cell>
          <cell r="L7149">
            <v>0</v>
          </cell>
          <cell r="M7149" t="str">
            <v>F</v>
          </cell>
          <cell r="N7149">
            <v>0.6</v>
          </cell>
          <cell r="O7149" t="str">
            <v>I</v>
          </cell>
        </row>
        <row r="7150">
          <cell r="F7150" t="str">
            <v>CMAU7455500</v>
          </cell>
          <cell r="G7150" t="str">
            <v>GR-2023/11-0031</v>
          </cell>
          <cell r="H7150" t="str">
            <v>202307-S0022, 202308-S0029, 202307-S0020, 202308-S0084, 202307-S0067, 202309-S0072, 202308-S0043, 202305-S0093, 202306-S0039, 202309-S0041, 202309-S0008, 202310-S0044, 202308-S0075, 202309-S0021, 202310-S0012, 202310-S0062, 202306-S0031, 202307-S0005, 202308-S0023, 202309-S0050, 202307-S0051, 202308-S0041, 202307-S0021, 202309-S0060</v>
          </cell>
          <cell r="I7150" t="str">
            <v>F</v>
          </cell>
          <cell r="J7150">
            <v>984168.4</v>
          </cell>
          <cell r="K7150">
            <v>984168.4</v>
          </cell>
          <cell r="L7150">
            <v>650043.23</v>
          </cell>
          <cell r="M7150" t="str">
            <v>F</v>
          </cell>
          <cell r="N7150">
            <v>0.6605</v>
          </cell>
          <cell r="O7150" t="str">
            <v>I</v>
          </cell>
        </row>
        <row r="7151">
          <cell r="F7151" t="str">
            <v>FOR LINKING </v>
          </cell>
          <cell r="G7151" t="str">
            <v>SPO-2023/12-0071, SPO-2024/05-0057, SPO-2024/01-0092, SPO-2024/03-0020, SPO-2024/05-0056, SPO-2023/12-0056, SPO-2024/05-0072, SPO-2024/04-0020, SPO-2024/03-0018, SPO-2024/03-0005, SPO-2024/01-0044, SPO-2024/11-0021, SPO-2023/12-0007, SPO-2024/04-0016, SPO-2024/01-0090, SPO-2024/05-0016, SPO-2023/12-0063, SPO-2024/04-0030, SPO-2024/04-0031, SPO-2023/12-0058, SPO-2023/12-0008, SPO-2023/12-0009, SPO-2024/01-0089, SPO-2024/10-0079, SPO-2024/01-0047, SPO-2024/01-0048, SPO-2024/11-0035, SPO-2024/01-0050, SPO-2024/01-0129, SPO-2024/01-0128, SPO-2023/11-0062, SPO-2024/07-0061, SPO-2024/04-0021, SPO-2024/01-0049, SPO-2023/12-0055, SPO-2023/12-0073, SPO-2023/12-0066, SPO-2024/05-0010, SPO-2024/05-0049, SPO-2023/12-0057, SPO-2024/06-0051, SPO-2023/12-0060, SPO-2023/12-0006, SPO-2024/01-0088, SPO-2023/12-0070, SPO-2024/01-0066, SPO-2024/07-0015, SPO-2024/04-0017, SPO-2024/04-0018, SPO-2024/01-0051</v>
          </cell>
        </row>
        <row r="7151">
          <cell r="I7151" t="str">
            <v>F</v>
          </cell>
          <cell r="J7151">
            <v>1548618</v>
          </cell>
          <cell r="K7151">
            <v>1548618</v>
          </cell>
          <cell r="L7151">
            <v>929170.8</v>
          </cell>
          <cell r="M7151" t="str">
            <v>F</v>
          </cell>
          <cell r="N7151">
            <v>0.6</v>
          </cell>
          <cell r="O7151" t="str">
            <v>L</v>
          </cell>
        </row>
        <row r="7152">
          <cell r="G7152" t="str">
            <v>GR-2023/11-0009</v>
          </cell>
          <cell r="H7152" t="str">
            <v>202309-S0072, 202307-S0051</v>
          </cell>
          <cell r="I7152" t="str">
            <v>F</v>
          </cell>
          <cell r="J7152">
            <v>2308.5</v>
          </cell>
          <cell r="K7152">
            <v>2308.5</v>
          </cell>
          <cell r="L7152">
            <v>1505.14</v>
          </cell>
          <cell r="M7152" t="str">
            <v>F</v>
          </cell>
          <cell r="N7152">
            <v>0.652</v>
          </cell>
        </row>
        <row r="7153">
          <cell r="G7153" t="str">
            <v>GR-2023/11-0010</v>
          </cell>
        </row>
        <row r="7153">
          <cell r="I7153" t="str">
            <v>F</v>
          </cell>
          <cell r="J7153">
            <v>0</v>
          </cell>
          <cell r="K7153">
            <v>0</v>
          </cell>
          <cell r="L7153">
            <v>0</v>
          </cell>
          <cell r="M7153" t="str">
            <v>F</v>
          </cell>
          <cell r="N7153">
            <v>0.6</v>
          </cell>
        </row>
        <row r="7154">
          <cell r="G7154" t="str">
            <v>SPO-2024/01-0121, SPO-2024/01-0098, SPO-2024/01-0034, SPO-2024/04-0073, SPO-2024/03-0017</v>
          </cell>
        </row>
        <row r="7154">
          <cell r="I7154" t="str">
            <v>F</v>
          </cell>
          <cell r="J7154">
            <v>28500</v>
          </cell>
          <cell r="K7154">
            <v>28500</v>
          </cell>
          <cell r="L7154">
            <v>17100</v>
          </cell>
          <cell r="M7154" t="str">
            <v>F</v>
          </cell>
          <cell r="N7154">
            <v>0.6</v>
          </cell>
          <cell r="O7154" t="str">
            <v>L</v>
          </cell>
        </row>
        <row r="7155">
          <cell r="G7155" t="str">
            <v>SPO-2024/01-0026, SPO-2024/01-0099, SPO-2024/01-0027, SPO-2023/12-0045</v>
          </cell>
        </row>
        <row r="7155">
          <cell r="I7155" t="str">
            <v>F</v>
          </cell>
          <cell r="J7155">
            <v>102276</v>
          </cell>
          <cell r="K7155">
            <v>102276</v>
          </cell>
          <cell r="L7155">
            <v>61365.6</v>
          </cell>
          <cell r="M7155" t="str">
            <v>F</v>
          </cell>
          <cell r="N7155">
            <v>0.6</v>
          </cell>
          <cell r="O7155" t="str">
            <v>L</v>
          </cell>
        </row>
        <row r="7156">
          <cell r="F7156" t="str">
            <v>BEAU5207106</v>
          </cell>
          <cell r="G7156" t="str">
            <v>GR-2023/12-0003</v>
          </cell>
          <cell r="H7156" t="str">
            <v>202310-S0038, 202211-S0105, 202310-S0100, 202310-S0013, 202309-S0075, 202309-S0043, 202307-S0076, 202307-S0030</v>
          </cell>
          <cell r="I7156" t="str">
            <v>F</v>
          </cell>
          <cell r="J7156">
            <v>125241.04</v>
          </cell>
          <cell r="K7156">
            <v>125241.04</v>
          </cell>
          <cell r="L7156">
            <v>81331.53</v>
          </cell>
          <cell r="M7156" t="str">
            <v>F</v>
          </cell>
          <cell r="N7156">
            <v>0.6494</v>
          </cell>
          <cell r="O7156" t="str">
            <v>I</v>
          </cell>
        </row>
        <row r="7157">
          <cell r="F7157" t="str">
            <v>SEGU4174993</v>
          </cell>
          <cell r="G7157" t="str">
            <v>GR-2023/12-0004</v>
          </cell>
          <cell r="H7157" t="str">
            <v>202307-S0030, 202310-S0038, 202308-S0053</v>
          </cell>
          <cell r="I7157" t="str">
            <v>F</v>
          </cell>
          <cell r="J7157">
            <v>134511.49</v>
          </cell>
          <cell r="K7157">
            <v>134511.49</v>
          </cell>
          <cell r="L7157">
            <v>87351.76</v>
          </cell>
          <cell r="M7157" t="str">
            <v>F</v>
          </cell>
          <cell r="N7157">
            <v>0.6494</v>
          </cell>
          <cell r="O7157" t="str">
            <v>I</v>
          </cell>
        </row>
        <row r="7158">
          <cell r="F7158" t="str">
            <v>CMAU9574025</v>
          </cell>
          <cell r="G7158" t="str">
            <v>GR-2023/11-0068</v>
          </cell>
          <cell r="H7158" t="str">
            <v>202311-S0007</v>
          </cell>
          <cell r="I7158" t="str">
            <v>F</v>
          </cell>
          <cell r="J7158">
            <v>132960</v>
          </cell>
          <cell r="K7158">
            <v>132960</v>
          </cell>
          <cell r="L7158">
            <v>86344.22</v>
          </cell>
          <cell r="M7158" t="str">
            <v>F</v>
          </cell>
          <cell r="N7158">
            <v>0.6494</v>
          </cell>
          <cell r="O7158" t="str">
            <v>I</v>
          </cell>
        </row>
        <row r="7159">
          <cell r="G7159" t="str">
            <v>SPO-2023/11-0032, SPO-2024/01-0005</v>
          </cell>
        </row>
        <row r="7159">
          <cell r="I7159" t="str">
            <v>F</v>
          </cell>
          <cell r="J7159">
            <v>19750</v>
          </cell>
          <cell r="K7159">
            <v>19750</v>
          </cell>
          <cell r="L7159">
            <v>59250</v>
          </cell>
          <cell r="M7159" t="str">
            <v>F</v>
          </cell>
          <cell r="N7159">
            <v>3</v>
          </cell>
          <cell r="O7159" t="str">
            <v>L</v>
          </cell>
        </row>
        <row r="7160">
          <cell r="F7160" t="str">
            <v>CMAU6875088</v>
          </cell>
          <cell r="G7160" t="str">
            <v>GR-2023/11-0062</v>
          </cell>
          <cell r="H7160" t="str">
            <v>202311-S0007</v>
          </cell>
          <cell r="I7160" t="str">
            <v>F</v>
          </cell>
          <cell r="J7160">
            <v>103680</v>
          </cell>
          <cell r="K7160">
            <v>103680</v>
          </cell>
          <cell r="L7160">
            <v>67329.79</v>
          </cell>
          <cell r="M7160" t="str">
            <v>F</v>
          </cell>
          <cell r="N7160">
            <v>0.6494</v>
          </cell>
          <cell r="O7160" t="str">
            <v>I</v>
          </cell>
        </row>
        <row r="7161">
          <cell r="F7161" t="str">
            <v>SEKU6280216</v>
          </cell>
          <cell r="G7161" t="str">
            <v>GR-2023/11-0070</v>
          </cell>
          <cell r="H7161" t="str">
            <v>202211-S0030, 202302-S0062, 202311-S0007</v>
          </cell>
          <cell r="I7161" t="str">
            <v>F</v>
          </cell>
          <cell r="J7161">
            <v>111936.15</v>
          </cell>
          <cell r="K7161">
            <v>111936.15</v>
          </cell>
          <cell r="L7161">
            <v>72691.34</v>
          </cell>
          <cell r="M7161" t="str">
            <v>F</v>
          </cell>
          <cell r="N7161">
            <v>0.6494</v>
          </cell>
          <cell r="O7161" t="str">
            <v>I</v>
          </cell>
        </row>
        <row r="7162">
          <cell r="F7162" t="str">
            <v>CAMU8872410</v>
          </cell>
          <cell r="G7162" t="str">
            <v>GR-2023/11-0065</v>
          </cell>
          <cell r="H7162" t="str">
            <v>202307-S0048, 202308-S0002, 202305-S0053, 202311-S0007, 202310-S0031</v>
          </cell>
          <cell r="I7162" t="str">
            <v>F</v>
          </cell>
          <cell r="J7162">
            <v>111936.14</v>
          </cell>
          <cell r="K7162">
            <v>111936.14</v>
          </cell>
          <cell r="L7162">
            <v>72691.33</v>
          </cell>
          <cell r="M7162" t="str">
            <v>F</v>
          </cell>
          <cell r="N7162">
            <v>0.6494</v>
          </cell>
          <cell r="O7162" t="str">
            <v>I</v>
          </cell>
        </row>
        <row r="7163">
          <cell r="I7163" t="str">
            <v>T</v>
          </cell>
          <cell r="J7163">
            <v>0</v>
          </cell>
          <cell r="K7163">
            <v>0</v>
          </cell>
          <cell r="L7163">
            <v>0</v>
          </cell>
          <cell r="M7163" t="str">
            <v>F</v>
          </cell>
          <cell r="N7163">
            <v>0.6</v>
          </cell>
        </row>
        <row r="7164">
          <cell r="G7164" t="str">
            <v>SPO-2023/12-0012, SPO-2024/01-0004, SPO-2024/01-0068</v>
          </cell>
        </row>
        <row r="7164">
          <cell r="I7164" t="str">
            <v>F</v>
          </cell>
          <cell r="J7164">
            <v>95024</v>
          </cell>
          <cell r="K7164">
            <v>95024</v>
          </cell>
          <cell r="L7164">
            <v>285072</v>
          </cell>
          <cell r="M7164" t="str">
            <v>F</v>
          </cell>
          <cell r="N7164">
            <v>3</v>
          </cell>
          <cell r="O7164" t="str">
            <v>L</v>
          </cell>
        </row>
        <row r="7165">
          <cell r="F7165" t="str">
            <v>TCNU5016134</v>
          </cell>
          <cell r="G7165" t="str">
            <v>GR-2023/11-0073</v>
          </cell>
          <cell r="H7165" t="str">
            <v>202309-S0049, 202307-S0048, 202310-S0031, 202311-S0007</v>
          </cell>
          <cell r="I7165" t="str">
            <v>F</v>
          </cell>
          <cell r="J7165">
            <v>121077.7</v>
          </cell>
          <cell r="K7165">
            <v>121077.7</v>
          </cell>
          <cell r="L7165">
            <v>78627.86</v>
          </cell>
          <cell r="M7165" t="str">
            <v>F</v>
          </cell>
          <cell r="N7165">
            <v>0.6494</v>
          </cell>
          <cell r="O7165" t="str">
            <v>I</v>
          </cell>
        </row>
        <row r="7166">
          <cell r="G7166" t="str">
            <v>SPO-2023/11-0009, SPO-2023/11-0010, SPO-2023/11-0007, SPO-2023/11-0008, SPO-2023/11-0006</v>
          </cell>
        </row>
        <row r="7166">
          <cell r="I7166" t="str">
            <v>F</v>
          </cell>
          <cell r="J7166">
            <v>331488</v>
          </cell>
          <cell r="K7166">
            <v>331488</v>
          </cell>
          <cell r="L7166">
            <v>198892.8</v>
          </cell>
          <cell r="M7166" t="str">
            <v>F</v>
          </cell>
          <cell r="N7166">
            <v>0.6</v>
          </cell>
          <cell r="O7166" t="str">
            <v>L</v>
          </cell>
        </row>
        <row r="7167">
          <cell r="F7167" t="str">
            <v>TCNU4208050</v>
          </cell>
          <cell r="G7167" t="str">
            <v>GR-2023/11-0039</v>
          </cell>
          <cell r="H7167" t="str">
            <v>202210-S0003, 202310-S0029, 202205-S0076, 202303-S0022, 202204-S0052, 202311-S0005</v>
          </cell>
          <cell r="I7167" t="str">
            <v>F</v>
          </cell>
          <cell r="J7167">
            <v>119876.03</v>
          </cell>
          <cell r="K7167">
            <v>119876.03</v>
          </cell>
          <cell r="L7167">
            <v>79178.12</v>
          </cell>
          <cell r="M7167" t="str">
            <v>F</v>
          </cell>
          <cell r="N7167">
            <v>0.6605</v>
          </cell>
          <cell r="O7167" t="str">
            <v>I</v>
          </cell>
        </row>
        <row r="7168">
          <cell r="G7168" t="str">
            <v>SPO-2024/03-0036, SPO-2023/12-0022</v>
          </cell>
        </row>
        <row r="7168">
          <cell r="I7168" t="str">
            <v>F</v>
          </cell>
          <cell r="J7168">
            <v>27869</v>
          </cell>
          <cell r="K7168">
            <v>27869</v>
          </cell>
          <cell r="L7168">
            <v>83607</v>
          </cell>
          <cell r="M7168" t="str">
            <v>F</v>
          </cell>
          <cell r="N7168">
            <v>3</v>
          </cell>
          <cell r="O7168" t="str">
            <v>L</v>
          </cell>
        </row>
        <row r="7169">
          <cell r="F7169" t="str">
            <v>GCXU5844080</v>
          </cell>
          <cell r="G7169" t="str">
            <v>GR-2023/11-0035</v>
          </cell>
          <cell r="H7169" t="str">
            <v>202306-S0022, 202310-S0089, 202311-S0005, 202310-S0076, 202310-S0029, 202310-S0073, 202306-S0009, 202310-S0098, 202310-S0034</v>
          </cell>
          <cell r="I7169" t="str">
            <v>F</v>
          </cell>
          <cell r="J7169">
            <v>132135</v>
          </cell>
          <cell r="K7169">
            <v>132135</v>
          </cell>
          <cell r="L7169">
            <v>87275.17</v>
          </cell>
          <cell r="M7169" t="str">
            <v>F</v>
          </cell>
          <cell r="N7169">
            <v>0.6605</v>
          </cell>
          <cell r="O7169" t="str">
            <v>I</v>
          </cell>
        </row>
        <row r="7170">
          <cell r="G7170" t="str">
            <v>SPO-2023/11-0004, SPO-2023/11-0005</v>
          </cell>
        </row>
        <row r="7170">
          <cell r="I7170" t="str">
            <v>F</v>
          </cell>
          <cell r="J7170">
            <v>68275</v>
          </cell>
          <cell r="K7170">
            <v>68275</v>
          </cell>
          <cell r="L7170">
            <v>40965</v>
          </cell>
          <cell r="M7170" t="str">
            <v>F</v>
          </cell>
          <cell r="N7170">
            <v>0.6</v>
          </cell>
          <cell r="O7170" t="str">
            <v>L</v>
          </cell>
        </row>
        <row r="7171">
          <cell r="F7171" t="str">
            <v>TGHU6360423</v>
          </cell>
          <cell r="G7171" t="str">
            <v>GR-2023/12-0011, GR-2023/11-0074</v>
          </cell>
          <cell r="H7171" t="str">
            <v>202309-S0064, 202303-S0064, 202309-S0056, 202305-S0065, 202306-S0057, 202309-S0012, 202308-S0054, 202309-S0061</v>
          </cell>
          <cell r="I7171" t="str">
            <v>F</v>
          </cell>
          <cell r="J7171">
            <v>122452</v>
          </cell>
          <cell r="K7171">
            <v>122452</v>
          </cell>
          <cell r="L7171">
            <v>80365.25</v>
          </cell>
          <cell r="M7171" t="str">
            <v>F</v>
          </cell>
          <cell r="N7171">
            <v>0.6563</v>
          </cell>
          <cell r="O7171" t="str">
            <v>I</v>
          </cell>
        </row>
        <row r="7172">
          <cell r="F7172" t="str">
            <v>YMLU8606641</v>
          </cell>
          <cell r="G7172" t="str">
            <v>GR-2023/11-0040</v>
          </cell>
          <cell r="H7172" t="str">
            <v>202305-S0043, 202307-S0036, 202308-S0007, 202308-S0078, 202308-S0035, 202303-S0031, 202308-S0019, 202307-S0043, 202104-S0004, 202302-S0001</v>
          </cell>
          <cell r="I7172" t="str">
            <v>F</v>
          </cell>
          <cell r="J7172">
            <v>153404</v>
          </cell>
          <cell r="K7172">
            <v>153404</v>
          </cell>
          <cell r="L7172">
            <v>101323.34</v>
          </cell>
          <cell r="M7172" t="str">
            <v>F</v>
          </cell>
          <cell r="N7172">
            <v>0.6605</v>
          </cell>
          <cell r="O7172" t="str">
            <v>I</v>
          </cell>
        </row>
        <row r="7173">
          <cell r="G7173" t="str">
            <v>GR-2023/11-0018</v>
          </cell>
        </row>
        <row r="7173">
          <cell r="I7173" t="str">
            <v>F</v>
          </cell>
          <cell r="J7173">
            <v>605</v>
          </cell>
          <cell r="K7173">
            <v>605</v>
          </cell>
          <cell r="L7173">
            <v>605</v>
          </cell>
          <cell r="M7173" t="str">
            <v>F</v>
          </cell>
          <cell r="N7173">
            <v>1</v>
          </cell>
        </row>
        <row r="7174">
          <cell r="G7174" t="str">
            <v>SPO-2023/12-0012</v>
          </cell>
        </row>
        <row r="7174">
          <cell r="I7174" t="str">
            <v>F</v>
          </cell>
          <cell r="J7174">
            <v>9600</v>
          </cell>
          <cell r="K7174">
            <v>9600</v>
          </cell>
          <cell r="L7174">
            <v>28800</v>
          </cell>
          <cell r="M7174" t="str">
            <v>F</v>
          </cell>
          <cell r="N7174">
            <v>3</v>
          </cell>
          <cell r="O7174" t="str">
            <v>L</v>
          </cell>
        </row>
        <row r="7175">
          <cell r="G7175" t="str">
            <v>SPO-2024/04-0048</v>
          </cell>
        </row>
        <row r="7175">
          <cell r="I7175" t="str">
            <v>F</v>
          </cell>
          <cell r="J7175">
            <v>12480</v>
          </cell>
          <cell r="K7175">
            <v>12480</v>
          </cell>
          <cell r="L7175">
            <v>7488</v>
          </cell>
          <cell r="M7175" t="str">
            <v>F</v>
          </cell>
          <cell r="N7175">
            <v>0.6</v>
          </cell>
          <cell r="O7175" t="str">
            <v>L</v>
          </cell>
        </row>
        <row r="7176">
          <cell r="G7176" t="str">
            <v>SPO-2024/01-0001, SPO-2024/01-0043, SPO-2024/01-0045</v>
          </cell>
        </row>
        <row r="7176">
          <cell r="I7176" t="str">
            <v>F</v>
          </cell>
          <cell r="J7176">
            <v>7060</v>
          </cell>
          <cell r="K7176">
            <v>7060</v>
          </cell>
          <cell r="L7176">
            <v>4236</v>
          </cell>
          <cell r="M7176" t="str">
            <v>F</v>
          </cell>
          <cell r="N7176">
            <v>0.6</v>
          </cell>
          <cell r="O7176" t="str">
            <v>L</v>
          </cell>
        </row>
        <row r="7177">
          <cell r="G7177" t="str">
            <v>SPO-2023/12-0039, SPO-2024/01-0098, SPO-2023/12-0038, SPO-2024/01-0099</v>
          </cell>
        </row>
        <row r="7177">
          <cell r="I7177" t="str">
            <v>F</v>
          </cell>
          <cell r="J7177">
            <v>49197</v>
          </cell>
          <cell r="K7177">
            <v>49197</v>
          </cell>
          <cell r="L7177">
            <v>29518.2</v>
          </cell>
          <cell r="M7177" t="str">
            <v>F</v>
          </cell>
          <cell r="N7177">
            <v>0.6</v>
          </cell>
          <cell r="O7177" t="str">
            <v>L</v>
          </cell>
        </row>
        <row r="7178">
          <cell r="G7178" t="str">
            <v>GR-2023/11-0003</v>
          </cell>
          <cell r="H7178" t="str">
            <v>202310-S0045</v>
          </cell>
          <cell r="I7178" t="str">
            <v>F</v>
          </cell>
          <cell r="J7178">
            <v>349.3</v>
          </cell>
          <cell r="K7178">
            <v>349.3</v>
          </cell>
          <cell r="L7178">
            <v>227.39</v>
          </cell>
          <cell r="M7178" t="str">
            <v>F</v>
          </cell>
          <cell r="N7178">
            <v>0.651</v>
          </cell>
        </row>
        <row r="7179">
          <cell r="F7179" t="str">
            <v>BY COURIER </v>
          </cell>
          <cell r="G7179" t="str">
            <v>GR-2023/10-0090</v>
          </cell>
        </row>
        <row r="7179">
          <cell r="I7179" t="str">
            <v>F</v>
          </cell>
          <cell r="J7179">
            <v>665.36</v>
          </cell>
          <cell r="K7179">
            <v>665.36</v>
          </cell>
          <cell r="L7179">
            <v>665.36</v>
          </cell>
          <cell r="M7179" t="str">
            <v>F</v>
          </cell>
          <cell r="N7179">
            <v>1</v>
          </cell>
          <cell r="O7179" t="str">
            <v>I</v>
          </cell>
        </row>
        <row r="7180">
          <cell r="F7180" t="str">
            <v>F-CAIU9604791</v>
          </cell>
          <cell r="G7180" t="str">
            <v>GR-2023/10-0091</v>
          </cell>
        </row>
        <row r="7180">
          <cell r="I7180" t="str">
            <v>F</v>
          </cell>
          <cell r="J7180">
            <v>2914.56</v>
          </cell>
          <cell r="K7180">
            <v>2914.56</v>
          </cell>
          <cell r="L7180">
            <v>2914.56</v>
          </cell>
          <cell r="M7180" t="str">
            <v>F</v>
          </cell>
          <cell r="N7180">
            <v>1</v>
          </cell>
          <cell r="O7180" t="str">
            <v>I</v>
          </cell>
        </row>
        <row r="7181">
          <cell r="I7181" t="str">
            <v>T</v>
          </cell>
          <cell r="J7181">
            <v>0</v>
          </cell>
          <cell r="K7181">
            <v>0</v>
          </cell>
          <cell r="L7181">
            <v>0</v>
          </cell>
          <cell r="M7181" t="str">
            <v>F</v>
          </cell>
          <cell r="N7181">
            <v>1</v>
          </cell>
        </row>
        <row r="7182">
          <cell r="G7182" t="str">
            <v>SPO-2024/09-0047</v>
          </cell>
        </row>
        <row r="7182">
          <cell r="I7182" t="str">
            <v>F</v>
          </cell>
          <cell r="J7182">
            <v>1500</v>
          </cell>
          <cell r="K7182">
            <v>1500</v>
          </cell>
          <cell r="L7182">
            <v>900</v>
          </cell>
          <cell r="M7182" t="str">
            <v>F</v>
          </cell>
          <cell r="N7182">
            <v>0.6</v>
          </cell>
          <cell r="O7182" t="str">
            <v>L</v>
          </cell>
        </row>
        <row r="7183">
          <cell r="G7183" t="str">
            <v>SPO-2024/03-0016, SPO-2023/12-0030, SPO-2024/04-0066, SPO-2024/04-0065, SPO-2024/03-0015, SPO-2023/12-0049, SPO-2024/01-0053, SPO-2024/03-0014, SPO-2023/12-0047</v>
          </cell>
        </row>
        <row r="7183">
          <cell r="I7183" t="str">
            <v>F</v>
          </cell>
          <cell r="J7183">
            <v>262050</v>
          </cell>
          <cell r="K7183">
            <v>262050</v>
          </cell>
          <cell r="L7183">
            <v>157230</v>
          </cell>
          <cell r="M7183" t="str">
            <v>F</v>
          </cell>
          <cell r="N7183">
            <v>0.6</v>
          </cell>
          <cell r="O7183" t="str">
            <v>L</v>
          </cell>
        </row>
        <row r="7184">
          <cell r="G7184" t="str">
            <v>GR-2023/11-0004</v>
          </cell>
          <cell r="H7184" t="str">
            <v>202310-S0054</v>
          </cell>
          <cell r="I7184" t="str">
            <v>F</v>
          </cell>
          <cell r="J7184">
            <v>416</v>
          </cell>
          <cell r="K7184">
            <v>416</v>
          </cell>
          <cell r="L7184">
            <v>272.06</v>
          </cell>
          <cell r="M7184" t="str">
            <v>F</v>
          </cell>
          <cell r="N7184">
            <v>0.654</v>
          </cell>
          <cell r="O7184" t="str">
            <v>N</v>
          </cell>
        </row>
        <row r="7185">
          <cell r="F7185" t="str">
            <v>TCNU2241933</v>
          </cell>
          <cell r="G7185" t="str">
            <v>GR-2023/11-0033</v>
          </cell>
          <cell r="H7185" t="str">
            <v>202310-S0088, 202304-S0018, 202309-S0038, 202310-S0029, 202310-S0018, 202303-S0022</v>
          </cell>
          <cell r="I7185" t="str">
            <v>F</v>
          </cell>
          <cell r="J7185">
            <v>115194.98</v>
          </cell>
          <cell r="K7185">
            <v>115194.98</v>
          </cell>
          <cell r="L7185">
            <v>75602.47</v>
          </cell>
          <cell r="M7185" t="str">
            <v>F</v>
          </cell>
          <cell r="N7185">
            <v>0.6563</v>
          </cell>
          <cell r="O7185" t="str">
            <v>I</v>
          </cell>
        </row>
        <row r="7186">
          <cell r="F7186" t="str">
            <v>TCLU8245950</v>
          </cell>
          <cell r="G7186" t="str">
            <v>GR-2023/11-0032</v>
          </cell>
          <cell r="H7186" t="str">
            <v>202307-S0029, 202310-S0116, 202310-S0022, 202310-S0034, 202310-S0004, 202306-S0009, 202308-S0052, 202310-S0047, 202310-S0029, 202308-S0039</v>
          </cell>
          <cell r="I7186" t="str">
            <v>F</v>
          </cell>
          <cell r="J7186">
            <v>157507</v>
          </cell>
          <cell r="K7186">
            <v>157507</v>
          </cell>
          <cell r="L7186">
            <v>103371.84</v>
          </cell>
          <cell r="M7186" t="str">
            <v>F</v>
          </cell>
          <cell r="N7186">
            <v>0.6563</v>
          </cell>
          <cell r="O7186" t="str">
            <v>I</v>
          </cell>
        </row>
        <row r="7187">
          <cell r="G7187" t="str">
            <v>SPO-2023/10-0048</v>
          </cell>
        </row>
        <row r="7187">
          <cell r="I7187" t="str">
            <v>F</v>
          </cell>
          <cell r="J7187">
            <v>1250</v>
          </cell>
          <cell r="K7187">
            <v>1250</v>
          </cell>
          <cell r="L7187">
            <v>750</v>
          </cell>
          <cell r="M7187" t="str">
            <v>F</v>
          </cell>
          <cell r="N7187">
            <v>0.6</v>
          </cell>
          <cell r="O7187" t="str">
            <v>L</v>
          </cell>
        </row>
        <row r="7188">
          <cell r="G7188" t="str">
            <v>GR-2023/11-0012, GR-2023/12-0021, GR-2023/11-0071, GR-2024/03-0020, GR-2024/01-0062, GR-2024/02-0059, GR-2023/11-0038, GR-2023/12-0015, GR-2023/11-0064, GR-2024/01-0017, GR-2023/12-0062, GR-2023/11-0072, GR-2024/03-0027</v>
          </cell>
        </row>
        <row r="7188">
          <cell r="I7188" t="str">
            <v>F</v>
          </cell>
          <cell r="J7188">
            <v>104100</v>
          </cell>
          <cell r="K7188">
            <v>104100</v>
          </cell>
          <cell r="L7188">
            <v>104100</v>
          </cell>
          <cell r="M7188" t="str">
            <v>F</v>
          </cell>
          <cell r="N7188">
            <v>1</v>
          </cell>
        </row>
        <row r="7189">
          <cell r="G7189" t="str">
            <v>SPO-2024/01-0008</v>
          </cell>
        </row>
        <row r="7189">
          <cell r="I7189" t="str">
            <v>F</v>
          </cell>
          <cell r="J7189">
            <v>14520</v>
          </cell>
          <cell r="K7189">
            <v>14520</v>
          </cell>
          <cell r="L7189">
            <v>43560</v>
          </cell>
          <cell r="M7189" t="str">
            <v>F</v>
          </cell>
          <cell r="N7189">
            <v>3</v>
          </cell>
          <cell r="O7189" t="str">
            <v>L</v>
          </cell>
        </row>
        <row r="7190">
          <cell r="G7190" t="str">
            <v>SPO-2024/01-0080, SPO-2023/12-0036</v>
          </cell>
        </row>
        <row r="7190">
          <cell r="I7190" t="str">
            <v>F</v>
          </cell>
          <cell r="J7190">
            <v>102884</v>
          </cell>
          <cell r="K7190">
            <v>102884</v>
          </cell>
          <cell r="L7190">
            <v>308652</v>
          </cell>
          <cell r="M7190" t="str">
            <v>F</v>
          </cell>
          <cell r="N7190">
            <v>3</v>
          </cell>
          <cell r="O7190" t="str">
            <v>L</v>
          </cell>
        </row>
        <row r="7191">
          <cell r="F7191" t="str">
            <v>TCNU1878300</v>
          </cell>
          <cell r="G7191" t="str">
            <v>GR-2023/11-0016</v>
          </cell>
          <cell r="H7191" t="str">
            <v>202305-S0053, 202308-S0074</v>
          </cell>
          <cell r="I7191" t="str">
            <v>F</v>
          </cell>
          <cell r="J7191">
            <v>103765.34</v>
          </cell>
          <cell r="K7191">
            <v>103765.34</v>
          </cell>
          <cell r="L7191">
            <v>67831.4</v>
          </cell>
          <cell r="M7191" t="str">
            <v>F</v>
          </cell>
          <cell r="N7191">
            <v>0.6537</v>
          </cell>
          <cell r="O7191" t="str">
            <v>I</v>
          </cell>
        </row>
        <row r="7192">
          <cell r="G7192" t="str">
            <v>SPO-2024/01-0131, SPO-2023/12-0002, SPO-2023/12-0068, SPO-2024/01-0043, SPO-2024/01-0010, SPO-2024/01-0045, SPO-2024/01-0084, SPO-2024/01-0001</v>
          </cell>
        </row>
        <row r="7192">
          <cell r="I7192" t="str">
            <v>F</v>
          </cell>
          <cell r="J7192">
            <v>141345</v>
          </cell>
          <cell r="K7192">
            <v>141345</v>
          </cell>
          <cell r="L7192">
            <v>84807</v>
          </cell>
          <cell r="M7192" t="str">
            <v>F</v>
          </cell>
          <cell r="N7192">
            <v>0.6</v>
          </cell>
          <cell r="O7192" t="str">
            <v>L</v>
          </cell>
        </row>
        <row r="7193">
          <cell r="G7193" t="str">
            <v>SPO-2023/12-0061</v>
          </cell>
        </row>
        <row r="7193">
          <cell r="I7193" t="str">
            <v>F</v>
          </cell>
          <cell r="J7193">
            <v>32800</v>
          </cell>
          <cell r="K7193">
            <v>32800</v>
          </cell>
          <cell r="L7193">
            <v>19680</v>
          </cell>
          <cell r="M7193" t="str">
            <v>F</v>
          </cell>
          <cell r="N7193">
            <v>0.6</v>
          </cell>
          <cell r="O7193" t="str">
            <v>L</v>
          </cell>
        </row>
        <row r="7194">
          <cell r="I7194" t="str">
            <v>T</v>
          </cell>
          <cell r="J7194">
            <v>36160</v>
          </cell>
          <cell r="K7194">
            <v>36160</v>
          </cell>
          <cell r="L7194">
            <v>108480</v>
          </cell>
          <cell r="M7194" t="str">
            <v>F</v>
          </cell>
          <cell r="N7194">
            <v>3</v>
          </cell>
          <cell r="O7194" t="str">
            <v>L</v>
          </cell>
        </row>
        <row r="7195">
          <cell r="F7195" t="str">
            <v>F-CMAU5617134</v>
          </cell>
          <cell r="G7195" t="str">
            <v>GR-2023/10-0075</v>
          </cell>
          <cell r="H7195" t="str">
            <v>202308-S0065</v>
          </cell>
          <cell r="I7195" t="str">
            <v>F</v>
          </cell>
          <cell r="J7195">
            <v>0</v>
          </cell>
          <cell r="K7195">
            <v>0</v>
          </cell>
          <cell r="L7195">
            <v>0</v>
          </cell>
          <cell r="M7195" t="str">
            <v>F</v>
          </cell>
          <cell r="N7195">
            <v>0.6</v>
          </cell>
          <cell r="O7195" t="str">
            <v>I</v>
          </cell>
        </row>
        <row r="7196">
          <cell r="F7196" t="str">
            <v>YMMU6056072</v>
          </cell>
          <cell r="G7196" t="str">
            <v>GR-2023/11-0014</v>
          </cell>
          <cell r="H7196" t="str">
            <v>202309-S0007, 202211-S0030, 202310-S0105, 202302-S0062</v>
          </cell>
          <cell r="I7196" t="str">
            <v>F</v>
          </cell>
          <cell r="J7196">
            <v>124195</v>
          </cell>
          <cell r="K7196">
            <v>124195</v>
          </cell>
          <cell r="L7196">
            <v>81186.27</v>
          </cell>
          <cell r="M7196" t="str">
            <v>F</v>
          </cell>
          <cell r="N7196">
            <v>0.6537</v>
          </cell>
          <cell r="O7196" t="str">
            <v>I</v>
          </cell>
        </row>
        <row r="7197">
          <cell r="G7197" t="str">
            <v>SPO-2024/01-0024</v>
          </cell>
        </row>
        <row r="7197">
          <cell r="I7197" t="str">
            <v>F</v>
          </cell>
          <cell r="J7197">
            <v>224.05</v>
          </cell>
          <cell r="K7197">
            <v>224.05</v>
          </cell>
          <cell r="L7197">
            <v>672.15</v>
          </cell>
          <cell r="M7197" t="str">
            <v>F</v>
          </cell>
          <cell r="N7197">
            <v>3</v>
          </cell>
          <cell r="O7197" t="str">
            <v>L</v>
          </cell>
        </row>
        <row r="7198">
          <cell r="G7198" t="str">
            <v>GR-2023/11-0005</v>
          </cell>
        </row>
        <row r="7198">
          <cell r="I7198" t="str">
            <v>F</v>
          </cell>
          <cell r="J7198">
            <v>15</v>
          </cell>
          <cell r="K7198">
            <v>15</v>
          </cell>
          <cell r="L7198">
            <v>15</v>
          </cell>
          <cell r="M7198" t="str">
            <v>F</v>
          </cell>
          <cell r="N7198">
            <v>1</v>
          </cell>
        </row>
        <row r="7199">
          <cell r="F7199" t="str">
            <v>FBLU0235224</v>
          </cell>
          <cell r="G7199" t="str">
            <v>GR-2023/11-0022</v>
          </cell>
          <cell r="H7199" t="str">
            <v>202310-S0105, 202211-S0088, 202212-S0012, 202310-S0016, 202310-S0031, 202302-S0062</v>
          </cell>
          <cell r="I7199" t="str">
            <v>F</v>
          </cell>
          <cell r="J7199">
            <v>116719.72</v>
          </cell>
          <cell r="K7199">
            <v>116719.72</v>
          </cell>
          <cell r="L7199">
            <v>76299.68</v>
          </cell>
          <cell r="M7199" t="str">
            <v>F</v>
          </cell>
          <cell r="N7199">
            <v>0.6537</v>
          </cell>
          <cell r="O7199" t="str">
            <v>I</v>
          </cell>
        </row>
        <row r="7200">
          <cell r="F7200" t="str">
            <v>TCNU3798559</v>
          </cell>
          <cell r="G7200" t="str">
            <v>GR-2023/11-0021</v>
          </cell>
          <cell r="H7200" t="str">
            <v>202310-S0106, 202309-S0051</v>
          </cell>
          <cell r="I7200" t="str">
            <v>F</v>
          </cell>
          <cell r="J7200">
            <v>14672</v>
          </cell>
          <cell r="K7200">
            <v>14672</v>
          </cell>
          <cell r="L7200">
            <v>9591.09</v>
          </cell>
          <cell r="M7200" t="str">
            <v>F</v>
          </cell>
          <cell r="N7200">
            <v>0.6537</v>
          </cell>
          <cell r="O7200" t="str">
            <v>I</v>
          </cell>
        </row>
        <row r="7201">
          <cell r="G7201" t="str">
            <v>SPO-2024/01-0010, SPO-2024/01-0043</v>
          </cell>
        </row>
        <row r="7201">
          <cell r="I7201" t="str">
            <v>F</v>
          </cell>
          <cell r="J7201">
            <v>7050</v>
          </cell>
          <cell r="K7201">
            <v>7050</v>
          </cell>
          <cell r="L7201">
            <v>4230</v>
          </cell>
          <cell r="M7201" t="str">
            <v>F</v>
          </cell>
          <cell r="N7201">
            <v>0.6</v>
          </cell>
          <cell r="O7201" t="str">
            <v>L</v>
          </cell>
        </row>
        <row r="7202">
          <cell r="F7202" t="str">
            <v>TCNU3798559</v>
          </cell>
          <cell r="G7202" t="str">
            <v>GR-2023/11-0020</v>
          </cell>
          <cell r="H7202" t="str">
            <v>202310-S0030, 202310-S0016, 202304-S0062, 202306-S0049, 202307-S0048, 202302-S0062, 202310-S0031, 202212-S0012, 202302-S0033, 202308-S0074, 202310-S0105, 202308-S0067</v>
          </cell>
          <cell r="I7202" t="str">
            <v>F</v>
          </cell>
          <cell r="J7202">
            <v>106134.99</v>
          </cell>
          <cell r="K7202">
            <v>106134.99</v>
          </cell>
          <cell r="L7202">
            <v>69380.44</v>
          </cell>
          <cell r="M7202" t="str">
            <v>F</v>
          </cell>
          <cell r="N7202">
            <v>0.6537</v>
          </cell>
          <cell r="O7202" t="str">
            <v>I</v>
          </cell>
        </row>
        <row r="7203">
          <cell r="G7203" t="str">
            <v>SPO-2024/11-0070, SPO-2023/12-0009</v>
          </cell>
        </row>
        <row r="7203">
          <cell r="I7203" t="str">
            <v>F</v>
          </cell>
          <cell r="J7203">
            <v>2160</v>
          </cell>
          <cell r="K7203">
            <v>2160</v>
          </cell>
          <cell r="L7203">
            <v>1296</v>
          </cell>
          <cell r="M7203" t="str">
            <v>F</v>
          </cell>
          <cell r="N7203">
            <v>0.6</v>
          </cell>
          <cell r="O7203" t="str">
            <v>L</v>
          </cell>
        </row>
        <row r="7204">
          <cell r="F7204" t="str">
            <v>F-TEMU7020940</v>
          </cell>
          <cell r="G7204" t="str">
            <v>GR-2023/10-0072</v>
          </cell>
        </row>
        <row r="7204">
          <cell r="I7204" t="str">
            <v>F</v>
          </cell>
          <cell r="J7204">
            <v>0</v>
          </cell>
          <cell r="K7204">
            <v>0</v>
          </cell>
          <cell r="L7204">
            <v>0</v>
          </cell>
          <cell r="M7204" t="str">
            <v>F</v>
          </cell>
          <cell r="N7204">
            <v>0.6</v>
          </cell>
          <cell r="O7204" t="str">
            <v>I</v>
          </cell>
        </row>
        <row r="7205">
          <cell r="G7205" t="str">
            <v>SPO-2023/10-0043</v>
          </cell>
        </row>
        <row r="7205">
          <cell r="I7205" t="str">
            <v>F</v>
          </cell>
          <cell r="J7205">
            <v>1920</v>
          </cell>
          <cell r="K7205">
            <v>1920</v>
          </cell>
          <cell r="L7205">
            <v>1920</v>
          </cell>
          <cell r="M7205" t="str">
            <v>F</v>
          </cell>
          <cell r="N7205">
            <v>1</v>
          </cell>
          <cell r="O7205" t="str">
            <v>L</v>
          </cell>
        </row>
        <row r="7206">
          <cell r="G7206" t="str">
            <v>SPO-2023/10-0044, SPO-2023/10-0045, SPO-2023/10-0042</v>
          </cell>
        </row>
        <row r="7206">
          <cell r="I7206" t="str">
            <v>F</v>
          </cell>
          <cell r="J7206">
            <v>132834</v>
          </cell>
          <cell r="K7206">
            <v>132834</v>
          </cell>
          <cell r="L7206">
            <v>79700.4</v>
          </cell>
          <cell r="M7206" t="str">
            <v>F</v>
          </cell>
          <cell r="N7206">
            <v>0.6</v>
          </cell>
          <cell r="O7206" t="str">
            <v>L</v>
          </cell>
        </row>
        <row r="7207">
          <cell r="F7207" t="str">
            <v>CMAU7084800</v>
          </cell>
          <cell r="G7207" t="str">
            <v>GR-2023/11-0017</v>
          </cell>
          <cell r="H7207" t="str">
            <v>202111-S0021</v>
          </cell>
          <cell r="I7207" t="str">
            <v>F</v>
          </cell>
          <cell r="J7207">
            <v>126684</v>
          </cell>
          <cell r="K7207">
            <v>126684</v>
          </cell>
          <cell r="L7207">
            <v>83142.71</v>
          </cell>
          <cell r="M7207" t="str">
            <v>F</v>
          </cell>
          <cell r="N7207">
            <v>0.6563</v>
          </cell>
          <cell r="O7207" t="str">
            <v>I</v>
          </cell>
        </row>
        <row r="7208">
          <cell r="F7208" t="str">
            <v>SEKU5817086</v>
          </cell>
          <cell r="G7208" t="str">
            <v>GR-2023/11-0030</v>
          </cell>
          <cell r="H7208" t="str">
            <v>202111-S0021</v>
          </cell>
          <cell r="I7208" t="str">
            <v>F</v>
          </cell>
          <cell r="J7208">
            <v>126684</v>
          </cell>
          <cell r="K7208">
            <v>126684</v>
          </cell>
          <cell r="L7208">
            <v>83142.71</v>
          </cell>
          <cell r="M7208" t="str">
            <v>F</v>
          </cell>
          <cell r="N7208">
            <v>0.6563</v>
          </cell>
          <cell r="O7208" t="str">
            <v>I</v>
          </cell>
        </row>
        <row r="7209">
          <cell r="G7209" t="str">
            <v>SPO-2023/12-0009</v>
          </cell>
        </row>
        <row r="7209">
          <cell r="I7209" t="str">
            <v>F</v>
          </cell>
          <cell r="J7209">
            <v>1100</v>
          </cell>
          <cell r="K7209">
            <v>1100</v>
          </cell>
          <cell r="L7209">
            <v>660</v>
          </cell>
          <cell r="M7209" t="str">
            <v>F</v>
          </cell>
          <cell r="N7209">
            <v>0.6</v>
          </cell>
          <cell r="O7209" t="str">
            <v>L</v>
          </cell>
        </row>
        <row r="7210">
          <cell r="F7210" t="str">
            <v>TEMU8613175</v>
          </cell>
          <cell r="G7210" t="str">
            <v>GR-2023/11-0025</v>
          </cell>
          <cell r="H7210" t="str">
            <v>202211-S0046, 202304-S0038, 202205-S0006, 202211-S0112</v>
          </cell>
          <cell r="I7210" t="str">
            <v>F</v>
          </cell>
          <cell r="J7210">
            <v>110504.76</v>
          </cell>
          <cell r="K7210">
            <v>110504.76</v>
          </cell>
          <cell r="L7210">
            <v>72524.27</v>
          </cell>
          <cell r="M7210" t="str">
            <v>F</v>
          </cell>
          <cell r="N7210">
            <v>0.6563</v>
          </cell>
          <cell r="O7210" t="str">
            <v>I</v>
          </cell>
        </row>
        <row r="7211">
          <cell r="F7211" t="str">
            <v>FCGU2287377</v>
          </cell>
          <cell r="G7211" t="str">
            <v>GR-2023/10-0069</v>
          </cell>
        </row>
        <row r="7211">
          <cell r="I7211" t="str">
            <v>F</v>
          </cell>
          <cell r="J7211">
            <v>54230</v>
          </cell>
          <cell r="K7211">
            <v>54230</v>
          </cell>
          <cell r="L7211">
            <v>35401.34</v>
          </cell>
          <cell r="M7211" t="str">
            <v>F</v>
          </cell>
          <cell r="N7211">
            <v>0.6528</v>
          </cell>
          <cell r="O7211" t="str">
            <v>I</v>
          </cell>
        </row>
        <row r="7212">
          <cell r="G7212" t="str">
            <v>SPO-2024/01-0099, SPO-2024/01-0027, SPO-2023/12-0005, SPO-2023/11-0049, SPO-2023/12-0044, SPO-2024/01-0026</v>
          </cell>
        </row>
        <row r="7212">
          <cell r="I7212" t="str">
            <v>F</v>
          </cell>
          <cell r="J7212">
            <v>233660.5</v>
          </cell>
          <cell r="K7212">
            <v>233660.5</v>
          </cell>
          <cell r="L7212">
            <v>140196.3</v>
          </cell>
          <cell r="M7212" t="str">
            <v>F</v>
          </cell>
          <cell r="N7212">
            <v>0.6</v>
          </cell>
          <cell r="O7212" t="str">
            <v>L</v>
          </cell>
        </row>
        <row r="7213">
          <cell r="G7213" t="str">
            <v>GR-2023/10-0076</v>
          </cell>
        </row>
        <row r="7213">
          <cell r="I7213" t="str">
            <v>F</v>
          </cell>
          <cell r="J7213">
            <v>27</v>
          </cell>
          <cell r="K7213">
            <v>27</v>
          </cell>
          <cell r="L7213">
            <v>27</v>
          </cell>
          <cell r="M7213" t="str">
            <v>F</v>
          </cell>
          <cell r="N7213">
            <v>1</v>
          </cell>
        </row>
        <row r="7214">
          <cell r="G7214" t="str">
            <v>SPO-2023/11-0031</v>
          </cell>
        </row>
        <row r="7214">
          <cell r="I7214" t="str">
            <v>F</v>
          </cell>
          <cell r="J7214">
            <v>120.81</v>
          </cell>
          <cell r="K7214">
            <v>120.81</v>
          </cell>
          <cell r="L7214">
            <v>362.43</v>
          </cell>
          <cell r="M7214" t="str">
            <v>F</v>
          </cell>
          <cell r="N7214">
            <v>3</v>
          </cell>
          <cell r="O7214" t="str">
            <v>L</v>
          </cell>
        </row>
        <row r="7215">
          <cell r="G7215" t="str">
            <v>GR-2023/10-0076</v>
          </cell>
        </row>
        <row r="7215">
          <cell r="I7215" t="str">
            <v>F</v>
          </cell>
          <cell r="J7215">
            <v>162</v>
          </cell>
          <cell r="K7215">
            <v>162</v>
          </cell>
          <cell r="L7215">
            <v>162</v>
          </cell>
          <cell r="M7215" t="str">
            <v>F</v>
          </cell>
          <cell r="N7215">
            <v>1</v>
          </cell>
        </row>
        <row r="7216">
          <cell r="G7216" t="str">
            <v>SPO-2024/01-0012</v>
          </cell>
        </row>
        <row r="7216">
          <cell r="I7216" t="str">
            <v>F</v>
          </cell>
          <cell r="J7216">
            <v>3422</v>
          </cell>
          <cell r="K7216">
            <v>3422</v>
          </cell>
          <cell r="L7216">
            <v>10266</v>
          </cell>
          <cell r="M7216" t="str">
            <v>F</v>
          </cell>
          <cell r="N7216">
            <v>3</v>
          </cell>
          <cell r="O7216" t="str">
            <v>L</v>
          </cell>
        </row>
        <row r="7217">
          <cell r="G7217" t="str">
            <v>SPO-2023/12-0026, SPO-2023/11-0038, SPO-2023/11-0012, SPO-2024/01-0023, SPO-2023/12-0031</v>
          </cell>
        </row>
        <row r="7217">
          <cell r="I7217" t="str">
            <v>F</v>
          </cell>
          <cell r="J7217">
            <v>32500</v>
          </cell>
          <cell r="K7217">
            <v>32500</v>
          </cell>
          <cell r="L7217">
            <v>32500</v>
          </cell>
          <cell r="M7217" t="str">
            <v>F</v>
          </cell>
          <cell r="N7217">
            <v>1</v>
          </cell>
          <cell r="O7217" t="str">
            <v>L</v>
          </cell>
        </row>
        <row r="7218">
          <cell r="G7218" t="str">
            <v>SPO-2023/12-0024</v>
          </cell>
        </row>
        <row r="7218">
          <cell r="I7218" t="str">
            <v>F</v>
          </cell>
          <cell r="J7218">
            <v>6405</v>
          </cell>
          <cell r="K7218">
            <v>6405</v>
          </cell>
          <cell r="L7218">
            <v>19215</v>
          </cell>
          <cell r="M7218" t="str">
            <v>F</v>
          </cell>
          <cell r="N7218">
            <v>3</v>
          </cell>
          <cell r="O7218" t="str">
            <v>L</v>
          </cell>
        </row>
        <row r="7219">
          <cell r="G7219" t="str">
            <v>SPO-2023/11-0004</v>
          </cell>
        </row>
        <row r="7219">
          <cell r="I7219" t="str">
            <v>F</v>
          </cell>
          <cell r="J7219">
            <v>280</v>
          </cell>
          <cell r="K7219">
            <v>280</v>
          </cell>
          <cell r="L7219">
            <v>840</v>
          </cell>
          <cell r="M7219" t="str">
            <v>F</v>
          </cell>
          <cell r="N7219">
            <v>3</v>
          </cell>
          <cell r="O7219" t="str">
            <v>L</v>
          </cell>
        </row>
        <row r="7220">
          <cell r="G7220" t="str">
            <v>SPO-2023/11-0039</v>
          </cell>
        </row>
        <row r="7220">
          <cell r="I7220" t="str">
            <v>F</v>
          </cell>
          <cell r="J7220">
            <v>34500</v>
          </cell>
          <cell r="K7220">
            <v>34500</v>
          </cell>
          <cell r="L7220">
            <v>20700</v>
          </cell>
          <cell r="M7220" t="str">
            <v>F</v>
          </cell>
          <cell r="N7220">
            <v>0.6</v>
          </cell>
          <cell r="O7220" t="str">
            <v>L</v>
          </cell>
        </row>
        <row r="7221">
          <cell r="F7221" t="str">
            <v>BY COURIER</v>
          </cell>
          <cell r="G7221" t="str">
            <v>GR-2023/10-0056</v>
          </cell>
          <cell r="H7221" t="str">
            <v>202310-S0012</v>
          </cell>
          <cell r="I7221" t="str">
            <v>F</v>
          </cell>
          <cell r="J7221">
            <v>1923</v>
          </cell>
          <cell r="K7221">
            <v>1923</v>
          </cell>
          <cell r="L7221">
            <v>1246.1</v>
          </cell>
          <cell r="M7221" t="str">
            <v>F</v>
          </cell>
          <cell r="N7221">
            <v>0.648</v>
          </cell>
        </row>
        <row r="7222">
          <cell r="G7222" t="str">
            <v>SPO-2023/12-0038, SPO-2024/07-0074</v>
          </cell>
        </row>
        <row r="7222">
          <cell r="I7222" t="str">
            <v>F</v>
          </cell>
          <cell r="J7222">
            <v>43400</v>
          </cell>
          <cell r="K7222">
            <v>43400</v>
          </cell>
          <cell r="L7222">
            <v>26040</v>
          </cell>
          <cell r="M7222" t="str">
            <v>F</v>
          </cell>
          <cell r="N7222">
            <v>0.6</v>
          </cell>
          <cell r="O7222" t="str">
            <v>L</v>
          </cell>
        </row>
        <row r="7223">
          <cell r="G7223" t="str">
            <v>SPO-2024/01-0008, SPO-2024/03-0036, SPO-2023/12-0022, SPO-2023/11-0022</v>
          </cell>
        </row>
        <row r="7223">
          <cell r="I7223" t="str">
            <v>F</v>
          </cell>
          <cell r="J7223">
            <v>92445</v>
          </cell>
          <cell r="K7223">
            <v>92445</v>
          </cell>
          <cell r="L7223">
            <v>277335</v>
          </cell>
          <cell r="M7223" t="str">
            <v>F</v>
          </cell>
          <cell r="N7223">
            <v>3</v>
          </cell>
          <cell r="O7223" t="str">
            <v>L</v>
          </cell>
        </row>
        <row r="7224">
          <cell r="G7224" t="str">
            <v>SPO-2023/11-0062</v>
          </cell>
        </row>
        <row r="7224">
          <cell r="I7224" t="str">
            <v>F</v>
          </cell>
          <cell r="J7224">
            <v>480</v>
          </cell>
          <cell r="K7224">
            <v>480</v>
          </cell>
          <cell r="L7224">
            <v>288</v>
          </cell>
          <cell r="M7224" t="str">
            <v>F</v>
          </cell>
          <cell r="N7224">
            <v>0.6</v>
          </cell>
          <cell r="O7224" t="str">
            <v>L</v>
          </cell>
        </row>
        <row r="7225">
          <cell r="G7225" t="str">
            <v>SPO-2023/12-0029</v>
          </cell>
        </row>
        <row r="7225">
          <cell r="I7225" t="str">
            <v>F</v>
          </cell>
          <cell r="J7225">
            <v>3728</v>
          </cell>
          <cell r="K7225">
            <v>3728</v>
          </cell>
          <cell r="L7225">
            <v>2236.8</v>
          </cell>
          <cell r="M7225" t="str">
            <v>F</v>
          </cell>
          <cell r="N7225">
            <v>0.6</v>
          </cell>
          <cell r="O7225" t="str">
            <v>L</v>
          </cell>
        </row>
        <row r="7226">
          <cell r="G7226" t="str">
            <v>SPO-2024/04-0011</v>
          </cell>
        </row>
        <row r="7226">
          <cell r="I7226" t="str">
            <v>F</v>
          </cell>
          <cell r="J7226">
            <v>8700</v>
          </cell>
          <cell r="K7226">
            <v>8700</v>
          </cell>
          <cell r="L7226">
            <v>5220</v>
          </cell>
          <cell r="M7226" t="str">
            <v>F</v>
          </cell>
          <cell r="N7226">
            <v>0.6</v>
          </cell>
          <cell r="O7226" t="str">
            <v>L</v>
          </cell>
        </row>
        <row r="7227">
          <cell r="G7227" t="str">
            <v>GR-2024/01-0060</v>
          </cell>
        </row>
        <row r="7227">
          <cell r="I7227" t="str">
            <v>F</v>
          </cell>
          <cell r="J7227">
            <v>10188</v>
          </cell>
          <cell r="K7227">
            <v>10188</v>
          </cell>
          <cell r="L7227">
            <v>10188</v>
          </cell>
          <cell r="M7227" t="str">
            <v>F</v>
          </cell>
          <cell r="N7227">
            <v>1</v>
          </cell>
        </row>
        <row r="7228">
          <cell r="G7228" t="str">
            <v>SPO-2023/11-0042</v>
          </cell>
        </row>
        <row r="7228">
          <cell r="I7228" t="str">
            <v>F</v>
          </cell>
          <cell r="J7228">
            <v>1541</v>
          </cell>
          <cell r="K7228">
            <v>1541</v>
          </cell>
          <cell r="L7228">
            <v>924.6</v>
          </cell>
          <cell r="M7228" t="str">
            <v>F</v>
          </cell>
          <cell r="N7228">
            <v>0.6</v>
          </cell>
          <cell r="O7228" t="str">
            <v>L</v>
          </cell>
        </row>
        <row r="7229">
          <cell r="G7229" t="str">
            <v>SPO-2023/11-0039</v>
          </cell>
        </row>
        <row r="7229">
          <cell r="I7229" t="str">
            <v>F</v>
          </cell>
          <cell r="J7229">
            <v>6660</v>
          </cell>
          <cell r="K7229">
            <v>6660</v>
          </cell>
          <cell r="L7229">
            <v>3996</v>
          </cell>
          <cell r="M7229" t="str">
            <v>F</v>
          </cell>
          <cell r="N7229">
            <v>0.6</v>
          </cell>
          <cell r="O7229" t="str">
            <v>L</v>
          </cell>
        </row>
        <row r="7230">
          <cell r="G7230" t="str">
            <v>SPO-2023/12-0048, SPO-2023/11-0004, SPO-2023/11-0036, SPO-2024/01-0102</v>
          </cell>
        </row>
        <row r="7230">
          <cell r="I7230" t="str">
            <v>F</v>
          </cell>
          <cell r="J7230">
            <v>75790</v>
          </cell>
          <cell r="K7230">
            <v>75790</v>
          </cell>
          <cell r="L7230">
            <v>45474</v>
          </cell>
          <cell r="M7230" t="str">
            <v>F</v>
          </cell>
          <cell r="N7230">
            <v>0.6</v>
          </cell>
          <cell r="O7230" t="str">
            <v>L</v>
          </cell>
        </row>
        <row r="7231">
          <cell r="G7231" t="str">
            <v>SPO-2023/10-0050</v>
          </cell>
        </row>
        <row r="7231">
          <cell r="I7231" t="str">
            <v>F</v>
          </cell>
          <cell r="J7231">
            <v>9750</v>
          </cell>
          <cell r="K7231">
            <v>9750</v>
          </cell>
          <cell r="L7231">
            <v>29250</v>
          </cell>
          <cell r="M7231" t="str">
            <v>F</v>
          </cell>
          <cell r="N7231">
            <v>3</v>
          </cell>
          <cell r="O7231" t="str">
            <v>L</v>
          </cell>
        </row>
        <row r="7232">
          <cell r="G7232" t="str">
            <v>SPO-2024/01-0007</v>
          </cell>
        </row>
        <row r="7232">
          <cell r="I7232" t="str">
            <v>F</v>
          </cell>
          <cell r="J7232">
            <v>443.5</v>
          </cell>
          <cell r="K7232">
            <v>443.5</v>
          </cell>
          <cell r="L7232">
            <v>1330.5</v>
          </cell>
          <cell r="M7232" t="str">
            <v>F</v>
          </cell>
          <cell r="N7232">
            <v>3</v>
          </cell>
          <cell r="O7232" t="str">
            <v>L</v>
          </cell>
        </row>
        <row r="7233">
          <cell r="G7233" t="str">
            <v>SPO-2023/11-0022, SPO-2024/01-0074</v>
          </cell>
        </row>
        <row r="7233">
          <cell r="I7233" t="str">
            <v>F</v>
          </cell>
          <cell r="J7233">
            <v>260</v>
          </cell>
          <cell r="K7233">
            <v>260</v>
          </cell>
          <cell r="L7233">
            <v>780</v>
          </cell>
          <cell r="M7233" t="str">
            <v>F</v>
          </cell>
          <cell r="N7233">
            <v>3</v>
          </cell>
          <cell r="O7233" t="str">
            <v>L</v>
          </cell>
        </row>
        <row r="7234">
          <cell r="G7234" t="str">
            <v>SPO-2023/11-0045, SPO-2024/01-0087, SPO-2024/09-0032, SPO-2024/01-0118, SPO-2023/12-0050, SPO-2024/09-0031, SPO-2023/11-0043</v>
          </cell>
        </row>
        <row r="7234">
          <cell r="I7234" t="str">
            <v>F</v>
          </cell>
          <cell r="J7234">
            <v>80344</v>
          </cell>
          <cell r="K7234">
            <v>80344</v>
          </cell>
          <cell r="L7234">
            <v>48206.4</v>
          </cell>
          <cell r="M7234" t="str">
            <v>F</v>
          </cell>
          <cell r="N7234">
            <v>0.6</v>
          </cell>
          <cell r="O7234" t="str">
            <v>L</v>
          </cell>
        </row>
        <row r="7235">
          <cell r="G7235" t="str">
            <v>SPO-2024/01-0010, SPO-2024/01-0001, SPO-2023/12-0001, SPO-2023/12-0002, SPO-2023/12-0068, SPO-2024/01-0043</v>
          </cell>
        </row>
        <row r="7235">
          <cell r="I7235" t="str">
            <v>F</v>
          </cell>
          <cell r="J7235">
            <v>122797.4</v>
          </cell>
          <cell r="K7235">
            <v>122797.4</v>
          </cell>
          <cell r="L7235">
            <v>73678.44</v>
          </cell>
          <cell r="M7235" t="str">
            <v>F</v>
          </cell>
          <cell r="N7235">
            <v>0.6</v>
          </cell>
          <cell r="O7235" t="str">
            <v>N</v>
          </cell>
        </row>
        <row r="7236">
          <cell r="G7236" t="str">
            <v>SPO-2023/12-0036</v>
          </cell>
        </row>
        <row r="7236">
          <cell r="I7236" t="str">
            <v>F</v>
          </cell>
          <cell r="J7236">
            <v>99696</v>
          </cell>
          <cell r="K7236">
            <v>99696</v>
          </cell>
          <cell r="L7236">
            <v>299088</v>
          </cell>
          <cell r="M7236" t="str">
            <v>F</v>
          </cell>
          <cell r="N7236">
            <v>3</v>
          </cell>
          <cell r="O7236" t="str">
            <v>L</v>
          </cell>
        </row>
        <row r="7237">
          <cell r="G7237" t="str">
            <v>SPO-2023/11-0016</v>
          </cell>
        </row>
        <row r="7237">
          <cell r="I7237" t="str">
            <v>F</v>
          </cell>
          <cell r="J7237">
            <v>7110</v>
          </cell>
          <cell r="K7237">
            <v>7110</v>
          </cell>
          <cell r="L7237">
            <v>21330</v>
          </cell>
          <cell r="M7237" t="str">
            <v>F</v>
          </cell>
          <cell r="N7237">
            <v>3</v>
          </cell>
          <cell r="O7237" t="str">
            <v>L</v>
          </cell>
        </row>
        <row r="7238">
          <cell r="G7238" t="str">
            <v>SPO-2023/12-0002, SPO-2024/01-0043</v>
          </cell>
        </row>
        <row r="7238">
          <cell r="I7238" t="str">
            <v>F</v>
          </cell>
          <cell r="J7238">
            <v>27871.5</v>
          </cell>
          <cell r="K7238">
            <v>27871.5</v>
          </cell>
          <cell r="L7238">
            <v>16722.9</v>
          </cell>
          <cell r="M7238" t="str">
            <v>F</v>
          </cell>
          <cell r="N7238">
            <v>0.6</v>
          </cell>
          <cell r="O7238" t="str">
            <v>L</v>
          </cell>
        </row>
        <row r="7239">
          <cell r="G7239" t="str">
            <v>SPO-2023/12-0022, SPO-2023/11-0022, SPO-2024/03-0036</v>
          </cell>
        </row>
        <row r="7239">
          <cell r="I7239" t="str">
            <v>F</v>
          </cell>
          <cell r="J7239">
            <v>35568</v>
          </cell>
          <cell r="K7239">
            <v>35568</v>
          </cell>
          <cell r="L7239">
            <v>21340.8</v>
          </cell>
          <cell r="M7239" t="str">
            <v>F</v>
          </cell>
          <cell r="N7239">
            <v>0.6</v>
          </cell>
          <cell r="O7239" t="str">
            <v>L</v>
          </cell>
        </row>
        <row r="7240">
          <cell r="G7240" t="str">
            <v>SPO-2023/11-0039</v>
          </cell>
        </row>
        <row r="7240">
          <cell r="I7240" t="str">
            <v>F</v>
          </cell>
          <cell r="J7240">
            <v>24400</v>
          </cell>
          <cell r="K7240">
            <v>24400</v>
          </cell>
          <cell r="L7240">
            <v>14640</v>
          </cell>
          <cell r="M7240" t="str">
            <v>F</v>
          </cell>
          <cell r="N7240">
            <v>0.6</v>
          </cell>
          <cell r="O7240" t="str">
            <v>L</v>
          </cell>
        </row>
        <row r="7241">
          <cell r="G7241" t="str">
            <v>SPO-2023/12-0034</v>
          </cell>
        </row>
        <row r="7241">
          <cell r="I7241" t="str">
            <v>F</v>
          </cell>
          <cell r="J7241">
            <v>38000</v>
          </cell>
          <cell r="K7241">
            <v>38000</v>
          </cell>
          <cell r="L7241">
            <v>114000</v>
          </cell>
          <cell r="M7241" t="str">
            <v>F</v>
          </cell>
          <cell r="N7241">
            <v>3</v>
          </cell>
          <cell r="O7241" t="str">
            <v>L</v>
          </cell>
        </row>
        <row r="7242">
          <cell r="G7242" t="str">
            <v>SPO-2023/12-0022</v>
          </cell>
        </row>
        <row r="7242">
          <cell r="I7242" t="str">
            <v>F</v>
          </cell>
          <cell r="J7242">
            <v>152.5</v>
          </cell>
          <cell r="K7242">
            <v>152.5</v>
          </cell>
          <cell r="L7242">
            <v>457.5</v>
          </cell>
          <cell r="M7242" t="str">
            <v>F</v>
          </cell>
          <cell r="N7242">
            <v>3</v>
          </cell>
          <cell r="O7242" t="str">
            <v>L</v>
          </cell>
        </row>
        <row r="7243">
          <cell r="G7243" t="str">
            <v>SPO-2023/12-0046, SPO-2023/11-0004, SPO-2023/11-0042, SPO-2023/11-0036, SPO-2023/12-0067, SPO-2024/01-0019</v>
          </cell>
        </row>
        <row r="7243">
          <cell r="I7243" t="str">
            <v>F</v>
          </cell>
          <cell r="J7243">
            <v>133110</v>
          </cell>
          <cell r="K7243">
            <v>133110</v>
          </cell>
          <cell r="L7243">
            <v>79866</v>
          </cell>
          <cell r="M7243" t="str">
            <v>F</v>
          </cell>
          <cell r="N7243">
            <v>0.6</v>
          </cell>
          <cell r="O7243" t="str">
            <v>L</v>
          </cell>
        </row>
        <row r="7244">
          <cell r="F7244" t="str">
            <v>CMAU5519077 (KUCHING)</v>
          </cell>
          <cell r="G7244" t="str">
            <v>GR-2023/11-0027</v>
          </cell>
          <cell r="H7244" t="str">
            <v>202309-S0020</v>
          </cell>
          <cell r="I7244" t="str">
            <v>F</v>
          </cell>
          <cell r="J7244">
            <v>56289.99</v>
          </cell>
          <cell r="K7244">
            <v>56289.99</v>
          </cell>
          <cell r="L7244">
            <v>36796.77</v>
          </cell>
          <cell r="M7244" t="str">
            <v>F</v>
          </cell>
          <cell r="N7244">
            <v>0.6537</v>
          </cell>
          <cell r="O7244" t="str">
            <v>I</v>
          </cell>
        </row>
        <row r="7245">
          <cell r="F7245" t="str">
            <v>CMAU5519077 (KUCHING)</v>
          </cell>
          <cell r="G7245" t="str">
            <v>GR-2023/11-0026</v>
          </cell>
          <cell r="H7245" t="str">
            <v>202309-S0019</v>
          </cell>
          <cell r="I7245" t="str">
            <v>F</v>
          </cell>
          <cell r="J7245">
            <v>61863</v>
          </cell>
          <cell r="K7245">
            <v>61863</v>
          </cell>
          <cell r="L7245">
            <v>40439.84</v>
          </cell>
          <cell r="M7245" t="str">
            <v>F</v>
          </cell>
          <cell r="N7245">
            <v>0.6537</v>
          </cell>
          <cell r="O7245" t="str">
            <v>I</v>
          </cell>
        </row>
        <row r="7246">
          <cell r="G7246" t="str">
            <v>SPO-2024/01-0043, SPO-2023/12-0001</v>
          </cell>
        </row>
        <row r="7246">
          <cell r="I7246" t="str">
            <v>F</v>
          </cell>
          <cell r="J7246">
            <v>27440</v>
          </cell>
          <cell r="K7246">
            <v>27440</v>
          </cell>
          <cell r="L7246">
            <v>16464</v>
          </cell>
          <cell r="M7246" t="str">
            <v>F</v>
          </cell>
          <cell r="N7246">
            <v>0.6</v>
          </cell>
          <cell r="O7246" t="str">
            <v>L</v>
          </cell>
        </row>
        <row r="7247">
          <cell r="F7247" t="str">
            <v>UETU5150936</v>
          </cell>
          <cell r="G7247" t="str">
            <v>GR-2023/10-0088</v>
          </cell>
          <cell r="H7247" t="str">
            <v>202308-S0037</v>
          </cell>
          <cell r="I7247" t="str">
            <v>F</v>
          </cell>
          <cell r="J7247">
            <v>3248</v>
          </cell>
          <cell r="K7247">
            <v>3248</v>
          </cell>
          <cell r="L7247">
            <v>2123.22</v>
          </cell>
          <cell r="M7247" t="str">
            <v>F</v>
          </cell>
          <cell r="N7247">
            <v>0.6537</v>
          </cell>
          <cell r="O7247" t="str">
            <v>I</v>
          </cell>
        </row>
        <row r="7248">
          <cell r="F7248" t="str">
            <v>UETU5150936</v>
          </cell>
          <cell r="G7248" t="str">
            <v>GR-2023/10-0087</v>
          </cell>
          <cell r="H7248" t="str">
            <v>202307-S0006</v>
          </cell>
          <cell r="I7248" t="str">
            <v>F</v>
          </cell>
          <cell r="J7248">
            <v>14500</v>
          </cell>
          <cell r="K7248">
            <v>14500</v>
          </cell>
          <cell r="L7248">
            <v>9478.65</v>
          </cell>
          <cell r="M7248" t="str">
            <v>F</v>
          </cell>
          <cell r="N7248">
            <v>0.6537</v>
          </cell>
          <cell r="O7248" t="str">
            <v>I</v>
          </cell>
        </row>
        <row r="7249">
          <cell r="G7249" t="str">
            <v>SPO-2023/12-0030, SPO-2024/03-0015, SPO-2023/11-0050</v>
          </cell>
        </row>
        <row r="7249">
          <cell r="I7249" t="str">
            <v>F</v>
          </cell>
          <cell r="J7249">
            <v>98671.6</v>
          </cell>
          <cell r="K7249">
            <v>98671.6</v>
          </cell>
          <cell r="L7249">
            <v>59202.96</v>
          </cell>
          <cell r="M7249" t="str">
            <v>F</v>
          </cell>
          <cell r="N7249">
            <v>0.6</v>
          </cell>
          <cell r="O7249" t="str">
            <v>L</v>
          </cell>
        </row>
        <row r="7250">
          <cell r="F7250" t="str">
            <v>UETU5150936</v>
          </cell>
          <cell r="G7250" t="str">
            <v>GR-2023/10-0086</v>
          </cell>
          <cell r="H7250" t="str">
            <v>202308-S0071</v>
          </cell>
          <cell r="I7250" t="str">
            <v>F</v>
          </cell>
          <cell r="J7250">
            <v>10934.54</v>
          </cell>
          <cell r="K7250">
            <v>10934.54</v>
          </cell>
          <cell r="L7250">
            <v>7147.91</v>
          </cell>
          <cell r="M7250" t="str">
            <v>F</v>
          </cell>
          <cell r="N7250">
            <v>0.6537</v>
          </cell>
          <cell r="O7250" t="str">
            <v>I</v>
          </cell>
        </row>
        <row r="7251">
          <cell r="F7251" t="str">
            <v>UETU5150936</v>
          </cell>
          <cell r="G7251" t="str">
            <v>GR-2023/10-0085</v>
          </cell>
          <cell r="H7251" t="str">
            <v>202309-S0028, 202309-S0002, 202309-S0015, 202309-S0011</v>
          </cell>
          <cell r="I7251" t="str">
            <v>F</v>
          </cell>
          <cell r="J7251">
            <v>13069</v>
          </cell>
          <cell r="K7251">
            <v>13069</v>
          </cell>
          <cell r="L7251">
            <v>8543.21</v>
          </cell>
          <cell r="M7251" t="str">
            <v>F</v>
          </cell>
          <cell r="N7251">
            <v>0.6537</v>
          </cell>
          <cell r="O7251" t="str">
            <v>I</v>
          </cell>
        </row>
        <row r="7252">
          <cell r="F7252" t="str">
            <v>UETU5150936</v>
          </cell>
          <cell r="G7252" t="str">
            <v>GR-2023/10-0084</v>
          </cell>
          <cell r="H7252" t="str">
            <v>202307-S0035, 202305-S0054, 202308-S0047, 202310-S0017, 202306-S0029, 202308-S0079, 202307-S0050</v>
          </cell>
          <cell r="I7252" t="str">
            <v>F</v>
          </cell>
          <cell r="J7252">
            <v>212067</v>
          </cell>
          <cell r="K7252">
            <v>212067</v>
          </cell>
          <cell r="L7252">
            <v>138628.2</v>
          </cell>
          <cell r="M7252" t="str">
            <v>F</v>
          </cell>
          <cell r="N7252">
            <v>0.6537</v>
          </cell>
          <cell r="O7252" t="str">
            <v>I</v>
          </cell>
        </row>
        <row r="7253">
          <cell r="I7253" t="str">
            <v>T</v>
          </cell>
          <cell r="J7253">
            <v>0</v>
          </cell>
          <cell r="K7253">
            <v>0</v>
          </cell>
          <cell r="L7253">
            <v>0</v>
          </cell>
          <cell r="M7253" t="str">
            <v>F</v>
          </cell>
          <cell r="N7253">
            <v>0.6</v>
          </cell>
        </row>
        <row r="7254">
          <cell r="F7254" t="str">
            <v>UETU5150936</v>
          </cell>
          <cell r="G7254" t="str">
            <v>GR-2023/10-0083</v>
          </cell>
          <cell r="H7254" t="str">
            <v>202305-S0042, 202306-S0026, 202307-S0033</v>
          </cell>
          <cell r="I7254" t="str">
            <v>F</v>
          </cell>
          <cell r="J7254">
            <v>40480</v>
          </cell>
          <cell r="K7254">
            <v>40480</v>
          </cell>
          <cell r="L7254">
            <v>26461.78</v>
          </cell>
          <cell r="M7254" t="str">
            <v>F</v>
          </cell>
          <cell r="N7254">
            <v>0.6537</v>
          </cell>
          <cell r="O7254" t="str">
            <v>I</v>
          </cell>
        </row>
        <row r="7255">
          <cell r="F7255" t="str">
            <v>UETU5150936</v>
          </cell>
          <cell r="G7255" t="str">
            <v>GR-2023/10-0082</v>
          </cell>
          <cell r="H7255" t="str">
            <v>202307-S0034, 202308-S0024</v>
          </cell>
          <cell r="I7255" t="str">
            <v>F</v>
          </cell>
          <cell r="J7255">
            <v>43200</v>
          </cell>
          <cell r="K7255">
            <v>43200</v>
          </cell>
          <cell r="L7255">
            <v>28239.84</v>
          </cell>
          <cell r="M7255" t="str">
            <v>F</v>
          </cell>
          <cell r="N7255">
            <v>0.6537</v>
          </cell>
          <cell r="O7255" t="str">
            <v>I</v>
          </cell>
        </row>
        <row r="7256">
          <cell r="F7256" t="str">
            <v>UETU5150936</v>
          </cell>
          <cell r="G7256" t="str">
            <v>GR-2023/10-0081</v>
          </cell>
          <cell r="H7256" t="str">
            <v>202308-S0046</v>
          </cell>
          <cell r="I7256" t="str">
            <v>F</v>
          </cell>
          <cell r="J7256">
            <v>20739</v>
          </cell>
          <cell r="K7256">
            <v>20739</v>
          </cell>
          <cell r="L7256">
            <v>13557.08</v>
          </cell>
          <cell r="M7256" t="str">
            <v>F</v>
          </cell>
          <cell r="N7256">
            <v>0.6537</v>
          </cell>
          <cell r="O7256" t="str">
            <v>I</v>
          </cell>
        </row>
        <row r="7257">
          <cell r="F7257" t="str">
            <v>UETU5150936</v>
          </cell>
          <cell r="G7257" t="str">
            <v>GR-2023/10-0080</v>
          </cell>
          <cell r="H7257" t="str">
            <v>202309-S0073</v>
          </cell>
          <cell r="I7257" t="str">
            <v>F</v>
          </cell>
          <cell r="J7257">
            <v>11300</v>
          </cell>
          <cell r="K7257">
            <v>11300</v>
          </cell>
          <cell r="L7257">
            <v>7386.81</v>
          </cell>
          <cell r="M7257" t="str">
            <v>F</v>
          </cell>
          <cell r="N7257">
            <v>0.6537</v>
          </cell>
          <cell r="O7257" t="str">
            <v>I</v>
          </cell>
        </row>
        <row r="7258">
          <cell r="G7258" t="str">
            <v>SPO-2023/11-0004, SPO-2023/11-0035, SPO-2023/12-0067</v>
          </cell>
        </row>
        <row r="7258">
          <cell r="I7258" t="str">
            <v>F</v>
          </cell>
          <cell r="J7258">
            <v>78550</v>
          </cell>
          <cell r="K7258">
            <v>78550</v>
          </cell>
          <cell r="L7258">
            <v>235650</v>
          </cell>
          <cell r="M7258" t="str">
            <v>F</v>
          </cell>
          <cell r="N7258">
            <v>3</v>
          </cell>
          <cell r="O7258" t="str">
            <v>L</v>
          </cell>
        </row>
        <row r="7259">
          <cell r="F7259" t="str">
            <v>UETU5150936</v>
          </cell>
          <cell r="G7259" t="str">
            <v>GR-2023/10-0079</v>
          </cell>
          <cell r="H7259" t="str">
            <v>202307-S0070, 202308-S0045</v>
          </cell>
          <cell r="I7259" t="str">
            <v>F</v>
          </cell>
          <cell r="J7259">
            <v>53252</v>
          </cell>
          <cell r="K7259">
            <v>53252</v>
          </cell>
          <cell r="L7259">
            <v>34810.83</v>
          </cell>
          <cell r="M7259" t="str">
            <v>F</v>
          </cell>
          <cell r="N7259">
            <v>0.6537</v>
          </cell>
          <cell r="O7259" t="str">
            <v>I</v>
          </cell>
        </row>
        <row r="7260">
          <cell r="G7260" t="str">
            <v>SPO-2023/12-0024</v>
          </cell>
        </row>
        <row r="7260">
          <cell r="I7260" t="str">
            <v>F</v>
          </cell>
          <cell r="J7260">
            <v>17400</v>
          </cell>
          <cell r="K7260">
            <v>17400</v>
          </cell>
          <cell r="L7260">
            <v>52200</v>
          </cell>
          <cell r="M7260" t="str">
            <v>F</v>
          </cell>
          <cell r="N7260">
            <v>3</v>
          </cell>
          <cell r="O7260" t="str">
            <v>L</v>
          </cell>
        </row>
        <row r="7261">
          <cell r="F7261" t="str">
            <v>UETU5150936</v>
          </cell>
          <cell r="G7261" t="str">
            <v>GR-2023/10-0078</v>
          </cell>
          <cell r="H7261" t="str">
            <v>202306-S0001, 202308-S0048, 202310-S0010, 202307-S0038, 202308-S0009, 202212-S0046, 202308-S0005</v>
          </cell>
          <cell r="I7261" t="str">
            <v>F</v>
          </cell>
          <cell r="J7261">
            <v>67860</v>
          </cell>
          <cell r="K7261">
            <v>67860</v>
          </cell>
          <cell r="L7261">
            <v>44360.08</v>
          </cell>
          <cell r="M7261" t="str">
            <v>F</v>
          </cell>
          <cell r="N7261">
            <v>0.6537</v>
          </cell>
          <cell r="O7261" t="str">
            <v>I</v>
          </cell>
        </row>
        <row r="7262">
          <cell r="F7262" t="str">
            <v>UETU5150936</v>
          </cell>
          <cell r="G7262" t="str">
            <v>GR-2023/10-0077</v>
          </cell>
          <cell r="H7262" t="str">
            <v>202308-S0077, 202307-S0064, 202309-S0005, 202309-S0010</v>
          </cell>
          <cell r="I7262" t="str">
            <v>F</v>
          </cell>
          <cell r="J7262">
            <v>137690</v>
          </cell>
          <cell r="K7262">
            <v>137690</v>
          </cell>
          <cell r="L7262">
            <v>90007.95</v>
          </cell>
          <cell r="M7262" t="str">
            <v>F</v>
          </cell>
          <cell r="N7262">
            <v>0.6537</v>
          </cell>
          <cell r="O7262" t="str">
            <v>I</v>
          </cell>
        </row>
        <row r="7263">
          <cell r="G7263" t="str">
            <v>SPO-2023/11-0044</v>
          </cell>
        </row>
        <row r="7263">
          <cell r="I7263" t="str">
            <v>F</v>
          </cell>
          <cell r="J7263">
            <v>34300</v>
          </cell>
          <cell r="K7263">
            <v>34300</v>
          </cell>
          <cell r="L7263">
            <v>20580</v>
          </cell>
          <cell r="M7263" t="str">
            <v>F</v>
          </cell>
          <cell r="N7263">
            <v>0.6</v>
          </cell>
          <cell r="O7263" t="str">
            <v>L</v>
          </cell>
        </row>
        <row r="7264">
          <cell r="G7264" t="str">
            <v>GR-2023/10-0051</v>
          </cell>
        </row>
        <row r="7264">
          <cell r="I7264" t="str">
            <v>F</v>
          </cell>
          <cell r="J7264">
            <v>528</v>
          </cell>
          <cell r="K7264">
            <v>528</v>
          </cell>
          <cell r="L7264">
            <v>528</v>
          </cell>
          <cell r="M7264" t="str">
            <v>F</v>
          </cell>
          <cell r="N7264">
            <v>1</v>
          </cell>
        </row>
        <row r="7265">
          <cell r="F7265" t="str">
            <v>TEMU6561278</v>
          </cell>
          <cell r="G7265" t="str">
            <v>GR-2023/11-0006</v>
          </cell>
          <cell r="H7265" t="str">
            <v>202309-S0038, 202310-S0068, 202303-S0022</v>
          </cell>
          <cell r="I7265" t="str">
            <v>F</v>
          </cell>
          <cell r="J7265">
            <v>115488</v>
          </cell>
          <cell r="K7265">
            <v>115488</v>
          </cell>
          <cell r="L7265">
            <v>75494.51</v>
          </cell>
          <cell r="M7265" t="str">
            <v>F</v>
          </cell>
          <cell r="N7265">
            <v>0.6537</v>
          </cell>
          <cell r="O7265" t="str">
            <v>I</v>
          </cell>
        </row>
        <row r="7266">
          <cell r="G7266" t="str">
            <v>SPO-2024/01-0008, SPO-2024/01-0074, SPO-2023/12-0022</v>
          </cell>
        </row>
        <row r="7266">
          <cell r="I7266" t="str">
            <v>F</v>
          </cell>
          <cell r="J7266">
            <v>71970.5</v>
          </cell>
          <cell r="K7266">
            <v>71970.5</v>
          </cell>
          <cell r="L7266">
            <v>215911.5</v>
          </cell>
          <cell r="M7266" t="str">
            <v>F</v>
          </cell>
          <cell r="N7266">
            <v>3</v>
          </cell>
          <cell r="O7266" t="str">
            <v>L</v>
          </cell>
        </row>
        <row r="7267">
          <cell r="F7267" t="str">
            <v>TEMU6699349</v>
          </cell>
          <cell r="G7267" t="str">
            <v>GR-2023/11-0007</v>
          </cell>
          <cell r="H7267" t="str">
            <v>202304-S0018, 202306-S0009, 202308-S0052, 202307-S0029, 202310-S0029, 202302-S0056, 202310-S0068, 202309-S0059, 202205-S0012</v>
          </cell>
          <cell r="I7267" t="str">
            <v>F</v>
          </cell>
          <cell r="J7267">
            <v>154610</v>
          </cell>
          <cell r="K7267">
            <v>154610</v>
          </cell>
          <cell r="L7267">
            <v>101068.56</v>
          </cell>
          <cell r="M7267" t="str">
            <v>F</v>
          </cell>
          <cell r="N7267">
            <v>0.6537</v>
          </cell>
          <cell r="O7267" t="str">
            <v>I</v>
          </cell>
        </row>
        <row r="7268">
          <cell r="G7268" t="str">
            <v>SPO-2023/12-0039, SPO-2023/12-0045, SPO-2023/12-0041</v>
          </cell>
        </row>
        <row r="7268">
          <cell r="I7268" t="str">
            <v>F</v>
          </cell>
          <cell r="J7268">
            <v>35536</v>
          </cell>
          <cell r="K7268">
            <v>35536</v>
          </cell>
          <cell r="L7268">
            <v>21321.6</v>
          </cell>
          <cell r="M7268" t="str">
            <v>F</v>
          </cell>
          <cell r="N7268">
            <v>0.6</v>
          </cell>
          <cell r="O7268" t="str">
            <v>L</v>
          </cell>
        </row>
        <row r="7269">
          <cell r="G7269" t="str">
            <v>SPO-2024/01-0011</v>
          </cell>
        </row>
        <row r="7269">
          <cell r="I7269" t="str">
            <v>F</v>
          </cell>
          <cell r="J7269">
            <v>6300</v>
          </cell>
          <cell r="K7269">
            <v>6300</v>
          </cell>
          <cell r="L7269">
            <v>18900</v>
          </cell>
          <cell r="M7269" t="str">
            <v>F</v>
          </cell>
          <cell r="N7269">
            <v>3</v>
          </cell>
          <cell r="O7269" t="str">
            <v>L</v>
          </cell>
        </row>
        <row r="7270">
          <cell r="G7270" t="str">
            <v>SPO-2023/10-0022, SPO-2023/10-0021</v>
          </cell>
        </row>
        <row r="7270">
          <cell r="I7270" t="str">
            <v>F</v>
          </cell>
          <cell r="J7270">
            <v>31983</v>
          </cell>
          <cell r="K7270">
            <v>31983</v>
          </cell>
          <cell r="L7270">
            <v>19189.8</v>
          </cell>
          <cell r="M7270" t="str">
            <v>F</v>
          </cell>
          <cell r="N7270">
            <v>0.6</v>
          </cell>
          <cell r="O7270" t="str">
            <v>I</v>
          </cell>
        </row>
        <row r="7271">
          <cell r="G7271" t="str">
            <v>SPO-2024/01-0012</v>
          </cell>
        </row>
        <row r="7271">
          <cell r="I7271" t="str">
            <v>F</v>
          </cell>
          <cell r="J7271">
            <v>4642</v>
          </cell>
          <cell r="K7271">
            <v>4642</v>
          </cell>
          <cell r="L7271">
            <v>13926</v>
          </cell>
          <cell r="M7271" t="str">
            <v>F</v>
          </cell>
          <cell r="N7271">
            <v>3</v>
          </cell>
          <cell r="O7271" t="str">
            <v>L</v>
          </cell>
        </row>
        <row r="7272">
          <cell r="G7272" t="str">
            <v>SPO-2023/11-0023</v>
          </cell>
        </row>
        <row r="7272">
          <cell r="I7272" t="str">
            <v>F</v>
          </cell>
          <cell r="J7272">
            <v>360</v>
          </cell>
          <cell r="K7272">
            <v>360</v>
          </cell>
          <cell r="L7272">
            <v>1080</v>
          </cell>
          <cell r="M7272" t="str">
            <v>F</v>
          </cell>
          <cell r="N7272">
            <v>3</v>
          </cell>
          <cell r="O7272" t="str">
            <v>L</v>
          </cell>
        </row>
        <row r="7273">
          <cell r="G7273" t="str">
            <v>GR-2024/01-0020</v>
          </cell>
        </row>
        <row r="7273">
          <cell r="I7273" t="str">
            <v>F</v>
          </cell>
          <cell r="J7273">
            <v>394657.4</v>
          </cell>
          <cell r="K7273">
            <v>394657.4</v>
          </cell>
          <cell r="L7273">
            <v>394657.4</v>
          </cell>
          <cell r="M7273" t="str">
            <v>F</v>
          </cell>
          <cell r="N7273">
            <v>1</v>
          </cell>
        </row>
        <row r="7274">
          <cell r="G7274" t="str">
            <v>SPO-2024/01-0069, SPO-2024/01-0003, SPO-2023/12-0014, SPO-2023/12-0034</v>
          </cell>
        </row>
        <row r="7274">
          <cell r="I7274" t="str">
            <v>F</v>
          </cell>
          <cell r="J7274">
            <v>135970</v>
          </cell>
          <cell r="K7274">
            <v>135970</v>
          </cell>
          <cell r="L7274">
            <v>407910</v>
          </cell>
          <cell r="M7274" t="str">
            <v>F</v>
          </cell>
          <cell r="N7274">
            <v>3</v>
          </cell>
          <cell r="O7274" t="str">
            <v>L</v>
          </cell>
        </row>
        <row r="7275">
          <cell r="G7275" t="str">
            <v>SPO-2023/11-0024</v>
          </cell>
        </row>
        <row r="7275">
          <cell r="I7275" t="str">
            <v>F</v>
          </cell>
          <cell r="J7275">
            <v>1250</v>
          </cell>
          <cell r="K7275">
            <v>1250</v>
          </cell>
          <cell r="L7275">
            <v>3750</v>
          </cell>
          <cell r="M7275" t="str">
            <v>F</v>
          </cell>
          <cell r="N7275">
            <v>3</v>
          </cell>
          <cell r="O7275" t="str">
            <v>L</v>
          </cell>
        </row>
        <row r="7276">
          <cell r="F7276" t="str">
            <v>DRYU9692598</v>
          </cell>
          <cell r="G7276" t="str">
            <v>GR-2023/11-0013</v>
          </cell>
          <cell r="H7276" t="str">
            <v>202211-S0112, 202206-S0013, 202303-S0047</v>
          </cell>
          <cell r="I7276" t="str">
            <v>F</v>
          </cell>
          <cell r="J7276">
            <v>81370.22</v>
          </cell>
          <cell r="K7276">
            <v>81370.22</v>
          </cell>
          <cell r="L7276">
            <v>53191.71</v>
          </cell>
          <cell r="M7276" t="str">
            <v>F</v>
          </cell>
          <cell r="N7276">
            <v>0.6537</v>
          </cell>
          <cell r="O7276" t="str">
            <v>I</v>
          </cell>
        </row>
        <row r="7277">
          <cell r="F7277" t="str">
            <v>FCGU1986636</v>
          </cell>
          <cell r="G7277" t="str">
            <v>GR-2023/11-0008</v>
          </cell>
          <cell r="H7277" t="str">
            <v>202211-S0059, 202302-S0076</v>
          </cell>
          <cell r="I7277" t="str">
            <v>F</v>
          </cell>
          <cell r="J7277">
            <v>68304.02</v>
          </cell>
          <cell r="K7277">
            <v>68304.02</v>
          </cell>
          <cell r="L7277">
            <v>44650.34</v>
          </cell>
          <cell r="M7277" t="str">
            <v>F</v>
          </cell>
          <cell r="N7277">
            <v>0.6537</v>
          </cell>
          <cell r="O7277" t="str">
            <v>I</v>
          </cell>
        </row>
        <row r="7278">
          <cell r="G7278" t="str">
            <v>SPO-2023/12-0068, SPO-2024/04-0042, SPO-2024/01-0131, SPO-2023/12-0001, SPO-2024/05-0054, SPO-2024/01-0084, SPO-2024/04-0011, SPO-2023/12-0002, SPO-2023/11-0015, SPO-2024/01-0001, SPO-2024/01-0045, SPO-2024/08-0022, SPO-2024/01-0043, SPO-2024/01-0082</v>
          </cell>
        </row>
        <row r="7278">
          <cell r="I7278" t="str">
            <v>F</v>
          </cell>
          <cell r="J7278">
            <v>175060.46</v>
          </cell>
          <cell r="K7278">
            <v>175060.46</v>
          </cell>
          <cell r="L7278">
            <v>105036.28</v>
          </cell>
          <cell r="M7278" t="str">
            <v>F</v>
          </cell>
          <cell r="N7278">
            <v>0.6</v>
          </cell>
          <cell r="O7278" t="str">
            <v>L</v>
          </cell>
        </row>
        <row r="7279">
          <cell r="G7279" t="str">
            <v>SPO-2023/11-0023</v>
          </cell>
        </row>
        <row r="7279">
          <cell r="I7279" t="str">
            <v>F</v>
          </cell>
          <cell r="J7279">
            <v>8892</v>
          </cell>
          <cell r="K7279">
            <v>8892</v>
          </cell>
          <cell r="L7279">
            <v>26676</v>
          </cell>
          <cell r="M7279" t="str">
            <v>F</v>
          </cell>
          <cell r="N7279">
            <v>3</v>
          </cell>
          <cell r="O7279" t="str">
            <v>L</v>
          </cell>
        </row>
        <row r="7280">
          <cell r="F7280" t="str">
            <v>CMAU5617134</v>
          </cell>
          <cell r="G7280" t="str">
            <v>GR-2023/10-0074</v>
          </cell>
          <cell r="H7280" t="str">
            <v>202309-S0036, 202309-S0029, 202304-S0065, 202209-S0012, 202307-S0059</v>
          </cell>
          <cell r="I7280" t="str">
            <v>F</v>
          </cell>
          <cell r="J7280">
            <v>122839.17</v>
          </cell>
          <cell r="K7280">
            <v>122839.17</v>
          </cell>
          <cell r="L7280">
            <v>80299.97</v>
          </cell>
          <cell r="M7280" t="str">
            <v>F</v>
          </cell>
          <cell r="N7280">
            <v>0.6537</v>
          </cell>
          <cell r="O7280" t="str">
            <v>I</v>
          </cell>
        </row>
        <row r="7281">
          <cell r="F7281" t="str">
            <v>FCGU2287377</v>
          </cell>
          <cell r="G7281" t="str">
            <v>GR-2023/10-0070</v>
          </cell>
          <cell r="H7281" t="str">
            <v>202308-S0044, 202308-S0017, 202309-S0026, 202308-S0061, 202310-S0060, 202310-S0007, 202308-S0070, 202308-S0085, 202309-S0053</v>
          </cell>
          <cell r="I7281" t="str">
            <v>F</v>
          </cell>
          <cell r="J7281">
            <v>97232</v>
          </cell>
          <cell r="K7281">
            <v>97232</v>
          </cell>
          <cell r="L7281">
            <v>63473.05</v>
          </cell>
          <cell r="M7281" t="str">
            <v>F</v>
          </cell>
          <cell r="N7281">
            <v>0.6528</v>
          </cell>
          <cell r="O7281" t="str">
            <v>I</v>
          </cell>
        </row>
        <row r="7282">
          <cell r="G7282" t="str">
            <v>SPO-2023/10-0017</v>
          </cell>
        </row>
        <row r="7282">
          <cell r="I7282" t="str">
            <v>F</v>
          </cell>
          <cell r="J7282">
            <v>6560</v>
          </cell>
          <cell r="K7282">
            <v>6560</v>
          </cell>
          <cell r="L7282">
            <v>19680</v>
          </cell>
          <cell r="M7282" t="str">
            <v>F</v>
          </cell>
          <cell r="N7282">
            <v>3</v>
          </cell>
          <cell r="O7282" t="str">
            <v>L</v>
          </cell>
        </row>
        <row r="7283">
          <cell r="F7283" t="str">
            <v>CMAU4822828</v>
          </cell>
          <cell r="G7283" t="str">
            <v>GR-2023/10-0057</v>
          </cell>
          <cell r="H7283" t="str">
            <v>202310-S0019, 202308-S0051</v>
          </cell>
          <cell r="I7283" t="str">
            <v>F</v>
          </cell>
          <cell r="J7283">
            <v>69875</v>
          </cell>
          <cell r="K7283">
            <v>69875</v>
          </cell>
          <cell r="L7283">
            <v>45334.9</v>
          </cell>
          <cell r="M7283" t="str">
            <v>F</v>
          </cell>
          <cell r="N7283">
            <v>0.6488</v>
          </cell>
          <cell r="O7283" t="str">
            <v>I</v>
          </cell>
        </row>
        <row r="7284">
          <cell r="F7284" t="str">
            <v>F-CMAU4822828</v>
          </cell>
          <cell r="G7284" t="str">
            <v>GR-2023/10-0058</v>
          </cell>
        </row>
        <row r="7284">
          <cell r="I7284" t="str">
            <v>F</v>
          </cell>
          <cell r="J7284">
            <v>0</v>
          </cell>
          <cell r="K7284">
            <v>0</v>
          </cell>
          <cell r="L7284">
            <v>0</v>
          </cell>
          <cell r="M7284" t="str">
            <v>F</v>
          </cell>
          <cell r="N7284">
            <v>0.6</v>
          </cell>
          <cell r="O7284" t="str">
            <v>I</v>
          </cell>
        </row>
        <row r="7285">
          <cell r="G7285" t="str">
            <v>SPO-2023/12-0005, SPO-2024/01-0099, SPO-2023/12-0004</v>
          </cell>
        </row>
        <row r="7285">
          <cell r="I7285" t="str">
            <v>F</v>
          </cell>
          <cell r="J7285">
            <v>50150</v>
          </cell>
          <cell r="K7285">
            <v>50150</v>
          </cell>
          <cell r="L7285">
            <v>30090</v>
          </cell>
          <cell r="M7285" t="str">
            <v>F</v>
          </cell>
          <cell r="N7285">
            <v>0.6</v>
          </cell>
          <cell r="O7285" t="str">
            <v>L</v>
          </cell>
        </row>
        <row r="7286">
          <cell r="G7286" t="str">
            <v>SPO-2024/01-0045, SPO-2024/01-0084, SPO-2024/01-0131, SPO-2023/12-0001</v>
          </cell>
        </row>
        <row r="7286">
          <cell r="I7286" t="str">
            <v>F</v>
          </cell>
          <cell r="J7286">
            <v>31550</v>
          </cell>
          <cell r="K7286">
            <v>31550</v>
          </cell>
          <cell r="L7286">
            <v>18930</v>
          </cell>
          <cell r="M7286" t="str">
            <v>F</v>
          </cell>
          <cell r="N7286">
            <v>0.6</v>
          </cell>
          <cell r="O7286" t="str">
            <v>L</v>
          </cell>
        </row>
        <row r="7287">
          <cell r="G7287" t="str">
            <v>SPO-2023/11-0022</v>
          </cell>
        </row>
        <row r="7287">
          <cell r="I7287" t="str">
            <v>F</v>
          </cell>
          <cell r="J7287">
            <v>5352</v>
          </cell>
          <cell r="K7287">
            <v>5352</v>
          </cell>
          <cell r="L7287">
            <v>16056</v>
          </cell>
          <cell r="M7287" t="str">
            <v>F</v>
          </cell>
          <cell r="N7287">
            <v>3</v>
          </cell>
          <cell r="O7287" t="str">
            <v>L</v>
          </cell>
        </row>
        <row r="7288">
          <cell r="G7288" t="str">
            <v>SPO-2023/12-0014</v>
          </cell>
        </row>
        <row r="7288">
          <cell r="I7288" t="str">
            <v>F</v>
          </cell>
          <cell r="J7288">
            <v>5335</v>
          </cell>
          <cell r="K7288">
            <v>5335</v>
          </cell>
          <cell r="L7288">
            <v>16005</v>
          </cell>
          <cell r="M7288" t="str">
            <v>F</v>
          </cell>
          <cell r="N7288">
            <v>3</v>
          </cell>
          <cell r="O7288" t="str">
            <v>L</v>
          </cell>
        </row>
        <row r="7289">
          <cell r="F7289" t="str">
            <v>ECMU9824868</v>
          </cell>
          <cell r="G7289" t="str">
            <v>GR-2023/10-0073</v>
          </cell>
          <cell r="H7289" t="str">
            <v>202308-S0078, 202307-S0043, 202310-S0051, 202310-S0008, 202308-S0019, 202308-S0035, 202308-S0058, 202308-S0016, 202309-S0003</v>
          </cell>
          <cell r="I7289" t="str">
            <v>F</v>
          </cell>
          <cell r="J7289">
            <v>179333</v>
          </cell>
          <cell r="K7289">
            <v>179333</v>
          </cell>
          <cell r="L7289">
            <v>117229.98</v>
          </cell>
          <cell r="M7289" t="str">
            <v>F</v>
          </cell>
          <cell r="N7289">
            <v>0.6537</v>
          </cell>
          <cell r="O7289" t="str">
            <v>I</v>
          </cell>
        </row>
        <row r="7290">
          <cell r="G7290" t="str">
            <v>SPO-2023/10-0049, SPO-2024/03-0028</v>
          </cell>
        </row>
        <row r="7290">
          <cell r="I7290" t="str">
            <v>F</v>
          </cell>
          <cell r="J7290">
            <v>1624</v>
          </cell>
          <cell r="K7290">
            <v>1624</v>
          </cell>
          <cell r="L7290">
            <v>974.4</v>
          </cell>
          <cell r="M7290" t="str">
            <v>F</v>
          </cell>
          <cell r="N7290">
            <v>0.6</v>
          </cell>
          <cell r="O7290" t="str">
            <v>L</v>
          </cell>
        </row>
        <row r="7291">
          <cell r="G7291" t="str">
            <v>SPO-2023/12-0028</v>
          </cell>
        </row>
        <row r="7291">
          <cell r="I7291" t="str">
            <v>F</v>
          </cell>
          <cell r="J7291">
            <v>11750</v>
          </cell>
          <cell r="K7291">
            <v>11750</v>
          </cell>
          <cell r="L7291">
            <v>35250</v>
          </cell>
          <cell r="M7291" t="str">
            <v>F</v>
          </cell>
          <cell r="N7291">
            <v>3</v>
          </cell>
          <cell r="O7291" t="str">
            <v>L</v>
          </cell>
        </row>
        <row r="7292">
          <cell r="F7292" t="str">
            <v>F-CMAU8899089</v>
          </cell>
          <cell r="G7292" t="str">
            <v>GR-2023/10-0049</v>
          </cell>
        </row>
        <row r="7292">
          <cell r="I7292" t="str">
            <v>F</v>
          </cell>
          <cell r="J7292">
            <v>0</v>
          </cell>
          <cell r="K7292">
            <v>0</v>
          </cell>
          <cell r="L7292">
            <v>0</v>
          </cell>
          <cell r="M7292" t="str">
            <v>F</v>
          </cell>
          <cell r="N7292">
            <v>0.6</v>
          </cell>
          <cell r="O7292" t="str">
            <v>I</v>
          </cell>
        </row>
        <row r="7293">
          <cell r="F7293" t="str">
            <v>TEMU7020940</v>
          </cell>
          <cell r="G7293" t="str">
            <v>GR-2023/10-0071</v>
          </cell>
          <cell r="H7293" t="str">
            <v>202310-S0008, 202305-S0007, 202201-S0010, 202310-S0051, 202309-S0003, 202305-S0079, 202308-S0078, 202302-S0001, 202306-S0036, 202309-S0042, 202307-S0036</v>
          </cell>
          <cell r="I7293" t="str">
            <v>F</v>
          </cell>
          <cell r="J7293">
            <v>145532</v>
          </cell>
          <cell r="K7293">
            <v>145532</v>
          </cell>
          <cell r="L7293">
            <v>95134.27</v>
          </cell>
          <cell r="M7293" t="str">
            <v>F</v>
          </cell>
          <cell r="N7293">
            <v>0.6537</v>
          </cell>
          <cell r="O7293" t="str">
            <v>I</v>
          </cell>
        </row>
        <row r="7294">
          <cell r="G7294" t="str">
            <v>SPO-2023/10-0015, SPO-2023/10-0014</v>
          </cell>
        </row>
        <row r="7294">
          <cell r="I7294" t="str">
            <v>F</v>
          </cell>
          <cell r="J7294">
            <v>20812</v>
          </cell>
          <cell r="K7294">
            <v>20812</v>
          </cell>
          <cell r="L7294">
            <v>12487.2</v>
          </cell>
          <cell r="M7294" t="str">
            <v>F</v>
          </cell>
          <cell r="N7294">
            <v>0.6</v>
          </cell>
          <cell r="O7294" t="str">
            <v>L</v>
          </cell>
        </row>
        <row r="7295">
          <cell r="G7295" t="str">
            <v>SPO-2023/11-0019</v>
          </cell>
        </row>
        <row r="7295">
          <cell r="I7295" t="str">
            <v>F</v>
          </cell>
          <cell r="J7295">
            <v>6914</v>
          </cell>
          <cell r="K7295">
            <v>6914</v>
          </cell>
          <cell r="L7295">
            <v>6914</v>
          </cell>
          <cell r="M7295" t="str">
            <v>F</v>
          </cell>
          <cell r="N7295">
            <v>1</v>
          </cell>
          <cell r="O7295" t="str">
            <v>L</v>
          </cell>
        </row>
        <row r="7296">
          <cell r="F7296" t="str">
            <v>F-CMAU3379525</v>
          </cell>
          <cell r="G7296" t="str">
            <v>GR-2023/10-0042</v>
          </cell>
        </row>
        <row r="7296">
          <cell r="I7296" t="str">
            <v>F</v>
          </cell>
          <cell r="J7296">
            <v>0</v>
          </cell>
          <cell r="K7296">
            <v>0</v>
          </cell>
          <cell r="L7296">
            <v>0</v>
          </cell>
          <cell r="M7296" t="str">
            <v>F</v>
          </cell>
          <cell r="N7296">
            <v>0.6</v>
          </cell>
          <cell r="O7296" t="str">
            <v>I</v>
          </cell>
        </row>
        <row r="7297">
          <cell r="G7297" t="str">
            <v>GR-2023/10-0048</v>
          </cell>
        </row>
        <row r="7297">
          <cell r="I7297" t="str">
            <v>F</v>
          </cell>
          <cell r="J7297">
            <v>30</v>
          </cell>
          <cell r="K7297">
            <v>30</v>
          </cell>
          <cell r="L7297">
            <v>30</v>
          </cell>
          <cell r="M7297" t="str">
            <v>F</v>
          </cell>
          <cell r="N7297">
            <v>1</v>
          </cell>
        </row>
        <row r="7298">
          <cell r="G7298" t="str">
            <v>GR-2023/10-0040</v>
          </cell>
        </row>
        <row r="7298">
          <cell r="I7298" t="str">
            <v>F</v>
          </cell>
          <cell r="J7298">
            <v>1421.2</v>
          </cell>
          <cell r="K7298">
            <v>1421.2</v>
          </cell>
          <cell r="L7298">
            <v>1421.2</v>
          </cell>
          <cell r="M7298" t="str">
            <v>F</v>
          </cell>
          <cell r="N7298">
            <v>1</v>
          </cell>
        </row>
        <row r="7299">
          <cell r="G7299" t="str">
            <v>SPO-2023/12-0014</v>
          </cell>
        </row>
        <row r="7299">
          <cell r="I7299" t="str">
            <v>F</v>
          </cell>
          <cell r="J7299">
            <v>5780</v>
          </cell>
          <cell r="K7299">
            <v>5780</v>
          </cell>
          <cell r="L7299">
            <v>17340</v>
          </cell>
          <cell r="M7299" t="str">
            <v>F</v>
          </cell>
          <cell r="N7299">
            <v>3</v>
          </cell>
          <cell r="O7299" t="str">
            <v>L</v>
          </cell>
        </row>
        <row r="7300">
          <cell r="G7300" t="str">
            <v>GR-2023/10-0038</v>
          </cell>
        </row>
        <row r="7300">
          <cell r="I7300" t="str">
            <v>F</v>
          </cell>
          <cell r="J7300">
            <v>3000</v>
          </cell>
          <cell r="K7300">
            <v>3000</v>
          </cell>
          <cell r="L7300">
            <v>3000</v>
          </cell>
          <cell r="M7300" t="str">
            <v>F</v>
          </cell>
          <cell r="N7300">
            <v>1</v>
          </cell>
        </row>
        <row r="7301">
          <cell r="G7301" t="str">
            <v>GR-2023/10-0050, GR-2023/11-0064, GR-2023/11-0012</v>
          </cell>
        </row>
        <row r="7301">
          <cell r="I7301" t="str">
            <v>F</v>
          </cell>
          <cell r="J7301">
            <v>1950</v>
          </cell>
          <cell r="K7301">
            <v>1950</v>
          </cell>
          <cell r="L7301">
            <v>1950</v>
          </cell>
          <cell r="M7301" t="str">
            <v>F</v>
          </cell>
          <cell r="N7301">
            <v>1</v>
          </cell>
        </row>
        <row r="7302">
          <cell r="G7302" t="str">
            <v>SPO-2023/10-0048</v>
          </cell>
        </row>
        <row r="7302">
          <cell r="I7302" t="str">
            <v>F</v>
          </cell>
          <cell r="J7302">
            <v>11400</v>
          </cell>
          <cell r="K7302">
            <v>11400</v>
          </cell>
          <cell r="L7302">
            <v>34200</v>
          </cell>
          <cell r="M7302" t="str">
            <v>F</v>
          </cell>
          <cell r="N7302">
            <v>3</v>
          </cell>
          <cell r="O7302" t="str">
            <v>I</v>
          </cell>
        </row>
        <row r="7303">
          <cell r="G7303" t="str">
            <v>GR-2023/10-0036</v>
          </cell>
          <cell r="H7303" t="str">
            <v>202309-S0062</v>
          </cell>
          <cell r="I7303" t="str">
            <v>F</v>
          </cell>
          <cell r="J7303">
            <v>0</v>
          </cell>
          <cell r="K7303">
            <v>0</v>
          </cell>
          <cell r="L7303">
            <v>0</v>
          </cell>
          <cell r="M7303" t="str">
            <v>F</v>
          </cell>
          <cell r="N7303">
            <v>0.643</v>
          </cell>
          <cell r="O7303" t="str">
            <v>I</v>
          </cell>
        </row>
        <row r="7304">
          <cell r="F7304" t="str">
            <v>F-TCNU1054408</v>
          </cell>
          <cell r="G7304" t="str">
            <v>GR-2023/10-0037</v>
          </cell>
        </row>
        <row r="7304">
          <cell r="I7304" t="str">
            <v>F</v>
          </cell>
          <cell r="J7304">
            <v>0</v>
          </cell>
          <cell r="K7304">
            <v>0</v>
          </cell>
          <cell r="L7304">
            <v>0</v>
          </cell>
          <cell r="M7304" t="str">
            <v>F</v>
          </cell>
          <cell r="N7304">
            <v>0.6</v>
          </cell>
          <cell r="O7304" t="str">
            <v>I</v>
          </cell>
        </row>
        <row r="7305">
          <cell r="G7305" t="str">
            <v>SPO-2023/11-0001</v>
          </cell>
        </row>
        <row r="7305">
          <cell r="I7305" t="str">
            <v>F</v>
          </cell>
          <cell r="J7305">
            <v>105</v>
          </cell>
          <cell r="K7305">
            <v>105</v>
          </cell>
          <cell r="L7305">
            <v>63</v>
          </cell>
          <cell r="M7305" t="str">
            <v>F</v>
          </cell>
          <cell r="N7305">
            <v>0.6</v>
          </cell>
          <cell r="O7305" t="str">
            <v>I</v>
          </cell>
        </row>
        <row r="7306">
          <cell r="G7306" t="str">
            <v>SPO-2024/05-0022, SPO-2023/11-0015, SPO-2024/01-0082, SPO-2023/12-0001, SPO-2024/01-0010, SPO-2024/01-0043, SPO-2023/12-0068</v>
          </cell>
        </row>
        <row r="7306">
          <cell r="I7306" t="str">
            <v>F</v>
          </cell>
          <cell r="J7306">
            <v>56089</v>
          </cell>
          <cell r="K7306">
            <v>56089</v>
          </cell>
          <cell r="L7306">
            <v>33653.4</v>
          </cell>
          <cell r="M7306" t="str">
            <v>F</v>
          </cell>
          <cell r="N7306">
            <v>0.6</v>
          </cell>
          <cell r="O7306" t="str">
            <v>L</v>
          </cell>
        </row>
        <row r="7307">
          <cell r="G7307" t="str">
            <v>SPO-2023/12-0022</v>
          </cell>
        </row>
        <row r="7307">
          <cell r="I7307" t="str">
            <v>F</v>
          </cell>
          <cell r="J7307">
            <v>10960</v>
          </cell>
          <cell r="K7307">
            <v>10960</v>
          </cell>
          <cell r="L7307">
            <v>32880</v>
          </cell>
          <cell r="M7307" t="str">
            <v>F</v>
          </cell>
          <cell r="N7307">
            <v>3</v>
          </cell>
          <cell r="O7307" t="str">
            <v>L</v>
          </cell>
        </row>
        <row r="7308">
          <cell r="G7308" t="str">
            <v>SPO-2024/01-0024, SPO-2023/12-0051</v>
          </cell>
        </row>
        <row r="7308">
          <cell r="I7308" t="str">
            <v>F</v>
          </cell>
          <cell r="J7308">
            <v>2640.47</v>
          </cell>
          <cell r="K7308">
            <v>2640.47</v>
          </cell>
          <cell r="L7308">
            <v>7921.41</v>
          </cell>
          <cell r="M7308" t="str">
            <v>F</v>
          </cell>
          <cell r="N7308">
            <v>3</v>
          </cell>
          <cell r="O7308" t="str">
            <v>L</v>
          </cell>
        </row>
        <row r="7309">
          <cell r="G7309" t="str">
            <v>SPO-2023/11-0062</v>
          </cell>
        </row>
        <row r="7309">
          <cell r="I7309" t="str">
            <v>F</v>
          </cell>
          <cell r="J7309">
            <v>15100</v>
          </cell>
          <cell r="K7309">
            <v>15100</v>
          </cell>
          <cell r="L7309">
            <v>9060</v>
          </cell>
          <cell r="M7309" t="str">
            <v>F</v>
          </cell>
          <cell r="N7309">
            <v>0.6</v>
          </cell>
          <cell r="O7309" t="str">
            <v>L</v>
          </cell>
        </row>
        <row r="7310">
          <cell r="G7310" t="str">
            <v>SPO-2023/12-0068, SPO-2023/11-0037</v>
          </cell>
        </row>
        <row r="7310">
          <cell r="I7310" t="str">
            <v>F</v>
          </cell>
          <cell r="J7310">
            <v>31475</v>
          </cell>
          <cell r="K7310">
            <v>31475</v>
          </cell>
          <cell r="L7310">
            <v>18885</v>
          </cell>
          <cell r="M7310" t="str">
            <v>F</v>
          </cell>
          <cell r="N7310">
            <v>0.6</v>
          </cell>
          <cell r="O7310" t="str">
            <v>L</v>
          </cell>
        </row>
        <row r="7311">
          <cell r="G7311" t="str">
            <v>SPO-2023/12-0036</v>
          </cell>
        </row>
        <row r="7311">
          <cell r="I7311" t="str">
            <v>F</v>
          </cell>
          <cell r="J7311">
            <v>5100</v>
          </cell>
          <cell r="K7311">
            <v>5100</v>
          </cell>
          <cell r="L7311">
            <v>15300</v>
          </cell>
          <cell r="M7311" t="str">
            <v>F</v>
          </cell>
          <cell r="N7311">
            <v>3</v>
          </cell>
          <cell r="O7311" t="str">
            <v>L</v>
          </cell>
        </row>
        <row r="7312">
          <cell r="G7312" t="str">
            <v>SPO-2023/11-0012, SPO-2023/12-0031, SPO-2024/01-0097, SPO-2023/11-0038, SPO-2024/01-0022, SPO-2023/12-0026, SPO-2023/11-0011, SPO-2024/01-0060</v>
          </cell>
        </row>
        <row r="7312">
          <cell r="I7312" t="str">
            <v>F</v>
          </cell>
          <cell r="J7312">
            <v>336250</v>
          </cell>
          <cell r="K7312">
            <v>336250</v>
          </cell>
          <cell r="L7312">
            <v>336250</v>
          </cell>
          <cell r="M7312" t="str">
            <v>F</v>
          </cell>
          <cell r="N7312">
            <v>1</v>
          </cell>
          <cell r="O7312" t="str">
            <v>L</v>
          </cell>
        </row>
        <row r="7313">
          <cell r="G7313" t="str">
            <v>SPO-2023/11-0039</v>
          </cell>
        </row>
        <row r="7313">
          <cell r="I7313" t="str">
            <v>F</v>
          </cell>
          <cell r="J7313">
            <v>20500</v>
          </cell>
          <cell r="K7313">
            <v>20500</v>
          </cell>
          <cell r="L7313">
            <v>12300</v>
          </cell>
          <cell r="M7313" t="str">
            <v>F</v>
          </cell>
          <cell r="N7313">
            <v>0.6</v>
          </cell>
          <cell r="O7313" t="str">
            <v>L</v>
          </cell>
        </row>
        <row r="7314">
          <cell r="G7314" t="str">
            <v>SPO-2023/12-0039, SPO-2024/03-0017, SPO-2024/01-0099, SPO-2024/04-0057, SPO-2024/04-0040, SPO-2024/08-0012, SPO-2023/12-0005, SPO-2024/04-0073, SPO-2023/12-0004</v>
          </cell>
        </row>
        <row r="7314">
          <cell r="I7314" t="str">
            <v>F</v>
          </cell>
          <cell r="J7314">
            <v>159199</v>
          </cell>
          <cell r="K7314">
            <v>159199</v>
          </cell>
          <cell r="L7314">
            <v>95519.4</v>
          </cell>
          <cell r="M7314" t="str">
            <v>F</v>
          </cell>
          <cell r="N7314">
            <v>0.6</v>
          </cell>
          <cell r="O7314" t="str">
            <v>L</v>
          </cell>
        </row>
        <row r="7315">
          <cell r="G7315" t="str">
            <v>GR-2023/10-0029</v>
          </cell>
        </row>
        <row r="7315">
          <cell r="I7315" t="str">
            <v>F</v>
          </cell>
          <cell r="J7315">
            <v>276</v>
          </cell>
          <cell r="K7315">
            <v>276</v>
          </cell>
          <cell r="L7315">
            <v>276</v>
          </cell>
          <cell r="M7315" t="str">
            <v>T</v>
          </cell>
          <cell r="N7315">
            <v>1</v>
          </cell>
        </row>
        <row r="7316">
          <cell r="G7316" t="str">
            <v>SPO-2023/11-0042, SPO-2023/10-0048, SPO-2023/11-0004</v>
          </cell>
        </row>
        <row r="7316">
          <cell r="I7316" t="str">
            <v>F</v>
          </cell>
          <cell r="J7316">
            <v>32700</v>
          </cell>
          <cell r="K7316">
            <v>32700</v>
          </cell>
          <cell r="L7316">
            <v>98100</v>
          </cell>
          <cell r="M7316" t="str">
            <v>F</v>
          </cell>
          <cell r="N7316">
            <v>3</v>
          </cell>
          <cell r="O7316" t="str">
            <v>L</v>
          </cell>
        </row>
        <row r="7317">
          <cell r="G7317" t="str">
            <v>SPO-2024/01-0080, SPO-2023/12-0036, SPO-2024/04-0008</v>
          </cell>
        </row>
        <row r="7317">
          <cell r="I7317" t="str">
            <v>F</v>
          </cell>
          <cell r="J7317">
            <v>52167</v>
          </cell>
          <cell r="K7317">
            <v>52167</v>
          </cell>
          <cell r="L7317">
            <v>156501</v>
          </cell>
          <cell r="M7317" t="str">
            <v>F</v>
          </cell>
          <cell r="N7317">
            <v>3</v>
          </cell>
          <cell r="O7317" t="str">
            <v>L</v>
          </cell>
        </row>
        <row r="7318">
          <cell r="G7318" t="str">
            <v>SPO-2024/01-0010, SPO-2024/06-0016, SPO-2023/12-0002</v>
          </cell>
        </row>
        <row r="7318">
          <cell r="I7318" t="str">
            <v>F</v>
          </cell>
          <cell r="J7318">
            <v>13618</v>
          </cell>
          <cell r="K7318">
            <v>13618</v>
          </cell>
          <cell r="L7318">
            <v>8170.8</v>
          </cell>
          <cell r="M7318" t="str">
            <v>F</v>
          </cell>
          <cell r="N7318">
            <v>0.6</v>
          </cell>
          <cell r="O7318" t="str">
            <v>L</v>
          </cell>
        </row>
        <row r="7319">
          <cell r="G7319" t="str">
            <v>SPO-2024/01-0007, SPO-2024/01-0073</v>
          </cell>
        </row>
        <row r="7319">
          <cell r="I7319" t="str">
            <v>F</v>
          </cell>
          <cell r="J7319">
            <v>73875</v>
          </cell>
          <cell r="K7319">
            <v>73875</v>
          </cell>
          <cell r="L7319">
            <v>221625</v>
          </cell>
          <cell r="M7319" t="str">
            <v>F</v>
          </cell>
          <cell r="N7319">
            <v>3</v>
          </cell>
          <cell r="O7319" t="str">
            <v>L</v>
          </cell>
        </row>
        <row r="7320">
          <cell r="G7320" t="str">
            <v>SPO-2023/10-0042</v>
          </cell>
        </row>
        <row r="7320">
          <cell r="I7320" t="str">
            <v>F</v>
          </cell>
          <cell r="J7320">
            <v>3000</v>
          </cell>
          <cell r="K7320">
            <v>3000</v>
          </cell>
          <cell r="L7320">
            <v>1800</v>
          </cell>
          <cell r="M7320" t="str">
            <v>F</v>
          </cell>
          <cell r="N7320">
            <v>0.6</v>
          </cell>
          <cell r="O7320" t="str">
            <v>L</v>
          </cell>
        </row>
        <row r="7321">
          <cell r="G7321" t="str">
            <v>SPO-2024/01-0092, SPO-2023/12-0073, SPO-2023/12-0060, SPO-2024/05-0058, SPO-2024/04-0019, SPO-2023/10-0042, SPO-2023/11-0062, SPO-2023/12-0007, SPO-2023/10-0044, SPO-2023/11-0051, SPO-2024/07-0011, SPO-2023/11-0007, SPO-2023/11-0006, SPO-2024/05-0057, SPO-2024/01-0134</v>
          </cell>
        </row>
        <row r="7321">
          <cell r="I7321" t="str">
            <v>F</v>
          </cell>
          <cell r="J7321">
            <v>121680</v>
          </cell>
          <cell r="K7321">
            <v>121680</v>
          </cell>
          <cell r="L7321">
            <v>73008</v>
          </cell>
          <cell r="M7321" t="str">
            <v>F</v>
          </cell>
          <cell r="N7321">
            <v>0.6</v>
          </cell>
          <cell r="O7321" t="str">
            <v>L</v>
          </cell>
        </row>
        <row r="7322">
          <cell r="G7322" t="str">
            <v>SPO-2023/12-0075, SPO-2023/12-0046, SPO-2023/11-0005, SPO-2024/01-0105, SPO-2024/01-0059, SPO-2024/01-0021, SPO-2023/10-0021, SPO-2024/07-0091, SPO-2023/11-0004, SPO-2023/12-0048, SPO-2023/11-0042, SPO-2023/11-0035, SPO-2024/05-0035, SPO-2023/11-0034, SPO-2024/07-0056, SPO-2024/05-0037, SPO-2023/10-0048, SPO-2023/11-0036, SPO-2024/02-0002, SPO-2023/10-0050, SPO-2023/12-0074, SPO-2024/01-0064, SPO-2023/12-0052, SPO-2023/12-0042, SPO-2024/10-0010, SPO-2024/03-0013, SPO-2023/12-0043, SPO-2023/12-0059</v>
          </cell>
        </row>
        <row r="7322">
          <cell r="I7322" t="str">
            <v>F</v>
          </cell>
          <cell r="J7322">
            <v>355534</v>
          </cell>
          <cell r="K7322">
            <v>355534</v>
          </cell>
          <cell r="L7322">
            <v>213320.4</v>
          </cell>
          <cell r="M7322" t="str">
            <v>F</v>
          </cell>
          <cell r="N7322">
            <v>0.6</v>
          </cell>
          <cell r="O7322" t="str">
            <v>L</v>
          </cell>
        </row>
        <row r="7323">
          <cell r="F7323" t="str">
            <v>TEMU5506105</v>
          </cell>
          <cell r="G7323" t="str">
            <v>GR-2023/11-0077</v>
          </cell>
          <cell r="H7323" t="str">
            <v>202309-S0045, 202305-S0024, 202211-S0025, 202306-S0010, 202308-S0080, 202211-S0022, 202307-S0010</v>
          </cell>
          <cell r="I7323" t="str">
            <v>F</v>
          </cell>
          <cell r="J7323">
            <v>14005.09</v>
          </cell>
          <cell r="K7323">
            <v>14005.09</v>
          </cell>
          <cell r="L7323">
            <v>66242.68</v>
          </cell>
          <cell r="M7323" t="str">
            <v>F</v>
          </cell>
          <cell r="N7323">
            <v>4.7299</v>
          </cell>
          <cell r="O7323" t="str">
            <v>I</v>
          </cell>
        </row>
        <row r="7324">
          <cell r="F7324" t="str">
            <v>DRYU9350975</v>
          </cell>
          <cell r="G7324" t="str">
            <v>GR-2023/10-0063</v>
          </cell>
          <cell r="H7324" t="str">
            <v>202306-S0009, 202309-S0046, 202303-S0022, 202310-S0027, 202306-S0015, 202308-S0055</v>
          </cell>
          <cell r="I7324" t="str">
            <v>F</v>
          </cell>
          <cell r="J7324">
            <v>137394</v>
          </cell>
          <cell r="K7324">
            <v>137394</v>
          </cell>
          <cell r="L7324">
            <v>89690.8</v>
          </cell>
          <cell r="M7324" t="str">
            <v>F</v>
          </cell>
          <cell r="N7324">
            <v>0.6528</v>
          </cell>
          <cell r="O7324" t="str">
            <v>I</v>
          </cell>
        </row>
        <row r="7325">
          <cell r="G7325" t="str">
            <v>SPO-2023/12-0029</v>
          </cell>
        </row>
        <row r="7325">
          <cell r="I7325" t="str">
            <v>F</v>
          </cell>
          <cell r="J7325">
            <v>1648</v>
          </cell>
          <cell r="K7325">
            <v>1648</v>
          </cell>
          <cell r="L7325">
            <v>4944</v>
          </cell>
          <cell r="M7325" t="str">
            <v>F</v>
          </cell>
          <cell r="N7325">
            <v>3</v>
          </cell>
          <cell r="O7325" t="str">
            <v>L</v>
          </cell>
        </row>
        <row r="7326">
          <cell r="F7326" t="str">
            <v>CMAU5866008</v>
          </cell>
          <cell r="G7326" t="str">
            <v>GR-2023/10-0067</v>
          </cell>
          <cell r="H7326" t="str">
            <v>202310-S0027</v>
          </cell>
          <cell r="I7326" t="str">
            <v>F</v>
          </cell>
          <cell r="J7326">
            <v>106732.86</v>
          </cell>
          <cell r="K7326">
            <v>106732.86</v>
          </cell>
          <cell r="L7326">
            <v>69675.21</v>
          </cell>
          <cell r="M7326" t="str">
            <v>F</v>
          </cell>
          <cell r="N7326">
            <v>0.6528</v>
          </cell>
          <cell r="O7326" t="str">
            <v>I</v>
          </cell>
        </row>
        <row r="7327">
          <cell r="F7327" t="str">
            <v>CMAU5693920</v>
          </cell>
          <cell r="G7327" t="str">
            <v>GR-2023/10-0062</v>
          </cell>
          <cell r="H7327" t="str">
            <v>202307-S0029, 202310-S0027</v>
          </cell>
          <cell r="I7327" t="str">
            <v>F</v>
          </cell>
          <cell r="J7327">
            <v>99790.14</v>
          </cell>
          <cell r="K7327">
            <v>99790.14</v>
          </cell>
          <cell r="L7327">
            <v>65143</v>
          </cell>
          <cell r="M7327" t="str">
            <v>F</v>
          </cell>
          <cell r="N7327">
            <v>0.6528</v>
          </cell>
          <cell r="O7327" t="str">
            <v>I</v>
          </cell>
        </row>
        <row r="7328">
          <cell r="G7328" t="str">
            <v>SPO-2023/10-0010, SPO-2023/10-0009, SPO-2023/10-0011</v>
          </cell>
        </row>
        <row r="7328">
          <cell r="I7328" t="str">
            <v>F</v>
          </cell>
          <cell r="J7328">
            <v>288488</v>
          </cell>
          <cell r="K7328">
            <v>288488</v>
          </cell>
          <cell r="L7328">
            <v>173092.8</v>
          </cell>
          <cell r="M7328" t="str">
            <v>F</v>
          </cell>
          <cell r="N7328">
            <v>0.6</v>
          </cell>
          <cell r="O7328" t="str">
            <v>L</v>
          </cell>
        </row>
        <row r="7329">
          <cell r="G7329" t="str">
            <v>SPO-2024/10-0040, SPO-2024/03-0036, SPO-2024/01-0074, SPO-2023/11-0022</v>
          </cell>
        </row>
        <row r="7329">
          <cell r="I7329" t="str">
            <v>F</v>
          </cell>
          <cell r="J7329">
            <v>26562</v>
          </cell>
          <cell r="K7329">
            <v>26562</v>
          </cell>
          <cell r="L7329">
            <v>79686</v>
          </cell>
          <cell r="M7329" t="str">
            <v>F</v>
          </cell>
          <cell r="N7329">
            <v>3</v>
          </cell>
          <cell r="O7329" t="str">
            <v>L</v>
          </cell>
        </row>
        <row r="7330">
          <cell r="G7330" t="str">
            <v>SPO-2023/12-0034, SPO-2024/01-0003, SPO-2023/12-0014</v>
          </cell>
        </row>
        <row r="7330">
          <cell r="I7330" t="str">
            <v>F</v>
          </cell>
          <cell r="J7330">
            <v>72700</v>
          </cell>
          <cell r="K7330">
            <v>72700</v>
          </cell>
          <cell r="L7330">
            <v>218100</v>
          </cell>
          <cell r="M7330" t="str">
            <v>F</v>
          </cell>
          <cell r="N7330">
            <v>3</v>
          </cell>
          <cell r="O7330" t="str">
            <v>L</v>
          </cell>
        </row>
        <row r="7331">
          <cell r="G7331" t="str">
            <v>SPO-2023/12-0002, SPO-2024/05-0026, SPO-2024/05-0054, SPO-2024/01-0043</v>
          </cell>
        </row>
        <row r="7331">
          <cell r="I7331" t="str">
            <v>F</v>
          </cell>
          <cell r="J7331">
            <v>0</v>
          </cell>
          <cell r="K7331">
            <v>0</v>
          </cell>
          <cell r="L7331">
            <v>0</v>
          </cell>
          <cell r="M7331" t="str">
            <v>F</v>
          </cell>
          <cell r="N7331">
            <v>0.6</v>
          </cell>
          <cell r="O7331" t="str">
            <v>L</v>
          </cell>
        </row>
        <row r="7332">
          <cell r="G7332" t="str">
            <v>SPO-2024/11-0043, SPO-2024/10-0043</v>
          </cell>
        </row>
        <row r="7332">
          <cell r="I7332" t="str">
            <v>F</v>
          </cell>
          <cell r="J7332">
            <v>2450</v>
          </cell>
          <cell r="K7332">
            <v>2450</v>
          </cell>
          <cell r="L7332">
            <v>1470</v>
          </cell>
          <cell r="M7332" t="str">
            <v>F</v>
          </cell>
          <cell r="N7332">
            <v>0.6</v>
          </cell>
          <cell r="O7332" t="str">
            <v>L</v>
          </cell>
        </row>
        <row r="7333">
          <cell r="G7333" t="str">
            <v>SPO-2023/10-0048</v>
          </cell>
        </row>
        <row r="7333">
          <cell r="I7333" t="str">
            <v>F</v>
          </cell>
          <cell r="J7333">
            <v>950</v>
          </cell>
          <cell r="K7333">
            <v>950</v>
          </cell>
          <cell r="L7333">
            <v>2850</v>
          </cell>
          <cell r="M7333" t="str">
            <v>F</v>
          </cell>
          <cell r="N7333">
            <v>3</v>
          </cell>
          <cell r="O7333" t="str">
            <v>L</v>
          </cell>
        </row>
        <row r="7334">
          <cell r="G7334" t="str">
            <v>SPO-2023/11-0016, SPO-2023/12-0012</v>
          </cell>
        </row>
        <row r="7334">
          <cell r="I7334" t="str">
            <v>F</v>
          </cell>
          <cell r="J7334">
            <v>16500</v>
          </cell>
          <cell r="K7334">
            <v>16500</v>
          </cell>
          <cell r="L7334">
            <v>49500</v>
          </cell>
          <cell r="M7334" t="str">
            <v>F</v>
          </cell>
          <cell r="N7334">
            <v>3</v>
          </cell>
          <cell r="O7334" t="str">
            <v>L</v>
          </cell>
        </row>
        <row r="7335">
          <cell r="G7335" t="str">
            <v>SPO-2023/11-0016</v>
          </cell>
        </row>
        <row r="7335">
          <cell r="I7335" t="str">
            <v>F</v>
          </cell>
          <cell r="J7335">
            <v>4890</v>
          </cell>
          <cell r="K7335">
            <v>4890</v>
          </cell>
          <cell r="L7335">
            <v>14670</v>
          </cell>
          <cell r="M7335" t="str">
            <v>F</v>
          </cell>
          <cell r="N7335">
            <v>3</v>
          </cell>
          <cell r="O7335" t="str">
            <v>N</v>
          </cell>
        </row>
        <row r="7336">
          <cell r="G7336" t="str">
            <v>SPO-2024/06-0028, SPO-2023/10-0016, SPO-2023/11-0050</v>
          </cell>
        </row>
        <row r="7336">
          <cell r="I7336" t="str">
            <v>F</v>
          </cell>
          <cell r="J7336">
            <v>3125</v>
          </cell>
          <cell r="K7336">
            <v>3125</v>
          </cell>
          <cell r="L7336">
            <v>1875</v>
          </cell>
          <cell r="M7336" t="str">
            <v>F</v>
          </cell>
          <cell r="N7336">
            <v>0.6</v>
          </cell>
          <cell r="O7336" t="str">
            <v>L</v>
          </cell>
        </row>
        <row r="7337">
          <cell r="G7337" t="str">
            <v>SPO-2024/01-0067, SPO-2023/10-0050, SPO-2024/04-0027</v>
          </cell>
        </row>
        <row r="7337">
          <cell r="I7337" t="str">
            <v>F</v>
          </cell>
          <cell r="J7337">
            <v>54015</v>
          </cell>
          <cell r="K7337">
            <v>54015</v>
          </cell>
          <cell r="L7337">
            <v>162045</v>
          </cell>
          <cell r="M7337" t="str">
            <v>F</v>
          </cell>
          <cell r="N7337">
            <v>3</v>
          </cell>
          <cell r="O7337" t="str">
            <v>L</v>
          </cell>
        </row>
        <row r="7338">
          <cell r="F7338" t="str">
            <v>TCNU5933766</v>
          </cell>
          <cell r="G7338" t="str">
            <v>GR-2023/10-0064</v>
          </cell>
          <cell r="H7338" t="str">
            <v>202310-S0009, 202309-S0044, 202309-S0027, 202308-S0067, 202302-S0033</v>
          </cell>
          <cell r="I7338" t="str">
            <v>F</v>
          </cell>
          <cell r="J7338">
            <v>103511.99</v>
          </cell>
          <cell r="K7338">
            <v>103511.99</v>
          </cell>
          <cell r="L7338">
            <v>67572.63</v>
          </cell>
          <cell r="M7338" t="str">
            <v>F</v>
          </cell>
          <cell r="N7338">
            <v>0.6528</v>
          </cell>
          <cell r="O7338" t="str">
            <v>I</v>
          </cell>
        </row>
        <row r="7339">
          <cell r="G7339" t="str">
            <v>SPO-2024/01-0074, SPO-2023/11-0022, SPO-2023/10-0030, SPO-2024/01-0008, SPO-2023/12-0022</v>
          </cell>
        </row>
        <row r="7339">
          <cell r="I7339" t="str">
            <v>F</v>
          </cell>
          <cell r="J7339">
            <v>424049</v>
          </cell>
          <cell r="K7339">
            <v>424049</v>
          </cell>
          <cell r="L7339">
            <v>1272147</v>
          </cell>
          <cell r="M7339" t="str">
            <v>F</v>
          </cell>
          <cell r="N7339">
            <v>3</v>
          </cell>
          <cell r="O7339" t="str">
            <v>L</v>
          </cell>
        </row>
        <row r="7340">
          <cell r="F7340" t="str">
            <v>TCNU6519719</v>
          </cell>
          <cell r="G7340" t="str">
            <v>GR-2023/10-0061</v>
          </cell>
          <cell r="H7340" t="str">
            <v>202211-S0030, 202307-S0048, 202310-S0009</v>
          </cell>
          <cell r="I7340" t="str">
            <v>F</v>
          </cell>
          <cell r="J7340">
            <v>116230</v>
          </cell>
          <cell r="K7340">
            <v>116230</v>
          </cell>
          <cell r="L7340">
            <v>75874.94</v>
          </cell>
          <cell r="M7340" t="str">
            <v>F</v>
          </cell>
          <cell r="N7340">
            <v>0.6528</v>
          </cell>
          <cell r="O7340" t="str">
            <v>I</v>
          </cell>
        </row>
        <row r="7341">
          <cell r="G7341" t="str">
            <v>SPO-2023/10-0042, SPO-2023/10-0044</v>
          </cell>
        </row>
        <row r="7341">
          <cell r="I7341" t="str">
            <v>F</v>
          </cell>
          <cell r="J7341">
            <v>20700</v>
          </cell>
          <cell r="K7341">
            <v>20700</v>
          </cell>
          <cell r="L7341">
            <v>12420</v>
          </cell>
          <cell r="M7341" t="str">
            <v>F</v>
          </cell>
          <cell r="N7341">
            <v>0.6</v>
          </cell>
          <cell r="O7341" t="str">
            <v>L</v>
          </cell>
        </row>
        <row r="7342">
          <cell r="F7342" t="str">
            <v>CMAU6617099</v>
          </cell>
          <cell r="G7342" t="str">
            <v>GR-2023/10-0059</v>
          </cell>
          <cell r="H7342" t="str">
            <v>202309-S0049, 202310-S0009</v>
          </cell>
          <cell r="I7342" t="str">
            <v>F</v>
          </cell>
          <cell r="J7342">
            <v>126415</v>
          </cell>
          <cell r="K7342">
            <v>126415</v>
          </cell>
          <cell r="L7342">
            <v>82523.71</v>
          </cell>
          <cell r="M7342" t="str">
            <v>F</v>
          </cell>
          <cell r="N7342">
            <v>0.6528</v>
          </cell>
          <cell r="O7342" t="str">
            <v>I</v>
          </cell>
        </row>
        <row r="7343">
          <cell r="G7343" t="str">
            <v>SPO-2023/11-0038</v>
          </cell>
        </row>
        <row r="7343">
          <cell r="I7343" t="str">
            <v>F</v>
          </cell>
          <cell r="J7343">
            <v>30000</v>
          </cell>
          <cell r="K7343">
            <v>30000</v>
          </cell>
          <cell r="L7343">
            <v>30000</v>
          </cell>
          <cell r="M7343" t="str">
            <v>F</v>
          </cell>
          <cell r="N7343">
            <v>1</v>
          </cell>
          <cell r="O7343" t="str">
            <v>L</v>
          </cell>
        </row>
        <row r="7344">
          <cell r="I7344" t="str">
            <v>F</v>
          </cell>
          <cell r="J7344">
            <v>0</v>
          </cell>
          <cell r="K7344">
            <v>0</v>
          </cell>
          <cell r="L7344">
            <v>0</v>
          </cell>
          <cell r="M7344" t="str">
            <v>F</v>
          </cell>
          <cell r="N7344">
            <v>0.6</v>
          </cell>
          <cell r="O7344" t="str">
            <v>N</v>
          </cell>
        </row>
        <row r="7345">
          <cell r="G7345" t="str">
            <v>SPO-2023/11-0012</v>
          </cell>
        </row>
        <row r="7345">
          <cell r="I7345" t="str">
            <v>F</v>
          </cell>
          <cell r="J7345">
            <v>8990</v>
          </cell>
          <cell r="K7345">
            <v>8990</v>
          </cell>
          <cell r="L7345">
            <v>8990</v>
          </cell>
          <cell r="M7345" t="str">
            <v>F</v>
          </cell>
          <cell r="N7345">
            <v>1</v>
          </cell>
          <cell r="O7345" t="str">
            <v>L</v>
          </cell>
        </row>
        <row r="7346">
          <cell r="G7346" t="str">
            <v>SPO-2023/12-0051</v>
          </cell>
        </row>
        <row r="7346">
          <cell r="I7346" t="str">
            <v>F</v>
          </cell>
          <cell r="J7346">
            <v>748.09</v>
          </cell>
          <cell r="K7346">
            <v>748.09</v>
          </cell>
          <cell r="L7346">
            <v>2244.27</v>
          </cell>
          <cell r="M7346" t="str">
            <v>F</v>
          </cell>
          <cell r="N7346">
            <v>3</v>
          </cell>
          <cell r="O7346" t="str">
            <v>L</v>
          </cell>
        </row>
        <row r="7347">
          <cell r="G7347" t="str">
            <v>SPO-2024/01-0045, SPO-2024/01-0010, SPO-2023/10-0037, SPO-2024/01-0082, SPO-2023/12-0068, SPO-2023/11-0040, SPO-2024/01-0043, SPO-2023/12-0002, SPO-2024/01-0001, SPO-2023/11-0015, SPO-2023/12-0001, SPO-2024/03-0028, SPO-2024/01-0084, SPO-2024/04-0042</v>
          </cell>
        </row>
        <row r="7347">
          <cell r="I7347" t="str">
            <v>F</v>
          </cell>
          <cell r="J7347">
            <v>756620.4</v>
          </cell>
          <cell r="K7347">
            <v>756620.4</v>
          </cell>
          <cell r="L7347">
            <v>453972.24</v>
          </cell>
          <cell r="M7347" t="str">
            <v>F</v>
          </cell>
          <cell r="N7347">
            <v>0.6</v>
          </cell>
          <cell r="O7347" t="str">
            <v>L</v>
          </cell>
        </row>
        <row r="7348">
          <cell r="G7348" t="str">
            <v>SPO-2023/12-0014, SPO-2023/10-0024</v>
          </cell>
        </row>
        <row r="7348">
          <cell r="I7348" t="str">
            <v>F</v>
          </cell>
          <cell r="J7348">
            <v>11268</v>
          </cell>
          <cell r="K7348">
            <v>11268</v>
          </cell>
          <cell r="L7348">
            <v>33804</v>
          </cell>
          <cell r="M7348" t="str">
            <v>F</v>
          </cell>
          <cell r="N7348">
            <v>3</v>
          </cell>
          <cell r="O7348" t="str">
            <v>L</v>
          </cell>
        </row>
        <row r="7349">
          <cell r="G7349" t="str">
            <v>SPO-2023/10-0008, SPO-2023/10-0007, SPO-2023/10-0006</v>
          </cell>
        </row>
        <row r="7349">
          <cell r="I7349" t="str">
            <v>F</v>
          </cell>
          <cell r="J7349">
            <v>272895</v>
          </cell>
          <cell r="K7349">
            <v>272895</v>
          </cell>
          <cell r="L7349">
            <v>163737</v>
          </cell>
          <cell r="M7349" t="str">
            <v>F</v>
          </cell>
          <cell r="N7349">
            <v>0.6</v>
          </cell>
          <cell r="O7349" t="str">
            <v>L</v>
          </cell>
        </row>
        <row r="7350">
          <cell r="G7350" t="str">
            <v>SPO-2024/01-0098, SPO-2023/10-0014, SPO-2024/01-0027, SPO-2024/04-0073, SPO-2023/12-0004, SPO-2024/01-0032, SPO-2023/10-0015, SPO-2024/05-0068, SPO-2024/01-0120, SPO-2024/04-0074</v>
          </cell>
        </row>
        <row r="7350">
          <cell r="I7350" t="str">
            <v>F</v>
          </cell>
          <cell r="J7350">
            <v>173171.5</v>
          </cell>
          <cell r="K7350">
            <v>173171.5</v>
          </cell>
          <cell r="L7350">
            <v>103902.9</v>
          </cell>
          <cell r="M7350" t="str">
            <v>F</v>
          </cell>
          <cell r="N7350">
            <v>0.6</v>
          </cell>
          <cell r="O7350" t="str">
            <v>L</v>
          </cell>
        </row>
        <row r="7351">
          <cell r="F7351" t="str">
            <v>SEGU4701034</v>
          </cell>
          <cell r="G7351" t="str">
            <v>GR-2023/10-0065</v>
          </cell>
          <cell r="H7351" t="str">
            <v>202211-S0088</v>
          </cell>
          <cell r="I7351" t="str">
            <v>F</v>
          </cell>
          <cell r="J7351">
            <v>100141.01</v>
          </cell>
          <cell r="K7351">
            <v>100141.01</v>
          </cell>
          <cell r="L7351">
            <v>65372.05</v>
          </cell>
          <cell r="M7351" t="str">
            <v>F</v>
          </cell>
          <cell r="N7351">
            <v>0.6528</v>
          </cell>
          <cell r="O7351" t="str">
            <v>I</v>
          </cell>
        </row>
        <row r="7352">
          <cell r="G7352" t="str">
            <v>SPO-2024/04-0008, SPO-2023/10-0017, SPO-2023/12-0036</v>
          </cell>
        </row>
        <row r="7352">
          <cell r="I7352" t="str">
            <v>F</v>
          </cell>
          <cell r="J7352">
            <v>76286</v>
          </cell>
          <cell r="K7352">
            <v>76286</v>
          </cell>
          <cell r="L7352">
            <v>228858</v>
          </cell>
          <cell r="M7352" t="str">
            <v>F</v>
          </cell>
          <cell r="N7352">
            <v>3</v>
          </cell>
          <cell r="O7352" t="str">
            <v>L</v>
          </cell>
        </row>
        <row r="7353">
          <cell r="G7353" t="str">
            <v>SPO-2023/11-0024</v>
          </cell>
        </row>
        <row r="7353">
          <cell r="I7353" t="str">
            <v>F</v>
          </cell>
          <cell r="J7353">
            <v>16334</v>
          </cell>
          <cell r="K7353">
            <v>16334</v>
          </cell>
          <cell r="L7353">
            <v>49002</v>
          </cell>
          <cell r="M7353" t="str">
            <v>F</v>
          </cell>
          <cell r="N7353">
            <v>3</v>
          </cell>
          <cell r="O7353" t="str">
            <v>L</v>
          </cell>
        </row>
        <row r="7354">
          <cell r="G7354" t="str">
            <v>SPO-2024/01-0006, SPO-2023/12-0019</v>
          </cell>
        </row>
        <row r="7354">
          <cell r="I7354" t="str">
            <v>F</v>
          </cell>
          <cell r="J7354">
            <v>21038.4</v>
          </cell>
          <cell r="K7354">
            <v>21038.4</v>
          </cell>
          <cell r="L7354">
            <v>21038.4</v>
          </cell>
          <cell r="M7354" t="str">
            <v>F</v>
          </cell>
          <cell r="N7354">
            <v>1</v>
          </cell>
          <cell r="O7354" t="str">
            <v>L</v>
          </cell>
        </row>
        <row r="7355">
          <cell r="G7355" t="str">
            <v>SPO-2023/10-0048</v>
          </cell>
        </row>
        <row r="7355">
          <cell r="I7355" t="str">
            <v>F</v>
          </cell>
          <cell r="J7355">
            <v>30250</v>
          </cell>
          <cell r="K7355">
            <v>30250</v>
          </cell>
          <cell r="L7355">
            <v>90750</v>
          </cell>
          <cell r="M7355" t="str">
            <v>F</v>
          </cell>
          <cell r="N7355">
            <v>3</v>
          </cell>
          <cell r="O7355" t="str">
            <v>L</v>
          </cell>
        </row>
        <row r="7356">
          <cell r="G7356" t="str">
            <v>SPO-2023/11-0020</v>
          </cell>
        </row>
        <row r="7356">
          <cell r="I7356" t="str">
            <v>F</v>
          </cell>
          <cell r="J7356">
            <v>920</v>
          </cell>
          <cell r="K7356">
            <v>920</v>
          </cell>
          <cell r="L7356">
            <v>2760</v>
          </cell>
          <cell r="M7356" t="str">
            <v>F</v>
          </cell>
          <cell r="N7356">
            <v>3</v>
          </cell>
          <cell r="O7356" t="str">
            <v>L</v>
          </cell>
        </row>
        <row r="7357">
          <cell r="F7357" t="str">
            <v>CAIU8899213</v>
          </cell>
          <cell r="G7357" t="str">
            <v>GR-2023/10-0052</v>
          </cell>
          <cell r="H7357" t="str">
            <v>202308-S0027, 202307-S0020, 202203-S0088, 202305-S0026, 202302-S0072, 202307-S0051, 202307-S0022, 202307-S0021, 202308-S0023, 202308-S0041, 202308-S0029, 202307-S0042, 202308-S0075, 202306-S0039, 202104-S0096, 202302-S0003, 202305-S0074, 202309-S0013, 202205-S0065, 202307-S0067, 202308-S0043, 202109-S0011, 202307-S0005, 202305-S0093, 202308-S0010</v>
          </cell>
          <cell r="I7357" t="str">
            <v>F</v>
          </cell>
          <cell r="J7357">
            <v>986169.8</v>
          </cell>
          <cell r="K7357">
            <v>986169.8</v>
          </cell>
          <cell r="L7357">
            <v>639826.97</v>
          </cell>
          <cell r="M7357" t="str">
            <v>F</v>
          </cell>
          <cell r="N7357">
            <v>0.6488</v>
          </cell>
          <cell r="O7357" t="str">
            <v>I</v>
          </cell>
        </row>
        <row r="7358">
          <cell r="F7358" t="str">
            <v>F-CMAU6768325</v>
          </cell>
          <cell r="G7358" t="str">
            <v>GR-2023/10-0003</v>
          </cell>
        </row>
        <row r="7358">
          <cell r="I7358" t="str">
            <v>F</v>
          </cell>
          <cell r="J7358">
            <v>0</v>
          </cell>
          <cell r="K7358">
            <v>0</v>
          </cell>
          <cell r="L7358">
            <v>0</v>
          </cell>
          <cell r="M7358" t="str">
            <v>F</v>
          </cell>
          <cell r="N7358">
            <v>0.6</v>
          </cell>
          <cell r="O7358" t="str">
            <v>I</v>
          </cell>
        </row>
        <row r="7359">
          <cell r="F7359" t="str">
            <v>F-CMAU5635328</v>
          </cell>
          <cell r="G7359" t="str">
            <v>GR-2023/10-0004</v>
          </cell>
        </row>
        <row r="7359">
          <cell r="I7359" t="str">
            <v>F</v>
          </cell>
          <cell r="J7359">
            <v>0</v>
          </cell>
          <cell r="K7359">
            <v>0</v>
          </cell>
          <cell r="L7359">
            <v>0</v>
          </cell>
          <cell r="M7359" t="str">
            <v>F</v>
          </cell>
          <cell r="N7359">
            <v>0.6</v>
          </cell>
          <cell r="O7359" t="str">
            <v>I</v>
          </cell>
        </row>
        <row r="7360">
          <cell r="G7360" t="str">
            <v>GR-2023/10-0050</v>
          </cell>
        </row>
        <row r="7360">
          <cell r="I7360" t="str">
            <v>F</v>
          </cell>
          <cell r="J7360">
            <v>900</v>
          </cell>
          <cell r="K7360">
            <v>900</v>
          </cell>
          <cell r="L7360">
            <v>900</v>
          </cell>
          <cell r="M7360" t="str">
            <v>F</v>
          </cell>
          <cell r="N7360">
            <v>1</v>
          </cell>
        </row>
        <row r="7361">
          <cell r="F7361" t="str">
            <v>CMAU8899089</v>
          </cell>
          <cell r="G7361" t="str">
            <v>GR-2023/10-0047</v>
          </cell>
          <cell r="H7361" t="str">
            <v>202309-S0001</v>
          </cell>
          <cell r="I7361" t="str">
            <v>F</v>
          </cell>
          <cell r="J7361">
            <v>36</v>
          </cell>
          <cell r="K7361">
            <v>36</v>
          </cell>
          <cell r="L7361">
            <v>23.36</v>
          </cell>
          <cell r="M7361" t="str">
            <v>F</v>
          </cell>
          <cell r="N7361">
            <v>0.6488</v>
          </cell>
          <cell r="O7361" t="str">
            <v>I</v>
          </cell>
        </row>
        <row r="7362">
          <cell r="F7362" t="str">
            <v>CMAU8899089</v>
          </cell>
          <cell r="G7362" t="str">
            <v>GR-2023/10-0046</v>
          </cell>
          <cell r="H7362" t="str">
            <v>202308-S0060</v>
          </cell>
          <cell r="I7362" t="str">
            <v>F</v>
          </cell>
          <cell r="J7362">
            <v>2748</v>
          </cell>
          <cell r="K7362">
            <v>2748</v>
          </cell>
          <cell r="L7362">
            <v>1782.9</v>
          </cell>
          <cell r="M7362" t="str">
            <v>F</v>
          </cell>
          <cell r="N7362">
            <v>0.6488</v>
          </cell>
          <cell r="O7362" t="str">
            <v>I</v>
          </cell>
        </row>
        <row r="7363">
          <cell r="F7363" t="str">
            <v>CMAU8899089</v>
          </cell>
          <cell r="G7363" t="str">
            <v>GR-2023/10-0045</v>
          </cell>
          <cell r="H7363" t="str">
            <v>202211-S0062, 202204-S0075, 202308-S0050, 202302-S0076, 202206-S0013, 202211-S0112, 202206-S0026, 202308-S0040</v>
          </cell>
          <cell r="I7363" t="str">
            <v>F</v>
          </cell>
          <cell r="J7363">
            <v>158681.12</v>
          </cell>
          <cell r="K7363">
            <v>158681.12</v>
          </cell>
          <cell r="L7363">
            <v>102952.31</v>
          </cell>
          <cell r="M7363" t="str">
            <v>F</v>
          </cell>
          <cell r="N7363">
            <v>0.6488</v>
          </cell>
          <cell r="O7363" t="str">
            <v>I</v>
          </cell>
        </row>
        <row r="7364">
          <cell r="F7364" t="str">
            <v>YMMU6127957</v>
          </cell>
          <cell r="G7364" t="str">
            <v>GR-2023/10-0043</v>
          </cell>
          <cell r="H7364" t="str">
            <v>202308-S0035, 202209-S0043, 202207-S0029, 202308-S0007, 202308-S0016, 202302-S0091</v>
          </cell>
          <cell r="I7364" t="str">
            <v>F</v>
          </cell>
          <cell r="J7364">
            <v>149622</v>
          </cell>
          <cell r="K7364">
            <v>149622</v>
          </cell>
          <cell r="L7364">
            <v>97074.75</v>
          </cell>
          <cell r="M7364" t="str">
            <v>F</v>
          </cell>
          <cell r="N7364">
            <v>0.6488</v>
          </cell>
          <cell r="O7364" t="str">
            <v>I</v>
          </cell>
        </row>
        <row r="7365">
          <cell r="F7365" t="str">
            <v>TCNU2322059</v>
          </cell>
          <cell r="G7365" t="str">
            <v>GR-2023/10-0044</v>
          </cell>
          <cell r="H7365" t="str">
            <v>202308-S0035, 202308-S0019, 202307-S0043, 202307-S0036, 202302-S0001</v>
          </cell>
          <cell r="I7365" t="str">
            <v>F</v>
          </cell>
          <cell r="J7365">
            <v>143744</v>
          </cell>
          <cell r="K7365">
            <v>143744</v>
          </cell>
          <cell r="L7365">
            <v>93261.11</v>
          </cell>
          <cell r="M7365" t="str">
            <v>F</v>
          </cell>
          <cell r="N7365">
            <v>0.6488</v>
          </cell>
          <cell r="O7365" t="str">
            <v>I</v>
          </cell>
        </row>
        <row r="7366">
          <cell r="G7366" t="str">
            <v>SPO-2023/11-0012</v>
          </cell>
        </row>
        <row r="7366">
          <cell r="I7366" t="str">
            <v>F</v>
          </cell>
          <cell r="J7366">
            <v>11812.5</v>
          </cell>
          <cell r="K7366">
            <v>11812.5</v>
          </cell>
          <cell r="L7366">
            <v>11812.5</v>
          </cell>
          <cell r="M7366" t="str">
            <v>F</v>
          </cell>
          <cell r="N7366">
            <v>1</v>
          </cell>
          <cell r="O7366" t="str">
            <v>L</v>
          </cell>
        </row>
        <row r="7367">
          <cell r="F7367" t="str">
            <v>TCLU8046238</v>
          </cell>
          <cell r="G7367" t="str">
            <v>GR-2023/10-0055</v>
          </cell>
          <cell r="H7367" t="str">
            <v>202307-S0048, 202306-S0017, 202309-S0049, 202212-S0012, 202308-S0074, 202209-S0077, 202302-S0033, 202302-S0062, 202309-S0074, 202307-S0019, 202308-S0028, 202207-S0009, 202309-S0014, 202111-S0015</v>
          </cell>
          <cell r="I7367" t="str">
            <v>F</v>
          </cell>
          <cell r="J7367">
            <v>141134</v>
          </cell>
          <cell r="K7367">
            <v>141134</v>
          </cell>
          <cell r="L7367">
            <v>91567.74</v>
          </cell>
          <cell r="M7367" t="str">
            <v>F</v>
          </cell>
          <cell r="N7367">
            <v>0.6488</v>
          </cell>
          <cell r="O7367" t="str">
            <v>I</v>
          </cell>
        </row>
        <row r="7368">
          <cell r="F7368" t="str">
            <v>SEGU4619688</v>
          </cell>
          <cell r="G7368" t="str">
            <v>GR-2023/10-0060</v>
          </cell>
          <cell r="H7368" t="str">
            <v>202308-S0038, 202309-S0074, 202211-S0030, 202305-S0053, 202210-S0091</v>
          </cell>
          <cell r="I7368" t="str">
            <v>F</v>
          </cell>
          <cell r="J7368">
            <v>122230</v>
          </cell>
          <cell r="K7368">
            <v>122230</v>
          </cell>
          <cell r="L7368">
            <v>79302.82</v>
          </cell>
          <cell r="M7368" t="str">
            <v>F</v>
          </cell>
          <cell r="N7368">
            <v>0.6488</v>
          </cell>
          <cell r="O7368" t="str">
            <v>I</v>
          </cell>
        </row>
        <row r="7369">
          <cell r="F7369" t="str">
            <v>GESU6126670</v>
          </cell>
          <cell r="G7369" t="str">
            <v>GR-2023/10-0053</v>
          </cell>
          <cell r="H7369" t="str">
            <v>202305-S0053, 202309-S0074</v>
          </cell>
          <cell r="I7369" t="str">
            <v>F</v>
          </cell>
          <cell r="J7369">
            <v>106214.99</v>
          </cell>
          <cell r="K7369">
            <v>106214.99</v>
          </cell>
          <cell r="L7369">
            <v>68912.29</v>
          </cell>
          <cell r="M7369" t="str">
            <v>F</v>
          </cell>
          <cell r="N7369">
            <v>0.6488</v>
          </cell>
          <cell r="O7369" t="str">
            <v>I</v>
          </cell>
        </row>
        <row r="7370">
          <cell r="G7370" t="str">
            <v>SPO-2023/09-0059, SPO-2023/09-0061, SPO-2023/09-0060</v>
          </cell>
        </row>
        <row r="7370">
          <cell r="I7370" t="str">
            <v>F</v>
          </cell>
          <cell r="J7370">
            <v>173795</v>
          </cell>
          <cell r="K7370">
            <v>173795</v>
          </cell>
          <cell r="L7370">
            <v>104277</v>
          </cell>
          <cell r="M7370" t="str">
            <v>F</v>
          </cell>
          <cell r="N7370">
            <v>0.6</v>
          </cell>
          <cell r="O7370" t="str">
            <v>L</v>
          </cell>
        </row>
        <row r="7371">
          <cell r="F7371" t="str">
            <v>CMAU6780700</v>
          </cell>
          <cell r="G7371" t="str">
            <v>GR-2023/10-0039</v>
          </cell>
          <cell r="H7371" t="str">
            <v>202205-S0076, 202302-S0056, 202306-S0009, 202307-S0029, 202204-S0052, 202304-S0018</v>
          </cell>
          <cell r="I7371" t="str">
            <v>F</v>
          </cell>
          <cell r="J7371">
            <v>116616</v>
          </cell>
          <cell r="K7371">
            <v>116616</v>
          </cell>
          <cell r="L7371">
            <v>75753.75</v>
          </cell>
          <cell r="M7371" t="str">
            <v>F</v>
          </cell>
          <cell r="N7371">
            <v>0.6496</v>
          </cell>
          <cell r="O7371" t="str">
            <v>I</v>
          </cell>
        </row>
        <row r="7372">
          <cell r="G7372" t="str">
            <v>SPO-2023/10-0026</v>
          </cell>
        </row>
        <row r="7372">
          <cell r="I7372" t="str">
            <v>F</v>
          </cell>
          <cell r="J7372">
            <v>11300</v>
          </cell>
          <cell r="K7372">
            <v>11300</v>
          </cell>
          <cell r="L7372">
            <v>11300</v>
          </cell>
          <cell r="M7372" t="str">
            <v>F</v>
          </cell>
          <cell r="N7372">
            <v>1</v>
          </cell>
          <cell r="O7372" t="str">
            <v>L</v>
          </cell>
        </row>
        <row r="7373">
          <cell r="G7373" t="str">
            <v>SPO-2024/01-0010, SPO-2023/12-0002, SPO-2024/01-0001, SPO-2023/11-0015, SPO-2024/04-0011, SPO-2024/05-0054, SPO-2024/03-0028, SPO-2023/12-0001, SPO-2024/01-0131, SPO-2023/11-0014, SPO-2024/01-0082, SPO-2023/12-0068, SPO-2024/01-0045, SPO-2024/01-0084, SPO-2024/05-0022</v>
          </cell>
        </row>
        <row r="7373">
          <cell r="I7373" t="str">
            <v>F</v>
          </cell>
          <cell r="J7373">
            <v>406573.4</v>
          </cell>
          <cell r="K7373">
            <v>406573.4</v>
          </cell>
          <cell r="L7373">
            <v>243944.04</v>
          </cell>
          <cell r="M7373" t="str">
            <v>F</v>
          </cell>
          <cell r="N7373">
            <v>0.6</v>
          </cell>
          <cell r="O7373" t="str">
            <v>L</v>
          </cell>
        </row>
        <row r="7374">
          <cell r="G7374" t="str">
            <v>SPO-2023/12-0036</v>
          </cell>
        </row>
        <row r="7374">
          <cell r="I7374" t="str">
            <v>F</v>
          </cell>
          <cell r="J7374">
            <v>17575</v>
          </cell>
          <cell r="K7374">
            <v>17575</v>
          </cell>
          <cell r="L7374">
            <v>52725</v>
          </cell>
          <cell r="M7374" t="str">
            <v>F</v>
          </cell>
          <cell r="N7374">
            <v>3</v>
          </cell>
          <cell r="O7374" t="str">
            <v>L</v>
          </cell>
        </row>
        <row r="7375">
          <cell r="G7375" t="str">
            <v>SPO-2023/11-0016</v>
          </cell>
        </row>
        <row r="7375">
          <cell r="I7375" t="str">
            <v>F</v>
          </cell>
          <cell r="J7375">
            <v>20100</v>
          </cell>
          <cell r="K7375">
            <v>20100</v>
          </cell>
          <cell r="L7375">
            <v>60300</v>
          </cell>
          <cell r="M7375" t="str">
            <v>F</v>
          </cell>
          <cell r="N7375">
            <v>3</v>
          </cell>
          <cell r="O7375" t="str">
            <v>L</v>
          </cell>
        </row>
        <row r="7376">
          <cell r="G7376" t="str">
            <v>SPO-2023/11-0024, SPO-2023/12-0027</v>
          </cell>
        </row>
        <row r="7376">
          <cell r="I7376" t="str">
            <v>F</v>
          </cell>
          <cell r="J7376">
            <v>48450</v>
          </cell>
          <cell r="K7376">
            <v>48450</v>
          </cell>
          <cell r="L7376">
            <v>145350</v>
          </cell>
          <cell r="M7376" t="str">
            <v>F</v>
          </cell>
          <cell r="N7376">
            <v>3</v>
          </cell>
          <cell r="O7376" t="str">
            <v>L</v>
          </cell>
        </row>
        <row r="7377">
          <cell r="F7377" t="str">
            <v>F-CMAU5635328</v>
          </cell>
        </row>
        <row r="7377">
          <cell r="I7377" t="str">
            <v>F</v>
          </cell>
          <cell r="J7377">
            <v>0</v>
          </cell>
          <cell r="K7377">
            <v>0</v>
          </cell>
          <cell r="L7377">
            <v>0</v>
          </cell>
          <cell r="M7377" t="str">
            <v>F</v>
          </cell>
          <cell r="N7377">
            <v>0.6</v>
          </cell>
          <cell r="O7377" t="str">
            <v>N</v>
          </cell>
        </row>
        <row r="7378">
          <cell r="G7378" t="str">
            <v>SPO-2023/12-0023</v>
          </cell>
        </row>
        <row r="7378">
          <cell r="I7378" t="str">
            <v>F</v>
          </cell>
          <cell r="J7378">
            <v>296</v>
          </cell>
          <cell r="K7378">
            <v>296</v>
          </cell>
          <cell r="L7378">
            <v>888</v>
          </cell>
          <cell r="M7378" t="str">
            <v>F</v>
          </cell>
          <cell r="N7378">
            <v>3</v>
          </cell>
          <cell r="O7378" t="str">
            <v>L</v>
          </cell>
        </row>
        <row r="7379">
          <cell r="G7379" t="str">
            <v>SPO-2023/12-0024</v>
          </cell>
        </row>
        <row r="7379">
          <cell r="I7379" t="str">
            <v>F</v>
          </cell>
          <cell r="J7379">
            <v>2790</v>
          </cell>
          <cell r="K7379">
            <v>2790</v>
          </cell>
          <cell r="L7379">
            <v>8370</v>
          </cell>
          <cell r="M7379" t="str">
            <v>F</v>
          </cell>
          <cell r="N7379">
            <v>3</v>
          </cell>
          <cell r="O7379" t="str">
            <v>L</v>
          </cell>
        </row>
        <row r="7380">
          <cell r="G7380" t="str">
            <v>SPO-2024/01-0066</v>
          </cell>
        </row>
        <row r="7380">
          <cell r="I7380" t="str">
            <v>F</v>
          </cell>
          <cell r="J7380">
            <v>5400</v>
          </cell>
          <cell r="K7380">
            <v>5400</v>
          </cell>
          <cell r="L7380">
            <v>3240</v>
          </cell>
          <cell r="M7380" t="str">
            <v>F</v>
          </cell>
          <cell r="N7380">
            <v>0.6</v>
          </cell>
          <cell r="O7380" t="str">
            <v>L</v>
          </cell>
        </row>
        <row r="7381">
          <cell r="G7381" t="str">
            <v>SPO-2023/11-0003</v>
          </cell>
        </row>
        <row r="7381">
          <cell r="I7381" t="str">
            <v>F</v>
          </cell>
          <cell r="J7381">
            <v>19654</v>
          </cell>
          <cell r="K7381">
            <v>19654</v>
          </cell>
          <cell r="L7381">
            <v>11792.4</v>
          </cell>
          <cell r="M7381" t="str">
            <v>F</v>
          </cell>
          <cell r="N7381">
            <v>0.6</v>
          </cell>
          <cell r="O7381" t="str">
            <v>L</v>
          </cell>
        </row>
        <row r="7382">
          <cell r="F7382" t="str">
            <v>BY COURIER</v>
          </cell>
          <cell r="G7382" t="str">
            <v>GR-2023/09-0086</v>
          </cell>
          <cell r="H7382" t="str">
            <v>202309-S0013</v>
          </cell>
          <cell r="I7382" t="str">
            <v>F</v>
          </cell>
          <cell r="J7382">
            <v>864.4</v>
          </cell>
          <cell r="K7382">
            <v>864.4</v>
          </cell>
          <cell r="L7382">
            <v>518.64</v>
          </cell>
          <cell r="M7382" t="str">
            <v>F</v>
          </cell>
          <cell r="N7382">
            <v>0.6</v>
          </cell>
        </row>
        <row r="7383">
          <cell r="G7383" t="str">
            <v>SPO-2024/03-0017, SPO-2024/01-0099, SPO-2023/11-0049</v>
          </cell>
        </row>
        <row r="7383">
          <cell r="I7383" t="str">
            <v>F</v>
          </cell>
          <cell r="J7383">
            <v>32400</v>
          </cell>
          <cell r="K7383">
            <v>32400</v>
          </cell>
          <cell r="L7383">
            <v>19440</v>
          </cell>
          <cell r="M7383" t="str">
            <v>F</v>
          </cell>
          <cell r="N7383">
            <v>0.6</v>
          </cell>
          <cell r="O7383" t="str">
            <v>L</v>
          </cell>
        </row>
        <row r="7384">
          <cell r="G7384" t="str">
            <v>SPO-2023/10-0013</v>
          </cell>
        </row>
        <row r="7384">
          <cell r="I7384" t="str">
            <v>F</v>
          </cell>
          <cell r="J7384">
            <v>850</v>
          </cell>
          <cell r="K7384">
            <v>850</v>
          </cell>
          <cell r="L7384">
            <v>2550</v>
          </cell>
          <cell r="M7384" t="str">
            <v>F</v>
          </cell>
          <cell r="N7384">
            <v>3</v>
          </cell>
          <cell r="O7384" t="str">
            <v>L</v>
          </cell>
        </row>
        <row r="7385">
          <cell r="G7385" t="str">
            <v>SPO-2023/11-0003</v>
          </cell>
        </row>
        <row r="7385">
          <cell r="I7385" t="str">
            <v>F</v>
          </cell>
          <cell r="J7385">
            <v>47500</v>
          </cell>
          <cell r="K7385">
            <v>47500</v>
          </cell>
          <cell r="L7385">
            <v>28500</v>
          </cell>
          <cell r="M7385" t="str">
            <v>F</v>
          </cell>
          <cell r="N7385">
            <v>0.6</v>
          </cell>
          <cell r="O7385" t="str">
            <v>L</v>
          </cell>
        </row>
        <row r="7386">
          <cell r="G7386" t="str">
            <v>SPO-2023/11-0015</v>
          </cell>
        </row>
        <row r="7386">
          <cell r="I7386" t="str">
            <v>F</v>
          </cell>
          <cell r="J7386">
            <v>35000</v>
          </cell>
          <cell r="K7386">
            <v>35000</v>
          </cell>
          <cell r="L7386">
            <v>21000</v>
          </cell>
          <cell r="M7386" t="str">
            <v>F</v>
          </cell>
          <cell r="N7386">
            <v>0.6</v>
          </cell>
          <cell r="O7386" t="str">
            <v>L</v>
          </cell>
        </row>
        <row r="7387">
          <cell r="G7387" t="str">
            <v>GR-2023/09-0078</v>
          </cell>
        </row>
        <row r="7387">
          <cell r="I7387" t="str">
            <v>F</v>
          </cell>
          <cell r="J7387">
            <v>106</v>
          </cell>
          <cell r="K7387">
            <v>106</v>
          </cell>
          <cell r="L7387">
            <v>106</v>
          </cell>
          <cell r="M7387" t="str">
            <v>F</v>
          </cell>
          <cell r="N7387">
            <v>1</v>
          </cell>
        </row>
        <row r="7388">
          <cell r="G7388" t="str">
            <v>SPO-2023/10-0021</v>
          </cell>
        </row>
        <row r="7388">
          <cell r="I7388" t="str">
            <v>F</v>
          </cell>
          <cell r="J7388">
            <v>10500</v>
          </cell>
          <cell r="K7388">
            <v>10500</v>
          </cell>
          <cell r="L7388">
            <v>6300</v>
          </cell>
          <cell r="M7388" t="str">
            <v>F</v>
          </cell>
          <cell r="N7388">
            <v>0.6</v>
          </cell>
          <cell r="O7388" t="str">
            <v>L</v>
          </cell>
        </row>
        <row r="7389">
          <cell r="F7389" t="str">
            <v>F-CAIU7060087</v>
          </cell>
          <cell r="G7389" t="str">
            <v>GR-2023/09-0074</v>
          </cell>
        </row>
        <row r="7389">
          <cell r="I7389" t="str">
            <v>F</v>
          </cell>
          <cell r="J7389">
            <v>0</v>
          </cell>
          <cell r="K7389">
            <v>0</v>
          </cell>
          <cell r="L7389">
            <v>0</v>
          </cell>
          <cell r="M7389" t="str">
            <v>F</v>
          </cell>
          <cell r="N7389">
            <v>0.6</v>
          </cell>
          <cell r="O7389" t="str">
            <v>I</v>
          </cell>
        </row>
        <row r="7390">
          <cell r="G7390" t="str">
            <v>SPO-2023/11-0016</v>
          </cell>
        </row>
        <row r="7390">
          <cell r="I7390" t="str">
            <v>F</v>
          </cell>
          <cell r="J7390">
            <v>13800</v>
          </cell>
          <cell r="K7390">
            <v>13800</v>
          </cell>
          <cell r="L7390">
            <v>41400</v>
          </cell>
          <cell r="M7390" t="str">
            <v>F</v>
          </cell>
          <cell r="N7390">
            <v>3</v>
          </cell>
          <cell r="O7390" t="str">
            <v>L</v>
          </cell>
        </row>
        <row r="7391">
          <cell r="G7391" t="str">
            <v>SPO-2023/11-0003, SPO-2023/11-0039</v>
          </cell>
        </row>
        <row r="7391">
          <cell r="I7391" t="str">
            <v>F</v>
          </cell>
          <cell r="J7391">
            <v>17400</v>
          </cell>
          <cell r="K7391">
            <v>17400</v>
          </cell>
          <cell r="L7391">
            <v>10440</v>
          </cell>
          <cell r="M7391" t="str">
            <v>F</v>
          </cell>
          <cell r="N7391">
            <v>0.6</v>
          </cell>
          <cell r="O7391" t="str">
            <v>L</v>
          </cell>
        </row>
        <row r="7392">
          <cell r="G7392" t="str">
            <v>GR-2023/09-0079</v>
          </cell>
        </row>
        <row r="7392">
          <cell r="I7392" t="str">
            <v>F</v>
          </cell>
          <cell r="J7392">
            <v>819.79</v>
          </cell>
          <cell r="K7392">
            <v>819.79</v>
          </cell>
          <cell r="L7392">
            <v>819.79</v>
          </cell>
          <cell r="M7392" t="str">
            <v>F</v>
          </cell>
          <cell r="N7392">
            <v>1</v>
          </cell>
        </row>
        <row r="7393">
          <cell r="G7393" t="str">
            <v>GR-2023/09-0080</v>
          </cell>
        </row>
        <row r="7393">
          <cell r="I7393" t="str">
            <v>F</v>
          </cell>
          <cell r="J7393">
            <v>10530</v>
          </cell>
          <cell r="K7393">
            <v>10530</v>
          </cell>
          <cell r="L7393">
            <v>10530</v>
          </cell>
          <cell r="M7393" t="str">
            <v>F</v>
          </cell>
          <cell r="N7393">
            <v>1</v>
          </cell>
        </row>
        <row r="7394">
          <cell r="F7394" t="str">
            <v>CMAU3379525</v>
          </cell>
          <cell r="G7394" t="str">
            <v>GR-2023/10-0041</v>
          </cell>
          <cell r="H7394" t="str">
            <v>202304-S0018, 202303-S0022, 202309-S0038, 202303-S0023</v>
          </cell>
          <cell r="I7394" t="str">
            <v>F</v>
          </cell>
          <cell r="J7394">
            <v>112918.04</v>
          </cell>
          <cell r="K7394">
            <v>112918.04</v>
          </cell>
          <cell r="L7394">
            <v>73351.56</v>
          </cell>
          <cell r="M7394" t="str">
            <v>F</v>
          </cell>
          <cell r="N7394">
            <v>0.6496</v>
          </cell>
          <cell r="O7394" t="str">
            <v>I</v>
          </cell>
        </row>
        <row r="7395">
          <cell r="G7395" t="str">
            <v>SPO-2024/01-0098, SPO-2023/12-0004</v>
          </cell>
        </row>
        <row r="7395">
          <cell r="I7395" t="str">
            <v>F</v>
          </cell>
          <cell r="J7395">
            <v>55055</v>
          </cell>
          <cell r="K7395">
            <v>55055</v>
          </cell>
          <cell r="L7395">
            <v>33033</v>
          </cell>
          <cell r="M7395" t="str">
            <v>F</v>
          </cell>
          <cell r="N7395">
            <v>0.6</v>
          </cell>
          <cell r="O7395" t="str">
            <v>L</v>
          </cell>
        </row>
        <row r="7396">
          <cell r="G7396" t="str">
            <v>GR-2023/09-0077</v>
          </cell>
        </row>
        <row r="7396">
          <cell r="I7396" t="str">
            <v>F</v>
          </cell>
          <cell r="J7396">
            <v>15</v>
          </cell>
          <cell r="K7396">
            <v>15</v>
          </cell>
          <cell r="L7396">
            <v>15</v>
          </cell>
          <cell r="M7396" t="str">
            <v>F</v>
          </cell>
          <cell r="N7396">
            <v>1</v>
          </cell>
        </row>
        <row r="7397">
          <cell r="F7397" t="str">
            <v>F-APHU7079343</v>
          </cell>
          <cell r="G7397" t="str">
            <v>GR-2023/09-0069</v>
          </cell>
        </row>
        <row r="7397">
          <cell r="I7397" t="str">
            <v>F</v>
          </cell>
          <cell r="J7397">
            <v>0</v>
          </cell>
          <cell r="K7397">
            <v>0</v>
          </cell>
          <cell r="L7397">
            <v>0</v>
          </cell>
          <cell r="M7397" t="str">
            <v>F</v>
          </cell>
          <cell r="N7397">
            <v>0.6</v>
          </cell>
          <cell r="O7397" t="str">
            <v>I</v>
          </cell>
        </row>
        <row r="7398">
          <cell r="G7398" t="str">
            <v>SPO-2023/12-0036, SPO-2023/10-0017</v>
          </cell>
        </row>
        <row r="7398">
          <cell r="I7398" t="str">
            <v>F</v>
          </cell>
          <cell r="J7398">
            <v>96600</v>
          </cell>
          <cell r="K7398">
            <v>96600</v>
          </cell>
          <cell r="L7398">
            <v>289800</v>
          </cell>
          <cell r="M7398" t="str">
            <v>F</v>
          </cell>
          <cell r="N7398">
            <v>3</v>
          </cell>
          <cell r="O7398" t="str">
            <v>L</v>
          </cell>
        </row>
        <row r="7399">
          <cell r="G7399" t="str">
            <v>SPO-2023/12-0002, SPO-2024/01-0010, SPO-2024/01-0082</v>
          </cell>
        </row>
        <row r="7399">
          <cell r="I7399" t="str">
            <v>F</v>
          </cell>
          <cell r="J7399">
            <v>93600</v>
          </cell>
          <cell r="K7399">
            <v>93600</v>
          </cell>
          <cell r="L7399">
            <v>56160</v>
          </cell>
          <cell r="M7399" t="str">
            <v>F</v>
          </cell>
          <cell r="N7399">
            <v>0.6</v>
          </cell>
          <cell r="O7399" t="str">
            <v>L</v>
          </cell>
        </row>
        <row r="7400">
          <cell r="G7400" t="str">
            <v>SPO-2023/10-0043</v>
          </cell>
        </row>
        <row r="7400">
          <cell r="I7400" t="str">
            <v>F</v>
          </cell>
          <cell r="J7400">
            <v>12752</v>
          </cell>
          <cell r="K7400">
            <v>12752</v>
          </cell>
          <cell r="L7400">
            <v>38256</v>
          </cell>
          <cell r="M7400" t="str">
            <v>F</v>
          </cell>
          <cell r="N7400">
            <v>3</v>
          </cell>
          <cell r="O7400" t="str">
            <v>L</v>
          </cell>
        </row>
        <row r="7401">
          <cell r="G7401" t="str">
            <v>SPO-2023/11-0015</v>
          </cell>
        </row>
        <row r="7401">
          <cell r="I7401" t="str">
            <v>F</v>
          </cell>
          <cell r="J7401">
            <v>38660</v>
          </cell>
          <cell r="K7401">
            <v>38660</v>
          </cell>
          <cell r="L7401">
            <v>23196</v>
          </cell>
          <cell r="M7401" t="str">
            <v>F</v>
          </cell>
          <cell r="N7401">
            <v>0.6</v>
          </cell>
          <cell r="O7401" t="str">
            <v>L</v>
          </cell>
        </row>
        <row r="7402">
          <cell r="F7402" t="str">
            <v>FOR LINKING </v>
          </cell>
          <cell r="G7402" t="str">
            <v>SPO-2023/10-0006, SPO-2024/09-0017, SPO-2024/01-0051, SPO-2023/11-0059, SPO-2023/11-0053, SPO-2024/06-0050, SPO-2023/11-0006, SPO-2024/04-0018, SPO-2023/12-0006, SPO-2023/09-0061, SPO-2024/06-0051, SPO-2024/01-0050, SPO-2024/05-0058, SPO-2024/01-0066, SPO-2023/12-0070, SPO-2023/12-0073, SPO-2024/06-0089, SPO-2024/04-0021, SPO-2024/01-0128, SPO-2023/12-0007, SPO-2023/12-0008, SPO-2023/12-0009, SPO-2024/01-0092</v>
          </cell>
        </row>
        <row r="7402">
          <cell r="I7402" t="str">
            <v>F</v>
          </cell>
          <cell r="J7402">
            <v>255668</v>
          </cell>
          <cell r="K7402">
            <v>255668</v>
          </cell>
          <cell r="L7402">
            <v>153400.8</v>
          </cell>
          <cell r="M7402" t="str">
            <v>F</v>
          </cell>
          <cell r="N7402">
            <v>0.6</v>
          </cell>
        </row>
        <row r="7403">
          <cell r="I7403" t="str">
            <v>T</v>
          </cell>
          <cell r="J7403">
            <v>0</v>
          </cell>
          <cell r="K7403">
            <v>0</v>
          </cell>
          <cell r="L7403">
            <v>0</v>
          </cell>
          <cell r="M7403" t="str">
            <v>F</v>
          </cell>
          <cell r="N7403">
            <v>1</v>
          </cell>
        </row>
        <row r="7404">
          <cell r="F7404" t="str">
            <v>CAIU9604791</v>
          </cell>
          <cell r="G7404" t="str">
            <v>GR-2023/10-0033</v>
          </cell>
          <cell r="H7404" t="str">
            <v>202305-S0059, 202308-S0038, 202309-S0044</v>
          </cell>
          <cell r="I7404" t="str">
            <v>F</v>
          </cell>
          <cell r="J7404">
            <v>47300</v>
          </cell>
          <cell r="K7404">
            <v>47300</v>
          </cell>
          <cell r="L7404">
            <v>30726.08</v>
          </cell>
          <cell r="M7404" t="str">
            <v>F</v>
          </cell>
          <cell r="N7404">
            <v>0.6496</v>
          </cell>
          <cell r="O7404" t="str">
            <v>I</v>
          </cell>
        </row>
        <row r="7405">
          <cell r="F7405" t="str">
            <v>CAIU9604791</v>
          </cell>
          <cell r="G7405" t="str">
            <v>GR-2023/10-0032</v>
          </cell>
          <cell r="H7405" t="str">
            <v>202309-S0026</v>
          </cell>
          <cell r="I7405" t="str">
            <v>F</v>
          </cell>
          <cell r="J7405">
            <v>840</v>
          </cell>
          <cell r="K7405">
            <v>840</v>
          </cell>
          <cell r="L7405">
            <v>545.66</v>
          </cell>
          <cell r="M7405" t="str">
            <v>F</v>
          </cell>
          <cell r="N7405">
            <v>0.6496</v>
          </cell>
          <cell r="O7405" t="str">
            <v>I</v>
          </cell>
        </row>
        <row r="7406">
          <cell r="F7406" t="str">
            <v>CAIU9604791</v>
          </cell>
          <cell r="G7406" t="str">
            <v>GR-2023/10-0030</v>
          </cell>
          <cell r="H7406" t="str">
            <v>202308-S0004, 202302-S0039</v>
          </cell>
          <cell r="I7406" t="str">
            <v>F</v>
          </cell>
          <cell r="J7406">
            <v>41000</v>
          </cell>
          <cell r="K7406">
            <v>41000</v>
          </cell>
          <cell r="L7406">
            <v>26633.6</v>
          </cell>
          <cell r="M7406" t="str">
            <v>F</v>
          </cell>
          <cell r="N7406">
            <v>0.6496</v>
          </cell>
          <cell r="O7406" t="str">
            <v>I</v>
          </cell>
        </row>
        <row r="7407">
          <cell r="F7407" t="str">
            <v>F-TCNU2843118</v>
          </cell>
        </row>
        <row r="7407">
          <cell r="I7407" t="str">
            <v>F</v>
          </cell>
          <cell r="J7407">
            <v>0</v>
          </cell>
          <cell r="K7407">
            <v>0</v>
          </cell>
          <cell r="L7407">
            <v>0</v>
          </cell>
          <cell r="M7407" t="str">
            <v>F</v>
          </cell>
          <cell r="N7407">
            <v>0.6</v>
          </cell>
          <cell r="O7407" t="str">
            <v>N</v>
          </cell>
        </row>
        <row r="7408">
          <cell r="F7408" t="str">
            <v>F-CAIU9604791</v>
          </cell>
          <cell r="G7408" t="str">
            <v>GR-2023/10-0034</v>
          </cell>
        </row>
        <row r="7408">
          <cell r="I7408" t="str">
            <v>F</v>
          </cell>
          <cell r="J7408">
            <v>0</v>
          </cell>
          <cell r="K7408">
            <v>0</v>
          </cell>
          <cell r="L7408">
            <v>0</v>
          </cell>
          <cell r="M7408" t="str">
            <v>F</v>
          </cell>
          <cell r="N7408">
            <v>0.6496</v>
          </cell>
          <cell r="O7408" t="str">
            <v>I</v>
          </cell>
        </row>
        <row r="7409">
          <cell r="G7409" t="str">
            <v>SPO-2023/10-0011</v>
          </cell>
        </row>
        <row r="7409">
          <cell r="I7409" t="str">
            <v>F</v>
          </cell>
          <cell r="J7409">
            <v>8000</v>
          </cell>
          <cell r="K7409">
            <v>8000</v>
          </cell>
          <cell r="L7409">
            <v>24000</v>
          </cell>
          <cell r="M7409" t="str">
            <v>F</v>
          </cell>
          <cell r="N7409">
            <v>3</v>
          </cell>
          <cell r="O7409" t="str">
            <v>L</v>
          </cell>
        </row>
        <row r="7410">
          <cell r="G7410" t="str">
            <v>SPO-2023/10-0012, SPO-2023/12-0051</v>
          </cell>
        </row>
        <row r="7410">
          <cell r="I7410" t="str">
            <v>F</v>
          </cell>
          <cell r="J7410">
            <v>1068.12</v>
          </cell>
          <cell r="K7410">
            <v>1068.12</v>
          </cell>
          <cell r="L7410">
            <v>3204.36</v>
          </cell>
          <cell r="M7410" t="str">
            <v>F</v>
          </cell>
          <cell r="N7410">
            <v>3</v>
          </cell>
          <cell r="O7410" t="str">
            <v>L</v>
          </cell>
        </row>
        <row r="7411">
          <cell r="F7411" t="str">
            <v>TCNU2843118</v>
          </cell>
          <cell r="G7411" t="str">
            <v>GR-2023/10-0007</v>
          </cell>
          <cell r="H7411" t="str">
            <v>202305-S0068, 202309-S0006, 202305-S0070, 202302-S0001, 202308-S0035, 202308-S0019, 202302-S0091</v>
          </cell>
          <cell r="I7411" t="str">
            <v>F</v>
          </cell>
          <cell r="J7411">
            <v>156496</v>
          </cell>
          <cell r="K7411">
            <v>156496</v>
          </cell>
          <cell r="L7411">
            <v>101331.16</v>
          </cell>
          <cell r="M7411" t="str">
            <v>F</v>
          </cell>
          <cell r="N7411">
            <v>0.6475</v>
          </cell>
          <cell r="O7411" t="str">
            <v>I</v>
          </cell>
        </row>
        <row r="7412">
          <cell r="G7412" t="str">
            <v>SPO-2023/10-0008, SPO-2023/09-0055</v>
          </cell>
        </row>
        <row r="7412">
          <cell r="I7412" t="str">
            <v>F</v>
          </cell>
          <cell r="J7412">
            <v>11700</v>
          </cell>
          <cell r="K7412">
            <v>11700</v>
          </cell>
          <cell r="L7412">
            <v>7020</v>
          </cell>
          <cell r="M7412" t="str">
            <v>F</v>
          </cell>
          <cell r="N7412">
            <v>0.6</v>
          </cell>
          <cell r="O7412" t="str">
            <v>L</v>
          </cell>
        </row>
        <row r="7413">
          <cell r="G7413" t="str">
            <v>SPO-2023/11-0012</v>
          </cell>
        </row>
        <row r="7413">
          <cell r="I7413" t="str">
            <v>F</v>
          </cell>
          <cell r="J7413">
            <v>13125</v>
          </cell>
          <cell r="K7413">
            <v>13125</v>
          </cell>
          <cell r="L7413">
            <v>13125</v>
          </cell>
          <cell r="M7413" t="str">
            <v>F</v>
          </cell>
          <cell r="N7413">
            <v>1</v>
          </cell>
          <cell r="O7413" t="str">
            <v>L</v>
          </cell>
        </row>
        <row r="7414">
          <cell r="G7414" t="str">
            <v>GR-2023/11-0023, GR-2023/12-0032</v>
          </cell>
        </row>
        <row r="7414">
          <cell r="I7414" t="str">
            <v>F</v>
          </cell>
          <cell r="J7414">
            <v>31500</v>
          </cell>
          <cell r="K7414">
            <v>31500</v>
          </cell>
          <cell r="L7414">
            <v>31500</v>
          </cell>
          <cell r="M7414" t="str">
            <v>F</v>
          </cell>
          <cell r="N7414">
            <v>1</v>
          </cell>
        </row>
        <row r="7415">
          <cell r="G7415" t="str">
            <v>GR-2023/09-0054, GR-2023/09-0053</v>
          </cell>
        </row>
        <row r="7415">
          <cell r="I7415" t="str">
            <v>F</v>
          </cell>
          <cell r="J7415">
            <v>1741.92</v>
          </cell>
          <cell r="K7415">
            <v>1741.92</v>
          </cell>
          <cell r="L7415">
            <v>1741.92</v>
          </cell>
          <cell r="M7415" t="str">
            <v>F</v>
          </cell>
          <cell r="N7415">
            <v>1</v>
          </cell>
        </row>
        <row r="7416">
          <cell r="G7416" t="str">
            <v>SPO-2023/10-0014</v>
          </cell>
        </row>
        <row r="7416">
          <cell r="I7416" t="str">
            <v>F</v>
          </cell>
          <cell r="J7416">
            <v>3850</v>
          </cell>
          <cell r="K7416">
            <v>3850</v>
          </cell>
          <cell r="L7416">
            <v>2310</v>
          </cell>
          <cell r="M7416" t="str">
            <v>F</v>
          </cell>
          <cell r="N7416">
            <v>0.6</v>
          </cell>
          <cell r="O7416" t="str">
            <v>L</v>
          </cell>
        </row>
        <row r="7417">
          <cell r="G7417" t="str">
            <v>SPO-2023/12-0001, SPO-2023/11-0015</v>
          </cell>
        </row>
        <row r="7417">
          <cell r="I7417" t="str">
            <v>F</v>
          </cell>
          <cell r="J7417">
            <v>45818.4</v>
          </cell>
          <cell r="K7417">
            <v>45818.4</v>
          </cell>
          <cell r="L7417">
            <v>27491.04</v>
          </cell>
          <cell r="M7417" t="str">
            <v>F</v>
          </cell>
          <cell r="N7417">
            <v>0.6</v>
          </cell>
          <cell r="O7417" t="str">
            <v>L</v>
          </cell>
        </row>
        <row r="7418">
          <cell r="I7418" t="str">
            <v>F</v>
          </cell>
          <cell r="J7418">
            <v>700</v>
          </cell>
          <cell r="K7418">
            <v>700</v>
          </cell>
          <cell r="L7418">
            <v>420</v>
          </cell>
          <cell r="M7418" t="str">
            <v>F</v>
          </cell>
          <cell r="N7418">
            <v>0.6</v>
          </cell>
          <cell r="O7418" t="str">
            <v>L</v>
          </cell>
        </row>
        <row r="7419">
          <cell r="G7419" t="str">
            <v>SPO-2023/11-0026</v>
          </cell>
        </row>
        <row r="7419">
          <cell r="I7419" t="str">
            <v>F</v>
          </cell>
          <cell r="J7419">
            <v>3588</v>
          </cell>
          <cell r="K7419">
            <v>3588</v>
          </cell>
          <cell r="L7419">
            <v>10764</v>
          </cell>
          <cell r="M7419" t="str">
            <v>F</v>
          </cell>
          <cell r="N7419">
            <v>3</v>
          </cell>
          <cell r="O7419" t="str">
            <v>L</v>
          </cell>
        </row>
        <row r="7420">
          <cell r="G7420" t="str">
            <v>SPO-2024/04-0027, SPO-2023/10-0022, SPO-2023/10-0050, SPO-2023/12-0074, SPO-2023/09-0056, SPO-2024/01-0067</v>
          </cell>
        </row>
        <row r="7420">
          <cell r="I7420" t="str">
            <v>F</v>
          </cell>
          <cell r="J7420">
            <v>320020</v>
          </cell>
          <cell r="K7420">
            <v>320020</v>
          </cell>
          <cell r="L7420">
            <v>960060</v>
          </cell>
          <cell r="M7420" t="str">
            <v>F</v>
          </cell>
          <cell r="N7420">
            <v>3</v>
          </cell>
          <cell r="O7420" t="str">
            <v>L</v>
          </cell>
        </row>
        <row r="7421">
          <cell r="G7421" t="str">
            <v>GR-2024/01-0017, GR-2023/12-0062, GR-2024/01-0057, GR-2023/11-0038, GR-2024/02-0014, GR-2023/11-0012, GR-2023/10-0031, GR-2023/11-0064, GR-2023/10-0050, GR-2023/11-0078, GR-2023/09-0070, GR-2023/12-0010, XP-000065</v>
          </cell>
        </row>
        <row r="7421">
          <cell r="I7421" t="str">
            <v>F</v>
          </cell>
          <cell r="J7421">
            <v>54723.6</v>
          </cell>
          <cell r="K7421">
            <v>54723.6</v>
          </cell>
          <cell r="L7421">
            <v>54723.6</v>
          </cell>
          <cell r="M7421" t="str">
            <v>F</v>
          </cell>
          <cell r="N7421">
            <v>1</v>
          </cell>
        </row>
        <row r="7422">
          <cell r="G7422" t="str">
            <v>GR-2023/09-0063</v>
          </cell>
        </row>
        <row r="7422">
          <cell r="I7422" t="str">
            <v>F</v>
          </cell>
          <cell r="J7422">
            <v>3192</v>
          </cell>
          <cell r="K7422">
            <v>3192</v>
          </cell>
          <cell r="L7422">
            <v>3192</v>
          </cell>
          <cell r="M7422" t="str">
            <v>F</v>
          </cell>
          <cell r="N7422">
            <v>1</v>
          </cell>
        </row>
        <row r="7423">
          <cell r="F7423" t="str">
            <v>TCNU1054408</v>
          </cell>
          <cell r="G7423" t="str">
            <v>GR-2023/10-0028</v>
          </cell>
        </row>
        <row r="7423">
          <cell r="I7423" t="str">
            <v>F</v>
          </cell>
          <cell r="J7423">
            <v>6286.45</v>
          </cell>
          <cell r="K7423">
            <v>6286.45</v>
          </cell>
          <cell r="L7423">
            <v>6286.45</v>
          </cell>
          <cell r="M7423" t="str">
            <v>F</v>
          </cell>
          <cell r="N7423">
            <v>1</v>
          </cell>
          <cell r="O7423" t="str">
            <v>I</v>
          </cell>
        </row>
        <row r="7424">
          <cell r="F7424" t="str">
            <v>TCNU1054408</v>
          </cell>
          <cell r="G7424" t="str">
            <v>GR-2023/10-0027</v>
          </cell>
        </row>
        <row r="7424">
          <cell r="I7424" t="str">
            <v>F</v>
          </cell>
          <cell r="J7424">
            <v>24677.42</v>
          </cell>
          <cell r="K7424">
            <v>24677.42</v>
          </cell>
          <cell r="L7424">
            <v>24677.42</v>
          </cell>
          <cell r="M7424" t="str">
            <v>F</v>
          </cell>
          <cell r="N7424">
            <v>1</v>
          </cell>
          <cell r="O7424" t="str">
            <v>I</v>
          </cell>
        </row>
        <row r="7425">
          <cell r="F7425" t="str">
            <v>TCNU1054408</v>
          </cell>
          <cell r="G7425" t="str">
            <v>GR-2023/10-0026</v>
          </cell>
        </row>
        <row r="7425">
          <cell r="I7425" t="str">
            <v>F</v>
          </cell>
          <cell r="J7425">
            <v>13618.31</v>
          </cell>
          <cell r="K7425">
            <v>13618.31</v>
          </cell>
          <cell r="L7425">
            <v>13618.31</v>
          </cell>
          <cell r="M7425" t="str">
            <v>F</v>
          </cell>
          <cell r="N7425">
            <v>1</v>
          </cell>
          <cell r="O7425" t="str">
            <v>I</v>
          </cell>
        </row>
        <row r="7426">
          <cell r="F7426" t="str">
            <v>TCNU1054408</v>
          </cell>
          <cell r="G7426" t="str">
            <v>GR-2023/10-0025</v>
          </cell>
        </row>
        <row r="7426">
          <cell r="I7426" t="str">
            <v>F</v>
          </cell>
          <cell r="J7426">
            <v>38741.31</v>
          </cell>
          <cell r="K7426">
            <v>38741.31</v>
          </cell>
          <cell r="L7426">
            <v>38741.31</v>
          </cell>
          <cell r="M7426" t="str">
            <v>F</v>
          </cell>
          <cell r="N7426">
            <v>1</v>
          </cell>
          <cell r="O7426" t="str">
            <v>I</v>
          </cell>
        </row>
        <row r="7427">
          <cell r="F7427" t="str">
            <v>TCNU1054408</v>
          </cell>
          <cell r="G7427" t="str">
            <v>GR-2023/10-0024</v>
          </cell>
        </row>
        <row r="7427">
          <cell r="I7427" t="str">
            <v>F</v>
          </cell>
          <cell r="J7427">
            <v>590.32</v>
          </cell>
          <cell r="K7427">
            <v>590.32</v>
          </cell>
          <cell r="L7427">
            <v>590.32</v>
          </cell>
          <cell r="M7427" t="str">
            <v>F</v>
          </cell>
          <cell r="N7427">
            <v>1</v>
          </cell>
          <cell r="O7427" t="str">
            <v>I</v>
          </cell>
        </row>
        <row r="7428">
          <cell r="F7428" t="str">
            <v>TCNU1054408</v>
          </cell>
          <cell r="G7428" t="str">
            <v>GR-2023/10-0023</v>
          </cell>
        </row>
        <row r="7428">
          <cell r="I7428" t="str">
            <v>F</v>
          </cell>
          <cell r="J7428">
            <v>17399.22</v>
          </cell>
          <cell r="K7428">
            <v>17399.22</v>
          </cell>
          <cell r="L7428">
            <v>17399.22</v>
          </cell>
          <cell r="M7428" t="str">
            <v>F</v>
          </cell>
          <cell r="N7428">
            <v>1</v>
          </cell>
          <cell r="O7428" t="str">
            <v>I</v>
          </cell>
        </row>
        <row r="7429">
          <cell r="F7429" t="str">
            <v>TCNU1054408</v>
          </cell>
          <cell r="G7429" t="str">
            <v>GR-2023/10-0022</v>
          </cell>
        </row>
        <row r="7429">
          <cell r="I7429" t="str">
            <v>F</v>
          </cell>
          <cell r="J7429">
            <v>15618.39</v>
          </cell>
          <cell r="K7429">
            <v>15618.39</v>
          </cell>
          <cell r="L7429">
            <v>15618.39</v>
          </cell>
          <cell r="M7429" t="str">
            <v>F</v>
          </cell>
          <cell r="N7429">
            <v>1</v>
          </cell>
          <cell r="O7429" t="str">
            <v>I</v>
          </cell>
        </row>
        <row r="7430">
          <cell r="G7430" t="str">
            <v>SPO-2023/11-0027</v>
          </cell>
        </row>
        <row r="7430">
          <cell r="I7430" t="str">
            <v>F</v>
          </cell>
          <cell r="J7430">
            <v>10000</v>
          </cell>
          <cell r="K7430">
            <v>10000</v>
          </cell>
          <cell r="L7430">
            <v>6000</v>
          </cell>
          <cell r="M7430" t="str">
            <v>F</v>
          </cell>
          <cell r="N7430">
            <v>0.6</v>
          </cell>
          <cell r="O7430" t="str">
            <v>L</v>
          </cell>
        </row>
        <row r="7431">
          <cell r="F7431" t="str">
            <v>TCNU1054408</v>
          </cell>
          <cell r="G7431" t="str">
            <v>GR-2023/10-0021</v>
          </cell>
          <cell r="H7431" t="str">
            <v>202306-S0043, 202308-S0037</v>
          </cell>
          <cell r="I7431" t="str">
            <v>F</v>
          </cell>
          <cell r="J7431">
            <v>0</v>
          </cell>
          <cell r="K7431">
            <v>0</v>
          </cell>
          <cell r="L7431">
            <v>0</v>
          </cell>
          <cell r="M7431" t="str">
            <v>F</v>
          </cell>
          <cell r="N7431">
            <v>0.6475</v>
          </cell>
          <cell r="O7431" t="str">
            <v>I</v>
          </cell>
        </row>
        <row r="7432">
          <cell r="F7432" t="str">
            <v>TCNU1054408</v>
          </cell>
          <cell r="G7432" t="str">
            <v>GR-2023/10-0020</v>
          </cell>
          <cell r="H7432" t="str">
            <v>202304-S0029, 202308-S0033, 202308-S0068, 202308-S0021</v>
          </cell>
          <cell r="I7432" t="str">
            <v>F</v>
          </cell>
          <cell r="J7432">
            <v>22503</v>
          </cell>
          <cell r="K7432">
            <v>22503</v>
          </cell>
          <cell r="L7432">
            <v>14570.69</v>
          </cell>
          <cell r="M7432" t="str">
            <v>F</v>
          </cell>
          <cell r="N7432">
            <v>0.6475</v>
          </cell>
          <cell r="O7432" t="str">
            <v>I</v>
          </cell>
        </row>
        <row r="7433">
          <cell r="F7433" t="str">
            <v>TCNU1054408</v>
          </cell>
          <cell r="G7433" t="str">
            <v>GR-2023/10-0019</v>
          </cell>
          <cell r="H7433" t="str">
            <v>202307-S0046</v>
          </cell>
          <cell r="I7433" t="str">
            <v>F</v>
          </cell>
          <cell r="J7433">
            <v>0</v>
          </cell>
          <cell r="K7433">
            <v>0</v>
          </cell>
          <cell r="L7433">
            <v>0</v>
          </cell>
          <cell r="M7433" t="str">
            <v>F</v>
          </cell>
          <cell r="N7433">
            <v>0.6475</v>
          </cell>
          <cell r="O7433" t="str">
            <v>I</v>
          </cell>
        </row>
        <row r="7434">
          <cell r="F7434" t="str">
            <v>TCNU1054408</v>
          </cell>
          <cell r="G7434" t="str">
            <v>GR-2023/10-0018</v>
          </cell>
          <cell r="H7434" t="str">
            <v>202307-S0065, 202307-S0027</v>
          </cell>
          <cell r="I7434" t="str">
            <v>F</v>
          </cell>
          <cell r="J7434">
            <v>0</v>
          </cell>
          <cell r="K7434">
            <v>0</v>
          </cell>
          <cell r="L7434">
            <v>0</v>
          </cell>
          <cell r="M7434" t="str">
            <v>F</v>
          </cell>
          <cell r="N7434">
            <v>0.6475</v>
          </cell>
          <cell r="O7434" t="str">
            <v>I</v>
          </cell>
        </row>
        <row r="7435">
          <cell r="F7435" t="str">
            <v>BY COURIER</v>
          </cell>
        </row>
        <row r="7435">
          <cell r="I7435" t="str">
            <v>T</v>
          </cell>
          <cell r="J7435">
            <v>425.9</v>
          </cell>
          <cell r="K7435">
            <v>425.9</v>
          </cell>
          <cell r="L7435">
            <v>255.54</v>
          </cell>
          <cell r="M7435" t="str">
            <v>F</v>
          </cell>
          <cell r="N7435">
            <v>0.6</v>
          </cell>
        </row>
        <row r="7436">
          <cell r="F7436" t="str">
            <v>TCNU1054408</v>
          </cell>
          <cell r="G7436" t="str">
            <v>GR-2023/10-0017</v>
          </cell>
          <cell r="H7436" t="str">
            <v>202305-S0014, 202308-S0008, 202307-S0050, 202308-S0079, 202309-S0022, 202307-S0035, 202306-S0041, 202308-S0047, 202308-S0064</v>
          </cell>
          <cell r="I7436" t="str">
            <v>F</v>
          </cell>
          <cell r="J7436">
            <v>401360</v>
          </cell>
          <cell r="K7436">
            <v>401360</v>
          </cell>
          <cell r="L7436">
            <v>259880.6</v>
          </cell>
          <cell r="M7436" t="str">
            <v>F</v>
          </cell>
          <cell r="N7436">
            <v>0.6475</v>
          </cell>
          <cell r="O7436" t="str">
            <v>I</v>
          </cell>
        </row>
        <row r="7437">
          <cell r="G7437" t="str">
            <v>SPO-2024/01-0118, SPO-2023/10-0018, SPO-2024/01-0087, SPO-2023/12-0050, SPO-2024/10-0028, SPO-2023/11-0043, SPO-2024/06-0025, SPO-2023/11-0045</v>
          </cell>
        </row>
        <row r="7437">
          <cell r="I7437" t="str">
            <v>F</v>
          </cell>
          <cell r="J7437">
            <v>140532</v>
          </cell>
          <cell r="K7437">
            <v>140532</v>
          </cell>
          <cell r="L7437">
            <v>84319.2</v>
          </cell>
          <cell r="M7437" t="str">
            <v>F</v>
          </cell>
          <cell r="N7437">
            <v>0.6</v>
          </cell>
          <cell r="O7437" t="str">
            <v>L</v>
          </cell>
        </row>
        <row r="7438">
          <cell r="F7438" t="str">
            <v>TCNU1054408</v>
          </cell>
          <cell r="G7438" t="str">
            <v>GR-2023/10-0016</v>
          </cell>
          <cell r="H7438" t="str">
            <v>202305-S0030, 202307-S0033, 202305-S0042, 202306-S0026</v>
          </cell>
          <cell r="I7438" t="str">
            <v>F</v>
          </cell>
          <cell r="J7438">
            <v>0</v>
          </cell>
          <cell r="K7438">
            <v>0</v>
          </cell>
          <cell r="L7438">
            <v>0</v>
          </cell>
          <cell r="M7438" t="str">
            <v>F</v>
          </cell>
          <cell r="N7438">
            <v>0.6475</v>
          </cell>
          <cell r="O7438" t="str">
            <v>I</v>
          </cell>
        </row>
        <row r="7439">
          <cell r="F7439" t="str">
            <v>TCNU1054408</v>
          </cell>
          <cell r="G7439" t="str">
            <v>GR-2023/10-0015</v>
          </cell>
          <cell r="H7439" t="str">
            <v>202309-S0009</v>
          </cell>
          <cell r="I7439" t="str">
            <v>F</v>
          </cell>
          <cell r="J7439">
            <v>0</v>
          </cell>
          <cell r="K7439">
            <v>0</v>
          </cell>
          <cell r="L7439">
            <v>0</v>
          </cell>
          <cell r="M7439" t="str">
            <v>F</v>
          </cell>
          <cell r="N7439">
            <v>0.6475</v>
          </cell>
          <cell r="O7439" t="str">
            <v>I</v>
          </cell>
        </row>
        <row r="7440">
          <cell r="F7440" t="str">
            <v>TCNU1054408</v>
          </cell>
          <cell r="G7440" t="str">
            <v>GR-2023/10-0014</v>
          </cell>
          <cell r="H7440" t="str">
            <v>202307-S0034, 202307-S0061</v>
          </cell>
          <cell r="I7440" t="str">
            <v>F</v>
          </cell>
          <cell r="J7440">
            <v>0</v>
          </cell>
          <cell r="K7440">
            <v>0</v>
          </cell>
          <cell r="L7440">
            <v>0</v>
          </cell>
          <cell r="M7440" t="str">
            <v>F</v>
          </cell>
          <cell r="N7440">
            <v>0.6475</v>
          </cell>
          <cell r="O7440" t="str">
            <v>I</v>
          </cell>
        </row>
        <row r="7441">
          <cell r="F7441" t="str">
            <v>TCNU1054408</v>
          </cell>
          <cell r="G7441" t="str">
            <v>GR-2023/10-0013</v>
          </cell>
          <cell r="H7441" t="str">
            <v>202306-S0056</v>
          </cell>
          <cell r="I7441" t="str">
            <v>F</v>
          </cell>
          <cell r="J7441">
            <v>0</v>
          </cell>
          <cell r="K7441">
            <v>0</v>
          </cell>
          <cell r="L7441">
            <v>0</v>
          </cell>
          <cell r="M7441" t="str">
            <v>F</v>
          </cell>
          <cell r="N7441">
            <v>0.6475</v>
          </cell>
          <cell r="O7441" t="str">
            <v>I</v>
          </cell>
        </row>
        <row r="7442">
          <cell r="F7442" t="str">
            <v>TCNU1054408</v>
          </cell>
          <cell r="G7442" t="str">
            <v>GR-2023/10-0012</v>
          </cell>
          <cell r="H7442" t="str">
            <v>202308-S0045, 202306-S0046</v>
          </cell>
          <cell r="I7442" t="str">
            <v>F</v>
          </cell>
          <cell r="J7442">
            <v>3220</v>
          </cell>
          <cell r="K7442">
            <v>3220</v>
          </cell>
          <cell r="L7442">
            <v>2084.95</v>
          </cell>
          <cell r="M7442" t="str">
            <v>F</v>
          </cell>
          <cell r="N7442">
            <v>0.6475</v>
          </cell>
          <cell r="O7442" t="str">
            <v>I</v>
          </cell>
        </row>
        <row r="7443">
          <cell r="F7443" t="str">
            <v>TCNU1054408</v>
          </cell>
          <cell r="G7443" t="str">
            <v>GR-2023/10-0011</v>
          </cell>
          <cell r="H7443" t="str">
            <v>202307-S0049, 202308-S0048, 202307-S0038</v>
          </cell>
          <cell r="I7443" t="str">
            <v>F</v>
          </cell>
          <cell r="J7443">
            <v>36765.5</v>
          </cell>
          <cell r="K7443">
            <v>36765.5</v>
          </cell>
          <cell r="L7443">
            <v>23805.66</v>
          </cell>
          <cell r="M7443" t="str">
            <v>F</v>
          </cell>
          <cell r="N7443">
            <v>0.6475</v>
          </cell>
          <cell r="O7443" t="str">
            <v>I</v>
          </cell>
        </row>
        <row r="7444">
          <cell r="F7444" t="str">
            <v>TCNU1054408</v>
          </cell>
          <cell r="G7444" t="str">
            <v>GR-2023/10-0010</v>
          </cell>
          <cell r="H7444" t="str">
            <v>202305-S0046, 202308-S0077, 202307-S0072, 202307-S0064</v>
          </cell>
          <cell r="I7444" t="str">
            <v>F</v>
          </cell>
          <cell r="J7444">
            <v>109081.6</v>
          </cell>
          <cell r="K7444">
            <v>109081.6</v>
          </cell>
          <cell r="L7444">
            <v>70630.34</v>
          </cell>
          <cell r="M7444" t="str">
            <v>F</v>
          </cell>
          <cell r="N7444">
            <v>0.6475</v>
          </cell>
          <cell r="O7444" t="str">
            <v>I</v>
          </cell>
        </row>
        <row r="7445">
          <cell r="G7445" t="str">
            <v>SPO-2023/11-0023</v>
          </cell>
        </row>
        <row r="7445">
          <cell r="I7445" t="str">
            <v>F</v>
          </cell>
          <cell r="J7445">
            <v>3465</v>
          </cell>
          <cell r="K7445">
            <v>3465</v>
          </cell>
          <cell r="L7445">
            <v>10395</v>
          </cell>
          <cell r="M7445" t="str">
            <v>F</v>
          </cell>
          <cell r="N7445">
            <v>3</v>
          </cell>
          <cell r="O7445" t="str">
            <v>L</v>
          </cell>
        </row>
        <row r="7446">
          <cell r="G7446" t="str">
            <v>GR-2023/09-0061</v>
          </cell>
        </row>
        <row r="7446">
          <cell r="I7446" t="str">
            <v>F</v>
          </cell>
          <cell r="J7446">
            <v>1625</v>
          </cell>
          <cell r="K7446">
            <v>1625</v>
          </cell>
          <cell r="L7446">
            <v>1625</v>
          </cell>
          <cell r="M7446" t="str">
            <v>F</v>
          </cell>
          <cell r="N7446">
            <v>1</v>
          </cell>
        </row>
        <row r="7447">
          <cell r="G7447" t="str">
            <v>GR-2023/09-0062</v>
          </cell>
        </row>
        <row r="7447">
          <cell r="I7447" t="str">
            <v>F</v>
          </cell>
          <cell r="J7447">
            <v>163</v>
          </cell>
          <cell r="K7447">
            <v>163</v>
          </cell>
          <cell r="L7447">
            <v>163</v>
          </cell>
          <cell r="M7447" t="str">
            <v>F</v>
          </cell>
          <cell r="N7447">
            <v>1</v>
          </cell>
        </row>
        <row r="7448">
          <cell r="F7448" t="str">
            <v>CMAU6768325</v>
          </cell>
          <cell r="G7448" t="str">
            <v>GR-2023/10-0002</v>
          </cell>
          <cell r="H7448" t="str">
            <v>202308-S0072, 202305-S0053, 202307-S0048, 202206-S0028, 202207-S0009, 202204-S0065, 202306-S0017, 202306-S0049, 202302-S0041, 202309-S0007, 202209-S0077, 202308-S0074, 202202-S0046, 202302-S0062, 202302-S0033, 202209-S0078, 202307-S0019</v>
          </cell>
          <cell r="I7448" t="str">
            <v>F</v>
          </cell>
          <cell r="J7448">
            <v>146115.01</v>
          </cell>
          <cell r="K7448">
            <v>146115.01</v>
          </cell>
          <cell r="L7448">
            <v>94609.47</v>
          </cell>
          <cell r="M7448" t="str">
            <v>F</v>
          </cell>
          <cell r="N7448">
            <v>0.6475</v>
          </cell>
          <cell r="O7448" t="str">
            <v>I</v>
          </cell>
        </row>
        <row r="7449">
          <cell r="F7449" t="str">
            <v>TCNU2246365</v>
          </cell>
          <cell r="G7449" t="str">
            <v>GR-2023/10-0001</v>
          </cell>
          <cell r="H7449" t="str">
            <v>202305-S0053, 202211-S0088, 202210-S0091, 202209-S0028</v>
          </cell>
          <cell r="I7449" t="str">
            <v>F</v>
          </cell>
          <cell r="J7449">
            <v>120381.98</v>
          </cell>
          <cell r="K7449">
            <v>120381.98</v>
          </cell>
          <cell r="L7449">
            <v>77947.33</v>
          </cell>
          <cell r="M7449" t="str">
            <v>F</v>
          </cell>
          <cell r="N7449">
            <v>0.6475</v>
          </cell>
          <cell r="O7449" t="str">
            <v>I</v>
          </cell>
        </row>
        <row r="7450">
          <cell r="F7450" t="str">
            <v>CMAU4322062</v>
          </cell>
          <cell r="G7450" t="str">
            <v>GR-2023/09-0089</v>
          </cell>
          <cell r="H7450" t="str">
            <v>202308-S0074, 202305-S0086</v>
          </cell>
          <cell r="I7450" t="str">
            <v>F</v>
          </cell>
          <cell r="J7450">
            <v>104670.07</v>
          </cell>
          <cell r="K7450">
            <v>104670.07</v>
          </cell>
          <cell r="L7450">
            <v>67773.87</v>
          </cell>
          <cell r="M7450" t="str">
            <v>F</v>
          </cell>
          <cell r="N7450">
            <v>0.6475</v>
          </cell>
          <cell r="O7450" t="str">
            <v>I</v>
          </cell>
        </row>
        <row r="7451">
          <cell r="F7451" t="str">
            <v>SEKU5684342</v>
          </cell>
          <cell r="G7451" t="str">
            <v>GR-2023/09-0088</v>
          </cell>
          <cell r="H7451" t="str">
            <v>202302-S0086, 202308-S0038, 202209-S0031</v>
          </cell>
          <cell r="I7451" t="str">
            <v>F</v>
          </cell>
          <cell r="J7451">
            <v>114541</v>
          </cell>
          <cell r="K7451">
            <v>114541</v>
          </cell>
          <cell r="L7451">
            <v>74165.3</v>
          </cell>
          <cell r="M7451" t="str">
            <v>F</v>
          </cell>
          <cell r="N7451">
            <v>0.6475</v>
          </cell>
          <cell r="O7451" t="str">
            <v>I</v>
          </cell>
        </row>
        <row r="7452">
          <cell r="F7452" t="str">
            <v>CMAU4780722</v>
          </cell>
          <cell r="G7452" t="str">
            <v>GR-2023/10-0008</v>
          </cell>
          <cell r="H7452" t="str">
            <v>202308-S0012, 202303-S0022, 202307-S0077, 202308-S0039, 202304-S0018, 202205-S0076, 202308-S0081, 202303-S0023, 202204-S0052, 202307-S0029, 202204-S0067</v>
          </cell>
          <cell r="I7452" t="str">
            <v>F</v>
          </cell>
          <cell r="J7452">
            <v>134117</v>
          </cell>
          <cell r="K7452">
            <v>134117</v>
          </cell>
          <cell r="L7452">
            <v>86840.76</v>
          </cell>
          <cell r="M7452" t="str">
            <v>F</v>
          </cell>
          <cell r="N7452">
            <v>0.6475</v>
          </cell>
          <cell r="O7452" t="str">
            <v>I</v>
          </cell>
        </row>
        <row r="7453">
          <cell r="I7453" t="str">
            <v>T</v>
          </cell>
          <cell r="J7453">
            <v>0</v>
          </cell>
          <cell r="K7453">
            <v>0</v>
          </cell>
          <cell r="L7453">
            <v>0</v>
          </cell>
          <cell r="M7453" t="str">
            <v>F</v>
          </cell>
          <cell r="N7453">
            <v>1</v>
          </cell>
        </row>
        <row r="7454">
          <cell r="F7454" t="str">
            <v>TLLU5017553</v>
          </cell>
          <cell r="G7454" t="str">
            <v>GR-2023/10-0006</v>
          </cell>
          <cell r="H7454" t="str">
            <v>202309-S0033</v>
          </cell>
          <cell r="I7454" t="str">
            <v>F</v>
          </cell>
          <cell r="J7454">
            <v>118053.04</v>
          </cell>
          <cell r="K7454">
            <v>118053.04</v>
          </cell>
          <cell r="L7454">
            <v>76439.34</v>
          </cell>
          <cell r="M7454" t="str">
            <v>F</v>
          </cell>
          <cell r="N7454">
            <v>0.6475</v>
          </cell>
          <cell r="O7454" t="str">
            <v>I</v>
          </cell>
        </row>
        <row r="7455">
          <cell r="F7455" t="str">
            <v>SEGU5777203</v>
          </cell>
          <cell r="G7455" t="str">
            <v>GR-2023/10-0009</v>
          </cell>
          <cell r="H7455" t="str">
            <v>202302-S0001, 202305-S0043, 202307-S0036, 202306-S0036, 202305-S0035, 202302-S0091, 202306-S0011, 202209-S0043, 202305-S0079</v>
          </cell>
          <cell r="I7455" t="str">
            <v>F</v>
          </cell>
          <cell r="J7455">
            <v>149313</v>
          </cell>
          <cell r="K7455">
            <v>149313</v>
          </cell>
          <cell r="L7455">
            <v>96680.17</v>
          </cell>
          <cell r="M7455" t="str">
            <v>F</v>
          </cell>
          <cell r="N7455">
            <v>0.6475</v>
          </cell>
          <cell r="O7455" t="str">
            <v>I</v>
          </cell>
        </row>
        <row r="7456">
          <cell r="F7456" t="str">
            <v>OOCU8936229</v>
          </cell>
          <cell r="G7456" t="str">
            <v>GR-2023/10-0005</v>
          </cell>
          <cell r="H7456" t="str">
            <v>202308-S0063, 202304-S0065, 202307-S0059</v>
          </cell>
          <cell r="I7456" t="str">
            <v>F</v>
          </cell>
          <cell r="J7456">
            <v>116704</v>
          </cell>
          <cell r="K7456">
            <v>116704</v>
          </cell>
          <cell r="L7456">
            <v>75379.11</v>
          </cell>
          <cell r="M7456" t="str">
            <v>F</v>
          </cell>
          <cell r="N7456">
            <v>0.6459</v>
          </cell>
          <cell r="O7456" t="str">
            <v>I</v>
          </cell>
        </row>
        <row r="7457">
          <cell r="I7457" t="str">
            <v>F</v>
          </cell>
          <cell r="J7457">
            <v>6500</v>
          </cell>
          <cell r="K7457">
            <v>6500</v>
          </cell>
          <cell r="L7457">
            <v>19500</v>
          </cell>
          <cell r="M7457" t="str">
            <v>F</v>
          </cell>
          <cell r="N7457">
            <v>3</v>
          </cell>
          <cell r="O7457" t="str">
            <v>N</v>
          </cell>
        </row>
        <row r="7458">
          <cell r="G7458" t="str">
            <v>SPO-2023/09-0033</v>
          </cell>
        </row>
        <row r="7458">
          <cell r="I7458" t="str">
            <v>F</v>
          </cell>
          <cell r="J7458">
            <v>125996</v>
          </cell>
          <cell r="K7458">
            <v>125996</v>
          </cell>
          <cell r="L7458">
            <v>377988</v>
          </cell>
          <cell r="M7458" t="str">
            <v>F</v>
          </cell>
          <cell r="N7458">
            <v>3</v>
          </cell>
          <cell r="O7458" t="str">
            <v>L</v>
          </cell>
        </row>
        <row r="7459">
          <cell r="G7459" t="str">
            <v>SPO-2023/12-0002</v>
          </cell>
        </row>
        <row r="7459">
          <cell r="I7459" t="str">
            <v>F</v>
          </cell>
          <cell r="J7459">
            <v>5610</v>
          </cell>
          <cell r="K7459">
            <v>5610</v>
          </cell>
          <cell r="L7459">
            <v>3366</v>
          </cell>
          <cell r="M7459" t="str">
            <v>F</v>
          </cell>
          <cell r="N7459">
            <v>0.6</v>
          </cell>
          <cell r="O7459" t="str">
            <v>L</v>
          </cell>
        </row>
        <row r="7460">
          <cell r="G7460" t="str">
            <v>SPO-2023/11-0027</v>
          </cell>
        </row>
        <row r="7460">
          <cell r="I7460" t="str">
            <v>F</v>
          </cell>
          <cell r="J7460">
            <v>31720</v>
          </cell>
          <cell r="K7460">
            <v>31720</v>
          </cell>
          <cell r="L7460">
            <v>19032</v>
          </cell>
          <cell r="M7460" t="str">
            <v>F</v>
          </cell>
          <cell r="N7460">
            <v>0.6</v>
          </cell>
          <cell r="O7460" t="str">
            <v>L</v>
          </cell>
        </row>
        <row r="7461">
          <cell r="G7461" t="str">
            <v>SPO-2023/12-0005, SPO-2023/12-0044, SPO-2023/11-0049, SPO-2024/06-0044</v>
          </cell>
        </row>
        <row r="7461">
          <cell r="I7461" t="str">
            <v>F</v>
          </cell>
          <cell r="J7461">
            <v>139445</v>
          </cell>
          <cell r="K7461">
            <v>139445</v>
          </cell>
          <cell r="L7461">
            <v>83667</v>
          </cell>
          <cell r="M7461" t="str">
            <v>F</v>
          </cell>
          <cell r="N7461">
            <v>0.6</v>
          </cell>
          <cell r="O7461" t="str">
            <v>L</v>
          </cell>
        </row>
        <row r="7462">
          <cell r="G7462" t="str">
            <v>SPO-2023/10-0018, SPO-2023/11-0045</v>
          </cell>
        </row>
        <row r="7462">
          <cell r="I7462" t="str">
            <v>F</v>
          </cell>
          <cell r="J7462">
            <v>30125</v>
          </cell>
          <cell r="K7462">
            <v>30125</v>
          </cell>
          <cell r="L7462">
            <v>18075</v>
          </cell>
          <cell r="M7462" t="str">
            <v>F</v>
          </cell>
          <cell r="N7462">
            <v>0.6</v>
          </cell>
          <cell r="O7462" t="str">
            <v>L</v>
          </cell>
        </row>
        <row r="7463">
          <cell r="G7463" t="str">
            <v>SPO-2023/10-0031</v>
          </cell>
        </row>
        <row r="7463">
          <cell r="I7463" t="str">
            <v>F</v>
          </cell>
          <cell r="J7463">
            <v>3600</v>
          </cell>
          <cell r="K7463">
            <v>3600</v>
          </cell>
          <cell r="L7463">
            <v>10800</v>
          </cell>
          <cell r="M7463" t="str">
            <v>F</v>
          </cell>
          <cell r="N7463">
            <v>3</v>
          </cell>
          <cell r="O7463" t="str">
            <v>L</v>
          </cell>
        </row>
        <row r="7464">
          <cell r="G7464" t="str">
            <v>SPO-2023/10-0008</v>
          </cell>
        </row>
        <row r="7464">
          <cell r="I7464" t="str">
            <v>F</v>
          </cell>
          <cell r="J7464">
            <v>10600</v>
          </cell>
          <cell r="K7464">
            <v>10600</v>
          </cell>
          <cell r="L7464">
            <v>6360</v>
          </cell>
          <cell r="M7464" t="str">
            <v>F</v>
          </cell>
          <cell r="N7464">
            <v>0.6</v>
          </cell>
          <cell r="O7464" t="str">
            <v>L</v>
          </cell>
        </row>
        <row r="7465">
          <cell r="G7465" t="str">
            <v>SPO-2023/10-0017, SPO-2023/09-0054</v>
          </cell>
        </row>
        <row r="7465">
          <cell r="I7465" t="str">
            <v>F</v>
          </cell>
          <cell r="J7465">
            <v>4872</v>
          </cell>
          <cell r="K7465">
            <v>4872</v>
          </cell>
          <cell r="L7465">
            <v>14616</v>
          </cell>
          <cell r="M7465" t="str">
            <v>F</v>
          </cell>
          <cell r="N7465">
            <v>3</v>
          </cell>
          <cell r="O7465" t="str">
            <v>L</v>
          </cell>
        </row>
        <row r="7466">
          <cell r="G7466" t="str">
            <v>SPO-2023/11-0055, SPO-2023/11-0056, SPO-2024/03-0023, SPO-2024/04-0068, SPO-2023/12-0037, SPO-2024/01-0029, SPO-2023/11-0029, SPO-2024/01-0086, SPO-2024/01-0100</v>
          </cell>
        </row>
        <row r="7466">
          <cell r="I7466" t="str">
            <v>F</v>
          </cell>
          <cell r="J7466">
            <v>62100</v>
          </cell>
          <cell r="K7466">
            <v>62100</v>
          </cell>
          <cell r="L7466">
            <v>37260</v>
          </cell>
          <cell r="M7466" t="str">
            <v>F</v>
          </cell>
          <cell r="N7466">
            <v>0.6</v>
          </cell>
          <cell r="O7466" t="str">
            <v>L</v>
          </cell>
        </row>
        <row r="7467">
          <cell r="G7467" t="str">
            <v>SPO-2024/01-0004, SPO-2023/12-0012</v>
          </cell>
        </row>
        <row r="7467">
          <cell r="I7467" t="str">
            <v>F</v>
          </cell>
          <cell r="J7467">
            <v>36750</v>
          </cell>
          <cell r="K7467">
            <v>36750</v>
          </cell>
          <cell r="L7467">
            <v>110250</v>
          </cell>
          <cell r="M7467" t="str">
            <v>F</v>
          </cell>
          <cell r="N7467">
            <v>3</v>
          </cell>
          <cell r="O7467" t="str">
            <v>N</v>
          </cell>
        </row>
        <row r="7468">
          <cell r="G7468" t="str">
            <v>SPO-2024/01-0071, SPO-2024/03-0033, SPO-2024/01-0005, SPO-2023/11-0018, SPO-2023/12-0017</v>
          </cell>
        </row>
        <row r="7468">
          <cell r="I7468" t="str">
            <v>F</v>
          </cell>
          <cell r="J7468">
            <v>182208</v>
          </cell>
          <cell r="K7468">
            <v>182208</v>
          </cell>
          <cell r="L7468">
            <v>546624</v>
          </cell>
          <cell r="M7468" t="str">
            <v>F</v>
          </cell>
          <cell r="N7468">
            <v>3</v>
          </cell>
          <cell r="O7468" t="str">
            <v>N</v>
          </cell>
        </row>
        <row r="7469">
          <cell r="G7469" t="str">
            <v>SPO-2023/09-0047</v>
          </cell>
        </row>
        <row r="7469">
          <cell r="I7469" t="str">
            <v>F</v>
          </cell>
          <cell r="J7469">
            <v>850</v>
          </cell>
          <cell r="K7469">
            <v>850</v>
          </cell>
          <cell r="L7469">
            <v>2550</v>
          </cell>
          <cell r="M7469" t="str">
            <v>F</v>
          </cell>
          <cell r="N7469">
            <v>3</v>
          </cell>
          <cell r="O7469" t="str">
            <v>L</v>
          </cell>
        </row>
        <row r="7470">
          <cell r="G7470" t="str">
            <v>SPO-2023/11-0015</v>
          </cell>
        </row>
        <row r="7470">
          <cell r="I7470" t="str">
            <v>F</v>
          </cell>
          <cell r="J7470">
            <v>63798</v>
          </cell>
          <cell r="K7470">
            <v>63798</v>
          </cell>
          <cell r="L7470">
            <v>38278.8</v>
          </cell>
          <cell r="M7470" t="str">
            <v>F</v>
          </cell>
          <cell r="N7470">
            <v>0.6</v>
          </cell>
          <cell r="O7470" t="str">
            <v>L</v>
          </cell>
        </row>
        <row r="7471">
          <cell r="F7471" t="str">
            <v>GAOU6030528</v>
          </cell>
          <cell r="G7471" t="str">
            <v>GR-2023/09-0083</v>
          </cell>
          <cell r="H7471" t="str">
            <v>202204-S0052, 202307-S0029, 202204-S0067, 202205-S0076, 202303-S0022</v>
          </cell>
          <cell r="I7471" t="str">
            <v>F</v>
          </cell>
          <cell r="J7471">
            <v>113547.59</v>
          </cell>
          <cell r="K7471">
            <v>113547.59</v>
          </cell>
          <cell r="L7471">
            <v>73340.39</v>
          </cell>
          <cell r="M7471" t="str">
            <v>F</v>
          </cell>
          <cell r="N7471">
            <v>0.6459</v>
          </cell>
          <cell r="O7471" t="str">
            <v>I</v>
          </cell>
        </row>
        <row r="7472">
          <cell r="F7472" t="str">
            <v>APHU6742981</v>
          </cell>
          <cell r="G7472" t="str">
            <v>GR-2023/09-0085</v>
          </cell>
          <cell r="H7472" t="str">
            <v>202304-S0007, 202308-S0052, 202305-S0036, 202307-S0029, 202302-S0015, 202307-S0077, 202308-S0020</v>
          </cell>
          <cell r="I7472" t="str">
            <v>F</v>
          </cell>
          <cell r="J7472">
            <v>125918.41</v>
          </cell>
          <cell r="K7472">
            <v>125918.41</v>
          </cell>
          <cell r="L7472">
            <v>81330.7</v>
          </cell>
          <cell r="M7472" t="str">
            <v>F</v>
          </cell>
          <cell r="N7472">
            <v>0.6459</v>
          </cell>
          <cell r="O7472" t="str">
            <v>I</v>
          </cell>
        </row>
        <row r="7473">
          <cell r="G7473" t="str">
            <v>GR-2023/09-0030</v>
          </cell>
        </row>
        <row r="7473">
          <cell r="I7473" t="str">
            <v>F</v>
          </cell>
          <cell r="J7473">
            <v>2723</v>
          </cell>
          <cell r="K7473">
            <v>2723</v>
          </cell>
          <cell r="L7473">
            <v>2723</v>
          </cell>
          <cell r="M7473" t="str">
            <v>F</v>
          </cell>
          <cell r="N7473">
            <v>1</v>
          </cell>
        </row>
        <row r="7474">
          <cell r="F7474" t="str">
            <v>CMAU9414705</v>
          </cell>
          <cell r="G7474" t="str">
            <v>GR-2023/09-0075</v>
          </cell>
          <cell r="H7474" t="str">
            <v>202307-S0076, 202306-S0014, 202203-S0087</v>
          </cell>
          <cell r="I7474" t="str">
            <v>F</v>
          </cell>
          <cell r="J7474">
            <v>109760</v>
          </cell>
          <cell r="K7474">
            <v>109760</v>
          </cell>
          <cell r="L7474">
            <v>70893.98</v>
          </cell>
          <cell r="M7474" t="str">
            <v>F</v>
          </cell>
          <cell r="N7474">
            <v>0.6459</v>
          </cell>
          <cell r="O7474" t="str">
            <v>I</v>
          </cell>
        </row>
        <row r="7475">
          <cell r="F7475" t="str">
            <v>CAIU7060087</v>
          </cell>
          <cell r="G7475" t="str">
            <v>GR-2023/09-0073</v>
          </cell>
          <cell r="H7475" t="str">
            <v>202307-S0048, 202209-S0031, 202302-S0062, 202211-S0030, 202208-S0054, 202308-S0002</v>
          </cell>
          <cell r="I7475" t="str">
            <v>F</v>
          </cell>
          <cell r="J7475">
            <v>116997</v>
          </cell>
          <cell r="K7475">
            <v>116997</v>
          </cell>
          <cell r="L7475">
            <v>75568.36</v>
          </cell>
          <cell r="M7475" t="str">
            <v>F</v>
          </cell>
          <cell r="N7475">
            <v>0.6459</v>
          </cell>
          <cell r="O7475" t="str">
            <v>I</v>
          </cell>
        </row>
        <row r="7476">
          <cell r="F7476" t="str">
            <v>CMAU5635328</v>
          </cell>
          <cell r="G7476" t="str">
            <v>GR-2023/09-0090</v>
          </cell>
          <cell r="H7476" t="str">
            <v>202305-S0086, 202209-S0028, 202307-S0048, 202209-S0078</v>
          </cell>
          <cell r="I7476" t="str">
            <v>F</v>
          </cell>
          <cell r="J7476">
            <v>100352.02</v>
          </cell>
          <cell r="K7476">
            <v>100352.02</v>
          </cell>
          <cell r="L7476">
            <v>64817.37</v>
          </cell>
          <cell r="M7476" t="str">
            <v>F</v>
          </cell>
          <cell r="N7476">
            <v>0.6459</v>
          </cell>
          <cell r="O7476" t="str">
            <v>I</v>
          </cell>
        </row>
        <row r="7477">
          <cell r="G7477" t="str">
            <v>SPO-2023/10-0036</v>
          </cell>
        </row>
        <row r="7477">
          <cell r="I7477" t="str">
            <v>F</v>
          </cell>
          <cell r="J7477">
            <v>56905</v>
          </cell>
          <cell r="K7477">
            <v>56905</v>
          </cell>
          <cell r="L7477">
            <v>34143</v>
          </cell>
          <cell r="M7477" t="str">
            <v>F</v>
          </cell>
          <cell r="N7477">
            <v>0.6</v>
          </cell>
          <cell r="O7477" t="str">
            <v>N</v>
          </cell>
        </row>
        <row r="7478">
          <cell r="G7478" t="str">
            <v>SPO-2023/10-0035</v>
          </cell>
        </row>
        <row r="7478">
          <cell r="I7478" t="str">
            <v>F</v>
          </cell>
          <cell r="J7478">
            <v>63531</v>
          </cell>
          <cell r="K7478">
            <v>63531</v>
          </cell>
          <cell r="L7478">
            <v>190593</v>
          </cell>
          <cell r="M7478" t="str">
            <v>F</v>
          </cell>
          <cell r="N7478">
            <v>3</v>
          </cell>
          <cell r="O7478" t="str">
            <v>N</v>
          </cell>
        </row>
        <row r="7479">
          <cell r="F7479" t="str">
            <v>CAIU9020972</v>
          </cell>
          <cell r="G7479" t="str">
            <v>GR-2023/09-0084</v>
          </cell>
          <cell r="H7479" t="str">
            <v>202211-S0088, 202305-S0086</v>
          </cell>
          <cell r="I7479" t="str">
            <v>F</v>
          </cell>
          <cell r="J7479">
            <v>116447.99</v>
          </cell>
          <cell r="K7479">
            <v>116447.99</v>
          </cell>
          <cell r="L7479">
            <v>75213.76</v>
          </cell>
          <cell r="M7479" t="str">
            <v>F</v>
          </cell>
          <cell r="N7479">
            <v>0.6459</v>
          </cell>
          <cell r="O7479" t="str">
            <v>I</v>
          </cell>
        </row>
        <row r="7480">
          <cell r="G7480" t="str">
            <v>SPO-2023/11-0046</v>
          </cell>
        </row>
        <row r="7480">
          <cell r="I7480" t="str">
            <v>F</v>
          </cell>
          <cell r="J7480">
            <v>35415</v>
          </cell>
          <cell r="K7480">
            <v>35415</v>
          </cell>
          <cell r="L7480">
            <v>21249</v>
          </cell>
          <cell r="M7480" t="str">
            <v>F</v>
          </cell>
          <cell r="N7480">
            <v>0.6</v>
          </cell>
          <cell r="O7480" t="str">
            <v>N</v>
          </cell>
        </row>
        <row r="7481">
          <cell r="G7481" t="str">
            <v>SPO-2023/11-0047</v>
          </cell>
        </row>
        <row r="7481">
          <cell r="I7481" t="str">
            <v>F</v>
          </cell>
          <cell r="J7481">
            <v>26622</v>
          </cell>
          <cell r="K7481">
            <v>26622</v>
          </cell>
          <cell r="L7481">
            <v>26622</v>
          </cell>
          <cell r="M7481" t="str">
            <v>F</v>
          </cell>
          <cell r="N7481">
            <v>1</v>
          </cell>
          <cell r="O7481" t="str">
            <v>N</v>
          </cell>
        </row>
        <row r="7482">
          <cell r="G7482" t="str">
            <v>SPO-2023/11-0048</v>
          </cell>
        </row>
        <row r="7482">
          <cell r="I7482" t="str">
            <v>F</v>
          </cell>
          <cell r="J7482">
            <v>56234</v>
          </cell>
          <cell r="K7482">
            <v>56234</v>
          </cell>
          <cell r="L7482">
            <v>168702</v>
          </cell>
          <cell r="M7482" t="str">
            <v>F</v>
          </cell>
          <cell r="N7482">
            <v>3</v>
          </cell>
          <cell r="O7482" t="str">
            <v>N</v>
          </cell>
        </row>
        <row r="7483">
          <cell r="G7483" t="str">
            <v>SPO-2023/10-0031</v>
          </cell>
        </row>
        <row r="7483">
          <cell r="I7483" t="str">
            <v>F</v>
          </cell>
          <cell r="J7483">
            <v>2310</v>
          </cell>
          <cell r="K7483">
            <v>2310</v>
          </cell>
          <cell r="L7483">
            <v>6930</v>
          </cell>
          <cell r="M7483" t="str">
            <v>F</v>
          </cell>
          <cell r="N7483">
            <v>3</v>
          </cell>
          <cell r="O7483" t="str">
            <v>L</v>
          </cell>
        </row>
        <row r="7484">
          <cell r="G7484" t="str">
            <v>GR-2023/09-0050</v>
          </cell>
        </row>
        <row r="7484">
          <cell r="I7484" t="str">
            <v>F</v>
          </cell>
          <cell r="J7484">
            <v>450</v>
          </cell>
          <cell r="K7484">
            <v>450</v>
          </cell>
          <cell r="L7484">
            <v>450</v>
          </cell>
          <cell r="M7484" t="str">
            <v>F</v>
          </cell>
          <cell r="N7484">
            <v>1</v>
          </cell>
        </row>
        <row r="7485">
          <cell r="F7485" t="str">
            <v>TEMU7483992</v>
          </cell>
          <cell r="G7485" t="str">
            <v>GR-2023/09-0072</v>
          </cell>
          <cell r="H7485" t="str">
            <v>202307-S0029, 202306-S0022, 202204-S0052, 202302-S0015, 202307-S0077, 202308-S0031, 202305-S0036</v>
          </cell>
          <cell r="I7485" t="str">
            <v>F</v>
          </cell>
          <cell r="J7485">
            <v>140180.5</v>
          </cell>
          <cell r="K7485">
            <v>140180.5</v>
          </cell>
          <cell r="L7485">
            <v>90388.39</v>
          </cell>
          <cell r="M7485" t="str">
            <v>F</v>
          </cell>
          <cell r="N7485">
            <v>0.6448</v>
          </cell>
          <cell r="O7485" t="str">
            <v>I</v>
          </cell>
        </row>
        <row r="7486">
          <cell r="G7486" t="str">
            <v>GR-2023/09-0021</v>
          </cell>
        </row>
        <row r="7486">
          <cell r="I7486" t="str">
            <v>F</v>
          </cell>
          <cell r="J7486">
            <v>1170</v>
          </cell>
          <cell r="K7486">
            <v>1170</v>
          </cell>
          <cell r="L7486">
            <v>1170</v>
          </cell>
          <cell r="M7486" t="str">
            <v>F</v>
          </cell>
          <cell r="N7486">
            <v>1</v>
          </cell>
        </row>
        <row r="7487">
          <cell r="F7487" t="str">
            <v>CXDU1062965</v>
          </cell>
          <cell r="G7487" t="str">
            <v>GR-2023/09-0058</v>
          </cell>
          <cell r="H7487" t="str">
            <v>202204-S0052, 202308-S0012, 202205-S0012, 202303-S0022, 202210-S0086</v>
          </cell>
          <cell r="I7487" t="str">
            <v>F</v>
          </cell>
          <cell r="J7487">
            <v>132662.8</v>
          </cell>
          <cell r="K7487">
            <v>132662.8</v>
          </cell>
          <cell r="L7487">
            <v>85540.97</v>
          </cell>
          <cell r="M7487" t="str">
            <v>F</v>
          </cell>
          <cell r="N7487">
            <v>0.6448</v>
          </cell>
          <cell r="O7487" t="str">
            <v>I</v>
          </cell>
        </row>
        <row r="7488">
          <cell r="G7488" t="str">
            <v>SPO-2023/09-0061</v>
          </cell>
        </row>
        <row r="7488">
          <cell r="I7488" t="str">
            <v>F</v>
          </cell>
          <cell r="J7488">
            <v>2000</v>
          </cell>
          <cell r="K7488">
            <v>2000</v>
          </cell>
          <cell r="L7488">
            <v>1200</v>
          </cell>
          <cell r="M7488" t="str">
            <v>F</v>
          </cell>
          <cell r="N7488">
            <v>0.6</v>
          </cell>
          <cell r="O7488" t="str">
            <v>L</v>
          </cell>
        </row>
        <row r="7489">
          <cell r="F7489" t="str">
            <v>TCNU6956679</v>
          </cell>
          <cell r="G7489" t="str">
            <v>GR-2023/09-0071</v>
          </cell>
          <cell r="H7489" t="str">
            <v>202111-S0021</v>
          </cell>
          <cell r="I7489" t="str">
            <v>F</v>
          </cell>
          <cell r="J7489">
            <v>125619.4</v>
          </cell>
          <cell r="K7489">
            <v>125619.4</v>
          </cell>
          <cell r="L7489">
            <v>80999.39</v>
          </cell>
          <cell r="M7489" t="str">
            <v>F</v>
          </cell>
          <cell r="N7489">
            <v>0.6448</v>
          </cell>
          <cell r="O7489" t="str">
            <v>I</v>
          </cell>
        </row>
        <row r="7490">
          <cell r="F7490" t="str">
            <v>APHU6662628</v>
          </cell>
          <cell r="G7490" t="str">
            <v>GR-2023/09-0055</v>
          </cell>
          <cell r="H7490" t="str">
            <v>202111-S0021</v>
          </cell>
          <cell r="I7490" t="str">
            <v>F</v>
          </cell>
          <cell r="J7490">
            <v>123085.24</v>
          </cell>
          <cell r="K7490">
            <v>123085.24</v>
          </cell>
          <cell r="L7490">
            <v>79365.36</v>
          </cell>
          <cell r="M7490" t="str">
            <v>F</v>
          </cell>
          <cell r="N7490">
            <v>0.6448</v>
          </cell>
          <cell r="O7490" t="str">
            <v>I</v>
          </cell>
        </row>
        <row r="7491">
          <cell r="F7491" t="str">
            <v>APHU7079343</v>
          </cell>
          <cell r="G7491" t="str">
            <v>GR-2023/09-0068</v>
          </cell>
        </row>
        <row r="7491">
          <cell r="I7491" t="str">
            <v>F</v>
          </cell>
          <cell r="J7491">
            <v>116423.09</v>
          </cell>
          <cell r="K7491">
            <v>116423.09</v>
          </cell>
          <cell r="L7491">
            <v>75069.61</v>
          </cell>
          <cell r="M7491" t="str">
            <v>F</v>
          </cell>
          <cell r="N7491">
            <v>0.6448</v>
          </cell>
          <cell r="O7491" t="str">
            <v>I</v>
          </cell>
        </row>
        <row r="7492">
          <cell r="F7492" t="str">
            <v>CAAU6346690</v>
          </cell>
          <cell r="G7492" t="str">
            <v>GR-2023/09-0051</v>
          </cell>
          <cell r="H7492" t="str">
            <v>202306-S0031, 202307-S0005, 202307-S0051, 202307-S0021, 202305-S0026, 202308-S0018, 202308-S0029, 202307-S0022, 202104-S0096, 202307-S0067, 202307-S0020, 202305-S0093, 202306-S0039, 202308-S0022, 202308-S0027</v>
          </cell>
          <cell r="I7492" t="str">
            <v>F</v>
          </cell>
          <cell r="J7492">
            <v>737110.82</v>
          </cell>
          <cell r="K7492">
            <v>737110.82</v>
          </cell>
          <cell r="L7492">
            <v>475289.06</v>
          </cell>
          <cell r="M7492" t="str">
            <v>F</v>
          </cell>
          <cell r="N7492">
            <v>0.6448</v>
          </cell>
          <cell r="O7492" t="str">
            <v>I</v>
          </cell>
        </row>
        <row r="7493">
          <cell r="F7493" t="str">
            <v>BMOU6200482</v>
          </cell>
          <cell r="G7493" t="str">
            <v>GR-2023/09-0052</v>
          </cell>
          <cell r="H7493" t="str">
            <v>202210-S0022, 202302-S0091, 202305-S0013, 202209-S0051, 202305-S0079, 202308-S0032, 202305-S0043, 202306-S0036, 202307-S0036, 202303-S0079</v>
          </cell>
          <cell r="I7493" t="str">
            <v>F</v>
          </cell>
          <cell r="J7493">
            <v>172327</v>
          </cell>
          <cell r="K7493">
            <v>172327</v>
          </cell>
          <cell r="L7493">
            <v>110978.59</v>
          </cell>
          <cell r="M7493" t="str">
            <v>F</v>
          </cell>
          <cell r="N7493">
            <v>0.644</v>
          </cell>
          <cell r="O7493" t="str">
            <v>I</v>
          </cell>
        </row>
        <row r="7494">
          <cell r="F7494" t="str">
            <v>YMMU6392987</v>
          </cell>
          <cell r="G7494" t="str">
            <v>GR-2023/09-0056</v>
          </cell>
          <cell r="H7494" t="str">
            <v>202308-S0066, 202211-S0046, 202211-S0066, 202308-S0050, 202302-S0076</v>
          </cell>
          <cell r="I7494" t="str">
            <v>F</v>
          </cell>
          <cell r="J7494">
            <v>129015.85</v>
          </cell>
          <cell r="K7494">
            <v>129015.85</v>
          </cell>
          <cell r="L7494">
            <v>83189.42</v>
          </cell>
          <cell r="M7494" t="str">
            <v>F</v>
          </cell>
          <cell r="N7494">
            <v>0.6448</v>
          </cell>
          <cell r="O7494" t="str">
            <v>I</v>
          </cell>
        </row>
        <row r="7495">
          <cell r="F7495" t="str">
            <v>TCNU4490719</v>
          </cell>
          <cell r="G7495" t="str">
            <v>GR-2023/09-0046</v>
          </cell>
        </row>
        <row r="7495">
          <cell r="I7495" t="str">
            <v>F</v>
          </cell>
          <cell r="J7495">
            <v>11369.6</v>
          </cell>
          <cell r="K7495">
            <v>11369.6</v>
          </cell>
          <cell r="L7495">
            <v>11369.6</v>
          </cell>
          <cell r="M7495" t="str">
            <v>F</v>
          </cell>
          <cell r="N7495">
            <v>1</v>
          </cell>
          <cell r="O7495" t="str">
            <v>I</v>
          </cell>
        </row>
        <row r="7496">
          <cell r="F7496" t="str">
            <v>TCNU4490719</v>
          </cell>
          <cell r="G7496" t="str">
            <v>GR-2023/09-0045</v>
          </cell>
        </row>
        <row r="7496">
          <cell r="I7496" t="str">
            <v>F</v>
          </cell>
          <cell r="J7496">
            <v>17111.8</v>
          </cell>
          <cell r="K7496">
            <v>17111.8</v>
          </cell>
          <cell r="L7496">
            <v>17111.8</v>
          </cell>
          <cell r="M7496" t="str">
            <v>F</v>
          </cell>
          <cell r="N7496">
            <v>1</v>
          </cell>
          <cell r="O7496" t="str">
            <v>I</v>
          </cell>
        </row>
        <row r="7497">
          <cell r="F7497" t="str">
            <v>TCNU4490719</v>
          </cell>
          <cell r="G7497" t="str">
            <v>GR-2023/09-0044</v>
          </cell>
        </row>
        <row r="7497">
          <cell r="I7497" t="str">
            <v>F</v>
          </cell>
          <cell r="J7497">
            <v>15518.52</v>
          </cell>
          <cell r="K7497">
            <v>15518.52</v>
          </cell>
          <cell r="L7497">
            <v>15518.52</v>
          </cell>
          <cell r="M7497" t="str">
            <v>F</v>
          </cell>
          <cell r="N7497">
            <v>1</v>
          </cell>
          <cell r="O7497" t="str">
            <v>I</v>
          </cell>
        </row>
        <row r="7498">
          <cell r="G7498" t="str">
            <v>SPO-2023/09-0057, SPO-2023/10-0004</v>
          </cell>
        </row>
        <row r="7498">
          <cell r="I7498" t="str">
            <v>F</v>
          </cell>
          <cell r="J7498">
            <v>1800</v>
          </cell>
          <cell r="K7498">
            <v>1800</v>
          </cell>
          <cell r="L7498">
            <v>1080</v>
          </cell>
          <cell r="M7498" t="str">
            <v>F</v>
          </cell>
          <cell r="N7498">
            <v>0.6</v>
          </cell>
          <cell r="O7498" t="str">
            <v>L</v>
          </cell>
        </row>
        <row r="7499">
          <cell r="F7499" t="str">
            <v>TCNU4490719</v>
          </cell>
          <cell r="G7499" t="str">
            <v>GR-2023/09-0043</v>
          </cell>
        </row>
        <row r="7499">
          <cell r="I7499" t="str">
            <v>F</v>
          </cell>
          <cell r="J7499">
            <v>747.95</v>
          </cell>
          <cell r="K7499">
            <v>747.95</v>
          </cell>
          <cell r="L7499">
            <v>747.95</v>
          </cell>
          <cell r="M7499" t="str">
            <v>F</v>
          </cell>
          <cell r="N7499">
            <v>1</v>
          </cell>
          <cell r="O7499" t="str">
            <v>I</v>
          </cell>
        </row>
        <row r="7500">
          <cell r="F7500" t="str">
            <v>TCNU4490719</v>
          </cell>
          <cell r="G7500" t="str">
            <v>GR-2023/09-0042</v>
          </cell>
          <cell r="H7500" t="str">
            <v>202303-S0047</v>
          </cell>
          <cell r="I7500" t="str">
            <v>F</v>
          </cell>
          <cell r="J7500">
            <v>22154</v>
          </cell>
          <cell r="K7500">
            <v>22154</v>
          </cell>
          <cell r="L7500">
            <v>14284.9</v>
          </cell>
          <cell r="M7500" t="str">
            <v>F</v>
          </cell>
          <cell r="N7500">
            <v>0.6448</v>
          </cell>
          <cell r="O7500" t="str">
            <v>I</v>
          </cell>
        </row>
        <row r="7501">
          <cell r="F7501" t="str">
            <v>TCNU4490719</v>
          </cell>
          <cell r="G7501" t="str">
            <v>GR-2023/09-0041</v>
          </cell>
          <cell r="H7501" t="str">
            <v>202307-S0058, 202307-S0040</v>
          </cell>
          <cell r="I7501" t="str">
            <v>F</v>
          </cell>
          <cell r="J7501">
            <v>44402</v>
          </cell>
          <cell r="K7501">
            <v>44402</v>
          </cell>
          <cell r="L7501">
            <v>28630.41</v>
          </cell>
          <cell r="M7501" t="str">
            <v>F</v>
          </cell>
          <cell r="N7501">
            <v>0.6448</v>
          </cell>
          <cell r="O7501" t="str">
            <v>I</v>
          </cell>
        </row>
        <row r="7502">
          <cell r="F7502" t="str">
            <v>TCNU4490719</v>
          </cell>
          <cell r="G7502" t="str">
            <v>GR-2023/09-0040</v>
          </cell>
          <cell r="H7502" t="str">
            <v>202306-S0043</v>
          </cell>
          <cell r="I7502" t="str">
            <v>F</v>
          </cell>
          <cell r="J7502">
            <v>0</v>
          </cell>
          <cell r="K7502">
            <v>0</v>
          </cell>
          <cell r="L7502">
            <v>0</v>
          </cell>
          <cell r="M7502" t="str">
            <v>F</v>
          </cell>
          <cell r="N7502">
            <v>0.6448</v>
          </cell>
          <cell r="O7502" t="str">
            <v>I</v>
          </cell>
        </row>
        <row r="7503">
          <cell r="F7503" t="str">
            <v>TCNU4490719</v>
          </cell>
          <cell r="G7503" t="str">
            <v>GR-2023/09-0039</v>
          </cell>
          <cell r="H7503" t="str">
            <v>202306-S0030</v>
          </cell>
          <cell r="I7503" t="str">
            <v>F</v>
          </cell>
          <cell r="J7503">
            <v>4368</v>
          </cell>
          <cell r="K7503">
            <v>4368</v>
          </cell>
          <cell r="L7503">
            <v>2816.49</v>
          </cell>
          <cell r="M7503" t="str">
            <v>F</v>
          </cell>
          <cell r="N7503">
            <v>0.6448</v>
          </cell>
          <cell r="O7503" t="str">
            <v>I</v>
          </cell>
        </row>
        <row r="7504">
          <cell r="F7504" t="str">
            <v>TCNU4490719</v>
          </cell>
          <cell r="G7504" t="str">
            <v>GR-2023/09-0038</v>
          </cell>
          <cell r="H7504" t="str">
            <v>202305-S0089, 202306-S0002</v>
          </cell>
          <cell r="I7504" t="str">
            <v>F</v>
          </cell>
          <cell r="J7504">
            <v>0</v>
          </cell>
          <cell r="K7504">
            <v>0</v>
          </cell>
          <cell r="L7504">
            <v>0</v>
          </cell>
          <cell r="M7504" t="str">
            <v>F</v>
          </cell>
          <cell r="N7504">
            <v>0.6448</v>
          </cell>
          <cell r="O7504" t="str">
            <v>I</v>
          </cell>
        </row>
        <row r="7505">
          <cell r="G7505" t="str">
            <v>SPO-2023/11-0003</v>
          </cell>
        </row>
        <row r="7505">
          <cell r="I7505" t="str">
            <v>F</v>
          </cell>
          <cell r="J7505">
            <v>4200</v>
          </cell>
          <cell r="K7505">
            <v>4200</v>
          </cell>
          <cell r="L7505">
            <v>2520</v>
          </cell>
          <cell r="M7505" t="str">
            <v>F</v>
          </cell>
          <cell r="N7505">
            <v>0.6</v>
          </cell>
          <cell r="O7505" t="str">
            <v>L</v>
          </cell>
        </row>
        <row r="7506">
          <cell r="F7506" t="str">
            <v>TCNU4490719</v>
          </cell>
          <cell r="G7506" t="str">
            <v>GR-2023/09-0037</v>
          </cell>
          <cell r="H7506" t="str">
            <v>202304-S0029, 202307-S0041</v>
          </cell>
          <cell r="I7506" t="str">
            <v>F</v>
          </cell>
          <cell r="J7506">
            <v>9699.9</v>
          </cell>
          <cell r="K7506">
            <v>9699.9</v>
          </cell>
          <cell r="L7506">
            <v>6254.5</v>
          </cell>
          <cell r="M7506" t="str">
            <v>F</v>
          </cell>
          <cell r="N7506">
            <v>0.6448</v>
          </cell>
          <cell r="O7506" t="str">
            <v>I</v>
          </cell>
        </row>
        <row r="7507">
          <cell r="F7507" t="str">
            <v>TCNU4490719</v>
          </cell>
          <cell r="G7507" t="str">
            <v>GR-2023/09-0036</v>
          </cell>
          <cell r="H7507" t="str">
            <v>202205-S0001, 202303-S0076, 202307-S0035, 202306-S0041, 202308-S0047</v>
          </cell>
          <cell r="I7507" t="str">
            <v>F</v>
          </cell>
          <cell r="J7507">
            <v>85437</v>
          </cell>
          <cell r="K7507">
            <v>85437</v>
          </cell>
          <cell r="L7507">
            <v>55089.78</v>
          </cell>
          <cell r="M7507" t="str">
            <v>F</v>
          </cell>
          <cell r="N7507">
            <v>0.6448</v>
          </cell>
          <cell r="O7507" t="str">
            <v>I</v>
          </cell>
        </row>
        <row r="7508">
          <cell r="F7508" t="str">
            <v>TCNU4490719</v>
          </cell>
          <cell r="G7508" t="str">
            <v>GR-2023/09-0035</v>
          </cell>
          <cell r="H7508" t="str">
            <v>202307-S0079, 202305-S0057, 202306-S0026</v>
          </cell>
          <cell r="I7508" t="str">
            <v>F</v>
          </cell>
          <cell r="J7508">
            <v>134564</v>
          </cell>
          <cell r="K7508">
            <v>134564</v>
          </cell>
          <cell r="L7508">
            <v>86766.87</v>
          </cell>
          <cell r="M7508" t="str">
            <v>F</v>
          </cell>
          <cell r="N7508">
            <v>0.6448</v>
          </cell>
          <cell r="O7508" t="str">
            <v>I</v>
          </cell>
        </row>
        <row r="7509">
          <cell r="F7509" t="str">
            <v>TCNU4490719</v>
          </cell>
          <cell r="G7509" t="str">
            <v>GR-2023/09-0034</v>
          </cell>
          <cell r="H7509" t="str">
            <v>202307-S0034</v>
          </cell>
          <cell r="I7509" t="str">
            <v>F</v>
          </cell>
          <cell r="J7509">
            <v>0</v>
          </cell>
          <cell r="K7509">
            <v>0</v>
          </cell>
          <cell r="L7509">
            <v>0</v>
          </cell>
          <cell r="M7509" t="str">
            <v>F</v>
          </cell>
          <cell r="N7509">
            <v>0.6448</v>
          </cell>
          <cell r="O7509" t="str">
            <v>I</v>
          </cell>
        </row>
        <row r="7510">
          <cell r="F7510" t="str">
            <v>TCNU4490719</v>
          </cell>
          <cell r="G7510" t="str">
            <v>GR-2023/09-0033</v>
          </cell>
          <cell r="H7510" t="str">
            <v>202307-S0060, 202308-S0026</v>
          </cell>
          <cell r="I7510" t="str">
            <v>F</v>
          </cell>
          <cell r="J7510">
            <v>0</v>
          </cell>
          <cell r="K7510">
            <v>0</v>
          </cell>
          <cell r="L7510">
            <v>0</v>
          </cell>
          <cell r="M7510" t="str">
            <v>F</v>
          </cell>
          <cell r="N7510">
            <v>0.6448</v>
          </cell>
          <cell r="O7510" t="str">
            <v>I</v>
          </cell>
        </row>
        <row r="7511">
          <cell r="G7511" t="str">
            <v>SPO-2023/10-0031</v>
          </cell>
        </row>
        <row r="7511">
          <cell r="I7511" t="str">
            <v>F</v>
          </cell>
          <cell r="J7511">
            <v>3633</v>
          </cell>
          <cell r="K7511">
            <v>3633</v>
          </cell>
          <cell r="L7511">
            <v>10899</v>
          </cell>
          <cell r="M7511" t="str">
            <v>F</v>
          </cell>
          <cell r="N7511">
            <v>3</v>
          </cell>
          <cell r="O7511" t="str">
            <v>L</v>
          </cell>
        </row>
        <row r="7512">
          <cell r="F7512" t="str">
            <v>TCNU4490719</v>
          </cell>
          <cell r="G7512" t="str">
            <v>GR-2023/09-0032</v>
          </cell>
          <cell r="H7512" t="str">
            <v>202307-S0049, 202305-S0031, 202305-S0050</v>
          </cell>
          <cell r="I7512" t="str">
            <v>F</v>
          </cell>
          <cell r="J7512">
            <v>45350</v>
          </cell>
          <cell r="K7512">
            <v>45350</v>
          </cell>
          <cell r="L7512">
            <v>29241.68</v>
          </cell>
          <cell r="M7512" t="str">
            <v>F</v>
          </cell>
          <cell r="N7512">
            <v>0.6448</v>
          </cell>
          <cell r="O7512" t="str">
            <v>I</v>
          </cell>
        </row>
        <row r="7513">
          <cell r="I7513" t="str">
            <v>T</v>
          </cell>
          <cell r="J7513">
            <v>0</v>
          </cell>
          <cell r="K7513">
            <v>0</v>
          </cell>
          <cell r="L7513">
            <v>0</v>
          </cell>
          <cell r="M7513" t="str">
            <v>F</v>
          </cell>
          <cell r="N7513">
            <v>3</v>
          </cell>
        </row>
        <row r="7514">
          <cell r="F7514" t="str">
            <v>TCNU4490719</v>
          </cell>
          <cell r="G7514" t="str">
            <v>GR-2023/09-0031</v>
          </cell>
          <cell r="H7514" t="str">
            <v>202307-S0064, 202307-S0047, 202304-S0073</v>
          </cell>
          <cell r="I7514" t="str">
            <v>F</v>
          </cell>
          <cell r="J7514">
            <v>32432.4</v>
          </cell>
          <cell r="K7514">
            <v>32432.4</v>
          </cell>
          <cell r="L7514">
            <v>20912.41</v>
          </cell>
          <cell r="M7514" t="str">
            <v>F</v>
          </cell>
          <cell r="N7514">
            <v>0.6448</v>
          </cell>
          <cell r="O7514" t="str">
            <v>I</v>
          </cell>
        </row>
        <row r="7515">
          <cell r="G7515" t="str">
            <v>SPO-2023/10-0023</v>
          </cell>
        </row>
        <row r="7515">
          <cell r="I7515" t="str">
            <v>F</v>
          </cell>
          <cell r="J7515">
            <v>3200</v>
          </cell>
          <cell r="K7515">
            <v>3200</v>
          </cell>
          <cell r="L7515">
            <v>9600</v>
          </cell>
          <cell r="M7515" t="str">
            <v>F</v>
          </cell>
          <cell r="N7515">
            <v>3</v>
          </cell>
          <cell r="O7515" t="str">
            <v>L</v>
          </cell>
        </row>
        <row r="7516">
          <cell r="G7516" t="str">
            <v>GR-2023/09-0007</v>
          </cell>
        </row>
        <row r="7516">
          <cell r="I7516" t="str">
            <v>F</v>
          </cell>
          <cell r="J7516">
            <v>2897.78</v>
          </cell>
          <cell r="K7516">
            <v>2897.78</v>
          </cell>
          <cell r="L7516">
            <v>2897.78</v>
          </cell>
          <cell r="M7516" t="str">
            <v>F</v>
          </cell>
          <cell r="N7516">
            <v>1</v>
          </cell>
        </row>
        <row r="7517">
          <cell r="G7517" t="str">
            <v>SPO-2023/09-0044</v>
          </cell>
        </row>
        <row r="7517">
          <cell r="I7517" t="str">
            <v>F</v>
          </cell>
          <cell r="J7517">
            <v>915</v>
          </cell>
          <cell r="K7517">
            <v>915</v>
          </cell>
          <cell r="L7517">
            <v>915</v>
          </cell>
          <cell r="M7517" t="str">
            <v>F</v>
          </cell>
          <cell r="N7517">
            <v>1</v>
          </cell>
          <cell r="O7517" t="str">
            <v>L</v>
          </cell>
        </row>
        <row r="7518">
          <cell r="F7518" t="str">
            <v>CMAU8459665</v>
          </cell>
          <cell r="G7518" t="str">
            <v>GR-2023/09-0010</v>
          </cell>
          <cell r="H7518" t="str">
            <v>202307-S0020, 202303-S0011, 202303-S0048, 202307-S0051, 202307-S0017, 202307-S0022, 202307-S0021, 202302-S0045, 202305-S0026, 202203-S0033, 202306-S0039, 202305-S0056, 202303-S0037, 202307-S0075, 202303-S0062, 202305-S0010, 202308-S0010, 202305-S0074, 202302-S0071, 202307-S0005, 202306-S0031, 202305-S0093</v>
          </cell>
          <cell r="I7518" t="str">
            <v>F</v>
          </cell>
          <cell r="J7518">
            <v>1011812.32</v>
          </cell>
          <cell r="K7518">
            <v>1011812.32</v>
          </cell>
          <cell r="L7518">
            <v>648470.52</v>
          </cell>
          <cell r="M7518" t="str">
            <v>F</v>
          </cell>
          <cell r="N7518">
            <v>0.6409</v>
          </cell>
          <cell r="O7518" t="str">
            <v>I</v>
          </cell>
        </row>
        <row r="7519">
          <cell r="F7519" t="str">
            <v>CMAU4697310</v>
          </cell>
          <cell r="G7519" t="str">
            <v>GR-2023/09-0047</v>
          </cell>
          <cell r="H7519" t="str">
            <v>202302-S0091, 202305-S0070, 202306-S0011, 202306-S0019, 202209-S0036, 202307-S0036</v>
          </cell>
          <cell r="I7519" t="str">
            <v>F</v>
          </cell>
          <cell r="J7519">
            <v>134651</v>
          </cell>
          <cell r="K7519">
            <v>134651</v>
          </cell>
          <cell r="L7519">
            <v>86836.43</v>
          </cell>
          <cell r="M7519" t="str">
            <v>F</v>
          </cell>
          <cell r="N7519">
            <v>0.6449</v>
          </cell>
          <cell r="O7519" t="str">
            <v>I</v>
          </cell>
        </row>
        <row r="7520">
          <cell r="F7520" t="str">
            <v>BEAU4027922</v>
          </cell>
          <cell r="G7520" t="str">
            <v>GR-2023/09-0048</v>
          </cell>
          <cell r="H7520" t="str">
            <v>202306-S0019, 202303-S0031, 202305-S0043, 202305-S0079, 202307-S0036, 202302-S0091, 202209-S0036, 202305-S0035, 202305-S0070</v>
          </cell>
          <cell r="I7520" t="str">
            <v>F</v>
          </cell>
          <cell r="J7520">
            <v>215060</v>
          </cell>
          <cell r="K7520">
            <v>215060</v>
          </cell>
          <cell r="L7520">
            <v>138692.19</v>
          </cell>
          <cell r="M7520" t="str">
            <v>F</v>
          </cell>
          <cell r="N7520">
            <v>0.6449</v>
          </cell>
          <cell r="O7520" t="str">
            <v>I</v>
          </cell>
        </row>
        <row r="7521">
          <cell r="G7521" t="str">
            <v>SPO-2023/11-0015</v>
          </cell>
        </row>
        <row r="7521">
          <cell r="I7521" t="str">
            <v>F</v>
          </cell>
          <cell r="J7521">
            <v>3636</v>
          </cell>
          <cell r="K7521">
            <v>3636</v>
          </cell>
          <cell r="L7521">
            <v>2181.6</v>
          </cell>
          <cell r="M7521" t="str">
            <v>F</v>
          </cell>
          <cell r="N7521">
            <v>0.6</v>
          </cell>
          <cell r="O7521" t="str">
            <v>L</v>
          </cell>
        </row>
        <row r="7522">
          <cell r="F7522" t="str">
            <v>TLLU5108041</v>
          </cell>
          <cell r="G7522" t="str">
            <v>GR-2023/09-0022</v>
          </cell>
          <cell r="H7522" t="str">
            <v>202212-S0025, 202305-S0090, 202308-S0001, 202306-S0042, 202305-S0027, 202307-S0001, 202307-S0037, 202308-S0017, 202212-S0004, 202306-S0032, 202307-S0045, 202305-S0080</v>
          </cell>
          <cell r="I7522" t="str">
            <v>F</v>
          </cell>
          <cell r="J7522">
            <v>400628</v>
          </cell>
          <cell r="K7522">
            <v>400628</v>
          </cell>
          <cell r="L7522">
            <v>258324.93</v>
          </cell>
          <cell r="M7522" t="str">
            <v>F</v>
          </cell>
          <cell r="N7522">
            <v>0.6448</v>
          </cell>
          <cell r="O7522" t="str">
            <v>I</v>
          </cell>
        </row>
        <row r="7523">
          <cell r="G7523" t="str">
            <v>SPO-2024/07-0013, SPO-2023/12-0066, SPO-2023/12-0060, SPO-2023/10-0045, SPO-2023/11-0054, SPO-2024/01-0066, SPO-2024/07-0062, SPO-2024/09-0019, SPO-2023/09-0038, SPO-2023/12-0009, SPO-2024/05-0014, SPO-2024/09-0017</v>
          </cell>
        </row>
        <row r="7523">
          <cell r="I7523" t="str">
            <v>F</v>
          </cell>
          <cell r="J7523">
            <v>411750</v>
          </cell>
          <cell r="K7523">
            <v>411750</v>
          </cell>
          <cell r="L7523">
            <v>247050</v>
          </cell>
          <cell r="M7523" t="str">
            <v>F</v>
          </cell>
          <cell r="N7523">
            <v>0.6</v>
          </cell>
          <cell r="O7523" t="str">
            <v>L</v>
          </cell>
        </row>
        <row r="7524">
          <cell r="G7524" t="str">
            <v>SPO-2023/09-0052</v>
          </cell>
        </row>
        <row r="7524">
          <cell r="I7524" t="str">
            <v>F</v>
          </cell>
          <cell r="J7524">
            <v>14000</v>
          </cell>
          <cell r="K7524">
            <v>14000</v>
          </cell>
          <cell r="L7524">
            <v>8400</v>
          </cell>
          <cell r="M7524" t="str">
            <v>F</v>
          </cell>
          <cell r="N7524">
            <v>0.6</v>
          </cell>
          <cell r="O7524" t="str">
            <v>L</v>
          </cell>
        </row>
        <row r="7525">
          <cell r="G7525" t="str">
            <v>SPO-2023/10-0023</v>
          </cell>
        </row>
        <row r="7525">
          <cell r="I7525" t="str">
            <v>F</v>
          </cell>
          <cell r="J7525">
            <v>6400</v>
          </cell>
          <cell r="K7525">
            <v>6400</v>
          </cell>
          <cell r="L7525">
            <v>19200</v>
          </cell>
          <cell r="M7525" t="str">
            <v>F</v>
          </cell>
          <cell r="N7525">
            <v>3</v>
          </cell>
          <cell r="O7525" t="str">
            <v>L</v>
          </cell>
        </row>
        <row r="7526">
          <cell r="G7526" t="str">
            <v>SPO-2024/01-0003, SPO-2023/11-0017, SPO-2023/12-0014</v>
          </cell>
        </row>
        <row r="7526">
          <cell r="I7526" t="str">
            <v>F</v>
          </cell>
          <cell r="J7526">
            <v>60030</v>
          </cell>
          <cell r="K7526">
            <v>60030</v>
          </cell>
          <cell r="L7526">
            <v>180090</v>
          </cell>
          <cell r="M7526" t="str">
            <v>F</v>
          </cell>
          <cell r="N7526">
            <v>3</v>
          </cell>
          <cell r="O7526" t="str">
            <v>L</v>
          </cell>
        </row>
        <row r="7527">
          <cell r="G7527" t="str">
            <v>SPO-2023/10-0014, SPO-2023/10-0015</v>
          </cell>
        </row>
        <row r="7527">
          <cell r="I7527" t="str">
            <v>F</v>
          </cell>
          <cell r="J7527">
            <v>17630</v>
          </cell>
          <cell r="K7527">
            <v>17630</v>
          </cell>
          <cell r="L7527">
            <v>10578</v>
          </cell>
          <cell r="M7527" t="str">
            <v>F</v>
          </cell>
          <cell r="N7527">
            <v>0.6</v>
          </cell>
          <cell r="O7527" t="str">
            <v>L</v>
          </cell>
        </row>
        <row r="7528">
          <cell r="G7528" t="str">
            <v>SPO-2023/10-0031</v>
          </cell>
        </row>
        <row r="7528">
          <cell r="I7528" t="str">
            <v>F</v>
          </cell>
          <cell r="J7528">
            <v>2835</v>
          </cell>
          <cell r="K7528">
            <v>2835</v>
          </cell>
          <cell r="L7528">
            <v>8505</v>
          </cell>
          <cell r="M7528" t="str">
            <v>F</v>
          </cell>
          <cell r="N7528">
            <v>3</v>
          </cell>
          <cell r="O7528" t="str">
            <v>L</v>
          </cell>
        </row>
        <row r="7529">
          <cell r="G7529" t="str">
            <v>SPO-2023/10-0003</v>
          </cell>
        </row>
        <row r="7529">
          <cell r="I7529" t="str">
            <v>F</v>
          </cell>
          <cell r="J7529">
            <v>36</v>
          </cell>
          <cell r="K7529">
            <v>36</v>
          </cell>
          <cell r="L7529">
            <v>108</v>
          </cell>
          <cell r="M7529" t="str">
            <v>F</v>
          </cell>
          <cell r="N7529">
            <v>3</v>
          </cell>
          <cell r="O7529" t="str">
            <v>L</v>
          </cell>
        </row>
        <row r="7530">
          <cell r="G7530" t="str">
            <v>SPO-2024/01-0008</v>
          </cell>
        </row>
        <row r="7530">
          <cell r="I7530" t="str">
            <v>F</v>
          </cell>
          <cell r="J7530">
            <v>4550</v>
          </cell>
          <cell r="K7530">
            <v>4550</v>
          </cell>
          <cell r="L7530">
            <v>13650</v>
          </cell>
          <cell r="M7530" t="str">
            <v>F</v>
          </cell>
          <cell r="N7530">
            <v>3</v>
          </cell>
          <cell r="O7530" t="str">
            <v>L</v>
          </cell>
        </row>
        <row r="7531">
          <cell r="G7531" t="str">
            <v>SPO-2023/12-0036, SPO-2023/10-0017, SPO-2024/01-0031</v>
          </cell>
        </row>
        <row r="7531">
          <cell r="I7531" t="str">
            <v>F</v>
          </cell>
          <cell r="J7531">
            <v>18500</v>
          </cell>
          <cell r="K7531">
            <v>18500</v>
          </cell>
          <cell r="L7531">
            <v>55500</v>
          </cell>
          <cell r="M7531" t="str">
            <v>F</v>
          </cell>
          <cell r="N7531">
            <v>3</v>
          </cell>
          <cell r="O7531" t="str">
            <v>N</v>
          </cell>
        </row>
        <row r="7532">
          <cell r="G7532" t="str">
            <v>SPO-2023/11-0029</v>
          </cell>
        </row>
        <row r="7532">
          <cell r="I7532" t="str">
            <v>F</v>
          </cell>
          <cell r="J7532">
            <v>34664.85</v>
          </cell>
          <cell r="K7532">
            <v>34664.85</v>
          </cell>
          <cell r="L7532">
            <v>20798.91</v>
          </cell>
          <cell r="M7532" t="str">
            <v>F</v>
          </cell>
          <cell r="N7532">
            <v>0.6</v>
          </cell>
          <cell r="O7532" t="str">
            <v>L</v>
          </cell>
        </row>
        <row r="7533">
          <cell r="G7533" t="str">
            <v>SPO-2023/12-0002, SPO-2023/11-0015</v>
          </cell>
        </row>
        <row r="7533">
          <cell r="I7533" t="str">
            <v>F</v>
          </cell>
          <cell r="J7533">
            <v>127291.5</v>
          </cell>
          <cell r="K7533">
            <v>127291.5</v>
          </cell>
          <cell r="L7533">
            <v>381874.5</v>
          </cell>
          <cell r="M7533" t="str">
            <v>F</v>
          </cell>
          <cell r="N7533">
            <v>3</v>
          </cell>
          <cell r="O7533" t="str">
            <v>L</v>
          </cell>
        </row>
        <row r="7534">
          <cell r="I7534" t="str">
            <v>F</v>
          </cell>
          <cell r="J7534">
            <v>5600</v>
          </cell>
          <cell r="K7534">
            <v>5600</v>
          </cell>
          <cell r="L7534">
            <v>16800</v>
          </cell>
          <cell r="M7534" t="str">
            <v>F</v>
          </cell>
          <cell r="N7534">
            <v>3</v>
          </cell>
          <cell r="O7534" t="str">
            <v>N</v>
          </cell>
        </row>
        <row r="7535">
          <cell r="F7535" t="str">
            <v>GESU6349951(KUCHING)</v>
          </cell>
          <cell r="G7535" t="str">
            <v>GR-2023/09-0066</v>
          </cell>
          <cell r="H7535" t="str">
            <v>202307-S0025</v>
          </cell>
          <cell r="I7535" t="str">
            <v>F</v>
          </cell>
          <cell r="J7535">
            <v>29694</v>
          </cell>
          <cell r="K7535">
            <v>29694</v>
          </cell>
          <cell r="L7535">
            <v>19146.69</v>
          </cell>
          <cell r="M7535" t="str">
            <v>F</v>
          </cell>
          <cell r="N7535">
            <v>0.6448</v>
          </cell>
          <cell r="O7535" t="str">
            <v>I</v>
          </cell>
        </row>
        <row r="7536">
          <cell r="F7536" t="str">
            <v>GESU6349951(KUCHING)</v>
          </cell>
          <cell r="G7536" t="str">
            <v>GR-2023/09-0065</v>
          </cell>
          <cell r="H7536" t="str">
            <v>202307-S0024</v>
          </cell>
          <cell r="I7536" t="str">
            <v>F</v>
          </cell>
          <cell r="J7536">
            <v>35995</v>
          </cell>
          <cell r="K7536">
            <v>35995</v>
          </cell>
          <cell r="L7536">
            <v>23209.58</v>
          </cell>
          <cell r="M7536" t="str">
            <v>F</v>
          </cell>
          <cell r="N7536">
            <v>0.6448</v>
          </cell>
          <cell r="O7536" t="str">
            <v>I</v>
          </cell>
        </row>
        <row r="7537">
          <cell r="G7537" t="str">
            <v>SPO-2023/09-0034</v>
          </cell>
        </row>
        <row r="7537">
          <cell r="I7537" t="str">
            <v>F</v>
          </cell>
          <cell r="J7537">
            <v>28500</v>
          </cell>
          <cell r="K7537">
            <v>28500</v>
          </cell>
          <cell r="L7537">
            <v>85500</v>
          </cell>
          <cell r="M7537" t="str">
            <v>F</v>
          </cell>
          <cell r="N7537">
            <v>3</v>
          </cell>
          <cell r="O7537" t="str">
            <v>L</v>
          </cell>
        </row>
        <row r="7538">
          <cell r="G7538" t="str">
            <v>SPO-2023/10-0012</v>
          </cell>
        </row>
        <row r="7538">
          <cell r="I7538" t="str">
            <v>F</v>
          </cell>
          <cell r="J7538">
            <v>22.3</v>
          </cell>
          <cell r="K7538">
            <v>22.3</v>
          </cell>
          <cell r="L7538">
            <v>66.9</v>
          </cell>
          <cell r="M7538" t="str">
            <v>F</v>
          </cell>
          <cell r="N7538">
            <v>3</v>
          </cell>
          <cell r="O7538" t="str">
            <v>L</v>
          </cell>
        </row>
        <row r="7539">
          <cell r="G7539" t="str">
            <v>SPO-2023/12-0022, SPO-2023/11-0022, SPO-2024/01-0074, SPO-2023/09-0047, SPO-2023/10-0030, SPO-2024/01-0008</v>
          </cell>
        </row>
        <row r="7539">
          <cell r="I7539" t="str">
            <v>F</v>
          </cell>
          <cell r="J7539">
            <v>130906</v>
          </cell>
          <cell r="K7539">
            <v>130906</v>
          </cell>
          <cell r="L7539">
            <v>392718</v>
          </cell>
          <cell r="M7539" t="str">
            <v>F</v>
          </cell>
          <cell r="N7539">
            <v>3</v>
          </cell>
          <cell r="O7539" t="str">
            <v>L</v>
          </cell>
        </row>
        <row r="7540">
          <cell r="G7540" t="str">
            <v>SPO-2023/10-0015, SPO-2023/11-0002, SPO-2023/10-0014</v>
          </cell>
        </row>
        <row r="7540">
          <cell r="I7540" t="str">
            <v>F</v>
          </cell>
          <cell r="J7540">
            <v>76350</v>
          </cell>
          <cell r="K7540">
            <v>76350</v>
          </cell>
          <cell r="L7540">
            <v>45810</v>
          </cell>
          <cell r="M7540" t="str">
            <v>F</v>
          </cell>
          <cell r="N7540">
            <v>0.6</v>
          </cell>
          <cell r="O7540" t="str">
            <v>L</v>
          </cell>
        </row>
        <row r="7541">
          <cell r="G7541" t="str">
            <v>SPO-2023/10-0023, SPO-2023/09-0039</v>
          </cell>
        </row>
        <row r="7541">
          <cell r="I7541" t="str">
            <v>F</v>
          </cell>
          <cell r="J7541">
            <v>13950</v>
          </cell>
          <cell r="K7541">
            <v>13950</v>
          </cell>
          <cell r="L7541">
            <v>41850</v>
          </cell>
          <cell r="M7541" t="str">
            <v>F</v>
          </cell>
          <cell r="N7541">
            <v>3</v>
          </cell>
          <cell r="O7541" t="str">
            <v>L</v>
          </cell>
        </row>
        <row r="7542">
          <cell r="F7542" t="str">
            <v>GESU6349951(KUCHING)</v>
          </cell>
          <cell r="G7542" t="str">
            <v>GR-2023/09-0064</v>
          </cell>
          <cell r="H7542" t="str">
            <v>202307-S0023</v>
          </cell>
          <cell r="I7542" t="str">
            <v>F</v>
          </cell>
          <cell r="J7542">
            <v>45770.01</v>
          </cell>
          <cell r="K7542">
            <v>45770.01</v>
          </cell>
          <cell r="L7542">
            <v>29512.5</v>
          </cell>
          <cell r="M7542" t="str">
            <v>F</v>
          </cell>
          <cell r="N7542">
            <v>0.6448</v>
          </cell>
          <cell r="O7542" t="str">
            <v>I</v>
          </cell>
        </row>
        <row r="7543">
          <cell r="F7543" t="str">
            <v>TEMU6960426</v>
          </cell>
          <cell r="G7543" t="str">
            <v>GR-2023/09-0026</v>
          </cell>
          <cell r="H7543" t="str">
            <v>202308-S0014</v>
          </cell>
          <cell r="I7543" t="str">
            <v>F</v>
          </cell>
          <cell r="J7543">
            <v>3450</v>
          </cell>
          <cell r="K7543">
            <v>3450</v>
          </cell>
          <cell r="L7543">
            <v>2218.35</v>
          </cell>
          <cell r="M7543" t="str">
            <v>F</v>
          </cell>
          <cell r="N7543">
            <v>0.643</v>
          </cell>
          <cell r="O7543" t="str">
            <v>I</v>
          </cell>
        </row>
        <row r="7544">
          <cell r="G7544" t="str">
            <v>SPO-2024/04-0056</v>
          </cell>
        </row>
        <row r="7544">
          <cell r="I7544" t="str">
            <v>F</v>
          </cell>
          <cell r="J7544">
            <v>830</v>
          </cell>
          <cell r="K7544">
            <v>830</v>
          </cell>
          <cell r="L7544">
            <v>498</v>
          </cell>
          <cell r="M7544" t="str">
            <v>F</v>
          </cell>
          <cell r="N7544">
            <v>0.6</v>
          </cell>
          <cell r="O7544" t="str">
            <v>L</v>
          </cell>
        </row>
        <row r="7545">
          <cell r="F7545" t="str">
            <v>TEMU6960426</v>
          </cell>
          <cell r="G7545" t="str">
            <v>GR-2023/09-0027</v>
          </cell>
          <cell r="H7545" t="str">
            <v>202208-S0054, 202307-S0048, 202305-S0086, 202308-S0028, 202211-S0088, 202206-S0028, 202209-S0028, 202305-S0053, 202306-S0049, 202209-S0031, 202302-S0033</v>
          </cell>
          <cell r="I7545" t="str">
            <v>F</v>
          </cell>
          <cell r="J7545">
            <v>134362.8</v>
          </cell>
          <cell r="K7545">
            <v>134362.8</v>
          </cell>
          <cell r="L7545">
            <v>86395.28</v>
          </cell>
          <cell r="M7545" t="str">
            <v>F</v>
          </cell>
          <cell r="N7545">
            <v>0.643</v>
          </cell>
          <cell r="O7545" t="str">
            <v>I</v>
          </cell>
        </row>
        <row r="7546">
          <cell r="G7546" t="str">
            <v>SPO-2023/12-0002, SPO-2024/01-0131, SPO-2023/11-0037, SPO-2024/08-0040, SPO-2023/11-0015, SPO-2024/01-0082, SPO-2024/05-0054, SPO-2024/01-0010, SPO-2023/10-0004, SPO-2024/08-0022, SPO-2024/01-0043, SPO-2023/12-0068, SPO-2024/01-0084, SPO-2024/06-0014</v>
          </cell>
        </row>
        <row r="7546">
          <cell r="I7546" t="str">
            <v>F</v>
          </cell>
          <cell r="J7546">
            <v>232570.54</v>
          </cell>
          <cell r="K7546">
            <v>232570.54</v>
          </cell>
          <cell r="L7546">
            <v>139542.32</v>
          </cell>
          <cell r="M7546" t="str">
            <v>F</v>
          </cell>
          <cell r="N7546">
            <v>0.6</v>
          </cell>
          <cell r="O7546" t="str">
            <v>L</v>
          </cell>
        </row>
        <row r="7547">
          <cell r="G7547" t="str">
            <v>SPO-2024/01-0051, SPO-2023/09-0036, SPO-2023/09-0061, SPO-2023/12-0006, SPO-2023/12-0073, SPO-2023/11-0062, SPO-2023/10-0047, SPO-2023/09-0038, SPO-2023/10-0042, SPO-2024/01-0092</v>
          </cell>
        </row>
        <row r="7547">
          <cell r="I7547" t="str">
            <v>F</v>
          </cell>
          <cell r="J7547">
            <v>178714</v>
          </cell>
          <cell r="K7547">
            <v>178714</v>
          </cell>
          <cell r="L7547">
            <v>107228.4</v>
          </cell>
          <cell r="M7547" t="str">
            <v>F</v>
          </cell>
          <cell r="N7547">
            <v>0.6</v>
          </cell>
          <cell r="O7547" t="str">
            <v>L</v>
          </cell>
        </row>
        <row r="7548">
          <cell r="F7548" t="str">
            <v>TLLU8559054</v>
          </cell>
          <cell r="G7548" t="str">
            <v>GR-2023/09-0014</v>
          </cell>
          <cell r="H7548" t="str">
            <v>202305-S0053</v>
          </cell>
          <cell r="I7548" t="str">
            <v>F</v>
          </cell>
          <cell r="J7548">
            <v>120960</v>
          </cell>
          <cell r="K7548">
            <v>120960</v>
          </cell>
          <cell r="L7548">
            <v>77777.28</v>
          </cell>
          <cell r="M7548" t="str">
            <v>F</v>
          </cell>
          <cell r="N7548">
            <v>0.643</v>
          </cell>
          <cell r="O7548" t="str">
            <v>I</v>
          </cell>
        </row>
        <row r="7549">
          <cell r="G7549" t="str">
            <v>SPO-2023/11-0016, SPO-2023/12-0012</v>
          </cell>
        </row>
        <row r="7549">
          <cell r="I7549" t="str">
            <v>F</v>
          </cell>
          <cell r="J7549">
            <v>119600</v>
          </cell>
          <cell r="K7549">
            <v>119600</v>
          </cell>
          <cell r="L7549">
            <v>358800</v>
          </cell>
          <cell r="M7549" t="str">
            <v>F</v>
          </cell>
          <cell r="N7549">
            <v>3</v>
          </cell>
          <cell r="O7549" t="str">
            <v>L</v>
          </cell>
        </row>
        <row r="7550">
          <cell r="G7550" t="str">
            <v>SPO-2023/09-0038</v>
          </cell>
        </row>
        <row r="7550">
          <cell r="I7550" t="str">
            <v>F</v>
          </cell>
          <cell r="J7550">
            <v>1700</v>
          </cell>
          <cell r="K7550">
            <v>1700</v>
          </cell>
          <cell r="L7550">
            <v>1020</v>
          </cell>
          <cell r="M7550" t="str">
            <v>F</v>
          </cell>
          <cell r="N7550">
            <v>0.6</v>
          </cell>
          <cell r="O7550" t="str">
            <v>L</v>
          </cell>
        </row>
        <row r="7551">
          <cell r="G7551" t="str">
            <v>SPO-2023/10-0032</v>
          </cell>
        </row>
        <row r="7551">
          <cell r="I7551" t="str">
            <v>F</v>
          </cell>
          <cell r="J7551">
            <v>10800</v>
          </cell>
          <cell r="K7551">
            <v>10800</v>
          </cell>
          <cell r="L7551">
            <v>32400</v>
          </cell>
          <cell r="M7551" t="str">
            <v>F</v>
          </cell>
          <cell r="N7551">
            <v>3</v>
          </cell>
          <cell r="O7551" t="str">
            <v>L</v>
          </cell>
        </row>
        <row r="7552">
          <cell r="G7552" t="str">
            <v>SPO-2023/10-0017</v>
          </cell>
        </row>
        <row r="7552">
          <cell r="I7552" t="str">
            <v>F</v>
          </cell>
          <cell r="J7552">
            <v>14750</v>
          </cell>
          <cell r="K7552">
            <v>14750</v>
          </cell>
          <cell r="L7552">
            <v>44250</v>
          </cell>
          <cell r="M7552" t="str">
            <v>F</v>
          </cell>
          <cell r="N7552">
            <v>3</v>
          </cell>
          <cell r="O7552" t="str">
            <v>L</v>
          </cell>
        </row>
        <row r="7553">
          <cell r="G7553" t="str">
            <v>SPO-2023/11-0022, SPO-2024/08-0024, SPO-2023/11-0028</v>
          </cell>
        </row>
        <row r="7553">
          <cell r="I7553" t="str">
            <v>F</v>
          </cell>
          <cell r="J7553">
            <v>37345</v>
          </cell>
          <cell r="K7553">
            <v>37345</v>
          </cell>
          <cell r="L7553">
            <v>112035</v>
          </cell>
          <cell r="M7553" t="str">
            <v>F</v>
          </cell>
          <cell r="N7553">
            <v>3</v>
          </cell>
          <cell r="O7553" t="str">
            <v>L</v>
          </cell>
        </row>
        <row r="7554">
          <cell r="F7554" t="str">
            <v>CMAU7382810</v>
          </cell>
          <cell r="G7554" t="str">
            <v>GR-2023/09-0025</v>
          </cell>
        </row>
        <row r="7554">
          <cell r="I7554" t="str">
            <v>F</v>
          </cell>
          <cell r="J7554">
            <v>107892.23</v>
          </cell>
          <cell r="K7554">
            <v>107892.23</v>
          </cell>
          <cell r="L7554">
            <v>69374.7</v>
          </cell>
          <cell r="M7554" t="str">
            <v>F</v>
          </cell>
          <cell r="N7554">
            <v>0.643</v>
          </cell>
          <cell r="O7554" t="str">
            <v>I</v>
          </cell>
        </row>
        <row r="7555">
          <cell r="G7555" t="str">
            <v>SPO-2023/09-0050</v>
          </cell>
        </row>
        <row r="7555">
          <cell r="I7555" t="str">
            <v>F</v>
          </cell>
          <cell r="J7555">
            <v>3633</v>
          </cell>
          <cell r="K7555">
            <v>3633</v>
          </cell>
          <cell r="L7555">
            <v>10899</v>
          </cell>
          <cell r="M7555" t="str">
            <v>F</v>
          </cell>
          <cell r="N7555">
            <v>3</v>
          </cell>
          <cell r="O7555" t="str">
            <v>L</v>
          </cell>
        </row>
        <row r="7556">
          <cell r="G7556" t="str">
            <v>SPO-2024/01-0066, SPO-2023/10-0008, SPO-2023/10-0042, SPO-2023/11-0062</v>
          </cell>
        </row>
        <row r="7556">
          <cell r="I7556" t="str">
            <v>F</v>
          </cell>
          <cell r="J7556">
            <v>18720</v>
          </cell>
          <cell r="K7556">
            <v>18720</v>
          </cell>
          <cell r="L7556">
            <v>11232</v>
          </cell>
          <cell r="M7556" t="str">
            <v>F</v>
          </cell>
          <cell r="N7556">
            <v>0.6</v>
          </cell>
          <cell r="O7556" t="str">
            <v>L</v>
          </cell>
        </row>
        <row r="7557">
          <cell r="F7557" t="str">
            <v>GCXU5136158</v>
          </cell>
          <cell r="G7557" t="str">
            <v>GR-2023/09-0013</v>
          </cell>
          <cell r="H7557" t="str">
            <v>202307-S0030, 202305-S0038</v>
          </cell>
          <cell r="I7557" t="str">
            <v>F</v>
          </cell>
          <cell r="J7557">
            <v>130290</v>
          </cell>
          <cell r="K7557">
            <v>130290</v>
          </cell>
          <cell r="L7557">
            <v>83776.47</v>
          </cell>
          <cell r="M7557" t="str">
            <v>F</v>
          </cell>
          <cell r="N7557">
            <v>0.643</v>
          </cell>
          <cell r="O7557" t="str">
            <v>I</v>
          </cell>
        </row>
        <row r="7558">
          <cell r="F7558" t="str">
            <v>TCNU8715541</v>
          </cell>
          <cell r="G7558" t="str">
            <v>GR-2023/09-0028</v>
          </cell>
          <cell r="H7558" t="str">
            <v>202211-S0105, 202304-S0042, 202305-S0038, 202307-S0030, 202306-S0053, 202308-S0006</v>
          </cell>
          <cell r="I7558" t="str">
            <v>F</v>
          </cell>
          <cell r="J7558">
            <v>117600</v>
          </cell>
          <cell r="K7558">
            <v>117600</v>
          </cell>
          <cell r="L7558">
            <v>75616.8</v>
          </cell>
          <cell r="M7558" t="str">
            <v>F</v>
          </cell>
          <cell r="N7558">
            <v>0.643</v>
          </cell>
          <cell r="O7558" t="str">
            <v>I</v>
          </cell>
        </row>
        <row r="7559">
          <cell r="G7559" t="str">
            <v>SPO-2023/09-0017</v>
          </cell>
        </row>
        <row r="7559">
          <cell r="I7559" t="str">
            <v>F</v>
          </cell>
          <cell r="J7559">
            <v>250</v>
          </cell>
          <cell r="K7559">
            <v>250</v>
          </cell>
          <cell r="L7559">
            <v>150</v>
          </cell>
          <cell r="M7559" t="str">
            <v>F</v>
          </cell>
          <cell r="N7559">
            <v>0.6</v>
          </cell>
          <cell r="O7559" t="str">
            <v>L</v>
          </cell>
        </row>
        <row r="7560">
          <cell r="G7560" t="str">
            <v>SPO-2023/10-0046</v>
          </cell>
        </row>
        <row r="7560">
          <cell r="I7560" t="str">
            <v>F</v>
          </cell>
          <cell r="J7560">
            <v>260</v>
          </cell>
          <cell r="K7560">
            <v>260</v>
          </cell>
          <cell r="L7560">
            <v>156</v>
          </cell>
          <cell r="M7560" t="str">
            <v>F</v>
          </cell>
          <cell r="N7560">
            <v>0.6</v>
          </cell>
          <cell r="O7560" t="str">
            <v>L</v>
          </cell>
        </row>
        <row r="7561">
          <cell r="F7561" t="str">
            <v>APHU7187836</v>
          </cell>
          <cell r="G7561" t="str">
            <v>GR-2023/08-0052</v>
          </cell>
        </row>
        <row r="7561">
          <cell r="I7561" t="str">
            <v>F</v>
          </cell>
          <cell r="J7561">
            <v>8376</v>
          </cell>
          <cell r="K7561">
            <v>8376</v>
          </cell>
          <cell r="L7561">
            <v>8376</v>
          </cell>
          <cell r="M7561" t="str">
            <v>F</v>
          </cell>
          <cell r="N7561">
            <v>1</v>
          </cell>
          <cell r="O7561" t="str">
            <v>N</v>
          </cell>
        </row>
        <row r="7562">
          <cell r="F7562" t="str">
            <v>APHU7187836</v>
          </cell>
          <cell r="G7562" t="str">
            <v>GR-2023/08-0051</v>
          </cell>
        </row>
        <row r="7562">
          <cell r="I7562" t="str">
            <v>F</v>
          </cell>
          <cell r="J7562">
            <v>29179.89</v>
          </cell>
          <cell r="K7562">
            <v>29179.89</v>
          </cell>
          <cell r="L7562">
            <v>29179.89</v>
          </cell>
          <cell r="M7562" t="str">
            <v>F</v>
          </cell>
          <cell r="N7562">
            <v>1</v>
          </cell>
          <cell r="O7562" t="str">
            <v>N</v>
          </cell>
        </row>
        <row r="7563">
          <cell r="G7563" t="str">
            <v>SPO-2023/09-0047</v>
          </cell>
        </row>
        <row r="7563">
          <cell r="I7563" t="str">
            <v>F</v>
          </cell>
          <cell r="J7563">
            <v>4640</v>
          </cell>
          <cell r="K7563">
            <v>4640</v>
          </cell>
          <cell r="L7563">
            <v>13920</v>
          </cell>
          <cell r="M7563" t="str">
            <v>F</v>
          </cell>
          <cell r="N7563">
            <v>3</v>
          </cell>
          <cell r="O7563" t="str">
            <v>L</v>
          </cell>
        </row>
        <row r="7564">
          <cell r="G7564" t="str">
            <v>SPO-2023/09-0031</v>
          </cell>
        </row>
        <row r="7564">
          <cell r="I7564" t="str">
            <v>F</v>
          </cell>
          <cell r="J7564">
            <v>13930</v>
          </cell>
          <cell r="K7564">
            <v>13930</v>
          </cell>
          <cell r="L7564">
            <v>8358</v>
          </cell>
          <cell r="M7564" t="str">
            <v>F</v>
          </cell>
          <cell r="N7564">
            <v>0.6</v>
          </cell>
          <cell r="O7564" t="str">
            <v>L</v>
          </cell>
        </row>
        <row r="7565">
          <cell r="G7565" t="str">
            <v>SPO-2023/12-0002</v>
          </cell>
        </row>
        <row r="7565">
          <cell r="I7565" t="str">
            <v>F</v>
          </cell>
          <cell r="J7565">
            <v>4000</v>
          </cell>
          <cell r="K7565">
            <v>4000</v>
          </cell>
          <cell r="L7565">
            <v>2400</v>
          </cell>
          <cell r="M7565" t="str">
            <v>F</v>
          </cell>
          <cell r="N7565">
            <v>0.6</v>
          </cell>
          <cell r="O7565" t="str">
            <v>L</v>
          </cell>
        </row>
        <row r="7566">
          <cell r="G7566" t="str">
            <v>SPO-2023/10-0017, SPO-2023/12-0036</v>
          </cell>
        </row>
        <row r="7566">
          <cell r="I7566" t="str">
            <v>F</v>
          </cell>
          <cell r="J7566">
            <v>29376</v>
          </cell>
          <cell r="K7566">
            <v>29376</v>
          </cell>
          <cell r="L7566">
            <v>88128</v>
          </cell>
          <cell r="M7566" t="str">
            <v>F</v>
          </cell>
          <cell r="N7566">
            <v>3</v>
          </cell>
          <cell r="O7566" t="str">
            <v>L</v>
          </cell>
        </row>
        <row r="7567">
          <cell r="F7567" t="str">
            <v>SEKU6051816</v>
          </cell>
          <cell r="G7567" t="str">
            <v>GR-2023/09-0023</v>
          </cell>
          <cell r="H7567" t="str">
            <v>202307-S0029, 202307-S0077, 202308-S0020, 202303-S0022, 202307-S0054</v>
          </cell>
          <cell r="I7567" t="str">
            <v>F</v>
          </cell>
          <cell r="J7567">
            <v>118046.6</v>
          </cell>
          <cell r="K7567">
            <v>118046.6</v>
          </cell>
          <cell r="L7567">
            <v>75903.96</v>
          </cell>
          <cell r="M7567" t="str">
            <v>F</v>
          </cell>
          <cell r="N7567">
            <v>0.643</v>
          </cell>
          <cell r="O7567" t="str">
            <v>I</v>
          </cell>
        </row>
        <row r="7568">
          <cell r="F7568" t="str">
            <v>APHU7260069</v>
          </cell>
          <cell r="G7568" t="str">
            <v>GR-2023/09-0015</v>
          </cell>
          <cell r="H7568" t="str">
            <v>202204-S0067, 202305-S0036, 202205-S0076, 202212-S0039</v>
          </cell>
          <cell r="I7568" t="str">
            <v>F</v>
          </cell>
          <cell r="J7568">
            <v>124988.45</v>
          </cell>
          <cell r="K7568">
            <v>124988.45</v>
          </cell>
          <cell r="L7568">
            <v>80367.57</v>
          </cell>
          <cell r="M7568" t="str">
            <v>F</v>
          </cell>
          <cell r="N7568">
            <v>0.643</v>
          </cell>
          <cell r="O7568" t="str">
            <v>I</v>
          </cell>
        </row>
        <row r="7569">
          <cell r="F7569" t="str">
            <v>CMAU6217913</v>
          </cell>
          <cell r="G7569" t="str">
            <v>GR-2023/09-0020</v>
          </cell>
          <cell r="H7569" t="str">
            <v>202305-S0036, 202304-S0007, 202302-S0015, 202205-S0076, 202308-S0012, 202307-S0029, 202304-S0028</v>
          </cell>
          <cell r="I7569" t="str">
            <v>F</v>
          </cell>
          <cell r="J7569">
            <v>129870</v>
          </cell>
          <cell r="K7569">
            <v>129870</v>
          </cell>
          <cell r="L7569">
            <v>83506.41</v>
          </cell>
          <cell r="M7569" t="str">
            <v>F</v>
          </cell>
          <cell r="N7569">
            <v>0.643</v>
          </cell>
          <cell r="O7569" t="str">
            <v>I</v>
          </cell>
        </row>
        <row r="7570">
          <cell r="F7570" t="str">
            <v>TCNU3033678</v>
          </cell>
          <cell r="G7570" t="str">
            <v>GR-2023/09-0076</v>
          </cell>
          <cell r="H7570" t="str">
            <v>202306-S0010, 202306-S0045, 202211-S0022, 202307-S0010, 202304-S0017, 202306-S0033, 202305-S0024, 202307-S0014, 202307-S0052, 202307-S0063, 202302-S0046</v>
          </cell>
          <cell r="I7570" t="str">
            <v>F</v>
          </cell>
          <cell r="J7570">
            <v>62935.51</v>
          </cell>
          <cell r="K7570">
            <v>62935.51</v>
          </cell>
          <cell r="L7570">
            <v>296646.53</v>
          </cell>
          <cell r="M7570" t="str">
            <v>F</v>
          </cell>
          <cell r="N7570">
            <v>4.7135</v>
          </cell>
          <cell r="O7570" t="str">
            <v>I</v>
          </cell>
        </row>
        <row r="7571">
          <cell r="G7571" t="str">
            <v>SPO-2023/10-0002, SPO-2023/12-0021</v>
          </cell>
        </row>
        <row r="7571">
          <cell r="I7571" t="str">
            <v>F</v>
          </cell>
          <cell r="J7571">
            <v>51550</v>
          </cell>
          <cell r="K7571">
            <v>51550</v>
          </cell>
          <cell r="L7571">
            <v>30930</v>
          </cell>
          <cell r="M7571" t="str">
            <v>F</v>
          </cell>
          <cell r="N7571">
            <v>0.6</v>
          </cell>
          <cell r="O7571" t="str">
            <v>L</v>
          </cell>
        </row>
        <row r="7572">
          <cell r="I7572" t="str">
            <v>F</v>
          </cell>
          <cell r="J7572">
            <v>21000</v>
          </cell>
          <cell r="K7572">
            <v>21000</v>
          </cell>
          <cell r="L7572">
            <v>63000</v>
          </cell>
          <cell r="M7572" t="str">
            <v>F</v>
          </cell>
          <cell r="N7572">
            <v>3</v>
          </cell>
          <cell r="O7572" t="str">
            <v>N</v>
          </cell>
        </row>
        <row r="7573">
          <cell r="G7573" t="str">
            <v>SPO-2024/07-0031, SPO-2024/04-0057, SPO-2023/10-0015</v>
          </cell>
        </row>
        <row r="7573">
          <cell r="I7573" t="str">
            <v>F</v>
          </cell>
          <cell r="J7573">
            <v>67076</v>
          </cell>
          <cell r="K7573">
            <v>67076</v>
          </cell>
          <cell r="L7573">
            <v>40245.6</v>
          </cell>
          <cell r="M7573" t="str">
            <v>F</v>
          </cell>
          <cell r="N7573">
            <v>0.6</v>
          </cell>
          <cell r="O7573" t="str">
            <v>L</v>
          </cell>
        </row>
        <row r="7574">
          <cell r="G7574" t="str">
            <v>SPO-2023/12-0068</v>
          </cell>
        </row>
        <row r="7574">
          <cell r="I7574" t="str">
            <v>F</v>
          </cell>
          <cell r="J7574">
            <v>5000</v>
          </cell>
          <cell r="K7574">
            <v>5000</v>
          </cell>
          <cell r="L7574">
            <v>3000</v>
          </cell>
          <cell r="M7574" t="str">
            <v>F</v>
          </cell>
          <cell r="N7574">
            <v>0.6</v>
          </cell>
          <cell r="O7574" t="str">
            <v>L</v>
          </cell>
        </row>
        <row r="7575">
          <cell r="I7575" t="str">
            <v>F</v>
          </cell>
          <cell r="J7575">
            <v>9121.5</v>
          </cell>
          <cell r="K7575">
            <v>9121.5</v>
          </cell>
          <cell r="L7575">
            <v>5472.9</v>
          </cell>
          <cell r="M7575" t="str">
            <v>F</v>
          </cell>
          <cell r="N7575">
            <v>0.6</v>
          </cell>
          <cell r="O7575" t="str">
            <v>N</v>
          </cell>
        </row>
        <row r="7576">
          <cell r="G7576" t="str">
            <v>SPO-2023/10-0011</v>
          </cell>
        </row>
        <row r="7576">
          <cell r="I7576" t="str">
            <v>F</v>
          </cell>
          <cell r="J7576">
            <v>1340</v>
          </cell>
          <cell r="K7576">
            <v>1340</v>
          </cell>
          <cell r="L7576">
            <v>4020</v>
          </cell>
          <cell r="M7576" t="str">
            <v>F</v>
          </cell>
          <cell r="N7576">
            <v>3</v>
          </cell>
          <cell r="O7576" t="str">
            <v>L</v>
          </cell>
        </row>
        <row r="7577">
          <cell r="I7577" t="str">
            <v>T</v>
          </cell>
          <cell r="J7577">
            <v>0</v>
          </cell>
          <cell r="K7577">
            <v>0</v>
          </cell>
          <cell r="L7577">
            <v>0</v>
          </cell>
          <cell r="M7577" t="str">
            <v>F</v>
          </cell>
          <cell r="N7577">
            <v>1</v>
          </cell>
        </row>
        <row r="7578">
          <cell r="F7578" t="str">
            <v>GLDU9947470</v>
          </cell>
          <cell r="G7578" t="str">
            <v>GR-2023/09-0005</v>
          </cell>
          <cell r="H7578" t="str">
            <v>202304-S0053, 202304-S0018, 202303-S0023, 202303-S0022</v>
          </cell>
          <cell r="I7578" t="str">
            <v>F</v>
          </cell>
          <cell r="J7578">
            <v>102774.98</v>
          </cell>
          <cell r="K7578">
            <v>102774.98</v>
          </cell>
          <cell r="L7578">
            <v>65868.48</v>
          </cell>
          <cell r="M7578" t="str">
            <v>F</v>
          </cell>
          <cell r="N7578">
            <v>0.6409</v>
          </cell>
          <cell r="O7578" t="str">
            <v>I</v>
          </cell>
        </row>
        <row r="7579">
          <cell r="F7579" t="str">
            <v>CMAU7287052</v>
          </cell>
          <cell r="G7579" t="str">
            <v>GR-2023/09-0002</v>
          </cell>
          <cell r="H7579" t="str">
            <v>202204-S0052, 202307-S0077, 202205-S0012, 202307-S0029, 202304-S0028, 202305-S0036, 202302-S0056, 202304-S0007, 202205-S0076, 202306-S0025</v>
          </cell>
          <cell r="I7579" t="str">
            <v>F</v>
          </cell>
          <cell r="J7579">
            <v>151574.02</v>
          </cell>
          <cell r="K7579">
            <v>151574.02</v>
          </cell>
          <cell r="L7579">
            <v>97143.79</v>
          </cell>
          <cell r="M7579" t="str">
            <v>F</v>
          </cell>
          <cell r="N7579">
            <v>0.6409</v>
          </cell>
          <cell r="O7579" t="str">
            <v>I</v>
          </cell>
        </row>
        <row r="7580">
          <cell r="G7580" t="str">
            <v>SPO-2023/11-0039, SPO-2023/11-0003</v>
          </cell>
        </row>
        <row r="7580">
          <cell r="I7580" t="str">
            <v>F</v>
          </cell>
          <cell r="J7580">
            <v>8700</v>
          </cell>
          <cell r="K7580">
            <v>8700</v>
          </cell>
          <cell r="L7580">
            <v>5220</v>
          </cell>
          <cell r="M7580" t="str">
            <v>F</v>
          </cell>
          <cell r="N7580">
            <v>0.6</v>
          </cell>
          <cell r="O7580" t="str">
            <v>L</v>
          </cell>
        </row>
        <row r="7581">
          <cell r="G7581" t="str">
            <v>SPO-2023/12-0026, SPO-2024/01-0097, SPO-2023/11-0011</v>
          </cell>
        </row>
        <row r="7581">
          <cell r="I7581" t="str">
            <v>F</v>
          </cell>
          <cell r="J7581">
            <v>25250</v>
          </cell>
          <cell r="K7581">
            <v>25250</v>
          </cell>
          <cell r="L7581">
            <v>25250</v>
          </cell>
          <cell r="M7581" t="str">
            <v>F</v>
          </cell>
          <cell r="N7581">
            <v>1</v>
          </cell>
          <cell r="O7581" t="str">
            <v>L</v>
          </cell>
        </row>
        <row r="7582">
          <cell r="F7582" t="str">
            <v>CMAU4435393</v>
          </cell>
          <cell r="G7582" t="str">
            <v>GR-2023/09-0001</v>
          </cell>
          <cell r="H7582" t="str">
            <v>202205-S0076, 202204-S0067, 202302-S0056, 202307-S0029, 202306-S0022, 202302-S0015, 202308-S0012</v>
          </cell>
          <cell r="I7582" t="str">
            <v>F</v>
          </cell>
          <cell r="J7582">
            <v>151715</v>
          </cell>
          <cell r="K7582">
            <v>151715</v>
          </cell>
          <cell r="L7582">
            <v>97234.14</v>
          </cell>
          <cell r="M7582" t="str">
            <v>F</v>
          </cell>
          <cell r="N7582">
            <v>0.6409</v>
          </cell>
          <cell r="O7582" t="str">
            <v>I</v>
          </cell>
        </row>
        <row r="7583">
          <cell r="G7583" t="str">
            <v>SPO-2023/09-0029, SPO-2023/10-0021, SPO-2023/10-0048</v>
          </cell>
        </row>
        <row r="7583">
          <cell r="I7583" t="str">
            <v>F</v>
          </cell>
          <cell r="J7583">
            <v>19968</v>
          </cell>
          <cell r="K7583">
            <v>19968</v>
          </cell>
          <cell r="L7583">
            <v>59904</v>
          </cell>
          <cell r="M7583" t="str">
            <v>F</v>
          </cell>
          <cell r="N7583">
            <v>3</v>
          </cell>
          <cell r="O7583" t="str">
            <v>L</v>
          </cell>
        </row>
        <row r="7584">
          <cell r="G7584" t="str">
            <v>SPO-2023/10-0016</v>
          </cell>
        </row>
        <row r="7584">
          <cell r="I7584" t="str">
            <v>F</v>
          </cell>
          <cell r="J7584">
            <v>69000</v>
          </cell>
          <cell r="K7584">
            <v>69000</v>
          </cell>
          <cell r="L7584">
            <v>41400</v>
          </cell>
          <cell r="M7584" t="str">
            <v>F</v>
          </cell>
          <cell r="N7584">
            <v>0.6</v>
          </cell>
          <cell r="O7584" t="str">
            <v>L</v>
          </cell>
        </row>
        <row r="7585">
          <cell r="G7585" t="str">
            <v>SPO-2023/10-0001, SPO-2023/09-0017</v>
          </cell>
        </row>
        <row r="7585">
          <cell r="I7585" t="str">
            <v>F</v>
          </cell>
          <cell r="J7585">
            <v>3800</v>
          </cell>
          <cell r="K7585">
            <v>3800</v>
          </cell>
          <cell r="L7585">
            <v>2280</v>
          </cell>
          <cell r="M7585" t="str">
            <v>F</v>
          </cell>
          <cell r="N7585">
            <v>0.6</v>
          </cell>
          <cell r="O7585" t="str">
            <v>L</v>
          </cell>
        </row>
        <row r="7586">
          <cell r="G7586" t="str">
            <v>SPO-2023/12-0041, SPO-2024/01-0098, SPO-2023/12-0038, SPO-2024/01-0027, SPO-2023/12-0045</v>
          </cell>
        </row>
        <row r="7586">
          <cell r="I7586" t="str">
            <v>F</v>
          </cell>
          <cell r="J7586">
            <v>33000</v>
          </cell>
          <cell r="K7586">
            <v>33000</v>
          </cell>
          <cell r="L7586">
            <v>19800</v>
          </cell>
          <cell r="M7586" t="str">
            <v>F</v>
          </cell>
          <cell r="N7586">
            <v>0.6</v>
          </cell>
          <cell r="O7586" t="str">
            <v>L</v>
          </cell>
        </row>
        <row r="7587">
          <cell r="G7587" t="str">
            <v>SPO-2023/10-0024, SPO-2023/09-0040</v>
          </cell>
        </row>
        <row r="7587">
          <cell r="I7587" t="str">
            <v>F</v>
          </cell>
          <cell r="J7587">
            <v>16940</v>
          </cell>
          <cell r="K7587">
            <v>16940</v>
          </cell>
          <cell r="L7587">
            <v>50820</v>
          </cell>
          <cell r="M7587" t="str">
            <v>F</v>
          </cell>
          <cell r="N7587">
            <v>3</v>
          </cell>
          <cell r="O7587" t="str">
            <v>L</v>
          </cell>
        </row>
        <row r="7588">
          <cell r="G7588" t="str">
            <v>SPO-2023/10-0030, SPO-2023/12-0022, SPO-2023/11-0022, SPO-2023/09-0047, SPO-2023/09-0010</v>
          </cell>
        </row>
        <row r="7588">
          <cell r="I7588" t="str">
            <v>F</v>
          </cell>
          <cell r="J7588">
            <v>117560</v>
          </cell>
          <cell r="K7588">
            <v>117560</v>
          </cell>
          <cell r="L7588">
            <v>352680</v>
          </cell>
          <cell r="M7588" t="str">
            <v>F</v>
          </cell>
          <cell r="N7588">
            <v>3</v>
          </cell>
          <cell r="O7588" t="str">
            <v>L</v>
          </cell>
        </row>
        <row r="7589">
          <cell r="G7589" t="str">
            <v>SPO-2023/10-0027</v>
          </cell>
        </row>
        <row r="7589">
          <cell r="I7589" t="str">
            <v>F</v>
          </cell>
          <cell r="J7589">
            <v>20739</v>
          </cell>
          <cell r="K7589">
            <v>20739</v>
          </cell>
          <cell r="L7589">
            <v>62217</v>
          </cell>
          <cell r="M7589" t="str">
            <v>F</v>
          </cell>
          <cell r="N7589">
            <v>3</v>
          </cell>
          <cell r="O7589" t="str">
            <v>L</v>
          </cell>
        </row>
        <row r="7590">
          <cell r="G7590" t="str">
            <v>SPO-2023/10-0025, SPO-2023/09-0041</v>
          </cell>
        </row>
        <row r="7590">
          <cell r="I7590" t="str">
            <v>F</v>
          </cell>
          <cell r="J7590">
            <v>15440</v>
          </cell>
          <cell r="K7590">
            <v>15440</v>
          </cell>
          <cell r="L7590">
            <v>46320</v>
          </cell>
          <cell r="M7590" t="str">
            <v>F</v>
          </cell>
          <cell r="N7590">
            <v>3</v>
          </cell>
          <cell r="O7590" t="str">
            <v>L</v>
          </cell>
        </row>
        <row r="7591">
          <cell r="G7591" t="str">
            <v>SPO-2023/10-0017</v>
          </cell>
        </row>
        <row r="7591">
          <cell r="I7591" t="str">
            <v>F</v>
          </cell>
          <cell r="J7591">
            <v>24820</v>
          </cell>
          <cell r="K7591">
            <v>24820</v>
          </cell>
          <cell r="L7591">
            <v>74460</v>
          </cell>
          <cell r="M7591" t="str">
            <v>F</v>
          </cell>
          <cell r="N7591">
            <v>3</v>
          </cell>
          <cell r="O7591" t="str">
            <v>L</v>
          </cell>
        </row>
        <row r="7592">
          <cell r="G7592" t="str">
            <v>SPO-2023/11-0015, SPO-2023/12-0002, SPO-2023/12-0068, SPO-2023/10-0004</v>
          </cell>
        </row>
        <row r="7592">
          <cell r="I7592" t="str">
            <v>F</v>
          </cell>
          <cell r="J7592">
            <v>158189.8</v>
          </cell>
          <cell r="K7592">
            <v>158189.8</v>
          </cell>
          <cell r="L7592">
            <v>474569.4</v>
          </cell>
          <cell r="M7592" t="str">
            <v>F</v>
          </cell>
          <cell r="N7592">
            <v>3</v>
          </cell>
          <cell r="O7592" t="str">
            <v>L</v>
          </cell>
        </row>
        <row r="7593">
          <cell r="I7593" t="str">
            <v>F</v>
          </cell>
          <cell r="J7593">
            <v>725</v>
          </cell>
          <cell r="K7593">
            <v>725</v>
          </cell>
          <cell r="L7593">
            <v>435</v>
          </cell>
          <cell r="M7593" t="str">
            <v>F</v>
          </cell>
          <cell r="N7593">
            <v>0.6</v>
          </cell>
          <cell r="O7593" t="str">
            <v>N</v>
          </cell>
        </row>
        <row r="7594">
          <cell r="G7594" t="str">
            <v>SPO-2023/12-0002, SPO-2023/10-0004, SPO-2024/01-0010, SPO-2023/11-0015</v>
          </cell>
        </row>
        <row r="7594">
          <cell r="I7594" t="str">
            <v>F</v>
          </cell>
          <cell r="J7594">
            <v>118865</v>
          </cell>
          <cell r="K7594">
            <v>118865</v>
          </cell>
          <cell r="L7594">
            <v>71319</v>
          </cell>
          <cell r="M7594" t="str">
            <v>F</v>
          </cell>
          <cell r="N7594">
            <v>0.6</v>
          </cell>
          <cell r="O7594" t="str">
            <v>L</v>
          </cell>
        </row>
        <row r="7595">
          <cell r="F7595" t="str">
            <v>HJCU1638353</v>
          </cell>
          <cell r="G7595" t="str">
            <v>GR-2023/09-0004</v>
          </cell>
          <cell r="H7595" t="str">
            <v>202307-S0016</v>
          </cell>
          <cell r="I7595" t="str">
            <v>F</v>
          </cell>
          <cell r="J7595">
            <v>29000</v>
          </cell>
          <cell r="K7595">
            <v>29000</v>
          </cell>
          <cell r="L7595">
            <v>18586.1</v>
          </cell>
          <cell r="M7595" t="str">
            <v>F</v>
          </cell>
          <cell r="N7595">
            <v>0.6409</v>
          </cell>
          <cell r="O7595" t="str">
            <v>I</v>
          </cell>
        </row>
        <row r="7596">
          <cell r="G7596" t="str">
            <v>SPO-2023/10-0001</v>
          </cell>
        </row>
        <row r="7596">
          <cell r="I7596" t="str">
            <v>F</v>
          </cell>
          <cell r="J7596">
            <v>950</v>
          </cell>
          <cell r="K7596">
            <v>950</v>
          </cell>
          <cell r="L7596">
            <v>570</v>
          </cell>
          <cell r="M7596" t="str">
            <v>F</v>
          </cell>
          <cell r="N7596">
            <v>0.6</v>
          </cell>
          <cell r="O7596" t="str">
            <v>L</v>
          </cell>
        </row>
        <row r="7597">
          <cell r="F7597" t="str">
            <v>HJCU1638353</v>
          </cell>
          <cell r="G7597" t="str">
            <v>GR-2023/09-0003</v>
          </cell>
          <cell r="H7597" t="str">
            <v>202302-S0033, 202307-S0062, 202206-S0028, 202207-S0009, 202306-S0049, 202305-S0086, 202308-S0002, 202304-S0062, 202302-S0062</v>
          </cell>
          <cell r="I7597" t="str">
            <v>F</v>
          </cell>
          <cell r="J7597">
            <v>119909.02</v>
          </cell>
          <cell r="K7597">
            <v>119909.02</v>
          </cell>
          <cell r="L7597">
            <v>76849.69</v>
          </cell>
          <cell r="M7597" t="str">
            <v>F</v>
          </cell>
          <cell r="N7597">
            <v>0.6409</v>
          </cell>
          <cell r="O7597" t="str">
            <v>I</v>
          </cell>
        </row>
        <row r="7598">
          <cell r="F7598" t="str">
            <v>CMAU7362500</v>
          </cell>
          <cell r="G7598" t="str">
            <v>GR-2023/08-0062</v>
          </cell>
          <cell r="H7598" t="str">
            <v>202211-S0016, 202211-S0030, 202305-S0053, 202302-S0062, 202302-S0086</v>
          </cell>
          <cell r="I7598" t="str">
            <v>F</v>
          </cell>
          <cell r="J7598">
            <v>118934.6</v>
          </cell>
          <cell r="K7598">
            <v>118934.6</v>
          </cell>
          <cell r="L7598">
            <v>76225.19</v>
          </cell>
          <cell r="M7598" t="str">
            <v>F</v>
          </cell>
          <cell r="N7598">
            <v>0.6409</v>
          </cell>
          <cell r="O7598" t="str">
            <v>I</v>
          </cell>
        </row>
        <row r="7599">
          <cell r="F7599" t="str">
            <v>CMAU5866538</v>
          </cell>
          <cell r="G7599" t="str">
            <v>GR-2023/08-0065</v>
          </cell>
          <cell r="H7599" t="str">
            <v>202302-S0086, 202305-S0053</v>
          </cell>
          <cell r="I7599" t="str">
            <v>F</v>
          </cell>
          <cell r="J7599">
            <v>118404.39</v>
          </cell>
          <cell r="K7599">
            <v>118404.39</v>
          </cell>
          <cell r="L7599">
            <v>75885.37</v>
          </cell>
          <cell r="M7599" t="str">
            <v>F</v>
          </cell>
          <cell r="N7599">
            <v>0.6409</v>
          </cell>
          <cell r="O7599" t="str">
            <v>I</v>
          </cell>
        </row>
        <row r="7600">
          <cell r="F7600" t="str">
            <v>CMAU8932103</v>
          </cell>
          <cell r="G7600" t="str">
            <v>GR-2023/08-0057</v>
          </cell>
          <cell r="H7600" t="str">
            <v>202111-S0021</v>
          </cell>
          <cell r="I7600" t="str">
            <v>F</v>
          </cell>
          <cell r="J7600">
            <v>126686.34</v>
          </cell>
          <cell r="K7600">
            <v>126686.34</v>
          </cell>
          <cell r="L7600">
            <v>81028.58</v>
          </cell>
          <cell r="M7600" t="str">
            <v>F</v>
          </cell>
          <cell r="N7600">
            <v>0.6396</v>
          </cell>
          <cell r="O7600" t="str">
            <v>I</v>
          </cell>
        </row>
        <row r="7601">
          <cell r="F7601" t="str">
            <v>CMAU5790670</v>
          </cell>
          <cell r="G7601" t="str">
            <v>GR-2023/08-0055</v>
          </cell>
          <cell r="H7601" t="str">
            <v>202111-S0021</v>
          </cell>
          <cell r="I7601" t="str">
            <v>F</v>
          </cell>
          <cell r="J7601">
            <v>125406.68</v>
          </cell>
          <cell r="K7601">
            <v>125406.68</v>
          </cell>
          <cell r="L7601">
            <v>80210.11</v>
          </cell>
          <cell r="M7601" t="str">
            <v>F</v>
          </cell>
          <cell r="N7601">
            <v>0.6396</v>
          </cell>
          <cell r="O7601" t="str">
            <v>I</v>
          </cell>
        </row>
        <row r="7602">
          <cell r="G7602" t="str">
            <v>SPO-2023/11-0035, SPO-2023/09-0034, SPO-2024/07-0054, SPO-2023/10-0048</v>
          </cell>
        </row>
        <row r="7602">
          <cell r="I7602" t="str">
            <v>F</v>
          </cell>
          <cell r="J7602">
            <v>70140</v>
          </cell>
          <cell r="K7602">
            <v>70140</v>
          </cell>
          <cell r="L7602">
            <v>210420</v>
          </cell>
          <cell r="M7602" t="str">
            <v>F</v>
          </cell>
          <cell r="N7602">
            <v>3</v>
          </cell>
          <cell r="O7602" t="str">
            <v>L</v>
          </cell>
        </row>
        <row r="7603">
          <cell r="F7603" t="str">
            <v>TRHU6716305</v>
          </cell>
          <cell r="G7603" t="str">
            <v>GR-2023/08-0060</v>
          </cell>
          <cell r="H7603" t="str">
            <v>202305-S0036, 202306-S0025, 202205-S0076, 202204-S0052, 202212-S0039</v>
          </cell>
          <cell r="I7603" t="str">
            <v>F</v>
          </cell>
          <cell r="J7603">
            <v>86254.36</v>
          </cell>
          <cell r="K7603">
            <v>86254.36</v>
          </cell>
          <cell r="L7603">
            <v>55168.29</v>
          </cell>
          <cell r="M7603" t="str">
            <v>F</v>
          </cell>
          <cell r="N7603">
            <v>0.6396</v>
          </cell>
          <cell r="O7603" t="str">
            <v>I</v>
          </cell>
        </row>
        <row r="7604">
          <cell r="F7604" t="str">
            <v>TRHU6716305</v>
          </cell>
          <cell r="G7604" t="str">
            <v>GR-2023/08-0059</v>
          </cell>
          <cell r="H7604" t="str">
            <v>202305-S0042, 202307-S0033</v>
          </cell>
          <cell r="I7604" t="str">
            <v>F</v>
          </cell>
          <cell r="J7604">
            <v>33360</v>
          </cell>
          <cell r="K7604">
            <v>33360</v>
          </cell>
          <cell r="L7604">
            <v>21337.06</v>
          </cell>
          <cell r="M7604" t="str">
            <v>F</v>
          </cell>
          <cell r="N7604">
            <v>0.6396</v>
          </cell>
          <cell r="O7604" t="str">
            <v>I</v>
          </cell>
        </row>
        <row r="7605">
          <cell r="F7605" t="str">
            <v>BEAU4745215</v>
          </cell>
          <cell r="G7605" t="str">
            <v>GR-2023/08-0054</v>
          </cell>
          <cell r="H7605" t="str">
            <v>202305-S0036, 202302-S0015, 202307-S0054, 202307-S0029, 202212-S0039, 202204-S0067, 202307-S0077</v>
          </cell>
          <cell r="I7605" t="str">
            <v>F</v>
          </cell>
          <cell r="J7605">
            <v>163545.9</v>
          </cell>
          <cell r="K7605">
            <v>163545.9</v>
          </cell>
          <cell r="L7605">
            <v>104603.96</v>
          </cell>
          <cell r="M7605" t="str">
            <v>F</v>
          </cell>
          <cell r="N7605">
            <v>0.6396</v>
          </cell>
          <cell r="O7605" t="str">
            <v>I</v>
          </cell>
        </row>
        <row r="7606">
          <cell r="F7606" t="str">
            <v>SEKU5859939</v>
          </cell>
          <cell r="G7606" t="str">
            <v>GR-2023/08-0058</v>
          </cell>
          <cell r="H7606" t="str">
            <v>202303-S0022, 202211-S0037</v>
          </cell>
          <cell r="I7606" t="str">
            <v>F</v>
          </cell>
          <cell r="J7606">
            <v>117111.81</v>
          </cell>
          <cell r="K7606">
            <v>117111.81</v>
          </cell>
          <cell r="L7606">
            <v>74904.71</v>
          </cell>
          <cell r="M7606" t="str">
            <v>F</v>
          </cell>
          <cell r="N7606">
            <v>0.6396</v>
          </cell>
          <cell r="O7606" t="str">
            <v>I</v>
          </cell>
        </row>
        <row r="7607">
          <cell r="F7607" t="str">
            <v>SEKU5571900</v>
          </cell>
          <cell r="G7607" t="str">
            <v>GR-2023/08-0066</v>
          </cell>
          <cell r="H7607" t="str">
            <v>202302-S0062, 202303-S0078, 202306-S0051, 202302-S0033, 202305-S0053, 202211-S0021, 202307-S0062, 202210-S0094, 202307-S0066, 202307-S0031, 202211-S0088</v>
          </cell>
          <cell r="I7607" t="str">
            <v>F</v>
          </cell>
          <cell r="J7607">
            <v>129615.02</v>
          </cell>
          <cell r="K7607">
            <v>129615.02</v>
          </cell>
          <cell r="L7607">
            <v>82901.77</v>
          </cell>
          <cell r="M7607" t="str">
            <v>F</v>
          </cell>
          <cell r="N7607">
            <v>0.6396</v>
          </cell>
          <cell r="O7607" t="str">
            <v>I</v>
          </cell>
        </row>
        <row r="7608">
          <cell r="G7608" t="str">
            <v>SPO-2023/09-0060, SPO-2023/09-0035, SPO-2023/09-0055</v>
          </cell>
        </row>
        <row r="7608">
          <cell r="I7608" t="str">
            <v>F</v>
          </cell>
          <cell r="J7608">
            <v>65450</v>
          </cell>
          <cell r="K7608">
            <v>65450</v>
          </cell>
          <cell r="L7608">
            <v>39270</v>
          </cell>
          <cell r="M7608" t="str">
            <v>F</v>
          </cell>
          <cell r="N7608">
            <v>0.6</v>
          </cell>
          <cell r="O7608" t="str">
            <v>L</v>
          </cell>
        </row>
        <row r="7609">
          <cell r="F7609" t="str">
            <v>SEGU4112097</v>
          </cell>
          <cell r="G7609" t="str">
            <v>GR-2023/08-0061</v>
          </cell>
          <cell r="H7609" t="str">
            <v>202208-S0054, 202305-S0053, 202210-S0091</v>
          </cell>
          <cell r="I7609" t="str">
            <v>F</v>
          </cell>
          <cell r="J7609">
            <v>133190</v>
          </cell>
          <cell r="K7609">
            <v>133190</v>
          </cell>
          <cell r="L7609">
            <v>85188.32</v>
          </cell>
          <cell r="M7609" t="str">
            <v>F</v>
          </cell>
          <cell r="N7609">
            <v>0.6396</v>
          </cell>
          <cell r="O7609" t="str">
            <v>I</v>
          </cell>
        </row>
        <row r="7610">
          <cell r="F7610" t="str">
            <v>TCNU1217700</v>
          </cell>
          <cell r="G7610" t="str">
            <v>GR-2023/08-0063</v>
          </cell>
          <cell r="H7610" t="str">
            <v>202305-S0053, 202302-S0086, 202211-S0030</v>
          </cell>
          <cell r="I7610" t="str">
            <v>F</v>
          </cell>
          <cell r="J7610">
            <v>114885.1</v>
          </cell>
          <cell r="K7610">
            <v>114885.1</v>
          </cell>
          <cell r="L7610">
            <v>73480.51</v>
          </cell>
          <cell r="M7610" t="str">
            <v>F</v>
          </cell>
          <cell r="N7610">
            <v>0.6396</v>
          </cell>
          <cell r="O7610" t="str">
            <v>I</v>
          </cell>
        </row>
        <row r="7611">
          <cell r="F7611" t="str">
            <v>CAIU9687800</v>
          </cell>
          <cell r="G7611" t="str">
            <v>GR-2023/08-0056</v>
          </cell>
          <cell r="H7611" t="str">
            <v>202305-S0053, 202302-S0086</v>
          </cell>
          <cell r="I7611" t="str">
            <v>F</v>
          </cell>
          <cell r="J7611">
            <v>123956.89</v>
          </cell>
          <cell r="K7611">
            <v>123956.89</v>
          </cell>
          <cell r="L7611">
            <v>79282.83</v>
          </cell>
          <cell r="M7611" t="str">
            <v>F</v>
          </cell>
          <cell r="N7611">
            <v>0.6396</v>
          </cell>
          <cell r="O7611" t="str">
            <v>I</v>
          </cell>
        </row>
        <row r="7612">
          <cell r="G7612" t="str">
            <v>SPO-2023/09-0051, SPO-2023/10-0034</v>
          </cell>
        </row>
        <row r="7612">
          <cell r="I7612" t="str">
            <v>F</v>
          </cell>
          <cell r="J7612">
            <v>12064</v>
          </cell>
          <cell r="K7612">
            <v>12064</v>
          </cell>
          <cell r="L7612">
            <v>36192</v>
          </cell>
          <cell r="M7612" t="str">
            <v>F</v>
          </cell>
          <cell r="N7612">
            <v>3</v>
          </cell>
          <cell r="O7612" t="str">
            <v>L</v>
          </cell>
        </row>
        <row r="7613">
          <cell r="I7613" t="str">
            <v>F</v>
          </cell>
          <cell r="J7613">
            <v>4000</v>
          </cell>
          <cell r="K7613">
            <v>4000</v>
          </cell>
          <cell r="L7613">
            <v>12000</v>
          </cell>
          <cell r="M7613" t="str">
            <v>F</v>
          </cell>
          <cell r="N7613">
            <v>3</v>
          </cell>
          <cell r="O7613" t="str">
            <v>N</v>
          </cell>
        </row>
        <row r="7614">
          <cell r="F7614" t="str">
            <v>TGHU6345460</v>
          </cell>
          <cell r="G7614" t="str">
            <v>GR-2023/09-0011</v>
          </cell>
          <cell r="H7614" t="str">
            <v>202304-S0065, 202302-S0075, 202307-S0059</v>
          </cell>
          <cell r="I7614" t="str">
            <v>F</v>
          </cell>
          <cell r="J7614">
            <v>111911.45</v>
          </cell>
          <cell r="K7614">
            <v>111911.45</v>
          </cell>
          <cell r="L7614">
            <v>71959.06</v>
          </cell>
          <cell r="M7614" t="str">
            <v>F</v>
          </cell>
          <cell r="N7614">
            <v>0.643</v>
          </cell>
          <cell r="O7614" t="str">
            <v>I</v>
          </cell>
        </row>
        <row r="7615">
          <cell r="G7615" t="str">
            <v>SPO-2023/09-0063, SPO-2023/09-0062, SPO-2024/03-0017, SPO-2024/06-0044, SPO-2023/12-0039, SPO-2024/01-0034, SPO-2024/08-0018, SPO-2024/07-0075, SPO-2023/11-0002, SPO-2023/10-0015, SPO-2024/01-0099, SPO-2023/09-0052, SPO-2024/03-0025</v>
          </cell>
        </row>
        <row r="7615">
          <cell r="I7615" t="str">
            <v>F</v>
          </cell>
          <cell r="J7615">
            <v>318617</v>
          </cell>
          <cell r="K7615">
            <v>318617</v>
          </cell>
          <cell r="L7615">
            <v>191170.2</v>
          </cell>
          <cell r="M7615" t="str">
            <v>F</v>
          </cell>
          <cell r="N7615">
            <v>0.6</v>
          </cell>
          <cell r="O7615" t="str">
            <v>L</v>
          </cell>
        </row>
        <row r="7616">
          <cell r="F7616" t="str">
            <v>F-TCNU4490719</v>
          </cell>
          <cell r="G7616" t="str">
            <v>GR-2023/09-0082</v>
          </cell>
        </row>
        <row r="7616">
          <cell r="I7616" t="str">
            <v>F</v>
          </cell>
          <cell r="J7616">
            <v>0</v>
          </cell>
          <cell r="K7616">
            <v>0</v>
          </cell>
          <cell r="L7616">
            <v>0</v>
          </cell>
          <cell r="M7616" t="str">
            <v>F</v>
          </cell>
          <cell r="N7616">
            <v>0.6</v>
          </cell>
          <cell r="O7616" t="str">
            <v>I</v>
          </cell>
        </row>
        <row r="7617">
          <cell r="F7617" t="str">
            <v>TCNU8672080</v>
          </cell>
          <cell r="G7617" t="str">
            <v>GR-2023/09-0012</v>
          </cell>
          <cell r="H7617" t="str">
            <v>202204-S0075, 202211-S0066, 202302-S0076, 202304-S0038, 202302-S0053</v>
          </cell>
          <cell r="I7617" t="str">
            <v>F</v>
          </cell>
          <cell r="J7617">
            <v>132150.36</v>
          </cell>
          <cell r="K7617">
            <v>132150.36</v>
          </cell>
          <cell r="L7617">
            <v>84972.68</v>
          </cell>
          <cell r="M7617" t="str">
            <v>F</v>
          </cell>
          <cell r="N7617">
            <v>0.643</v>
          </cell>
          <cell r="O7617" t="str">
            <v>I</v>
          </cell>
        </row>
        <row r="7618">
          <cell r="G7618" t="str">
            <v>SPO-2023/09-0050</v>
          </cell>
        </row>
        <row r="7618">
          <cell r="I7618" t="str">
            <v>F</v>
          </cell>
          <cell r="J7618">
            <v>3308</v>
          </cell>
          <cell r="K7618">
            <v>3308</v>
          </cell>
          <cell r="L7618">
            <v>9924</v>
          </cell>
          <cell r="M7618" t="str">
            <v>F</v>
          </cell>
          <cell r="N7618">
            <v>3</v>
          </cell>
          <cell r="O7618" t="str">
            <v>L</v>
          </cell>
        </row>
        <row r="7619">
          <cell r="F7619" t="str">
            <v>CMAU6469480</v>
          </cell>
          <cell r="G7619" t="str">
            <v>GR-2023/09-0024</v>
          </cell>
          <cell r="H7619" t="str">
            <v>202303-S0043, 202211-S0112, 202302-S0053, 202204-S0075</v>
          </cell>
          <cell r="I7619" t="str">
            <v>F</v>
          </cell>
          <cell r="J7619">
            <v>129422.98</v>
          </cell>
          <cell r="K7619">
            <v>129422.98</v>
          </cell>
          <cell r="L7619">
            <v>83218.98</v>
          </cell>
          <cell r="M7619" t="str">
            <v>F</v>
          </cell>
          <cell r="N7619">
            <v>0.643</v>
          </cell>
          <cell r="O7619" t="str">
            <v>I</v>
          </cell>
        </row>
        <row r="7620">
          <cell r="G7620" t="str">
            <v>SPO-2023/09-0018</v>
          </cell>
        </row>
        <row r="7620">
          <cell r="I7620" t="str">
            <v>F</v>
          </cell>
          <cell r="J7620">
            <v>34200</v>
          </cell>
          <cell r="K7620">
            <v>34200</v>
          </cell>
          <cell r="L7620">
            <v>20520</v>
          </cell>
          <cell r="M7620" t="str">
            <v>F</v>
          </cell>
          <cell r="N7620">
            <v>0.6</v>
          </cell>
          <cell r="O7620" t="str">
            <v>L</v>
          </cell>
        </row>
        <row r="7621">
          <cell r="F7621" t="str">
            <v>TRLU7352021</v>
          </cell>
          <cell r="G7621" t="str">
            <v>GR-2023/09-0009</v>
          </cell>
          <cell r="H7621" t="str">
            <v>202306-S0036, 202307-S0036, 202306-S0018, 202306-S0019, 202306-S0011, 202305-S0013, 202305-S0079, 202305-S0070, 202307-S0057, 202302-S0001</v>
          </cell>
          <cell r="I7621" t="str">
            <v>F</v>
          </cell>
          <cell r="J7621">
            <v>163109</v>
          </cell>
          <cell r="K7621">
            <v>163109</v>
          </cell>
          <cell r="L7621">
            <v>104879.09</v>
          </cell>
          <cell r="M7621" t="str">
            <v>F</v>
          </cell>
          <cell r="N7621">
            <v>0.643</v>
          </cell>
          <cell r="O7621" t="str">
            <v>I</v>
          </cell>
        </row>
        <row r="7622">
          <cell r="F7622" t="str">
            <v>TGBU6023333</v>
          </cell>
          <cell r="G7622" t="str">
            <v>GR-2023/09-0008</v>
          </cell>
          <cell r="H7622" t="str">
            <v>202302-S0001, 202302-S0091, 202306-S0036, 202307-S0036, 202305-S0035, 202305-S0068, 202306-S0011, 202306-S0019, 202303-S0031</v>
          </cell>
          <cell r="I7622" t="str">
            <v>F</v>
          </cell>
          <cell r="J7622">
            <v>165203</v>
          </cell>
          <cell r="K7622">
            <v>165203</v>
          </cell>
          <cell r="L7622">
            <v>106225.53</v>
          </cell>
          <cell r="M7622" t="str">
            <v>F</v>
          </cell>
          <cell r="N7622">
            <v>0.643</v>
          </cell>
          <cell r="O7622" t="str">
            <v>I</v>
          </cell>
        </row>
        <row r="7623">
          <cell r="G7623" t="str">
            <v>GR-2023/08-0028</v>
          </cell>
        </row>
        <row r="7623">
          <cell r="I7623" t="str">
            <v>F</v>
          </cell>
          <cell r="J7623">
            <v>337.5</v>
          </cell>
          <cell r="K7623">
            <v>337.5</v>
          </cell>
          <cell r="L7623">
            <v>337.5</v>
          </cell>
          <cell r="M7623" t="str">
            <v>F</v>
          </cell>
          <cell r="N7623">
            <v>1</v>
          </cell>
        </row>
        <row r="7624">
          <cell r="G7624" t="str">
            <v>SPO-2023/09-0024</v>
          </cell>
        </row>
        <row r="7624">
          <cell r="I7624" t="str">
            <v>F</v>
          </cell>
          <cell r="J7624">
            <v>50300</v>
          </cell>
          <cell r="K7624">
            <v>50300</v>
          </cell>
          <cell r="L7624">
            <v>150900</v>
          </cell>
          <cell r="M7624" t="str">
            <v>F</v>
          </cell>
          <cell r="N7624">
            <v>3</v>
          </cell>
          <cell r="O7624" t="str">
            <v>L</v>
          </cell>
        </row>
        <row r="7625">
          <cell r="I7625" t="str">
            <v>T</v>
          </cell>
          <cell r="J7625">
            <v>0</v>
          </cell>
          <cell r="K7625">
            <v>0</v>
          </cell>
          <cell r="L7625">
            <v>0</v>
          </cell>
          <cell r="M7625" t="str">
            <v>F</v>
          </cell>
          <cell r="N7625">
            <v>3</v>
          </cell>
        </row>
        <row r="7626">
          <cell r="G7626" t="str">
            <v>GR-2023/08-0040, GR-2023/11-0024, GR-2023/10-0050, GR-2023/09-0057, GR-2023/10-0031, GR-2023/10-0068, GR-2023/09-0021, GR-2023/11-0012, GR-2023/08-0064, GR-2023/09-0050, GR-2023/09-0067, GR-2023/09-0087, GR-2023/09-0006</v>
          </cell>
        </row>
        <row r="7626">
          <cell r="I7626" t="str">
            <v>F</v>
          </cell>
          <cell r="J7626">
            <v>93000</v>
          </cell>
          <cell r="K7626">
            <v>93000</v>
          </cell>
          <cell r="L7626">
            <v>93000</v>
          </cell>
          <cell r="M7626" t="str">
            <v>F</v>
          </cell>
          <cell r="N7626">
            <v>1</v>
          </cell>
        </row>
        <row r="7627">
          <cell r="F7627" t="str">
            <v>APHU7187836</v>
          </cell>
          <cell r="G7627" t="str">
            <v>GR-2023/08-0050</v>
          </cell>
          <cell r="H7627" t="str">
            <v>202306-S0030, 202307-S0002</v>
          </cell>
          <cell r="I7627" t="str">
            <v>F</v>
          </cell>
          <cell r="J7627">
            <v>6943.5</v>
          </cell>
          <cell r="K7627">
            <v>6943.5</v>
          </cell>
          <cell r="L7627">
            <v>4441.06</v>
          </cell>
          <cell r="M7627" t="str">
            <v>F</v>
          </cell>
          <cell r="N7627">
            <v>0.6396</v>
          </cell>
          <cell r="O7627" t="str">
            <v>I</v>
          </cell>
        </row>
        <row r="7628">
          <cell r="F7628" t="str">
            <v>APHU7187836</v>
          </cell>
          <cell r="G7628" t="str">
            <v>GR-2023/08-0049</v>
          </cell>
          <cell r="H7628" t="str">
            <v>202305-S0063, 202306-S0044, 202307-S0055, 202304-S0029, 202306-S0008, 202307-S0015, 202307-S0056, 202307-S0003</v>
          </cell>
          <cell r="I7628" t="str">
            <v>F</v>
          </cell>
          <cell r="J7628">
            <v>14825</v>
          </cell>
          <cell r="K7628">
            <v>14825</v>
          </cell>
          <cell r="L7628">
            <v>9482.07</v>
          </cell>
          <cell r="M7628" t="str">
            <v>F</v>
          </cell>
          <cell r="N7628">
            <v>0.6396</v>
          </cell>
          <cell r="O7628" t="str">
            <v>I</v>
          </cell>
        </row>
        <row r="7629">
          <cell r="F7629" t="str">
            <v>APHU7187836</v>
          </cell>
          <cell r="G7629" t="str">
            <v>GR-2023/08-0048</v>
          </cell>
          <cell r="H7629" t="str">
            <v>202306-S0040</v>
          </cell>
          <cell r="I7629" t="str">
            <v>F</v>
          </cell>
          <cell r="J7629">
            <v>11865</v>
          </cell>
          <cell r="K7629">
            <v>11865</v>
          </cell>
          <cell r="L7629">
            <v>7588.85</v>
          </cell>
          <cell r="M7629" t="str">
            <v>F</v>
          </cell>
          <cell r="N7629">
            <v>0.6396</v>
          </cell>
          <cell r="O7629" t="str">
            <v>I</v>
          </cell>
        </row>
        <row r="7630">
          <cell r="F7630" t="str">
            <v>APHU7187836</v>
          </cell>
          <cell r="G7630" t="str">
            <v>GR-2023/08-0047</v>
          </cell>
          <cell r="H7630" t="str">
            <v>202203-S0029, 202307-S0050, 202307-S0004, 202306-S0029, 202307-S0035, 202306-S0007, 202306-S0041, 202304-S0052, 202306-S0035, 202209-S0087, 202212-S0009, 202305-S0008, 202302-S0025, 202303-S0036, 202305-S0029</v>
          </cell>
          <cell r="I7630" t="str">
            <v>F</v>
          </cell>
          <cell r="J7630">
            <v>345950</v>
          </cell>
          <cell r="K7630">
            <v>345950</v>
          </cell>
          <cell r="L7630">
            <v>221269.62</v>
          </cell>
          <cell r="M7630" t="str">
            <v>F</v>
          </cell>
          <cell r="N7630">
            <v>0.6396</v>
          </cell>
          <cell r="O7630" t="str">
            <v>I</v>
          </cell>
        </row>
        <row r="7631">
          <cell r="F7631" t="str">
            <v>APHU7187836</v>
          </cell>
          <cell r="G7631" t="str">
            <v>GR-2023/08-0046</v>
          </cell>
          <cell r="H7631" t="str">
            <v>202306-S0027</v>
          </cell>
          <cell r="I7631" t="str">
            <v>F</v>
          </cell>
          <cell r="J7631">
            <v>0</v>
          </cell>
          <cell r="K7631">
            <v>0</v>
          </cell>
          <cell r="L7631">
            <v>0</v>
          </cell>
          <cell r="M7631" t="str">
            <v>F</v>
          </cell>
          <cell r="N7631">
            <v>0.6396</v>
          </cell>
          <cell r="O7631" t="str">
            <v>I</v>
          </cell>
        </row>
        <row r="7632">
          <cell r="I7632" t="str">
            <v>F</v>
          </cell>
          <cell r="J7632">
            <v>0</v>
          </cell>
          <cell r="K7632">
            <v>0</v>
          </cell>
          <cell r="L7632">
            <v>0</v>
          </cell>
          <cell r="M7632" t="str">
            <v>F</v>
          </cell>
          <cell r="N7632">
            <v>3</v>
          </cell>
          <cell r="O7632" t="str">
            <v>L</v>
          </cell>
        </row>
        <row r="7633">
          <cell r="G7633" t="str">
            <v>SPO-2023/11-0015, SPO-2023/09-0019, SPO-2023/12-0068, SPO-2023/10-0004</v>
          </cell>
        </row>
        <row r="7633">
          <cell r="I7633" t="str">
            <v>F</v>
          </cell>
          <cell r="J7633">
            <v>42761.8</v>
          </cell>
          <cell r="K7633">
            <v>42761.8</v>
          </cell>
          <cell r="L7633">
            <v>25657.08</v>
          </cell>
          <cell r="M7633" t="str">
            <v>F</v>
          </cell>
          <cell r="N7633">
            <v>0.6</v>
          </cell>
          <cell r="O7633" t="str">
            <v>L</v>
          </cell>
        </row>
        <row r="7634">
          <cell r="G7634" t="str">
            <v>SPO-2023/08-0046, SPO-2023/09-0061</v>
          </cell>
        </row>
        <row r="7634">
          <cell r="I7634" t="str">
            <v>F</v>
          </cell>
          <cell r="J7634">
            <v>15500</v>
          </cell>
          <cell r="K7634">
            <v>15500</v>
          </cell>
          <cell r="L7634">
            <v>9300</v>
          </cell>
          <cell r="M7634" t="str">
            <v>F</v>
          </cell>
          <cell r="N7634">
            <v>0.6</v>
          </cell>
          <cell r="O7634" t="str">
            <v>L</v>
          </cell>
        </row>
        <row r="7635">
          <cell r="F7635" t="str">
            <v>APHU7187836</v>
          </cell>
          <cell r="G7635" t="str">
            <v>GR-2023/08-0045</v>
          </cell>
          <cell r="H7635" t="str">
            <v>202305-S0030, 202304-S0033, 202305-S0042</v>
          </cell>
          <cell r="I7635" t="str">
            <v>F</v>
          </cell>
          <cell r="J7635">
            <v>0</v>
          </cell>
          <cell r="K7635">
            <v>0</v>
          </cell>
          <cell r="L7635">
            <v>0</v>
          </cell>
          <cell r="M7635" t="str">
            <v>F</v>
          </cell>
          <cell r="N7635">
            <v>0.6396</v>
          </cell>
          <cell r="O7635" t="str">
            <v>I</v>
          </cell>
        </row>
        <row r="7636">
          <cell r="F7636" t="str">
            <v>APHU7187836</v>
          </cell>
          <cell r="G7636" t="str">
            <v>GR-2023/08-0044</v>
          </cell>
          <cell r="H7636" t="str">
            <v>202302-S0087, 202307-S0018</v>
          </cell>
          <cell r="I7636" t="str">
            <v>F</v>
          </cell>
          <cell r="J7636">
            <v>8182</v>
          </cell>
          <cell r="K7636">
            <v>8182</v>
          </cell>
          <cell r="L7636">
            <v>5233.21</v>
          </cell>
          <cell r="M7636" t="str">
            <v>F</v>
          </cell>
          <cell r="N7636">
            <v>0.6396</v>
          </cell>
          <cell r="O7636" t="str">
            <v>I</v>
          </cell>
        </row>
        <row r="7637">
          <cell r="F7637" t="str">
            <v>APHU7187836</v>
          </cell>
          <cell r="G7637" t="str">
            <v>GR-2023/08-0043</v>
          </cell>
          <cell r="H7637" t="str">
            <v>202307-S0008, 202212-S0046, 202305-S0050, 202307-S0080, 202306-S0028, 202307-S0074, 202306-S0001, 202307-S0011, 202307-S0049, 202305-S0031, 202306-S0038, 202305-S0048, 202307-S0038</v>
          </cell>
          <cell r="I7637" t="str">
            <v>F</v>
          </cell>
          <cell r="J7637">
            <v>131382.65</v>
          </cell>
          <cell r="K7637">
            <v>131382.65</v>
          </cell>
          <cell r="L7637">
            <v>84032.34</v>
          </cell>
          <cell r="M7637" t="str">
            <v>F</v>
          </cell>
          <cell r="N7637">
            <v>0.6396</v>
          </cell>
          <cell r="O7637" t="str">
            <v>I</v>
          </cell>
        </row>
        <row r="7638">
          <cell r="F7638" t="str">
            <v>APHU7187836</v>
          </cell>
          <cell r="G7638" t="str">
            <v>GR-2023/08-0042</v>
          </cell>
          <cell r="H7638" t="str">
            <v>202307-S0013, 202304-S0073, 202307-S0047, 202307-S0064, 202307-S0068, 202211-S0089, 202305-S0046</v>
          </cell>
          <cell r="I7638" t="str">
            <v>F</v>
          </cell>
          <cell r="J7638">
            <v>184322.6</v>
          </cell>
          <cell r="K7638">
            <v>184322.6</v>
          </cell>
          <cell r="L7638">
            <v>117892.73</v>
          </cell>
          <cell r="M7638" t="str">
            <v>F</v>
          </cell>
          <cell r="N7638">
            <v>0.6396</v>
          </cell>
          <cell r="O7638" t="str">
            <v>I</v>
          </cell>
        </row>
        <row r="7639">
          <cell r="G7639" t="str">
            <v>SPO-2023/10-0004, SPO-2023/09-0019</v>
          </cell>
        </row>
        <row r="7639">
          <cell r="I7639" t="str">
            <v>F</v>
          </cell>
          <cell r="J7639">
            <v>55594</v>
          </cell>
          <cell r="K7639">
            <v>55594</v>
          </cell>
          <cell r="L7639">
            <v>33356.4</v>
          </cell>
          <cell r="M7639" t="str">
            <v>F</v>
          </cell>
          <cell r="N7639">
            <v>0.6</v>
          </cell>
          <cell r="O7639" t="str">
            <v>L</v>
          </cell>
        </row>
        <row r="7640">
          <cell r="G7640" t="str">
            <v>SPO-2023/09-0007</v>
          </cell>
        </row>
        <row r="7640">
          <cell r="I7640" t="str">
            <v>F</v>
          </cell>
          <cell r="J7640">
            <v>640</v>
          </cell>
          <cell r="K7640">
            <v>640</v>
          </cell>
          <cell r="L7640">
            <v>1920</v>
          </cell>
          <cell r="M7640" t="str">
            <v>F</v>
          </cell>
          <cell r="N7640">
            <v>3</v>
          </cell>
          <cell r="O7640" t="str">
            <v>L</v>
          </cell>
        </row>
        <row r="7641">
          <cell r="I7641" t="str">
            <v>F</v>
          </cell>
          <cell r="J7641">
            <v>1900</v>
          </cell>
          <cell r="K7641">
            <v>1900</v>
          </cell>
          <cell r="L7641">
            <v>1140</v>
          </cell>
          <cell r="M7641" t="str">
            <v>F</v>
          </cell>
          <cell r="N7641">
            <v>0.6</v>
          </cell>
          <cell r="O7641" t="str">
            <v>N</v>
          </cell>
        </row>
        <row r="7642">
          <cell r="G7642" t="str">
            <v>SPO-2023/10-0028</v>
          </cell>
        </row>
        <row r="7642">
          <cell r="I7642" t="str">
            <v>F</v>
          </cell>
          <cell r="J7642">
            <v>9600</v>
          </cell>
          <cell r="K7642">
            <v>9600</v>
          </cell>
          <cell r="L7642">
            <v>9600</v>
          </cell>
          <cell r="M7642" t="str">
            <v>F</v>
          </cell>
          <cell r="N7642">
            <v>1</v>
          </cell>
          <cell r="O7642" t="str">
            <v>L</v>
          </cell>
        </row>
        <row r="7643">
          <cell r="G7643" t="str">
            <v>SPO-2023/12-0002, SPO-2023/10-0004, SPO-2023/11-0015, SPO-2024/01-0001</v>
          </cell>
        </row>
        <row r="7643">
          <cell r="I7643" t="str">
            <v>F</v>
          </cell>
          <cell r="J7643">
            <v>98362.8</v>
          </cell>
          <cell r="K7643">
            <v>98362.8</v>
          </cell>
          <cell r="L7643">
            <v>59017.68</v>
          </cell>
          <cell r="M7643" t="str">
            <v>F</v>
          </cell>
          <cell r="N7643">
            <v>0.6</v>
          </cell>
          <cell r="O7643" t="str">
            <v>L</v>
          </cell>
        </row>
        <row r="7644">
          <cell r="G7644" t="str">
            <v>SPO-2023/09-0050</v>
          </cell>
        </row>
        <row r="7644">
          <cell r="I7644" t="str">
            <v>F</v>
          </cell>
          <cell r="J7644">
            <v>4620</v>
          </cell>
          <cell r="K7644">
            <v>4620</v>
          </cell>
          <cell r="L7644">
            <v>13860</v>
          </cell>
          <cell r="M7644" t="str">
            <v>F</v>
          </cell>
          <cell r="N7644">
            <v>3</v>
          </cell>
          <cell r="O7644" t="str">
            <v>L</v>
          </cell>
        </row>
        <row r="7645">
          <cell r="G7645" t="str">
            <v>SPO-2023/09-0019</v>
          </cell>
        </row>
        <row r="7645">
          <cell r="I7645" t="str">
            <v>F</v>
          </cell>
          <cell r="J7645">
            <v>30655</v>
          </cell>
          <cell r="K7645">
            <v>30655</v>
          </cell>
          <cell r="L7645">
            <v>18393</v>
          </cell>
          <cell r="M7645" t="str">
            <v>F</v>
          </cell>
          <cell r="N7645">
            <v>0.6</v>
          </cell>
          <cell r="O7645" t="str">
            <v>L</v>
          </cell>
        </row>
        <row r="7646">
          <cell r="G7646" t="str">
            <v>SPO-2023/12-0039, SPO-2023/11-0049, SPO-2023/09-0062, SPO-2023/12-0005, SPO-2023/10-0015, SPO-2023/12-0041, SPO-2023/11-0002, SPO-2024/01-0027, SPO-2023/09-0052</v>
          </cell>
        </row>
        <row r="7646">
          <cell r="I7646" t="str">
            <v>F</v>
          </cell>
          <cell r="J7646">
            <v>122364</v>
          </cell>
          <cell r="K7646">
            <v>122364</v>
          </cell>
          <cell r="L7646">
            <v>73418.4</v>
          </cell>
          <cell r="M7646" t="str">
            <v>F</v>
          </cell>
          <cell r="N7646">
            <v>0.6</v>
          </cell>
          <cell r="O7646" t="str">
            <v>L</v>
          </cell>
        </row>
        <row r="7647">
          <cell r="G7647" t="str">
            <v>SPO-2023/08-0041, SPO-2023/09-0029</v>
          </cell>
        </row>
        <row r="7647">
          <cell r="I7647" t="str">
            <v>F</v>
          </cell>
          <cell r="J7647">
            <v>5700</v>
          </cell>
          <cell r="K7647">
            <v>5700</v>
          </cell>
          <cell r="L7647">
            <v>17100</v>
          </cell>
          <cell r="M7647" t="str">
            <v>F</v>
          </cell>
          <cell r="N7647">
            <v>3</v>
          </cell>
          <cell r="O7647" t="str">
            <v>L</v>
          </cell>
        </row>
        <row r="7648">
          <cell r="F7648" t="str">
            <v>BEAU6264440</v>
          </cell>
          <cell r="G7648" t="str">
            <v>GR-2023/08-0053</v>
          </cell>
          <cell r="H7648" t="str">
            <v>202209-S0041, 202305-S0083, 202305-S0023, 202305-S0010, 202306-S0039, 202305-S0093, 202307-S0005, 202306-S0031, 202307-S0051, 202305-S0020, 202305-S0026, 202304-S0069, 202303-S0037</v>
          </cell>
          <cell r="I7648" t="str">
            <v>F</v>
          </cell>
          <cell r="J7648">
            <v>660877.54</v>
          </cell>
          <cell r="K7648">
            <v>660877.54</v>
          </cell>
          <cell r="L7648">
            <v>422697.27</v>
          </cell>
          <cell r="M7648" t="str">
            <v>F</v>
          </cell>
          <cell r="N7648">
            <v>0.6396</v>
          </cell>
          <cell r="O7648" t="str">
            <v>I</v>
          </cell>
        </row>
        <row r="7649">
          <cell r="G7649" t="str">
            <v>SPO-2023/09-0019</v>
          </cell>
        </row>
        <row r="7649">
          <cell r="I7649" t="str">
            <v>F</v>
          </cell>
          <cell r="J7649">
            <v>7200</v>
          </cell>
          <cell r="K7649">
            <v>7200</v>
          </cell>
          <cell r="L7649">
            <v>4320</v>
          </cell>
          <cell r="M7649" t="str">
            <v>F</v>
          </cell>
          <cell r="N7649">
            <v>0.6</v>
          </cell>
          <cell r="O7649" t="str">
            <v>L</v>
          </cell>
        </row>
        <row r="7650">
          <cell r="G7650" t="str">
            <v>SPO-2023/10-0017, SPO-2023/09-0001</v>
          </cell>
        </row>
        <row r="7650">
          <cell r="I7650" t="str">
            <v>F</v>
          </cell>
          <cell r="J7650">
            <v>33020</v>
          </cell>
          <cell r="K7650">
            <v>33020</v>
          </cell>
          <cell r="L7650">
            <v>99060</v>
          </cell>
          <cell r="M7650" t="str">
            <v>F</v>
          </cell>
          <cell r="N7650">
            <v>3</v>
          </cell>
          <cell r="O7650" t="str">
            <v>L</v>
          </cell>
        </row>
        <row r="7651">
          <cell r="G7651" t="str">
            <v>SPO-2023/09-0063, SPO-2024/07-0074, SPO-2023/10-0015</v>
          </cell>
        </row>
        <row r="7651">
          <cell r="I7651" t="str">
            <v>F</v>
          </cell>
          <cell r="J7651">
            <v>12120</v>
          </cell>
          <cell r="K7651">
            <v>12120</v>
          </cell>
          <cell r="L7651">
            <v>7272</v>
          </cell>
          <cell r="M7651" t="str">
            <v>F</v>
          </cell>
          <cell r="N7651">
            <v>0.6</v>
          </cell>
          <cell r="O7651" t="str">
            <v>L</v>
          </cell>
        </row>
        <row r="7652">
          <cell r="I7652" t="str">
            <v>F</v>
          </cell>
          <cell r="J7652">
            <v>3799.1</v>
          </cell>
          <cell r="K7652">
            <v>3799.1</v>
          </cell>
          <cell r="L7652">
            <v>2279.46</v>
          </cell>
          <cell r="M7652" t="str">
            <v>F</v>
          </cell>
          <cell r="N7652">
            <v>0.6</v>
          </cell>
          <cell r="O7652" t="str">
            <v>N</v>
          </cell>
        </row>
        <row r="7653">
          <cell r="G7653" t="str">
            <v>GR-2023/08-0016</v>
          </cell>
        </row>
        <row r="7653">
          <cell r="I7653" t="str">
            <v>F</v>
          </cell>
          <cell r="J7653">
            <v>7381.5</v>
          </cell>
          <cell r="K7653">
            <v>7381.5</v>
          </cell>
          <cell r="L7653">
            <v>7381.5</v>
          </cell>
          <cell r="M7653" t="str">
            <v>F</v>
          </cell>
          <cell r="N7653">
            <v>1</v>
          </cell>
        </row>
        <row r="7654">
          <cell r="G7654" t="str">
            <v>SPO-2023/08-0047</v>
          </cell>
        </row>
        <row r="7654">
          <cell r="I7654" t="str">
            <v>F</v>
          </cell>
          <cell r="J7654">
            <v>3450</v>
          </cell>
          <cell r="K7654">
            <v>3450</v>
          </cell>
          <cell r="L7654">
            <v>2070</v>
          </cell>
          <cell r="M7654" t="str">
            <v>F</v>
          </cell>
          <cell r="N7654">
            <v>0.6</v>
          </cell>
          <cell r="O7654" t="str">
            <v>L</v>
          </cell>
        </row>
        <row r="7655">
          <cell r="I7655" t="str">
            <v>F</v>
          </cell>
          <cell r="J7655">
            <v>3600</v>
          </cell>
          <cell r="K7655">
            <v>3600</v>
          </cell>
          <cell r="L7655">
            <v>10800</v>
          </cell>
          <cell r="M7655" t="str">
            <v>F</v>
          </cell>
          <cell r="N7655">
            <v>3</v>
          </cell>
          <cell r="O7655" t="str">
            <v>N</v>
          </cell>
        </row>
        <row r="7656">
          <cell r="G7656" t="str">
            <v>SPO-2023/09-0034, SPO-2023/09-0023, SPO-2023/08-0039, SPO-2023/08-0035</v>
          </cell>
        </row>
        <row r="7656">
          <cell r="I7656" t="str">
            <v>F</v>
          </cell>
          <cell r="J7656">
            <v>130010</v>
          </cell>
          <cell r="K7656">
            <v>130010</v>
          </cell>
          <cell r="L7656">
            <v>390030</v>
          </cell>
          <cell r="M7656" t="str">
            <v>F</v>
          </cell>
          <cell r="N7656">
            <v>3</v>
          </cell>
          <cell r="O7656" t="str">
            <v>L</v>
          </cell>
        </row>
        <row r="7657">
          <cell r="G7657" t="str">
            <v>SPO-2023/12-0004, SPO-2023/12-0038</v>
          </cell>
        </row>
        <row r="7657">
          <cell r="I7657" t="str">
            <v>F</v>
          </cell>
          <cell r="J7657">
            <v>16500</v>
          </cell>
          <cell r="K7657">
            <v>16500</v>
          </cell>
          <cell r="L7657">
            <v>9900</v>
          </cell>
          <cell r="M7657" t="str">
            <v>F</v>
          </cell>
          <cell r="N7657">
            <v>0.6</v>
          </cell>
          <cell r="O7657" t="str">
            <v>L</v>
          </cell>
        </row>
        <row r="7658">
          <cell r="G7658" t="str">
            <v>SPO-2023/12-0002, SPO-2023/09-0004, SPO-2023/10-0004</v>
          </cell>
        </row>
        <row r="7658">
          <cell r="I7658" t="str">
            <v>F</v>
          </cell>
          <cell r="J7658">
            <v>69165</v>
          </cell>
          <cell r="K7658">
            <v>69165</v>
          </cell>
          <cell r="L7658">
            <v>325213830</v>
          </cell>
          <cell r="M7658" t="str">
            <v>F</v>
          </cell>
          <cell r="N7658">
            <v>4702</v>
          </cell>
          <cell r="O7658" t="str">
            <v>L</v>
          </cell>
        </row>
        <row r="7659">
          <cell r="G7659" t="str">
            <v>SPO-2023/10-0024</v>
          </cell>
        </row>
        <row r="7659">
          <cell r="I7659" t="str">
            <v>F</v>
          </cell>
          <cell r="J7659">
            <v>3072</v>
          </cell>
          <cell r="K7659">
            <v>3072</v>
          </cell>
          <cell r="L7659">
            <v>9216</v>
          </cell>
          <cell r="M7659" t="str">
            <v>F</v>
          </cell>
          <cell r="N7659">
            <v>3</v>
          </cell>
          <cell r="O7659" t="str">
            <v>N</v>
          </cell>
        </row>
        <row r="7660">
          <cell r="G7660" t="str">
            <v>SPO-2023/09-0047</v>
          </cell>
        </row>
        <row r="7660">
          <cell r="I7660" t="str">
            <v>F</v>
          </cell>
          <cell r="J7660">
            <v>4753</v>
          </cell>
          <cell r="K7660">
            <v>4753</v>
          </cell>
          <cell r="L7660">
            <v>14259</v>
          </cell>
          <cell r="M7660" t="str">
            <v>F</v>
          </cell>
          <cell r="N7660">
            <v>3</v>
          </cell>
          <cell r="O7660" t="str">
            <v>L</v>
          </cell>
        </row>
        <row r="7661">
          <cell r="G7661" t="str">
            <v>SPO-2023/08-0042</v>
          </cell>
        </row>
        <row r="7661">
          <cell r="I7661" t="str">
            <v>F</v>
          </cell>
          <cell r="J7661">
            <v>44800</v>
          </cell>
          <cell r="K7661">
            <v>44800</v>
          </cell>
          <cell r="L7661">
            <v>44800</v>
          </cell>
          <cell r="M7661" t="str">
            <v>F</v>
          </cell>
          <cell r="N7661">
            <v>1</v>
          </cell>
          <cell r="O7661" t="str">
            <v>L</v>
          </cell>
        </row>
        <row r="7662">
          <cell r="G7662" t="str">
            <v>SPO-2023/11-0002, SPO-2024/03-0017, SPO-2023/12-0039, SPO-2023/09-0063</v>
          </cell>
        </row>
        <row r="7662">
          <cell r="I7662" t="str">
            <v>F</v>
          </cell>
          <cell r="J7662">
            <v>131537</v>
          </cell>
          <cell r="K7662">
            <v>131537</v>
          </cell>
          <cell r="L7662">
            <v>78922.2</v>
          </cell>
          <cell r="M7662" t="str">
            <v>F</v>
          </cell>
          <cell r="N7662">
            <v>0.6</v>
          </cell>
          <cell r="O7662" t="str">
            <v>L</v>
          </cell>
        </row>
        <row r="7663">
          <cell r="G7663" t="str">
            <v>SPO-2023/10-0024</v>
          </cell>
        </row>
        <row r="7663">
          <cell r="I7663" t="str">
            <v>F</v>
          </cell>
          <cell r="J7663">
            <v>16000</v>
          </cell>
          <cell r="K7663">
            <v>16000</v>
          </cell>
          <cell r="L7663">
            <v>48000</v>
          </cell>
          <cell r="M7663" t="str">
            <v>F</v>
          </cell>
          <cell r="N7663">
            <v>3</v>
          </cell>
          <cell r="O7663" t="str">
            <v>L</v>
          </cell>
        </row>
        <row r="7664">
          <cell r="G7664" t="str">
            <v>SPO-2023/09-0053</v>
          </cell>
        </row>
        <row r="7664">
          <cell r="I7664" t="str">
            <v>F</v>
          </cell>
          <cell r="J7664">
            <v>37900</v>
          </cell>
          <cell r="K7664">
            <v>37900</v>
          </cell>
          <cell r="L7664">
            <v>22740</v>
          </cell>
          <cell r="M7664" t="str">
            <v>F</v>
          </cell>
          <cell r="N7664">
            <v>0.6</v>
          </cell>
          <cell r="O7664" t="str">
            <v>L</v>
          </cell>
        </row>
        <row r="7665">
          <cell r="I7665" t="str">
            <v>F</v>
          </cell>
          <cell r="J7665">
            <v>106020</v>
          </cell>
          <cell r="K7665">
            <v>106020</v>
          </cell>
          <cell r="L7665">
            <v>63612</v>
          </cell>
          <cell r="M7665" t="str">
            <v>F</v>
          </cell>
          <cell r="N7665">
            <v>0.6</v>
          </cell>
          <cell r="O7665" t="str">
            <v>N</v>
          </cell>
        </row>
        <row r="7666">
          <cell r="G7666" t="str">
            <v>SPO-2023/11-0007, SPO-2023/08-0033, SPO-2023/09-0027</v>
          </cell>
        </row>
        <row r="7666">
          <cell r="I7666" t="str">
            <v>F</v>
          </cell>
          <cell r="J7666">
            <v>33065</v>
          </cell>
          <cell r="K7666">
            <v>33065</v>
          </cell>
          <cell r="L7666">
            <v>19839</v>
          </cell>
          <cell r="M7666" t="str">
            <v>F</v>
          </cell>
          <cell r="N7666">
            <v>0.6</v>
          </cell>
          <cell r="O7666" t="str">
            <v>L</v>
          </cell>
        </row>
        <row r="7667">
          <cell r="F7667" t="str">
            <v>TCLU8504710</v>
          </cell>
          <cell r="G7667" t="str">
            <v>GR-2023/09-0043</v>
          </cell>
        </row>
        <row r="7667">
          <cell r="I7667" t="str">
            <v>F</v>
          </cell>
          <cell r="J7667">
            <v>0</v>
          </cell>
          <cell r="K7667">
            <v>0</v>
          </cell>
          <cell r="L7667">
            <v>0</v>
          </cell>
          <cell r="M7667" t="str">
            <v>F</v>
          </cell>
          <cell r="N7667">
            <v>1</v>
          </cell>
          <cell r="O7667" t="str">
            <v>I</v>
          </cell>
        </row>
        <row r="7668">
          <cell r="G7668" t="str">
            <v>SPO-2023/09-0001</v>
          </cell>
        </row>
        <row r="7668">
          <cell r="I7668" t="str">
            <v>F</v>
          </cell>
          <cell r="J7668">
            <v>10716</v>
          </cell>
          <cell r="K7668">
            <v>10716</v>
          </cell>
          <cell r="L7668">
            <v>32148</v>
          </cell>
          <cell r="M7668" t="str">
            <v>F</v>
          </cell>
          <cell r="N7668">
            <v>3</v>
          </cell>
          <cell r="O7668" t="str">
            <v>L</v>
          </cell>
        </row>
        <row r="7669">
          <cell r="F7669" t="str">
            <v>TIIU4292538</v>
          </cell>
          <cell r="G7669" t="str">
            <v>GR-2023/08-0039</v>
          </cell>
          <cell r="H7669" t="str">
            <v>202307-S0073, 202307-S0019, 202302-S0033, 202205-S0058, 202305-S0086, 202306-S0049, 202302-S0041, 202307-S0053, 202305-S0053</v>
          </cell>
          <cell r="I7669" t="str">
            <v>F</v>
          </cell>
          <cell r="J7669">
            <v>112696.03</v>
          </cell>
          <cell r="K7669">
            <v>112696.03</v>
          </cell>
          <cell r="L7669">
            <v>72350.85</v>
          </cell>
          <cell r="M7669" t="str">
            <v>F</v>
          </cell>
          <cell r="N7669">
            <v>0.642</v>
          </cell>
          <cell r="O7669" t="str">
            <v>I</v>
          </cell>
        </row>
        <row r="7670">
          <cell r="F7670" t="str">
            <v>CMAU6912181</v>
          </cell>
          <cell r="G7670" t="str">
            <v>GR-2023/08-0029</v>
          </cell>
          <cell r="H7670" t="str">
            <v>202211-S0030, 202305-S0053</v>
          </cell>
          <cell r="I7670" t="str">
            <v>F</v>
          </cell>
          <cell r="J7670">
            <v>111384</v>
          </cell>
          <cell r="K7670">
            <v>111384</v>
          </cell>
          <cell r="L7670">
            <v>71508.53</v>
          </cell>
          <cell r="M7670" t="str">
            <v>F</v>
          </cell>
          <cell r="N7670">
            <v>0.642</v>
          </cell>
          <cell r="O7670" t="str">
            <v>I</v>
          </cell>
        </row>
        <row r="7671">
          <cell r="G7671" t="str">
            <v>GR-2023/08-0004</v>
          </cell>
        </row>
        <row r="7671">
          <cell r="I7671" t="str">
            <v>F</v>
          </cell>
          <cell r="J7671">
            <v>27</v>
          </cell>
          <cell r="K7671">
            <v>27</v>
          </cell>
          <cell r="L7671">
            <v>27</v>
          </cell>
          <cell r="M7671" t="str">
            <v>F</v>
          </cell>
          <cell r="N7671">
            <v>1</v>
          </cell>
        </row>
        <row r="7672">
          <cell r="F7672" t="str">
            <v>CAIU7260676</v>
          </cell>
          <cell r="G7672" t="str">
            <v>GR-2023/08-0030</v>
          </cell>
          <cell r="H7672" t="str">
            <v>202305-S0053</v>
          </cell>
          <cell r="I7672" t="str">
            <v>F</v>
          </cell>
          <cell r="J7672">
            <v>105930</v>
          </cell>
          <cell r="K7672">
            <v>105930</v>
          </cell>
          <cell r="L7672">
            <v>68007.06</v>
          </cell>
          <cell r="M7672" t="str">
            <v>F</v>
          </cell>
          <cell r="N7672">
            <v>0.642</v>
          </cell>
          <cell r="O7672" t="str">
            <v>I</v>
          </cell>
        </row>
        <row r="7673">
          <cell r="F7673" t="str">
            <v>CMAU4409619</v>
          </cell>
          <cell r="G7673" t="str">
            <v>GR-2023/08-0036</v>
          </cell>
          <cell r="H7673" t="str">
            <v>202211-S0088, 202210-S0087, 202305-S0086</v>
          </cell>
          <cell r="I7673" t="str">
            <v>F</v>
          </cell>
          <cell r="J7673">
            <v>113649.97</v>
          </cell>
          <cell r="K7673">
            <v>113649.97</v>
          </cell>
          <cell r="L7673">
            <v>72963.28</v>
          </cell>
          <cell r="M7673" t="str">
            <v>F</v>
          </cell>
          <cell r="N7673">
            <v>0.642</v>
          </cell>
          <cell r="O7673" t="str">
            <v>I</v>
          </cell>
        </row>
        <row r="7674">
          <cell r="F7674" t="str">
            <v>SEKU6203040</v>
          </cell>
          <cell r="G7674" t="str">
            <v>GR-2023/08-0035</v>
          </cell>
          <cell r="H7674" t="str">
            <v>202304-S0061, 202307-S0026, 202211-S0026, 202305-S0065, 202306-S0057</v>
          </cell>
          <cell r="I7674" t="str">
            <v>F</v>
          </cell>
          <cell r="J7674">
            <v>102080</v>
          </cell>
          <cell r="K7674">
            <v>102080</v>
          </cell>
          <cell r="L7674">
            <v>65535.36</v>
          </cell>
          <cell r="M7674" t="str">
            <v>F</v>
          </cell>
          <cell r="N7674">
            <v>0.642</v>
          </cell>
          <cell r="O7674" t="str">
            <v>I</v>
          </cell>
        </row>
        <row r="7675">
          <cell r="F7675" t="str">
            <v>CAIU8257358</v>
          </cell>
          <cell r="G7675" t="str">
            <v>GR-2023/08-0031</v>
          </cell>
          <cell r="H7675" t="str">
            <v>202203-S0087, 202211-S0105, 202305-S0038, 202306-S0050</v>
          </cell>
          <cell r="I7675" t="str">
            <v>F</v>
          </cell>
          <cell r="J7675">
            <v>93355.51</v>
          </cell>
          <cell r="K7675">
            <v>93355.51</v>
          </cell>
          <cell r="L7675">
            <v>59934.24</v>
          </cell>
          <cell r="M7675" t="str">
            <v>F</v>
          </cell>
          <cell r="N7675">
            <v>0.642</v>
          </cell>
          <cell r="O7675" t="str">
            <v>I</v>
          </cell>
        </row>
        <row r="7676">
          <cell r="I7676" t="str">
            <v>F</v>
          </cell>
          <cell r="J7676">
            <v>800</v>
          </cell>
          <cell r="K7676">
            <v>800</v>
          </cell>
          <cell r="L7676">
            <v>480</v>
          </cell>
          <cell r="M7676" t="str">
            <v>F</v>
          </cell>
          <cell r="N7676">
            <v>0.6</v>
          </cell>
          <cell r="O7676" t="str">
            <v>N</v>
          </cell>
        </row>
        <row r="7677">
          <cell r="G7677" t="str">
            <v>SPO-2023/08-0008</v>
          </cell>
        </row>
        <row r="7677">
          <cell r="I7677" t="str">
            <v>F</v>
          </cell>
          <cell r="J7677">
            <v>135</v>
          </cell>
          <cell r="K7677">
            <v>135</v>
          </cell>
          <cell r="L7677">
            <v>405</v>
          </cell>
          <cell r="M7677" t="str">
            <v>F</v>
          </cell>
          <cell r="N7677">
            <v>3</v>
          </cell>
          <cell r="O7677" t="str">
            <v>L</v>
          </cell>
        </row>
        <row r="7678">
          <cell r="G7678" t="str">
            <v>SPO-2023/11-0020, SPO-2023/09-0009</v>
          </cell>
        </row>
        <row r="7678">
          <cell r="I7678" t="str">
            <v>F</v>
          </cell>
          <cell r="J7678">
            <v>723</v>
          </cell>
          <cell r="K7678">
            <v>723</v>
          </cell>
          <cell r="L7678">
            <v>2169</v>
          </cell>
          <cell r="M7678" t="str">
            <v>F</v>
          </cell>
          <cell r="N7678">
            <v>3</v>
          </cell>
          <cell r="O7678" t="str">
            <v>L</v>
          </cell>
        </row>
        <row r="7679">
          <cell r="I7679" t="str">
            <v>F</v>
          </cell>
          <cell r="J7679">
            <v>4180</v>
          </cell>
          <cell r="K7679">
            <v>4180</v>
          </cell>
          <cell r="L7679">
            <v>12540</v>
          </cell>
          <cell r="M7679" t="str">
            <v>F</v>
          </cell>
          <cell r="N7679">
            <v>3</v>
          </cell>
          <cell r="O7679" t="str">
            <v>N</v>
          </cell>
        </row>
        <row r="7680">
          <cell r="F7680" t="str">
            <v>TCLU6600274</v>
          </cell>
          <cell r="G7680" t="str">
            <v>GR-2023/08-0023</v>
          </cell>
          <cell r="H7680" t="str">
            <v>202306-S0011, 202305-S0035, 202302-S0091, 202305-S0007, 202302-S0001, 202305-S0043, 202306-S0018</v>
          </cell>
          <cell r="I7680" t="str">
            <v>F</v>
          </cell>
          <cell r="J7680">
            <v>139573</v>
          </cell>
          <cell r="K7680">
            <v>139573</v>
          </cell>
          <cell r="L7680">
            <v>89605.87</v>
          </cell>
          <cell r="M7680" t="str">
            <v>F</v>
          </cell>
          <cell r="N7680">
            <v>0.642</v>
          </cell>
          <cell r="O7680" t="str">
            <v>I</v>
          </cell>
        </row>
        <row r="7681">
          <cell r="G7681" t="str">
            <v>SPO-2023/09-0034, SPO-2023/08-0036, SPO-2023/08-0041, SPO-2023/09-0024, SPO-2023/08-0026, SPO-2023/09-0029</v>
          </cell>
        </row>
        <row r="7681">
          <cell r="I7681" t="str">
            <v>F</v>
          </cell>
          <cell r="J7681">
            <v>97124</v>
          </cell>
          <cell r="K7681">
            <v>97124</v>
          </cell>
          <cell r="L7681">
            <v>291372</v>
          </cell>
          <cell r="M7681" t="str">
            <v>F</v>
          </cell>
          <cell r="N7681">
            <v>3</v>
          </cell>
          <cell r="O7681" t="str">
            <v>L</v>
          </cell>
        </row>
        <row r="7682">
          <cell r="F7682" t="str">
            <v>CMAU7080358</v>
          </cell>
          <cell r="G7682" t="str">
            <v>GR-2023/08-0038</v>
          </cell>
          <cell r="H7682" t="str">
            <v>202205-S0076, 202304-S0053, 202303-S0023, 202303-S0022, 202212-S0039</v>
          </cell>
          <cell r="I7682" t="str">
            <v>F</v>
          </cell>
          <cell r="J7682">
            <v>96716.17</v>
          </cell>
          <cell r="K7682">
            <v>96716.17</v>
          </cell>
          <cell r="L7682">
            <v>62091.78</v>
          </cell>
          <cell r="M7682" t="str">
            <v>F</v>
          </cell>
          <cell r="N7682">
            <v>0.642</v>
          </cell>
          <cell r="O7682" t="str">
            <v>I</v>
          </cell>
        </row>
        <row r="7683">
          <cell r="G7683" t="str">
            <v>SPO-2023/09-0028, SPO-2023/11-0012</v>
          </cell>
        </row>
        <row r="7683">
          <cell r="I7683" t="str">
            <v>F</v>
          </cell>
          <cell r="J7683">
            <v>36750</v>
          </cell>
          <cell r="K7683">
            <v>36750</v>
          </cell>
          <cell r="L7683">
            <v>36750</v>
          </cell>
          <cell r="M7683" t="str">
            <v>F</v>
          </cell>
          <cell r="N7683">
            <v>1</v>
          </cell>
          <cell r="O7683" t="str">
            <v>L</v>
          </cell>
        </row>
        <row r="7684">
          <cell r="G7684" t="str">
            <v>SPO-2023/09-0004</v>
          </cell>
        </row>
        <row r="7684">
          <cell r="I7684" t="str">
            <v>F</v>
          </cell>
          <cell r="J7684">
            <v>2622</v>
          </cell>
          <cell r="K7684">
            <v>2622</v>
          </cell>
          <cell r="L7684">
            <v>1573.2</v>
          </cell>
          <cell r="M7684" t="str">
            <v>F</v>
          </cell>
          <cell r="N7684">
            <v>0.6</v>
          </cell>
          <cell r="O7684" t="str">
            <v>N</v>
          </cell>
        </row>
        <row r="7685">
          <cell r="G7685" t="str">
            <v>SPO-2023/08-0008</v>
          </cell>
        </row>
        <row r="7685">
          <cell r="I7685" t="str">
            <v>F</v>
          </cell>
          <cell r="J7685">
            <v>48</v>
          </cell>
          <cell r="K7685">
            <v>48</v>
          </cell>
          <cell r="L7685">
            <v>144</v>
          </cell>
          <cell r="M7685" t="str">
            <v>F</v>
          </cell>
          <cell r="N7685">
            <v>3</v>
          </cell>
          <cell r="O7685" t="str">
            <v>L</v>
          </cell>
        </row>
        <row r="7686">
          <cell r="G7686" t="str">
            <v>SPO-2023/08-0004</v>
          </cell>
        </row>
        <row r="7686">
          <cell r="I7686" t="str">
            <v>F</v>
          </cell>
          <cell r="J7686">
            <v>4400</v>
          </cell>
          <cell r="K7686">
            <v>4400</v>
          </cell>
          <cell r="L7686">
            <v>2640</v>
          </cell>
          <cell r="M7686" t="str">
            <v>F</v>
          </cell>
          <cell r="N7686">
            <v>0.6</v>
          </cell>
          <cell r="O7686" t="str">
            <v>L</v>
          </cell>
        </row>
        <row r="7687">
          <cell r="F7687" t="str">
            <v>APHU6517595</v>
          </cell>
          <cell r="G7687" t="str">
            <v>GR-2023/08-0041</v>
          </cell>
          <cell r="H7687" t="str">
            <v>202211-S0037, 202306-S0059</v>
          </cell>
          <cell r="I7687" t="str">
            <v>F</v>
          </cell>
          <cell r="J7687">
            <v>113510.02</v>
          </cell>
          <cell r="K7687">
            <v>113510.02</v>
          </cell>
          <cell r="L7687">
            <v>72873.43</v>
          </cell>
          <cell r="M7687" t="str">
            <v>F</v>
          </cell>
          <cell r="N7687">
            <v>0.642</v>
          </cell>
          <cell r="O7687" t="str">
            <v>I</v>
          </cell>
        </row>
        <row r="7688">
          <cell r="G7688" t="str">
            <v>SPO-2023/09-0039</v>
          </cell>
        </row>
        <row r="7688">
          <cell r="I7688" t="str">
            <v>F</v>
          </cell>
          <cell r="J7688">
            <v>4600</v>
          </cell>
          <cell r="K7688">
            <v>4600</v>
          </cell>
          <cell r="L7688">
            <v>13800</v>
          </cell>
          <cell r="M7688" t="str">
            <v>F</v>
          </cell>
          <cell r="N7688">
            <v>3</v>
          </cell>
          <cell r="O7688" t="str">
            <v>L</v>
          </cell>
        </row>
        <row r="7689">
          <cell r="I7689" t="str">
            <v>F</v>
          </cell>
          <cell r="J7689">
            <v>2694</v>
          </cell>
          <cell r="K7689">
            <v>2694</v>
          </cell>
          <cell r="L7689">
            <v>1616.4</v>
          </cell>
          <cell r="M7689" t="str">
            <v>F</v>
          </cell>
          <cell r="N7689">
            <v>0.6</v>
          </cell>
          <cell r="O7689" t="str">
            <v>N</v>
          </cell>
        </row>
        <row r="7690">
          <cell r="G7690" t="str">
            <v>SPO-2023/10-0025</v>
          </cell>
        </row>
        <row r="7690">
          <cell r="I7690" t="str">
            <v>F</v>
          </cell>
          <cell r="J7690">
            <v>39032</v>
          </cell>
          <cell r="K7690">
            <v>39032</v>
          </cell>
          <cell r="L7690">
            <v>117096</v>
          </cell>
          <cell r="M7690" t="str">
            <v>F</v>
          </cell>
          <cell r="N7690">
            <v>3</v>
          </cell>
          <cell r="O7690" t="str">
            <v>L</v>
          </cell>
        </row>
        <row r="7691">
          <cell r="I7691" t="str">
            <v>F</v>
          </cell>
          <cell r="J7691">
            <v>7752</v>
          </cell>
          <cell r="K7691">
            <v>7752</v>
          </cell>
          <cell r="L7691">
            <v>4651.2</v>
          </cell>
          <cell r="M7691" t="str">
            <v>F</v>
          </cell>
          <cell r="N7691">
            <v>0.6</v>
          </cell>
          <cell r="O7691" t="str">
            <v>N</v>
          </cell>
        </row>
        <row r="7692">
          <cell r="F7692" t="str">
            <v>CMAU6291696</v>
          </cell>
          <cell r="G7692" t="str">
            <v>GR-2023/08-0037</v>
          </cell>
          <cell r="H7692" t="str">
            <v>202305-S0036, 202302-S0056, 202306-S0025, 202210-S0086, 202306-S0022, 202302-S0015</v>
          </cell>
          <cell r="I7692" t="str">
            <v>F</v>
          </cell>
          <cell r="J7692">
            <v>155445.08</v>
          </cell>
          <cell r="K7692">
            <v>155445.08</v>
          </cell>
          <cell r="L7692">
            <v>99795.74</v>
          </cell>
          <cell r="M7692" t="str">
            <v>F</v>
          </cell>
          <cell r="N7692">
            <v>0.642</v>
          </cell>
          <cell r="O7692" t="str">
            <v>I</v>
          </cell>
        </row>
        <row r="7693">
          <cell r="G7693" t="str">
            <v>SPO-2023/08-0007</v>
          </cell>
        </row>
        <row r="7693">
          <cell r="I7693" t="str">
            <v>F</v>
          </cell>
          <cell r="J7693">
            <v>3200</v>
          </cell>
          <cell r="K7693">
            <v>3200</v>
          </cell>
          <cell r="L7693">
            <v>9600</v>
          </cell>
          <cell r="M7693" t="str">
            <v>F</v>
          </cell>
          <cell r="N7693">
            <v>3</v>
          </cell>
          <cell r="O7693" t="str">
            <v>L</v>
          </cell>
        </row>
        <row r="7694">
          <cell r="F7694" t="str">
            <v>FFAU4224526</v>
          </cell>
          <cell r="G7694" t="str">
            <v>GR-2023/08-0033</v>
          </cell>
          <cell r="H7694" t="str">
            <v>202304-S0053</v>
          </cell>
          <cell r="I7694" t="str">
            <v>F</v>
          </cell>
          <cell r="J7694">
            <v>88845.75</v>
          </cell>
          <cell r="K7694">
            <v>88845.75</v>
          </cell>
          <cell r="L7694">
            <v>57038.97</v>
          </cell>
          <cell r="M7694" t="str">
            <v>F</v>
          </cell>
          <cell r="N7694">
            <v>0.642</v>
          </cell>
          <cell r="O7694" t="str">
            <v>I</v>
          </cell>
        </row>
        <row r="7695">
          <cell r="F7695" t="str">
            <v>UETU5514447</v>
          </cell>
          <cell r="G7695" t="str">
            <v>GR-2023/08-0032</v>
          </cell>
          <cell r="H7695" t="str">
            <v>202304-S0058, 202304-S0037, 202305-S0079, 202305-S0007, 202302-S0001, 202306-S0036, 202305-S0043, 202305-S0035, 202306-S0019</v>
          </cell>
          <cell r="I7695" t="str">
            <v>F</v>
          </cell>
          <cell r="J7695">
            <v>159550</v>
          </cell>
          <cell r="K7695">
            <v>159550</v>
          </cell>
          <cell r="L7695">
            <v>102431.1</v>
          </cell>
          <cell r="M7695" t="str">
            <v>F</v>
          </cell>
          <cell r="N7695">
            <v>0.642</v>
          </cell>
          <cell r="O7695" t="str">
            <v>I</v>
          </cell>
        </row>
        <row r="7696">
          <cell r="G7696" t="str">
            <v>SPO-2023/11-0015, SPO-2024/01-0082, SPO-2023/09-0019, SPO-2023/10-0004</v>
          </cell>
        </row>
        <row r="7696">
          <cell r="I7696" t="str">
            <v>F</v>
          </cell>
          <cell r="J7696">
            <v>411630</v>
          </cell>
          <cell r="K7696">
            <v>411630</v>
          </cell>
          <cell r="L7696">
            <v>246978</v>
          </cell>
          <cell r="M7696" t="str">
            <v>F</v>
          </cell>
          <cell r="N7696">
            <v>0.6</v>
          </cell>
          <cell r="O7696" t="str">
            <v>L</v>
          </cell>
        </row>
        <row r="7697">
          <cell r="I7697" t="str">
            <v>F</v>
          </cell>
          <cell r="J7697">
            <v>0</v>
          </cell>
          <cell r="K7697">
            <v>0</v>
          </cell>
          <cell r="L7697">
            <v>0</v>
          </cell>
          <cell r="M7697" t="str">
            <v>F</v>
          </cell>
          <cell r="N7697">
            <v>0.6</v>
          </cell>
        </row>
        <row r="7698">
          <cell r="G7698" t="str">
            <v>SPO-2023/08-0024</v>
          </cell>
        </row>
        <row r="7698">
          <cell r="I7698" t="str">
            <v>F</v>
          </cell>
          <cell r="J7698">
            <v>3080</v>
          </cell>
          <cell r="K7698">
            <v>3080</v>
          </cell>
          <cell r="L7698">
            <v>1848</v>
          </cell>
          <cell r="M7698" t="str">
            <v>F</v>
          </cell>
          <cell r="N7698">
            <v>0.6</v>
          </cell>
          <cell r="O7698" t="str">
            <v>L</v>
          </cell>
        </row>
        <row r="7699">
          <cell r="G7699" t="str">
            <v>SPO-2023/09-0048</v>
          </cell>
        </row>
        <row r="7699">
          <cell r="I7699" t="str">
            <v>F</v>
          </cell>
          <cell r="J7699">
            <v>146.9</v>
          </cell>
          <cell r="K7699">
            <v>146.9</v>
          </cell>
          <cell r="L7699">
            <v>88.14</v>
          </cell>
          <cell r="M7699" t="str">
            <v>F</v>
          </cell>
          <cell r="N7699">
            <v>0.6</v>
          </cell>
          <cell r="O7699" t="str">
            <v>L</v>
          </cell>
        </row>
        <row r="7700">
          <cell r="F7700" t="str">
            <v>CLHU8902451</v>
          </cell>
          <cell r="G7700" t="str">
            <v>GR-2023/08-0027</v>
          </cell>
          <cell r="H7700" t="str">
            <v>202303-S0011, 202304-S0057</v>
          </cell>
          <cell r="I7700" t="str">
            <v>F</v>
          </cell>
          <cell r="J7700">
            <v>6234.5</v>
          </cell>
          <cell r="K7700">
            <v>6234.5</v>
          </cell>
          <cell r="L7700">
            <v>4002.55</v>
          </cell>
          <cell r="M7700" t="str">
            <v>F</v>
          </cell>
          <cell r="N7700">
            <v>0.642</v>
          </cell>
          <cell r="O7700" t="str">
            <v>I</v>
          </cell>
        </row>
        <row r="7701">
          <cell r="F7701" t="str">
            <v>CLHU8902451</v>
          </cell>
          <cell r="G7701" t="str">
            <v>GR-2023/08-0026</v>
          </cell>
          <cell r="H7701" t="str">
            <v>202304-S0038, 202303-S0043, 202302-S0076, 202304-S0008, 202204-S0075</v>
          </cell>
          <cell r="I7701" t="str">
            <v>F</v>
          </cell>
          <cell r="J7701">
            <v>123613.19</v>
          </cell>
          <cell r="K7701">
            <v>123613.19</v>
          </cell>
          <cell r="L7701">
            <v>79359.67</v>
          </cell>
          <cell r="M7701" t="str">
            <v>F</v>
          </cell>
          <cell r="N7701">
            <v>0.642</v>
          </cell>
          <cell r="O7701" t="str">
            <v>I</v>
          </cell>
        </row>
        <row r="7702">
          <cell r="G7702" t="str">
            <v>SPO-2023/09-0005, SPO-2023/10-0023, SPO-2023/08-0007, SPO-2023/11-0016, SPO-2024/01-0004, SPO-2023/09-0039</v>
          </cell>
        </row>
        <row r="7702">
          <cell r="I7702" t="str">
            <v>F</v>
          </cell>
          <cell r="J7702">
            <v>309438</v>
          </cell>
          <cell r="K7702">
            <v>309438</v>
          </cell>
          <cell r="L7702">
            <v>928314</v>
          </cell>
          <cell r="M7702" t="str">
            <v>F</v>
          </cell>
          <cell r="N7702">
            <v>3</v>
          </cell>
          <cell r="O7702" t="str">
            <v>L</v>
          </cell>
        </row>
        <row r="7703">
          <cell r="G7703" t="str">
            <v>SPO-2023/08-0038</v>
          </cell>
        </row>
        <row r="7703">
          <cell r="I7703" t="str">
            <v>F</v>
          </cell>
          <cell r="J7703">
            <v>331.66</v>
          </cell>
          <cell r="K7703">
            <v>331.66</v>
          </cell>
          <cell r="L7703">
            <v>994.98</v>
          </cell>
          <cell r="M7703" t="str">
            <v>F</v>
          </cell>
          <cell r="N7703">
            <v>3</v>
          </cell>
          <cell r="O7703" t="str">
            <v>L</v>
          </cell>
        </row>
        <row r="7704">
          <cell r="G7704" t="str">
            <v>SPO-2023/08-0033, SPO-2023/08-0024</v>
          </cell>
        </row>
        <row r="7704">
          <cell r="I7704" t="str">
            <v>F</v>
          </cell>
          <cell r="J7704">
            <v>7950</v>
          </cell>
          <cell r="K7704">
            <v>7950</v>
          </cell>
          <cell r="L7704">
            <v>4770</v>
          </cell>
          <cell r="M7704" t="str">
            <v>F</v>
          </cell>
          <cell r="N7704">
            <v>0.6</v>
          </cell>
          <cell r="O7704" t="str">
            <v>L</v>
          </cell>
        </row>
        <row r="7705">
          <cell r="G7705" t="str">
            <v>SPO-2023/09-0043</v>
          </cell>
        </row>
        <row r="7705">
          <cell r="I7705" t="str">
            <v>F</v>
          </cell>
          <cell r="J7705">
            <v>17368.8</v>
          </cell>
          <cell r="K7705">
            <v>17368.8</v>
          </cell>
          <cell r="L7705">
            <v>17368.8</v>
          </cell>
          <cell r="M7705" t="str">
            <v>F</v>
          </cell>
          <cell r="N7705">
            <v>1</v>
          </cell>
          <cell r="O7705" t="str">
            <v>L</v>
          </cell>
        </row>
        <row r="7706">
          <cell r="G7706" t="str">
            <v>SPO-2023/09-0007</v>
          </cell>
        </row>
        <row r="7706">
          <cell r="I7706" t="str">
            <v>F</v>
          </cell>
          <cell r="J7706">
            <v>520</v>
          </cell>
          <cell r="K7706">
            <v>520</v>
          </cell>
          <cell r="L7706">
            <v>1560</v>
          </cell>
          <cell r="M7706" t="str">
            <v>F</v>
          </cell>
          <cell r="N7706">
            <v>3</v>
          </cell>
          <cell r="O7706" t="str">
            <v>L</v>
          </cell>
        </row>
        <row r="7707">
          <cell r="G7707" t="str">
            <v>SPO-2023/12-0050, SPO-2023/11-0043, SPO-2024/04-0071, SPO-2023/11-0045, SPO-2024/07-0086, SPO-2023/09-0031, SPO-2024/01-0118, SPO-2024/01-0087, SPO-2023/10-0018, SPO-2023/08-0020</v>
          </cell>
        </row>
        <row r="7707">
          <cell r="I7707" t="str">
            <v>F</v>
          </cell>
          <cell r="J7707">
            <v>294772</v>
          </cell>
          <cell r="K7707">
            <v>294772</v>
          </cell>
          <cell r="L7707">
            <v>176863.2</v>
          </cell>
          <cell r="M7707" t="str">
            <v>F</v>
          </cell>
          <cell r="N7707">
            <v>0.6</v>
          </cell>
          <cell r="O7707" t="str">
            <v>L</v>
          </cell>
        </row>
        <row r="7708">
          <cell r="G7708" t="str">
            <v>SPO-2023/09-0015</v>
          </cell>
        </row>
        <row r="7708">
          <cell r="I7708" t="str">
            <v>F</v>
          </cell>
          <cell r="J7708">
            <v>22500</v>
          </cell>
          <cell r="K7708">
            <v>22500</v>
          </cell>
          <cell r="L7708">
            <v>13500</v>
          </cell>
          <cell r="M7708" t="str">
            <v>F</v>
          </cell>
          <cell r="N7708">
            <v>0.6</v>
          </cell>
          <cell r="O7708" t="str">
            <v>L</v>
          </cell>
        </row>
        <row r="7709">
          <cell r="G7709" t="str">
            <v>GR-2023/07-0072</v>
          </cell>
        </row>
        <row r="7709">
          <cell r="I7709" t="str">
            <v>F</v>
          </cell>
          <cell r="J7709">
            <v>452.82</v>
          </cell>
          <cell r="K7709">
            <v>452.82</v>
          </cell>
          <cell r="L7709">
            <v>452.82</v>
          </cell>
          <cell r="M7709" t="str">
            <v>F</v>
          </cell>
          <cell r="N7709">
            <v>1</v>
          </cell>
          <cell r="O7709" t="str">
            <v>L</v>
          </cell>
        </row>
        <row r="7710">
          <cell r="G7710" t="str">
            <v>GR-2023/07-0058</v>
          </cell>
        </row>
        <row r="7710">
          <cell r="I7710" t="str">
            <v>F</v>
          </cell>
          <cell r="J7710">
            <v>46.78</v>
          </cell>
          <cell r="K7710">
            <v>46.78</v>
          </cell>
          <cell r="L7710">
            <v>46.78</v>
          </cell>
          <cell r="M7710" t="str">
            <v>F</v>
          </cell>
          <cell r="N7710">
            <v>1</v>
          </cell>
        </row>
        <row r="7711">
          <cell r="G7711" t="str">
            <v>SPO-2023/08-0017</v>
          </cell>
        </row>
        <row r="7711">
          <cell r="I7711" t="str">
            <v>F</v>
          </cell>
          <cell r="J7711">
            <v>3000</v>
          </cell>
          <cell r="K7711">
            <v>3000</v>
          </cell>
          <cell r="L7711">
            <v>1800</v>
          </cell>
          <cell r="M7711" t="str">
            <v>F</v>
          </cell>
          <cell r="N7711">
            <v>0.6</v>
          </cell>
          <cell r="O7711" t="str">
            <v>L</v>
          </cell>
        </row>
        <row r="7712">
          <cell r="G7712" t="str">
            <v>SPO-2023/08-0014</v>
          </cell>
        </row>
        <row r="7712">
          <cell r="I7712" t="str">
            <v>F</v>
          </cell>
          <cell r="J7712">
            <v>60</v>
          </cell>
          <cell r="K7712">
            <v>60</v>
          </cell>
          <cell r="L7712">
            <v>180</v>
          </cell>
          <cell r="M7712" t="str">
            <v>F</v>
          </cell>
          <cell r="N7712">
            <v>3</v>
          </cell>
          <cell r="O7712" t="str">
            <v>L</v>
          </cell>
        </row>
        <row r="7713">
          <cell r="G7713" t="str">
            <v>SPO-2023/08-0014</v>
          </cell>
        </row>
        <row r="7713">
          <cell r="I7713" t="str">
            <v>F</v>
          </cell>
          <cell r="J7713">
            <v>725</v>
          </cell>
          <cell r="K7713">
            <v>725</v>
          </cell>
          <cell r="L7713">
            <v>2175</v>
          </cell>
          <cell r="M7713" t="str">
            <v>F</v>
          </cell>
          <cell r="N7713">
            <v>3</v>
          </cell>
          <cell r="O7713" t="str">
            <v>L</v>
          </cell>
        </row>
        <row r="7714">
          <cell r="G7714" t="str">
            <v>SPO-2023/08-0026, SPO-2023/08-0041</v>
          </cell>
        </row>
        <row r="7714">
          <cell r="I7714" t="str">
            <v>F</v>
          </cell>
          <cell r="J7714">
            <v>9600</v>
          </cell>
          <cell r="K7714">
            <v>9600</v>
          </cell>
          <cell r="L7714">
            <v>28800</v>
          </cell>
          <cell r="M7714" t="str">
            <v>F</v>
          </cell>
          <cell r="N7714">
            <v>3</v>
          </cell>
          <cell r="O7714" t="str">
            <v>L</v>
          </cell>
        </row>
        <row r="7715">
          <cell r="G7715" t="str">
            <v>SPO-2023/08-0004</v>
          </cell>
        </row>
        <row r="7715">
          <cell r="I7715" t="str">
            <v>F</v>
          </cell>
          <cell r="J7715">
            <v>4700</v>
          </cell>
          <cell r="K7715">
            <v>4700</v>
          </cell>
          <cell r="L7715">
            <v>2820</v>
          </cell>
          <cell r="M7715" t="str">
            <v>F</v>
          </cell>
          <cell r="N7715">
            <v>0.6</v>
          </cell>
          <cell r="O7715" t="str">
            <v>L</v>
          </cell>
        </row>
        <row r="7716">
          <cell r="G7716" t="str">
            <v>SPO-2023/08-0038</v>
          </cell>
        </row>
        <row r="7716">
          <cell r="I7716" t="str">
            <v>F</v>
          </cell>
          <cell r="J7716">
            <v>18.2</v>
          </cell>
          <cell r="K7716">
            <v>18.2</v>
          </cell>
          <cell r="L7716">
            <v>54.6</v>
          </cell>
          <cell r="M7716" t="str">
            <v>F</v>
          </cell>
          <cell r="N7716">
            <v>3</v>
          </cell>
          <cell r="O7716" t="str">
            <v>L</v>
          </cell>
        </row>
        <row r="7717">
          <cell r="G7717" t="str">
            <v>SPO-2024/01-0001, SPO-2023/12-0003, SPO-2023/09-0019, SPO-2023/09-0004, SPO-2023/10-0004, SPO-2024/01-0010, SPO-2024/01-0082, SPO-2023/12-0068, SPO-2023/12-0002, SPO-2023/11-0037, SPO-2024/01-0131, SPO-2023/08-0006, SPO-2023/11-0015, SPO-2023/11-0014, SPO-2023/12-0001</v>
          </cell>
        </row>
        <row r="7717">
          <cell r="I7717" t="str">
            <v>F</v>
          </cell>
          <cell r="J7717">
            <v>381719.65</v>
          </cell>
          <cell r="K7717">
            <v>381719.65</v>
          </cell>
          <cell r="L7717">
            <v>229031.79</v>
          </cell>
          <cell r="M7717" t="str">
            <v>F</v>
          </cell>
          <cell r="N7717">
            <v>0.6</v>
          </cell>
          <cell r="O7717" t="str">
            <v>L</v>
          </cell>
        </row>
        <row r="7718">
          <cell r="G7718" t="str">
            <v>SPO-2023/08-0012, SPO-2023/09-0047, SPO-2023/10-0030</v>
          </cell>
        </row>
        <row r="7718">
          <cell r="I7718" t="str">
            <v>F</v>
          </cell>
          <cell r="J7718">
            <v>86512</v>
          </cell>
          <cell r="K7718">
            <v>86512</v>
          </cell>
          <cell r="L7718">
            <v>259536</v>
          </cell>
          <cell r="M7718" t="str">
            <v>F</v>
          </cell>
          <cell r="N7718">
            <v>3</v>
          </cell>
          <cell r="O7718" t="str">
            <v>L</v>
          </cell>
        </row>
        <row r="7719">
          <cell r="F7719" t="str">
            <v>TCKU7835996</v>
          </cell>
          <cell r="G7719" t="str">
            <v>GR-2023/07-0082</v>
          </cell>
          <cell r="H7719" t="str">
            <v>202302-S0071, 202305-S0093, 202305-S0074, 202207-S0036, 202306-S0039, 202303-S0068, 202305-S0026, 202210-S0027, 202211-S0093, 202304-S0070, 202209-S0053, 202302-S0045, 202303-S0037, 202302-S0003, 202305-S0056, 202305-S0023, 202304-S0009, 202304-S0039</v>
          </cell>
          <cell r="I7719" t="str">
            <v>F</v>
          </cell>
          <cell r="J7719">
            <v>677285.1</v>
          </cell>
          <cell r="K7719">
            <v>677285.1</v>
          </cell>
          <cell r="L7719">
            <v>439896.67</v>
          </cell>
          <cell r="M7719" t="str">
            <v>F</v>
          </cell>
          <cell r="N7719">
            <v>0.6495</v>
          </cell>
          <cell r="O7719" t="str">
            <v>I</v>
          </cell>
        </row>
        <row r="7720">
          <cell r="G7720" t="str">
            <v>SPO-2023/09-0006, SPO-2023/08-0008, SPO-2023/09-0040</v>
          </cell>
        </row>
        <row r="7720">
          <cell r="I7720" t="str">
            <v>F</v>
          </cell>
          <cell r="J7720">
            <v>24695</v>
          </cell>
          <cell r="K7720">
            <v>24695</v>
          </cell>
          <cell r="L7720">
            <v>74085</v>
          </cell>
          <cell r="M7720" t="str">
            <v>F</v>
          </cell>
          <cell r="N7720">
            <v>3</v>
          </cell>
          <cell r="O7720" t="str">
            <v>L</v>
          </cell>
        </row>
        <row r="7721">
          <cell r="G7721" t="str">
            <v>SPO-2023/09-0027, SPO-2023/12-0073, SPO-2023/09-0061, SPO-2024/01-0066, SPO-2023/11-0006, SPO-2023/10-0007, SPO-2024/01-0051, SPO-2023/08-0046, SPO-2023/11-0007, SPO-2023/09-0038, SPO-2024/04-0020, SPO-2023/10-0042, SPO-2023/09-0026, SPO-2024/04-0031, SPO-2023/11-0051, SPO-2023/12-0009, SPO-2024/01-0128, SPO-2023/11-0062, SPO-2024/01-0092</v>
          </cell>
        </row>
        <row r="7721">
          <cell r="I7721" t="str">
            <v>F</v>
          </cell>
          <cell r="J7721">
            <v>330386</v>
          </cell>
          <cell r="K7721">
            <v>330386</v>
          </cell>
          <cell r="L7721">
            <v>198231.6</v>
          </cell>
          <cell r="M7721" t="str">
            <v>F</v>
          </cell>
          <cell r="N7721">
            <v>0.6</v>
          </cell>
          <cell r="O7721" t="str">
            <v>L</v>
          </cell>
        </row>
        <row r="7722">
          <cell r="F7722" t="str">
            <v>SEKU4522990</v>
          </cell>
          <cell r="G7722" t="str">
            <v>GR-2023/08-0007</v>
          </cell>
          <cell r="H7722" t="str">
            <v>202303-S0043, 202302-S0076, 202204-S0075, 202304-S0038</v>
          </cell>
          <cell r="I7722" t="str">
            <v>F</v>
          </cell>
          <cell r="J7722">
            <v>131756</v>
          </cell>
          <cell r="K7722">
            <v>131756</v>
          </cell>
          <cell r="L7722">
            <v>85575.52</v>
          </cell>
          <cell r="M7722" t="str">
            <v>F</v>
          </cell>
          <cell r="N7722">
            <v>0.6495</v>
          </cell>
          <cell r="O7722" t="str">
            <v>I</v>
          </cell>
        </row>
        <row r="7723">
          <cell r="F7723" t="str">
            <v>TRHU4700320</v>
          </cell>
          <cell r="G7723" t="str">
            <v>GR-2023/08-0003</v>
          </cell>
          <cell r="H7723" t="str">
            <v>202306-S0033, 202303-S0032</v>
          </cell>
          <cell r="I7723" t="str">
            <v>F</v>
          </cell>
          <cell r="J7723">
            <v>7169.86</v>
          </cell>
          <cell r="K7723">
            <v>7169.86</v>
          </cell>
          <cell r="L7723">
            <v>4656.82</v>
          </cell>
          <cell r="M7723" t="str">
            <v>F</v>
          </cell>
          <cell r="N7723">
            <v>0.6495</v>
          </cell>
          <cell r="O7723" t="str">
            <v>I</v>
          </cell>
        </row>
        <row r="7724">
          <cell r="F7724" t="str">
            <v>TRHU4700320</v>
          </cell>
          <cell r="G7724" t="str">
            <v>GR-2023/08-0001</v>
          </cell>
          <cell r="H7724" t="str">
            <v>202305-S0045, 202302-S0051, 202305-S0044, 202303-S0039, 202209-S0012, 202302-S0075, 202304-S0065</v>
          </cell>
          <cell r="I7724" t="str">
            <v>F</v>
          </cell>
          <cell r="J7724">
            <v>110118.62</v>
          </cell>
          <cell r="K7724">
            <v>110118.62</v>
          </cell>
          <cell r="L7724">
            <v>71522.04</v>
          </cell>
          <cell r="M7724" t="str">
            <v>F</v>
          </cell>
          <cell r="N7724">
            <v>0.6495</v>
          </cell>
          <cell r="O7724" t="str">
            <v>I</v>
          </cell>
        </row>
        <row r="7725">
          <cell r="G7725" t="str">
            <v>SPO-2023/09-0005, SPO-2023/08-0007</v>
          </cell>
        </row>
        <row r="7725">
          <cell r="I7725" t="str">
            <v>F</v>
          </cell>
          <cell r="J7725">
            <v>16000</v>
          </cell>
          <cell r="K7725">
            <v>16000</v>
          </cell>
          <cell r="L7725">
            <v>48000</v>
          </cell>
          <cell r="M7725" t="str">
            <v>F</v>
          </cell>
          <cell r="N7725">
            <v>3</v>
          </cell>
          <cell r="O7725" t="str">
            <v>L</v>
          </cell>
        </row>
        <row r="7726">
          <cell r="F7726" t="str">
            <v>CMAU4398751</v>
          </cell>
          <cell r="G7726" t="str">
            <v>GR-2023/08-0006</v>
          </cell>
          <cell r="H7726" t="str">
            <v>202305-S0026, 202205-S0041, 202303-S0037, 202209-S0041, 202304-S0039, 202303-S0062, 202305-S0010, 202305-S0093, 202305-S0020, 202302-S0071, 202304-S0041, 202306-S0003, 202304-S0045, 202205-S0061, 202306-S0031, 202204-S0066, 202306-S0024</v>
          </cell>
          <cell r="I7726" t="str">
            <v>F</v>
          </cell>
          <cell r="J7726">
            <v>751516.84</v>
          </cell>
          <cell r="K7726">
            <v>751516.84</v>
          </cell>
          <cell r="L7726">
            <v>488110.19</v>
          </cell>
          <cell r="M7726" t="str">
            <v>F</v>
          </cell>
          <cell r="N7726">
            <v>0.6495</v>
          </cell>
          <cell r="O7726" t="str">
            <v>I</v>
          </cell>
        </row>
        <row r="7727">
          <cell r="G7727" t="str">
            <v>SPO-2023/09-0049</v>
          </cell>
        </row>
        <row r="7727">
          <cell r="I7727" t="str">
            <v>F</v>
          </cell>
          <cell r="J7727">
            <v>38250</v>
          </cell>
          <cell r="K7727">
            <v>38250</v>
          </cell>
          <cell r="L7727">
            <v>22950</v>
          </cell>
          <cell r="M7727" t="str">
            <v>F</v>
          </cell>
          <cell r="N7727">
            <v>0.6</v>
          </cell>
          <cell r="O7727" t="str">
            <v>L</v>
          </cell>
        </row>
        <row r="7728">
          <cell r="G7728" t="str">
            <v>SPO-2023/09-0001</v>
          </cell>
        </row>
        <row r="7728">
          <cell r="I7728" t="str">
            <v>F</v>
          </cell>
          <cell r="J7728">
            <v>68194.8</v>
          </cell>
          <cell r="K7728">
            <v>68194.8</v>
          </cell>
          <cell r="L7728">
            <v>204584.4</v>
          </cell>
          <cell r="M7728" t="str">
            <v>F</v>
          </cell>
          <cell r="N7728">
            <v>3</v>
          </cell>
          <cell r="O7728" t="str">
            <v>L</v>
          </cell>
        </row>
        <row r="7729">
          <cell r="G7729" t="str">
            <v>SPO-2023/11-0025</v>
          </cell>
        </row>
        <row r="7729">
          <cell r="I7729" t="str">
            <v>F</v>
          </cell>
          <cell r="J7729">
            <v>17200</v>
          </cell>
          <cell r="K7729">
            <v>17200</v>
          </cell>
          <cell r="L7729">
            <v>17200</v>
          </cell>
          <cell r="M7729" t="str">
            <v>F</v>
          </cell>
          <cell r="N7729">
            <v>1</v>
          </cell>
          <cell r="O7729" t="str">
            <v>L</v>
          </cell>
        </row>
        <row r="7730">
          <cell r="G7730" t="str">
            <v>SPO-2024/01-0121, SPO-2023/10-0015, SPO-2023/09-0062, SPO-2023/12-0045, SPO-2024/08-0018, SPO-2023/11-0002</v>
          </cell>
        </row>
        <row r="7730">
          <cell r="I7730" t="str">
            <v>F</v>
          </cell>
          <cell r="J7730">
            <v>108493</v>
          </cell>
          <cell r="K7730">
            <v>108493</v>
          </cell>
          <cell r="L7730">
            <v>65095.8</v>
          </cell>
          <cell r="M7730" t="str">
            <v>F</v>
          </cell>
          <cell r="N7730">
            <v>0.6</v>
          </cell>
          <cell r="O7730" t="str">
            <v>L</v>
          </cell>
        </row>
        <row r="7731">
          <cell r="G7731" t="str">
            <v>SPO-2023/10-0004</v>
          </cell>
        </row>
        <row r="7731">
          <cell r="I7731" t="str">
            <v>F</v>
          </cell>
          <cell r="J7731">
            <v>4500</v>
          </cell>
          <cell r="K7731">
            <v>4500</v>
          </cell>
          <cell r="L7731">
            <v>2700</v>
          </cell>
          <cell r="M7731" t="str">
            <v>F</v>
          </cell>
          <cell r="N7731">
            <v>0.6</v>
          </cell>
          <cell r="O7731" t="str">
            <v>L</v>
          </cell>
        </row>
        <row r="7732">
          <cell r="F7732" t="str">
            <v>TLLU4395950</v>
          </cell>
          <cell r="G7732" t="str">
            <v>GR-2023/08-0002</v>
          </cell>
          <cell r="H7732" t="str">
            <v>202306-S0019, 202304-S0037, 202305-S0035, 202305-S0043, 202302-S0001, 202304-S0058, 202209-S0051</v>
          </cell>
          <cell r="I7732" t="str">
            <v>F</v>
          </cell>
          <cell r="J7732">
            <v>106245</v>
          </cell>
          <cell r="K7732">
            <v>106245</v>
          </cell>
          <cell r="L7732">
            <v>69006.13</v>
          </cell>
          <cell r="M7732" t="str">
            <v>F</v>
          </cell>
          <cell r="N7732">
            <v>0.6495</v>
          </cell>
          <cell r="O7732" t="str">
            <v>I</v>
          </cell>
        </row>
        <row r="7733">
          <cell r="G7733" t="str">
            <v>GR-2023/07-0042</v>
          </cell>
        </row>
        <row r="7733">
          <cell r="I7733" t="str">
            <v>F</v>
          </cell>
          <cell r="J7733">
            <v>138</v>
          </cell>
          <cell r="K7733">
            <v>138</v>
          </cell>
          <cell r="L7733">
            <v>138</v>
          </cell>
          <cell r="M7733" t="str">
            <v>T</v>
          </cell>
          <cell r="N7733">
            <v>1</v>
          </cell>
        </row>
        <row r="7734">
          <cell r="F7734" t="str">
            <v>TRHU8670482</v>
          </cell>
          <cell r="G7734" t="str">
            <v>GR-2023/08-0025</v>
          </cell>
          <cell r="H7734" t="str">
            <v>202211-S0029, 202303-S0023, 202304-S0018, 202211-S0037</v>
          </cell>
          <cell r="I7734" t="str">
            <v>F</v>
          </cell>
          <cell r="J7734">
            <v>113465.4</v>
          </cell>
          <cell r="K7734">
            <v>113465.4</v>
          </cell>
          <cell r="L7734">
            <v>73695.78</v>
          </cell>
          <cell r="M7734" t="str">
            <v>F</v>
          </cell>
          <cell r="N7734">
            <v>0.6495</v>
          </cell>
          <cell r="O7734" t="str">
            <v>I</v>
          </cell>
        </row>
        <row r="7735">
          <cell r="F7735" t="str">
            <v>TLLU4629256</v>
          </cell>
          <cell r="G7735" t="str">
            <v>GR-2023/08-0022</v>
          </cell>
          <cell r="H7735" t="str">
            <v>202306-S0052, 202204-S0052, 202306-S0054, 202303-S0022, 202208-S0086, 202305-S0036, 202306-S0047, 202306-S0034, 202210-S0086, 202306-S0025</v>
          </cell>
          <cell r="I7735" t="str">
            <v>F</v>
          </cell>
          <cell r="J7735">
            <v>141950.79</v>
          </cell>
          <cell r="K7735">
            <v>141950.79</v>
          </cell>
          <cell r="L7735">
            <v>92197.04</v>
          </cell>
          <cell r="M7735" t="str">
            <v>F</v>
          </cell>
          <cell r="N7735">
            <v>0.6495</v>
          </cell>
          <cell r="O7735" t="str">
            <v>I</v>
          </cell>
        </row>
        <row r="7736">
          <cell r="F7736" t="str">
            <v>CMAU5428634</v>
          </cell>
          <cell r="G7736" t="str">
            <v>GR-2023/08-0020</v>
          </cell>
          <cell r="H7736" t="str">
            <v>202302-S0015, 202304-S0007, 202302-S0056</v>
          </cell>
          <cell r="I7736" t="str">
            <v>F</v>
          </cell>
          <cell r="J7736">
            <v>156440.79</v>
          </cell>
          <cell r="K7736">
            <v>156440.79</v>
          </cell>
          <cell r="L7736">
            <v>101608.29</v>
          </cell>
          <cell r="M7736" t="str">
            <v>F</v>
          </cell>
          <cell r="N7736">
            <v>0.6495</v>
          </cell>
          <cell r="O7736" t="str">
            <v>I</v>
          </cell>
        </row>
        <row r="7737">
          <cell r="F7737" t="str">
            <v>TGBU5234012</v>
          </cell>
          <cell r="G7737" t="str">
            <v>GR-2023/08-0021</v>
          </cell>
          <cell r="H7737" t="str">
            <v>202302-S0015, 202306-S0022, 202306-S0052, 202306-S0034, 202305-S0087</v>
          </cell>
          <cell r="I7737" t="str">
            <v>F</v>
          </cell>
          <cell r="J7737">
            <v>182867.41</v>
          </cell>
          <cell r="K7737">
            <v>182867.41</v>
          </cell>
          <cell r="L7737">
            <v>118772.38</v>
          </cell>
          <cell r="M7737" t="str">
            <v>F</v>
          </cell>
          <cell r="N7737">
            <v>0.6495</v>
          </cell>
          <cell r="O7737" t="str">
            <v>I</v>
          </cell>
        </row>
        <row r="7738">
          <cell r="G7738" t="str">
            <v>SPO-2023/09-0011</v>
          </cell>
        </row>
        <row r="7738">
          <cell r="I7738" t="str">
            <v>F</v>
          </cell>
          <cell r="J7738">
            <v>8700</v>
          </cell>
          <cell r="K7738">
            <v>8700</v>
          </cell>
          <cell r="L7738">
            <v>26100</v>
          </cell>
          <cell r="M7738" t="str">
            <v>F</v>
          </cell>
          <cell r="N7738">
            <v>3</v>
          </cell>
          <cell r="O7738" t="str">
            <v>L</v>
          </cell>
        </row>
        <row r="7739">
          <cell r="G7739" t="str">
            <v>SPO-2023/09-0015</v>
          </cell>
        </row>
        <row r="7739">
          <cell r="I7739" t="str">
            <v>F</v>
          </cell>
          <cell r="J7739">
            <v>20500</v>
          </cell>
          <cell r="K7739">
            <v>20500</v>
          </cell>
          <cell r="L7739">
            <v>12300</v>
          </cell>
          <cell r="M7739" t="str">
            <v>F</v>
          </cell>
          <cell r="N7739">
            <v>0.6</v>
          </cell>
          <cell r="O7739" t="str">
            <v>L</v>
          </cell>
        </row>
        <row r="7740">
          <cell r="I7740" t="str">
            <v>F</v>
          </cell>
          <cell r="J7740">
            <v>13794</v>
          </cell>
          <cell r="K7740">
            <v>13794</v>
          </cell>
          <cell r="L7740">
            <v>8276.4</v>
          </cell>
          <cell r="M7740" t="str">
            <v>F</v>
          </cell>
          <cell r="N7740">
            <v>0.6</v>
          </cell>
          <cell r="O7740" t="str">
            <v>N</v>
          </cell>
        </row>
        <row r="7741">
          <cell r="F7741" t="str">
            <v>SEKU5638542</v>
          </cell>
          <cell r="G7741" t="str">
            <v>GR-2023/08-0019</v>
          </cell>
          <cell r="H7741" t="str">
            <v>202304-S0053</v>
          </cell>
          <cell r="I7741" t="str">
            <v>F</v>
          </cell>
          <cell r="J7741">
            <v>88885.8</v>
          </cell>
          <cell r="K7741">
            <v>88885.8</v>
          </cell>
          <cell r="L7741">
            <v>57731.33</v>
          </cell>
          <cell r="M7741" t="str">
            <v>F</v>
          </cell>
          <cell r="N7741">
            <v>0.6495</v>
          </cell>
          <cell r="O7741" t="str">
            <v>I</v>
          </cell>
        </row>
        <row r="7742">
          <cell r="F7742" t="str">
            <v>BMOU4536708</v>
          </cell>
          <cell r="G7742" t="str">
            <v>GR-2023/08-0012</v>
          </cell>
          <cell r="H7742" t="str">
            <v>202305-S0038, 202304-S0023</v>
          </cell>
          <cell r="I7742" t="str">
            <v>F</v>
          </cell>
          <cell r="J7742">
            <v>125207.54</v>
          </cell>
          <cell r="K7742">
            <v>125207.54</v>
          </cell>
          <cell r="L7742">
            <v>81322.3</v>
          </cell>
          <cell r="M7742" t="str">
            <v>F</v>
          </cell>
          <cell r="N7742">
            <v>0.6495</v>
          </cell>
          <cell r="O7742" t="str">
            <v>I</v>
          </cell>
        </row>
        <row r="7743">
          <cell r="G7743" t="str">
            <v>SPO-2023/12-0014, SPO-2023/10-0024, SPO-2023/09-0040, SPO-2023/08-0008</v>
          </cell>
        </row>
        <row r="7743">
          <cell r="I7743" t="str">
            <v>F</v>
          </cell>
          <cell r="J7743">
            <v>44804.11</v>
          </cell>
          <cell r="K7743">
            <v>44804.11</v>
          </cell>
          <cell r="L7743">
            <v>134412.33</v>
          </cell>
          <cell r="M7743" t="str">
            <v>F</v>
          </cell>
          <cell r="N7743">
            <v>3</v>
          </cell>
          <cell r="O7743" t="str">
            <v>N</v>
          </cell>
        </row>
        <row r="7744">
          <cell r="G7744" t="str">
            <v>SPO-2023/09-0001, SPO-2024/01-0080</v>
          </cell>
        </row>
        <row r="7744">
          <cell r="I7744" t="str">
            <v>F</v>
          </cell>
          <cell r="J7744">
            <v>144082</v>
          </cell>
          <cell r="K7744">
            <v>144082</v>
          </cell>
          <cell r="L7744">
            <v>955695906</v>
          </cell>
          <cell r="M7744" t="str">
            <v>F</v>
          </cell>
          <cell r="N7744">
            <v>6633</v>
          </cell>
          <cell r="O7744" t="str">
            <v>L</v>
          </cell>
        </row>
        <row r="7745">
          <cell r="F7745" t="str">
            <v>FFAU4260190</v>
          </cell>
          <cell r="G7745" t="str">
            <v>GR-2023/08-0014</v>
          </cell>
          <cell r="H7745" t="str">
            <v>202212-S0012, 202210-S0094, 202302-S0033, 202111-S0015, 202211-S0103, 202209-S0078, 202305-S0053, 202302-S0062</v>
          </cell>
          <cell r="I7745" t="str">
            <v>F</v>
          </cell>
          <cell r="J7745">
            <v>114665.03</v>
          </cell>
          <cell r="K7745">
            <v>114665.03</v>
          </cell>
          <cell r="L7745">
            <v>74474.94</v>
          </cell>
          <cell r="M7745" t="str">
            <v>F</v>
          </cell>
          <cell r="N7745">
            <v>0.6495</v>
          </cell>
          <cell r="O7745" t="str">
            <v>I</v>
          </cell>
        </row>
        <row r="7746">
          <cell r="G7746" t="str">
            <v>SPO-2023/12-0004, SPO-2023/08-0017, SPO-2023/11-0002, SPO-2023/09-0032, SPO-2023/12-0038, SPO-2023/12-0005, SPO-2023/08-0016, SPO-2023/09-0062, SPO-2023/09-0002, SPO-2023/09-0018, SPO-2023/09-0003, SPO-2023/10-0014</v>
          </cell>
        </row>
        <row r="7746">
          <cell r="I7746" t="str">
            <v>F</v>
          </cell>
          <cell r="J7746">
            <v>154328</v>
          </cell>
          <cell r="K7746">
            <v>154328</v>
          </cell>
          <cell r="L7746">
            <v>92596.8</v>
          </cell>
          <cell r="M7746" t="str">
            <v>F</v>
          </cell>
          <cell r="N7746">
            <v>0.6</v>
          </cell>
          <cell r="O7746" t="str">
            <v>L</v>
          </cell>
        </row>
        <row r="7747">
          <cell r="F7747" t="str">
            <v>DRYU9666480</v>
          </cell>
          <cell r="G7747" t="str">
            <v>GR-2023/08-0009</v>
          </cell>
          <cell r="H7747" t="str">
            <v>202302-S0062, 202305-S0053, 202211-S0103</v>
          </cell>
          <cell r="I7747" t="str">
            <v>F</v>
          </cell>
          <cell r="J7747">
            <v>112608</v>
          </cell>
          <cell r="K7747">
            <v>112608</v>
          </cell>
          <cell r="L7747">
            <v>73138.9</v>
          </cell>
          <cell r="M7747" t="str">
            <v>F</v>
          </cell>
          <cell r="N7747">
            <v>0.6495</v>
          </cell>
          <cell r="O7747" t="str">
            <v>I</v>
          </cell>
        </row>
        <row r="7748">
          <cell r="G7748" t="str">
            <v>SPO-2023/10-0030, SPO-2023/08-0012, SPO-2023/11-0022, SPO-2023/09-0010, SPO-2023/09-0047</v>
          </cell>
        </row>
        <row r="7748">
          <cell r="I7748" t="str">
            <v>F</v>
          </cell>
          <cell r="J7748">
            <v>397941</v>
          </cell>
          <cell r="K7748">
            <v>397941</v>
          </cell>
          <cell r="L7748">
            <v>1193823</v>
          </cell>
          <cell r="M7748" t="str">
            <v>F</v>
          </cell>
          <cell r="N7748">
            <v>3</v>
          </cell>
          <cell r="O7748" t="str">
            <v>L</v>
          </cell>
        </row>
        <row r="7749">
          <cell r="G7749" t="str">
            <v>SPO-2023/09-0043, SPO-2023/10-0028, SPO-2023/09-0008</v>
          </cell>
        </row>
        <row r="7749">
          <cell r="I7749" t="str">
            <v>F</v>
          </cell>
          <cell r="J7749">
            <v>67264.8</v>
          </cell>
          <cell r="K7749">
            <v>67264.8</v>
          </cell>
          <cell r="L7749">
            <v>67264.8</v>
          </cell>
          <cell r="M7749" t="str">
            <v>F</v>
          </cell>
          <cell r="N7749">
            <v>1</v>
          </cell>
          <cell r="O7749" t="str">
            <v>L</v>
          </cell>
        </row>
        <row r="7750">
          <cell r="G7750" t="str">
            <v>SPO-2023/09-0045, SPO-2023/10-0029, SPO-2024/01-0007, SPO-2023/08-0027</v>
          </cell>
        </row>
        <row r="7750">
          <cell r="I7750" t="str">
            <v>F</v>
          </cell>
          <cell r="J7750">
            <v>84749</v>
          </cell>
          <cell r="K7750">
            <v>84749</v>
          </cell>
          <cell r="L7750">
            <v>254247</v>
          </cell>
          <cell r="M7750" t="str">
            <v>F</v>
          </cell>
          <cell r="N7750">
            <v>3</v>
          </cell>
          <cell r="O7750" t="str">
            <v>L</v>
          </cell>
        </row>
        <row r="7751">
          <cell r="G7751" t="str">
            <v>SPO-2023/11-0021</v>
          </cell>
        </row>
        <row r="7751">
          <cell r="I7751" t="str">
            <v>F</v>
          </cell>
          <cell r="J7751">
            <v>18870</v>
          </cell>
          <cell r="K7751">
            <v>18870</v>
          </cell>
          <cell r="L7751">
            <v>11322</v>
          </cell>
          <cell r="M7751" t="str">
            <v>F</v>
          </cell>
          <cell r="N7751">
            <v>0.6</v>
          </cell>
          <cell r="O7751" t="str">
            <v>L</v>
          </cell>
        </row>
        <row r="7752">
          <cell r="F7752" t="str">
            <v>APHU7115008</v>
          </cell>
          <cell r="G7752" t="str">
            <v>GR-2023/08-0010</v>
          </cell>
          <cell r="H7752" t="str">
            <v>202208-S0054, 202210-S0087, 202210-S0091, 202302-S0062</v>
          </cell>
          <cell r="I7752" t="str">
            <v>F</v>
          </cell>
          <cell r="J7752">
            <v>117706</v>
          </cell>
          <cell r="K7752">
            <v>117706</v>
          </cell>
          <cell r="L7752">
            <v>76450.05</v>
          </cell>
          <cell r="M7752" t="str">
            <v>F</v>
          </cell>
          <cell r="N7752">
            <v>0.6495</v>
          </cell>
          <cell r="O7752" t="str">
            <v>I</v>
          </cell>
        </row>
        <row r="7753">
          <cell r="G7753" t="str">
            <v>SPO-2023/08-0024</v>
          </cell>
        </row>
        <row r="7753">
          <cell r="I7753" t="str">
            <v>F</v>
          </cell>
          <cell r="J7753">
            <v>10300</v>
          </cell>
          <cell r="K7753">
            <v>10300</v>
          </cell>
          <cell r="L7753">
            <v>6180</v>
          </cell>
          <cell r="M7753" t="str">
            <v>F</v>
          </cell>
          <cell r="N7753">
            <v>0.6</v>
          </cell>
          <cell r="O7753" t="str">
            <v>L</v>
          </cell>
        </row>
        <row r="7754">
          <cell r="G7754" t="str">
            <v>GR-2023/07-0031</v>
          </cell>
        </row>
        <row r="7754">
          <cell r="I7754" t="str">
            <v>F</v>
          </cell>
          <cell r="J7754">
            <v>40</v>
          </cell>
          <cell r="K7754">
            <v>40</v>
          </cell>
          <cell r="L7754">
            <v>40</v>
          </cell>
          <cell r="M7754" t="str">
            <v>F</v>
          </cell>
          <cell r="N7754">
            <v>1</v>
          </cell>
        </row>
        <row r="7755">
          <cell r="G7755" t="str">
            <v>SPO-2024/01-0023, SPO-2023/12-0026, SPO-2024/01-0022, SPO-2023/08-0043, SPO-2024/01-0060, SPO-2023/08-0042, SPO-2024/03-0027, SPO-2023/11-0011, SPO-2023/12-0031, SPO-2023/11-0038, SPO-2023/11-0012</v>
          </cell>
        </row>
        <row r="7755">
          <cell r="I7755" t="str">
            <v>F</v>
          </cell>
          <cell r="J7755">
            <v>373871.5</v>
          </cell>
          <cell r="K7755">
            <v>373871.5</v>
          </cell>
          <cell r="L7755">
            <v>373871.5</v>
          </cell>
          <cell r="M7755" t="str">
            <v>F</v>
          </cell>
          <cell r="N7755">
            <v>1</v>
          </cell>
          <cell r="O7755" t="str">
            <v>L</v>
          </cell>
        </row>
        <row r="7756">
          <cell r="F7756" t="str">
            <v>BEAU6116417</v>
          </cell>
          <cell r="G7756" t="str">
            <v>GR-2023/08-0011</v>
          </cell>
          <cell r="H7756" t="str">
            <v>202302-S0062, 202303-S0078, 202302-S0086, 202305-S0053, 202212-S0012</v>
          </cell>
          <cell r="I7756" t="str">
            <v>F</v>
          </cell>
          <cell r="J7756">
            <v>116141</v>
          </cell>
          <cell r="K7756">
            <v>116141</v>
          </cell>
          <cell r="L7756">
            <v>75433.58</v>
          </cell>
          <cell r="M7756" t="str">
            <v>F</v>
          </cell>
          <cell r="N7756">
            <v>0.6495</v>
          </cell>
          <cell r="O7756" t="str">
            <v>I</v>
          </cell>
        </row>
        <row r="7757">
          <cell r="G7757" t="str">
            <v>SPO-2023/10-0048, SPO-2024/03-0011, SPO-2023/08-0041, SPO-2023/09-0024, SPO-2024/02-0002, SPO-2023/11-0036, SPO-2023/10-0021, SPO-2023/12-0048, SPO-2023/08-0036, SPO-2023/12-0046, SPO-2023/09-0058, SPO-2023/10-0009, SPO-2023/09-0029, SPO-2024/01-0059, SPO-2023/08-0035, SPO-2023/12-0074, SPO-2023/09-0030, SPO-2023/08-0026, SPO-2023/08-0039, SPO-2024/01-0019, SPO-2023/12-0052, SPO-2023/09-0034, SPO-2023/11-0042, SPO-2024/05-0035</v>
          </cell>
        </row>
        <row r="7757">
          <cell r="I7757" t="str">
            <v>F</v>
          </cell>
          <cell r="J7757">
            <v>429171</v>
          </cell>
          <cell r="K7757">
            <v>429171</v>
          </cell>
          <cell r="L7757">
            <v>1287513</v>
          </cell>
          <cell r="M7757" t="str">
            <v>F</v>
          </cell>
          <cell r="N7757">
            <v>3</v>
          </cell>
          <cell r="O7757" t="str">
            <v>L</v>
          </cell>
        </row>
        <row r="7758">
          <cell r="G7758" t="str">
            <v>SPO-2023/11-0029, SPO-2023/11-0055</v>
          </cell>
        </row>
        <row r="7758">
          <cell r="I7758" t="str">
            <v>F</v>
          </cell>
          <cell r="J7758">
            <v>47970</v>
          </cell>
          <cell r="K7758">
            <v>47970</v>
          </cell>
          <cell r="L7758">
            <v>28782</v>
          </cell>
          <cell r="M7758" t="str">
            <v>F</v>
          </cell>
          <cell r="N7758">
            <v>0.6</v>
          </cell>
          <cell r="O7758" t="str">
            <v>L</v>
          </cell>
        </row>
        <row r="7759">
          <cell r="G7759" t="str">
            <v>SPO-2023/09-0048</v>
          </cell>
        </row>
        <row r="7759">
          <cell r="I7759" t="str">
            <v>F</v>
          </cell>
          <cell r="J7759">
            <v>20961.5</v>
          </cell>
          <cell r="K7759">
            <v>20961.5</v>
          </cell>
          <cell r="L7759">
            <v>12576.9</v>
          </cell>
          <cell r="M7759" t="str">
            <v>F</v>
          </cell>
          <cell r="N7759">
            <v>0.6</v>
          </cell>
          <cell r="O7759" t="str">
            <v>L</v>
          </cell>
        </row>
        <row r="7760">
          <cell r="G7760" t="str">
            <v>SPO-2023/07-0052</v>
          </cell>
        </row>
        <row r="7760">
          <cell r="I7760" t="str">
            <v>F</v>
          </cell>
          <cell r="J7760">
            <v>11600</v>
          </cell>
          <cell r="K7760">
            <v>11600</v>
          </cell>
          <cell r="L7760">
            <v>6960</v>
          </cell>
          <cell r="M7760" t="str">
            <v>F</v>
          </cell>
          <cell r="N7760">
            <v>0.6</v>
          </cell>
          <cell r="O7760" t="str">
            <v>L</v>
          </cell>
        </row>
        <row r="7761">
          <cell r="F7761" t="str">
            <v>AXIU1973313</v>
          </cell>
          <cell r="G7761" t="str">
            <v>GR-2023/08-0015</v>
          </cell>
          <cell r="H7761" t="str">
            <v>202211-S0088, 202210-S0094</v>
          </cell>
          <cell r="I7761" t="str">
            <v>F</v>
          </cell>
          <cell r="J7761">
            <v>107022.94</v>
          </cell>
          <cell r="K7761">
            <v>107022.94</v>
          </cell>
          <cell r="L7761">
            <v>69511.4</v>
          </cell>
          <cell r="M7761" t="str">
            <v>F</v>
          </cell>
          <cell r="N7761">
            <v>0.6495</v>
          </cell>
          <cell r="O7761" t="str">
            <v>I</v>
          </cell>
        </row>
        <row r="7762">
          <cell r="G7762" t="str">
            <v>GR-2023/07-0041</v>
          </cell>
        </row>
        <row r="7762">
          <cell r="I7762" t="str">
            <v>F</v>
          </cell>
          <cell r="J7762">
            <v>90</v>
          </cell>
          <cell r="K7762">
            <v>90</v>
          </cell>
          <cell r="L7762">
            <v>90</v>
          </cell>
          <cell r="M7762" t="str">
            <v>F</v>
          </cell>
          <cell r="N7762">
            <v>1</v>
          </cell>
        </row>
        <row r="7763">
          <cell r="G7763" t="str">
            <v>SPO-2023/08-0050</v>
          </cell>
        </row>
        <row r="7763">
          <cell r="I7763" t="str">
            <v>F</v>
          </cell>
          <cell r="J7763">
            <v>30162</v>
          </cell>
          <cell r="K7763">
            <v>30162</v>
          </cell>
          <cell r="L7763">
            <v>30162</v>
          </cell>
          <cell r="M7763" t="str">
            <v>F</v>
          </cell>
          <cell r="N7763">
            <v>1</v>
          </cell>
          <cell r="O7763" t="str">
            <v>N</v>
          </cell>
        </row>
        <row r="7764">
          <cell r="G7764" t="str">
            <v>SPO-2023/08-0049</v>
          </cell>
        </row>
        <row r="7764">
          <cell r="I7764" t="str">
            <v>F</v>
          </cell>
          <cell r="J7764">
            <v>35420</v>
          </cell>
          <cell r="K7764">
            <v>35420</v>
          </cell>
          <cell r="L7764">
            <v>106260</v>
          </cell>
          <cell r="M7764" t="str">
            <v>F</v>
          </cell>
          <cell r="N7764">
            <v>3</v>
          </cell>
          <cell r="O7764" t="str">
            <v>N</v>
          </cell>
        </row>
        <row r="7765">
          <cell r="G7765" t="str">
            <v>SPO-2023/08-0048</v>
          </cell>
        </row>
        <row r="7765">
          <cell r="I7765" t="str">
            <v>F</v>
          </cell>
          <cell r="J7765">
            <v>44400</v>
          </cell>
          <cell r="K7765">
            <v>44400</v>
          </cell>
          <cell r="L7765">
            <v>26640</v>
          </cell>
          <cell r="M7765" t="str">
            <v>F</v>
          </cell>
          <cell r="N7765">
            <v>0.6</v>
          </cell>
          <cell r="O7765" t="str">
            <v>N</v>
          </cell>
        </row>
        <row r="7766">
          <cell r="G7766" t="str">
            <v>SPO-2023/11-0015, SPO-2024/05-0026, SPO-2024/01-0043, SPO-2023/12-0001, SPO-2023/10-0004, SPO-2023/09-0004, SPO-2023/09-0019, SPO-2023/12-0068, SPO-2023/12-0002, SPO-2024/01-0131</v>
          </cell>
        </row>
        <row r="7766">
          <cell r="I7766" t="str">
            <v>F</v>
          </cell>
          <cell r="J7766">
            <v>315596</v>
          </cell>
          <cell r="K7766">
            <v>315596</v>
          </cell>
          <cell r="L7766">
            <v>189357.6</v>
          </cell>
          <cell r="M7766" t="str">
            <v>F</v>
          </cell>
          <cell r="N7766">
            <v>0.6</v>
          </cell>
          <cell r="O7766" t="str">
            <v>L</v>
          </cell>
        </row>
        <row r="7767">
          <cell r="G7767" t="str">
            <v>SPO-2023/09-0019, SPO-2023/10-0004, SPO-2023/09-0004, SPO-2023/11-0015, SPO-2023/12-0001</v>
          </cell>
        </row>
        <row r="7767">
          <cell r="I7767" t="str">
            <v>F</v>
          </cell>
          <cell r="J7767">
            <v>310001.63</v>
          </cell>
          <cell r="K7767">
            <v>310001.63</v>
          </cell>
          <cell r="L7767">
            <v>930004.89</v>
          </cell>
          <cell r="M7767" t="str">
            <v>F</v>
          </cell>
          <cell r="N7767">
            <v>3</v>
          </cell>
          <cell r="O7767" t="str">
            <v>L</v>
          </cell>
        </row>
        <row r="7768">
          <cell r="G7768" t="str">
            <v>SPO-2023/09-0004, SPO-2023/10-0004, SPO-2024/01-0010, SPO-2023/12-0002, SPO-2023/11-0015, SPO-2024/01-0001, SPO-2023/09-0019</v>
          </cell>
        </row>
        <row r="7768">
          <cell r="I7768" t="str">
            <v>F</v>
          </cell>
          <cell r="J7768">
            <v>414839.8</v>
          </cell>
          <cell r="K7768">
            <v>414839.8</v>
          </cell>
          <cell r="L7768">
            <v>1244519.4</v>
          </cell>
          <cell r="M7768" t="str">
            <v>F</v>
          </cell>
          <cell r="N7768">
            <v>3</v>
          </cell>
          <cell r="O7768" t="str">
            <v>L</v>
          </cell>
        </row>
        <row r="7769">
          <cell r="G7769" t="str">
            <v>SPO-2023/08-0004, SPO-2023/09-0061, SPO-2023/09-0038</v>
          </cell>
        </row>
        <row r="7769">
          <cell r="I7769" t="str">
            <v>F</v>
          </cell>
          <cell r="J7769">
            <v>45000</v>
          </cell>
          <cell r="K7769">
            <v>45000</v>
          </cell>
          <cell r="L7769">
            <v>27000</v>
          </cell>
          <cell r="M7769" t="str">
            <v>F</v>
          </cell>
          <cell r="N7769">
            <v>0.6</v>
          </cell>
          <cell r="O7769" t="str">
            <v>L</v>
          </cell>
        </row>
        <row r="7770">
          <cell r="G7770" t="str">
            <v>SPO-2023/08-0009</v>
          </cell>
        </row>
        <row r="7770">
          <cell r="I7770" t="str">
            <v>F</v>
          </cell>
          <cell r="J7770">
            <v>1576</v>
          </cell>
          <cell r="K7770">
            <v>1576</v>
          </cell>
          <cell r="L7770">
            <v>4728</v>
          </cell>
          <cell r="M7770" t="str">
            <v>F</v>
          </cell>
          <cell r="N7770">
            <v>3</v>
          </cell>
          <cell r="O7770" t="str">
            <v>L</v>
          </cell>
        </row>
        <row r="7771">
          <cell r="G7771" t="str">
            <v>SPO-2023/09-0004, SPO-2023/12-0002</v>
          </cell>
        </row>
        <row r="7771">
          <cell r="I7771" t="str">
            <v>F</v>
          </cell>
          <cell r="J7771">
            <v>7480</v>
          </cell>
          <cell r="K7771">
            <v>7480</v>
          </cell>
          <cell r="L7771">
            <v>22440</v>
          </cell>
          <cell r="M7771" t="str">
            <v>F</v>
          </cell>
          <cell r="N7771">
            <v>3</v>
          </cell>
          <cell r="O7771" t="str">
            <v>L</v>
          </cell>
        </row>
        <row r="7772">
          <cell r="G7772" t="str">
            <v>SPO-2023/08-0034</v>
          </cell>
        </row>
        <row r="7772">
          <cell r="I7772" t="str">
            <v>F</v>
          </cell>
          <cell r="J7772">
            <v>29000</v>
          </cell>
          <cell r="K7772">
            <v>29000</v>
          </cell>
          <cell r="L7772">
            <v>17400</v>
          </cell>
          <cell r="M7772" t="str">
            <v>F</v>
          </cell>
          <cell r="N7772">
            <v>0.6</v>
          </cell>
          <cell r="O7772" t="str">
            <v>L</v>
          </cell>
        </row>
        <row r="7773">
          <cell r="F7773" t="str">
            <v>TLLU7902908</v>
          </cell>
          <cell r="G7773" t="str">
            <v>GR-2023/08-0005</v>
          </cell>
          <cell r="H7773" t="str">
            <v>202305-S0053, 202211-S0088</v>
          </cell>
          <cell r="I7773" t="str">
            <v>F</v>
          </cell>
          <cell r="J7773">
            <v>104934.32</v>
          </cell>
          <cell r="K7773">
            <v>104934.32</v>
          </cell>
          <cell r="L7773">
            <v>68238.79</v>
          </cell>
          <cell r="M7773" t="str">
            <v>F</v>
          </cell>
          <cell r="N7773">
            <v>0.6503</v>
          </cell>
          <cell r="O7773" t="str">
            <v>I</v>
          </cell>
        </row>
        <row r="7774">
          <cell r="F7774" t="str">
            <v>CMAU4108580</v>
          </cell>
          <cell r="G7774" t="str">
            <v>GR-2023/07-0080</v>
          </cell>
          <cell r="H7774" t="str">
            <v>202211-S0030, 202305-S0053</v>
          </cell>
          <cell r="I7774" t="str">
            <v>F</v>
          </cell>
          <cell r="J7774">
            <v>111384</v>
          </cell>
          <cell r="K7774">
            <v>111384</v>
          </cell>
          <cell r="L7774">
            <v>72433.02</v>
          </cell>
          <cell r="M7774" t="str">
            <v>F</v>
          </cell>
          <cell r="N7774">
            <v>0.6503</v>
          </cell>
          <cell r="O7774" t="str">
            <v>I</v>
          </cell>
        </row>
        <row r="7775">
          <cell r="F7775" t="str">
            <v>CMAU9467304</v>
          </cell>
          <cell r="G7775" t="str">
            <v>GR-2023/07-0081</v>
          </cell>
          <cell r="H7775" t="str">
            <v>202209-S0078, 202303-S0071, 202209-S0075, 202303-S0040, 202306-S0049, 202305-S0053, 202302-S0062, 202302-S0033, 202209-S0077</v>
          </cell>
          <cell r="I7775" t="str">
            <v>F</v>
          </cell>
          <cell r="J7775">
            <v>120897.66</v>
          </cell>
          <cell r="K7775">
            <v>120897.66</v>
          </cell>
          <cell r="L7775">
            <v>78619.75</v>
          </cell>
          <cell r="M7775" t="str">
            <v>F</v>
          </cell>
          <cell r="N7775">
            <v>0.6503</v>
          </cell>
          <cell r="O7775" t="str">
            <v>I</v>
          </cell>
        </row>
        <row r="7776">
          <cell r="G7776" t="str">
            <v>SPO-2023/08-0014</v>
          </cell>
        </row>
        <row r="7776">
          <cell r="I7776" t="str">
            <v>F</v>
          </cell>
          <cell r="J7776">
            <v>3360</v>
          </cell>
          <cell r="K7776">
            <v>3360</v>
          </cell>
          <cell r="L7776">
            <v>10080</v>
          </cell>
          <cell r="M7776" t="str">
            <v>F</v>
          </cell>
          <cell r="N7776">
            <v>3</v>
          </cell>
          <cell r="O7776" t="str">
            <v>L</v>
          </cell>
        </row>
        <row r="7777">
          <cell r="G7777" t="str">
            <v>SPO-2023/08-0038</v>
          </cell>
        </row>
        <row r="7777">
          <cell r="I7777" t="str">
            <v>F</v>
          </cell>
          <cell r="J7777">
            <v>187.5</v>
          </cell>
          <cell r="K7777">
            <v>187.5</v>
          </cell>
          <cell r="L7777">
            <v>562.5</v>
          </cell>
          <cell r="M7777" t="str">
            <v>F</v>
          </cell>
          <cell r="N7777">
            <v>3</v>
          </cell>
          <cell r="O7777" t="str">
            <v>L</v>
          </cell>
        </row>
        <row r="7778">
          <cell r="G7778" t="str">
            <v>SPO-2023/08-0007</v>
          </cell>
        </row>
        <row r="7778">
          <cell r="I7778" t="str">
            <v>F</v>
          </cell>
          <cell r="J7778">
            <v>13500</v>
          </cell>
          <cell r="K7778">
            <v>13500</v>
          </cell>
          <cell r="L7778">
            <v>40500</v>
          </cell>
          <cell r="M7778" t="str">
            <v>F</v>
          </cell>
          <cell r="N7778">
            <v>3</v>
          </cell>
          <cell r="O7778" t="str">
            <v>L</v>
          </cell>
        </row>
        <row r="7779">
          <cell r="F7779" t="str">
            <v>CAIU9247570</v>
          </cell>
          <cell r="G7779" t="str">
            <v>GR-2023/07-0078</v>
          </cell>
        </row>
        <row r="7779">
          <cell r="I7779" t="str">
            <v>F</v>
          </cell>
          <cell r="J7779">
            <v>110560</v>
          </cell>
          <cell r="K7779">
            <v>110560</v>
          </cell>
          <cell r="L7779">
            <v>71897.17</v>
          </cell>
          <cell r="M7779" t="str">
            <v>F</v>
          </cell>
          <cell r="N7779">
            <v>0.6503</v>
          </cell>
          <cell r="O7779" t="str">
            <v>I</v>
          </cell>
        </row>
        <row r="7780">
          <cell r="F7780" t="str">
            <v>SEKU5923067</v>
          </cell>
          <cell r="G7780" t="str">
            <v>GR-2023/07-0067</v>
          </cell>
          <cell r="H7780" t="str">
            <v>202104-S0004, 202302-S0001, 202209-S0035, 202304-S0046, 202304-S0058, 202209-S0051, 202303-S0012, 202304-S0071, 202305-S0035, 202305-S0043</v>
          </cell>
          <cell r="I7780" t="str">
            <v>F</v>
          </cell>
          <cell r="J7780">
            <v>146075</v>
          </cell>
          <cell r="K7780">
            <v>146075</v>
          </cell>
          <cell r="L7780">
            <v>94992.57</v>
          </cell>
          <cell r="M7780" t="str">
            <v>F</v>
          </cell>
          <cell r="N7780">
            <v>0.6503</v>
          </cell>
          <cell r="O7780" t="str">
            <v>I</v>
          </cell>
        </row>
        <row r="7781">
          <cell r="F7781" t="str">
            <v>CMAU6757167</v>
          </cell>
          <cell r="G7781" t="str">
            <v>GR-2023/07-0074</v>
          </cell>
          <cell r="H7781" t="str">
            <v>202302-S0091, 202302-S0001, 202104-S0004, 202305-S0043, 202306-S0011, 202209-S0051, 202305-S0062</v>
          </cell>
          <cell r="I7781" t="str">
            <v>F</v>
          </cell>
          <cell r="J7781">
            <v>214869</v>
          </cell>
          <cell r="K7781">
            <v>214869</v>
          </cell>
          <cell r="L7781">
            <v>139729.31</v>
          </cell>
          <cell r="M7781" t="str">
            <v>F</v>
          </cell>
          <cell r="N7781">
            <v>0.6503</v>
          </cell>
          <cell r="O7781" t="str">
            <v>I</v>
          </cell>
        </row>
        <row r="7782">
          <cell r="G7782" t="str">
            <v>SPO-2023/12-0022</v>
          </cell>
        </row>
        <row r="7782">
          <cell r="I7782" t="str">
            <v>F</v>
          </cell>
          <cell r="J7782">
            <v>40</v>
          </cell>
          <cell r="K7782">
            <v>40</v>
          </cell>
          <cell r="L7782">
            <v>120</v>
          </cell>
          <cell r="M7782" t="str">
            <v>F</v>
          </cell>
          <cell r="N7782">
            <v>3</v>
          </cell>
          <cell r="O7782" t="str">
            <v>L</v>
          </cell>
        </row>
        <row r="7783">
          <cell r="G7783" t="str">
            <v>SPO-2023/08-0008</v>
          </cell>
        </row>
        <row r="7783">
          <cell r="I7783" t="str">
            <v>F</v>
          </cell>
          <cell r="J7783">
            <v>633.6</v>
          </cell>
          <cell r="K7783">
            <v>633.6</v>
          </cell>
          <cell r="L7783">
            <v>1900.8</v>
          </cell>
          <cell r="M7783" t="str">
            <v>F</v>
          </cell>
          <cell r="N7783">
            <v>3</v>
          </cell>
          <cell r="O7783" t="str">
            <v>L</v>
          </cell>
        </row>
        <row r="7784">
          <cell r="G7784" t="str">
            <v>SPO-2023/08-0038, SPO-2024/04-0015, SPO-2023/12-0051, SPO-2024/01-0024, SPO-2023/10-0012</v>
          </cell>
        </row>
        <row r="7784">
          <cell r="I7784" t="str">
            <v>F</v>
          </cell>
          <cell r="J7784">
            <v>112136.2</v>
          </cell>
          <cell r="K7784">
            <v>112136.2</v>
          </cell>
          <cell r="L7784">
            <v>336408.6</v>
          </cell>
          <cell r="M7784" t="str">
            <v>F</v>
          </cell>
          <cell r="N7784">
            <v>3</v>
          </cell>
          <cell r="O7784" t="str">
            <v>L</v>
          </cell>
        </row>
        <row r="7785">
          <cell r="I7785" t="str">
            <v>F</v>
          </cell>
          <cell r="J7785">
            <v>160</v>
          </cell>
          <cell r="K7785">
            <v>160</v>
          </cell>
          <cell r="L7785">
            <v>96</v>
          </cell>
          <cell r="M7785" t="str">
            <v>F</v>
          </cell>
          <cell r="N7785">
            <v>0.6</v>
          </cell>
          <cell r="O7785" t="str">
            <v>N</v>
          </cell>
        </row>
        <row r="7786">
          <cell r="G7786" t="str">
            <v>SPO-2023/08-0008</v>
          </cell>
        </row>
        <row r="7786">
          <cell r="I7786" t="str">
            <v>F</v>
          </cell>
          <cell r="J7786">
            <v>5175</v>
          </cell>
          <cell r="K7786">
            <v>5175</v>
          </cell>
          <cell r="L7786">
            <v>15525</v>
          </cell>
          <cell r="M7786" t="str">
            <v>F</v>
          </cell>
          <cell r="N7786">
            <v>3</v>
          </cell>
          <cell r="O7786" t="str">
            <v>L</v>
          </cell>
        </row>
        <row r="7787">
          <cell r="F7787" t="str">
            <v>CMAU7592210</v>
          </cell>
          <cell r="G7787" t="str">
            <v>GR-2023/07-0079</v>
          </cell>
          <cell r="H7787" t="str">
            <v>202303-S0043, 202206-S0013</v>
          </cell>
          <cell r="I7787" t="str">
            <v>F</v>
          </cell>
          <cell r="J7787">
            <v>101576</v>
          </cell>
          <cell r="K7787">
            <v>101576</v>
          </cell>
          <cell r="L7787">
            <v>66054.87</v>
          </cell>
          <cell r="M7787" t="str">
            <v>F</v>
          </cell>
          <cell r="N7787">
            <v>0.6503</v>
          </cell>
          <cell r="O7787" t="str">
            <v>I</v>
          </cell>
        </row>
        <row r="7788">
          <cell r="F7788" t="str">
            <v>CMAU7354870</v>
          </cell>
          <cell r="G7788" t="str">
            <v>GR-2023/07-0075</v>
          </cell>
          <cell r="H7788" t="str">
            <v>202305-S0075, 202302-S0065, 202305-S0080, 202305-S0027, 202305-S0009, 202306-S0032, 202303-S0083, 202306-S0058, 202306-S0016, 202305-S0090</v>
          </cell>
          <cell r="I7788" t="str">
            <v>F</v>
          </cell>
          <cell r="J7788">
            <v>490334</v>
          </cell>
          <cell r="K7788">
            <v>490334</v>
          </cell>
          <cell r="L7788">
            <v>320580.37</v>
          </cell>
          <cell r="M7788" t="str">
            <v>F</v>
          </cell>
          <cell r="N7788">
            <v>0.6538</v>
          </cell>
          <cell r="O7788" t="str">
            <v>I</v>
          </cell>
        </row>
        <row r="7789">
          <cell r="F7789" t="str">
            <v>CMAU7174652</v>
          </cell>
          <cell r="G7789" t="str">
            <v>GR-2023/07-0056</v>
          </cell>
          <cell r="H7789" t="str">
            <v>202306-S0004, 202305-S0025, 202306-S0030</v>
          </cell>
          <cell r="I7789" t="str">
            <v>F</v>
          </cell>
          <cell r="J7789">
            <v>31435</v>
          </cell>
          <cell r="K7789">
            <v>31435</v>
          </cell>
          <cell r="L7789">
            <v>20552.2</v>
          </cell>
          <cell r="M7789" t="str">
            <v>F</v>
          </cell>
          <cell r="N7789">
            <v>0.6538</v>
          </cell>
          <cell r="O7789" t="str">
            <v>I</v>
          </cell>
        </row>
        <row r="7790">
          <cell r="F7790" t="str">
            <v>CMAU7174652</v>
          </cell>
          <cell r="G7790" t="str">
            <v>GR-2023/07-0055</v>
          </cell>
          <cell r="H7790" t="str">
            <v>202305-S0028, 202305-S0088, 202305-S0063, 202305-S0037, 202306-S0012, 202305-S0019</v>
          </cell>
          <cell r="I7790" t="str">
            <v>F</v>
          </cell>
          <cell r="J7790">
            <v>157825.1</v>
          </cell>
          <cell r="K7790">
            <v>157825.1</v>
          </cell>
          <cell r="L7790">
            <v>103186.05</v>
          </cell>
          <cell r="M7790" t="str">
            <v>F</v>
          </cell>
          <cell r="N7790">
            <v>0.6538</v>
          </cell>
          <cell r="O7790" t="str">
            <v>I</v>
          </cell>
        </row>
        <row r="7791">
          <cell r="F7791" t="str">
            <v>CMAU7174652</v>
          </cell>
          <cell r="G7791" t="str">
            <v>GR-2023/07-0057</v>
          </cell>
          <cell r="H7791" t="str">
            <v>202305-S0078, 202305-S0012</v>
          </cell>
          <cell r="I7791" t="str">
            <v>F</v>
          </cell>
          <cell r="J7791">
            <v>57570</v>
          </cell>
          <cell r="K7791">
            <v>57570</v>
          </cell>
          <cell r="L7791">
            <v>37639.27</v>
          </cell>
          <cell r="M7791" t="str">
            <v>F</v>
          </cell>
          <cell r="N7791">
            <v>0.6538</v>
          </cell>
          <cell r="O7791" t="str">
            <v>I</v>
          </cell>
        </row>
        <row r="7792">
          <cell r="G7792" t="str">
            <v>GR-2023/07-0016</v>
          </cell>
        </row>
        <row r="7792">
          <cell r="I7792" t="str">
            <v>F</v>
          </cell>
          <cell r="J7792">
            <v>272</v>
          </cell>
          <cell r="K7792">
            <v>272</v>
          </cell>
          <cell r="L7792">
            <v>272</v>
          </cell>
          <cell r="M7792" t="str">
            <v>F</v>
          </cell>
          <cell r="N7792">
            <v>1</v>
          </cell>
        </row>
        <row r="7793">
          <cell r="F7793" t="str">
            <v>TCLU8504710</v>
          </cell>
          <cell r="G7793" t="str">
            <v>GR-2023/07-0063</v>
          </cell>
          <cell r="H7793" t="str">
            <v>202304-S0052, 202303-S0013, 202203-S0029, 202205-S0001, 202305-S0054, 202306-S0007, 202305-S0029, 202302-S0025, 202302-S0069, 202210-S0062, 202306-S0029, 202304-S0034, 202306-S0055, 202305-S0008</v>
          </cell>
          <cell r="I7793" t="str">
            <v>F</v>
          </cell>
          <cell r="J7793">
            <v>271368.5</v>
          </cell>
          <cell r="K7793">
            <v>271368.5</v>
          </cell>
          <cell r="L7793">
            <v>177420.73</v>
          </cell>
          <cell r="M7793" t="str">
            <v>F</v>
          </cell>
          <cell r="N7793">
            <v>0.6538</v>
          </cell>
          <cell r="O7793" t="str">
            <v>I</v>
          </cell>
        </row>
        <row r="7794">
          <cell r="F7794" t="str">
            <v>TCLU8504710</v>
          </cell>
          <cell r="G7794" t="str">
            <v>GR-2023/07-0062</v>
          </cell>
          <cell r="H7794" t="str">
            <v>202305-S0042, 202305-S0030</v>
          </cell>
          <cell r="I7794" t="str">
            <v>F</v>
          </cell>
          <cell r="J7794">
            <v>17745.9</v>
          </cell>
          <cell r="K7794">
            <v>17745.9</v>
          </cell>
          <cell r="L7794">
            <v>11602.27</v>
          </cell>
          <cell r="M7794" t="str">
            <v>F</v>
          </cell>
          <cell r="N7794">
            <v>0.6538</v>
          </cell>
          <cell r="O7794" t="str">
            <v>I</v>
          </cell>
        </row>
        <row r="7795">
          <cell r="F7795" t="str">
            <v>TCLU8504710</v>
          </cell>
          <cell r="G7795" t="str">
            <v>GR-2023/07-0061</v>
          </cell>
          <cell r="H7795" t="str">
            <v>202305-S0033</v>
          </cell>
          <cell r="I7795" t="str">
            <v>F</v>
          </cell>
          <cell r="J7795">
            <v>69030</v>
          </cell>
          <cell r="K7795">
            <v>69030</v>
          </cell>
          <cell r="L7795">
            <v>45131.81</v>
          </cell>
          <cell r="M7795" t="str">
            <v>F</v>
          </cell>
          <cell r="N7795">
            <v>0.6538</v>
          </cell>
          <cell r="O7795" t="str">
            <v>I</v>
          </cell>
        </row>
        <row r="7796">
          <cell r="F7796" t="str">
            <v>TCLU8504710</v>
          </cell>
          <cell r="G7796" t="str">
            <v>GR-2023/07-0060</v>
          </cell>
          <cell r="H7796" t="str">
            <v>202304-S0040, 202305-S0060</v>
          </cell>
          <cell r="I7796" t="str">
            <v>F</v>
          </cell>
          <cell r="J7796">
            <v>25439.1</v>
          </cell>
          <cell r="K7796">
            <v>25439.1</v>
          </cell>
          <cell r="L7796">
            <v>16632.08</v>
          </cell>
          <cell r="M7796" t="str">
            <v>F</v>
          </cell>
          <cell r="N7796">
            <v>0.6538</v>
          </cell>
          <cell r="O7796" t="str">
            <v>I</v>
          </cell>
        </row>
        <row r="7797">
          <cell r="F7797" t="str">
            <v>TCLU8504710</v>
          </cell>
          <cell r="G7797" t="str">
            <v>GR-2023/07-0059</v>
          </cell>
          <cell r="H7797" t="str">
            <v>202207-S0019, 202303-S0073, 202305-S0046, 202304-S0073</v>
          </cell>
          <cell r="I7797" t="str">
            <v>F</v>
          </cell>
          <cell r="J7797">
            <v>168001</v>
          </cell>
          <cell r="K7797">
            <v>168001</v>
          </cell>
          <cell r="L7797">
            <v>109839.05</v>
          </cell>
          <cell r="M7797" t="str">
            <v>F</v>
          </cell>
          <cell r="N7797">
            <v>0.6538</v>
          </cell>
          <cell r="O7797" t="str">
            <v>I</v>
          </cell>
        </row>
        <row r="7798">
          <cell r="F7798" t="str">
            <v>BEAU4754449</v>
          </cell>
          <cell r="G7798" t="str">
            <v>GR-2023/07-0073</v>
          </cell>
          <cell r="H7798" t="str">
            <v>202305-S0002, 202305-S0082, 202305-S0039</v>
          </cell>
          <cell r="I7798" t="str">
            <v>F</v>
          </cell>
          <cell r="J7798">
            <v>92810</v>
          </cell>
          <cell r="K7798">
            <v>92810</v>
          </cell>
          <cell r="L7798">
            <v>60679.18</v>
          </cell>
          <cell r="M7798" t="str">
            <v>F</v>
          </cell>
          <cell r="N7798">
            <v>0.6538</v>
          </cell>
          <cell r="O7798" t="str">
            <v>I</v>
          </cell>
        </row>
        <row r="7799">
          <cell r="F7799" t="str">
            <v>CMAU6535030</v>
          </cell>
          <cell r="G7799" t="str">
            <v>GR-2023/07-0054</v>
          </cell>
          <cell r="H7799" t="str">
            <v>202304-S0046, 202305-S0062, 202304-S0071, 202304-S0037, 202305-S0043, 202304-S0059, 202209-S0035, 202302-S0001, 202302-S0079, 202306-S0036, 202208-S0043, 202211-S0081, 202305-S0035, 202306-S0011</v>
          </cell>
          <cell r="I7799" t="str">
            <v>F</v>
          </cell>
          <cell r="J7799">
            <v>177800</v>
          </cell>
          <cell r="K7799">
            <v>177800</v>
          </cell>
          <cell r="L7799">
            <v>116370.1</v>
          </cell>
          <cell r="M7799" t="str">
            <v>F</v>
          </cell>
          <cell r="N7799">
            <v>0.6545</v>
          </cell>
          <cell r="O7799" t="str">
            <v>I</v>
          </cell>
        </row>
        <row r="7800">
          <cell r="I7800" t="str">
            <v>F</v>
          </cell>
          <cell r="J7800">
            <v>37</v>
          </cell>
          <cell r="K7800">
            <v>37</v>
          </cell>
          <cell r="L7800">
            <v>22.2</v>
          </cell>
          <cell r="M7800" t="str">
            <v>F</v>
          </cell>
          <cell r="N7800">
            <v>0.6</v>
          </cell>
          <cell r="O7800" t="str">
            <v>N</v>
          </cell>
        </row>
        <row r="7801">
          <cell r="F7801" t="str">
            <v>TCKU6261018</v>
          </cell>
          <cell r="G7801" t="str">
            <v>GR-2023/07-0036</v>
          </cell>
          <cell r="H7801" t="str">
            <v>202304-S0059, 202305-S0062, 202305-S0007, 202302-S0001, 202304-S0071</v>
          </cell>
          <cell r="I7801" t="str">
            <v>F</v>
          </cell>
          <cell r="J7801">
            <v>172448</v>
          </cell>
          <cell r="K7801">
            <v>172448</v>
          </cell>
          <cell r="L7801">
            <v>112867.22</v>
          </cell>
          <cell r="M7801" t="str">
            <v>F</v>
          </cell>
          <cell r="N7801">
            <v>0.6545</v>
          </cell>
          <cell r="O7801" t="str">
            <v>I</v>
          </cell>
        </row>
        <row r="7802">
          <cell r="F7802" t="str">
            <v>BMOU6711224</v>
          </cell>
          <cell r="G7802" t="str">
            <v>GR-2023/07-0076</v>
          </cell>
          <cell r="H7802" t="str">
            <v>202211-S0046, 202211-S0066, 202306-S0037, 202303-S0043</v>
          </cell>
          <cell r="I7802" t="str">
            <v>F</v>
          </cell>
          <cell r="J7802">
            <v>100940.74</v>
          </cell>
          <cell r="K7802">
            <v>100940.74</v>
          </cell>
          <cell r="L7802">
            <v>66065.71</v>
          </cell>
          <cell r="M7802" t="str">
            <v>F</v>
          </cell>
          <cell r="N7802">
            <v>0.6545</v>
          </cell>
          <cell r="O7802" t="str">
            <v>I</v>
          </cell>
        </row>
        <row r="7803">
          <cell r="G7803" t="str">
            <v>SPO-2023/10-0033</v>
          </cell>
        </row>
        <row r="7803">
          <cell r="I7803" t="str">
            <v>F</v>
          </cell>
          <cell r="J7803">
            <v>14500</v>
          </cell>
          <cell r="K7803">
            <v>14500</v>
          </cell>
          <cell r="L7803">
            <v>14500</v>
          </cell>
          <cell r="M7803" t="str">
            <v>F</v>
          </cell>
          <cell r="N7803">
            <v>1</v>
          </cell>
          <cell r="O7803" t="str">
            <v>L</v>
          </cell>
        </row>
        <row r="7804">
          <cell r="G7804" t="str">
            <v>SPO-2023/09-0019, SPO-2023/12-0002, SPO-2023/08-0006, SPO-2023/11-0015, SPO-2023/10-0004, SPO-2023/09-0004</v>
          </cell>
        </row>
        <row r="7804">
          <cell r="I7804" t="str">
            <v>F</v>
          </cell>
          <cell r="J7804">
            <v>229475</v>
          </cell>
          <cell r="K7804">
            <v>229475</v>
          </cell>
          <cell r="L7804">
            <v>137685</v>
          </cell>
          <cell r="M7804" t="str">
            <v>F</v>
          </cell>
          <cell r="N7804">
            <v>0.6</v>
          </cell>
          <cell r="O7804" t="str">
            <v>L</v>
          </cell>
        </row>
        <row r="7805">
          <cell r="G7805" t="str">
            <v>SPO-2023/08-0012</v>
          </cell>
        </row>
        <row r="7805">
          <cell r="I7805" t="str">
            <v>F</v>
          </cell>
          <cell r="J7805">
            <v>37750</v>
          </cell>
          <cell r="K7805">
            <v>37750</v>
          </cell>
          <cell r="L7805">
            <v>113250</v>
          </cell>
          <cell r="M7805" t="str">
            <v>F</v>
          </cell>
          <cell r="N7805">
            <v>3</v>
          </cell>
          <cell r="O7805" t="str">
            <v>L</v>
          </cell>
        </row>
        <row r="7806">
          <cell r="G7806" t="str">
            <v>SPO-2023/08-0015</v>
          </cell>
        </row>
        <row r="7806">
          <cell r="I7806" t="str">
            <v>F</v>
          </cell>
          <cell r="J7806">
            <v>3750</v>
          </cell>
          <cell r="K7806">
            <v>3750</v>
          </cell>
          <cell r="L7806">
            <v>11250</v>
          </cell>
          <cell r="M7806" t="str">
            <v>F</v>
          </cell>
          <cell r="N7806">
            <v>3</v>
          </cell>
          <cell r="O7806" t="str">
            <v>L</v>
          </cell>
        </row>
        <row r="7807">
          <cell r="G7807" t="str">
            <v>SPO-2023/09-0001</v>
          </cell>
        </row>
        <row r="7807">
          <cell r="I7807" t="str">
            <v>F</v>
          </cell>
          <cell r="J7807">
            <v>20300</v>
          </cell>
          <cell r="K7807">
            <v>20300</v>
          </cell>
          <cell r="L7807">
            <v>60900</v>
          </cell>
          <cell r="M7807" t="str">
            <v>F</v>
          </cell>
          <cell r="N7807">
            <v>3</v>
          </cell>
          <cell r="O7807" t="str">
            <v>L</v>
          </cell>
        </row>
        <row r="7808">
          <cell r="F7808" t="str">
            <v>APHU7175898</v>
          </cell>
          <cell r="G7808" t="str">
            <v>GR-2023/07-0069</v>
          </cell>
          <cell r="H7808" t="str">
            <v>202209-S0019, 202306-S0023, 202303-S0022, 202302-S0056, 202305-S0036, 202302-S0015, 202304-S0018, 202306-S0025, 202210-S0086, 202306-S0022</v>
          </cell>
          <cell r="I7808" t="str">
            <v>F</v>
          </cell>
          <cell r="J7808">
            <v>129137.81</v>
          </cell>
          <cell r="K7808">
            <v>129137.81</v>
          </cell>
          <cell r="L7808">
            <v>84430.3</v>
          </cell>
          <cell r="M7808" t="str">
            <v>F</v>
          </cell>
          <cell r="N7808">
            <v>0.6538</v>
          </cell>
          <cell r="O7808" t="str">
            <v>I</v>
          </cell>
        </row>
        <row r="7809">
          <cell r="G7809" t="str">
            <v>SPO-2023/08-0014</v>
          </cell>
        </row>
        <row r="7809">
          <cell r="I7809" t="str">
            <v>F</v>
          </cell>
          <cell r="J7809">
            <v>3360</v>
          </cell>
          <cell r="K7809">
            <v>3360</v>
          </cell>
          <cell r="L7809">
            <v>10080</v>
          </cell>
          <cell r="M7809" t="str">
            <v>F</v>
          </cell>
          <cell r="N7809">
            <v>3</v>
          </cell>
          <cell r="O7809" t="str">
            <v>L</v>
          </cell>
        </row>
        <row r="7810">
          <cell r="F7810" t="str">
            <v>SEGU4647036</v>
          </cell>
          <cell r="G7810" t="str">
            <v>GR-2023/07-0066</v>
          </cell>
          <cell r="H7810" t="str">
            <v>202111-S0022</v>
          </cell>
          <cell r="I7810" t="str">
            <v>F</v>
          </cell>
          <cell r="J7810">
            <v>106739.14</v>
          </cell>
          <cell r="K7810">
            <v>106739.14</v>
          </cell>
          <cell r="L7810">
            <v>69786.05</v>
          </cell>
          <cell r="M7810" t="str">
            <v>F</v>
          </cell>
          <cell r="N7810">
            <v>0.6538</v>
          </cell>
          <cell r="O7810" t="str">
            <v>I</v>
          </cell>
        </row>
        <row r="7811">
          <cell r="F7811" t="str">
            <v>ECMU9848406</v>
          </cell>
          <cell r="G7811" t="str">
            <v>GR-2023/07-0068</v>
          </cell>
          <cell r="H7811" t="str">
            <v>202302-S0015</v>
          </cell>
          <cell r="I7811" t="str">
            <v>F</v>
          </cell>
          <cell r="J7811">
            <v>148648.32</v>
          </cell>
          <cell r="K7811">
            <v>148648.32</v>
          </cell>
          <cell r="L7811">
            <v>97186.27</v>
          </cell>
          <cell r="M7811" t="str">
            <v>F</v>
          </cell>
          <cell r="N7811">
            <v>0.6538</v>
          </cell>
          <cell r="O7811" t="str">
            <v>I</v>
          </cell>
        </row>
        <row r="7812">
          <cell r="F7812" t="str">
            <v>FCIU9339422</v>
          </cell>
          <cell r="G7812" t="str">
            <v>GR-2023/07-0064</v>
          </cell>
          <cell r="H7812" t="str">
            <v>202302-S0056, 202111-S0022, 202306-S0025, 202212-S0039, 202208-S0086</v>
          </cell>
          <cell r="I7812" t="str">
            <v>F</v>
          </cell>
          <cell r="J7812">
            <v>123680.83</v>
          </cell>
          <cell r="K7812">
            <v>123680.83</v>
          </cell>
          <cell r="L7812">
            <v>80862.53</v>
          </cell>
          <cell r="M7812" t="str">
            <v>F</v>
          </cell>
          <cell r="N7812">
            <v>0.6538</v>
          </cell>
          <cell r="O7812" t="str">
            <v>I</v>
          </cell>
        </row>
        <row r="7813">
          <cell r="G7813" t="str">
            <v>GR-2023/08-0024, GR-2023/09-0006, GR-2023/07-0022, GR-2023/09-0050, GR-2023/07-0070, GR-2023/07-0077, GR-2023/08-0040, GR-2023/10-0031</v>
          </cell>
        </row>
        <row r="7813">
          <cell r="I7813" t="str">
            <v>F</v>
          </cell>
          <cell r="J7813">
            <v>28026</v>
          </cell>
          <cell r="K7813">
            <v>28026</v>
          </cell>
          <cell r="L7813">
            <v>28026</v>
          </cell>
          <cell r="M7813" t="str">
            <v>F</v>
          </cell>
          <cell r="N7813">
            <v>1</v>
          </cell>
        </row>
        <row r="7814">
          <cell r="F7814" t="str">
            <v>TCNU7976514</v>
          </cell>
          <cell r="G7814" t="str">
            <v>GR-2023/07-0065</v>
          </cell>
          <cell r="H7814" t="str">
            <v>202211-S0020, 202305-S0081, 202302-S0058, 202203-S0087</v>
          </cell>
          <cell r="I7814" t="str">
            <v>F</v>
          </cell>
          <cell r="J7814">
            <v>126087</v>
          </cell>
          <cell r="K7814">
            <v>126087</v>
          </cell>
          <cell r="L7814">
            <v>82435.68</v>
          </cell>
          <cell r="M7814" t="str">
            <v>F</v>
          </cell>
          <cell r="N7814">
            <v>0.6538</v>
          </cell>
          <cell r="O7814" t="str">
            <v>I</v>
          </cell>
        </row>
        <row r="7815">
          <cell r="G7815" t="str">
            <v>SPO-2023/07-0048</v>
          </cell>
        </row>
        <row r="7815">
          <cell r="I7815" t="str">
            <v>F</v>
          </cell>
          <cell r="J7815">
            <v>56250</v>
          </cell>
          <cell r="K7815">
            <v>56250</v>
          </cell>
          <cell r="L7815">
            <v>168750</v>
          </cell>
          <cell r="M7815" t="str">
            <v>F</v>
          </cell>
          <cell r="N7815">
            <v>3</v>
          </cell>
          <cell r="O7815" t="str">
            <v>L</v>
          </cell>
        </row>
        <row r="7816">
          <cell r="G7816" t="str">
            <v>SPO-2023/07-0018</v>
          </cell>
        </row>
        <row r="7816">
          <cell r="I7816" t="str">
            <v>F</v>
          </cell>
          <cell r="J7816">
            <v>3870</v>
          </cell>
          <cell r="K7816">
            <v>3870</v>
          </cell>
          <cell r="L7816">
            <v>11610</v>
          </cell>
          <cell r="M7816" t="str">
            <v>F</v>
          </cell>
          <cell r="N7816">
            <v>3</v>
          </cell>
          <cell r="O7816" t="str">
            <v>L</v>
          </cell>
        </row>
        <row r="7817">
          <cell r="G7817" t="str">
            <v>SPO-2023/11-0003, SPO-2023/07-0052</v>
          </cell>
        </row>
        <row r="7817">
          <cell r="I7817" t="str">
            <v>F</v>
          </cell>
          <cell r="J7817">
            <v>29000</v>
          </cell>
          <cell r="K7817">
            <v>29000</v>
          </cell>
          <cell r="L7817">
            <v>17400</v>
          </cell>
          <cell r="M7817" t="str">
            <v>F</v>
          </cell>
          <cell r="N7817">
            <v>0.6</v>
          </cell>
          <cell r="O7817" t="str">
            <v>L</v>
          </cell>
        </row>
        <row r="7818">
          <cell r="I7818" t="str">
            <v>T</v>
          </cell>
          <cell r="J7818">
            <v>0</v>
          </cell>
          <cell r="K7818">
            <v>0</v>
          </cell>
          <cell r="L7818">
            <v>0</v>
          </cell>
          <cell r="M7818" t="str">
            <v>F</v>
          </cell>
          <cell r="N7818">
            <v>0.6</v>
          </cell>
          <cell r="O7818" t="str">
            <v>L</v>
          </cell>
        </row>
        <row r="7819">
          <cell r="G7819" t="str">
            <v>SPO-2023/09-0042</v>
          </cell>
        </row>
        <row r="7819">
          <cell r="I7819" t="str">
            <v>F</v>
          </cell>
          <cell r="J7819">
            <v>24208.5</v>
          </cell>
          <cell r="K7819">
            <v>24208.5</v>
          </cell>
          <cell r="L7819">
            <v>72625.5</v>
          </cell>
          <cell r="M7819" t="str">
            <v>F</v>
          </cell>
          <cell r="N7819">
            <v>3</v>
          </cell>
          <cell r="O7819" t="str">
            <v>L</v>
          </cell>
        </row>
        <row r="7820">
          <cell r="G7820" t="str">
            <v>SPO-2023/07-0014</v>
          </cell>
        </row>
        <row r="7820">
          <cell r="I7820" t="str">
            <v>F</v>
          </cell>
          <cell r="J7820">
            <v>6120</v>
          </cell>
          <cell r="K7820">
            <v>6120</v>
          </cell>
          <cell r="L7820">
            <v>18360</v>
          </cell>
          <cell r="M7820" t="str">
            <v>F</v>
          </cell>
          <cell r="N7820">
            <v>3</v>
          </cell>
          <cell r="O7820" t="str">
            <v>L</v>
          </cell>
        </row>
        <row r="7821">
          <cell r="G7821" t="str">
            <v>SPO-2023/07-0035</v>
          </cell>
        </row>
        <row r="7821">
          <cell r="I7821" t="str">
            <v>F</v>
          </cell>
          <cell r="J7821">
            <v>7250</v>
          </cell>
          <cell r="K7821">
            <v>7250</v>
          </cell>
          <cell r="L7821">
            <v>21750</v>
          </cell>
          <cell r="M7821" t="str">
            <v>F</v>
          </cell>
          <cell r="N7821">
            <v>3</v>
          </cell>
          <cell r="O7821" t="str">
            <v>L</v>
          </cell>
        </row>
        <row r="7822">
          <cell r="F7822" t="str">
            <v>SEGU5347054</v>
          </cell>
          <cell r="G7822" t="str">
            <v>GR-2023/07-0053</v>
          </cell>
          <cell r="H7822" t="str">
            <v>202211-S0088, 202305-S0053, 202210-S0094, 202212-S0012, 202302-S0062</v>
          </cell>
          <cell r="I7822" t="str">
            <v>F</v>
          </cell>
          <cell r="J7822">
            <v>109935.01</v>
          </cell>
          <cell r="K7822">
            <v>109935.01</v>
          </cell>
          <cell r="L7822">
            <v>71875.51</v>
          </cell>
          <cell r="M7822" t="str">
            <v>F</v>
          </cell>
          <cell r="N7822">
            <v>0.6538</v>
          </cell>
          <cell r="O7822" t="str">
            <v>I</v>
          </cell>
        </row>
        <row r="7823">
          <cell r="F7823" t="str">
            <v>TRHU8923960</v>
          </cell>
          <cell r="G7823" t="str">
            <v>GR-2023/07-0051</v>
          </cell>
          <cell r="H7823" t="str">
            <v>202305-S0042</v>
          </cell>
          <cell r="I7823" t="str">
            <v>F</v>
          </cell>
          <cell r="J7823">
            <v>0</v>
          </cell>
          <cell r="K7823">
            <v>0</v>
          </cell>
          <cell r="L7823">
            <v>0</v>
          </cell>
          <cell r="M7823" t="str">
            <v>F</v>
          </cell>
          <cell r="N7823">
            <v>0.6538</v>
          </cell>
          <cell r="O7823" t="str">
            <v>I</v>
          </cell>
        </row>
        <row r="7824">
          <cell r="F7824" t="str">
            <v>TRHU8923960</v>
          </cell>
          <cell r="G7824" t="str">
            <v>GR-2023/07-0052</v>
          </cell>
          <cell r="H7824" t="str">
            <v>202304-S0012, 202306-S0049, 202110-S0053, 202204-S0065, 202302-S0062, 202305-S0053, 202203-S0061, 202207-S0009, 202212-S0012, 202302-S0033, 202104-S0044, 202206-S0028</v>
          </cell>
          <cell r="I7824" t="str">
            <v>F</v>
          </cell>
          <cell r="J7824">
            <v>170987.01</v>
          </cell>
          <cell r="K7824">
            <v>170987.01</v>
          </cell>
          <cell r="L7824">
            <v>111791.31</v>
          </cell>
          <cell r="M7824" t="str">
            <v>F</v>
          </cell>
          <cell r="N7824">
            <v>0.6538</v>
          </cell>
          <cell r="O7824" t="str">
            <v>I</v>
          </cell>
        </row>
        <row r="7825">
          <cell r="F7825" t="str">
            <v>GESU6330278</v>
          </cell>
          <cell r="G7825" t="str">
            <v>GR-2023/07-0044</v>
          </cell>
          <cell r="H7825" t="str">
            <v>202211-S0103</v>
          </cell>
          <cell r="I7825" t="str">
            <v>F</v>
          </cell>
          <cell r="J7825">
            <v>112970.67</v>
          </cell>
          <cell r="K7825">
            <v>112970.67</v>
          </cell>
          <cell r="L7825">
            <v>73860.22</v>
          </cell>
          <cell r="M7825" t="str">
            <v>F</v>
          </cell>
          <cell r="N7825">
            <v>0.6538</v>
          </cell>
          <cell r="O7825" t="str">
            <v>I</v>
          </cell>
        </row>
        <row r="7826">
          <cell r="F7826" t="str">
            <v>CMAU4857470</v>
          </cell>
          <cell r="G7826" t="str">
            <v>GR-2023/07-0047</v>
          </cell>
          <cell r="H7826" t="str">
            <v>202305-S0053</v>
          </cell>
          <cell r="I7826" t="str">
            <v>F</v>
          </cell>
          <cell r="J7826">
            <v>122167.8</v>
          </cell>
          <cell r="K7826">
            <v>122167.8</v>
          </cell>
          <cell r="L7826">
            <v>79873.31</v>
          </cell>
          <cell r="M7826" t="str">
            <v>F</v>
          </cell>
          <cell r="N7826">
            <v>0.6538</v>
          </cell>
          <cell r="O7826" t="str">
            <v>I</v>
          </cell>
        </row>
        <row r="7827">
          <cell r="G7827" t="str">
            <v>GR-2023/07-0015</v>
          </cell>
        </row>
        <row r="7827">
          <cell r="I7827" t="str">
            <v>F</v>
          </cell>
          <cell r="J7827">
            <v>2300</v>
          </cell>
          <cell r="K7827">
            <v>2300</v>
          </cell>
          <cell r="L7827">
            <v>2300</v>
          </cell>
          <cell r="M7827" t="str">
            <v>F</v>
          </cell>
          <cell r="N7827">
            <v>1</v>
          </cell>
        </row>
        <row r="7828">
          <cell r="F7828" t="str">
            <v>CMAU6378287</v>
          </cell>
          <cell r="G7828" t="str">
            <v>GR-2023/07-0045</v>
          </cell>
          <cell r="H7828" t="str">
            <v>202302-S0062, 202302-S0086</v>
          </cell>
          <cell r="I7828" t="str">
            <v>F</v>
          </cell>
          <cell r="J7828">
            <v>112175.53</v>
          </cell>
          <cell r="K7828">
            <v>112175.53</v>
          </cell>
          <cell r="L7828">
            <v>73340.36</v>
          </cell>
          <cell r="M7828" t="str">
            <v>F</v>
          </cell>
          <cell r="N7828">
            <v>0.6538</v>
          </cell>
          <cell r="O7828" t="str">
            <v>I</v>
          </cell>
        </row>
        <row r="7829">
          <cell r="G7829" t="str">
            <v>SPO-2023/08-0042</v>
          </cell>
        </row>
        <row r="7829">
          <cell r="I7829" t="str">
            <v>F</v>
          </cell>
          <cell r="J7829">
            <v>2910</v>
          </cell>
          <cell r="K7829">
            <v>2910</v>
          </cell>
          <cell r="L7829">
            <v>2910</v>
          </cell>
          <cell r="M7829" t="str">
            <v>F</v>
          </cell>
          <cell r="N7829">
            <v>1</v>
          </cell>
          <cell r="O7829" t="str">
            <v>L</v>
          </cell>
        </row>
        <row r="7830">
          <cell r="G7830" t="str">
            <v>SPO-2023/07-0035, SPO-2023/07-0033</v>
          </cell>
        </row>
        <row r="7830">
          <cell r="I7830" t="str">
            <v>F</v>
          </cell>
          <cell r="J7830">
            <v>3940</v>
          </cell>
          <cell r="K7830">
            <v>3940</v>
          </cell>
          <cell r="L7830">
            <v>11820</v>
          </cell>
          <cell r="M7830" t="str">
            <v>F</v>
          </cell>
          <cell r="N7830">
            <v>3</v>
          </cell>
          <cell r="O7830" t="str">
            <v>L</v>
          </cell>
        </row>
        <row r="7831">
          <cell r="G7831" t="str">
            <v>SPO-2023/08-0024</v>
          </cell>
        </row>
        <row r="7831">
          <cell r="I7831" t="str">
            <v>F</v>
          </cell>
          <cell r="J7831">
            <v>5720</v>
          </cell>
          <cell r="K7831">
            <v>5720</v>
          </cell>
          <cell r="L7831">
            <v>3432</v>
          </cell>
          <cell r="M7831" t="str">
            <v>F</v>
          </cell>
          <cell r="N7831">
            <v>0.6</v>
          </cell>
          <cell r="O7831" t="str">
            <v>L</v>
          </cell>
        </row>
        <row r="7832">
          <cell r="F7832" t="str">
            <v>APHU6675266</v>
          </cell>
          <cell r="G7832" t="str">
            <v>GR-2023/07-0035</v>
          </cell>
          <cell r="H7832" t="str">
            <v>202302-S0086, 202305-S0053</v>
          </cell>
          <cell r="I7832" t="str">
            <v>F</v>
          </cell>
          <cell r="J7832">
            <v>116115.27</v>
          </cell>
          <cell r="K7832">
            <v>116115.27</v>
          </cell>
          <cell r="L7832">
            <v>75997.44</v>
          </cell>
          <cell r="M7832" t="str">
            <v>F</v>
          </cell>
          <cell r="N7832">
            <v>0.6545</v>
          </cell>
          <cell r="O7832" t="str">
            <v>I</v>
          </cell>
        </row>
        <row r="7833">
          <cell r="F7833" t="str">
            <v>TCKU6242790</v>
          </cell>
          <cell r="G7833" t="str">
            <v>GR-2023/07-0039</v>
          </cell>
          <cell r="H7833" t="str">
            <v>202209-S0028, 202203-S0061, 202202-S0046, 202212-S0012, 202302-S0033, 202303-S0071, 202012-S0046, 202110-S0053, 202302-S0062, 202305-S0053, 202210-S0087</v>
          </cell>
          <cell r="I7833" t="str">
            <v>F</v>
          </cell>
          <cell r="J7833">
            <v>133669.73</v>
          </cell>
          <cell r="K7833">
            <v>133669.73</v>
          </cell>
          <cell r="L7833">
            <v>87486.84</v>
          </cell>
          <cell r="M7833" t="str">
            <v>F</v>
          </cell>
          <cell r="N7833">
            <v>0.6545</v>
          </cell>
          <cell r="O7833" t="str">
            <v>I</v>
          </cell>
        </row>
        <row r="7834">
          <cell r="G7834" t="str">
            <v>SPO-2023/07-0051</v>
          </cell>
        </row>
        <row r="7834">
          <cell r="I7834" t="str">
            <v>F</v>
          </cell>
          <cell r="J7834">
            <v>78400</v>
          </cell>
          <cell r="K7834">
            <v>78400</v>
          </cell>
          <cell r="L7834">
            <v>78400</v>
          </cell>
          <cell r="M7834" t="str">
            <v>F</v>
          </cell>
          <cell r="N7834">
            <v>1</v>
          </cell>
          <cell r="O7834" t="str">
            <v>L</v>
          </cell>
        </row>
        <row r="7835">
          <cell r="F7835" t="str">
            <v>BMOU4066625</v>
          </cell>
          <cell r="G7835" t="str">
            <v>GR-2023/07-0043</v>
          </cell>
          <cell r="H7835" t="str">
            <v>202302-S0062</v>
          </cell>
          <cell r="I7835" t="str">
            <v>F</v>
          </cell>
          <cell r="J7835">
            <v>115260</v>
          </cell>
          <cell r="K7835">
            <v>115260</v>
          </cell>
          <cell r="L7835">
            <v>75437.67</v>
          </cell>
          <cell r="M7835" t="str">
            <v>F</v>
          </cell>
          <cell r="N7835">
            <v>0.6545</v>
          </cell>
          <cell r="O7835" t="str">
            <v>I</v>
          </cell>
        </row>
        <row r="7836">
          <cell r="F7836" t="str">
            <v>CMAU4459610</v>
          </cell>
          <cell r="G7836" t="str">
            <v>GR-2023/07-0037</v>
          </cell>
          <cell r="H7836" t="str">
            <v>202211-S0103, 202305-S0053</v>
          </cell>
          <cell r="I7836" t="str">
            <v>F</v>
          </cell>
          <cell r="J7836">
            <v>115260</v>
          </cell>
          <cell r="K7836">
            <v>115260</v>
          </cell>
          <cell r="L7836">
            <v>75437.67</v>
          </cell>
          <cell r="M7836" t="str">
            <v>F</v>
          </cell>
          <cell r="N7836">
            <v>0.6545</v>
          </cell>
          <cell r="O7836" t="str">
            <v>I</v>
          </cell>
        </row>
        <row r="7837">
          <cell r="G7837" t="str">
            <v>SPO-2023/06-0057, SPO-2023/07-0023, SPO-2023/10-0042, SPO-2023/08-0033, SPO-2023/08-0046, SPO-2023/09-0038, SPO-2023/08-0004</v>
          </cell>
        </row>
        <row r="7837">
          <cell r="I7837" t="str">
            <v>F</v>
          </cell>
          <cell r="J7837">
            <v>41030</v>
          </cell>
          <cell r="K7837">
            <v>41030</v>
          </cell>
          <cell r="L7837">
            <v>24618</v>
          </cell>
          <cell r="M7837" t="str">
            <v>F</v>
          </cell>
          <cell r="N7837">
            <v>0.6</v>
          </cell>
          <cell r="O7837" t="str">
            <v>L</v>
          </cell>
        </row>
        <row r="7838">
          <cell r="F7838" t="str">
            <v>APHU6927178</v>
          </cell>
          <cell r="G7838" t="str">
            <v>GR-2023/07-0033</v>
          </cell>
          <cell r="H7838" t="str">
            <v>202211-S0029, 202304-S0053, 202211-S0037</v>
          </cell>
          <cell r="I7838" t="str">
            <v>F</v>
          </cell>
          <cell r="J7838">
            <v>98772.05</v>
          </cell>
          <cell r="K7838">
            <v>98772.05</v>
          </cell>
          <cell r="L7838">
            <v>64646.31</v>
          </cell>
          <cell r="M7838" t="str">
            <v>F</v>
          </cell>
          <cell r="N7838">
            <v>0.6545</v>
          </cell>
          <cell r="O7838" t="str">
            <v>I</v>
          </cell>
        </row>
        <row r="7839">
          <cell r="F7839" t="str">
            <v>SEKU5744035</v>
          </cell>
          <cell r="G7839" t="str">
            <v>GR-2023/07-0040</v>
          </cell>
          <cell r="H7839" t="str">
            <v>202208-S0086, 202305-S0092, 202302-S0015, 202305-S0036, 202305-S0064, 202210-S0086, 202109-S0039, 202305-S0058, 202306-S0005, 202205-S0012</v>
          </cell>
          <cell r="I7839" t="str">
            <v>F</v>
          </cell>
          <cell r="J7839">
            <v>154386</v>
          </cell>
          <cell r="K7839">
            <v>154386</v>
          </cell>
          <cell r="L7839">
            <v>101045.64</v>
          </cell>
          <cell r="M7839" t="str">
            <v>F</v>
          </cell>
          <cell r="N7839">
            <v>0.6545</v>
          </cell>
          <cell r="O7839" t="str">
            <v>I</v>
          </cell>
        </row>
        <row r="7840">
          <cell r="F7840" t="str">
            <v>FFAU4484288</v>
          </cell>
          <cell r="G7840" t="str">
            <v>GR-2023/07-0046</v>
          </cell>
          <cell r="H7840" t="str">
            <v>202303-S0022, 202305-S0036, 202302-S0015, 202304-S0053</v>
          </cell>
          <cell r="I7840" t="str">
            <v>F</v>
          </cell>
          <cell r="J7840">
            <v>110683.52</v>
          </cell>
          <cell r="K7840">
            <v>110683.52</v>
          </cell>
          <cell r="L7840">
            <v>72442.36</v>
          </cell>
          <cell r="M7840" t="str">
            <v>F</v>
          </cell>
          <cell r="N7840">
            <v>0.6545</v>
          </cell>
          <cell r="O7840" t="str">
            <v>I</v>
          </cell>
        </row>
        <row r="7841">
          <cell r="F7841" t="str">
            <v>BMOU6438742</v>
          </cell>
          <cell r="G7841" t="str">
            <v>GR-2023/07-0038</v>
          </cell>
          <cell r="H7841" t="str">
            <v>202304-S0053</v>
          </cell>
          <cell r="I7841" t="str">
            <v>F</v>
          </cell>
          <cell r="J7841">
            <v>88887.21</v>
          </cell>
          <cell r="K7841">
            <v>88887.21</v>
          </cell>
          <cell r="L7841">
            <v>58176.68</v>
          </cell>
          <cell r="M7841" t="str">
            <v>F</v>
          </cell>
          <cell r="N7841">
            <v>0.6545</v>
          </cell>
          <cell r="O7841" t="str">
            <v>I</v>
          </cell>
        </row>
        <row r="7842">
          <cell r="F7842" t="str">
            <v>TGBU6786741</v>
          </cell>
          <cell r="G7842" t="str">
            <v>GR-2023/07-0034</v>
          </cell>
          <cell r="H7842" t="str">
            <v>202304-S0053</v>
          </cell>
          <cell r="I7842" t="str">
            <v>F</v>
          </cell>
          <cell r="J7842">
            <v>88887.2</v>
          </cell>
          <cell r="K7842">
            <v>88887.2</v>
          </cell>
          <cell r="L7842">
            <v>58176.67</v>
          </cell>
          <cell r="M7842" t="str">
            <v>F</v>
          </cell>
          <cell r="N7842">
            <v>0.6545</v>
          </cell>
          <cell r="O7842" t="str">
            <v>I</v>
          </cell>
        </row>
        <row r="7843">
          <cell r="F7843" t="str">
            <v>CAIU7056868</v>
          </cell>
          <cell r="G7843" t="str">
            <v>GR-2023/07-0026</v>
          </cell>
          <cell r="H7843" t="str">
            <v>202305-S0007, 202302-S0001, 202303-S0007, 202209-S0036, 202305-S0043, 202305-S0035, 202303-S0012, 202209-S0051</v>
          </cell>
          <cell r="I7843" t="str">
            <v>F</v>
          </cell>
          <cell r="J7843">
            <v>145810</v>
          </cell>
          <cell r="K7843">
            <v>145810</v>
          </cell>
          <cell r="L7843">
            <v>95213.93</v>
          </cell>
          <cell r="M7843" t="str">
            <v>F</v>
          </cell>
          <cell r="N7843">
            <v>0.653</v>
          </cell>
          <cell r="O7843" t="str">
            <v>I</v>
          </cell>
        </row>
        <row r="7844">
          <cell r="F7844" t="str">
            <v>TGHU6281622</v>
          </cell>
          <cell r="G7844" t="str">
            <v>GR-2023/07-0024</v>
          </cell>
          <cell r="H7844" t="str">
            <v>202210-S0022, 202211-S0011, 202210-S0063, 202303-S0031, 202208-S0063, 202210-S0011, 202209-S0035, 202305-S0007, 202302-S0001, 202302-S0079, 202305-S0043, 202209-S0036, 202305-S0035, 202209-S0056</v>
          </cell>
          <cell r="I7844" t="str">
            <v>F</v>
          </cell>
          <cell r="J7844">
            <v>174947</v>
          </cell>
          <cell r="K7844">
            <v>174947</v>
          </cell>
          <cell r="L7844">
            <v>114240.39</v>
          </cell>
          <cell r="M7844" t="str">
            <v>F</v>
          </cell>
          <cell r="N7844">
            <v>0.653</v>
          </cell>
          <cell r="O7844" t="str">
            <v>I</v>
          </cell>
        </row>
        <row r="7845">
          <cell r="F7845" t="str">
            <v>BEAU6096922</v>
          </cell>
          <cell r="G7845" t="str">
            <v>GR-2023/07-0023</v>
          </cell>
          <cell r="H7845" t="str">
            <v>202305-S0056, 202212-S0022, 202104-S0102, 202302-S0070, 202302-S0003, 202209-S0067, 202304-S0039, 202306-S0039, 202211-S0092, 202304-S0070, 202305-S0066, 202110-S0012, 202305-S0093, 202303-S0062, 202210-S0066, 202302-S0071, 202207-S0066, 202205-S0039, 202304-S0072, 202211-S0014, 202204-S0066, 202304-S0032, 202305-S0010, 202305-S0026, 202110-S0020, 202210-S0001, 202304-S0051, 202304-S0057, 202206-S0074, 202209-S0071, 202210-S0036, 202104-S0101, 202209-S0089, 202305-S0047, 202303-S0037</v>
          </cell>
          <cell r="I7845" t="str">
            <v>F</v>
          </cell>
          <cell r="J7845">
            <v>831570.98</v>
          </cell>
          <cell r="K7845">
            <v>831570.98</v>
          </cell>
          <cell r="L7845">
            <v>543015.85</v>
          </cell>
          <cell r="M7845" t="str">
            <v>F</v>
          </cell>
          <cell r="N7845">
            <v>0.653</v>
          </cell>
          <cell r="O7845" t="str">
            <v>I</v>
          </cell>
        </row>
        <row r="7846">
          <cell r="I7846" t="str">
            <v>F</v>
          </cell>
          <cell r="J7846">
            <v>350</v>
          </cell>
          <cell r="K7846">
            <v>350</v>
          </cell>
          <cell r="L7846">
            <v>210</v>
          </cell>
          <cell r="M7846" t="str">
            <v>F</v>
          </cell>
          <cell r="N7846">
            <v>0.6</v>
          </cell>
          <cell r="O7846" t="str">
            <v>N</v>
          </cell>
        </row>
        <row r="7847">
          <cell r="G7847" t="str">
            <v>SPO-2023/09-0041</v>
          </cell>
        </row>
        <row r="7847">
          <cell r="I7847" t="str">
            <v>F</v>
          </cell>
          <cell r="J7847">
            <v>2000</v>
          </cell>
          <cell r="K7847">
            <v>2000</v>
          </cell>
          <cell r="L7847">
            <v>6000</v>
          </cell>
          <cell r="M7847" t="str">
            <v>F</v>
          </cell>
          <cell r="N7847">
            <v>3</v>
          </cell>
          <cell r="O7847" t="str">
            <v>L</v>
          </cell>
        </row>
        <row r="7848">
          <cell r="G7848" t="str">
            <v>SPO-2023/07-0035</v>
          </cell>
        </row>
        <row r="7848">
          <cell r="I7848" t="str">
            <v>F</v>
          </cell>
          <cell r="J7848">
            <v>532</v>
          </cell>
          <cell r="K7848">
            <v>532</v>
          </cell>
          <cell r="L7848">
            <v>1596</v>
          </cell>
          <cell r="M7848" t="str">
            <v>F</v>
          </cell>
          <cell r="N7848">
            <v>3</v>
          </cell>
          <cell r="O7848" t="str">
            <v>L</v>
          </cell>
        </row>
        <row r="7849">
          <cell r="G7849" t="str">
            <v>SPO-2023/08-0038</v>
          </cell>
        </row>
        <row r="7849">
          <cell r="I7849" t="str">
            <v>F</v>
          </cell>
          <cell r="J7849">
            <v>1176.33</v>
          </cell>
          <cell r="K7849">
            <v>1176.33</v>
          </cell>
          <cell r="L7849">
            <v>3528.99</v>
          </cell>
          <cell r="M7849" t="str">
            <v>F</v>
          </cell>
          <cell r="N7849">
            <v>3</v>
          </cell>
          <cell r="O7849" t="str">
            <v>L</v>
          </cell>
        </row>
        <row r="7850">
          <cell r="G7850" t="str">
            <v>SPO-2023/08-0014</v>
          </cell>
        </row>
        <row r="7850">
          <cell r="I7850" t="str">
            <v>F</v>
          </cell>
          <cell r="J7850">
            <v>2205</v>
          </cell>
          <cell r="K7850">
            <v>2205</v>
          </cell>
          <cell r="L7850">
            <v>6615</v>
          </cell>
          <cell r="M7850" t="str">
            <v>F</v>
          </cell>
          <cell r="N7850">
            <v>3</v>
          </cell>
          <cell r="O7850" t="str">
            <v>L</v>
          </cell>
        </row>
        <row r="7851">
          <cell r="G7851" t="str">
            <v>SPO-2023/09-0051, SPO-2023/09-0014</v>
          </cell>
        </row>
        <row r="7851">
          <cell r="I7851" t="str">
            <v>F</v>
          </cell>
          <cell r="J7851">
            <v>18560</v>
          </cell>
          <cell r="K7851">
            <v>18560</v>
          </cell>
          <cell r="L7851">
            <v>55680</v>
          </cell>
          <cell r="M7851" t="str">
            <v>F</v>
          </cell>
          <cell r="N7851">
            <v>3</v>
          </cell>
          <cell r="O7851" t="str">
            <v>L</v>
          </cell>
        </row>
        <row r="7852">
          <cell r="G7852" t="str">
            <v>GR-2023/06-0037</v>
          </cell>
        </row>
        <row r="7852">
          <cell r="I7852" t="str">
            <v>F</v>
          </cell>
          <cell r="J7852">
            <v>138</v>
          </cell>
          <cell r="K7852">
            <v>138</v>
          </cell>
          <cell r="L7852">
            <v>138</v>
          </cell>
          <cell r="M7852" t="str">
            <v>T</v>
          </cell>
          <cell r="N7852">
            <v>1</v>
          </cell>
        </row>
        <row r="7853">
          <cell r="G7853" t="str">
            <v>SPO-2023/09-0001</v>
          </cell>
        </row>
        <row r="7853">
          <cell r="I7853" t="str">
            <v>F</v>
          </cell>
          <cell r="J7853">
            <v>1752</v>
          </cell>
          <cell r="K7853">
            <v>1752</v>
          </cell>
          <cell r="L7853">
            <v>5256</v>
          </cell>
          <cell r="M7853" t="str">
            <v>F</v>
          </cell>
          <cell r="N7853">
            <v>3</v>
          </cell>
          <cell r="O7853" t="str">
            <v>L</v>
          </cell>
        </row>
        <row r="7854">
          <cell r="G7854" t="str">
            <v>SPO-2023/08-0013</v>
          </cell>
        </row>
        <row r="7854">
          <cell r="I7854" t="str">
            <v>F</v>
          </cell>
          <cell r="J7854">
            <v>11865</v>
          </cell>
          <cell r="K7854">
            <v>11865</v>
          </cell>
          <cell r="L7854">
            <v>7119</v>
          </cell>
          <cell r="M7854" t="str">
            <v>F</v>
          </cell>
          <cell r="N7854">
            <v>0.6</v>
          </cell>
          <cell r="O7854" t="str">
            <v>L</v>
          </cell>
        </row>
        <row r="7855">
          <cell r="G7855" t="str">
            <v>SPO-2024/03-0036, SPO-2023/08-0012, SPO-2023/09-0010, SPO-2023/09-0047</v>
          </cell>
        </row>
        <row r="7855">
          <cell r="I7855" t="str">
            <v>F</v>
          </cell>
          <cell r="J7855">
            <v>61630</v>
          </cell>
          <cell r="K7855">
            <v>61630</v>
          </cell>
          <cell r="L7855">
            <v>184890</v>
          </cell>
          <cell r="M7855" t="str">
            <v>F</v>
          </cell>
          <cell r="N7855">
            <v>3</v>
          </cell>
          <cell r="O7855" t="str">
            <v>L</v>
          </cell>
        </row>
        <row r="7856">
          <cell r="G7856" t="str">
            <v>SPO-2023/07-0042, SPO-2024/01-0045, SPO-2024/03-0028, SPO-2023/06-0042, SPO-2023/08-0006, SPO-2024/01-0001, SPO-2024/06-0016, SPO-2023/11-0015, SPO-2023/12-0002, SPO-2024/01-0082, SPO-2024/01-0043, SPO-2024/05-0054, SPO-2023/10-0004, SPO-2024/01-0010, SPO-2023/09-0004, SPO-2023/09-0019, SPO-2024/01-0084, SPO-2024/04-0011, SPO-2024/06-0014</v>
          </cell>
        </row>
        <row r="7856">
          <cell r="I7856" t="str">
            <v>F</v>
          </cell>
          <cell r="J7856">
            <v>364221.52</v>
          </cell>
          <cell r="K7856">
            <v>364221.52</v>
          </cell>
          <cell r="L7856">
            <v>218532.91</v>
          </cell>
          <cell r="M7856" t="str">
            <v>F</v>
          </cell>
          <cell r="N7856">
            <v>0.6</v>
          </cell>
          <cell r="O7856" t="str">
            <v>L</v>
          </cell>
        </row>
        <row r="7857">
          <cell r="F7857" t="str">
            <v>TRHU5162045</v>
          </cell>
          <cell r="G7857" t="str">
            <v>GR-2023/07-0017</v>
          </cell>
          <cell r="H7857" t="str">
            <v>202303-S0043, 202211-S0112, 202103-S0106</v>
          </cell>
          <cell r="I7857" t="str">
            <v>F</v>
          </cell>
          <cell r="J7857">
            <v>114943.2</v>
          </cell>
          <cell r="K7857">
            <v>114943.2</v>
          </cell>
          <cell r="L7857">
            <v>75103.89</v>
          </cell>
          <cell r="M7857" t="str">
            <v>F</v>
          </cell>
          <cell r="N7857">
            <v>0.6534</v>
          </cell>
          <cell r="O7857" t="str">
            <v>I</v>
          </cell>
        </row>
        <row r="7858">
          <cell r="F7858" t="str">
            <v>FCIU9353040</v>
          </cell>
          <cell r="G7858" t="str">
            <v>GR-2023/07-0021</v>
          </cell>
          <cell r="H7858" t="str">
            <v>202302-S0051, 202304-S0065, 202302-S0075, 202304-S0067, 202209-S0012</v>
          </cell>
          <cell r="I7858" t="str">
            <v>F</v>
          </cell>
          <cell r="J7858">
            <v>118509</v>
          </cell>
          <cell r="K7858">
            <v>118509</v>
          </cell>
          <cell r="L7858">
            <v>77433.78</v>
          </cell>
          <cell r="M7858" t="str">
            <v>F</v>
          </cell>
          <cell r="N7858">
            <v>0.6534</v>
          </cell>
          <cell r="O7858" t="str">
            <v>I</v>
          </cell>
        </row>
        <row r="7859">
          <cell r="G7859" t="str">
            <v>SPO-2023/08-0008</v>
          </cell>
        </row>
        <row r="7859">
          <cell r="I7859" t="str">
            <v>F</v>
          </cell>
          <cell r="J7859">
            <v>9230</v>
          </cell>
          <cell r="K7859">
            <v>9230</v>
          </cell>
          <cell r="L7859">
            <v>27690</v>
          </cell>
          <cell r="M7859" t="str">
            <v>F</v>
          </cell>
          <cell r="N7859">
            <v>3</v>
          </cell>
          <cell r="O7859" t="str">
            <v>L</v>
          </cell>
        </row>
        <row r="7860">
          <cell r="F7860" t="str">
            <v>TRHU8972029</v>
          </cell>
          <cell r="G7860" t="str">
            <v>GR-2023/07-0003</v>
          </cell>
          <cell r="H7860" t="str">
            <v>202303-S0032, 202304-S0027, 202304-S0017, 202305-S0024, 202302-S0081, 202303-S0081</v>
          </cell>
          <cell r="I7860" t="str">
            <v>F</v>
          </cell>
          <cell r="J7860">
            <v>10661.47</v>
          </cell>
          <cell r="K7860">
            <v>10661.47</v>
          </cell>
          <cell r="L7860">
            <v>49744.29</v>
          </cell>
          <cell r="M7860" t="str">
            <v>F</v>
          </cell>
          <cell r="N7860">
            <v>4.6658</v>
          </cell>
          <cell r="O7860" t="str">
            <v>I</v>
          </cell>
        </row>
        <row r="7861">
          <cell r="F7861" t="str">
            <v>TRHU8972029</v>
          </cell>
          <cell r="G7861" t="str">
            <v>GR-2023/07-0001</v>
          </cell>
          <cell r="H7861" t="str">
            <v>202302-S0001, 202304-S0046, 202209-S0051, 202303-S0031, 202305-S0007</v>
          </cell>
          <cell r="I7861" t="str">
            <v>F</v>
          </cell>
          <cell r="J7861">
            <v>22887.74</v>
          </cell>
          <cell r="K7861">
            <v>22887.74</v>
          </cell>
          <cell r="L7861">
            <v>106789.62</v>
          </cell>
          <cell r="M7861" t="str">
            <v>F</v>
          </cell>
          <cell r="N7861">
            <v>4.6658</v>
          </cell>
          <cell r="O7861" t="str">
            <v>I</v>
          </cell>
        </row>
        <row r="7862">
          <cell r="F7862" t="str">
            <v>APHU7191501</v>
          </cell>
          <cell r="G7862" t="str">
            <v>GR-2023/07-0030</v>
          </cell>
          <cell r="H7862" t="str">
            <v>202303-S0022, 202211-S0029, 202209-S0019, 202111-S0022, 202211-S0037, 202306-S0022</v>
          </cell>
          <cell r="I7862" t="str">
            <v>F</v>
          </cell>
          <cell r="J7862">
            <v>115835.69</v>
          </cell>
          <cell r="K7862">
            <v>115835.69</v>
          </cell>
          <cell r="L7862">
            <v>75814.46</v>
          </cell>
          <cell r="M7862" t="str">
            <v>F</v>
          </cell>
          <cell r="N7862">
            <v>0.6545</v>
          </cell>
          <cell r="O7862" t="str">
            <v>I</v>
          </cell>
        </row>
        <row r="7863">
          <cell r="G7863" t="str">
            <v>SPO-2023/07-0006</v>
          </cell>
        </row>
        <row r="7863">
          <cell r="I7863" t="str">
            <v>F</v>
          </cell>
          <cell r="J7863">
            <v>0</v>
          </cell>
          <cell r="K7863">
            <v>0</v>
          </cell>
          <cell r="L7863">
            <v>0</v>
          </cell>
          <cell r="M7863" t="str">
            <v>F</v>
          </cell>
          <cell r="N7863">
            <v>0.6</v>
          </cell>
          <cell r="O7863" t="str">
            <v>L</v>
          </cell>
        </row>
        <row r="7864">
          <cell r="G7864" t="str">
            <v>SPO-2023/08-0017, SPO-2024/01-0032, SPO-2023/12-0004, SPO-2023/09-0032, SPO-2023/08-0016, SPO-2023/12-0038, SPO-2023/07-0008, SPO-2024/01-0026, SPO-2023/07-0045, SPO-2023/09-0018, SPO-2023/10-0014</v>
          </cell>
        </row>
        <row r="7864">
          <cell r="I7864" t="str">
            <v>F</v>
          </cell>
          <cell r="J7864">
            <v>190056</v>
          </cell>
          <cell r="K7864">
            <v>190056</v>
          </cell>
          <cell r="L7864">
            <v>570168</v>
          </cell>
          <cell r="M7864" t="str">
            <v>F</v>
          </cell>
          <cell r="N7864">
            <v>3</v>
          </cell>
          <cell r="O7864" t="str">
            <v>L</v>
          </cell>
        </row>
        <row r="7865">
          <cell r="G7865" t="str">
            <v>SPO-2023/12-0022, SPO-2023/08-0012</v>
          </cell>
        </row>
        <row r="7865">
          <cell r="I7865" t="str">
            <v>F</v>
          </cell>
          <cell r="J7865">
            <v>7048</v>
          </cell>
          <cell r="K7865">
            <v>7048</v>
          </cell>
          <cell r="L7865">
            <v>21144</v>
          </cell>
          <cell r="M7865" t="str">
            <v>F</v>
          </cell>
          <cell r="N7865">
            <v>3</v>
          </cell>
          <cell r="O7865" t="str">
            <v>L</v>
          </cell>
        </row>
        <row r="7866">
          <cell r="G7866" t="str">
            <v>SPO-2023/07-0040, SPO-2023/08-0038</v>
          </cell>
        </row>
        <row r="7866">
          <cell r="I7866" t="str">
            <v>F</v>
          </cell>
          <cell r="J7866">
            <v>55.18</v>
          </cell>
          <cell r="K7866">
            <v>55.18</v>
          </cell>
          <cell r="L7866">
            <v>165.54</v>
          </cell>
          <cell r="M7866" t="str">
            <v>F</v>
          </cell>
          <cell r="N7866">
            <v>3</v>
          </cell>
          <cell r="O7866" t="str">
            <v>L</v>
          </cell>
        </row>
        <row r="7867">
          <cell r="G7867" t="str">
            <v>SPO-2023/07-0035, SPO-2023/07-0033</v>
          </cell>
        </row>
        <row r="7867">
          <cell r="I7867" t="str">
            <v>F</v>
          </cell>
          <cell r="J7867">
            <v>4520</v>
          </cell>
          <cell r="K7867">
            <v>4520</v>
          </cell>
          <cell r="L7867">
            <v>2712</v>
          </cell>
          <cell r="M7867" t="str">
            <v>F</v>
          </cell>
          <cell r="N7867">
            <v>0.6</v>
          </cell>
          <cell r="O7867" t="str">
            <v>L</v>
          </cell>
        </row>
        <row r="7868">
          <cell r="G7868" t="str">
            <v>SPO-2023/07-0018, SPO-2023/09-0001</v>
          </cell>
        </row>
        <row r="7868">
          <cell r="I7868" t="str">
            <v>F</v>
          </cell>
          <cell r="J7868">
            <v>75344</v>
          </cell>
          <cell r="K7868">
            <v>75344</v>
          </cell>
          <cell r="L7868">
            <v>226032</v>
          </cell>
          <cell r="M7868" t="str">
            <v>F</v>
          </cell>
          <cell r="N7868">
            <v>3</v>
          </cell>
          <cell r="O7868" t="str">
            <v>N</v>
          </cell>
        </row>
        <row r="7869">
          <cell r="G7869" t="str">
            <v>GR-2024/01-0011, GR-2023/06-0039</v>
          </cell>
        </row>
        <row r="7869">
          <cell r="I7869" t="str">
            <v>F</v>
          </cell>
          <cell r="J7869">
            <v>7470</v>
          </cell>
          <cell r="K7869">
            <v>7470</v>
          </cell>
          <cell r="L7869">
            <v>7470</v>
          </cell>
          <cell r="M7869" t="str">
            <v>F</v>
          </cell>
          <cell r="N7869">
            <v>1</v>
          </cell>
        </row>
        <row r="7870">
          <cell r="F7870" t="str">
            <v>CAIU8730985</v>
          </cell>
          <cell r="G7870" t="str">
            <v>GR-2023/07-0032</v>
          </cell>
          <cell r="H7870" t="str">
            <v>202211-S0037, 202211-S0029</v>
          </cell>
          <cell r="I7870" t="str">
            <v>F</v>
          </cell>
          <cell r="J7870">
            <v>116951.05</v>
          </cell>
          <cell r="K7870">
            <v>116951.05</v>
          </cell>
          <cell r="L7870">
            <v>76544.46</v>
          </cell>
          <cell r="M7870" t="str">
            <v>F</v>
          </cell>
          <cell r="N7870">
            <v>0.6545</v>
          </cell>
          <cell r="O7870" t="str">
            <v>I</v>
          </cell>
        </row>
        <row r="7871">
          <cell r="F7871" t="str">
            <v>TCLU8189429</v>
          </cell>
          <cell r="G7871" t="str">
            <v>GR-2023/07-0029</v>
          </cell>
          <cell r="H7871" t="str">
            <v>202111-S0021</v>
          </cell>
          <cell r="I7871" t="str">
            <v>F</v>
          </cell>
          <cell r="J7871">
            <v>123821.04</v>
          </cell>
          <cell r="K7871">
            <v>123821.04</v>
          </cell>
          <cell r="L7871">
            <v>81040.87</v>
          </cell>
          <cell r="M7871" t="str">
            <v>F</v>
          </cell>
          <cell r="N7871">
            <v>0.6545</v>
          </cell>
          <cell r="O7871" t="str">
            <v>I</v>
          </cell>
        </row>
        <row r="7872">
          <cell r="F7872" t="str">
            <v>SEKU5734401</v>
          </cell>
          <cell r="G7872" t="str">
            <v>GR-2023/07-0028</v>
          </cell>
          <cell r="H7872" t="str">
            <v>202111-S0021</v>
          </cell>
          <cell r="I7872" t="str">
            <v>F</v>
          </cell>
          <cell r="J7872">
            <v>123821.04</v>
          </cell>
          <cell r="K7872">
            <v>123821.04</v>
          </cell>
          <cell r="L7872">
            <v>81040.87</v>
          </cell>
          <cell r="M7872" t="str">
            <v>F</v>
          </cell>
          <cell r="N7872">
            <v>0.6545</v>
          </cell>
          <cell r="O7872" t="str">
            <v>I</v>
          </cell>
        </row>
        <row r="7873">
          <cell r="F7873" t="str">
            <v>SEGU6367630</v>
          </cell>
          <cell r="G7873" t="str">
            <v>GR-2023/07-0025</v>
          </cell>
          <cell r="H7873" t="str">
            <v>202305-S0051, 202302-S0056, 202305-S0036, 202111-S0022, 202210-S0086, 202305-S0072, 202109-S0039, 202305-S0058</v>
          </cell>
          <cell r="I7873" t="str">
            <v>F</v>
          </cell>
          <cell r="J7873">
            <v>136617.65</v>
          </cell>
          <cell r="K7873">
            <v>136617.65</v>
          </cell>
          <cell r="L7873">
            <v>89416.25</v>
          </cell>
          <cell r="M7873" t="str">
            <v>F</v>
          </cell>
          <cell r="N7873">
            <v>0.6545</v>
          </cell>
          <cell r="O7873" t="str">
            <v>I</v>
          </cell>
        </row>
        <row r="7874">
          <cell r="G7874" t="str">
            <v>SPO-2023/09-0019, SPO-2023/11-0015, SPO-2023/08-0006, SPO-2023/07-0038, SPO-2023/09-0004</v>
          </cell>
        </row>
        <row r="7874">
          <cell r="I7874" t="str">
            <v>F</v>
          </cell>
          <cell r="J7874">
            <v>208199.5</v>
          </cell>
          <cell r="K7874">
            <v>208199.5</v>
          </cell>
          <cell r="L7874">
            <v>624598.5</v>
          </cell>
          <cell r="M7874" t="str">
            <v>F</v>
          </cell>
          <cell r="N7874">
            <v>3</v>
          </cell>
          <cell r="O7874" t="str">
            <v>N</v>
          </cell>
        </row>
        <row r="7875">
          <cell r="G7875" t="str">
            <v>SPO-2023/09-0013, SPO-2023/08-0015, SPO-2023/07-0017</v>
          </cell>
        </row>
        <row r="7875">
          <cell r="I7875" t="str">
            <v>F</v>
          </cell>
          <cell r="J7875">
            <v>14015</v>
          </cell>
          <cell r="K7875">
            <v>14015</v>
          </cell>
          <cell r="L7875">
            <v>42045</v>
          </cell>
          <cell r="M7875" t="str">
            <v>F</v>
          </cell>
          <cell r="N7875">
            <v>3</v>
          </cell>
          <cell r="O7875" t="str">
            <v>L</v>
          </cell>
        </row>
        <row r="7876">
          <cell r="G7876" t="str">
            <v>SPO-2023/08-0012, SPO-2023/10-0030, SPO-2023/07-0014</v>
          </cell>
        </row>
        <row r="7876">
          <cell r="I7876" t="str">
            <v>F</v>
          </cell>
          <cell r="J7876">
            <v>22717</v>
          </cell>
          <cell r="K7876">
            <v>22717</v>
          </cell>
          <cell r="L7876">
            <v>68151</v>
          </cell>
          <cell r="M7876" t="str">
            <v>F</v>
          </cell>
          <cell r="N7876">
            <v>3</v>
          </cell>
          <cell r="O7876" t="str">
            <v>L</v>
          </cell>
        </row>
        <row r="7877">
          <cell r="F7877" t="str">
            <v>GESU6476431</v>
          </cell>
          <cell r="G7877" t="str">
            <v>GR-2023/07-0020</v>
          </cell>
          <cell r="H7877" t="str">
            <v>202210-S0003, 202305-S0087, 202111-S0022, 202204-S0052, 202304-S0007</v>
          </cell>
          <cell r="I7877" t="str">
            <v>F</v>
          </cell>
          <cell r="J7877">
            <v>112438.53</v>
          </cell>
          <cell r="K7877">
            <v>112438.53</v>
          </cell>
          <cell r="L7877">
            <v>73591.02</v>
          </cell>
          <cell r="M7877" t="str">
            <v>F</v>
          </cell>
          <cell r="N7877">
            <v>0.6545</v>
          </cell>
          <cell r="O7877" t="str">
            <v>I</v>
          </cell>
        </row>
        <row r="7878">
          <cell r="G7878" t="str">
            <v>SPO-2023/08-0008</v>
          </cell>
        </row>
        <row r="7878">
          <cell r="I7878" t="str">
            <v>F</v>
          </cell>
          <cell r="J7878">
            <v>9115</v>
          </cell>
          <cell r="K7878">
            <v>9115</v>
          </cell>
          <cell r="L7878">
            <v>27345</v>
          </cell>
          <cell r="M7878" t="str">
            <v>F</v>
          </cell>
          <cell r="N7878">
            <v>3</v>
          </cell>
          <cell r="O7878" t="str">
            <v>L</v>
          </cell>
        </row>
        <row r="7879">
          <cell r="G7879" t="str">
            <v>SPO-2023/08-0011</v>
          </cell>
        </row>
        <row r="7879">
          <cell r="I7879" t="str">
            <v>F</v>
          </cell>
          <cell r="J7879">
            <v>13094.4</v>
          </cell>
          <cell r="K7879">
            <v>13094.4</v>
          </cell>
          <cell r="L7879">
            <v>7856.64</v>
          </cell>
          <cell r="M7879" t="str">
            <v>F</v>
          </cell>
          <cell r="N7879">
            <v>0.6</v>
          </cell>
          <cell r="O7879" t="str">
            <v>L</v>
          </cell>
        </row>
        <row r="7880">
          <cell r="G7880" t="str">
            <v>SPO-2023/10-0029, SPO-2023/09-0045, SPO-2024/01-0007, SPO-2023/09-0009</v>
          </cell>
        </row>
        <row r="7880">
          <cell r="I7880" t="str">
            <v>F</v>
          </cell>
          <cell r="J7880">
            <v>96000</v>
          </cell>
          <cell r="K7880">
            <v>96000</v>
          </cell>
          <cell r="L7880">
            <v>288000</v>
          </cell>
          <cell r="M7880" t="str">
            <v>F</v>
          </cell>
          <cell r="N7880">
            <v>3</v>
          </cell>
          <cell r="O7880" t="str">
            <v>L</v>
          </cell>
        </row>
        <row r="7881">
          <cell r="G7881" t="str">
            <v>SPO-2023/08-0028, SPO-2023/07-0047, SPO-2024/01-0019, SPO-2023/07-0002, SPO-2023/12-0046, SPO-2023/07-0005, SPO-2023/07-0035, SPO-2023/08-0036</v>
          </cell>
        </row>
        <row r="7881">
          <cell r="I7881" t="str">
            <v>F</v>
          </cell>
          <cell r="J7881">
            <v>44913</v>
          </cell>
          <cell r="K7881">
            <v>44913</v>
          </cell>
          <cell r="L7881">
            <v>134739</v>
          </cell>
          <cell r="M7881" t="str">
            <v>F</v>
          </cell>
          <cell r="N7881">
            <v>3</v>
          </cell>
          <cell r="O7881" t="str">
            <v>L</v>
          </cell>
        </row>
        <row r="7882">
          <cell r="F7882" t="str">
            <v>TCLU8026740</v>
          </cell>
          <cell r="G7882" t="str">
            <v>GR-2023/06-0054</v>
          </cell>
          <cell r="H7882" t="str">
            <v>202304-S0065, 202210-S0008</v>
          </cell>
          <cell r="I7882" t="str">
            <v>F</v>
          </cell>
          <cell r="J7882">
            <v>4773.94</v>
          </cell>
          <cell r="K7882">
            <v>4773.94</v>
          </cell>
          <cell r="L7882">
            <v>3134.57</v>
          </cell>
          <cell r="M7882" t="str">
            <v>F</v>
          </cell>
          <cell r="N7882">
            <v>0.6566</v>
          </cell>
          <cell r="O7882" t="str">
            <v>I</v>
          </cell>
        </row>
        <row r="7883">
          <cell r="F7883" t="str">
            <v>TCLU8026740</v>
          </cell>
          <cell r="G7883" t="str">
            <v>GR-2023/06-0053</v>
          </cell>
          <cell r="H7883" t="str">
            <v>202305-S0025, 202305-S0011</v>
          </cell>
          <cell r="I7883" t="str">
            <v>F</v>
          </cell>
          <cell r="J7883">
            <v>39482.04</v>
          </cell>
          <cell r="K7883">
            <v>39482.04</v>
          </cell>
          <cell r="L7883">
            <v>25923.91</v>
          </cell>
          <cell r="M7883" t="str">
            <v>F</v>
          </cell>
          <cell r="N7883">
            <v>0.6566</v>
          </cell>
          <cell r="O7883" t="str">
            <v>I</v>
          </cell>
        </row>
        <row r="7884">
          <cell r="F7884" t="str">
            <v>TCLU8026740</v>
          </cell>
          <cell r="G7884" t="str">
            <v>GR-2023/06-0052</v>
          </cell>
          <cell r="H7884" t="str">
            <v>202304-S0043, 202303-S0066, 202302-S0050, 202305-S0028, 202305-S0052, 202304-S0029, 202304-S0056, 202304-S0060, 202304-S0022, 202303-S0041</v>
          </cell>
          <cell r="I7884" t="str">
            <v>F</v>
          </cell>
          <cell r="J7884">
            <v>33608.04</v>
          </cell>
          <cell r="K7884">
            <v>33608.04</v>
          </cell>
          <cell r="L7884">
            <v>22067.04</v>
          </cell>
          <cell r="M7884" t="str">
            <v>F</v>
          </cell>
          <cell r="N7884">
            <v>0.6566</v>
          </cell>
          <cell r="O7884" t="str">
            <v>I</v>
          </cell>
        </row>
        <row r="7885">
          <cell r="F7885" t="str">
            <v>TCLU8026740</v>
          </cell>
          <cell r="G7885" t="str">
            <v>GR-2023/06-0051</v>
          </cell>
          <cell r="H7885" t="str">
            <v>202304-S0020</v>
          </cell>
          <cell r="I7885" t="str">
            <v>F</v>
          </cell>
          <cell r="J7885">
            <v>5500</v>
          </cell>
          <cell r="K7885">
            <v>5500</v>
          </cell>
          <cell r="L7885">
            <v>3611.3</v>
          </cell>
          <cell r="M7885" t="str">
            <v>F</v>
          </cell>
          <cell r="N7885">
            <v>0.6566</v>
          </cell>
          <cell r="O7885" t="str">
            <v>I</v>
          </cell>
        </row>
        <row r="7886">
          <cell r="F7886" t="str">
            <v>TCLU8026740</v>
          </cell>
          <cell r="G7886" t="str">
            <v>GR-2023/06-0050</v>
          </cell>
          <cell r="H7886" t="str">
            <v>202305-S0004</v>
          </cell>
          <cell r="I7886" t="str">
            <v>F</v>
          </cell>
          <cell r="J7886">
            <v>8268</v>
          </cell>
          <cell r="K7886">
            <v>8268</v>
          </cell>
          <cell r="L7886">
            <v>5428.77</v>
          </cell>
          <cell r="M7886" t="str">
            <v>F</v>
          </cell>
          <cell r="N7886">
            <v>0.6566</v>
          </cell>
          <cell r="O7886" t="str">
            <v>I</v>
          </cell>
        </row>
        <row r="7887">
          <cell r="F7887" t="str">
            <v>TCLU8026740</v>
          </cell>
          <cell r="G7887" t="str">
            <v>GR-2023/06-0049</v>
          </cell>
          <cell r="H7887" t="str">
            <v>202305-S0054, 202210-S0032, 202303-S0076, 202305-S0071, 202304-S0034, 202306-S0007, 202302-S0069, 202303-S0035, 202305-S0014, 202305-S0008, 202305-S0029, 202302-S0025, 202303-S0036</v>
          </cell>
          <cell r="I7887" t="str">
            <v>F</v>
          </cell>
          <cell r="J7887">
            <v>318035.5</v>
          </cell>
          <cell r="K7887">
            <v>318035.5</v>
          </cell>
          <cell r="L7887">
            <v>208822.11</v>
          </cell>
          <cell r="M7887" t="str">
            <v>F</v>
          </cell>
          <cell r="N7887">
            <v>0.6566</v>
          </cell>
          <cell r="O7887" t="str">
            <v>I</v>
          </cell>
        </row>
        <row r="7888">
          <cell r="F7888" t="str">
            <v>TCLU8026740</v>
          </cell>
          <cell r="G7888" t="str">
            <v>GR-2023/06-0048</v>
          </cell>
          <cell r="H7888" t="str">
            <v>202211-S0065</v>
          </cell>
          <cell r="I7888" t="str">
            <v>F</v>
          </cell>
          <cell r="J7888">
            <v>126519</v>
          </cell>
          <cell r="K7888">
            <v>126519</v>
          </cell>
          <cell r="L7888">
            <v>83072.38</v>
          </cell>
          <cell r="M7888" t="str">
            <v>F</v>
          </cell>
          <cell r="N7888">
            <v>0.6566</v>
          </cell>
          <cell r="O7888" t="str">
            <v>I</v>
          </cell>
        </row>
        <row r="7889">
          <cell r="F7889" t="str">
            <v>TCLU8026740</v>
          </cell>
          <cell r="G7889" t="str">
            <v>GR-2023/06-0047</v>
          </cell>
          <cell r="H7889" t="str">
            <v>202304-S0035</v>
          </cell>
          <cell r="I7889" t="str">
            <v>F</v>
          </cell>
          <cell r="J7889">
            <v>16000</v>
          </cell>
          <cell r="K7889">
            <v>16000</v>
          </cell>
          <cell r="L7889">
            <v>10505.6</v>
          </cell>
          <cell r="M7889" t="str">
            <v>F</v>
          </cell>
          <cell r="N7889">
            <v>0.6566</v>
          </cell>
          <cell r="O7889" t="str">
            <v>I</v>
          </cell>
        </row>
        <row r="7890">
          <cell r="F7890" t="str">
            <v>TCLU8026740</v>
          </cell>
          <cell r="G7890" t="str">
            <v>GR-2023/06-0046</v>
          </cell>
          <cell r="H7890" t="str">
            <v>202209-S0014, 202304-S0074, 202302-S0087</v>
          </cell>
          <cell r="I7890" t="str">
            <v>F</v>
          </cell>
          <cell r="J7890">
            <v>46001.3</v>
          </cell>
          <cell r="K7890">
            <v>46001.3</v>
          </cell>
          <cell r="L7890">
            <v>30204.45</v>
          </cell>
          <cell r="M7890" t="str">
            <v>F</v>
          </cell>
          <cell r="N7890">
            <v>0.6566</v>
          </cell>
          <cell r="O7890" t="str">
            <v>I</v>
          </cell>
        </row>
        <row r="7891">
          <cell r="F7891" t="str">
            <v>TCLU8026740</v>
          </cell>
          <cell r="G7891" t="str">
            <v>GR-2023/06-0045</v>
          </cell>
          <cell r="H7891" t="str">
            <v>202303-S0065, 202303-S0038, 202305-S0032, 202305-S0031, 202305-S0050, 202304-S0036, 202212-S0046, 202304-S0026, 202304-S0049</v>
          </cell>
          <cell r="I7891" t="str">
            <v>F</v>
          </cell>
          <cell r="J7891">
            <v>99982</v>
          </cell>
          <cell r="K7891">
            <v>99982</v>
          </cell>
          <cell r="L7891">
            <v>65648.18</v>
          </cell>
          <cell r="M7891" t="str">
            <v>F</v>
          </cell>
          <cell r="N7891">
            <v>0.6566</v>
          </cell>
          <cell r="O7891" t="str">
            <v>I</v>
          </cell>
        </row>
        <row r="7892">
          <cell r="F7892" t="str">
            <v>TCLU8026740</v>
          </cell>
          <cell r="G7892" t="str">
            <v>GR-2023/06-0044</v>
          </cell>
          <cell r="H7892" t="str">
            <v>202304-S0055, 202305-S0046, 202211-S0089, 202302-S0017, 202303-S0045</v>
          </cell>
          <cell r="I7892" t="str">
            <v>F</v>
          </cell>
          <cell r="J7892">
            <v>120376</v>
          </cell>
          <cell r="K7892">
            <v>120376</v>
          </cell>
          <cell r="L7892">
            <v>79038.88</v>
          </cell>
          <cell r="M7892" t="str">
            <v>F</v>
          </cell>
          <cell r="N7892">
            <v>0.6566</v>
          </cell>
          <cell r="O7892" t="str">
            <v>I</v>
          </cell>
        </row>
        <row r="7893">
          <cell r="F7893" t="str">
            <v>BSIU9298207</v>
          </cell>
          <cell r="G7893" t="str">
            <v>GR-2023/07-0010</v>
          </cell>
          <cell r="H7893" t="str">
            <v>202305-S0067, 202305-S0076, 202305-S0055, 202304-S0061, 202305-S0065</v>
          </cell>
          <cell r="I7893" t="str">
            <v>F</v>
          </cell>
          <cell r="J7893">
            <v>82697.5</v>
          </cell>
          <cell r="K7893">
            <v>82697.5</v>
          </cell>
          <cell r="L7893">
            <v>54034.55</v>
          </cell>
          <cell r="M7893" t="str">
            <v>F</v>
          </cell>
          <cell r="N7893">
            <v>0.6534</v>
          </cell>
          <cell r="O7893" t="str">
            <v>I</v>
          </cell>
        </row>
        <row r="7894">
          <cell r="F7894" t="str">
            <v>BSIU9298207</v>
          </cell>
          <cell r="G7894" t="str">
            <v>GR-2023/07-0009</v>
          </cell>
          <cell r="H7894" t="str">
            <v>202211-S0103</v>
          </cell>
          <cell r="I7894" t="str">
            <v>F</v>
          </cell>
          <cell r="J7894">
            <v>31095.42</v>
          </cell>
          <cell r="K7894">
            <v>31095.42</v>
          </cell>
          <cell r="L7894">
            <v>20317.75</v>
          </cell>
          <cell r="M7894" t="str">
            <v>F</v>
          </cell>
          <cell r="N7894">
            <v>0.6534</v>
          </cell>
          <cell r="O7894" t="str">
            <v>I</v>
          </cell>
        </row>
        <row r="7895">
          <cell r="F7895" t="str">
            <v>TCNU8417594</v>
          </cell>
          <cell r="G7895" t="str">
            <v>GR-2023/07-0011</v>
          </cell>
          <cell r="H7895" t="str">
            <v>202211-S0105, 202302-S0058, 202305-S0038</v>
          </cell>
          <cell r="I7895" t="str">
            <v>F</v>
          </cell>
          <cell r="J7895">
            <v>136817.51</v>
          </cell>
          <cell r="K7895">
            <v>136817.51</v>
          </cell>
          <cell r="L7895">
            <v>89396.56</v>
          </cell>
          <cell r="M7895" t="str">
            <v>F</v>
          </cell>
          <cell r="N7895">
            <v>0.6534</v>
          </cell>
          <cell r="O7895" t="str">
            <v>I</v>
          </cell>
        </row>
        <row r="7896">
          <cell r="F7896" t="str">
            <v>CMAU4803685</v>
          </cell>
          <cell r="G7896" t="str">
            <v>GR-2023/07-0018</v>
          </cell>
          <cell r="H7896" t="str">
            <v>202305-S0053, 202302-S0062, 202305-S0085, 202207-S0030, 202302-S0033, 202305-S0073, 202211-S0088, 202206-S0063, 202304-S0062, 202206-S0001, 202303-S0071</v>
          </cell>
          <cell r="I7896" t="str">
            <v>F</v>
          </cell>
          <cell r="J7896">
            <v>128639.48</v>
          </cell>
          <cell r="K7896">
            <v>128639.48</v>
          </cell>
          <cell r="L7896">
            <v>84053.04</v>
          </cell>
          <cell r="M7896" t="str">
            <v>F</v>
          </cell>
          <cell r="N7896">
            <v>0.6534</v>
          </cell>
          <cell r="O7896" t="str">
            <v>I</v>
          </cell>
        </row>
        <row r="7897">
          <cell r="F7897" t="str">
            <v>TGHU6611241</v>
          </cell>
          <cell r="G7897" t="str">
            <v>GR-2023/07-0002</v>
          </cell>
          <cell r="H7897" t="str">
            <v>202211-S0088, 202206-S0001, 202305-S0053</v>
          </cell>
          <cell r="I7897" t="str">
            <v>F</v>
          </cell>
          <cell r="J7897">
            <v>128094.18</v>
          </cell>
          <cell r="K7897">
            <v>128094.18</v>
          </cell>
          <cell r="L7897">
            <v>83696.74</v>
          </cell>
          <cell r="M7897" t="str">
            <v>F</v>
          </cell>
          <cell r="N7897">
            <v>0.6534</v>
          </cell>
          <cell r="O7897" t="str">
            <v>I</v>
          </cell>
        </row>
        <row r="7898">
          <cell r="F7898" t="str">
            <v>SEKU5831844</v>
          </cell>
          <cell r="G7898" t="str">
            <v>GR-2023/07-0004</v>
          </cell>
          <cell r="H7898" t="str">
            <v>202302-S0086, 202211-S0016, 202302-S0062</v>
          </cell>
          <cell r="I7898" t="str">
            <v>F</v>
          </cell>
          <cell r="J7898">
            <v>138439.42</v>
          </cell>
          <cell r="K7898">
            <v>138439.42</v>
          </cell>
          <cell r="L7898">
            <v>90456.32</v>
          </cell>
          <cell r="M7898" t="str">
            <v>F</v>
          </cell>
          <cell r="N7898">
            <v>0.6534</v>
          </cell>
          <cell r="O7898" t="str">
            <v>I</v>
          </cell>
        </row>
        <row r="7899">
          <cell r="G7899" t="str">
            <v>SPO-2023/07-0038</v>
          </cell>
        </row>
        <row r="7899">
          <cell r="I7899" t="str">
            <v>F</v>
          </cell>
          <cell r="J7899">
            <v>11200</v>
          </cell>
          <cell r="K7899">
            <v>11200</v>
          </cell>
          <cell r="L7899">
            <v>6720</v>
          </cell>
          <cell r="M7899" t="str">
            <v>F</v>
          </cell>
          <cell r="N7899">
            <v>0.6</v>
          </cell>
          <cell r="O7899" t="str">
            <v>L</v>
          </cell>
        </row>
        <row r="7900">
          <cell r="F7900" t="str">
            <v>CMAU9173001</v>
          </cell>
          <cell r="G7900" t="str">
            <v>GR-2023/06-0058</v>
          </cell>
          <cell r="H7900" t="str">
            <v>202210-S0086, 202303-S0024, 202103-S0021, 202303-S0022, 202302-S0056, 202304-S0028, 202212-S0039, 202211-S0104</v>
          </cell>
          <cell r="I7900" t="str">
            <v>F</v>
          </cell>
          <cell r="J7900">
            <v>133452.49</v>
          </cell>
          <cell r="K7900">
            <v>133452.49</v>
          </cell>
          <cell r="L7900">
            <v>87678.29</v>
          </cell>
          <cell r="M7900" t="str">
            <v>F</v>
          </cell>
          <cell r="N7900">
            <v>0.657</v>
          </cell>
          <cell r="O7900" t="str">
            <v>I</v>
          </cell>
        </row>
        <row r="7901">
          <cell r="F7901" t="str">
            <v>TCNU3323430</v>
          </cell>
          <cell r="G7901" t="str">
            <v>GR-2023/06-0057</v>
          </cell>
          <cell r="H7901" t="str">
            <v>202210-S0086, 202303-S0046, 202211-S0078, 202304-S0066, 202302-S0007, 202304-S0007, 202304-S0028, 202111-S0022, 202302-S0056, 202305-S0036</v>
          </cell>
          <cell r="I7901" t="str">
            <v>F</v>
          </cell>
          <cell r="J7901">
            <v>181637.01</v>
          </cell>
          <cell r="K7901">
            <v>181637.01</v>
          </cell>
          <cell r="L7901">
            <v>119335.52</v>
          </cell>
          <cell r="M7901" t="str">
            <v>F</v>
          </cell>
          <cell r="N7901">
            <v>0.657</v>
          </cell>
          <cell r="O7901" t="str">
            <v>I</v>
          </cell>
        </row>
        <row r="7902">
          <cell r="F7902" t="str">
            <v>BMOU5657284</v>
          </cell>
          <cell r="G7902" t="str">
            <v>GR-2023/06-0059</v>
          </cell>
          <cell r="H7902" t="str">
            <v>202211-S0029, 202211-S0037, 202303-S0023, 202304-S0018</v>
          </cell>
          <cell r="I7902" t="str">
            <v>F</v>
          </cell>
          <cell r="J7902">
            <v>113659.54</v>
          </cell>
          <cell r="K7902">
            <v>113659.54</v>
          </cell>
          <cell r="L7902">
            <v>74674.32</v>
          </cell>
          <cell r="M7902" t="str">
            <v>F</v>
          </cell>
          <cell r="N7902">
            <v>0.657</v>
          </cell>
          <cell r="O7902" t="str">
            <v>I</v>
          </cell>
        </row>
        <row r="7903">
          <cell r="G7903" t="str">
            <v>SPO-2023/07-0005</v>
          </cell>
        </row>
        <row r="7903">
          <cell r="I7903" t="str">
            <v>F</v>
          </cell>
          <cell r="J7903">
            <v>4350</v>
          </cell>
          <cell r="K7903">
            <v>4350</v>
          </cell>
          <cell r="L7903">
            <v>13050</v>
          </cell>
          <cell r="M7903" t="str">
            <v>F</v>
          </cell>
          <cell r="N7903">
            <v>3</v>
          </cell>
          <cell r="O7903" t="str">
            <v>L</v>
          </cell>
        </row>
        <row r="7904">
          <cell r="F7904" t="str">
            <v>CMAU6292352 (KUCHING)</v>
          </cell>
          <cell r="G7904" t="str">
            <v>GR-2023/07-0008</v>
          </cell>
          <cell r="H7904" t="str">
            <v>202305-S0017</v>
          </cell>
          <cell r="I7904" t="str">
            <v>F</v>
          </cell>
          <cell r="J7904">
            <v>23540</v>
          </cell>
          <cell r="K7904">
            <v>23540</v>
          </cell>
          <cell r="L7904">
            <v>15465.78</v>
          </cell>
          <cell r="M7904" t="str">
            <v>F</v>
          </cell>
          <cell r="N7904">
            <v>0.657</v>
          </cell>
          <cell r="O7904" t="str">
            <v>I</v>
          </cell>
        </row>
        <row r="7905">
          <cell r="F7905" t="str">
            <v>CMAU6292352 (KUCHING)</v>
          </cell>
          <cell r="G7905" t="str">
            <v>GR-2023/07-0007</v>
          </cell>
          <cell r="H7905" t="str">
            <v>202305-S0021</v>
          </cell>
          <cell r="I7905" t="str">
            <v>F</v>
          </cell>
          <cell r="J7905">
            <v>5800</v>
          </cell>
          <cell r="K7905">
            <v>5800</v>
          </cell>
          <cell r="L7905">
            <v>3810.6</v>
          </cell>
          <cell r="M7905" t="str">
            <v>F</v>
          </cell>
          <cell r="N7905">
            <v>0.657</v>
          </cell>
          <cell r="O7905" t="str">
            <v>I</v>
          </cell>
        </row>
        <row r="7906">
          <cell r="F7906" t="str">
            <v>CMAU6292352 (KUCHING)</v>
          </cell>
          <cell r="G7906" t="str">
            <v>GR-2023/07-0006</v>
          </cell>
          <cell r="H7906" t="str">
            <v>202305-S0015</v>
          </cell>
          <cell r="I7906" t="str">
            <v>F</v>
          </cell>
          <cell r="J7906">
            <v>26360</v>
          </cell>
          <cell r="K7906">
            <v>26360</v>
          </cell>
          <cell r="L7906">
            <v>17318.52</v>
          </cell>
          <cell r="M7906" t="str">
            <v>F</v>
          </cell>
          <cell r="N7906">
            <v>0.657</v>
          </cell>
          <cell r="O7906" t="str">
            <v>I</v>
          </cell>
        </row>
        <row r="7907">
          <cell r="G7907" t="str">
            <v>SPO-2023/11-0004, SPO-2023/09-0024, SPO-2024/03-0011, SPO-2023/07-0033, SPO-2023/07-0047, SPO-2023/06-0037, SPO-2024/01-0105, SPO-2023/08-0035, SPO-2023/07-0005</v>
          </cell>
        </row>
        <row r="7907">
          <cell r="I7907" t="str">
            <v>F</v>
          </cell>
          <cell r="J7907">
            <v>145504</v>
          </cell>
          <cell r="K7907">
            <v>145504</v>
          </cell>
          <cell r="L7907">
            <v>436512</v>
          </cell>
          <cell r="M7907" t="str">
            <v>F</v>
          </cell>
          <cell r="N7907">
            <v>3</v>
          </cell>
          <cell r="O7907" t="str">
            <v>L</v>
          </cell>
        </row>
        <row r="7908">
          <cell r="F7908" t="str">
            <v>CMAU6292352 (KUCHING)</v>
          </cell>
          <cell r="G7908" t="str">
            <v>GR-2023/07-0005</v>
          </cell>
          <cell r="H7908" t="str">
            <v>202305-S0016</v>
          </cell>
          <cell r="I7908" t="str">
            <v>F</v>
          </cell>
          <cell r="J7908">
            <v>58582.99</v>
          </cell>
          <cell r="K7908">
            <v>58582.99</v>
          </cell>
          <cell r="L7908">
            <v>38489.02</v>
          </cell>
          <cell r="M7908" t="str">
            <v>F</v>
          </cell>
          <cell r="N7908">
            <v>0.657</v>
          </cell>
          <cell r="O7908" t="str">
            <v>I</v>
          </cell>
        </row>
        <row r="7909">
          <cell r="F7909" t="str">
            <v>TLLU4386963</v>
          </cell>
          <cell r="G7909" t="str">
            <v>GR-2023/06-0035</v>
          </cell>
          <cell r="H7909" t="str">
            <v>202211-S0062, 202302-S0076, 202208-S0072</v>
          </cell>
          <cell r="I7909" t="str">
            <v>F</v>
          </cell>
          <cell r="J7909">
            <v>124544.6</v>
          </cell>
          <cell r="K7909">
            <v>124544.6</v>
          </cell>
          <cell r="L7909">
            <v>81775.98</v>
          </cell>
          <cell r="M7909" t="str">
            <v>F</v>
          </cell>
          <cell r="N7909">
            <v>0.6566</v>
          </cell>
          <cell r="O7909" t="str">
            <v>I</v>
          </cell>
        </row>
        <row r="7910">
          <cell r="F7910" t="str">
            <v>TCU0005589</v>
          </cell>
          <cell r="G7910" t="str">
            <v>GR-2023/06-0026</v>
          </cell>
          <cell r="H7910" t="str">
            <v>202304-S0038, 202302-S0076</v>
          </cell>
          <cell r="I7910" t="str">
            <v>F</v>
          </cell>
          <cell r="J7910">
            <v>167751.9</v>
          </cell>
          <cell r="K7910">
            <v>167751.9</v>
          </cell>
          <cell r="L7910">
            <v>110145.9</v>
          </cell>
          <cell r="M7910" t="str">
            <v>F</v>
          </cell>
          <cell r="N7910">
            <v>0.6566</v>
          </cell>
          <cell r="O7910" t="str">
            <v>I</v>
          </cell>
        </row>
        <row r="7911">
          <cell r="I7911" t="str">
            <v>F</v>
          </cell>
          <cell r="J7911">
            <v>0</v>
          </cell>
          <cell r="K7911">
            <v>0</v>
          </cell>
          <cell r="L7911">
            <v>0</v>
          </cell>
          <cell r="M7911" t="str">
            <v>F</v>
          </cell>
          <cell r="N7911">
            <v>0.6</v>
          </cell>
          <cell r="O7911" t="str">
            <v>N</v>
          </cell>
        </row>
        <row r="7912">
          <cell r="G7912" t="str">
            <v>SPO-2024/05-0022</v>
          </cell>
        </row>
        <row r="7912">
          <cell r="I7912" t="str">
            <v>F</v>
          </cell>
          <cell r="J7912">
            <v>15912</v>
          </cell>
          <cell r="K7912">
            <v>15912</v>
          </cell>
          <cell r="L7912">
            <v>9547.2</v>
          </cell>
          <cell r="M7912" t="str">
            <v>F</v>
          </cell>
          <cell r="N7912">
            <v>0.6</v>
          </cell>
          <cell r="O7912" t="str">
            <v>L</v>
          </cell>
        </row>
        <row r="7913">
          <cell r="F7913" t="str">
            <v>BMOU6392620</v>
          </cell>
          <cell r="G7913" t="str">
            <v>GR-2023/06-0034</v>
          </cell>
          <cell r="H7913" t="str">
            <v>202303-S0079, 202304-S0037, 202304-S0071, 202305-S0013, 202209-S0051, 202305-S0035, 202305-S0043, 202302-S0010, 202303-S0012, 202302-S0001, 202209-S0035, 202304-S0058</v>
          </cell>
          <cell r="I7913" t="str">
            <v>F</v>
          </cell>
          <cell r="J7913">
            <v>125913</v>
          </cell>
          <cell r="K7913">
            <v>125913</v>
          </cell>
          <cell r="L7913">
            <v>82674.48</v>
          </cell>
          <cell r="M7913" t="str">
            <v>F</v>
          </cell>
          <cell r="N7913">
            <v>0.6566</v>
          </cell>
          <cell r="O7913" t="str">
            <v>I</v>
          </cell>
        </row>
        <row r="7914">
          <cell r="F7914" t="str">
            <v>APHU7069767</v>
          </cell>
          <cell r="G7914" t="str">
            <v>GR-2023/06-0036</v>
          </cell>
          <cell r="H7914" t="str">
            <v>202305-S0007, 202302-S0001, 202303-S0015, 202209-S0036, 202303-S0079, 202305-S0013, 202303-S0031, 202304-S0071</v>
          </cell>
          <cell r="I7914" t="str">
            <v>F</v>
          </cell>
          <cell r="J7914">
            <v>166549</v>
          </cell>
          <cell r="K7914">
            <v>166549</v>
          </cell>
          <cell r="L7914">
            <v>109356.07</v>
          </cell>
          <cell r="M7914" t="str">
            <v>F</v>
          </cell>
          <cell r="N7914">
            <v>0.6566</v>
          </cell>
          <cell r="O7914" t="str">
            <v>I</v>
          </cell>
        </row>
        <row r="7915">
          <cell r="G7915" t="str">
            <v>SPO-2023/07-0037, SPO-2023/09-0002, SPO-2023/08-0017, SPO-2023/09-0003, SPO-2023/08-0016, SPO-2023/07-0045</v>
          </cell>
        </row>
        <row r="7915">
          <cell r="I7915" t="str">
            <v>F</v>
          </cell>
          <cell r="J7915">
            <v>164724</v>
          </cell>
          <cell r="K7915">
            <v>164724</v>
          </cell>
          <cell r="L7915">
            <v>494172</v>
          </cell>
          <cell r="M7915" t="str">
            <v>F</v>
          </cell>
          <cell r="N7915">
            <v>3</v>
          </cell>
          <cell r="O7915" t="str">
            <v>L</v>
          </cell>
        </row>
        <row r="7916">
          <cell r="G7916" t="str">
            <v>SPO-2023/08-0017, SPO-2023/07-0050</v>
          </cell>
        </row>
        <row r="7916">
          <cell r="I7916" t="str">
            <v>F</v>
          </cell>
          <cell r="J7916">
            <v>53539</v>
          </cell>
          <cell r="K7916">
            <v>53539</v>
          </cell>
          <cell r="L7916">
            <v>160617</v>
          </cell>
          <cell r="M7916" t="str">
            <v>F</v>
          </cell>
          <cell r="N7916">
            <v>3</v>
          </cell>
          <cell r="O7916" t="str">
            <v>L</v>
          </cell>
        </row>
        <row r="7917">
          <cell r="F7917" t="str">
            <v>BMOU5666305</v>
          </cell>
          <cell r="G7917" t="str">
            <v>GR-2023/06-0029</v>
          </cell>
          <cell r="H7917" t="str">
            <v>202302-S0003, 202302-S0070, 202304-S0030, 202208-S0081, 202304-S0041, 202210-S0070, 202209-S0041, 202211-S0054, 202303-S0062, 202303-S0029, 202302-S0071, 202304-S0068, 202304-S0032, 202211-S0107, 202204-S0066, 202304-S0004, 202303-S0044, 202305-S0026, 202304-S0051, 202304-S0016, 202304-S0069, 202303-S0037, 202304-S0031, 202210-S0076</v>
          </cell>
          <cell r="I7917" t="str">
            <v>F</v>
          </cell>
          <cell r="J7917">
            <v>859183.41</v>
          </cell>
          <cell r="K7917">
            <v>859183.41</v>
          </cell>
          <cell r="L7917">
            <v>564483.5</v>
          </cell>
          <cell r="M7917" t="str">
            <v>F</v>
          </cell>
          <cell r="N7917">
            <v>0.657</v>
          </cell>
          <cell r="O7917" t="str">
            <v>I</v>
          </cell>
        </row>
        <row r="7918">
          <cell r="G7918" t="str">
            <v>GR-2023/09-0049, GR-2023/07-0019, GR-2023/10-0035, GR-2023/08-0008, GR-2023/08-0034, GR-2023/08-0017</v>
          </cell>
        </row>
        <row r="7918">
          <cell r="I7918" t="str">
            <v>F</v>
          </cell>
          <cell r="J7918">
            <v>63000</v>
          </cell>
          <cell r="K7918">
            <v>63000</v>
          </cell>
          <cell r="L7918">
            <v>63000</v>
          </cell>
          <cell r="M7918" t="str">
            <v>F</v>
          </cell>
          <cell r="N7918">
            <v>1</v>
          </cell>
        </row>
        <row r="7919">
          <cell r="G7919" t="str">
            <v>SPO-2023/09-0061, SPO-2023/09-0038</v>
          </cell>
        </row>
        <row r="7919">
          <cell r="I7919" t="str">
            <v>F</v>
          </cell>
          <cell r="J7919">
            <v>6480</v>
          </cell>
          <cell r="K7919">
            <v>6480</v>
          </cell>
          <cell r="L7919">
            <v>3888</v>
          </cell>
          <cell r="M7919" t="str">
            <v>F</v>
          </cell>
          <cell r="N7919">
            <v>0.6</v>
          </cell>
          <cell r="O7919" t="str">
            <v>L</v>
          </cell>
        </row>
        <row r="7920">
          <cell r="G7920" t="str">
            <v>SPO-2023/07-0018</v>
          </cell>
        </row>
        <row r="7920">
          <cell r="I7920" t="str">
            <v>F</v>
          </cell>
          <cell r="J7920">
            <v>12904</v>
          </cell>
          <cell r="K7920">
            <v>12904</v>
          </cell>
          <cell r="L7920">
            <v>38712</v>
          </cell>
          <cell r="M7920" t="str">
            <v>F</v>
          </cell>
          <cell r="N7920">
            <v>3</v>
          </cell>
          <cell r="O7920" t="str">
            <v>L</v>
          </cell>
        </row>
        <row r="7921">
          <cell r="G7921" t="str">
            <v>GR-2023/06-0011</v>
          </cell>
        </row>
        <row r="7921">
          <cell r="I7921" t="str">
            <v>F</v>
          </cell>
          <cell r="J7921">
            <v>72.24</v>
          </cell>
          <cell r="K7921">
            <v>72.24</v>
          </cell>
          <cell r="L7921">
            <v>72.24</v>
          </cell>
          <cell r="M7921" t="str">
            <v>F</v>
          </cell>
          <cell r="N7921">
            <v>1</v>
          </cell>
        </row>
        <row r="7922">
          <cell r="G7922" t="str">
            <v>SPO-2023/12-0059, SPO-2024/06-0021, SPO-2024/05-0043, SPO-2024/06-0063, SPO-2024/04-0036, SPO-2024/07-0005, SPO-2024/02-0003, SPO-2024/03-0010, SPO-2024/05-0034, SPO-2024/01-0065, SPO-2023/12-0048, SPO-2024/04-0026, SPO-2023/11-0034, SPO-2024/05-0020, SPO-2024/01-0103, SPO-2024/05-0037, SPO-2023/10-0011, SPO-2023/12-0074, SPO-2024/04-0027</v>
          </cell>
        </row>
        <row r="7922">
          <cell r="I7922" t="str">
            <v>F</v>
          </cell>
          <cell r="J7922">
            <v>433086</v>
          </cell>
          <cell r="K7922">
            <v>433086</v>
          </cell>
          <cell r="L7922">
            <v>1299258</v>
          </cell>
          <cell r="M7922" t="str">
            <v>F</v>
          </cell>
          <cell r="N7922">
            <v>3</v>
          </cell>
          <cell r="O7922" t="str">
            <v>L</v>
          </cell>
        </row>
        <row r="7923">
          <cell r="G7923" t="str">
            <v>SPO-2023/11-0038, SPO-2024/05-0066, SPO-2024/03-0026, SPO-2024/01-0060, SPO-2023/09-0028, SPO-2024/09-0047</v>
          </cell>
        </row>
        <row r="7923">
          <cell r="I7923" t="str">
            <v>F</v>
          </cell>
          <cell r="J7923">
            <v>236250</v>
          </cell>
          <cell r="K7923">
            <v>236250</v>
          </cell>
          <cell r="L7923">
            <v>236250</v>
          </cell>
          <cell r="M7923" t="str">
            <v>F</v>
          </cell>
          <cell r="N7923">
            <v>1</v>
          </cell>
          <cell r="O7923" t="str">
            <v>L</v>
          </cell>
        </row>
        <row r="7924">
          <cell r="G7924" t="str">
            <v>SPO-2024/03-0028, SPO-2024/04-0042, SPO-2024/01-0010</v>
          </cell>
        </row>
        <row r="7924">
          <cell r="I7924" t="str">
            <v>F</v>
          </cell>
          <cell r="J7924">
            <v>0</v>
          </cell>
          <cell r="K7924">
            <v>0</v>
          </cell>
          <cell r="L7924">
            <v>0</v>
          </cell>
          <cell r="M7924" t="str">
            <v>F</v>
          </cell>
          <cell r="N7924">
            <v>0.6</v>
          </cell>
          <cell r="O7924" t="str">
            <v>L</v>
          </cell>
        </row>
        <row r="7925">
          <cell r="G7925" t="str">
            <v>SPO-2023/07-0016</v>
          </cell>
        </row>
        <row r="7925">
          <cell r="I7925" t="str">
            <v>F</v>
          </cell>
          <cell r="J7925">
            <v>2940</v>
          </cell>
          <cell r="K7925">
            <v>2940</v>
          </cell>
          <cell r="L7925">
            <v>8820</v>
          </cell>
          <cell r="M7925" t="str">
            <v>F</v>
          </cell>
          <cell r="N7925">
            <v>3</v>
          </cell>
          <cell r="O7925" t="str">
            <v>L</v>
          </cell>
        </row>
        <row r="7926">
          <cell r="G7926" t="str">
            <v>SPO-2023/07-0050, SPO-2023/09-0003, SPO-2023/08-0017, SPO-2023/09-0032, SPO-2023/08-0016, SPO-2023/07-0020, SPO-2023/07-0008</v>
          </cell>
        </row>
        <row r="7926">
          <cell r="I7926" t="str">
            <v>F</v>
          </cell>
          <cell r="J7926">
            <v>158536</v>
          </cell>
          <cell r="K7926">
            <v>158536</v>
          </cell>
          <cell r="L7926">
            <v>475608</v>
          </cell>
          <cell r="M7926" t="str">
            <v>F</v>
          </cell>
          <cell r="N7926">
            <v>3</v>
          </cell>
          <cell r="O7926" t="str">
            <v>L</v>
          </cell>
        </row>
        <row r="7927">
          <cell r="G7927" t="str">
            <v>SPO-2023/08-0038, SPO-2024/01-0024, SPO-2023/10-0012</v>
          </cell>
        </row>
        <row r="7927">
          <cell r="I7927" t="str">
            <v>F</v>
          </cell>
          <cell r="J7927">
            <v>144521.56</v>
          </cell>
          <cell r="K7927">
            <v>144521.56</v>
          </cell>
          <cell r="L7927">
            <v>433564.68</v>
          </cell>
          <cell r="M7927" t="str">
            <v>F</v>
          </cell>
          <cell r="N7927">
            <v>3</v>
          </cell>
          <cell r="O7927" t="str">
            <v>L</v>
          </cell>
        </row>
        <row r="7928">
          <cell r="G7928" t="str">
            <v>SPO-2023/10-0021, SPO-2023/11-0041, SPO-2023/12-0046, SPO-2023/09-0058, SPO-2023/10-0011, SPO-2023/12-0074, SPO-2023/10-0048, SPO-2023/11-0004, SPO-2024/01-0103, SPO-2023/11-0034, SPO-2024/01-0021, SPO-2024/01-0059</v>
          </cell>
        </row>
        <row r="7928">
          <cell r="I7928" t="str">
            <v>F</v>
          </cell>
          <cell r="J7928">
            <v>320592</v>
          </cell>
          <cell r="K7928">
            <v>320592</v>
          </cell>
          <cell r="L7928">
            <v>961776</v>
          </cell>
          <cell r="M7928" t="str">
            <v>F</v>
          </cell>
          <cell r="N7928">
            <v>3</v>
          </cell>
          <cell r="O7928" t="str">
            <v>L</v>
          </cell>
        </row>
        <row r="7929">
          <cell r="F7929" t="str">
            <v>APHU6788489</v>
          </cell>
          <cell r="G7929" t="str">
            <v>GR-2023/06-0056</v>
          </cell>
          <cell r="H7929" t="str">
            <v>202302-S0033, 202209-S0078, 202206-S0028, 202305-S0041, 202211-S0021, 202305-S0053, 202206-S0001, 202302-S0062, 202303-S0019, 202304-S0012, 202202-S0046, 202209-S0075, 202207-S0009</v>
          </cell>
          <cell r="I7929" t="str">
            <v>F</v>
          </cell>
          <cell r="J7929">
            <v>18537.24</v>
          </cell>
          <cell r="K7929">
            <v>18537.24</v>
          </cell>
          <cell r="L7929">
            <v>86281.58</v>
          </cell>
          <cell r="M7929" t="str">
            <v>F</v>
          </cell>
          <cell r="N7929">
            <v>4.6545</v>
          </cell>
          <cell r="O7929" t="str">
            <v>I</v>
          </cell>
        </row>
        <row r="7930">
          <cell r="G7930" t="str">
            <v>SPO-2023/08-0014</v>
          </cell>
        </row>
        <row r="7930">
          <cell r="I7930" t="str">
            <v>F</v>
          </cell>
          <cell r="J7930">
            <v>1450</v>
          </cell>
          <cell r="K7930">
            <v>1450</v>
          </cell>
          <cell r="L7930">
            <v>4350</v>
          </cell>
          <cell r="M7930" t="str">
            <v>F</v>
          </cell>
          <cell r="N7930">
            <v>3</v>
          </cell>
          <cell r="O7930" t="str">
            <v>L</v>
          </cell>
        </row>
        <row r="7931">
          <cell r="G7931" t="str">
            <v>SPO-2023/08-0012, SPO-2023/06-0026, SPO-2023/07-0014</v>
          </cell>
        </row>
        <row r="7931">
          <cell r="I7931" t="str">
            <v>F</v>
          </cell>
          <cell r="J7931">
            <v>94770</v>
          </cell>
          <cell r="K7931">
            <v>94770</v>
          </cell>
          <cell r="L7931">
            <v>284310</v>
          </cell>
          <cell r="M7931" t="str">
            <v>F</v>
          </cell>
          <cell r="N7931">
            <v>3</v>
          </cell>
          <cell r="O7931" t="str">
            <v>L</v>
          </cell>
        </row>
        <row r="7932">
          <cell r="G7932" t="str">
            <v>SPO-2023/12-0060</v>
          </cell>
        </row>
        <row r="7932">
          <cell r="I7932" t="str">
            <v>F</v>
          </cell>
          <cell r="J7932">
            <v>600</v>
          </cell>
          <cell r="K7932">
            <v>600</v>
          </cell>
          <cell r="L7932">
            <v>360</v>
          </cell>
          <cell r="M7932" t="str">
            <v>F</v>
          </cell>
          <cell r="N7932">
            <v>0.6</v>
          </cell>
          <cell r="O7932" t="str">
            <v>L</v>
          </cell>
        </row>
        <row r="7933">
          <cell r="F7933" t="str">
            <v>CMAU6468919</v>
          </cell>
          <cell r="G7933" t="str">
            <v>GR-2023/06-0055</v>
          </cell>
          <cell r="H7933" t="str">
            <v>202209-S0031, 202105-S0001, 202302-S0062, 202302-S0086, 202210-S0087</v>
          </cell>
          <cell r="I7933" t="str">
            <v>F</v>
          </cell>
          <cell r="J7933">
            <v>17502.53</v>
          </cell>
          <cell r="K7933">
            <v>17502.53</v>
          </cell>
          <cell r="L7933">
            <v>81465.53</v>
          </cell>
          <cell r="M7933" t="str">
            <v>F</v>
          </cell>
          <cell r="N7933">
            <v>4.6545</v>
          </cell>
          <cell r="O7933" t="str">
            <v>I</v>
          </cell>
        </row>
        <row r="7934">
          <cell r="G7934" t="str">
            <v>SPO-2023/06-0048</v>
          </cell>
        </row>
        <row r="7934">
          <cell r="I7934" t="str">
            <v>F</v>
          </cell>
          <cell r="J7934">
            <v>775</v>
          </cell>
          <cell r="K7934">
            <v>775</v>
          </cell>
          <cell r="L7934">
            <v>2325</v>
          </cell>
          <cell r="M7934" t="str">
            <v>F</v>
          </cell>
          <cell r="N7934">
            <v>3</v>
          </cell>
          <cell r="O7934" t="str">
            <v>L</v>
          </cell>
        </row>
        <row r="7935">
          <cell r="G7935" t="str">
            <v>SPO-2023/07-0017</v>
          </cell>
        </row>
        <row r="7935">
          <cell r="I7935" t="str">
            <v>F</v>
          </cell>
          <cell r="J7935">
            <v>10200</v>
          </cell>
          <cell r="K7935">
            <v>10200</v>
          </cell>
          <cell r="L7935">
            <v>30600</v>
          </cell>
          <cell r="M7935" t="str">
            <v>F</v>
          </cell>
          <cell r="N7935">
            <v>3</v>
          </cell>
          <cell r="O7935" t="str">
            <v>L</v>
          </cell>
        </row>
        <row r="7936">
          <cell r="G7936" t="str">
            <v>SPO-2023/07-0038</v>
          </cell>
        </row>
        <row r="7936">
          <cell r="I7936" t="str">
            <v>F</v>
          </cell>
          <cell r="J7936">
            <v>22360</v>
          </cell>
          <cell r="K7936">
            <v>22360</v>
          </cell>
          <cell r="L7936">
            <v>13416</v>
          </cell>
          <cell r="M7936" t="str">
            <v>F</v>
          </cell>
          <cell r="N7936">
            <v>0.6</v>
          </cell>
          <cell r="O7936" t="str">
            <v>L</v>
          </cell>
        </row>
        <row r="7937">
          <cell r="G7937" t="str">
            <v>SPO-2023/09-0012</v>
          </cell>
        </row>
        <row r="7937">
          <cell r="I7937" t="str">
            <v>F</v>
          </cell>
          <cell r="J7937">
            <v>20640</v>
          </cell>
          <cell r="K7937">
            <v>20640</v>
          </cell>
          <cell r="L7937">
            <v>20640</v>
          </cell>
          <cell r="M7937" t="str">
            <v>F</v>
          </cell>
          <cell r="N7937">
            <v>1</v>
          </cell>
          <cell r="O7937" t="str">
            <v>L</v>
          </cell>
        </row>
        <row r="7938">
          <cell r="G7938" t="str">
            <v>SPO-2023/10-0024, SPO-2023/08-0008</v>
          </cell>
        </row>
        <row r="7938">
          <cell r="I7938" t="str">
            <v>F</v>
          </cell>
          <cell r="J7938">
            <v>24240</v>
          </cell>
          <cell r="K7938">
            <v>24240</v>
          </cell>
          <cell r="L7938">
            <v>72720</v>
          </cell>
          <cell r="M7938" t="str">
            <v>F</v>
          </cell>
          <cell r="N7938">
            <v>3</v>
          </cell>
          <cell r="O7938" t="str">
            <v>L</v>
          </cell>
        </row>
        <row r="7939">
          <cell r="G7939" t="str">
            <v>SPO-2023/07-0042, SPO-2023/11-0037, SPO-2023/11-0015, SPO-2023/12-0002, SPO-2023/08-0006, SPO-2023/06-0042, SPO-2023/12-0001, SPO-2023/07-0038, SPO-2024/01-0082, SPO-2023/12-0068, SPO-2023/09-0019, SPO-2024/06-0048, SPO-2023/09-0004, SPO-2023/10-0004</v>
          </cell>
        </row>
        <row r="7939">
          <cell r="I7939" t="str">
            <v>F</v>
          </cell>
          <cell r="J7939">
            <v>998656.8</v>
          </cell>
          <cell r="K7939">
            <v>998656.8</v>
          </cell>
          <cell r="L7939">
            <v>599194.08</v>
          </cell>
          <cell r="M7939" t="str">
            <v>F</v>
          </cell>
          <cell r="N7939">
            <v>0.6</v>
          </cell>
          <cell r="O7939" t="str">
            <v>L</v>
          </cell>
        </row>
        <row r="7940">
          <cell r="G7940" t="str">
            <v>SPO-2023/06-0048</v>
          </cell>
        </row>
        <row r="7940">
          <cell r="I7940" t="str">
            <v>F</v>
          </cell>
          <cell r="J7940">
            <v>7200</v>
          </cell>
          <cell r="K7940">
            <v>7200</v>
          </cell>
          <cell r="L7940">
            <v>21600</v>
          </cell>
          <cell r="M7940" t="str">
            <v>F</v>
          </cell>
          <cell r="N7940">
            <v>3</v>
          </cell>
          <cell r="O7940" t="str">
            <v>L</v>
          </cell>
        </row>
        <row r="7941">
          <cell r="G7941" t="str">
            <v>SPO-2023/11-0062</v>
          </cell>
        </row>
        <row r="7941">
          <cell r="I7941" t="str">
            <v>F</v>
          </cell>
          <cell r="J7941">
            <v>800</v>
          </cell>
          <cell r="K7941">
            <v>800</v>
          </cell>
          <cell r="L7941">
            <v>480</v>
          </cell>
          <cell r="M7941" t="str">
            <v>F</v>
          </cell>
          <cell r="N7941">
            <v>0.6</v>
          </cell>
          <cell r="O7941" t="str">
            <v>L</v>
          </cell>
        </row>
        <row r="7942">
          <cell r="G7942" t="str">
            <v>SPO-2023/09-0001, SPO-2023/07-0018</v>
          </cell>
        </row>
        <row r="7942">
          <cell r="I7942" t="str">
            <v>F</v>
          </cell>
          <cell r="J7942">
            <v>71720</v>
          </cell>
          <cell r="K7942">
            <v>71720</v>
          </cell>
          <cell r="L7942">
            <v>215160</v>
          </cell>
          <cell r="M7942" t="str">
            <v>F</v>
          </cell>
          <cell r="N7942">
            <v>3</v>
          </cell>
          <cell r="O7942" t="str">
            <v>L</v>
          </cell>
        </row>
        <row r="7943">
          <cell r="G7943" t="str">
            <v>SPO-2023/09-0012</v>
          </cell>
        </row>
        <row r="7943">
          <cell r="I7943" t="str">
            <v>F</v>
          </cell>
          <cell r="J7943">
            <v>5400</v>
          </cell>
          <cell r="K7943">
            <v>5400</v>
          </cell>
          <cell r="L7943">
            <v>5400</v>
          </cell>
          <cell r="M7943" t="str">
            <v>F</v>
          </cell>
          <cell r="N7943">
            <v>1</v>
          </cell>
          <cell r="O7943" t="str">
            <v>L</v>
          </cell>
        </row>
        <row r="7944">
          <cell r="G7944" t="str">
            <v>SPO-2023/07-0016</v>
          </cell>
        </row>
        <row r="7944">
          <cell r="I7944" t="str">
            <v>F</v>
          </cell>
          <cell r="J7944">
            <v>2835</v>
          </cell>
          <cell r="K7944">
            <v>2835</v>
          </cell>
          <cell r="L7944">
            <v>8505</v>
          </cell>
          <cell r="M7944" t="str">
            <v>F</v>
          </cell>
          <cell r="N7944">
            <v>3</v>
          </cell>
          <cell r="O7944" t="str">
            <v>L</v>
          </cell>
        </row>
        <row r="7945">
          <cell r="G7945" t="str">
            <v>SPO-2023/06-0032, SPO-2023/07-0033</v>
          </cell>
        </row>
        <row r="7945">
          <cell r="I7945" t="str">
            <v>F</v>
          </cell>
          <cell r="J7945">
            <v>97590</v>
          </cell>
          <cell r="K7945">
            <v>97590</v>
          </cell>
          <cell r="L7945">
            <v>292770</v>
          </cell>
          <cell r="M7945" t="str">
            <v>F</v>
          </cell>
          <cell r="N7945">
            <v>3</v>
          </cell>
          <cell r="O7945" t="str">
            <v>L</v>
          </cell>
        </row>
        <row r="7946">
          <cell r="F7946" t="str">
            <v>FFAU4285223</v>
          </cell>
          <cell r="G7946" t="str">
            <v>GR-2023/06-0025</v>
          </cell>
          <cell r="H7946" t="str">
            <v>202303-S0080</v>
          </cell>
          <cell r="I7946" t="str">
            <v>F</v>
          </cell>
          <cell r="J7946">
            <v>1419.8</v>
          </cell>
          <cell r="K7946">
            <v>1419.8</v>
          </cell>
          <cell r="L7946">
            <v>932.24</v>
          </cell>
          <cell r="M7946" t="str">
            <v>F</v>
          </cell>
          <cell r="N7946">
            <v>0.6566</v>
          </cell>
          <cell r="O7946" t="str">
            <v>I</v>
          </cell>
        </row>
        <row r="7947">
          <cell r="F7947" t="str">
            <v>FFAU4285223</v>
          </cell>
          <cell r="G7947" t="str">
            <v>GR-2023/06-0024</v>
          </cell>
          <cell r="H7947" t="str">
            <v>202304-S0065, 202302-S0075</v>
          </cell>
          <cell r="I7947" t="str">
            <v>F</v>
          </cell>
          <cell r="J7947">
            <v>127551.5</v>
          </cell>
          <cell r="K7947">
            <v>127551.5</v>
          </cell>
          <cell r="L7947">
            <v>83750.31</v>
          </cell>
          <cell r="M7947" t="str">
            <v>F</v>
          </cell>
          <cell r="N7947">
            <v>0.6566</v>
          </cell>
          <cell r="O7947" t="str">
            <v>I</v>
          </cell>
        </row>
        <row r="7948">
          <cell r="G7948" t="str">
            <v>GR-2023/06-0011</v>
          </cell>
        </row>
        <row r="7948">
          <cell r="I7948" t="str">
            <v>F</v>
          </cell>
          <cell r="J7948">
            <v>7711.2</v>
          </cell>
          <cell r="K7948">
            <v>7711.2</v>
          </cell>
          <cell r="L7948">
            <v>7711.2</v>
          </cell>
          <cell r="M7948" t="str">
            <v>F</v>
          </cell>
          <cell r="N7948">
            <v>1</v>
          </cell>
        </row>
        <row r="7949">
          <cell r="G7949" t="str">
            <v>SPO-2023/09-0026, SPO-2024/06-0089, SPO-2024/10-0047, SPO-2024/09-0021, SPO-2023/08-0046, SPO-2023/09-0025, SPO-2023/09-0036, SPO-2024/01-0051, SPO-2023/08-0033, SPO-2023/05-0055, SPO-2023/12-0071, SPO-2024/01-0062, SPO-2024/01-0049, SPO-2023/08-0004, SPO-2023/12-0073, SPO-2024/10-0043, SPO-2024/05-0058, SPO-2024/01-0066, SPO-2023/08-0001</v>
          </cell>
        </row>
        <row r="7949">
          <cell r="I7949" t="str">
            <v>F</v>
          </cell>
          <cell r="J7949">
            <v>430438</v>
          </cell>
          <cell r="K7949">
            <v>430438</v>
          </cell>
          <cell r="L7949">
            <v>258262.8</v>
          </cell>
          <cell r="M7949" t="str">
            <v>F</v>
          </cell>
          <cell r="N7949">
            <v>0.6</v>
          </cell>
          <cell r="O7949" t="str">
            <v>L</v>
          </cell>
        </row>
        <row r="7950">
          <cell r="G7950" t="str">
            <v>SPO-2023/06-0017</v>
          </cell>
        </row>
        <row r="7950">
          <cell r="I7950" t="str">
            <v>F</v>
          </cell>
          <cell r="J7950">
            <v>5700</v>
          </cell>
          <cell r="K7950">
            <v>5700</v>
          </cell>
          <cell r="L7950">
            <v>3420</v>
          </cell>
          <cell r="M7950" t="str">
            <v>F</v>
          </cell>
          <cell r="N7950">
            <v>0.6</v>
          </cell>
          <cell r="O7950" t="str">
            <v>L</v>
          </cell>
        </row>
        <row r="7951">
          <cell r="I7951" t="str">
            <v>F</v>
          </cell>
          <cell r="J7951">
            <v>12000</v>
          </cell>
          <cell r="K7951">
            <v>12000</v>
          </cell>
          <cell r="L7951">
            <v>12000</v>
          </cell>
          <cell r="M7951" t="str">
            <v>F</v>
          </cell>
          <cell r="N7951">
            <v>1</v>
          </cell>
          <cell r="O7951" t="str">
            <v>N</v>
          </cell>
        </row>
        <row r="7952">
          <cell r="G7952" t="str">
            <v>SPO-2023/08-0006</v>
          </cell>
        </row>
        <row r="7952">
          <cell r="I7952" t="str">
            <v>F</v>
          </cell>
          <cell r="J7952">
            <v>8900</v>
          </cell>
          <cell r="K7952">
            <v>8900</v>
          </cell>
          <cell r="L7952">
            <v>5340</v>
          </cell>
          <cell r="M7952" t="str">
            <v>F</v>
          </cell>
          <cell r="N7952">
            <v>0.6</v>
          </cell>
          <cell r="O7952" t="str">
            <v>L</v>
          </cell>
        </row>
        <row r="7953">
          <cell r="G7953" t="str">
            <v>SPO-2023/07-0009</v>
          </cell>
        </row>
        <row r="7953">
          <cell r="I7953" t="str">
            <v>F</v>
          </cell>
          <cell r="J7953">
            <v>3900</v>
          </cell>
          <cell r="K7953">
            <v>3900</v>
          </cell>
          <cell r="L7953">
            <v>11700</v>
          </cell>
          <cell r="M7953" t="str">
            <v>F</v>
          </cell>
          <cell r="N7953">
            <v>3</v>
          </cell>
          <cell r="O7953" t="str">
            <v>L</v>
          </cell>
        </row>
        <row r="7954">
          <cell r="G7954" t="str">
            <v>SPO-2023/07-0001</v>
          </cell>
        </row>
        <row r="7954">
          <cell r="I7954" t="str">
            <v>F</v>
          </cell>
          <cell r="J7954">
            <v>24500</v>
          </cell>
          <cell r="K7954">
            <v>24500</v>
          </cell>
          <cell r="L7954">
            <v>24500</v>
          </cell>
          <cell r="M7954" t="str">
            <v>F</v>
          </cell>
          <cell r="N7954">
            <v>1</v>
          </cell>
          <cell r="O7954" t="str">
            <v>L</v>
          </cell>
        </row>
        <row r="7955">
          <cell r="G7955" t="str">
            <v>SPO-2023/07-0018, SPO-2023/09-0001</v>
          </cell>
        </row>
        <row r="7955">
          <cell r="I7955" t="str">
            <v>F</v>
          </cell>
          <cell r="J7955">
            <v>46198</v>
          </cell>
          <cell r="K7955">
            <v>46198</v>
          </cell>
          <cell r="L7955">
            <v>138594</v>
          </cell>
          <cell r="M7955" t="str">
            <v>F</v>
          </cell>
          <cell r="N7955">
            <v>3</v>
          </cell>
          <cell r="O7955" t="str">
            <v>L</v>
          </cell>
        </row>
        <row r="7956">
          <cell r="G7956" t="str">
            <v>SPO-2023/09-0018, SPO-2024/03-0025, SPO-2023/07-0045, SPO-2023/09-0002, SPO-2024/05-0069, SPO-2023/08-0017, SPO-2023/10-0014, SPO-2024/07-0075, SPO-2023/12-0005, SPO-2023/09-0032</v>
          </cell>
        </row>
        <row r="7956">
          <cell r="I7956" t="str">
            <v>F</v>
          </cell>
          <cell r="J7956">
            <v>268194</v>
          </cell>
          <cell r="K7956">
            <v>268194</v>
          </cell>
          <cell r="L7956">
            <v>804582</v>
          </cell>
          <cell r="M7956" t="str">
            <v>F</v>
          </cell>
          <cell r="N7956">
            <v>3</v>
          </cell>
          <cell r="O7956" t="str">
            <v>L</v>
          </cell>
        </row>
        <row r="7957">
          <cell r="G7957" t="str">
            <v>SPO-2023/07-0015</v>
          </cell>
        </row>
        <row r="7957">
          <cell r="I7957" t="str">
            <v>F</v>
          </cell>
          <cell r="J7957">
            <v>21300</v>
          </cell>
          <cell r="K7957">
            <v>21300</v>
          </cell>
          <cell r="L7957">
            <v>12780</v>
          </cell>
          <cell r="M7957" t="str">
            <v>F</v>
          </cell>
          <cell r="N7957">
            <v>0.6</v>
          </cell>
          <cell r="O7957" t="str">
            <v>L</v>
          </cell>
        </row>
        <row r="7958">
          <cell r="G7958" t="str">
            <v>SPO-2024/01-0029, SPO-2024/01-0100, SPO-2024/01-0055, SPO-2024/01-0086, SPO-2024/01-0056</v>
          </cell>
        </row>
        <row r="7958">
          <cell r="I7958" t="str">
            <v>F</v>
          </cell>
          <cell r="J7958">
            <v>7500</v>
          </cell>
          <cell r="K7958">
            <v>7500</v>
          </cell>
          <cell r="L7958">
            <v>4500</v>
          </cell>
          <cell r="M7958" t="str">
            <v>F</v>
          </cell>
          <cell r="N7958">
            <v>0.6</v>
          </cell>
          <cell r="O7958" t="str">
            <v>L</v>
          </cell>
        </row>
        <row r="7959">
          <cell r="G7959" t="str">
            <v>SPO-2023/06-0020</v>
          </cell>
        </row>
        <row r="7959">
          <cell r="I7959" t="str">
            <v>F</v>
          </cell>
          <cell r="J7959">
            <v>31500</v>
          </cell>
          <cell r="K7959">
            <v>31500</v>
          </cell>
          <cell r="L7959">
            <v>18900</v>
          </cell>
          <cell r="M7959" t="str">
            <v>F</v>
          </cell>
          <cell r="N7959">
            <v>0.6</v>
          </cell>
          <cell r="O7959" t="str">
            <v>L</v>
          </cell>
        </row>
        <row r="7960">
          <cell r="G7960" t="str">
            <v>SPO-2023/07-0018</v>
          </cell>
        </row>
        <row r="7960">
          <cell r="I7960" t="str">
            <v>F</v>
          </cell>
          <cell r="J7960">
            <v>125920</v>
          </cell>
          <cell r="K7960">
            <v>125920</v>
          </cell>
          <cell r="L7960">
            <v>377760</v>
          </cell>
          <cell r="M7960" t="str">
            <v>F</v>
          </cell>
          <cell r="N7960">
            <v>3</v>
          </cell>
          <cell r="O7960" t="str">
            <v>L</v>
          </cell>
        </row>
        <row r="7961">
          <cell r="G7961" t="str">
            <v>SPO-2023/07-0042, SPO-2024/01-0043, SPO-2023/10-0004, SPO-2023/09-0004</v>
          </cell>
        </row>
        <row r="7961">
          <cell r="I7961" t="str">
            <v>F</v>
          </cell>
          <cell r="J7961">
            <v>35668</v>
          </cell>
          <cell r="K7961">
            <v>35668</v>
          </cell>
          <cell r="L7961">
            <v>21400.8</v>
          </cell>
          <cell r="M7961" t="str">
            <v>F</v>
          </cell>
          <cell r="N7961">
            <v>0.6</v>
          </cell>
          <cell r="O7961" t="str">
            <v>L</v>
          </cell>
        </row>
        <row r="7962">
          <cell r="G7962" t="str">
            <v>SPO-2023/06-0017</v>
          </cell>
        </row>
        <row r="7962">
          <cell r="I7962" t="str">
            <v>F</v>
          </cell>
          <cell r="J7962">
            <v>9500</v>
          </cell>
          <cell r="K7962">
            <v>9500</v>
          </cell>
          <cell r="L7962">
            <v>5700</v>
          </cell>
          <cell r="M7962" t="str">
            <v>F</v>
          </cell>
          <cell r="N7962">
            <v>0.6</v>
          </cell>
          <cell r="O7962" t="str">
            <v>L</v>
          </cell>
        </row>
        <row r="7963">
          <cell r="G7963" t="str">
            <v>SPO-2023/06-0033</v>
          </cell>
        </row>
        <row r="7963">
          <cell r="I7963" t="str">
            <v>F</v>
          </cell>
          <cell r="J7963">
            <v>6960</v>
          </cell>
          <cell r="K7963">
            <v>6960</v>
          </cell>
          <cell r="L7963">
            <v>20880</v>
          </cell>
          <cell r="M7963" t="str">
            <v>F</v>
          </cell>
          <cell r="N7963">
            <v>3</v>
          </cell>
          <cell r="O7963" t="str">
            <v>L</v>
          </cell>
        </row>
        <row r="7964">
          <cell r="G7964" t="str">
            <v>SPO-2023/06-0026</v>
          </cell>
        </row>
        <row r="7964">
          <cell r="I7964" t="str">
            <v>F</v>
          </cell>
          <cell r="J7964">
            <v>20700</v>
          </cell>
          <cell r="K7964">
            <v>20700</v>
          </cell>
          <cell r="L7964">
            <v>62100</v>
          </cell>
          <cell r="M7964" t="str">
            <v>F</v>
          </cell>
          <cell r="N7964">
            <v>3</v>
          </cell>
          <cell r="O7964" t="str">
            <v>L</v>
          </cell>
        </row>
        <row r="7965">
          <cell r="G7965" t="str">
            <v>SPO-2024/06-0045, SPO-2023/09-0003, SPO-2024/06-0034, SPO-2023/09-0052, SPO-2023/08-0017, SPO-2023/09-0002</v>
          </cell>
        </row>
        <row r="7965">
          <cell r="I7965" t="str">
            <v>F</v>
          </cell>
          <cell r="J7965">
            <v>99391</v>
          </cell>
          <cell r="K7965">
            <v>99391</v>
          </cell>
          <cell r="L7965">
            <v>298173</v>
          </cell>
          <cell r="M7965" t="str">
            <v>F</v>
          </cell>
          <cell r="N7965">
            <v>3</v>
          </cell>
          <cell r="O7965" t="str">
            <v>L</v>
          </cell>
        </row>
        <row r="7966">
          <cell r="I7966" t="str">
            <v>F</v>
          </cell>
          <cell r="J7966">
            <v>1680</v>
          </cell>
          <cell r="K7966">
            <v>1680</v>
          </cell>
          <cell r="L7966">
            <v>5040</v>
          </cell>
          <cell r="M7966" t="str">
            <v>F</v>
          </cell>
          <cell r="N7966">
            <v>3</v>
          </cell>
          <cell r="O7966" t="str">
            <v>N</v>
          </cell>
        </row>
        <row r="7967">
          <cell r="G7967" t="str">
            <v>SPO-2023/09-0052, SPO-2023/08-0016</v>
          </cell>
        </row>
        <row r="7967">
          <cell r="I7967" t="str">
            <v>F</v>
          </cell>
          <cell r="J7967">
            <v>45886</v>
          </cell>
          <cell r="K7967">
            <v>45886</v>
          </cell>
          <cell r="L7967">
            <v>27531.6</v>
          </cell>
          <cell r="M7967" t="str">
            <v>F</v>
          </cell>
          <cell r="N7967">
            <v>0.6</v>
          </cell>
          <cell r="O7967" t="str">
            <v>L</v>
          </cell>
        </row>
        <row r="7968">
          <cell r="G7968" t="str">
            <v>SPO-2023/06-0020</v>
          </cell>
        </row>
        <row r="7968">
          <cell r="I7968" t="str">
            <v>F</v>
          </cell>
          <cell r="J7968">
            <v>11600</v>
          </cell>
          <cell r="K7968">
            <v>11600</v>
          </cell>
          <cell r="L7968">
            <v>6960</v>
          </cell>
          <cell r="M7968" t="str">
            <v>F</v>
          </cell>
          <cell r="N7968">
            <v>0.6</v>
          </cell>
          <cell r="O7968" t="str">
            <v>L</v>
          </cell>
        </row>
        <row r="7969">
          <cell r="F7969" t="str">
            <v>CMAU7442971</v>
          </cell>
          <cell r="G7969" t="str">
            <v>GR-2023/06-0028</v>
          </cell>
          <cell r="H7969" t="str">
            <v>202211-S0081, 202302-S0079, 202304-S0071, 202105-S0006, 202201-S0010, 202303-S0031, 202209-S0051, 202303-S0015, 202302-S0001, 202302-S0091, 202304-S0037</v>
          </cell>
          <cell r="I7969" t="str">
            <v>F</v>
          </cell>
          <cell r="J7969">
            <v>177632.6</v>
          </cell>
          <cell r="K7969">
            <v>177632.6</v>
          </cell>
          <cell r="L7969">
            <v>116633.57</v>
          </cell>
          <cell r="M7969" t="str">
            <v>F</v>
          </cell>
          <cell r="N7969">
            <v>0.6566</v>
          </cell>
          <cell r="O7969" t="str">
            <v>I</v>
          </cell>
        </row>
        <row r="7970">
          <cell r="I7970" t="str">
            <v>T</v>
          </cell>
          <cell r="J7970">
            <v>0</v>
          </cell>
          <cell r="K7970">
            <v>0</v>
          </cell>
          <cell r="L7970">
            <v>0</v>
          </cell>
          <cell r="M7970" t="str">
            <v>F</v>
          </cell>
          <cell r="N7970">
            <v>0.6</v>
          </cell>
        </row>
        <row r="7971">
          <cell r="G7971" t="str">
            <v>GR-2023/05-0080</v>
          </cell>
        </row>
        <row r="7971">
          <cell r="I7971" t="str">
            <v>F</v>
          </cell>
          <cell r="J7971">
            <v>19130</v>
          </cell>
          <cell r="K7971">
            <v>19130</v>
          </cell>
          <cell r="L7971">
            <v>19130</v>
          </cell>
          <cell r="M7971" t="str">
            <v>F</v>
          </cell>
          <cell r="N7971">
            <v>1</v>
          </cell>
        </row>
        <row r="7972">
          <cell r="G7972" t="str">
            <v>SPO-2023/06-0042</v>
          </cell>
        </row>
        <row r="7972">
          <cell r="I7972" t="str">
            <v>F</v>
          </cell>
          <cell r="J7972">
            <v>6400</v>
          </cell>
          <cell r="K7972">
            <v>6400</v>
          </cell>
          <cell r="L7972">
            <v>3840</v>
          </cell>
          <cell r="M7972" t="str">
            <v>F</v>
          </cell>
          <cell r="N7972">
            <v>0.6</v>
          </cell>
          <cell r="O7972" t="str">
            <v>L</v>
          </cell>
        </row>
        <row r="7973">
          <cell r="G7973" t="str">
            <v>SPO-2023/11-0003, SPO-2024/01-0041, SPO-2023/06-0020, SPO-2023/07-0052, SPO-2023/11-0039, SPO-2023/12-0061</v>
          </cell>
        </row>
        <row r="7973">
          <cell r="I7973" t="str">
            <v>F</v>
          </cell>
          <cell r="J7973">
            <v>95410</v>
          </cell>
          <cell r="K7973">
            <v>95410</v>
          </cell>
          <cell r="L7973">
            <v>57246</v>
          </cell>
          <cell r="M7973" t="str">
            <v>F</v>
          </cell>
          <cell r="N7973">
            <v>0.6</v>
          </cell>
          <cell r="O7973" t="str">
            <v>L</v>
          </cell>
        </row>
        <row r="7974">
          <cell r="F7974" t="str">
            <v>TXGU7308457</v>
          </cell>
          <cell r="G7974" t="str">
            <v>GR-2023/06-0015</v>
          </cell>
          <cell r="H7974" t="str">
            <v>202210-S0062, 202302-S0025</v>
          </cell>
          <cell r="I7974" t="str">
            <v>F</v>
          </cell>
          <cell r="J7974">
            <v>12324.02</v>
          </cell>
          <cell r="K7974">
            <v>12324.02</v>
          </cell>
          <cell r="L7974">
            <v>8045.12</v>
          </cell>
          <cell r="M7974" t="str">
            <v>F</v>
          </cell>
          <cell r="N7974">
            <v>0.6528</v>
          </cell>
          <cell r="O7974" t="str">
            <v>I</v>
          </cell>
        </row>
        <row r="7975">
          <cell r="F7975" t="str">
            <v>TXGU7308457</v>
          </cell>
          <cell r="G7975" t="str">
            <v>GR-2023/06-0014</v>
          </cell>
          <cell r="H7975" t="str">
            <v>202303-S0047</v>
          </cell>
          <cell r="I7975" t="str">
            <v>F</v>
          </cell>
          <cell r="J7975">
            <v>66544</v>
          </cell>
          <cell r="K7975">
            <v>66544</v>
          </cell>
          <cell r="L7975">
            <v>43439.92</v>
          </cell>
          <cell r="M7975" t="str">
            <v>F</v>
          </cell>
          <cell r="N7975">
            <v>0.6528</v>
          </cell>
          <cell r="O7975" t="str">
            <v>I</v>
          </cell>
        </row>
        <row r="7976">
          <cell r="F7976" t="str">
            <v>CMAU7891822</v>
          </cell>
          <cell r="G7976" t="str">
            <v>GR-2023/06-0017</v>
          </cell>
          <cell r="H7976" t="str">
            <v>202203-S0029, 202210-S0032, 202212-S0024, 202209-S0087, 202305-S0008, 202303-S0036, 202302-S0025</v>
          </cell>
          <cell r="I7976" t="str">
            <v>F</v>
          </cell>
          <cell r="J7976">
            <v>79351.5</v>
          </cell>
          <cell r="K7976">
            <v>79351.5</v>
          </cell>
          <cell r="L7976">
            <v>51800.66</v>
          </cell>
          <cell r="M7976" t="str">
            <v>F</v>
          </cell>
          <cell r="N7976">
            <v>0.6528</v>
          </cell>
          <cell r="O7976" t="str">
            <v>I</v>
          </cell>
        </row>
        <row r="7977">
          <cell r="F7977" t="str">
            <v>CMAU7891822</v>
          </cell>
          <cell r="G7977" t="str">
            <v>GR-2023/06-0016</v>
          </cell>
          <cell r="H7977" t="str">
            <v>202303-S0047</v>
          </cell>
          <cell r="I7977" t="str">
            <v>F</v>
          </cell>
          <cell r="J7977">
            <v>77457</v>
          </cell>
          <cell r="K7977">
            <v>77457</v>
          </cell>
          <cell r="L7977">
            <v>50563.93</v>
          </cell>
          <cell r="M7977" t="str">
            <v>F</v>
          </cell>
          <cell r="N7977">
            <v>0.6528</v>
          </cell>
          <cell r="O7977" t="str">
            <v>I</v>
          </cell>
        </row>
        <row r="7978">
          <cell r="G7978" t="str">
            <v>SPO-2023/06-0048</v>
          </cell>
        </row>
        <row r="7978">
          <cell r="I7978" t="str">
            <v>F</v>
          </cell>
          <cell r="J7978">
            <v>19500</v>
          </cell>
          <cell r="K7978">
            <v>19500</v>
          </cell>
          <cell r="L7978">
            <v>58500</v>
          </cell>
          <cell r="M7978" t="str">
            <v>F</v>
          </cell>
          <cell r="N7978">
            <v>3</v>
          </cell>
          <cell r="O7978" t="str">
            <v>L</v>
          </cell>
        </row>
        <row r="7979">
          <cell r="G7979" t="str">
            <v>SPO-2023/08-0014, SPO-2023/07-0016</v>
          </cell>
        </row>
        <row r="7979">
          <cell r="I7979" t="str">
            <v>F</v>
          </cell>
          <cell r="J7979">
            <v>19997.1</v>
          </cell>
          <cell r="K7979">
            <v>19997.1</v>
          </cell>
          <cell r="L7979">
            <v>59991.3</v>
          </cell>
          <cell r="M7979" t="str">
            <v>F</v>
          </cell>
          <cell r="N7979">
            <v>3</v>
          </cell>
          <cell r="O7979" t="str">
            <v>L</v>
          </cell>
        </row>
        <row r="7980">
          <cell r="G7980" t="str">
            <v>SPO-2023/07-0008, SPO-2023/07-0007, SPO-2023/07-0020</v>
          </cell>
        </row>
        <row r="7980">
          <cell r="I7980" t="str">
            <v>F</v>
          </cell>
          <cell r="J7980">
            <v>136080</v>
          </cell>
          <cell r="K7980">
            <v>136080</v>
          </cell>
          <cell r="L7980">
            <v>408240</v>
          </cell>
          <cell r="M7980" t="str">
            <v>F</v>
          </cell>
          <cell r="N7980">
            <v>3</v>
          </cell>
          <cell r="O7980" t="str">
            <v>L</v>
          </cell>
        </row>
        <row r="7981">
          <cell r="I7981" t="str">
            <v>F</v>
          </cell>
          <cell r="J7981">
            <v>484.5</v>
          </cell>
          <cell r="K7981">
            <v>484.5</v>
          </cell>
          <cell r="L7981">
            <v>290.7</v>
          </cell>
          <cell r="M7981" t="str">
            <v>F</v>
          </cell>
          <cell r="N7981">
            <v>0.6</v>
          </cell>
          <cell r="O7981" t="str">
            <v>N</v>
          </cell>
        </row>
        <row r="7982">
          <cell r="G7982" t="str">
            <v>SPO-2023/07-0011</v>
          </cell>
        </row>
        <row r="7982">
          <cell r="I7982" t="str">
            <v>F</v>
          </cell>
          <cell r="J7982">
            <v>17039.1</v>
          </cell>
          <cell r="K7982">
            <v>17039.1</v>
          </cell>
          <cell r="L7982">
            <v>51117.3</v>
          </cell>
          <cell r="M7982" t="str">
            <v>F</v>
          </cell>
          <cell r="N7982">
            <v>3</v>
          </cell>
          <cell r="O7982" t="str">
            <v>L</v>
          </cell>
        </row>
        <row r="7983">
          <cell r="G7983" t="str">
            <v>SPO-2023/09-0055</v>
          </cell>
        </row>
        <row r="7983">
          <cell r="I7983" t="str">
            <v>F</v>
          </cell>
          <cell r="J7983">
            <v>23000</v>
          </cell>
          <cell r="K7983">
            <v>23000</v>
          </cell>
          <cell r="L7983">
            <v>13800</v>
          </cell>
          <cell r="M7983" t="str">
            <v>F</v>
          </cell>
          <cell r="N7983">
            <v>0.6</v>
          </cell>
          <cell r="O7983" t="str">
            <v>L</v>
          </cell>
        </row>
        <row r="7984">
          <cell r="F7984" t="str">
            <v>CMAU7129817</v>
          </cell>
          <cell r="G7984" t="str">
            <v>GR-2023/05-0087</v>
          </cell>
          <cell r="H7984" t="str">
            <v>202303-S0075, 202104-S0102, 202305-S0018, 202303-S0037, 202302-S0045, 202212-S0016, 202304-S0019, 202302-S0003, 202303-S0063, 202211-S0093, 202211-S0054, 202301-S0001, 202302-S0055, 202302-S0074, 202209-S0074, 202302-S0071, 202303-S0029, 202302-S0070, 202303-S0011</v>
          </cell>
          <cell r="I7984" t="str">
            <v>F</v>
          </cell>
          <cell r="J7984">
            <v>791290.26</v>
          </cell>
          <cell r="K7984">
            <v>791290.26</v>
          </cell>
          <cell r="L7984">
            <v>513705.64</v>
          </cell>
          <cell r="M7984" t="str">
            <v>F</v>
          </cell>
          <cell r="N7984">
            <v>0.6492</v>
          </cell>
          <cell r="O7984" t="str">
            <v>I</v>
          </cell>
        </row>
        <row r="7985">
          <cell r="G7985" t="str">
            <v>GR-2023/05-0045</v>
          </cell>
        </row>
        <row r="7985">
          <cell r="I7985" t="str">
            <v>F</v>
          </cell>
          <cell r="J7985">
            <v>780</v>
          </cell>
          <cell r="K7985">
            <v>780</v>
          </cell>
          <cell r="L7985">
            <v>780</v>
          </cell>
          <cell r="M7985" t="str">
            <v>F</v>
          </cell>
          <cell r="N7985">
            <v>1</v>
          </cell>
          <cell r="O7985" t="str">
            <v>L</v>
          </cell>
        </row>
        <row r="7986">
          <cell r="F7986" t="str">
            <v>BEAU4104253</v>
          </cell>
          <cell r="G7986" t="str">
            <v>GR-2023/06-0022</v>
          </cell>
          <cell r="H7986" t="str">
            <v>202302-S0062, 202305-S0086, 202212-S0012</v>
          </cell>
          <cell r="I7986" t="str">
            <v>F</v>
          </cell>
          <cell r="J7986">
            <v>121940</v>
          </cell>
          <cell r="K7986">
            <v>121940</v>
          </cell>
          <cell r="L7986">
            <v>79602.43</v>
          </cell>
          <cell r="M7986" t="str">
            <v>F</v>
          </cell>
          <cell r="N7986">
            <v>0.6528</v>
          </cell>
          <cell r="O7986" t="str">
            <v>I</v>
          </cell>
        </row>
        <row r="7987">
          <cell r="F7987" t="str">
            <v>CMAU6973124</v>
          </cell>
          <cell r="G7987" t="str">
            <v>GR-2023/06-0032</v>
          </cell>
          <cell r="H7987" t="str">
            <v>202210-S0094</v>
          </cell>
          <cell r="I7987" t="str">
            <v>F</v>
          </cell>
          <cell r="J7987">
            <v>106159.98</v>
          </cell>
          <cell r="K7987">
            <v>106159.98</v>
          </cell>
          <cell r="L7987">
            <v>69301.23</v>
          </cell>
          <cell r="M7987" t="str">
            <v>F</v>
          </cell>
          <cell r="N7987">
            <v>0.6528</v>
          </cell>
          <cell r="O7987" t="str">
            <v>I</v>
          </cell>
        </row>
        <row r="7988">
          <cell r="F7988" t="str">
            <v>CAIU9397734</v>
          </cell>
          <cell r="G7988" t="str">
            <v>GR-2023/06-0027</v>
          </cell>
          <cell r="H7988" t="str">
            <v>202111-S0047, 202209-S0075, 202205-S0058, 202211-S0103, 202302-S0062, 202111-S0015, 202302-S0033, 202210-S0087</v>
          </cell>
          <cell r="I7988" t="str">
            <v>F</v>
          </cell>
          <cell r="J7988">
            <v>125454</v>
          </cell>
          <cell r="K7988">
            <v>125454</v>
          </cell>
          <cell r="L7988">
            <v>81896.37</v>
          </cell>
          <cell r="M7988" t="str">
            <v>F</v>
          </cell>
          <cell r="N7988">
            <v>0.6528</v>
          </cell>
          <cell r="O7988" t="str">
            <v>I</v>
          </cell>
        </row>
        <row r="7989">
          <cell r="G7989" t="str">
            <v>SPO-2023/06-0048, SPO-2023/06-0033</v>
          </cell>
        </row>
        <row r="7989">
          <cell r="I7989" t="str">
            <v>F</v>
          </cell>
          <cell r="J7989">
            <v>15890</v>
          </cell>
          <cell r="K7989">
            <v>15890</v>
          </cell>
          <cell r="L7989">
            <v>47670</v>
          </cell>
          <cell r="M7989" t="str">
            <v>F</v>
          </cell>
          <cell r="N7989">
            <v>3</v>
          </cell>
          <cell r="O7989" t="str">
            <v>L</v>
          </cell>
        </row>
        <row r="7990">
          <cell r="G7990" t="str">
            <v>SPO-2023/09-0009</v>
          </cell>
        </row>
        <row r="7990">
          <cell r="I7990" t="str">
            <v>F</v>
          </cell>
          <cell r="J7990">
            <v>56000</v>
          </cell>
          <cell r="K7990">
            <v>56000</v>
          </cell>
          <cell r="L7990">
            <v>168000</v>
          </cell>
          <cell r="M7990" t="str">
            <v>F</v>
          </cell>
          <cell r="N7990">
            <v>3</v>
          </cell>
          <cell r="O7990" t="str">
            <v>L</v>
          </cell>
        </row>
        <row r="7991">
          <cell r="G7991" t="str">
            <v>SPO-2023/06-0042, SPO-2023/12-0002, SPO-2023/12-0068, SPO-2023/09-0004, SPO-2023/07-0042</v>
          </cell>
        </row>
        <row r="7991">
          <cell r="I7991" t="str">
            <v>F</v>
          </cell>
          <cell r="J7991">
            <v>57942.4</v>
          </cell>
          <cell r="K7991">
            <v>57942.4</v>
          </cell>
          <cell r="L7991">
            <v>34765.44</v>
          </cell>
          <cell r="M7991" t="str">
            <v>F</v>
          </cell>
          <cell r="N7991">
            <v>0.6</v>
          </cell>
          <cell r="O7991" t="str">
            <v>N</v>
          </cell>
        </row>
        <row r="7992">
          <cell r="G7992" t="str">
            <v>SPO-2023/06-0020</v>
          </cell>
        </row>
        <row r="7992">
          <cell r="I7992" t="str">
            <v>F</v>
          </cell>
          <cell r="J7992">
            <v>37500</v>
          </cell>
          <cell r="K7992">
            <v>37500</v>
          </cell>
          <cell r="L7992">
            <v>22500</v>
          </cell>
          <cell r="M7992" t="str">
            <v>F</v>
          </cell>
          <cell r="N7992">
            <v>0.6</v>
          </cell>
          <cell r="O7992" t="str">
            <v>L</v>
          </cell>
        </row>
        <row r="7993">
          <cell r="F7993" t="str">
            <v>TCNU1642839</v>
          </cell>
          <cell r="G7993" t="str">
            <v>GR-2023/06-0013</v>
          </cell>
          <cell r="H7993" t="str">
            <v>202211-S0103</v>
          </cell>
          <cell r="I7993" t="str">
            <v>F</v>
          </cell>
          <cell r="J7993">
            <v>113084</v>
          </cell>
          <cell r="K7993">
            <v>113084</v>
          </cell>
          <cell r="L7993">
            <v>73821.24</v>
          </cell>
          <cell r="M7993" t="str">
            <v>F</v>
          </cell>
          <cell r="N7993">
            <v>0.6528</v>
          </cell>
          <cell r="O7993" t="str">
            <v>I</v>
          </cell>
        </row>
        <row r="7994">
          <cell r="G7994" t="str">
            <v>SPO-2023/06-0026, SPO-2023/10-0030, SPO-2023/07-0014</v>
          </cell>
        </row>
        <row r="7994">
          <cell r="I7994" t="str">
            <v>F</v>
          </cell>
          <cell r="J7994">
            <v>3374</v>
          </cell>
          <cell r="K7994">
            <v>3374</v>
          </cell>
          <cell r="L7994">
            <v>10122</v>
          </cell>
          <cell r="M7994" t="str">
            <v>F</v>
          </cell>
          <cell r="N7994">
            <v>3</v>
          </cell>
          <cell r="O7994" t="str">
            <v>L</v>
          </cell>
        </row>
        <row r="7995">
          <cell r="F7995" t="str">
            <v>CMAU7550750</v>
          </cell>
          <cell r="G7995" t="str">
            <v>GR-2023/06-0012</v>
          </cell>
          <cell r="H7995" t="str">
            <v>202211-S0103</v>
          </cell>
          <cell r="I7995" t="str">
            <v>F</v>
          </cell>
          <cell r="J7995">
            <v>105192</v>
          </cell>
          <cell r="K7995">
            <v>105192</v>
          </cell>
          <cell r="L7995">
            <v>68669.34</v>
          </cell>
          <cell r="M7995" t="str">
            <v>F</v>
          </cell>
          <cell r="N7995">
            <v>0.6528</v>
          </cell>
          <cell r="O7995" t="str">
            <v>I</v>
          </cell>
        </row>
        <row r="7996">
          <cell r="G7996" t="str">
            <v>SPO-2023/09-0059, SPO-2023/08-0021, SPO-2023/08-0022, SPO-2023/12-0055, SPO-2023/06-0017, SPO-2023/12-0011, SPO-2023/06-0053, SPO-2023/09-0038, SPO-2023/08-0023, SPO-2024/01-0088, SPO-2023/08-0024, SPO-2023/07-0027, SPO-2023/12-0070, SPO-2023/07-0029, SPO-2023/07-0025, SPO-2024/01-0050, SPO-2023/06-0002, SPO-2024/01-0129, SPO-2023/07-0023, SPO-2023/08-0045, SPO-2023/08-0032, SPO-2023/06-0057, SPO-2023/10-0047, SPO-2023/07-0024, SPO-2024/01-0048, SPO-2023/06-0055, SPO-2023/08-0046, SPO-2023/06-0059, SPO-2023/09-0037, SPO-2023/11-0058, SPO-2023/12-0008, SPO-2023/06-0050, SPO-2024/01-0047, SPO-2023/09-0060, SPO-2023/06-0052, SPO-2023/12-0058, SPO-2023/08-0002, SPO-2023/11-0007, SPO-2023/08-0031, SPO-2023/07-0030, SPO-2023/12-0062, SPO-2023/11-0059, SPO-2023/08-0003, SPO-2023/06-0016, SPO-2023/08-0004</v>
          </cell>
        </row>
        <row r="7996">
          <cell r="I7996" t="str">
            <v>F</v>
          </cell>
          <cell r="J7996">
            <v>1799542.65</v>
          </cell>
          <cell r="K7996">
            <v>1799542.65</v>
          </cell>
          <cell r="L7996">
            <v>1079725.59</v>
          </cell>
          <cell r="M7996" t="str">
            <v>F</v>
          </cell>
          <cell r="N7996">
            <v>0.6</v>
          </cell>
          <cell r="O7996" t="str">
            <v>L</v>
          </cell>
        </row>
        <row r="7997">
          <cell r="G7997" t="str">
            <v>SPO-2023/06-0029</v>
          </cell>
        </row>
        <row r="7997">
          <cell r="I7997" t="str">
            <v>F</v>
          </cell>
          <cell r="J7997">
            <v>1295</v>
          </cell>
          <cell r="K7997">
            <v>1295</v>
          </cell>
          <cell r="L7997">
            <v>3885</v>
          </cell>
          <cell r="M7997" t="str">
            <v>F</v>
          </cell>
          <cell r="N7997">
            <v>3</v>
          </cell>
          <cell r="O7997" t="str">
            <v>L</v>
          </cell>
        </row>
        <row r="7998">
          <cell r="F7998" t="str">
            <v>CMAU6343130</v>
          </cell>
          <cell r="G7998" t="str">
            <v>GR-2023/06-0021</v>
          </cell>
          <cell r="H7998" t="str">
            <v>202210-S0090, 202209-S0075</v>
          </cell>
          <cell r="I7998" t="str">
            <v>F</v>
          </cell>
          <cell r="J7998">
            <v>106030.02</v>
          </cell>
          <cell r="K7998">
            <v>106030.02</v>
          </cell>
          <cell r="L7998">
            <v>69216.4</v>
          </cell>
          <cell r="M7998" t="str">
            <v>F</v>
          </cell>
          <cell r="N7998">
            <v>0.6528</v>
          </cell>
          <cell r="O7998" t="str">
            <v>I</v>
          </cell>
        </row>
        <row r="7999">
          <cell r="G7999" t="str">
            <v>SPO-2023/06-0033</v>
          </cell>
        </row>
        <row r="7999">
          <cell r="I7999" t="str">
            <v>F</v>
          </cell>
          <cell r="J7999">
            <v>5800</v>
          </cell>
          <cell r="K7999">
            <v>5800</v>
          </cell>
          <cell r="L7999">
            <v>17400</v>
          </cell>
          <cell r="M7999" t="str">
            <v>F</v>
          </cell>
          <cell r="N7999">
            <v>3</v>
          </cell>
          <cell r="O7999" t="str">
            <v>L</v>
          </cell>
        </row>
        <row r="8000">
          <cell r="F8000" t="str">
            <v>TCNU4690872</v>
          </cell>
          <cell r="G8000" t="str">
            <v>GR-2023/06-0004</v>
          </cell>
          <cell r="H8000" t="str">
            <v>202212-S0012</v>
          </cell>
          <cell r="I8000" t="str">
            <v>F</v>
          </cell>
          <cell r="J8000">
            <v>124311.8</v>
          </cell>
          <cell r="K8000">
            <v>124311.8</v>
          </cell>
          <cell r="L8000">
            <v>80703.22</v>
          </cell>
          <cell r="M8000" t="str">
            <v>F</v>
          </cell>
          <cell r="N8000">
            <v>0.6492</v>
          </cell>
          <cell r="O8000" t="str">
            <v>I</v>
          </cell>
        </row>
        <row r="8001">
          <cell r="G8001" t="str">
            <v>SPO-2023/08-0008, SPO-2023/09-0006, SPO-2023/06-0022</v>
          </cell>
        </row>
        <row r="8001">
          <cell r="I8001" t="str">
            <v>F</v>
          </cell>
          <cell r="J8001">
            <v>38640</v>
          </cell>
          <cell r="K8001">
            <v>38640</v>
          </cell>
          <cell r="L8001">
            <v>115920</v>
          </cell>
          <cell r="M8001" t="str">
            <v>F</v>
          </cell>
          <cell r="N8001">
            <v>3</v>
          </cell>
          <cell r="O8001" t="str">
            <v>L</v>
          </cell>
        </row>
        <row r="8002">
          <cell r="F8002" t="str">
            <v>CMAU4920927</v>
          </cell>
          <cell r="G8002" t="str">
            <v>GR-2023/06-0010</v>
          </cell>
          <cell r="H8002" t="str">
            <v>202207-S0009, 202304-S0024, 202302-S0041, 202204-S0065, 202302-S0083, 202211-S0016, 202212-S0012, 202304-S0012, 202305-S0001, 202302-S0062, 202302-S0033, 202206-S0028, 202302-S0086</v>
          </cell>
          <cell r="I8002" t="str">
            <v>F</v>
          </cell>
          <cell r="J8002">
            <v>140322.74</v>
          </cell>
          <cell r="K8002">
            <v>140322.74</v>
          </cell>
          <cell r="L8002">
            <v>91097.52</v>
          </cell>
          <cell r="M8002" t="str">
            <v>F</v>
          </cell>
          <cell r="N8002">
            <v>0.6492</v>
          </cell>
          <cell r="O8002" t="str">
            <v>I</v>
          </cell>
        </row>
        <row r="8003">
          <cell r="F8003" t="str">
            <v>TRLU6617194</v>
          </cell>
          <cell r="G8003" t="str">
            <v>GR-2023/06-0006</v>
          </cell>
          <cell r="H8003" t="str">
            <v>202210-S0094</v>
          </cell>
          <cell r="I8003" t="str">
            <v>F</v>
          </cell>
          <cell r="J8003">
            <v>106049.99</v>
          </cell>
          <cell r="K8003">
            <v>106049.99</v>
          </cell>
          <cell r="L8003">
            <v>68847.65</v>
          </cell>
          <cell r="M8003" t="str">
            <v>F</v>
          </cell>
          <cell r="N8003">
            <v>0.6492</v>
          </cell>
          <cell r="O8003" t="str">
            <v>I</v>
          </cell>
        </row>
        <row r="8004">
          <cell r="F8004" t="str">
            <v>CMAU4761960</v>
          </cell>
          <cell r="G8004" t="str">
            <v>GR-2023/06-0002</v>
          </cell>
          <cell r="H8004" t="str">
            <v>202211-S0030</v>
          </cell>
          <cell r="I8004" t="str">
            <v>F</v>
          </cell>
          <cell r="J8004">
            <v>113673.45</v>
          </cell>
          <cell r="K8004">
            <v>113673.45</v>
          </cell>
          <cell r="L8004">
            <v>73796.8</v>
          </cell>
          <cell r="M8004" t="str">
            <v>F</v>
          </cell>
          <cell r="N8004">
            <v>0.6492</v>
          </cell>
          <cell r="O8004" t="str">
            <v>I</v>
          </cell>
        </row>
        <row r="8005">
          <cell r="I8005" t="str">
            <v>F</v>
          </cell>
          <cell r="J8005">
            <v>0</v>
          </cell>
          <cell r="K8005">
            <v>0</v>
          </cell>
          <cell r="L8005">
            <v>0</v>
          </cell>
          <cell r="M8005" t="str">
            <v>F</v>
          </cell>
          <cell r="N8005">
            <v>3</v>
          </cell>
          <cell r="O8005" t="str">
            <v>N</v>
          </cell>
        </row>
        <row r="8006">
          <cell r="G8006" t="str">
            <v>SPO-2023/08-0008</v>
          </cell>
        </row>
        <row r="8006">
          <cell r="I8006" t="str">
            <v>F</v>
          </cell>
          <cell r="J8006">
            <v>19200</v>
          </cell>
          <cell r="K8006">
            <v>19200</v>
          </cell>
          <cell r="L8006">
            <v>57600</v>
          </cell>
          <cell r="M8006" t="str">
            <v>F</v>
          </cell>
          <cell r="N8006">
            <v>3</v>
          </cell>
          <cell r="O8006" t="str">
            <v>L</v>
          </cell>
        </row>
        <row r="8007">
          <cell r="G8007" t="str">
            <v>SPO-2023/06-0042</v>
          </cell>
        </row>
        <row r="8007">
          <cell r="I8007" t="str">
            <v>F</v>
          </cell>
          <cell r="J8007">
            <v>23400</v>
          </cell>
          <cell r="K8007">
            <v>23400</v>
          </cell>
          <cell r="L8007">
            <v>14040</v>
          </cell>
          <cell r="M8007" t="str">
            <v>F</v>
          </cell>
          <cell r="N8007">
            <v>0.6</v>
          </cell>
          <cell r="O8007" t="str">
            <v>L</v>
          </cell>
        </row>
        <row r="8008">
          <cell r="G8008" t="str">
            <v>SPO-2023/06-0021, SPO-2023/07-0010, SPO-2023/09-0039, SPO-2023/08-0007</v>
          </cell>
        </row>
        <row r="8008">
          <cell r="I8008" t="str">
            <v>F</v>
          </cell>
          <cell r="J8008">
            <v>185510</v>
          </cell>
          <cell r="K8008">
            <v>185510</v>
          </cell>
          <cell r="L8008">
            <v>556530</v>
          </cell>
          <cell r="M8008" t="str">
            <v>F</v>
          </cell>
          <cell r="N8008">
            <v>3</v>
          </cell>
          <cell r="O8008" t="str">
            <v>L</v>
          </cell>
        </row>
        <row r="8009">
          <cell r="G8009" t="str">
            <v>SPO-2023/07-0039</v>
          </cell>
        </row>
        <row r="8009">
          <cell r="I8009" t="str">
            <v>F</v>
          </cell>
          <cell r="J8009">
            <v>1800</v>
          </cell>
          <cell r="K8009">
            <v>1800</v>
          </cell>
          <cell r="L8009">
            <v>1080</v>
          </cell>
          <cell r="M8009" t="str">
            <v>F</v>
          </cell>
          <cell r="N8009">
            <v>0.6</v>
          </cell>
          <cell r="O8009" t="str">
            <v>N</v>
          </cell>
        </row>
        <row r="8010">
          <cell r="G8010" t="str">
            <v>SPO-2023/07-0039</v>
          </cell>
        </row>
        <row r="8010">
          <cell r="I8010" t="str">
            <v>F</v>
          </cell>
          <cell r="J8010">
            <v>8076</v>
          </cell>
          <cell r="K8010">
            <v>8076</v>
          </cell>
          <cell r="L8010">
            <v>4845.6</v>
          </cell>
          <cell r="M8010" t="str">
            <v>F</v>
          </cell>
          <cell r="N8010">
            <v>0.6</v>
          </cell>
          <cell r="O8010" t="str">
            <v>L</v>
          </cell>
        </row>
        <row r="8011">
          <cell r="G8011" t="str">
            <v>SPO-2023/11-0002, SPO-2023/09-0032, SPO-2023/06-0044, SPO-2023/07-0037, SPO-2023/09-0002, SPO-2023/07-0008, SPO-2023/07-0020, SPO-2023/06-0005, SPO-2023/09-0018, SPO-2023/07-0050, SPO-2023/06-0043, SPO-2023/07-0045, SPO-2023/07-0021</v>
          </cell>
        </row>
        <row r="8011">
          <cell r="I8011" t="str">
            <v>F</v>
          </cell>
          <cell r="J8011">
            <v>211011</v>
          </cell>
          <cell r="K8011">
            <v>211011</v>
          </cell>
          <cell r="L8011">
            <v>633033</v>
          </cell>
          <cell r="M8011" t="str">
            <v>F</v>
          </cell>
          <cell r="N8011">
            <v>3</v>
          </cell>
          <cell r="O8011" t="str">
            <v>L</v>
          </cell>
        </row>
        <row r="8012">
          <cell r="G8012" t="str">
            <v>SPO-2023/08-0027, SPO-2023/10-0029, SPO-2023/09-0045, SPO-2023/07-0013, SPO-2024/03-0034, SPO-2023/06-0058, SPO-2023/08-0010</v>
          </cell>
        </row>
        <row r="8012">
          <cell r="I8012" t="str">
            <v>F</v>
          </cell>
          <cell r="J8012">
            <v>53190.7</v>
          </cell>
          <cell r="K8012">
            <v>53190.7</v>
          </cell>
          <cell r="L8012">
            <v>159572.1</v>
          </cell>
          <cell r="M8012" t="str">
            <v>F</v>
          </cell>
          <cell r="N8012">
            <v>3</v>
          </cell>
          <cell r="O8012" t="str">
            <v>L</v>
          </cell>
        </row>
        <row r="8013">
          <cell r="F8013" t="str">
            <v>CMAU4997359</v>
          </cell>
          <cell r="G8013" t="str">
            <v>GR-2023/05-0076</v>
          </cell>
          <cell r="H8013" t="str">
            <v>202211-S0081, 202302-S0079, 202303-S0015, 202211-S0011, 202304-S0058, 202304-S0002, 202209-S0051</v>
          </cell>
          <cell r="I8013" t="str">
            <v>F</v>
          </cell>
          <cell r="J8013">
            <v>149905</v>
          </cell>
          <cell r="K8013">
            <v>149905</v>
          </cell>
          <cell r="L8013">
            <v>97318.33</v>
          </cell>
          <cell r="M8013" t="str">
            <v>F</v>
          </cell>
          <cell r="N8013">
            <v>0.6492</v>
          </cell>
          <cell r="O8013" t="str">
            <v>I</v>
          </cell>
        </row>
        <row r="8014">
          <cell r="F8014" t="str">
            <v>CMAU4661214</v>
          </cell>
          <cell r="G8014" t="str">
            <v>GR-2023/05-0090</v>
          </cell>
          <cell r="H8014" t="str">
            <v>202302-S0091, 202303-S0012, 202210-S0022, 202207-S0029, 202304-S0058, 202209-S0051, 202303-S0031, 202305-S0007, 202302-S0001, 202302-S0026, 202302-S0010, 202303-S0007, 202209-S0065, 202303-S0015</v>
          </cell>
          <cell r="I8014" t="str">
            <v>F</v>
          </cell>
          <cell r="J8014">
            <v>157556</v>
          </cell>
          <cell r="K8014">
            <v>157556</v>
          </cell>
          <cell r="L8014">
            <v>102285.36</v>
          </cell>
          <cell r="M8014" t="str">
            <v>F</v>
          </cell>
          <cell r="N8014">
            <v>0.6492</v>
          </cell>
          <cell r="O8014" t="str">
            <v>I</v>
          </cell>
        </row>
        <row r="8015">
          <cell r="G8015" t="str">
            <v>SPO-2023/06-0002</v>
          </cell>
        </row>
        <row r="8015">
          <cell r="I8015" t="str">
            <v>F</v>
          </cell>
          <cell r="J8015">
            <v>30000</v>
          </cell>
          <cell r="K8015">
            <v>30000</v>
          </cell>
          <cell r="L8015">
            <v>18000</v>
          </cell>
          <cell r="M8015" t="str">
            <v>F</v>
          </cell>
          <cell r="N8015">
            <v>0.6</v>
          </cell>
          <cell r="O8015" t="str">
            <v>L</v>
          </cell>
        </row>
        <row r="8016">
          <cell r="I8016" t="str">
            <v>T</v>
          </cell>
          <cell r="J8016">
            <v>27700</v>
          </cell>
          <cell r="K8016">
            <v>27700</v>
          </cell>
          <cell r="L8016">
            <v>83100</v>
          </cell>
          <cell r="M8016" t="str">
            <v>F</v>
          </cell>
          <cell r="N8016">
            <v>3</v>
          </cell>
          <cell r="O8016" t="str">
            <v>L</v>
          </cell>
        </row>
        <row r="8017">
          <cell r="F8017" t="str">
            <v>TCNU7845448</v>
          </cell>
          <cell r="G8017" t="str">
            <v>GR-2023/05-0085</v>
          </cell>
          <cell r="H8017" t="str">
            <v>202205-S0040</v>
          </cell>
          <cell r="I8017" t="str">
            <v>F</v>
          </cell>
          <cell r="J8017">
            <v>145200</v>
          </cell>
          <cell r="K8017">
            <v>145200</v>
          </cell>
          <cell r="L8017">
            <v>94263.84</v>
          </cell>
          <cell r="M8017" t="str">
            <v>F</v>
          </cell>
          <cell r="N8017">
            <v>0.6492</v>
          </cell>
          <cell r="O8017" t="str">
            <v>I</v>
          </cell>
        </row>
        <row r="8018">
          <cell r="F8018" t="str">
            <v>FCIU9356395</v>
          </cell>
          <cell r="G8018" t="str">
            <v>GR-2023/05-0089</v>
          </cell>
          <cell r="H8018" t="str">
            <v>202303-S0046, 202304-S0007, 202111-S0022, 202304-S0044, 202304-S0064, 202211-S0078</v>
          </cell>
          <cell r="I8018" t="str">
            <v>F</v>
          </cell>
          <cell r="J8018">
            <v>196972.38</v>
          </cell>
          <cell r="K8018">
            <v>196972.38</v>
          </cell>
          <cell r="L8018">
            <v>127874.47</v>
          </cell>
          <cell r="M8018" t="str">
            <v>F</v>
          </cell>
          <cell r="N8018">
            <v>0.6492</v>
          </cell>
          <cell r="O8018" t="str">
            <v>I</v>
          </cell>
        </row>
        <row r="8019">
          <cell r="G8019" t="str">
            <v>SPO-2023/07-0009</v>
          </cell>
        </row>
        <row r="8019">
          <cell r="I8019" t="str">
            <v>F</v>
          </cell>
          <cell r="J8019">
            <v>1873</v>
          </cell>
          <cell r="K8019">
            <v>1873</v>
          </cell>
          <cell r="L8019">
            <v>5619</v>
          </cell>
          <cell r="M8019" t="str">
            <v>F</v>
          </cell>
          <cell r="N8019">
            <v>3</v>
          </cell>
          <cell r="O8019" t="str">
            <v>L</v>
          </cell>
        </row>
        <row r="8020">
          <cell r="F8020" t="str">
            <v>TCLU6549418</v>
          </cell>
          <cell r="G8020" t="str">
            <v>GR-2023/06-0007</v>
          </cell>
          <cell r="H8020" t="str">
            <v>202303-S0072, 202212-S0039, 202304-S0028, 202205-S0012, 202302-S0056, 202111-S0022, 202210-S0086</v>
          </cell>
          <cell r="I8020" t="str">
            <v>F</v>
          </cell>
          <cell r="J8020">
            <v>123635.19</v>
          </cell>
          <cell r="K8020">
            <v>123635.19</v>
          </cell>
          <cell r="L8020">
            <v>80263.97</v>
          </cell>
          <cell r="M8020" t="str">
            <v>F</v>
          </cell>
          <cell r="N8020">
            <v>0.6492</v>
          </cell>
          <cell r="O8020" t="str">
            <v>I</v>
          </cell>
        </row>
        <row r="8021">
          <cell r="G8021" t="str">
            <v>SPO-2023/07-0031, SPO-2023/07-0051, SPO-2023/08-0042, SPO-2023/08-0043, SPO-2023/06-0018</v>
          </cell>
        </row>
        <row r="8021">
          <cell r="I8021" t="str">
            <v>F</v>
          </cell>
          <cell r="J8021">
            <v>208315</v>
          </cell>
          <cell r="K8021">
            <v>208315</v>
          </cell>
          <cell r="L8021">
            <v>208315</v>
          </cell>
          <cell r="M8021" t="str">
            <v>F</v>
          </cell>
          <cell r="N8021">
            <v>1</v>
          </cell>
          <cell r="O8021" t="str">
            <v>L</v>
          </cell>
        </row>
        <row r="8022">
          <cell r="G8022" t="str">
            <v>SPO-2023/07-0016</v>
          </cell>
        </row>
        <row r="8022">
          <cell r="I8022" t="str">
            <v>F</v>
          </cell>
          <cell r="J8022">
            <v>10668</v>
          </cell>
          <cell r="K8022">
            <v>10668</v>
          </cell>
          <cell r="L8022">
            <v>32004</v>
          </cell>
          <cell r="M8022" t="str">
            <v>F</v>
          </cell>
          <cell r="N8022">
            <v>3</v>
          </cell>
          <cell r="O8022" t="str">
            <v>L</v>
          </cell>
        </row>
        <row r="8023">
          <cell r="G8023" t="str">
            <v>SPO-2023/08-0039, SPO-2023/08-0026, SPO-2023/08-0028, SPO-2023/08-0040, SPO-2023/07-0047, SPO-2023/06-0047, SPO-2023/06-0048, SPO-2023/06-0033, SPO-2023/09-0029, SPO-2023/08-0036, SPO-2023/07-0005, SPO-2023/07-0035, SPO-2023/09-0024, SPO-2023/06-0013</v>
          </cell>
        </row>
        <row r="8023">
          <cell r="I8023" t="str">
            <v>F</v>
          </cell>
          <cell r="J8023">
            <v>169142</v>
          </cell>
          <cell r="K8023">
            <v>169142</v>
          </cell>
          <cell r="L8023">
            <v>507426</v>
          </cell>
          <cell r="M8023" t="str">
            <v>F</v>
          </cell>
          <cell r="N8023">
            <v>3</v>
          </cell>
          <cell r="O8023" t="str">
            <v>L</v>
          </cell>
        </row>
        <row r="8024">
          <cell r="F8024" t="str">
            <v>CMAU4974374</v>
          </cell>
          <cell r="G8024" t="str">
            <v>GR-2023/05-0086</v>
          </cell>
          <cell r="H8024" t="str">
            <v>202210-S0086, 202302-S0015</v>
          </cell>
          <cell r="I8024" t="str">
            <v>F</v>
          </cell>
          <cell r="J8024">
            <v>140231.61</v>
          </cell>
          <cell r="K8024">
            <v>140231.61</v>
          </cell>
          <cell r="L8024">
            <v>91038.36</v>
          </cell>
          <cell r="M8024" t="str">
            <v>F</v>
          </cell>
          <cell r="N8024">
            <v>0.6492</v>
          </cell>
          <cell r="O8024" t="str">
            <v>I</v>
          </cell>
        </row>
        <row r="8025">
          <cell r="F8025" t="str">
            <v>CMAU6285013</v>
          </cell>
          <cell r="G8025" t="str">
            <v>GR-2023/05-0088</v>
          </cell>
          <cell r="H8025" t="str">
            <v>202304-S0018, 202302-S0056, 202302-S0015, 202211-S0037, 202210-S0086, 202211-S0029</v>
          </cell>
          <cell r="I8025" t="str">
            <v>F</v>
          </cell>
          <cell r="J8025">
            <v>124064.71</v>
          </cell>
          <cell r="K8025">
            <v>124064.71</v>
          </cell>
          <cell r="L8025">
            <v>80542.81</v>
          </cell>
          <cell r="M8025" t="str">
            <v>F</v>
          </cell>
          <cell r="N8025">
            <v>0.6492</v>
          </cell>
          <cell r="O8025" t="str">
            <v>I</v>
          </cell>
        </row>
        <row r="8026">
          <cell r="F8026" t="str">
            <v>TCKU6240340</v>
          </cell>
          <cell r="G8026" t="str">
            <v>GR-2023/06-0001</v>
          </cell>
          <cell r="H8026" t="str">
            <v>202205-S0076, 202111-S0023</v>
          </cell>
          <cell r="I8026" t="str">
            <v>F</v>
          </cell>
          <cell r="J8026">
            <v>138192.98</v>
          </cell>
          <cell r="K8026">
            <v>138192.98</v>
          </cell>
          <cell r="L8026">
            <v>89714.88</v>
          </cell>
          <cell r="M8026" t="str">
            <v>F</v>
          </cell>
          <cell r="N8026">
            <v>0.6492</v>
          </cell>
          <cell r="O8026" t="str">
            <v>I</v>
          </cell>
        </row>
        <row r="8027">
          <cell r="G8027" t="str">
            <v>SPO-2023/07-0050, SPO-2023/07-0037, SPO-2023/06-0044, SPO-2023/09-0032, SPO-2023/08-0016, SPO-2023/06-0005, SPO-2023/07-0021, SPO-2023/06-0043, SPO-2023/07-0045, SPO-2023/07-0008, SPO-2023/09-0002</v>
          </cell>
        </row>
        <row r="8027">
          <cell r="I8027" t="str">
            <v>F</v>
          </cell>
          <cell r="J8027">
            <v>203700</v>
          </cell>
          <cell r="K8027">
            <v>203700</v>
          </cell>
          <cell r="L8027">
            <v>611100</v>
          </cell>
          <cell r="M8027" t="str">
            <v>F</v>
          </cell>
          <cell r="N8027">
            <v>3</v>
          </cell>
          <cell r="O8027" t="str">
            <v>L</v>
          </cell>
        </row>
        <row r="8028">
          <cell r="I8028" t="str">
            <v>F</v>
          </cell>
          <cell r="J8028">
            <v>13300</v>
          </cell>
          <cell r="K8028">
            <v>13300</v>
          </cell>
          <cell r="L8028">
            <v>7980</v>
          </cell>
          <cell r="M8028" t="str">
            <v>F</v>
          </cell>
          <cell r="N8028">
            <v>0.6</v>
          </cell>
          <cell r="O8028" t="str">
            <v>N</v>
          </cell>
        </row>
        <row r="8029">
          <cell r="G8029" t="str">
            <v>SPO-2023/07-0012</v>
          </cell>
        </row>
        <row r="8029">
          <cell r="I8029" t="str">
            <v>F</v>
          </cell>
          <cell r="J8029">
            <v>83080</v>
          </cell>
          <cell r="K8029">
            <v>83080</v>
          </cell>
          <cell r="L8029">
            <v>83080</v>
          </cell>
          <cell r="M8029" t="str">
            <v>F</v>
          </cell>
          <cell r="N8029">
            <v>1</v>
          </cell>
          <cell r="O8029" t="str">
            <v>L</v>
          </cell>
        </row>
        <row r="8030">
          <cell r="G8030" t="str">
            <v>SPO-2023/06-0022</v>
          </cell>
        </row>
        <row r="8030">
          <cell r="I8030" t="str">
            <v>F</v>
          </cell>
          <cell r="J8030">
            <v>714</v>
          </cell>
          <cell r="K8030">
            <v>714</v>
          </cell>
          <cell r="L8030">
            <v>2142</v>
          </cell>
          <cell r="M8030" t="str">
            <v>F</v>
          </cell>
          <cell r="N8030">
            <v>3</v>
          </cell>
          <cell r="O8030" t="str">
            <v>N</v>
          </cell>
        </row>
        <row r="8031">
          <cell r="G8031" t="str">
            <v>SPO-2023/06-0022, SPO-2023/09-0006, SPO-2023/08-0008</v>
          </cell>
        </row>
        <row r="8031">
          <cell r="I8031" t="str">
            <v>F</v>
          </cell>
          <cell r="J8031">
            <v>70444.05</v>
          </cell>
          <cell r="K8031">
            <v>70444.05</v>
          </cell>
          <cell r="L8031">
            <v>211332.15</v>
          </cell>
          <cell r="M8031" t="str">
            <v>F</v>
          </cell>
          <cell r="N8031">
            <v>3</v>
          </cell>
          <cell r="O8031" t="str">
            <v>L</v>
          </cell>
        </row>
        <row r="8032">
          <cell r="F8032" t="str">
            <v>TCNU5519381</v>
          </cell>
          <cell r="G8032" t="str">
            <v>GR-2023/06-0005</v>
          </cell>
          <cell r="H8032" t="str">
            <v>202210-S0088, 202304-S0023, 202207-S0012, 202209-S0002, 202302-S0058, 202208-S0087</v>
          </cell>
          <cell r="I8032" t="str">
            <v>F</v>
          </cell>
          <cell r="J8032">
            <v>131552.5</v>
          </cell>
          <cell r="K8032">
            <v>131552.5</v>
          </cell>
          <cell r="L8032">
            <v>85403.88</v>
          </cell>
          <cell r="M8032" t="str">
            <v>F</v>
          </cell>
          <cell r="N8032">
            <v>0.6492</v>
          </cell>
          <cell r="O8032" t="str">
            <v>I</v>
          </cell>
        </row>
        <row r="8033">
          <cell r="G8033" t="str">
            <v>SPO-2023/09-0045, SPO-2023/08-0010, SPO-2023/07-0013</v>
          </cell>
        </row>
        <row r="8033">
          <cell r="I8033" t="str">
            <v>F</v>
          </cell>
          <cell r="J8033">
            <v>22600</v>
          </cell>
          <cell r="K8033">
            <v>22600</v>
          </cell>
          <cell r="L8033">
            <v>22600</v>
          </cell>
          <cell r="M8033" t="str">
            <v>F</v>
          </cell>
          <cell r="N8033">
            <v>1</v>
          </cell>
          <cell r="O8033" t="str">
            <v>L</v>
          </cell>
        </row>
        <row r="8034">
          <cell r="F8034" t="str">
            <v>TCLU5017339</v>
          </cell>
          <cell r="G8034" t="str">
            <v>GR-2023/06-0003</v>
          </cell>
          <cell r="H8034" t="str">
            <v>202210-S0088, 202304-S0023, 202302-S0058</v>
          </cell>
          <cell r="I8034" t="str">
            <v>F</v>
          </cell>
          <cell r="J8034">
            <v>131552.5</v>
          </cell>
          <cell r="K8034">
            <v>131552.5</v>
          </cell>
          <cell r="L8034">
            <v>85403.88</v>
          </cell>
          <cell r="M8034" t="str">
            <v>F</v>
          </cell>
          <cell r="N8034">
            <v>0.6492</v>
          </cell>
          <cell r="O8034" t="str">
            <v>I</v>
          </cell>
        </row>
        <row r="8035">
          <cell r="G8035" t="str">
            <v>SPO-2023/07-0014, SPO-2023/06-0026, SPO-2023/08-0012</v>
          </cell>
        </row>
        <row r="8035">
          <cell r="I8035" t="str">
            <v>F</v>
          </cell>
          <cell r="J8035">
            <v>143800</v>
          </cell>
          <cell r="K8035">
            <v>143800</v>
          </cell>
          <cell r="L8035">
            <v>431400</v>
          </cell>
          <cell r="M8035" t="str">
            <v>F</v>
          </cell>
          <cell r="N8035">
            <v>3</v>
          </cell>
          <cell r="O8035" t="str">
            <v>L</v>
          </cell>
        </row>
        <row r="8036">
          <cell r="G8036" t="str">
            <v>SPO-2023/07-0016, SPO-2023/06-0029</v>
          </cell>
        </row>
        <row r="8036">
          <cell r="I8036" t="str">
            <v>F</v>
          </cell>
          <cell r="J8036">
            <v>64890</v>
          </cell>
          <cell r="K8036">
            <v>64890</v>
          </cell>
          <cell r="L8036">
            <v>194670</v>
          </cell>
          <cell r="M8036" t="str">
            <v>F</v>
          </cell>
          <cell r="N8036">
            <v>3</v>
          </cell>
          <cell r="O8036" t="str">
            <v>L</v>
          </cell>
        </row>
        <row r="8037">
          <cell r="G8037" t="str">
            <v>SPO-2023/09-0001, SPO-2023/07-0018</v>
          </cell>
        </row>
        <row r="8037">
          <cell r="I8037" t="str">
            <v>F</v>
          </cell>
          <cell r="J8037">
            <v>164125</v>
          </cell>
          <cell r="K8037">
            <v>164125</v>
          </cell>
          <cell r="L8037">
            <v>492375</v>
          </cell>
          <cell r="M8037" t="str">
            <v>F</v>
          </cell>
          <cell r="N8037">
            <v>3</v>
          </cell>
          <cell r="O8037" t="str">
            <v>L</v>
          </cell>
        </row>
        <row r="8038">
          <cell r="G8038" t="str">
            <v>SPO-2024/03-0028, SPO-2023/07-0038, SPO-2023/10-0004, SPO-2023/09-0019, SPO-2024/01-0043, SPO-2023/07-0042, SPO-2023/09-0004, SPO-2023/06-0042, SPO-2023/06-0003, SPO-2023/08-0006</v>
          </cell>
        </row>
        <row r="8038">
          <cell r="I8038" t="str">
            <v>F</v>
          </cell>
          <cell r="J8038">
            <v>1019953.11</v>
          </cell>
          <cell r="K8038">
            <v>1019953.11</v>
          </cell>
          <cell r="L8038">
            <v>611971.87</v>
          </cell>
          <cell r="M8038" t="str">
            <v>F</v>
          </cell>
          <cell r="N8038">
            <v>0.6</v>
          </cell>
          <cell r="O8038" t="str">
            <v>L</v>
          </cell>
        </row>
        <row r="8039">
          <cell r="F8039" t="str">
            <v>CXDU2386465</v>
          </cell>
          <cell r="G8039" t="str">
            <v>GR-2023/05-0067</v>
          </cell>
          <cell r="H8039" t="str">
            <v>202302-S0026, 202210-S0011, 202303-S0007, 202304-S0002, 202303-S0012, 202210-S0020, 202209-S0051, 202209-S0035</v>
          </cell>
          <cell r="I8039" t="str">
            <v>F</v>
          </cell>
          <cell r="J8039">
            <v>160157</v>
          </cell>
          <cell r="K8039">
            <v>160157</v>
          </cell>
          <cell r="L8039">
            <v>103973.92</v>
          </cell>
          <cell r="M8039" t="str">
            <v>F</v>
          </cell>
          <cell r="N8039">
            <v>0.6492</v>
          </cell>
          <cell r="O8039" t="str">
            <v>I</v>
          </cell>
        </row>
        <row r="8040">
          <cell r="F8040" t="str">
            <v>APHU7388907</v>
          </cell>
          <cell r="G8040" t="str">
            <v>GR-2023/05-0074</v>
          </cell>
          <cell r="H8040" t="str">
            <v>202302-S0091, 202304-S0002, 202303-S0012, 202303-S0031, 202304-S0010</v>
          </cell>
          <cell r="I8040" t="str">
            <v>F</v>
          </cell>
          <cell r="J8040">
            <v>167713</v>
          </cell>
          <cell r="K8040">
            <v>167713</v>
          </cell>
          <cell r="L8040">
            <v>108879.28</v>
          </cell>
          <cell r="M8040" t="str">
            <v>F</v>
          </cell>
          <cell r="N8040">
            <v>0.6492</v>
          </cell>
          <cell r="O8040" t="str">
            <v>I</v>
          </cell>
        </row>
        <row r="8041">
          <cell r="G8041" t="str">
            <v>SPO-2023/06-0030, SPO-2023/07-0017</v>
          </cell>
        </row>
        <row r="8041">
          <cell r="I8041" t="str">
            <v>F</v>
          </cell>
          <cell r="J8041">
            <v>50680</v>
          </cell>
          <cell r="K8041">
            <v>50680</v>
          </cell>
          <cell r="L8041">
            <v>152040</v>
          </cell>
          <cell r="M8041" t="str">
            <v>F</v>
          </cell>
          <cell r="N8041">
            <v>3</v>
          </cell>
          <cell r="O8041" t="str">
            <v>L</v>
          </cell>
        </row>
        <row r="8042">
          <cell r="F8042" t="str">
            <v>BMOU6418936</v>
          </cell>
          <cell r="G8042" t="str">
            <v>GR-2023/05-0055</v>
          </cell>
          <cell r="H8042" t="str">
            <v>202112-S0041</v>
          </cell>
          <cell r="I8042" t="str">
            <v>F</v>
          </cell>
          <cell r="J8042">
            <v>2320</v>
          </cell>
          <cell r="K8042">
            <v>2320</v>
          </cell>
          <cell r="L8042">
            <v>1510.32</v>
          </cell>
          <cell r="M8042" t="str">
            <v>F</v>
          </cell>
          <cell r="N8042">
            <v>0.651</v>
          </cell>
          <cell r="O8042" t="str">
            <v>I</v>
          </cell>
        </row>
        <row r="8043">
          <cell r="F8043" t="str">
            <v>BMOU6418936</v>
          </cell>
          <cell r="G8043" t="str">
            <v>GR-2023/05-0054</v>
          </cell>
          <cell r="H8043" t="str">
            <v>202302-S0051</v>
          </cell>
          <cell r="I8043" t="str">
            <v>F</v>
          </cell>
          <cell r="J8043">
            <v>17764</v>
          </cell>
          <cell r="K8043">
            <v>17764</v>
          </cell>
          <cell r="L8043">
            <v>11564.36</v>
          </cell>
          <cell r="M8043" t="str">
            <v>F</v>
          </cell>
          <cell r="N8043">
            <v>0.651</v>
          </cell>
          <cell r="O8043" t="str">
            <v>I</v>
          </cell>
        </row>
        <row r="8044">
          <cell r="G8044" t="str">
            <v>SPO-2023/10-0012, SPO-2023/08-0038, SPO-2023/06-0039</v>
          </cell>
        </row>
        <row r="8044">
          <cell r="I8044" t="str">
            <v>F</v>
          </cell>
          <cell r="J8044">
            <v>2818.67</v>
          </cell>
          <cell r="K8044">
            <v>2818.67</v>
          </cell>
          <cell r="L8044">
            <v>8456.01</v>
          </cell>
          <cell r="M8044" t="str">
            <v>F</v>
          </cell>
          <cell r="N8044">
            <v>3</v>
          </cell>
          <cell r="O8044" t="str">
            <v>L</v>
          </cell>
        </row>
        <row r="8045">
          <cell r="F8045" t="str">
            <v>BMOU6418936</v>
          </cell>
          <cell r="G8045" t="str">
            <v>GR-2023/05-0053</v>
          </cell>
          <cell r="H8045" t="str">
            <v>202304-S0050</v>
          </cell>
          <cell r="I8045" t="str">
            <v>F</v>
          </cell>
          <cell r="J8045">
            <v>16500</v>
          </cell>
          <cell r="K8045">
            <v>16500</v>
          </cell>
          <cell r="L8045">
            <v>10741.5</v>
          </cell>
          <cell r="M8045" t="str">
            <v>F</v>
          </cell>
          <cell r="N8045">
            <v>0.651</v>
          </cell>
          <cell r="O8045" t="str">
            <v>I</v>
          </cell>
        </row>
        <row r="8046">
          <cell r="I8046" t="str">
            <v>T</v>
          </cell>
          <cell r="J8046">
            <v>0</v>
          </cell>
          <cell r="K8046">
            <v>0</v>
          </cell>
          <cell r="L8046">
            <v>0</v>
          </cell>
          <cell r="M8046" t="str">
            <v>F</v>
          </cell>
          <cell r="N8046">
            <v>0.65</v>
          </cell>
        </row>
        <row r="8047">
          <cell r="F8047" t="str">
            <v>BMOU6418936</v>
          </cell>
          <cell r="G8047" t="str">
            <v>GR-2023/05-0052</v>
          </cell>
          <cell r="H8047" t="str">
            <v>202303-S0070, 202303-S0025, 202304-S0005</v>
          </cell>
          <cell r="I8047" t="str">
            <v>F</v>
          </cell>
          <cell r="J8047">
            <v>22712</v>
          </cell>
          <cell r="K8047">
            <v>22712</v>
          </cell>
          <cell r="L8047">
            <v>14785.51</v>
          </cell>
          <cell r="M8047" t="str">
            <v>F</v>
          </cell>
          <cell r="N8047">
            <v>0.651</v>
          </cell>
          <cell r="O8047" t="str">
            <v>I</v>
          </cell>
        </row>
        <row r="8048">
          <cell r="F8048" t="str">
            <v>BMOU6418936</v>
          </cell>
          <cell r="G8048" t="str">
            <v>GR-2023/05-0051</v>
          </cell>
          <cell r="H8048" t="str">
            <v>202303-S0084, 202211-S0015, 202304-S0060, 202302-S0050, 202304-S0029</v>
          </cell>
          <cell r="I8048" t="str">
            <v>F</v>
          </cell>
          <cell r="J8048">
            <v>70832</v>
          </cell>
          <cell r="K8048">
            <v>70832</v>
          </cell>
          <cell r="L8048">
            <v>46111.63</v>
          </cell>
          <cell r="M8048" t="str">
            <v>F</v>
          </cell>
          <cell r="N8048">
            <v>0.651</v>
          </cell>
          <cell r="O8048" t="str">
            <v>I</v>
          </cell>
        </row>
        <row r="8049">
          <cell r="F8049" t="str">
            <v>FFAU1614639</v>
          </cell>
          <cell r="G8049" t="str">
            <v>GR-2023/05-0064</v>
          </cell>
          <cell r="H8049" t="str">
            <v>202302-S0082, 202208-S0072, 202204-S0075</v>
          </cell>
          <cell r="I8049" t="str">
            <v>F</v>
          </cell>
          <cell r="J8049">
            <v>33740</v>
          </cell>
          <cell r="K8049">
            <v>33740</v>
          </cell>
          <cell r="L8049">
            <v>21964.74</v>
          </cell>
          <cell r="M8049" t="str">
            <v>F</v>
          </cell>
          <cell r="N8049">
            <v>0.651</v>
          </cell>
          <cell r="O8049" t="str">
            <v>I</v>
          </cell>
        </row>
        <row r="8050">
          <cell r="F8050" t="str">
            <v>FFAU1614639</v>
          </cell>
          <cell r="G8050" t="str">
            <v>GR-2023/05-0063</v>
          </cell>
          <cell r="H8050" t="str">
            <v>202303-S0075</v>
          </cell>
          <cell r="I8050" t="str">
            <v>F</v>
          </cell>
          <cell r="J8050">
            <v>16981.2</v>
          </cell>
          <cell r="K8050">
            <v>16981.2</v>
          </cell>
          <cell r="L8050">
            <v>11054.76</v>
          </cell>
          <cell r="M8050" t="str">
            <v>F</v>
          </cell>
          <cell r="N8050">
            <v>0.651</v>
          </cell>
          <cell r="O8050" t="str">
            <v>I</v>
          </cell>
        </row>
        <row r="8051">
          <cell r="F8051" t="str">
            <v>FFAU1614639</v>
          </cell>
          <cell r="G8051" t="str">
            <v>GR-2023/05-0062</v>
          </cell>
          <cell r="H8051" t="str">
            <v>202212-S0009, 202303-S0035, 202206-S0032, 202304-S0025, 202210-S0032, 202302-S0025, 202304-S0047, 202212-S0024, 202210-S0062, 202302-S0069, 202303-S0013, 202304-S0052</v>
          </cell>
          <cell r="I8051" t="str">
            <v>F</v>
          </cell>
          <cell r="J8051">
            <v>349803.1</v>
          </cell>
          <cell r="K8051">
            <v>349803.1</v>
          </cell>
          <cell r="L8051">
            <v>227721.82</v>
          </cell>
          <cell r="M8051" t="str">
            <v>F</v>
          </cell>
          <cell r="N8051">
            <v>0.651</v>
          </cell>
          <cell r="O8051" t="str">
            <v>I</v>
          </cell>
        </row>
        <row r="8052">
          <cell r="G8052" t="str">
            <v>GR-2023/06-0008</v>
          </cell>
        </row>
        <row r="8052">
          <cell r="I8052" t="str">
            <v>F</v>
          </cell>
          <cell r="J8052">
            <v>7176</v>
          </cell>
          <cell r="K8052">
            <v>7176</v>
          </cell>
          <cell r="L8052">
            <v>7176</v>
          </cell>
          <cell r="M8052" t="str">
            <v>T</v>
          </cell>
          <cell r="N8052">
            <v>1</v>
          </cell>
        </row>
        <row r="8053">
          <cell r="F8053" t="str">
            <v>FFAU1614639</v>
          </cell>
          <cell r="G8053" t="str">
            <v>GR-2023/05-0061</v>
          </cell>
          <cell r="H8053" t="str">
            <v>202302-S0064, 202302-S0090, 202303-S0059</v>
          </cell>
          <cell r="I8053" t="str">
            <v>F</v>
          </cell>
          <cell r="J8053">
            <v>34926</v>
          </cell>
          <cell r="K8053">
            <v>34926</v>
          </cell>
          <cell r="L8053">
            <v>22736.83</v>
          </cell>
          <cell r="M8053" t="str">
            <v>F</v>
          </cell>
          <cell r="N8053">
            <v>0.651</v>
          </cell>
          <cell r="O8053" t="str">
            <v>I</v>
          </cell>
        </row>
        <row r="8054">
          <cell r="F8054" t="str">
            <v>FFAU1614639</v>
          </cell>
          <cell r="G8054" t="str">
            <v>GR-2023/05-0060</v>
          </cell>
          <cell r="H8054" t="str">
            <v>202302-S0063</v>
          </cell>
          <cell r="I8054" t="str">
            <v>F</v>
          </cell>
          <cell r="J8054">
            <v>30288</v>
          </cell>
          <cell r="K8054">
            <v>30288</v>
          </cell>
          <cell r="L8054">
            <v>19717.49</v>
          </cell>
          <cell r="M8054" t="str">
            <v>F</v>
          </cell>
          <cell r="N8054">
            <v>0.651</v>
          </cell>
          <cell r="O8054" t="str">
            <v>I</v>
          </cell>
        </row>
        <row r="8055">
          <cell r="F8055" t="str">
            <v>FFAU1614639</v>
          </cell>
          <cell r="G8055" t="str">
            <v>GR-2023/05-0059</v>
          </cell>
          <cell r="H8055" t="str">
            <v>202304-S0035, 202304-S0013, 202304-S0003, 202303-S0055</v>
          </cell>
          <cell r="I8055" t="str">
            <v>F</v>
          </cell>
          <cell r="J8055">
            <v>41120</v>
          </cell>
          <cell r="K8055">
            <v>41120</v>
          </cell>
          <cell r="L8055">
            <v>26769.12</v>
          </cell>
          <cell r="M8055" t="str">
            <v>F</v>
          </cell>
          <cell r="N8055">
            <v>0.651</v>
          </cell>
          <cell r="O8055" t="str">
            <v>I</v>
          </cell>
        </row>
        <row r="8056">
          <cell r="F8056" t="str">
            <v>FFAU1614639</v>
          </cell>
          <cell r="G8056" t="str">
            <v>GR-2023/05-0058</v>
          </cell>
          <cell r="H8056" t="str">
            <v>202302-S0087, 202302-S0020, 202209-S0014</v>
          </cell>
          <cell r="I8056" t="str">
            <v>F</v>
          </cell>
          <cell r="J8056">
            <v>58275</v>
          </cell>
          <cell r="K8056">
            <v>58275</v>
          </cell>
          <cell r="L8056">
            <v>37937.03</v>
          </cell>
          <cell r="M8056" t="str">
            <v>F</v>
          </cell>
          <cell r="N8056">
            <v>0.651</v>
          </cell>
          <cell r="O8056" t="str">
            <v>I</v>
          </cell>
        </row>
        <row r="8057">
          <cell r="F8057" t="str">
            <v>FFAU1614639</v>
          </cell>
          <cell r="G8057" t="str">
            <v>GR-2023/05-0057</v>
          </cell>
          <cell r="H8057" t="str">
            <v>202212-S0046, 202302-S0066, 202303-S0033</v>
          </cell>
          <cell r="I8057" t="str">
            <v>F</v>
          </cell>
          <cell r="J8057">
            <v>36180</v>
          </cell>
          <cell r="K8057">
            <v>36180</v>
          </cell>
          <cell r="L8057">
            <v>23553.18</v>
          </cell>
          <cell r="M8057" t="str">
            <v>F</v>
          </cell>
          <cell r="N8057">
            <v>0.651</v>
          </cell>
          <cell r="O8057" t="str">
            <v>I</v>
          </cell>
        </row>
        <row r="8058">
          <cell r="F8058" t="str">
            <v>FFAU1614639</v>
          </cell>
          <cell r="G8058" t="str">
            <v>GR-2023/05-0056</v>
          </cell>
          <cell r="H8058" t="str">
            <v>202303-S0045, 202302-S0031, 202212-S0027, 202304-S0055, 202303-S0073, 202303-S0021, 202302-S0017</v>
          </cell>
          <cell r="I8058" t="str">
            <v>F</v>
          </cell>
          <cell r="J8058">
            <v>135869</v>
          </cell>
          <cell r="K8058">
            <v>135869</v>
          </cell>
          <cell r="L8058">
            <v>88450.72</v>
          </cell>
          <cell r="M8058" t="str">
            <v>F</v>
          </cell>
          <cell r="N8058">
            <v>0.651</v>
          </cell>
          <cell r="O8058" t="str">
            <v>I</v>
          </cell>
        </row>
        <row r="8059">
          <cell r="G8059" t="str">
            <v>SPO-2023/08-0006, SPO-2023/07-0042</v>
          </cell>
        </row>
        <row r="8059">
          <cell r="I8059" t="str">
            <v>F</v>
          </cell>
          <cell r="J8059">
            <v>59720</v>
          </cell>
          <cell r="K8059">
            <v>59720</v>
          </cell>
          <cell r="L8059">
            <v>35832</v>
          </cell>
          <cell r="M8059" t="str">
            <v>F</v>
          </cell>
          <cell r="N8059">
            <v>0.6</v>
          </cell>
          <cell r="O8059" t="str">
            <v>L</v>
          </cell>
        </row>
        <row r="8060">
          <cell r="I8060" t="str">
            <v>F</v>
          </cell>
          <cell r="J8060">
            <v>5.8</v>
          </cell>
          <cell r="K8060">
            <v>5.8</v>
          </cell>
          <cell r="L8060">
            <v>17.4</v>
          </cell>
          <cell r="M8060" t="str">
            <v>F</v>
          </cell>
          <cell r="N8060">
            <v>3</v>
          </cell>
          <cell r="O8060" t="str">
            <v>N</v>
          </cell>
        </row>
        <row r="8061">
          <cell r="G8061" t="str">
            <v>SPO-2023/06-0010</v>
          </cell>
        </row>
        <row r="8061">
          <cell r="I8061" t="str">
            <v>F</v>
          </cell>
          <cell r="J8061">
            <v>5800</v>
          </cell>
          <cell r="K8061">
            <v>5800</v>
          </cell>
          <cell r="L8061">
            <v>3480</v>
          </cell>
          <cell r="M8061" t="str">
            <v>F</v>
          </cell>
          <cell r="N8061">
            <v>0.6</v>
          </cell>
          <cell r="O8061" t="str">
            <v>N</v>
          </cell>
        </row>
        <row r="8062">
          <cell r="G8062" t="str">
            <v>SPO-2023/07-0038, SPO-2023/08-0006</v>
          </cell>
        </row>
        <row r="8062">
          <cell r="I8062" t="str">
            <v>F</v>
          </cell>
          <cell r="J8062">
            <v>43800</v>
          </cell>
          <cell r="K8062">
            <v>43800</v>
          </cell>
          <cell r="L8062">
            <v>26280</v>
          </cell>
          <cell r="M8062" t="str">
            <v>F</v>
          </cell>
          <cell r="N8062">
            <v>0.6</v>
          </cell>
          <cell r="O8062" t="str">
            <v>L</v>
          </cell>
        </row>
        <row r="8063">
          <cell r="G8063" t="str">
            <v>SPO-2023/07-0016</v>
          </cell>
        </row>
        <row r="8063">
          <cell r="I8063" t="str">
            <v>F</v>
          </cell>
          <cell r="J8063">
            <v>61800</v>
          </cell>
          <cell r="K8063">
            <v>61800</v>
          </cell>
          <cell r="L8063">
            <v>185400</v>
          </cell>
          <cell r="M8063" t="str">
            <v>F</v>
          </cell>
          <cell r="N8063">
            <v>3</v>
          </cell>
          <cell r="O8063" t="str">
            <v>L</v>
          </cell>
        </row>
        <row r="8064">
          <cell r="G8064" t="str">
            <v>SPO-2023/05-0056</v>
          </cell>
        </row>
        <row r="8064">
          <cell r="I8064" t="str">
            <v>F</v>
          </cell>
          <cell r="J8064">
            <v>28560</v>
          </cell>
          <cell r="K8064">
            <v>28560</v>
          </cell>
          <cell r="L8064">
            <v>17136</v>
          </cell>
          <cell r="M8064" t="str">
            <v>F</v>
          </cell>
          <cell r="N8064">
            <v>0.6</v>
          </cell>
          <cell r="O8064" t="str">
            <v>L</v>
          </cell>
        </row>
        <row r="8065">
          <cell r="F8065" t="str">
            <v>SEGU5065560</v>
          </cell>
          <cell r="G8065" t="str">
            <v>GR-2023/05-0050</v>
          </cell>
          <cell r="H8065" t="str">
            <v>202212-S0016, 202302-S0045, 202302-S0071, 202303-S0085, 202212-S0022, 202209-S0050, 202210-S0078, 202110-S0012, 202302-S0003, 202211-S0054, 202303-S0037, 202303-S0062, 202211-S0082, 202302-S0089, 202211-S0014, 202207-S0066, 202302-S0055, 202301-S0001, 202302-S0070, 202303-S0044, 202212-S0003, 202210-S0001</v>
          </cell>
          <cell r="I8065" t="str">
            <v>F</v>
          </cell>
          <cell r="J8065">
            <v>812619.21</v>
          </cell>
          <cell r="K8065">
            <v>812619.21</v>
          </cell>
          <cell r="L8065">
            <v>528283.75</v>
          </cell>
          <cell r="M8065" t="str">
            <v>F</v>
          </cell>
          <cell r="N8065">
            <v>0.6501</v>
          </cell>
          <cell r="O8065" t="str">
            <v>I</v>
          </cell>
        </row>
        <row r="8066">
          <cell r="G8066" t="str">
            <v>SPO-2023/06-0011</v>
          </cell>
        </row>
        <row r="8066">
          <cell r="I8066" t="str">
            <v>F</v>
          </cell>
          <cell r="J8066">
            <v>23540</v>
          </cell>
          <cell r="K8066">
            <v>23540</v>
          </cell>
          <cell r="L8066">
            <v>23540</v>
          </cell>
          <cell r="M8066" t="str">
            <v>F</v>
          </cell>
          <cell r="N8066">
            <v>1</v>
          </cell>
          <cell r="O8066" t="str">
            <v>N</v>
          </cell>
        </row>
        <row r="8067">
          <cell r="G8067" t="str">
            <v>SPO-2023/06-0008</v>
          </cell>
        </row>
        <row r="8067">
          <cell r="I8067" t="str">
            <v>F</v>
          </cell>
          <cell r="J8067">
            <v>57273</v>
          </cell>
          <cell r="K8067">
            <v>57273</v>
          </cell>
          <cell r="L8067">
            <v>171819</v>
          </cell>
          <cell r="M8067" t="str">
            <v>F</v>
          </cell>
          <cell r="N8067">
            <v>3</v>
          </cell>
          <cell r="O8067" t="str">
            <v>N</v>
          </cell>
        </row>
        <row r="8068">
          <cell r="G8068" t="str">
            <v>SPO-2023/06-0009</v>
          </cell>
        </row>
        <row r="8068">
          <cell r="I8068" t="str">
            <v>F</v>
          </cell>
          <cell r="J8068">
            <v>25410</v>
          </cell>
          <cell r="K8068">
            <v>25410</v>
          </cell>
          <cell r="L8068">
            <v>15246</v>
          </cell>
          <cell r="M8068" t="str">
            <v>F</v>
          </cell>
          <cell r="N8068">
            <v>0.6</v>
          </cell>
          <cell r="O8068" t="str">
            <v>N</v>
          </cell>
        </row>
        <row r="8069">
          <cell r="G8069" t="str">
            <v>SPO-2023/09-0047, SPO-2023/06-0026</v>
          </cell>
        </row>
        <row r="8069">
          <cell r="I8069" t="str">
            <v>F</v>
          </cell>
          <cell r="J8069">
            <v>23000</v>
          </cell>
          <cell r="K8069">
            <v>23000</v>
          </cell>
          <cell r="L8069">
            <v>69000</v>
          </cell>
          <cell r="M8069" t="str">
            <v>F</v>
          </cell>
          <cell r="N8069">
            <v>3</v>
          </cell>
          <cell r="O8069" t="str">
            <v>L</v>
          </cell>
        </row>
        <row r="8070">
          <cell r="G8070" t="str">
            <v>SPO-2023/09-0018, SPO-2023/06-0005, SPO-2023/08-0017, SPO-2023/06-0004</v>
          </cell>
        </row>
        <row r="8070">
          <cell r="I8070" t="str">
            <v>F</v>
          </cell>
          <cell r="J8070">
            <v>29422</v>
          </cell>
          <cell r="K8070">
            <v>29422</v>
          </cell>
          <cell r="L8070">
            <v>88266</v>
          </cell>
          <cell r="M8070" t="str">
            <v>F</v>
          </cell>
          <cell r="N8070">
            <v>3</v>
          </cell>
          <cell r="O8070" t="str">
            <v>L</v>
          </cell>
        </row>
        <row r="8071">
          <cell r="G8071" t="str">
            <v>SPO-2023/07-0015</v>
          </cell>
        </row>
        <row r="8071">
          <cell r="I8071" t="str">
            <v>F</v>
          </cell>
          <cell r="J8071">
            <v>36030</v>
          </cell>
          <cell r="K8071">
            <v>36030</v>
          </cell>
          <cell r="L8071">
            <v>21618</v>
          </cell>
          <cell r="M8071" t="str">
            <v>F</v>
          </cell>
          <cell r="N8071">
            <v>0.6</v>
          </cell>
          <cell r="O8071" t="str">
            <v>L</v>
          </cell>
        </row>
        <row r="8072">
          <cell r="G8072" t="str">
            <v>SPO-2023/06-0030</v>
          </cell>
        </row>
        <row r="8072">
          <cell r="I8072" t="str">
            <v>F</v>
          </cell>
          <cell r="J8072">
            <v>2500</v>
          </cell>
          <cell r="K8072">
            <v>2500</v>
          </cell>
          <cell r="L8072">
            <v>7500</v>
          </cell>
          <cell r="M8072" t="str">
            <v>F</v>
          </cell>
          <cell r="N8072">
            <v>3</v>
          </cell>
          <cell r="O8072" t="str">
            <v>L</v>
          </cell>
        </row>
        <row r="8073">
          <cell r="G8073" t="str">
            <v>SPO-2023/08-0006, SPO-2024/01-0084, SPO-2023/07-0038, SPO-2023/06-0042, SPO-2024/01-0082, PO-2024/09-0017, SPO-2023/09-0004</v>
          </cell>
        </row>
        <row r="8073">
          <cell r="I8073" t="str">
            <v>F</v>
          </cell>
          <cell r="J8073">
            <v>170808.5</v>
          </cell>
          <cell r="K8073">
            <v>170808.5</v>
          </cell>
          <cell r="L8073">
            <v>102485.1</v>
          </cell>
          <cell r="M8073" t="str">
            <v>F</v>
          </cell>
          <cell r="N8073">
            <v>0.6</v>
          </cell>
          <cell r="O8073" t="str">
            <v>L</v>
          </cell>
        </row>
        <row r="8074">
          <cell r="G8074" t="str">
            <v>SPO-2023/07-0018</v>
          </cell>
        </row>
        <row r="8074">
          <cell r="I8074" t="str">
            <v>F</v>
          </cell>
          <cell r="J8074">
            <v>20800</v>
          </cell>
          <cell r="K8074">
            <v>20800</v>
          </cell>
          <cell r="L8074">
            <v>62400</v>
          </cell>
          <cell r="M8074" t="str">
            <v>F</v>
          </cell>
          <cell r="N8074">
            <v>3</v>
          </cell>
          <cell r="O8074" t="str">
            <v>L</v>
          </cell>
        </row>
        <row r="8075">
          <cell r="G8075" t="str">
            <v>SPO-2023/08-0012, SPO-2023/05-0058, SPO-2023/06-0026, SPO-2023/07-0014</v>
          </cell>
        </row>
        <row r="8075">
          <cell r="I8075" t="str">
            <v>F</v>
          </cell>
          <cell r="J8075">
            <v>104641</v>
          </cell>
          <cell r="K8075">
            <v>104641</v>
          </cell>
          <cell r="L8075">
            <v>313923</v>
          </cell>
          <cell r="M8075" t="str">
            <v>F</v>
          </cell>
          <cell r="N8075">
            <v>3</v>
          </cell>
          <cell r="O8075" t="str">
            <v>L</v>
          </cell>
        </row>
        <row r="8076">
          <cell r="G8076" t="str">
            <v>SPO-2023/06-0004, SPO-2023/06-0044, SPO-2023/07-0050, SPO-2023/10-0014, SPO-2023/07-0007, SPO-2023/05-0044, SPO-2023/12-0041, SPO-2023/06-0043, SPO-2023/07-0045, SPO-2023/06-0038</v>
          </cell>
        </row>
        <row r="8076">
          <cell r="I8076" t="str">
            <v>F</v>
          </cell>
          <cell r="J8076">
            <v>158224</v>
          </cell>
          <cell r="K8076">
            <v>158224</v>
          </cell>
          <cell r="L8076">
            <v>474672</v>
          </cell>
          <cell r="M8076" t="str">
            <v>F</v>
          </cell>
          <cell r="N8076">
            <v>3</v>
          </cell>
          <cell r="O8076" t="str">
            <v>L</v>
          </cell>
        </row>
        <row r="8077">
          <cell r="F8077" t="str">
            <v>OOCU7234399</v>
          </cell>
          <cell r="G8077" t="str">
            <v>GR-2023/05-0078</v>
          </cell>
          <cell r="H8077" t="str">
            <v>202304-S0053</v>
          </cell>
          <cell r="I8077" t="str">
            <v>F</v>
          </cell>
          <cell r="J8077">
            <v>88885.8</v>
          </cell>
          <cell r="K8077">
            <v>88885.8</v>
          </cell>
          <cell r="L8077">
            <v>57704.66</v>
          </cell>
          <cell r="M8077" t="str">
            <v>F</v>
          </cell>
          <cell r="N8077">
            <v>0.6492</v>
          </cell>
          <cell r="O8077" t="str">
            <v>I</v>
          </cell>
        </row>
        <row r="8078">
          <cell r="F8078" t="str">
            <v>BMOU5063744</v>
          </cell>
          <cell r="G8078" t="str">
            <v>GR-2023/05-0077</v>
          </cell>
          <cell r="H8078" t="str">
            <v>202304-S0053</v>
          </cell>
          <cell r="I8078" t="str">
            <v>F</v>
          </cell>
          <cell r="J8078">
            <v>88885.8</v>
          </cell>
          <cell r="K8078">
            <v>88885.8</v>
          </cell>
          <cell r="L8078">
            <v>57704.66</v>
          </cell>
          <cell r="M8078" t="str">
            <v>F</v>
          </cell>
          <cell r="N8078">
            <v>0.6492</v>
          </cell>
          <cell r="O8078" t="str">
            <v>I</v>
          </cell>
        </row>
        <row r="8079">
          <cell r="F8079" t="str">
            <v>TGBU7774690</v>
          </cell>
          <cell r="G8079" t="str">
            <v>GR-2023/05-0081</v>
          </cell>
          <cell r="H8079" t="str">
            <v>202304-S0053</v>
          </cell>
          <cell r="I8079" t="str">
            <v>F</v>
          </cell>
          <cell r="J8079">
            <v>88882</v>
          </cell>
          <cell r="K8079">
            <v>88882</v>
          </cell>
          <cell r="L8079">
            <v>57702.19</v>
          </cell>
          <cell r="M8079" t="str">
            <v>F</v>
          </cell>
          <cell r="N8079">
            <v>0.6492</v>
          </cell>
          <cell r="O8079" t="str">
            <v>I</v>
          </cell>
        </row>
        <row r="8080">
          <cell r="F8080" t="str">
            <v>CSNU7897488</v>
          </cell>
          <cell r="G8080" t="str">
            <v>GR-2023/05-0075</v>
          </cell>
          <cell r="H8080" t="str">
            <v>202304-S0053</v>
          </cell>
          <cell r="I8080" t="str">
            <v>F</v>
          </cell>
          <cell r="J8080">
            <v>88885.8</v>
          </cell>
          <cell r="K8080">
            <v>88885.8</v>
          </cell>
          <cell r="L8080">
            <v>57704.66</v>
          </cell>
          <cell r="M8080" t="str">
            <v>F</v>
          </cell>
          <cell r="N8080">
            <v>0.6492</v>
          </cell>
          <cell r="O8080" t="str">
            <v>I</v>
          </cell>
        </row>
        <row r="8081">
          <cell r="F8081" t="str">
            <v>DFSU6271934</v>
          </cell>
          <cell r="G8081" t="str">
            <v>GR-2023/05-0071</v>
          </cell>
          <cell r="H8081" t="str">
            <v>202304-S0053</v>
          </cell>
          <cell r="I8081" t="str">
            <v>F</v>
          </cell>
          <cell r="J8081">
            <v>88885.8</v>
          </cell>
          <cell r="K8081">
            <v>88885.8</v>
          </cell>
          <cell r="L8081">
            <v>57704.66</v>
          </cell>
          <cell r="M8081" t="str">
            <v>F</v>
          </cell>
          <cell r="N8081">
            <v>0.6492</v>
          </cell>
          <cell r="O8081" t="str">
            <v>I</v>
          </cell>
        </row>
        <row r="8082">
          <cell r="F8082" t="str">
            <v>GVCU5322711</v>
          </cell>
          <cell r="G8082" t="str">
            <v>GR-2023/05-0079</v>
          </cell>
          <cell r="H8082" t="str">
            <v>202209-S0078, 202302-S0092, 202303-S0071, 202206-S0001, 202209-S0075, 202302-S0062, 202303-S0078, 202212-S0012, 202303-S0009, 202111-S0015, 202211-S0103</v>
          </cell>
          <cell r="I8082" t="str">
            <v>F</v>
          </cell>
          <cell r="J8082">
            <v>125679.99</v>
          </cell>
          <cell r="K8082">
            <v>125679.99</v>
          </cell>
          <cell r="L8082">
            <v>81691.99</v>
          </cell>
          <cell r="M8082" t="str">
            <v>F</v>
          </cell>
          <cell r="N8082">
            <v>0.65</v>
          </cell>
          <cell r="O8082" t="str">
            <v>I</v>
          </cell>
        </row>
        <row r="8083">
          <cell r="F8083" t="str">
            <v>TCLU8278470</v>
          </cell>
          <cell r="G8083" t="str">
            <v>GR-2023/05-0065</v>
          </cell>
          <cell r="H8083" t="str">
            <v>202302-S0042</v>
          </cell>
          <cell r="I8083" t="str">
            <v>F</v>
          </cell>
          <cell r="J8083">
            <v>103020</v>
          </cell>
          <cell r="K8083">
            <v>103020</v>
          </cell>
          <cell r="L8083">
            <v>66963</v>
          </cell>
          <cell r="M8083" t="str">
            <v>F</v>
          </cell>
          <cell r="N8083">
            <v>0.65</v>
          </cell>
          <cell r="O8083" t="str">
            <v>I</v>
          </cell>
        </row>
        <row r="8084">
          <cell r="F8084" t="str">
            <v>CMAU6108379</v>
          </cell>
          <cell r="G8084" t="str">
            <v>GR-2023/05-0070</v>
          </cell>
          <cell r="H8084" t="str">
            <v>202206-S0001</v>
          </cell>
          <cell r="I8084" t="str">
            <v>F</v>
          </cell>
          <cell r="J8084">
            <v>106049.86</v>
          </cell>
          <cell r="K8084">
            <v>106049.86</v>
          </cell>
          <cell r="L8084">
            <v>68932.41</v>
          </cell>
          <cell r="M8084" t="str">
            <v>F</v>
          </cell>
          <cell r="N8084">
            <v>0.65</v>
          </cell>
          <cell r="O8084" t="str">
            <v>I</v>
          </cell>
        </row>
        <row r="8085">
          <cell r="F8085" t="str">
            <v>TCNU5046057</v>
          </cell>
          <cell r="G8085" t="str">
            <v>GR-2023/05-0069</v>
          </cell>
          <cell r="H8085" t="str">
            <v>202206-S0001</v>
          </cell>
          <cell r="I8085" t="str">
            <v>F</v>
          </cell>
          <cell r="J8085">
            <v>106215.05</v>
          </cell>
          <cell r="K8085">
            <v>106215.05</v>
          </cell>
          <cell r="L8085">
            <v>69039.78</v>
          </cell>
          <cell r="M8085" t="str">
            <v>F</v>
          </cell>
          <cell r="N8085">
            <v>0.65</v>
          </cell>
          <cell r="O8085" t="str">
            <v>I</v>
          </cell>
        </row>
        <row r="8086">
          <cell r="G8086" t="str">
            <v>GR-2023/07-0071, GR-2023/08-0013, GR-2023/07-0015, GR-2023/06-0009, GR-2023/07-0070, GR-2023/06-0030, GR-2023/05-0042, GR-2023/07-0041, GR-2023/05-0073, GR-2023/07-0022, GR-2023/08-0018, GR-2023/09-0006, GR-2023/05-0034, GR-2023/06-0033</v>
          </cell>
        </row>
        <row r="8086">
          <cell r="I8086" t="str">
            <v>F</v>
          </cell>
          <cell r="J8086">
            <v>106908</v>
          </cell>
          <cell r="K8086">
            <v>106908</v>
          </cell>
          <cell r="L8086">
            <v>106908</v>
          </cell>
          <cell r="M8086" t="str">
            <v>F</v>
          </cell>
          <cell r="N8086">
            <v>1</v>
          </cell>
        </row>
        <row r="8087">
          <cell r="I8087" t="str">
            <v>T</v>
          </cell>
          <cell r="J8087">
            <v>28500</v>
          </cell>
          <cell r="K8087">
            <v>28500</v>
          </cell>
          <cell r="L8087">
            <v>17100</v>
          </cell>
          <cell r="M8087" t="str">
            <v>F</v>
          </cell>
          <cell r="N8087">
            <v>0.6</v>
          </cell>
          <cell r="O8087" t="str">
            <v>L</v>
          </cell>
        </row>
        <row r="8088">
          <cell r="F8088" t="str">
            <v>GCXU5842703</v>
          </cell>
          <cell r="G8088" t="str">
            <v>GR-2023/05-0049</v>
          </cell>
          <cell r="H8088" t="str">
            <v>202206-S0013, 202302-S0082, 202211-S0112, 202204-S0075</v>
          </cell>
          <cell r="I8088" t="str">
            <v>F</v>
          </cell>
          <cell r="J8088">
            <v>113647.9</v>
          </cell>
          <cell r="K8088">
            <v>113647.9</v>
          </cell>
          <cell r="L8088">
            <v>73984.78</v>
          </cell>
          <cell r="M8088" t="str">
            <v>F</v>
          </cell>
          <cell r="N8088">
            <v>0.651</v>
          </cell>
          <cell r="O8088" t="str">
            <v>I</v>
          </cell>
        </row>
        <row r="8089">
          <cell r="F8089" t="str">
            <v>TCNU2241661</v>
          </cell>
          <cell r="G8089" t="str">
            <v>GR-2023/05-0068</v>
          </cell>
          <cell r="H8089" t="str">
            <v>202302-S0086</v>
          </cell>
          <cell r="I8089" t="str">
            <v>F</v>
          </cell>
          <cell r="J8089">
            <v>108180</v>
          </cell>
          <cell r="K8089">
            <v>108180</v>
          </cell>
          <cell r="L8089">
            <v>70317</v>
          </cell>
          <cell r="M8089" t="str">
            <v>F</v>
          </cell>
          <cell r="N8089">
            <v>0.65</v>
          </cell>
          <cell r="O8089" t="str">
            <v>I</v>
          </cell>
        </row>
        <row r="8090">
          <cell r="I8090" t="str">
            <v>F</v>
          </cell>
          <cell r="J8090">
            <v>2964</v>
          </cell>
          <cell r="K8090">
            <v>2964</v>
          </cell>
          <cell r="L8090">
            <v>1778.4</v>
          </cell>
          <cell r="M8090" t="str">
            <v>F</v>
          </cell>
          <cell r="N8090">
            <v>0.6</v>
          </cell>
          <cell r="O8090" t="str">
            <v>N</v>
          </cell>
        </row>
        <row r="8091">
          <cell r="G8091" t="str">
            <v>SPO-2023/06-0027</v>
          </cell>
        </row>
        <row r="8091">
          <cell r="I8091" t="str">
            <v>F</v>
          </cell>
          <cell r="J8091">
            <v>8268</v>
          </cell>
          <cell r="K8091">
            <v>8268</v>
          </cell>
          <cell r="L8091">
            <v>8268</v>
          </cell>
          <cell r="M8091" t="str">
            <v>F</v>
          </cell>
          <cell r="N8091">
            <v>1</v>
          </cell>
          <cell r="O8091" t="str">
            <v>L</v>
          </cell>
        </row>
        <row r="8092">
          <cell r="F8092" t="str">
            <v>SEKU632149</v>
          </cell>
          <cell r="G8092" t="str">
            <v>GR-2023/05-0072</v>
          </cell>
          <cell r="H8092" t="str">
            <v>202302-S0082, 202211-S0112, 202302-S0076, 202204-S0075, 202205-S0038</v>
          </cell>
          <cell r="I8092" t="str">
            <v>F</v>
          </cell>
          <cell r="J8092">
            <v>151457.36</v>
          </cell>
          <cell r="K8092">
            <v>151457.36</v>
          </cell>
          <cell r="L8092">
            <v>98598.74</v>
          </cell>
          <cell r="M8092" t="str">
            <v>F</v>
          </cell>
          <cell r="N8092">
            <v>0.651</v>
          </cell>
          <cell r="O8092" t="str">
            <v>I</v>
          </cell>
        </row>
        <row r="8093">
          <cell r="F8093" t="str">
            <v>TCNU6550273</v>
          </cell>
          <cell r="G8093" t="str">
            <v>GR-2023/05-0044</v>
          </cell>
          <cell r="H8093" t="str">
            <v>202212-S0039, 202210-S0086, 202109-S0039, 202201-S0004, 202111-S0023, 202302-S0056, 202303-S0072, 202211-S0037</v>
          </cell>
          <cell r="I8093" t="str">
            <v>F</v>
          </cell>
          <cell r="J8093">
            <v>130000</v>
          </cell>
          <cell r="K8093">
            <v>130000</v>
          </cell>
          <cell r="L8093">
            <v>84500</v>
          </cell>
          <cell r="M8093" t="str">
            <v>F</v>
          </cell>
          <cell r="N8093">
            <v>0.65</v>
          </cell>
          <cell r="O8093" t="str">
            <v>I</v>
          </cell>
        </row>
        <row r="8094">
          <cell r="F8094" t="str">
            <v>SEGU4949397</v>
          </cell>
          <cell r="G8094" t="str">
            <v>GR-2023/05-0043</v>
          </cell>
          <cell r="H8094" t="str">
            <v>202303-S0023, 202111-S0022</v>
          </cell>
          <cell r="I8094" t="str">
            <v>F</v>
          </cell>
          <cell r="J8094">
            <v>105170.99</v>
          </cell>
          <cell r="K8094">
            <v>105170.99</v>
          </cell>
          <cell r="L8094">
            <v>68361.14</v>
          </cell>
          <cell r="M8094" t="str">
            <v>F</v>
          </cell>
          <cell r="N8094">
            <v>0.65</v>
          </cell>
          <cell r="O8094" t="str">
            <v>I</v>
          </cell>
        </row>
        <row r="8095">
          <cell r="F8095" t="str">
            <v>CMAU5884676</v>
          </cell>
          <cell r="G8095" t="str">
            <v>GR-2023/05-0046</v>
          </cell>
          <cell r="H8095" t="str">
            <v>202303-S0083, 202302-S0065, 202302-S0008, 202212-S0034, 202303-S0069, 202303-S0030, 202212-S0025, 202212-S0004</v>
          </cell>
          <cell r="I8095" t="str">
            <v>F</v>
          </cell>
          <cell r="J8095">
            <v>41031.36</v>
          </cell>
          <cell r="K8095">
            <v>41031.36</v>
          </cell>
          <cell r="L8095">
            <v>184546.75</v>
          </cell>
          <cell r="M8095" t="str">
            <v>F</v>
          </cell>
          <cell r="N8095">
            <v>4.4977</v>
          </cell>
          <cell r="O8095" t="str">
            <v>I</v>
          </cell>
        </row>
        <row r="8096">
          <cell r="I8096" t="str">
            <v>F</v>
          </cell>
          <cell r="J8096">
            <v>60</v>
          </cell>
          <cell r="K8096">
            <v>60</v>
          </cell>
          <cell r="L8096">
            <v>180</v>
          </cell>
          <cell r="M8096" t="str">
            <v>F</v>
          </cell>
          <cell r="N8096">
            <v>3</v>
          </cell>
          <cell r="O8096" t="str">
            <v>N</v>
          </cell>
        </row>
        <row r="8097">
          <cell r="F8097" t="str">
            <v>CMAU7446241 (KUCHING)</v>
          </cell>
          <cell r="G8097" t="str">
            <v>GR-2023/05-0084</v>
          </cell>
          <cell r="H8097" t="str">
            <v>202303-S0051</v>
          </cell>
          <cell r="I8097" t="str">
            <v>F</v>
          </cell>
          <cell r="J8097">
            <v>20400</v>
          </cell>
          <cell r="K8097">
            <v>20400</v>
          </cell>
          <cell r="L8097">
            <v>13262.04</v>
          </cell>
          <cell r="M8097" t="str">
            <v>F</v>
          </cell>
          <cell r="N8097">
            <v>0.6501</v>
          </cell>
          <cell r="O8097" t="str">
            <v>I</v>
          </cell>
        </row>
        <row r="8098">
          <cell r="F8098" t="str">
            <v>CMAU7446241 (KUCHING)</v>
          </cell>
          <cell r="G8098" t="str">
            <v>GR-2023/05-0083</v>
          </cell>
          <cell r="H8098" t="str">
            <v>202303-S0052</v>
          </cell>
          <cell r="I8098" t="str">
            <v>F</v>
          </cell>
          <cell r="J8098">
            <v>34155</v>
          </cell>
          <cell r="K8098">
            <v>34155</v>
          </cell>
          <cell r="L8098">
            <v>22204.17</v>
          </cell>
          <cell r="M8098" t="str">
            <v>F</v>
          </cell>
          <cell r="N8098">
            <v>0.6501</v>
          </cell>
          <cell r="O8098" t="str">
            <v>I</v>
          </cell>
        </row>
        <row r="8099">
          <cell r="F8099" t="str">
            <v>CMAU7446241 (KUCHING)</v>
          </cell>
          <cell r="G8099" t="str">
            <v>GR-2023/05-0082</v>
          </cell>
          <cell r="H8099" t="str">
            <v>202206-S0001, 202302-S0062, 202112-S0043, 202302-S0033, 202206-S0063, 202211-S0088</v>
          </cell>
          <cell r="I8099" t="str">
            <v>F</v>
          </cell>
          <cell r="J8099">
            <v>55940</v>
          </cell>
          <cell r="K8099">
            <v>55940</v>
          </cell>
          <cell r="L8099">
            <v>36366.59</v>
          </cell>
          <cell r="M8099" t="str">
            <v>F</v>
          </cell>
          <cell r="N8099">
            <v>0.6501</v>
          </cell>
          <cell r="O8099" t="str">
            <v>I</v>
          </cell>
        </row>
        <row r="8100">
          <cell r="G8100" t="str">
            <v>SPO-2023/07-0009</v>
          </cell>
        </row>
        <row r="8100">
          <cell r="I8100" t="str">
            <v>F</v>
          </cell>
          <cell r="J8100">
            <v>97312</v>
          </cell>
          <cell r="K8100">
            <v>97312</v>
          </cell>
          <cell r="L8100">
            <v>291936</v>
          </cell>
          <cell r="M8100" t="str">
            <v>F</v>
          </cell>
          <cell r="N8100">
            <v>3</v>
          </cell>
          <cell r="O8100" t="str">
            <v>L</v>
          </cell>
        </row>
        <row r="8101">
          <cell r="G8101" t="str">
            <v>SPO-2023/05-0048</v>
          </cell>
        </row>
        <row r="8101">
          <cell r="I8101" t="str">
            <v>F</v>
          </cell>
          <cell r="J8101">
            <v>2000</v>
          </cell>
          <cell r="K8101">
            <v>2000</v>
          </cell>
          <cell r="L8101">
            <v>1200</v>
          </cell>
          <cell r="M8101" t="str">
            <v>F</v>
          </cell>
          <cell r="N8101">
            <v>0.6</v>
          </cell>
          <cell r="O8101" t="str">
            <v>L</v>
          </cell>
        </row>
        <row r="8102">
          <cell r="I8102" t="str">
            <v>F</v>
          </cell>
          <cell r="J8102">
            <v>6480</v>
          </cell>
          <cell r="K8102">
            <v>6480</v>
          </cell>
          <cell r="L8102">
            <v>6480</v>
          </cell>
          <cell r="M8102" t="str">
            <v>F</v>
          </cell>
          <cell r="N8102">
            <v>1</v>
          </cell>
          <cell r="O8102" t="str">
            <v>N</v>
          </cell>
        </row>
        <row r="8103">
          <cell r="I8103" t="str">
            <v>F</v>
          </cell>
          <cell r="J8103">
            <v>484.5</v>
          </cell>
          <cell r="K8103">
            <v>484.5</v>
          </cell>
          <cell r="L8103">
            <v>290.7</v>
          </cell>
          <cell r="M8103" t="str">
            <v>F</v>
          </cell>
          <cell r="N8103">
            <v>0.6</v>
          </cell>
          <cell r="O8103" t="str">
            <v>N</v>
          </cell>
        </row>
        <row r="8104">
          <cell r="G8104" t="str">
            <v>SPO-2023/06-0023</v>
          </cell>
        </row>
        <row r="8104">
          <cell r="I8104" t="str">
            <v>F</v>
          </cell>
          <cell r="J8104">
            <v>16713.9</v>
          </cell>
          <cell r="K8104">
            <v>16713.9</v>
          </cell>
          <cell r="L8104">
            <v>50141.7</v>
          </cell>
          <cell r="M8104" t="str">
            <v>F</v>
          </cell>
          <cell r="N8104">
            <v>3</v>
          </cell>
          <cell r="O8104" t="str">
            <v>L</v>
          </cell>
        </row>
        <row r="8105">
          <cell r="F8105" t="str">
            <v>SEGU1688026</v>
          </cell>
          <cell r="G8105" t="str">
            <v>GR-2023/05-0041</v>
          </cell>
          <cell r="H8105" t="str">
            <v>202302-S0046, 202302-S0081, 202303-S0026, 202212-S0043, 202301-S0003, 202303-S0017, 202303-S0081, 202303-S0032</v>
          </cell>
          <cell r="I8105" t="str">
            <v>F</v>
          </cell>
          <cell r="J8105">
            <v>32159.98</v>
          </cell>
          <cell r="K8105">
            <v>32159.98</v>
          </cell>
          <cell r="L8105">
            <v>144645.94</v>
          </cell>
          <cell r="M8105" t="str">
            <v>F</v>
          </cell>
          <cell r="N8105">
            <v>4.4977</v>
          </cell>
          <cell r="O8105" t="str">
            <v>I</v>
          </cell>
        </row>
        <row r="8106">
          <cell r="G8106" t="str">
            <v>SPO-2023/08-0007, SPO-2023/09-0005, SPO-2023/07-0010</v>
          </cell>
        </row>
        <row r="8106">
          <cell r="I8106" t="str">
            <v>F</v>
          </cell>
          <cell r="J8106">
            <v>160000</v>
          </cell>
          <cell r="K8106">
            <v>160000</v>
          </cell>
          <cell r="L8106">
            <v>480000</v>
          </cell>
          <cell r="M8106" t="str">
            <v>F</v>
          </cell>
          <cell r="N8106">
            <v>3</v>
          </cell>
          <cell r="O8106" t="str">
            <v>L</v>
          </cell>
        </row>
        <row r="8107">
          <cell r="G8107" t="str">
            <v>SPO-2023/06-0042</v>
          </cell>
        </row>
        <row r="8107">
          <cell r="I8107" t="str">
            <v>F</v>
          </cell>
          <cell r="J8107">
            <v>3330</v>
          </cell>
          <cell r="K8107">
            <v>3330</v>
          </cell>
          <cell r="L8107">
            <v>1998</v>
          </cell>
          <cell r="M8107" t="str">
            <v>F</v>
          </cell>
          <cell r="N8107">
            <v>0.6</v>
          </cell>
          <cell r="O8107" t="str">
            <v>L</v>
          </cell>
        </row>
        <row r="8108">
          <cell r="G8108" t="str">
            <v>SPO-2023/05-0061, SPO-2023/06-0005, SPO-2023/07-0008, SPO-2023/07-0021, SPO-2023/06-0004, SPO-2023/07-0007</v>
          </cell>
        </row>
        <row r="8108">
          <cell r="I8108" t="str">
            <v>F</v>
          </cell>
          <cell r="J8108">
            <v>213072</v>
          </cell>
          <cell r="K8108">
            <v>213072</v>
          </cell>
          <cell r="L8108">
            <v>127843.2</v>
          </cell>
          <cell r="M8108" t="str">
            <v>F</v>
          </cell>
          <cell r="N8108">
            <v>0.6</v>
          </cell>
          <cell r="O8108" t="str">
            <v>L</v>
          </cell>
        </row>
        <row r="8109">
          <cell r="G8109" t="str">
            <v>SPO-2023/06-0042, SPO-2023/07-0042</v>
          </cell>
        </row>
        <row r="8109">
          <cell r="I8109" t="str">
            <v>F</v>
          </cell>
          <cell r="J8109">
            <v>10200</v>
          </cell>
          <cell r="K8109">
            <v>10200</v>
          </cell>
          <cell r="L8109">
            <v>6120</v>
          </cell>
          <cell r="M8109" t="str">
            <v>F</v>
          </cell>
          <cell r="N8109">
            <v>0.6</v>
          </cell>
          <cell r="O8109" t="str">
            <v>L</v>
          </cell>
        </row>
        <row r="8110">
          <cell r="F8110" t="str">
            <v>TCNU7775551</v>
          </cell>
          <cell r="G8110" t="str">
            <v>GR-2023/05-0048</v>
          </cell>
          <cell r="H8110" t="str">
            <v>202209-S0036, 202209-S0056, 202209-S0027, 202304-S0002, 202201-S0010, 202303-S0031, 202209-S0043, 202111-S0013, 202209-S0051, 202302-S0001, 202210-S0011, 202303-S0015, 202302-S0079, 202210-S0022</v>
          </cell>
          <cell r="I8110" t="str">
            <v>F</v>
          </cell>
          <cell r="J8110">
            <v>167237.4</v>
          </cell>
          <cell r="K8110">
            <v>167237.4</v>
          </cell>
          <cell r="L8110">
            <v>108871.55</v>
          </cell>
          <cell r="M8110" t="str">
            <v>F</v>
          </cell>
          <cell r="N8110">
            <v>0.651</v>
          </cell>
          <cell r="O8110" t="str">
            <v>I</v>
          </cell>
        </row>
        <row r="8111">
          <cell r="G8111" t="str">
            <v>SPO-2023/08-0006, SPO-2023/06-0003</v>
          </cell>
        </row>
        <row r="8111">
          <cell r="I8111" t="str">
            <v>F</v>
          </cell>
          <cell r="J8111">
            <v>49327.2</v>
          </cell>
          <cell r="K8111">
            <v>49327.2</v>
          </cell>
          <cell r="L8111">
            <v>29596.32</v>
          </cell>
          <cell r="M8111" t="str">
            <v>F</v>
          </cell>
          <cell r="N8111">
            <v>0.6</v>
          </cell>
          <cell r="O8111" t="str">
            <v>L</v>
          </cell>
        </row>
        <row r="8112">
          <cell r="G8112" t="str">
            <v>SPO-2023/06-0003</v>
          </cell>
        </row>
        <row r="8112">
          <cell r="I8112" t="str">
            <v>F</v>
          </cell>
          <cell r="J8112">
            <v>4000</v>
          </cell>
          <cell r="K8112">
            <v>4000</v>
          </cell>
          <cell r="L8112">
            <v>2400</v>
          </cell>
          <cell r="M8112" t="str">
            <v>F</v>
          </cell>
          <cell r="N8112">
            <v>0.6</v>
          </cell>
          <cell r="O8112" t="str">
            <v>L</v>
          </cell>
        </row>
        <row r="8113">
          <cell r="G8113" t="str">
            <v>SPO-2023/06-0013</v>
          </cell>
        </row>
        <row r="8113">
          <cell r="I8113" t="str">
            <v>F</v>
          </cell>
          <cell r="J8113">
            <v>5000</v>
          </cell>
          <cell r="K8113">
            <v>5000</v>
          </cell>
          <cell r="L8113">
            <v>15000</v>
          </cell>
          <cell r="M8113" t="str">
            <v>F</v>
          </cell>
          <cell r="N8113">
            <v>3</v>
          </cell>
          <cell r="O8113" t="str">
            <v>L</v>
          </cell>
        </row>
        <row r="8114">
          <cell r="G8114" t="str">
            <v>SPO-2023/06-0040, SPO-2024/07-0086, SPO-2023/11-0045</v>
          </cell>
        </row>
        <row r="8114">
          <cell r="I8114" t="str">
            <v>F</v>
          </cell>
          <cell r="J8114">
            <v>106880</v>
          </cell>
          <cell r="K8114">
            <v>106880</v>
          </cell>
          <cell r="L8114">
            <v>64128</v>
          </cell>
          <cell r="M8114" t="str">
            <v>F</v>
          </cell>
          <cell r="N8114">
            <v>0.6</v>
          </cell>
          <cell r="O8114" t="str">
            <v>L</v>
          </cell>
        </row>
        <row r="8115">
          <cell r="G8115" t="str">
            <v>SPO-2024/03-0021, SPO-2023/09-0031, SPO-2024/01-0118, SPO-2024/09-0032, SPO-2024/01-0087, SPO-2023/06-0040, SPO-2023/10-0018, SPO-2023/08-0020, SPO-2023/05-0062, SPO-2023/06-0031, SPO-2023/12-0050, SPO-2024/04-0071, SPO-2023/07-0039, SPO-2023/11-0043, SPO-2024/04-0069, SPO-2023/11-0045</v>
          </cell>
        </row>
        <row r="8115">
          <cell r="I8115" t="str">
            <v>F</v>
          </cell>
          <cell r="J8115">
            <v>438204</v>
          </cell>
          <cell r="K8115">
            <v>438204</v>
          </cell>
          <cell r="L8115">
            <v>262922.4</v>
          </cell>
          <cell r="M8115" t="str">
            <v>F</v>
          </cell>
          <cell r="N8115">
            <v>0.6</v>
          </cell>
          <cell r="O8115" t="str">
            <v>L</v>
          </cell>
        </row>
        <row r="8116">
          <cell r="G8116" t="str">
            <v>SPO-2023/05-0042</v>
          </cell>
        </row>
        <row r="8116">
          <cell r="I8116" t="str">
            <v>F</v>
          </cell>
          <cell r="J8116">
            <v>8550</v>
          </cell>
          <cell r="K8116">
            <v>8550</v>
          </cell>
          <cell r="L8116">
            <v>25650</v>
          </cell>
          <cell r="M8116" t="str">
            <v>F</v>
          </cell>
          <cell r="N8116">
            <v>3</v>
          </cell>
          <cell r="O8116" t="str">
            <v>L</v>
          </cell>
        </row>
        <row r="8117">
          <cell r="I8117" t="str">
            <v>F</v>
          </cell>
          <cell r="J8117">
            <v>0</v>
          </cell>
          <cell r="K8117">
            <v>0</v>
          </cell>
          <cell r="L8117">
            <v>0</v>
          </cell>
          <cell r="M8117" t="str">
            <v>F</v>
          </cell>
          <cell r="N8117">
            <v>0.6</v>
          </cell>
          <cell r="O8117" t="str">
            <v>L</v>
          </cell>
        </row>
        <row r="8118">
          <cell r="G8118" t="str">
            <v>SPO-2023/10-0042, SPO-2024/01-0134, SPO-2023/08-0033, SPO-2023/06-0017</v>
          </cell>
        </row>
        <row r="8118">
          <cell r="I8118" t="str">
            <v>F</v>
          </cell>
          <cell r="J8118">
            <v>15600</v>
          </cell>
          <cell r="K8118">
            <v>15600</v>
          </cell>
          <cell r="L8118">
            <v>9360</v>
          </cell>
          <cell r="M8118" t="str">
            <v>F</v>
          </cell>
          <cell r="N8118">
            <v>0.6</v>
          </cell>
          <cell r="O8118" t="str">
            <v>L</v>
          </cell>
        </row>
        <row r="8119">
          <cell r="F8119" t="str">
            <v>TCKU6664538</v>
          </cell>
          <cell r="G8119" t="str">
            <v>GR-2023/05-0035</v>
          </cell>
          <cell r="H8119" t="str">
            <v>202302-S0051, 202302-S0075, 202209-S0012</v>
          </cell>
          <cell r="I8119" t="str">
            <v>F</v>
          </cell>
          <cell r="J8119">
            <v>112770</v>
          </cell>
          <cell r="K8119">
            <v>112770</v>
          </cell>
          <cell r="L8119">
            <v>73311.78</v>
          </cell>
          <cell r="M8119" t="str">
            <v>F</v>
          </cell>
          <cell r="N8119">
            <v>0.6501</v>
          </cell>
          <cell r="O8119" t="str">
            <v>I</v>
          </cell>
        </row>
        <row r="8120">
          <cell r="F8120" t="str">
            <v>TRLU7433838</v>
          </cell>
          <cell r="G8120" t="str">
            <v>GR-2023/05-0036</v>
          </cell>
          <cell r="H8120" t="str">
            <v>202207-S0069, 202209-S0045, 202210-S0076, 202303-S0037, 202211-S0107, 202205-S0041, 202209-S0041, 202302-S0045, 202209-S0088, 202302-S0003, 202104-S0096, 202302-S0089, 202211-S0017, 202303-S0029, 202302-S0071, 202209-S0067, 202301-S0008, 202303-S0014, 202302-S0070, 202204-S0066, 202212-S0044, 202304-S0021, 202207-S0066</v>
          </cell>
          <cell r="I8120" t="str">
            <v>F</v>
          </cell>
          <cell r="J8120">
            <v>890072.66</v>
          </cell>
          <cell r="K8120">
            <v>890072.66</v>
          </cell>
          <cell r="L8120">
            <v>576055.03</v>
          </cell>
          <cell r="M8120" t="str">
            <v>F</v>
          </cell>
          <cell r="N8120">
            <v>0.6472</v>
          </cell>
          <cell r="O8120" t="str">
            <v>I</v>
          </cell>
        </row>
        <row r="8121">
          <cell r="G8121" t="str">
            <v>SPO-2023/07-0052, SPO-2023/06-0020</v>
          </cell>
        </row>
        <row r="8121">
          <cell r="I8121" t="str">
            <v>F</v>
          </cell>
          <cell r="J8121">
            <v>63800</v>
          </cell>
          <cell r="K8121">
            <v>63800</v>
          </cell>
          <cell r="L8121">
            <v>38280</v>
          </cell>
          <cell r="M8121" t="str">
            <v>F</v>
          </cell>
          <cell r="N8121">
            <v>0.6</v>
          </cell>
          <cell r="O8121" t="str">
            <v>L</v>
          </cell>
        </row>
        <row r="8122">
          <cell r="G8122" t="str">
            <v>SPO-2023/05-0029, SPO-2023/06-0029</v>
          </cell>
        </row>
        <row r="8122">
          <cell r="I8122" t="str">
            <v>F</v>
          </cell>
          <cell r="J8122">
            <v>5355</v>
          </cell>
          <cell r="K8122">
            <v>5355</v>
          </cell>
          <cell r="L8122">
            <v>16065</v>
          </cell>
          <cell r="M8122" t="str">
            <v>F</v>
          </cell>
          <cell r="N8122">
            <v>3</v>
          </cell>
          <cell r="O8122" t="str">
            <v>L</v>
          </cell>
        </row>
        <row r="8123">
          <cell r="G8123" t="str">
            <v>SPO-2023/07-0007, SPO-2023/07-0008</v>
          </cell>
        </row>
        <row r="8123">
          <cell r="I8123" t="str">
            <v>F</v>
          </cell>
          <cell r="J8123">
            <v>24000</v>
          </cell>
          <cell r="K8123">
            <v>24000</v>
          </cell>
          <cell r="L8123">
            <v>14400</v>
          </cell>
          <cell r="M8123" t="str">
            <v>F</v>
          </cell>
          <cell r="N8123">
            <v>0.6</v>
          </cell>
          <cell r="O8123" t="str">
            <v>L</v>
          </cell>
        </row>
        <row r="8124">
          <cell r="F8124" t="str">
            <v>BEAU4399112</v>
          </cell>
          <cell r="G8124" t="str">
            <v>GR-2023/05-0032</v>
          </cell>
          <cell r="H8124" t="str">
            <v>202206-S0071</v>
          </cell>
          <cell r="I8124" t="str">
            <v>F</v>
          </cell>
          <cell r="J8124">
            <v>19926.4</v>
          </cell>
          <cell r="K8124">
            <v>19926.4</v>
          </cell>
          <cell r="L8124">
            <v>12952.16</v>
          </cell>
          <cell r="M8124" t="str">
            <v>F</v>
          </cell>
          <cell r="N8124">
            <v>0.65</v>
          </cell>
          <cell r="O8124" t="str">
            <v>I</v>
          </cell>
        </row>
        <row r="8125">
          <cell r="F8125" t="str">
            <v>BEAU4399112</v>
          </cell>
          <cell r="G8125" t="str">
            <v>GR-2023/05-0031</v>
          </cell>
          <cell r="H8125" t="str">
            <v>202207-S0030, 202112-S0043, 202304-S0006</v>
          </cell>
          <cell r="I8125" t="str">
            <v>F</v>
          </cell>
          <cell r="J8125">
            <v>92525</v>
          </cell>
          <cell r="K8125">
            <v>92525</v>
          </cell>
          <cell r="L8125">
            <v>60141.25</v>
          </cell>
          <cell r="M8125" t="str">
            <v>F</v>
          </cell>
          <cell r="N8125">
            <v>0.65</v>
          </cell>
          <cell r="O8125" t="str">
            <v>I</v>
          </cell>
        </row>
        <row r="8126">
          <cell r="F8126" t="str">
            <v>TLLU8506429</v>
          </cell>
          <cell r="G8126" t="str">
            <v>GR-2023/05-0038</v>
          </cell>
          <cell r="H8126" t="str">
            <v>202212-S0012, 202203-S0011, 202111-S0015, 202302-S0033, 202211-S0103, 202207-S0030, 202209-S0077, 202206-S0028, 202209-S0078, 202111-S0047, 202209-S0075, 202303-S0071, 202206-S0001, 202302-S0062, 202203-S0061</v>
          </cell>
          <cell r="I8126" t="str">
            <v>F</v>
          </cell>
          <cell r="J8126">
            <v>116373.61</v>
          </cell>
          <cell r="K8126">
            <v>116373.61</v>
          </cell>
          <cell r="L8126">
            <v>75642.85</v>
          </cell>
          <cell r="M8126" t="str">
            <v>F</v>
          </cell>
          <cell r="N8126">
            <v>0.65</v>
          </cell>
          <cell r="O8126" t="str">
            <v>I</v>
          </cell>
        </row>
        <row r="8127">
          <cell r="F8127" t="str">
            <v>UETU5293496</v>
          </cell>
          <cell r="G8127" t="str">
            <v>GR-2023/05-0030</v>
          </cell>
          <cell r="H8127" t="str">
            <v>202302-S0062, 202203-S0016, 202211-S0030</v>
          </cell>
          <cell r="I8127" t="str">
            <v>F</v>
          </cell>
          <cell r="J8127">
            <v>113389.03</v>
          </cell>
          <cell r="K8127">
            <v>113389.03</v>
          </cell>
          <cell r="L8127">
            <v>73702.87</v>
          </cell>
          <cell r="M8127" t="str">
            <v>F</v>
          </cell>
          <cell r="N8127">
            <v>0.65</v>
          </cell>
          <cell r="O8127" t="str">
            <v>I</v>
          </cell>
        </row>
        <row r="8128">
          <cell r="F8128" t="str">
            <v>TGBU7065415</v>
          </cell>
          <cell r="G8128" t="str">
            <v>GR-2023/05-0029</v>
          </cell>
          <cell r="H8128" t="str">
            <v>202210-S0087, 202203-S0016, 202302-S0062</v>
          </cell>
          <cell r="I8128" t="str">
            <v>F</v>
          </cell>
          <cell r="J8128">
            <v>108828</v>
          </cell>
          <cell r="K8128">
            <v>108828</v>
          </cell>
          <cell r="L8128">
            <v>70738.2</v>
          </cell>
          <cell r="M8128" t="str">
            <v>F</v>
          </cell>
          <cell r="N8128">
            <v>0.65</v>
          </cell>
          <cell r="O8128" t="str">
            <v>I</v>
          </cell>
        </row>
        <row r="8129">
          <cell r="G8129" t="str">
            <v>SPO-2023/07-0045, SPO-2023/05-0044, SPO-2023/07-0021, SPO-2023/07-0037, SPO-2023/05-0045, SPO-2023/06-0005</v>
          </cell>
        </row>
        <row r="8129">
          <cell r="I8129" t="str">
            <v>F</v>
          </cell>
          <cell r="J8129">
            <v>91318</v>
          </cell>
          <cell r="K8129">
            <v>91318</v>
          </cell>
          <cell r="L8129">
            <v>54790.8</v>
          </cell>
          <cell r="M8129" t="str">
            <v>F</v>
          </cell>
          <cell r="N8129">
            <v>0.6</v>
          </cell>
          <cell r="O8129" t="str">
            <v>L</v>
          </cell>
        </row>
        <row r="8130">
          <cell r="G8130" t="str">
            <v>SPO-2023/07-0044, SPO-2023/06-0042</v>
          </cell>
        </row>
        <row r="8130">
          <cell r="I8130" t="str">
            <v>F</v>
          </cell>
          <cell r="J8130">
            <v>6234.5</v>
          </cell>
          <cell r="K8130">
            <v>6234.5</v>
          </cell>
          <cell r="L8130">
            <v>3740.7</v>
          </cell>
          <cell r="M8130" t="str">
            <v>F</v>
          </cell>
          <cell r="N8130">
            <v>0.6</v>
          </cell>
          <cell r="O8130" t="str">
            <v>L</v>
          </cell>
        </row>
        <row r="8131">
          <cell r="G8131" t="str">
            <v>SPO-2023/06-0029</v>
          </cell>
        </row>
        <row r="8131">
          <cell r="I8131" t="str">
            <v>F</v>
          </cell>
          <cell r="J8131">
            <v>2310</v>
          </cell>
          <cell r="K8131">
            <v>2310</v>
          </cell>
          <cell r="L8131">
            <v>6930</v>
          </cell>
          <cell r="M8131" t="str">
            <v>F</v>
          </cell>
          <cell r="N8131">
            <v>3</v>
          </cell>
          <cell r="O8131" t="str">
            <v>L</v>
          </cell>
        </row>
        <row r="8132">
          <cell r="G8132" t="str">
            <v>GR-2023/05-0016</v>
          </cell>
        </row>
        <row r="8132">
          <cell r="I8132" t="str">
            <v>F</v>
          </cell>
          <cell r="J8132">
            <v>17115</v>
          </cell>
          <cell r="K8132">
            <v>17115</v>
          </cell>
          <cell r="L8132">
            <v>17115</v>
          </cell>
          <cell r="M8132" t="str">
            <v>F</v>
          </cell>
          <cell r="N8132">
            <v>1</v>
          </cell>
        </row>
        <row r="8133">
          <cell r="F8133" t="str">
            <v>CMAU8864565</v>
          </cell>
          <cell r="G8133" t="str">
            <v>GR-2023/05-0037</v>
          </cell>
          <cell r="H8133" t="str">
            <v>202304-S0037, 202302-S0010, 202210-S0022, 202209-S0051, 202209-S0043, 202302-S0012, 202303-S0015, 202302-S0026, 202302-S0001, 202104-S0004</v>
          </cell>
          <cell r="I8133" t="str">
            <v>F</v>
          </cell>
          <cell r="J8133">
            <v>140551</v>
          </cell>
          <cell r="K8133">
            <v>140551</v>
          </cell>
          <cell r="L8133">
            <v>91358.15</v>
          </cell>
          <cell r="M8133" t="str">
            <v>F</v>
          </cell>
          <cell r="N8133">
            <v>0.65</v>
          </cell>
          <cell r="O8133" t="str">
            <v>I</v>
          </cell>
        </row>
        <row r="8134">
          <cell r="F8134" t="str">
            <v>SEKU4517490</v>
          </cell>
          <cell r="G8134" t="str">
            <v>GR-2023/05-0039</v>
          </cell>
          <cell r="H8134" t="str">
            <v>202303-S0015, 202209-S0065, 202208-S0043, 202211-S0011, 202211-S0081, 202302-S0079, 202210-S0063, 202209-S0043, 202208-S0063, 202302-S0012, 202209-S0036</v>
          </cell>
          <cell r="I8134" t="str">
            <v>F</v>
          </cell>
          <cell r="J8134">
            <v>190523</v>
          </cell>
          <cell r="K8134">
            <v>190523</v>
          </cell>
          <cell r="L8134">
            <v>123839.95</v>
          </cell>
          <cell r="M8134" t="str">
            <v>F</v>
          </cell>
          <cell r="N8134">
            <v>0.65</v>
          </cell>
          <cell r="O8134" t="str">
            <v>I</v>
          </cell>
        </row>
        <row r="8135">
          <cell r="I8135" t="str">
            <v>T</v>
          </cell>
          <cell r="J8135">
            <v>1060</v>
          </cell>
          <cell r="K8135">
            <v>1060</v>
          </cell>
          <cell r="L8135">
            <v>636</v>
          </cell>
          <cell r="M8135" t="str">
            <v>F</v>
          </cell>
          <cell r="N8135">
            <v>0.6</v>
          </cell>
          <cell r="O8135" t="str">
            <v>L</v>
          </cell>
        </row>
        <row r="8136">
          <cell r="G8136" t="str">
            <v>SPO-2023/06-0021, SPO-2023/05-0020</v>
          </cell>
        </row>
        <row r="8136">
          <cell r="I8136" t="str">
            <v>F</v>
          </cell>
          <cell r="J8136">
            <v>43000</v>
          </cell>
          <cell r="K8136">
            <v>43000</v>
          </cell>
          <cell r="L8136">
            <v>129000</v>
          </cell>
          <cell r="M8136" t="str">
            <v>F</v>
          </cell>
          <cell r="N8136">
            <v>3</v>
          </cell>
          <cell r="O8136" t="str">
            <v>L</v>
          </cell>
        </row>
        <row r="8137">
          <cell r="G8137" t="str">
            <v>SPO-2023/07-0049, SPO-2023/05-0015, SPO-2023/05-0014, SPO-2023/08-0037, SPO-2023/06-0049, SPO-2023/05-0016, SPO-2023/06-0046, SPO-2023/06-0047, SPO-2023/07-0046, SPO-2023/05-0017, SPO-2023/06-0045, SPO-2023/07-0032, SPO-2023/05-0018</v>
          </cell>
        </row>
        <row r="8137">
          <cell r="I8137" t="str">
            <v>F</v>
          </cell>
          <cell r="J8137">
            <v>932000</v>
          </cell>
          <cell r="K8137">
            <v>932000</v>
          </cell>
          <cell r="L8137">
            <v>559200</v>
          </cell>
          <cell r="M8137" t="str">
            <v>F</v>
          </cell>
          <cell r="N8137">
            <v>0.6</v>
          </cell>
          <cell r="O8137" t="str">
            <v>L</v>
          </cell>
        </row>
        <row r="8138">
          <cell r="G8138" t="str">
            <v>SPO-2023/07-0014, SPO-2023/08-0012, SPO-2023/05-0026</v>
          </cell>
        </row>
        <row r="8138">
          <cell r="I8138" t="str">
            <v>F</v>
          </cell>
          <cell r="J8138">
            <v>70966</v>
          </cell>
          <cell r="K8138">
            <v>70966</v>
          </cell>
          <cell r="L8138">
            <v>212898</v>
          </cell>
          <cell r="M8138" t="str">
            <v>F</v>
          </cell>
          <cell r="N8138">
            <v>3</v>
          </cell>
          <cell r="O8138" t="str">
            <v>L</v>
          </cell>
        </row>
        <row r="8139">
          <cell r="G8139" t="str">
            <v>SPO-2023/06-0042, SPO-2023/06-0003</v>
          </cell>
        </row>
        <row r="8139">
          <cell r="I8139" t="str">
            <v>F</v>
          </cell>
          <cell r="J8139">
            <v>30492</v>
          </cell>
          <cell r="K8139">
            <v>30492</v>
          </cell>
          <cell r="L8139">
            <v>18295.2</v>
          </cell>
          <cell r="M8139" t="str">
            <v>F</v>
          </cell>
          <cell r="N8139">
            <v>0.6</v>
          </cell>
          <cell r="O8139" t="str">
            <v>L</v>
          </cell>
        </row>
        <row r="8140">
          <cell r="G8140" t="str">
            <v>SPO-2023/05-0031</v>
          </cell>
        </row>
        <row r="8140">
          <cell r="I8140" t="str">
            <v>F</v>
          </cell>
          <cell r="J8140">
            <v>16500</v>
          </cell>
          <cell r="K8140">
            <v>16500</v>
          </cell>
          <cell r="L8140">
            <v>9900</v>
          </cell>
          <cell r="M8140" t="str">
            <v>F</v>
          </cell>
          <cell r="N8140">
            <v>0.6</v>
          </cell>
          <cell r="O8140" t="str">
            <v>L</v>
          </cell>
        </row>
        <row r="8141">
          <cell r="G8141" t="str">
            <v>SPO-2023/06-0022</v>
          </cell>
        </row>
        <row r="8141">
          <cell r="I8141" t="str">
            <v>F</v>
          </cell>
          <cell r="J8141">
            <v>13740</v>
          </cell>
          <cell r="K8141">
            <v>13740</v>
          </cell>
          <cell r="L8141">
            <v>41220</v>
          </cell>
          <cell r="M8141" t="str">
            <v>F</v>
          </cell>
          <cell r="N8141">
            <v>3</v>
          </cell>
          <cell r="O8141" t="str">
            <v>L</v>
          </cell>
        </row>
        <row r="8142">
          <cell r="I8142" t="str">
            <v>F</v>
          </cell>
          <cell r="J8142">
            <v>5289</v>
          </cell>
          <cell r="K8142">
            <v>5289</v>
          </cell>
          <cell r="L8142">
            <v>3173.4</v>
          </cell>
          <cell r="M8142" t="str">
            <v>F</v>
          </cell>
          <cell r="N8142">
            <v>0.6</v>
          </cell>
          <cell r="O8142" t="str">
            <v>N</v>
          </cell>
        </row>
        <row r="8143">
          <cell r="F8143" t="str">
            <v>SEGU6625946</v>
          </cell>
          <cell r="G8143" t="str">
            <v>GR-2023/05-0025</v>
          </cell>
          <cell r="H8143" t="str">
            <v>202302-S0056, 202212-S0039, 202210-S0086, 202303-S0046, 202303-S0005</v>
          </cell>
          <cell r="I8143" t="str">
            <v>F</v>
          </cell>
          <cell r="J8143">
            <v>138628.04</v>
          </cell>
          <cell r="K8143">
            <v>138628.04</v>
          </cell>
          <cell r="L8143">
            <v>89720.07</v>
          </cell>
          <cell r="M8143" t="str">
            <v>F</v>
          </cell>
          <cell r="N8143">
            <v>0.6472</v>
          </cell>
          <cell r="O8143" t="str">
            <v>I</v>
          </cell>
        </row>
        <row r="8144">
          <cell r="G8144" t="str">
            <v>SPO-2023/07-0008, SPO-2023/06-0038, SPO-2023/07-0021</v>
          </cell>
        </row>
        <row r="8144">
          <cell r="I8144" t="str">
            <v>F</v>
          </cell>
          <cell r="J8144">
            <v>72687</v>
          </cell>
          <cell r="K8144">
            <v>72687</v>
          </cell>
          <cell r="L8144">
            <v>218061</v>
          </cell>
          <cell r="M8144" t="str">
            <v>F</v>
          </cell>
          <cell r="N8144">
            <v>3</v>
          </cell>
          <cell r="O8144" t="str">
            <v>L</v>
          </cell>
        </row>
        <row r="8145">
          <cell r="G8145" t="str">
            <v>SPO-2023/05-0026</v>
          </cell>
        </row>
        <row r="8145">
          <cell r="I8145" t="str">
            <v>F</v>
          </cell>
          <cell r="J8145">
            <v>8073.8</v>
          </cell>
          <cell r="K8145">
            <v>8073.8</v>
          </cell>
          <cell r="L8145">
            <v>24221.4</v>
          </cell>
          <cell r="M8145" t="str">
            <v>F</v>
          </cell>
          <cell r="N8145">
            <v>3</v>
          </cell>
          <cell r="O8145" t="str">
            <v>N</v>
          </cell>
        </row>
        <row r="8146">
          <cell r="F8146" t="str">
            <v>BEAU6421555</v>
          </cell>
          <cell r="G8146" t="str">
            <v>GR-2023/05-0040</v>
          </cell>
          <cell r="H8146" t="str">
            <v>202303-S0074, 202212-S0039, 202303-S0072, 202303-S0058, 202205-S0076, 202209-S0040, 202303-S0053, 202211-S0037, 202303-S0042, 202210-S0086, 202211-S0029, 202303-S0046, 202211-S0078</v>
          </cell>
          <cell r="I8146" t="str">
            <v>F</v>
          </cell>
          <cell r="J8146">
            <v>153931.07</v>
          </cell>
          <cell r="K8146">
            <v>153931.07</v>
          </cell>
          <cell r="L8146">
            <v>99624.19</v>
          </cell>
          <cell r="M8146" t="str">
            <v>F</v>
          </cell>
          <cell r="N8146">
            <v>0.6472</v>
          </cell>
          <cell r="O8146" t="str">
            <v>I</v>
          </cell>
        </row>
        <row r="8147">
          <cell r="G8147" t="str">
            <v>SPO-2024/06-0016, SPO-2024/03-0028, SPO-2023/07-0038</v>
          </cell>
        </row>
        <row r="8147">
          <cell r="I8147" t="str">
            <v>F</v>
          </cell>
          <cell r="J8147">
            <v>378000</v>
          </cell>
          <cell r="K8147">
            <v>378000</v>
          </cell>
          <cell r="L8147">
            <v>226800</v>
          </cell>
          <cell r="M8147" t="str">
            <v>F</v>
          </cell>
          <cell r="N8147">
            <v>0.6</v>
          </cell>
          <cell r="O8147" t="str">
            <v>L</v>
          </cell>
        </row>
        <row r="8148">
          <cell r="G8148" t="str">
            <v>SPO-2023/06-0029</v>
          </cell>
        </row>
        <row r="8148">
          <cell r="I8148" t="str">
            <v>F</v>
          </cell>
          <cell r="J8148">
            <v>3350</v>
          </cell>
          <cell r="K8148">
            <v>3350</v>
          </cell>
          <cell r="L8148">
            <v>10050</v>
          </cell>
          <cell r="M8148" t="str">
            <v>F</v>
          </cell>
          <cell r="N8148">
            <v>3</v>
          </cell>
          <cell r="O8148" t="str">
            <v>L</v>
          </cell>
        </row>
        <row r="8149">
          <cell r="F8149" t="str">
            <v>TCKU7159696</v>
          </cell>
          <cell r="G8149" t="str">
            <v>GR-2023/05-0027</v>
          </cell>
          <cell r="H8149" t="str">
            <v>202211-S0037, 202303-S0023</v>
          </cell>
          <cell r="I8149" t="str">
            <v>F</v>
          </cell>
          <cell r="J8149">
            <v>108568.93</v>
          </cell>
          <cell r="K8149">
            <v>108568.93</v>
          </cell>
          <cell r="L8149">
            <v>70265.81</v>
          </cell>
          <cell r="M8149" t="str">
            <v>F</v>
          </cell>
          <cell r="N8149">
            <v>0.6472</v>
          </cell>
          <cell r="O8149" t="str">
            <v>I</v>
          </cell>
        </row>
        <row r="8150">
          <cell r="G8150" t="str">
            <v>SPO-2023/08-0042</v>
          </cell>
        </row>
        <row r="8150">
          <cell r="I8150" t="str">
            <v>F</v>
          </cell>
          <cell r="J8150">
            <v>28000</v>
          </cell>
          <cell r="K8150">
            <v>28000</v>
          </cell>
          <cell r="L8150">
            <v>28000</v>
          </cell>
          <cell r="M8150" t="str">
            <v>F</v>
          </cell>
          <cell r="N8150">
            <v>1</v>
          </cell>
          <cell r="O8150" t="str">
            <v>L</v>
          </cell>
        </row>
        <row r="8151">
          <cell r="F8151" t="str">
            <v>SEGU5205131</v>
          </cell>
          <cell r="G8151" t="str">
            <v>GR-2023/05-0019</v>
          </cell>
          <cell r="H8151" t="str">
            <v>202202-S0038, 202208-S0072, 202302-S0076</v>
          </cell>
          <cell r="I8151" t="str">
            <v>F</v>
          </cell>
          <cell r="J8151">
            <v>132654.08</v>
          </cell>
          <cell r="K8151">
            <v>132654.08</v>
          </cell>
          <cell r="L8151">
            <v>85853.72</v>
          </cell>
          <cell r="M8151" t="str">
            <v>F</v>
          </cell>
          <cell r="N8151">
            <v>0.6472</v>
          </cell>
          <cell r="O8151" t="str">
            <v>I</v>
          </cell>
        </row>
        <row r="8152">
          <cell r="G8152" t="str">
            <v>SPO-2023/06-0003, SPO-2023/07-0038</v>
          </cell>
        </row>
        <row r="8152">
          <cell r="I8152" t="str">
            <v>F</v>
          </cell>
          <cell r="J8152">
            <v>110148</v>
          </cell>
          <cell r="K8152">
            <v>110148</v>
          </cell>
          <cell r="L8152">
            <v>66088.8</v>
          </cell>
          <cell r="M8152" t="str">
            <v>F</v>
          </cell>
          <cell r="N8152">
            <v>0.6</v>
          </cell>
          <cell r="O8152" t="str">
            <v>L</v>
          </cell>
        </row>
        <row r="8153">
          <cell r="F8153" t="str">
            <v>CMAU7497948</v>
          </cell>
          <cell r="G8153" t="str">
            <v>GR-2023/05-0024</v>
          </cell>
          <cell r="H8153" t="str">
            <v>202302-S0060</v>
          </cell>
          <cell r="I8153" t="str">
            <v>F</v>
          </cell>
          <cell r="J8153">
            <v>32550</v>
          </cell>
          <cell r="K8153">
            <v>32550</v>
          </cell>
          <cell r="L8153">
            <v>21066.36</v>
          </cell>
          <cell r="M8153" t="str">
            <v>F</v>
          </cell>
          <cell r="N8153">
            <v>0.6472</v>
          </cell>
          <cell r="O8153" t="str">
            <v>I</v>
          </cell>
        </row>
        <row r="8154">
          <cell r="F8154" t="str">
            <v>CMAU7497948</v>
          </cell>
          <cell r="G8154" t="str">
            <v>GR-2023/05-0023</v>
          </cell>
          <cell r="H8154" t="str">
            <v>202302-S0076, 202208-S0072, 202202-S0038</v>
          </cell>
          <cell r="I8154" t="str">
            <v>F</v>
          </cell>
          <cell r="J8154">
            <v>137535</v>
          </cell>
          <cell r="K8154">
            <v>137535</v>
          </cell>
          <cell r="L8154">
            <v>89012.65</v>
          </cell>
          <cell r="M8154" t="str">
            <v>F</v>
          </cell>
          <cell r="N8154">
            <v>0.6472</v>
          </cell>
          <cell r="O8154" t="str">
            <v>I</v>
          </cell>
        </row>
        <row r="8155">
          <cell r="G8155" t="str">
            <v>SPO-2023/05-0042</v>
          </cell>
        </row>
        <row r="8155">
          <cell r="I8155" t="str">
            <v>F</v>
          </cell>
          <cell r="J8155">
            <v>55000</v>
          </cell>
          <cell r="K8155">
            <v>55000</v>
          </cell>
          <cell r="L8155">
            <v>165000</v>
          </cell>
          <cell r="M8155" t="str">
            <v>F</v>
          </cell>
          <cell r="N8155">
            <v>3</v>
          </cell>
          <cell r="O8155" t="str">
            <v>L</v>
          </cell>
        </row>
        <row r="8156">
          <cell r="G8156" t="str">
            <v>SPO-2023/07-0011</v>
          </cell>
        </row>
        <row r="8156">
          <cell r="I8156" t="str">
            <v>F</v>
          </cell>
          <cell r="J8156">
            <v>19455</v>
          </cell>
          <cell r="K8156">
            <v>19455</v>
          </cell>
          <cell r="L8156">
            <v>58365</v>
          </cell>
          <cell r="M8156" t="str">
            <v>F</v>
          </cell>
          <cell r="N8156">
            <v>3</v>
          </cell>
          <cell r="O8156" t="str">
            <v>L</v>
          </cell>
        </row>
        <row r="8157">
          <cell r="F8157" t="str">
            <v>BMOU5421874</v>
          </cell>
          <cell r="G8157" t="str">
            <v>GR-2023/05-0010</v>
          </cell>
          <cell r="H8157" t="str">
            <v>202302-S0009</v>
          </cell>
          <cell r="I8157" t="str">
            <v>F</v>
          </cell>
          <cell r="J8157">
            <v>20400</v>
          </cell>
          <cell r="K8157">
            <v>20400</v>
          </cell>
          <cell r="L8157">
            <v>13202.88</v>
          </cell>
          <cell r="M8157" t="str">
            <v>F</v>
          </cell>
          <cell r="N8157">
            <v>0.6472</v>
          </cell>
          <cell r="O8157" t="str">
            <v>I</v>
          </cell>
        </row>
        <row r="8158">
          <cell r="G8158" t="str">
            <v>SPO-2023/06-0042, SPO-2023/07-0038, SPO-2023/07-0042</v>
          </cell>
        </row>
        <row r="8158">
          <cell r="I8158" t="str">
            <v>F</v>
          </cell>
          <cell r="J8158">
            <v>37485</v>
          </cell>
          <cell r="K8158">
            <v>37485</v>
          </cell>
          <cell r="L8158">
            <v>22491</v>
          </cell>
          <cell r="M8158" t="str">
            <v>F</v>
          </cell>
          <cell r="N8158">
            <v>0.6</v>
          </cell>
          <cell r="O8158" t="str">
            <v>L</v>
          </cell>
        </row>
        <row r="8159">
          <cell r="F8159" t="str">
            <v>BMOU5421874</v>
          </cell>
          <cell r="G8159" t="str">
            <v>GR-2023/05-0009</v>
          </cell>
          <cell r="H8159" t="str">
            <v>202303-S0061, 202303-S0034, 202303-S0087, 202302-S0067, 202302-S0084</v>
          </cell>
          <cell r="I8159" t="str">
            <v>F</v>
          </cell>
          <cell r="J8159">
            <v>40166</v>
          </cell>
          <cell r="K8159">
            <v>40166</v>
          </cell>
          <cell r="L8159">
            <v>25995.44</v>
          </cell>
          <cell r="M8159" t="str">
            <v>F</v>
          </cell>
          <cell r="N8159">
            <v>0.6472</v>
          </cell>
          <cell r="O8159" t="str">
            <v>I</v>
          </cell>
        </row>
        <row r="8160">
          <cell r="F8160" t="str">
            <v>BMOU5421874</v>
          </cell>
          <cell r="G8160" t="str">
            <v>GR-2023/05-0008</v>
          </cell>
          <cell r="H8160" t="str">
            <v>202303-S0041, 202302-S0050, 202303-S0008, 202211-S0015, 202303-S0050, 202303-S0049</v>
          </cell>
          <cell r="I8160" t="str">
            <v>F</v>
          </cell>
          <cell r="J8160">
            <v>64485</v>
          </cell>
          <cell r="K8160">
            <v>64485</v>
          </cell>
          <cell r="L8160">
            <v>41734.69</v>
          </cell>
          <cell r="M8160" t="str">
            <v>F</v>
          </cell>
          <cell r="N8160">
            <v>0.6472</v>
          </cell>
          <cell r="O8160" t="str">
            <v>I</v>
          </cell>
        </row>
        <row r="8161">
          <cell r="G8161" t="str">
            <v>SPO-2023/06-0006, SPO-2024/07-0017, SPO-2023/10-0039, SPO-2023/07-0043, SPO-2023/11-0055, SPO-2023/08-0019, SPO-2024/07-0035, SPO-2024/01-0056, SPO-2023/07-0041, SPO-2024/07-0034, SPO-2024/03-0023</v>
          </cell>
        </row>
        <row r="8161">
          <cell r="I8161" t="str">
            <v>F</v>
          </cell>
          <cell r="J8161">
            <v>115711</v>
          </cell>
          <cell r="K8161">
            <v>115711</v>
          </cell>
          <cell r="L8161">
            <v>69426.6</v>
          </cell>
          <cell r="M8161" t="str">
            <v>F</v>
          </cell>
          <cell r="N8161">
            <v>0.6</v>
          </cell>
          <cell r="O8161" t="str">
            <v>L</v>
          </cell>
        </row>
        <row r="8162">
          <cell r="F8162" t="str">
            <v>BMOU5421874</v>
          </cell>
          <cell r="G8162" t="str">
            <v>GR-2023/05-0007</v>
          </cell>
          <cell r="H8162" t="str">
            <v>202303-S0055, 202303-S0027</v>
          </cell>
          <cell r="I8162" t="str">
            <v>F</v>
          </cell>
          <cell r="J8162">
            <v>4306</v>
          </cell>
          <cell r="K8162">
            <v>4306</v>
          </cell>
          <cell r="L8162">
            <v>2786.84</v>
          </cell>
          <cell r="M8162" t="str">
            <v>F</v>
          </cell>
          <cell r="N8162">
            <v>0.6472</v>
          </cell>
          <cell r="O8162" t="str">
            <v>I</v>
          </cell>
        </row>
        <row r="8163">
          <cell r="F8163" t="str">
            <v>BMOU5421874</v>
          </cell>
          <cell r="G8163" t="str">
            <v>GR-2023/05-0006</v>
          </cell>
          <cell r="H8163" t="str">
            <v>202302-S0020</v>
          </cell>
          <cell r="I8163" t="str">
            <v>F</v>
          </cell>
          <cell r="J8163">
            <v>34638</v>
          </cell>
          <cell r="K8163">
            <v>34638</v>
          </cell>
          <cell r="L8163">
            <v>22417.71</v>
          </cell>
          <cell r="M8163" t="str">
            <v>F</v>
          </cell>
          <cell r="N8163">
            <v>0.6472</v>
          </cell>
          <cell r="O8163" t="str">
            <v>I</v>
          </cell>
        </row>
        <row r="8164">
          <cell r="F8164" t="str">
            <v>BMOU5421874</v>
          </cell>
          <cell r="G8164" t="str">
            <v>GR-2023/05-0005</v>
          </cell>
          <cell r="H8164" t="str">
            <v>202210-S0031, 202303-S0076, 202211-S0060, 202210-S0032, 202012-S0070, 202302-S0069, 202212-S0024, 202211-S0008, 202212-S0009, 202207-S0067, 202302-S0025, 202303-S0036, 202205-S0051</v>
          </cell>
          <cell r="I8164" t="str">
            <v>F</v>
          </cell>
          <cell r="J8164">
            <v>153246</v>
          </cell>
          <cell r="K8164">
            <v>153246</v>
          </cell>
          <cell r="L8164">
            <v>99180.81</v>
          </cell>
          <cell r="M8164" t="str">
            <v>F</v>
          </cell>
          <cell r="N8164">
            <v>0.6472</v>
          </cell>
          <cell r="O8164" t="str">
            <v>I</v>
          </cell>
        </row>
        <row r="8165">
          <cell r="G8165" t="str">
            <v>SPO-2023/04-0043, SPO-2023/06-0005, SPO-2023/07-0037, SPO-2023/07-0008, SPO-2023/07-0045, SPO-2023/05-0061</v>
          </cell>
        </row>
        <row r="8165">
          <cell r="I8165" t="str">
            <v>F</v>
          </cell>
          <cell r="J8165">
            <v>42700</v>
          </cell>
          <cell r="K8165">
            <v>42700</v>
          </cell>
          <cell r="L8165">
            <v>25620</v>
          </cell>
          <cell r="M8165" t="str">
            <v>F</v>
          </cell>
          <cell r="N8165">
            <v>0.6</v>
          </cell>
          <cell r="O8165" t="str">
            <v>L</v>
          </cell>
        </row>
        <row r="8166">
          <cell r="F8166" t="str">
            <v>BMOU5421874</v>
          </cell>
          <cell r="G8166" t="str">
            <v>GR-2023/05-0004</v>
          </cell>
          <cell r="H8166" t="str">
            <v>202302-S0066, 202212-S0010, 202302-S0013, 202303-S0033</v>
          </cell>
          <cell r="I8166" t="str">
            <v>F</v>
          </cell>
          <cell r="J8166">
            <v>59537.44</v>
          </cell>
          <cell r="K8166">
            <v>59537.44</v>
          </cell>
          <cell r="L8166">
            <v>38532.63</v>
          </cell>
          <cell r="M8166" t="str">
            <v>F</v>
          </cell>
          <cell r="N8166">
            <v>0.6472</v>
          </cell>
          <cell r="O8166" t="str">
            <v>I</v>
          </cell>
        </row>
        <row r="8167">
          <cell r="G8167" t="str">
            <v>SPO-2023/06-0022</v>
          </cell>
        </row>
        <row r="8167">
          <cell r="I8167" t="str">
            <v>F</v>
          </cell>
          <cell r="J8167">
            <v>4288</v>
          </cell>
          <cell r="K8167">
            <v>4288</v>
          </cell>
          <cell r="L8167">
            <v>12864</v>
          </cell>
          <cell r="M8167" t="str">
            <v>F</v>
          </cell>
          <cell r="N8167">
            <v>3</v>
          </cell>
          <cell r="O8167" t="str">
            <v>L</v>
          </cell>
        </row>
        <row r="8168">
          <cell r="F8168" t="str">
            <v>BMOU5421874</v>
          </cell>
          <cell r="G8168" t="str">
            <v>GR-2023/05-0003</v>
          </cell>
          <cell r="H8168" t="str">
            <v>202303-S0045, 202302-S0031, 202303-S0021, 202302-S0011, 202302-S0017</v>
          </cell>
          <cell r="I8168" t="str">
            <v>F</v>
          </cell>
          <cell r="J8168">
            <v>71031</v>
          </cell>
          <cell r="K8168">
            <v>71031</v>
          </cell>
          <cell r="L8168">
            <v>45971.26</v>
          </cell>
          <cell r="M8168" t="str">
            <v>F</v>
          </cell>
          <cell r="N8168">
            <v>0.6472</v>
          </cell>
          <cell r="O8168" t="str">
            <v>I</v>
          </cell>
        </row>
        <row r="8169">
          <cell r="G8169" t="str">
            <v>SPO-2023/06-0026, SPO-2023/07-0014</v>
          </cell>
        </row>
        <row r="8169">
          <cell r="I8169" t="str">
            <v>F</v>
          </cell>
          <cell r="J8169">
            <v>93600</v>
          </cell>
          <cell r="K8169">
            <v>93600</v>
          </cell>
          <cell r="L8169">
            <v>280800</v>
          </cell>
          <cell r="M8169" t="str">
            <v>F</v>
          </cell>
          <cell r="N8169">
            <v>3</v>
          </cell>
          <cell r="O8169" t="str">
            <v>L</v>
          </cell>
        </row>
        <row r="8170">
          <cell r="G8170" t="str">
            <v>SPO-2023/08-0010</v>
          </cell>
        </row>
        <row r="8170">
          <cell r="I8170" t="str">
            <v>F</v>
          </cell>
          <cell r="J8170">
            <v>11446</v>
          </cell>
          <cell r="K8170">
            <v>11446</v>
          </cell>
          <cell r="L8170">
            <v>34338</v>
          </cell>
          <cell r="M8170" t="str">
            <v>F</v>
          </cell>
          <cell r="N8170">
            <v>3</v>
          </cell>
          <cell r="O8170" t="str">
            <v>L</v>
          </cell>
        </row>
        <row r="8171">
          <cell r="G8171" t="str">
            <v>SPO-2023/06-0003, SPO-2023/06-0042</v>
          </cell>
        </row>
        <row r="8171">
          <cell r="I8171" t="str">
            <v>F</v>
          </cell>
          <cell r="J8171">
            <v>66826.5</v>
          </cell>
          <cell r="K8171">
            <v>66826.5</v>
          </cell>
          <cell r="L8171">
            <v>200479.5</v>
          </cell>
          <cell r="M8171" t="str">
            <v>F</v>
          </cell>
          <cell r="N8171">
            <v>3</v>
          </cell>
          <cell r="O8171" t="str">
            <v>L</v>
          </cell>
        </row>
        <row r="8172">
          <cell r="G8172" t="str">
            <v>SPO-2023/06-0003</v>
          </cell>
        </row>
        <row r="8172">
          <cell r="I8172" t="str">
            <v>F</v>
          </cell>
          <cell r="J8172">
            <v>32510</v>
          </cell>
          <cell r="K8172">
            <v>32510</v>
          </cell>
          <cell r="L8172">
            <v>19506</v>
          </cell>
          <cell r="M8172" t="str">
            <v>F</v>
          </cell>
          <cell r="N8172">
            <v>0.6</v>
          </cell>
          <cell r="O8172" t="str">
            <v>L</v>
          </cell>
        </row>
        <row r="8173">
          <cell r="G8173" t="str">
            <v>SPO-2023/06-0003</v>
          </cell>
        </row>
        <row r="8173">
          <cell r="I8173" t="str">
            <v>F</v>
          </cell>
          <cell r="J8173">
            <v>128275</v>
          </cell>
          <cell r="K8173">
            <v>128275</v>
          </cell>
          <cell r="L8173">
            <v>76965</v>
          </cell>
          <cell r="M8173" t="str">
            <v>F</v>
          </cell>
          <cell r="N8173">
            <v>0.6</v>
          </cell>
          <cell r="O8173" t="str">
            <v>N</v>
          </cell>
        </row>
        <row r="8174">
          <cell r="G8174" t="str">
            <v>SPO-2023/05-0023, SPO-2023/06-0024</v>
          </cell>
        </row>
        <row r="8174">
          <cell r="I8174" t="str">
            <v>F</v>
          </cell>
          <cell r="J8174">
            <v>30500</v>
          </cell>
          <cell r="K8174">
            <v>30500</v>
          </cell>
          <cell r="L8174">
            <v>30500</v>
          </cell>
          <cell r="M8174" t="str">
            <v>F</v>
          </cell>
          <cell r="N8174">
            <v>1</v>
          </cell>
          <cell r="O8174" t="str">
            <v>L</v>
          </cell>
        </row>
        <row r="8175">
          <cell r="G8175" t="str">
            <v>SPO-2023/09-0011, SPO-2023/09-0050, SPO-2023/06-0029, SPO-2023/08-0014, SPO-2023/12-0024, SPO-2023/05-0029</v>
          </cell>
        </row>
        <row r="8175">
          <cell r="I8175" t="str">
            <v>F</v>
          </cell>
          <cell r="J8175">
            <v>16027</v>
          </cell>
          <cell r="K8175">
            <v>16027</v>
          </cell>
          <cell r="L8175">
            <v>48081</v>
          </cell>
          <cell r="M8175" t="str">
            <v>F</v>
          </cell>
          <cell r="N8175">
            <v>3</v>
          </cell>
          <cell r="O8175" t="str">
            <v>L</v>
          </cell>
        </row>
        <row r="8176">
          <cell r="G8176" t="str">
            <v>SPO-2024/03-0011, SPO-2023/05-0041, SPO-2023/08-0036, SPO-2023/12-0075, SPO-2024/01-0105, SPO-2023/06-0013, SPO-2023/08-0039, SPO-2023/06-0014</v>
          </cell>
        </row>
        <row r="8176">
          <cell r="I8176" t="str">
            <v>F</v>
          </cell>
          <cell r="J8176">
            <v>33270</v>
          </cell>
          <cell r="K8176">
            <v>33270</v>
          </cell>
          <cell r="L8176">
            <v>99810</v>
          </cell>
          <cell r="M8176" t="str">
            <v>F</v>
          </cell>
          <cell r="N8176">
            <v>3</v>
          </cell>
          <cell r="O8176" t="str">
            <v>L</v>
          </cell>
        </row>
        <row r="8177">
          <cell r="G8177" t="str">
            <v>SPO-2023/06-0039</v>
          </cell>
        </row>
        <row r="8177">
          <cell r="I8177" t="str">
            <v>F</v>
          </cell>
          <cell r="J8177">
            <v>684.62</v>
          </cell>
          <cell r="K8177">
            <v>684.62</v>
          </cell>
          <cell r="L8177">
            <v>2053.86</v>
          </cell>
          <cell r="M8177" t="str">
            <v>F</v>
          </cell>
          <cell r="N8177">
            <v>3</v>
          </cell>
          <cell r="O8177" t="str">
            <v>L</v>
          </cell>
        </row>
        <row r="8178">
          <cell r="G8178" t="str">
            <v>SPO-2023/06-0022</v>
          </cell>
        </row>
        <row r="8178">
          <cell r="I8178" t="str">
            <v>F</v>
          </cell>
          <cell r="J8178">
            <v>29400</v>
          </cell>
          <cell r="K8178">
            <v>29400</v>
          </cell>
          <cell r="L8178">
            <v>88200</v>
          </cell>
          <cell r="M8178" t="str">
            <v>F</v>
          </cell>
          <cell r="N8178">
            <v>3</v>
          </cell>
          <cell r="O8178" t="str">
            <v>L</v>
          </cell>
        </row>
        <row r="8179">
          <cell r="I8179" t="str">
            <v>T</v>
          </cell>
          <cell r="J8179">
            <v>0</v>
          </cell>
          <cell r="K8179">
            <v>0</v>
          </cell>
          <cell r="L8179">
            <v>0</v>
          </cell>
          <cell r="M8179" t="str">
            <v>F</v>
          </cell>
          <cell r="N8179">
            <v>3</v>
          </cell>
          <cell r="O8179" t="str">
            <v>L</v>
          </cell>
        </row>
        <row r="8180">
          <cell r="G8180" t="str">
            <v>SPO-2023/05-0026</v>
          </cell>
        </row>
        <row r="8180">
          <cell r="I8180" t="str">
            <v>F</v>
          </cell>
          <cell r="J8180">
            <v>26560</v>
          </cell>
          <cell r="K8180">
            <v>26560</v>
          </cell>
          <cell r="L8180">
            <v>79680</v>
          </cell>
          <cell r="M8180" t="str">
            <v>F</v>
          </cell>
          <cell r="N8180">
            <v>3</v>
          </cell>
          <cell r="O8180" t="str">
            <v>L</v>
          </cell>
        </row>
        <row r="8181">
          <cell r="F8181" t="str">
            <v>TGBU4938085</v>
          </cell>
          <cell r="G8181" t="str">
            <v>GR-2023/05-0021</v>
          </cell>
          <cell r="H8181" t="str">
            <v>202303-S0001, 202302-S0059, 202302-S0058, 202209-S0003</v>
          </cell>
          <cell r="I8181" t="str">
            <v>F</v>
          </cell>
          <cell r="J8181">
            <v>107182.5</v>
          </cell>
          <cell r="K8181">
            <v>107182.5</v>
          </cell>
          <cell r="L8181">
            <v>69368.51</v>
          </cell>
          <cell r="M8181" t="str">
            <v>F</v>
          </cell>
          <cell r="N8181">
            <v>0.6472</v>
          </cell>
          <cell r="O8181" t="str">
            <v>I</v>
          </cell>
        </row>
        <row r="8182">
          <cell r="G8182" t="str">
            <v>SPO-2023/05-0048</v>
          </cell>
        </row>
        <row r="8182">
          <cell r="I8182" t="str">
            <v>F</v>
          </cell>
          <cell r="J8182">
            <v>1300</v>
          </cell>
          <cell r="K8182">
            <v>1300</v>
          </cell>
          <cell r="L8182">
            <v>780</v>
          </cell>
          <cell r="M8182" t="str">
            <v>F</v>
          </cell>
          <cell r="N8182">
            <v>0.6</v>
          </cell>
          <cell r="O8182" t="str">
            <v>L</v>
          </cell>
        </row>
        <row r="8183">
          <cell r="F8183" t="str">
            <v>CMAU7148930</v>
          </cell>
          <cell r="G8183" t="str">
            <v>GR-2023/05-0026</v>
          </cell>
          <cell r="H8183" t="str">
            <v>202303-S0060, 202302-S0062, 202212-S0012</v>
          </cell>
          <cell r="I8183" t="str">
            <v>F</v>
          </cell>
          <cell r="J8183">
            <v>107830</v>
          </cell>
          <cell r="K8183">
            <v>107830</v>
          </cell>
          <cell r="L8183">
            <v>69787.58</v>
          </cell>
          <cell r="M8183" t="str">
            <v>F</v>
          </cell>
          <cell r="N8183">
            <v>0.6472</v>
          </cell>
          <cell r="O8183" t="str">
            <v>I</v>
          </cell>
        </row>
        <row r="8184">
          <cell r="F8184" t="str">
            <v>CMAU7651797</v>
          </cell>
          <cell r="G8184" t="str">
            <v>GR-2023/05-0028</v>
          </cell>
          <cell r="H8184" t="str">
            <v>202205-S0058, 202106-S0006, 202103-S0023, 202111-S0015, 202209-S0075, 202111-S0047, 202210-S0086, 202109-S0039, 202302-S0033, 202110-S0051, 202209-S0078</v>
          </cell>
          <cell r="I8184" t="str">
            <v>F</v>
          </cell>
          <cell r="J8184">
            <v>99376.02</v>
          </cell>
          <cell r="K8184">
            <v>99376.02</v>
          </cell>
          <cell r="L8184">
            <v>64316.16</v>
          </cell>
          <cell r="M8184" t="str">
            <v>F</v>
          </cell>
          <cell r="N8184">
            <v>0.6472</v>
          </cell>
          <cell r="O8184" t="str">
            <v>I</v>
          </cell>
        </row>
        <row r="8185">
          <cell r="F8185" t="str">
            <v>CMAU7505642</v>
          </cell>
          <cell r="G8185" t="str">
            <v>GR-2023/05-0018</v>
          </cell>
          <cell r="H8185" t="str">
            <v>202302-S0086, 202210-S0087, 202209-S0028</v>
          </cell>
          <cell r="I8185" t="str">
            <v>F</v>
          </cell>
          <cell r="J8185">
            <v>115830</v>
          </cell>
          <cell r="K8185">
            <v>115830</v>
          </cell>
          <cell r="L8185">
            <v>74965.18</v>
          </cell>
          <cell r="M8185" t="str">
            <v>F</v>
          </cell>
          <cell r="N8185">
            <v>0.6472</v>
          </cell>
          <cell r="O8185" t="str">
            <v>I</v>
          </cell>
        </row>
        <row r="8186">
          <cell r="F8186" t="str">
            <v>TCNU3484305</v>
          </cell>
          <cell r="G8186" t="str">
            <v>GR-2023/05-0020</v>
          </cell>
          <cell r="H8186" t="str">
            <v>202302-S0086</v>
          </cell>
          <cell r="I8186" t="str">
            <v>F</v>
          </cell>
          <cell r="J8186">
            <v>120960</v>
          </cell>
          <cell r="K8186">
            <v>120960</v>
          </cell>
          <cell r="L8186">
            <v>78285.31</v>
          </cell>
          <cell r="M8186" t="str">
            <v>F</v>
          </cell>
          <cell r="N8186">
            <v>0.6472</v>
          </cell>
          <cell r="O8186" t="str">
            <v>I</v>
          </cell>
        </row>
        <row r="8187">
          <cell r="G8187" t="str">
            <v>SPO-2023/05-0037, SPO-2023/05-0036, SPO-2023/07-0031</v>
          </cell>
        </row>
        <row r="8187">
          <cell r="I8187" t="str">
            <v>F</v>
          </cell>
          <cell r="J8187">
            <v>130795</v>
          </cell>
          <cell r="K8187">
            <v>130795</v>
          </cell>
          <cell r="L8187">
            <v>130795</v>
          </cell>
          <cell r="M8187" t="str">
            <v>F</v>
          </cell>
          <cell r="N8187">
            <v>1</v>
          </cell>
          <cell r="O8187" t="str">
            <v>L</v>
          </cell>
        </row>
        <row r="8188">
          <cell r="G8188" t="str">
            <v>SPO-2023/06-0029</v>
          </cell>
        </row>
        <row r="8188">
          <cell r="I8188" t="str">
            <v>F</v>
          </cell>
          <cell r="J8188">
            <v>595</v>
          </cell>
          <cell r="K8188">
            <v>595</v>
          </cell>
          <cell r="L8188">
            <v>1785</v>
          </cell>
          <cell r="M8188" t="str">
            <v>F</v>
          </cell>
          <cell r="N8188">
            <v>3</v>
          </cell>
          <cell r="O8188" t="str">
            <v>L</v>
          </cell>
        </row>
        <row r="8189">
          <cell r="G8189" t="str">
            <v>SPO-2023/04-0049</v>
          </cell>
        </row>
        <row r="8189">
          <cell r="I8189" t="str">
            <v>F</v>
          </cell>
          <cell r="J8189">
            <v>10230</v>
          </cell>
          <cell r="K8189">
            <v>10230</v>
          </cell>
          <cell r="L8189">
            <v>6138</v>
          </cell>
          <cell r="M8189" t="str">
            <v>F</v>
          </cell>
          <cell r="N8189">
            <v>0.6</v>
          </cell>
          <cell r="O8189" t="str">
            <v>L</v>
          </cell>
        </row>
        <row r="8190">
          <cell r="G8190" t="str">
            <v>SPO-2023/06-0028</v>
          </cell>
        </row>
        <row r="8190">
          <cell r="I8190" t="str">
            <v>F</v>
          </cell>
          <cell r="J8190">
            <v>5500</v>
          </cell>
          <cell r="K8190">
            <v>5500</v>
          </cell>
          <cell r="L8190">
            <v>16500</v>
          </cell>
          <cell r="M8190" t="str">
            <v>F</v>
          </cell>
          <cell r="N8190">
            <v>3</v>
          </cell>
          <cell r="O8190" t="str">
            <v>L</v>
          </cell>
        </row>
        <row r="8191">
          <cell r="G8191" t="str">
            <v>SPO-2023/05-0056</v>
          </cell>
        </row>
        <row r="8191">
          <cell r="I8191" t="str">
            <v>F</v>
          </cell>
          <cell r="J8191">
            <v>78000</v>
          </cell>
          <cell r="K8191">
            <v>78000</v>
          </cell>
          <cell r="L8191">
            <v>46800</v>
          </cell>
          <cell r="M8191" t="str">
            <v>F</v>
          </cell>
          <cell r="N8191">
            <v>0.6</v>
          </cell>
          <cell r="O8191" t="str">
            <v>L</v>
          </cell>
        </row>
        <row r="8192">
          <cell r="G8192" t="str">
            <v>SPO-2023/10-0021, SPO-2023/09-0056, SPO-2023/05-0039, SPO-2024/08-0048, SPO-2023/10-0050, SPO-2023/09-0034, SPO-2023/12-0042, SPO-2024/07-0005, SPO-2023/08-0037, SPO-2023/07-0036, SPO-2023/07-0005, SPO-2024/10-0067, SPO-2023/11-0034, SPO-2023/06-0012, SPO-2023/09-0058, SPO-2024/01-0105</v>
          </cell>
        </row>
        <row r="8192">
          <cell r="I8192" t="str">
            <v>F</v>
          </cell>
          <cell r="J8192">
            <v>232714</v>
          </cell>
          <cell r="K8192">
            <v>232714</v>
          </cell>
          <cell r="L8192">
            <v>698142</v>
          </cell>
          <cell r="M8192" t="str">
            <v>F</v>
          </cell>
          <cell r="N8192">
            <v>3</v>
          </cell>
          <cell r="O8192" t="str">
            <v>L</v>
          </cell>
        </row>
        <row r="8193">
          <cell r="G8193" t="str">
            <v>SPO-2023/06-0039, SPO-2023/08-0038</v>
          </cell>
        </row>
        <row r="8193">
          <cell r="I8193" t="str">
            <v>F</v>
          </cell>
          <cell r="J8193">
            <v>3296</v>
          </cell>
          <cell r="K8193">
            <v>3296</v>
          </cell>
          <cell r="L8193">
            <v>9888</v>
          </cell>
          <cell r="M8193" t="str">
            <v>F</v>
          </cell>
          <cell r="N8193">
            <v>3</v>
          </cell>
          <cell r="O8193" t="str">
            <v>L</v>
          </cell>
        </row>
        <row r="8194">
          <cell r="G8194" t="str">
            <v>SPO-2023/06-0003</v>
          </cell>
        </row>
        <row r="8194">
          <cell r="I8194" t="str">
            <v>F</v>
          </cell>
          <cell r="J8194">
            <v>17400</v>
          </cell>
          <cell r="K8194">
            <v>17400</v>
          </cell>
          <cell r="L8194">
            <v>10440</v>
          </cell>
          <cell r="M8194" t="str">
            <v>F</v>
          </cell>
          <cell r="N8194">
            <v>0.6</v>
          </cell>
          <cell r="O8194" t="str">
            <v>L</v>
          </cell>
        </row>
        <row r="8195">
          <cell r="F8195" t="str">
            <v>EITU1745711</v>
          </cell>
          <cell r="G8195" t="str">
            <v>GR-2023/04-0031</v>
          </cell>
          <cell r="H8195" t="str">
            <v>202302-S0051, 202210-S0008, 202302-S0075, 202202-S0043, 202209-S0012</v>
          </cell>
          <cell r="I8195" t="str">
            <v>F</v>
          </cell>
          <cell r="J8195">
            <v>110669.5</v>
          </cell>
          <cell r="K8195">
            <v>110669.5</v>
          </cell>
          <cell r="L8195">
            <v>71669.57</v>
          </cell>
          <cell r="M8195" t="str">
            <v>F</v>
          </cell>
          <cell r="N8195">
            <v>0.6476</v>
          </cell>
          <cell r="O8195" t="str">
            <v>I</v>
          </cell>
        </row>
        <row r="8196">
          <cell r="F8196" t="str">
            <v>EISU8558874</v>
          </cell>
          <cell r="G8196" t="str">
            <v>GR-2023/04-0043</v>
          </cell>
          <cell r="H8196" t="str">
            <v>202302-S0051, 202112-S0009, 202302-S0075, 202209-S0012, 202206-S0012</v>
          </cell>
          <cell r="I8196" t="str">
            <v>F</v>
          </cell>
          <cell r="J8196">
            <v>110618</v>
          </cell>
          <cell r="K8196">
            <v>110618</v>
          </cell>
          <cell r="L8196">
            <v>71636.22</v>
          </cell>
          <cell r="M8196" t="str">
            <v>F</v>
          </cell>
          <cell r="N8196">
            <v>0.6476</v>
          </cell>
          <cell r="O8196" t="str">
            <v>I</v>
          </cell>
        </row>
        <row r="8197">
          <cell r="F8197" t="str">
            <v>TCLU6721743</v>
          </cell>
          <cell r="G8197" t="str">
            <v>GR-2023/05-0002</v>
          </cell>
          <cell r="H8197" t="str">
            <v>202302-S0026, 202209-S0051, 202303-S0010, 202302-S0012, 202302-S0079, 202302-S0001</v>
          </cell>
          <cell r="I8197" t="str">
            <v>F</v>
          </cell>
          <cell r="J8197">
            <v>155027</v>
          </cell>
          <cell r="K8197">
            <v>155027</v>
          </cell>
          <cell r="L8197">
            <v>100333.47</v>
          </cell>
          <cell r="M8197" t="str">
            <v>F</v>
          </cell>
          <cell r="N8197">
            <v>0.6472</v>
          </cell>
          <cell r="O8197" t="str">
            <v>I</v>
          </cell>
        </row>
        <row r="8198">
          <cell r="F8198" t="str">
            <v>HPCU4274026</v>
          </cell>
          <cell r="G8198" t="str">
            <v>GR-2023/04-0047</v>
          </cell>
          <cell r="H8198" t="str">
            <v>202302-S0044, 202303-S0010, 202302-S0001, 202303-S0018</v>
          </cell>
          <cell r="I8198" t="str">
            <v>F</v>
          </cell>
          <cell r="J8198">
            <v>151676</v>
          </cell>
          <cell r="K8198">
            <v>151676</v>
          </cell>
          <cell r="L8198">
            <v>98164.71</v>
          </cell>
          <cell r="M8198" t="str">
            <v>F</v>
          </cell>
          <cell r="N8198">
            <v>0.6472</v>
          </cell>
          <cell r="O8198" t="str">
            <v>I</v>
          </cell>
        </row>
        <row r="8199">
          <cell r="F8199" t="str">
            <v>TLLU4119859</v>
          </cell>
          <cell r="G8199" t="str">
            <v>GR-2023/05-0011</v>
          </cell>
          <cell r="H8199" t="str">
            <v>202302-S0062, 202212-S0012, 202211-S0032</v>
          </cell>
          <cell r="I8199" t="str">
            <v>F</v>
          </cell>
          <cell r="J8199">
            <v>110973.99</v>
          </cell>
          <cell r="K8199">
            <v>110973.99</v>
          </cell>
          <cell r="L8199">
            <v>71822.37</v>
          </cell>
          <cell r="M8199" t="str">
            <v>F</v>
          </cell>
          <cell r="N8199">
            <v>0.6472</v>
          </cell>
          <cell r="O8199" t="str">
            <v>I</v>
          </cell>
        </row>
        <row r="8200">
          <cell r="F8200" t="str">
            <v>UETU5964022</v>
          </cell>
          <cell r="G8200" t="str">
            <v>GR-2023/05-0012</v>
          </cell>
          <cell r="H8200" t="str">
            <v>202210-S0087, 202209-S0078, 202209-S0075, 202302-S0062, 202303-S0067, 202111-S0015, 202302-S0033, 202205-S0058</v>
          </cell>
          <cell r="I8200" t="str">
            <v>F</v>
          </cell>
          <cell r="J8200">
            <v>137184.97</v>
          </cell>
          <cell r="K8200">
            <v>137184.97</v>
          </cell>
          <cell r="L8200">
            <v>88786.11</v>
          </cell>
          <cell r="M8200" t="str">
            <v>F</v>
          </cell>
          <cell r="N8200">
            <v>0.6472</v>
          </cell>
          <cell r="O8200" t="str">
            <v>I</v>
          </cell>
        </row>
        <row r="8201">
          <cell r="I8201" t="str">
            <v>F</v>
          </cell>
          <cell r="J8201">
            <v>560</v>
          </cell>
          <cell r="K8201">
            <v>560</v>
          </cell>
          <cell r="L8201">
            <v>1680</v>
          </cell>
          <cell r="M8201" t="str">
            <v>F</v>
          </cell>
          <cell r="N8201">
            <v>3</v>
          </cell>
          <cell r="O8201" t="str">
            <v>N</v>
          </cell>
        </row>
        <row r="8202">
          <cell r="F8202" t="str">
            <v>FSCU8804365</v>
          </cell>
          <cell r="G8202" t="str">
            <v>GR-2023/04-0044</v>
          </cell>
          <cell r="H8202" t="str">
            <v>202211-S0082, 202304-S0001, 202207-S0066, 202211-S0014, 202302-S0089, 202302-S0077, 202302-S0070, 202301-S0001, 202302-S0085, 202210-S0001, 202205-S0039, 202302-S0054, 202302-S0024, 202302-S0071, 202211-S0108, 202212-S0022, 202209-S0050, 202104-S0096, 202302-S0003, 202210-S0078, 202303-S0011</v>
          </cell>
          <cell r="I8202" t="str">
            <v>F</v>
          </cell>
          <cell r="J8202">
            <v>639708.75</v>
          </cell>
          <cell r="K8202">
            <v>639708.75</v>
          </cell>
          <cell r="L8202">
            <v>414275.39</v>
          </cell>
          <cell r="M8202" t="str">
            <v>F</v>
          </cell>
          <cell r="N8202">
            <v>0.6476</v>
          </cell>
          <cell r="O8202" t="str">
            <v>I</v>
          </cell>
        </row>
        <row r="8203">
          <cell r="F8203" t="str">
            <v>CAAU6317516</v>
          </cell>
          <cell r="G8203" t="str">
            <v>GR-2023/05-0001</v>
          </cell>
          <cell r="H8203" t="str">
            <v>202203-S0016, 202105-S0001, 202302-S0042</v>
          </cell>
          <cell r="I8203" t="str">
            <v>F</v>
          </cell>
          <cell r="J8203">
            <v>101335.65</v>
          </cell>
          <cell r="K8203">
            <v>101335.65</v>
          </cell>
          <cell r="L8203">
            <v>65584.43</v>
          </cell>
          <cell r="M8203" t="str">
            <v>F</v>
          </cell>
          <cell r="N8203">
            <v>0.6472</v>
          </cell>
          <cell r="O8203" t="str">
            <v>I</v>
          </cell>
        </row>
        <row r="8204">
          <cell r="G8204" t="str">
            <v>SPO-2023/05-0023</v>
          </cell>
        </row>
        <row r="8204">
          <cell r="I8204" t="str">
            <v>F</v>
          </cell>
          <cell r="J8204">
            <v>280</v>
          </cell>
          <cell r="K8204">
            <v>280</v>
          </cell>
          <cell r="L8204">
            <v>280</v>
          </cell>
          <cell r="M8204" t="str">
            <v>F</v>
          </cell>
          <cell r="N8204">
            <v>1</v>
          </cell>
          <cell r="O8204" t="str">
            <v>L</v>
          </cell>
        </row>
        <row r="8205">
          <cell r="F8205" t="str">
            <v>CAAU5192034</v>
          </cell>
          <cell r="G8205" t="str">
            <v>GR-2023/04-0042</v>
          </cell>
          <cell r="H8205" t="str">
            <v>202301-S0006</v>
          </cell>
          <cell r="I8205" t="str">
            <v>F</v>
          </cell>
          <cell r="J8205">
            <v>20023.52</v>
          </cell>
          <cell r="K8205">
            <v>20023.52</v>
          </cell>
          <cell r="L8205">
            <v>12967.23</v>
          </cell>
          <cell r="M8205" t="str">
            <v>F</v>
          </cell>
          <cell r="N8205">
            <v>0.6476</v>
          </cell>
          <cell r="O8205" t="str">
            <v>I</v>
          </cell>
        </row>
        <row r="8206">
          <cell r="F8206" t="str">
            <v>CAAU5192034</v>
          </cell>
          <cell r="G8206" t="str">
            <v>GR-2023/04-0041</v>
          </cell>
          <cell r="H8206" t="str">
            <v>202302-S0002</v>
          </cell>
          <cell r="I8206" t="str">
            <v>F</v>
          </cell>
          <cell r="J8206">
            <v>47600</v>
          </cell>
          <cell r="K8206">
            <v>47600</v>
          </cell>
          <cell r="L8206">
            <v>30825.76</v>
          </cell>
          <cell r="M8206" t="str">
            <v>F</v>
          </cell>
          <cell r="N8206">
            <v>0.6476</v>
          </cell>
          <cell r="O8206" t="str">
            <v>I</v>
          </cell>
        </row>
        <row r="8207">
          <cell r="F8207" t="str">
            <v>CAAU5192034</v>
          </cell>
          <cell r="G8207" t="str">
            <v>GR-2023/04-0040</v>
          </cell>
          <cell r="H8207" t="str">
            <v>202303-S0054</v>
          </cell>
          <cell r="I8207" t="str">
            <v>F</v>
          </cell>
          <cell r="J8207">
            <v>600</v>
          </cell>
          <cell r="K8207">
            <v>600</v>
          </cell>
          <cell r="L8207">
            <v>388.56</v>
          </cell>
          <cell r="M8207" t="str">
            <v>F</v>
          </cell>
          <cell r="N8207">
            <v>0.6476</v>
          </cell>
          <cell r="O8207" t="str">
            <v>I</v>
          </cell>
        </row>
        <row r="8208">
          <cell r="F8208" t="str">
            <v>CAAU5192034</v>
          </cell>
          <cell r="G8208" t="str">
            <v>GR-2023/04-0039</v>
          </cell>
          <cell r="H8208" t="str">
            <v>202302-S0068</v>
          </cell>
          <cell r="I8208" t="str">
            <v>F</v>
          </cell>
          <cell r="J8208">
            <v>3100</v>
          </cell>
          <cell r="K8208">
            <v>3100</v>
          </cell>
          <cell r="L8208">
            <v>2007.56</v>
          </cell>
          <cell r="M8208" t="str">
            <v>F</v>
          </cell>
          <cell r="N8208">
            <v>0.6476</v>
          </cell>
          <cell r="O8208" t="str">
            <v>I</v>
          </cell>
        </row>
        <row r="8209">
          <cell r="F8209" t="str">
            <v>CAAU5192034</v>
          </cell>
          <cell r="G8209" t="str">
            <v>GR-2023/04-0038</v>
          </cell>
          <cell r="H8209" t="str">
            <v>202212-S0009, 202205-S0001, 202302-S0025, 202210-S0032, 202302-S0069, 202211-S0060, 202209-S0061, 202203-S0030</v>
          </cell>
          <cell r="I8209" t="str">
            <v>F</v>
          </cell>
          <cell r="J8209">
            <v>288233.9</v>
          </cell>
          <cell r="K8209">
            <v>288233.9</v>
          </cell>
          <cell r="L8209">
            <v>186660.27</v>
          </cell>
          <cell r="M8209" t="str">
            <v>F</v>
          </cell>
          <cell r="N8209">
            <v>0.6476</v>
          </cell>
          <cell r="O8209" t="str">
            <v>I</v>
          </cell>
        </row>
        <row r="8210">
          <cell r="F8210" t="str">
            <v>CAAU5192034</v>
          </cell>
          <cell r="G8210" t="str">
            <v>GR-2023/04-0037</v>
          </cell>
          <cell r="H8210" t="str">
            <v>202208-S0003, 202303-S0057</v>
          </cell>
          <cell r="I8210" t="str">
            <v>F</v>
          </cell>
          <cell r="J8210">
            <v>126501.88</v>
          </cell>
          <cell r="K8210">
            <v>126501.88</v>
          </cell>
          <cell r="L8210">
            <v>81922.62</v>
          </cell>
          <cell r="M8210" t="str">
            <v>F</v>
          </cell>
          <cell r="N8210">
            <v>0.6476</v>
          </cell>
          <cell r="O8210" t="str">
            <v>I</v>
          </cell>
        </row>
        <row r="8211">
          <cell r="F8211" t="str">
            <v>CAAU5192034</v>
          </cell>
          <cell r="G8211" t="str">
            <v>GR-2023/04-0036</v>
          </cell>
          <cell r="H8211" t="str">
            <v>202302-S0022</v>
          </cell>
          <cell r="I8211" t="str">
            <v>F</v>
          </cell>
          <cell r="J8211">
            <v>31204.8</v>
          </cell>
          <cell r="K8211">
            <v>31204.8</v>
          </cell>
          <cell r="L8211">
            <v>20208.23</v>
          </cell>
          <cell r="M8211" t="str">
            <v>F</v>
          </cell>
          <cell r="N8211">
            <v>0.6476</v>
          </cell>
          <cell r="O8211" t="str">
            <v>I</v>
          </cell>
        </row>
        <row r="8212">
          <cell r="F8212" t="str">
            <v>CAAU5192034</v>
          </cell>
          <cell r="G8212" t="str">
            <v>GR-2023/04-0035</v>
          </cell>
          <cell r="H8212" t="str">
            <v>202205-S0035, 202212-S0045, 202209-S0014, 202302-S0028</v>
          </cell>
          <cell r="I8212" t="str">
            <v>F</v>
          </cell>
          <cell r="J8212">
            <v>140103.8</v>
          </cell>
          <cell r="K8212">
            <v>140103.8</v>
          </cell>
          <cell r="L8212">
            <v>90731.22</v>
          </cell>
          <cell r="M8212" t="str">
            <v>F</v>
          </cell>
          <cell r="N8212">
            <v>0.6476</v>
          </cell>
          <cell r="O8212" t="str">
            <v>I</v>
          </cell>
        </row>
        <row r="8213">
          <cell r="G8213" t="str">
            <v>SPO-2023/06-0057, SPO-2023/05-0048, SPO-2023/06-0002</v>
          </cell>
        </row>
        <row r="8213">
          <cell r="I8213" t="str">
            <v>F</v>
          </cell>
          <cell r="J8213">
            <v>31200</v>
          </cell>
          <cell r="K8213">
            <v>31200</v>
          </cell>
          <cell r="L8213">
            <v>18720</v>
          </cell>
          <cell r="M8213" t="str">
            <v>F</v>
          </cell>
          <cell r="N8213">
            <v>0.6</v>
          </cell>
          <cell r="O8213" t="str">
            <v>L</v>
          </cell>
        </row>
        <row r="8214">
          <cell r="F8214" t="str">
            <v>CAAU5192034</v>
          </cell>
          <cell r="G8214" t="str">
            <v>GR-2023/04-0034</v>
          </cell>
          <cell r="H8214" t="str">
            <v>202302-S0013, 202211-S0087, 202210-S0074, 202303-S0033, 202011-S0122, 202302-S0066, 202209-S0062, 202303-S0003, 202211-S0009</v>
          </cell>
          <cell r="I8214" t="str">
            <v>F</v>
          </cell>
          <cell r="J8214">
            <v>125129.96</v>
          </cell>
          <cell r="K8214">
            <v>125129.96</v>
          </cell>
          <cell r="L8214">
            <v>81034.16</v>
          </cell>
          <cell r="M8214" t="str">
            <v>F</v>
          </cell>
          <cell r="N8214">
            <v>0.6476</v>
          </cell>
          <cell r="O8214" t="str">
            <v>I</v>
          </cell>
        </row>
        <row r="8215">
          <cell r="F8215" t="str">
            <v>CAAU5192034</v>
          </cell>
          <cell r="G8215" t="str">
            <v>GR-2023/04-0033</v>
          </cell>
          <cell r="H8215" t="str">
            <v>202302-S0017, 202303-S0045, 202302-S0031, 202303-S0021, 202211-S0089, 202303-S0004, 202302-S0011, 202212-S0027</v>
          </cell>
          <cell r="I8215" t="str">
            <v>F</v>
          </cell>
          <cell r="J8215">
            <v>153330</v>
          </cell>
          <cell r="K8215">
            <v>153330</v>
          </cell>
          <cell r="L8215">
            <v>99296.51</v>
          </cell>
          <cell r="M8215" t="str">
            <v>F</v>
          </cell>
          <cell r="N8215">
            <v>0.6476</v>
          </cell>
          <cell r="O8215" t="str">
            <v>I</v>
          </cell>
        </row>
        <row r="8216">
          <cell r="G8216" t="str">
            <v>GR-2023/06-0023</v>
          </cell>
        </row>
        <row r="8216">
          <cell r="I8216" t="str">
            <v>F</v>
          </cell>
          <cell r="J8216">
            <v>16084.8</v>
          </cell>
          <cell r="K8216">
            <v>16084.8</v>
          </cell>
          <cell r="L8216">
            <v>16084.8</v>
          </cell>
          <cell r="M8216" t="str">
            <v>F</v>
          </cell>
          <cell r="N8216">
            <v>1</v>
          </cell>
        </row>
        <row r="8217">
          <cell r="G8217" t="str">
            <v>SPO-2023/05-0034</v>
          </cell>
        </row>
        <row r="8217">
          <cell r="I8217" t="str">
            <v>F</v>
          </cell>
          <cell r="J8217">
            <v>42018</v>
          </cell>
          <cell r="K8217">
            <v>42018</v>
          </cell>
          <cell r="L8217">
            <v>126054</v>
          </cell>
          <cell r="M8217" t="str">
            <v>F</v>
          </cell>
          <cell r="N8217">
            <v>3</v>
          </cell>
          <cell r="O8217" t="str">
            <v>L</v>
          </cell>
        </row>
        <row r="8218">
          <cell r="G8218" t="str">
            <v>SPO-2023/07-0042</v>
          </cell>
        </row>
        <row r="8218">
          <cell r="I8218" t="str">
            <v>F</v>
          </cell>
          <cell r="J8218">
            <v>14400</v>
          </cell>
          <cell r="K8218">
            <v>14400</v>
          </cell>
          <cell r="L8218">
            <v>8640</v>
          </cell>
          <cell r="M8218" t="str">
            <v>F</v>
          </cell>
          <cell r="N8218">
            <v>0.6</v>
          </cell>
          <cell r="O8218" t="str">
            <v>L</v>
          </cell>
        </row>
        <row r="8219">
          <cell r="I8219" t="str">
            <v>T</v>
          </cell>
          <cell r="J8219">
            <v>110</v>
          </cell>
          <cell r="K8219">
            <v>110</v>
          </cell>
          <cell r="L8219">
            <v>330</v>
          </cell>
          <cell r="M8219" t="str">
            <v>F</v>
          </cell>
          <cell r="N8219">
            <v>3</v>
          </cell>
          <cell r="O8219" t="str">
            <v>L</v>
          </cell>
        </row>
        <row r="8220">
          <cell r="G8220" t="str">
            <v>SPO-2023/07-0043</v>
          </cell>
        </row>
        <row r="8220">
          <cell r="I8220" t="str">
            <v>F</v>
          </cell>
          <cell r="J8220">
            <v>1810</v>
          </cell>
          <cell r="K8220">
            <v>1810</v>
          </cell>
          <cell r="L8220">
            <v>1086</v>
          </cell>
          <cell r="M8220" t="str">
            <v>F</v>
          </cell>
          <cell r="N8220">
            <v>0.6</v>
          </cell>
          <cell r="O8220" t="str">
            <v>L</v>
          </cell>
        </row>
        <row r="8221">
          <cell r="G8221" t="str">
            <v>GR-2023/04-0019</v>
          </cell>
        </row>
        <row r="8221">
          <cell r="I8221" t="str">
            <v>F</v>
          </cell>
          <cell r="J8221">
            <v>528</v>
          </cell>
          <cell r="K8221">
            <v>528</v>
          </cell>
          <cell r="L8221">
            <v>528</v>
          </cell>
          <cell r="M8221" t="str">
            <v>F</v>
          </cell>
          <cell r="N8221">
            <v>1</v>
          </cell>
        </row>
        <row r="8222">
          <cell r="G8222" t="str">
            <v>SPO-2024/05-0056, SPO-2023/04-0047</v>
          </cell>
        </row>
        <row r="8222">
          <cell r="I8222" t="str">
            <v>F</v>
          </cell>
          <cell r="J8222">
            <v>12584</v>
          </cell>
          <cell r="K8222">
            <v>12584</v>
          </cell>
          <cell r="L8222">
            <v>7550.4</v>
          </cell>
          <cell r="M8222" t="str">
            <v>F</v>
          </cell>
          <cell r="N8222">
            <v>0.6</v>
          </cell>
          <cell r="O8222" t="str">
            <v>L</v>
          </cell>
        </row>
        <row r="8223">
          <cell r="G8223" t="str">
            <v>SPO-2023/09-0029, SPO-2024/08-0046, SPO-2023/05-0042, SPO-2023/08-0039, SPO-2023/06-0013, SPO-2024/03-0011, SPO-2023/07-0034, SPO-2023/08-0036, SPO-2023/12-0075, SPO-2023/06-0032</v>
          </cell>
        </row>
        <row r="8223">
          <cell r="I8223" t="str">
            <v>F</v>
          </cell>
          <cell r="J8223">
            <v>224796</v>
          </cell>
          <cell r="K8223">
            <v>224796</v>
          </cell>
          <cell r="L8223">
            <v>674388</v>
          </cell>
          <cell r="M8223" t="str">
            <v>F</v>
          </cell>
          <cell r="N8223">
            <v>3</v>
          </cell>
          <cell r="O8223" t="str">
            <v>L</v>
          </cell>
        </row>
        <row r="8224">
          <cell r="G8224" t="str">
            <v>SPO-2023/05-0030</v>
          </cell>
        </row>
        <row r="8224">
          <cell r="I8224" t="str">
            <v>F</v>
          </cell>
          <cell r="J8224">
            <v>5100</v>
          </cell>
          <cell r="K8224">
            <v>5100</v>
          </cell>
          <cell r="L8224">
            <v>15300</v>
          </cell>
          <cell r="M8224" t="str">
            <v>F</v>
          </cell>
          <cell r="N8224">
            <v>3</v>
          </cell>
          <cell r="O8224" t="str">
            <v>L</v>
          </cell>
        </row>
        <row r="8225">
          <cell r="G8225" t="str">
            <v>SPO-2023/06-0003</v>
          </cell>
        </row>
        <row r="8225">
          <cell r="I8225" t="str">
            <v>F</v>
          </cell>
          <cell r="J8225">
            <v>3800</v>
          </cell>
          <cell r="K8225">
            <v>3800</v>
          </cell>
          <cell r="L8225">
            <v>2280</v>
          </cell>
          <cell r="M8225" t="str">
            <v>F</v>
          </cell>
          <cell r="N8225">
            <v>0.6</v>
          </cell>
          <cell r="O8225" t="str">
            <v>L</v>
          </cell>
        </row>
        <row r="8226">
          <cell r="G8226" t="str">
            <v>SPO-2023/05-0023</v>
          </cell>
        </row>
        <row r="8226">
          <cell r="I8226" t="str">
            <v>F</v>
          </cell>
          <cell r="J8226">
            <v>17400</v>
          </cell>
          <cell r="K8226">
            <v>17400</v>
          </cell>
          <cell r="L8226">
            <v>17400</v>
          </cell>
          <cell r="M8226" t="str">
            <v>F</v>
          </cell>
          <cell r="N8226">
            <v>1</v>
          </cell>
          <cell r="O8226" t="str">
            <v>L</v>
          </cell>
        </row>
        <row r="8227">
          <cell r="F8227" t="str">
            <v>TCKU7166041</v>
          </cell>
          <cell r="G8227" t="str">
            <v>GR-2023/04-0048</v>
          </cell>
          <cell r="H8227" t="str">
            <v>202302-S0062</v>
          </cell>
          <cell r="I8227" t="str">
            <v>F</v>
          </cell>
          <cell r="J8227">
            <v>111866.34</v>
          </cell>
          <cell r="K8227">
            <v>111866.34</v>
          </cell>
          <cell r="L8227">
            <v>72399.9</v>
          </cell>
          <cell r="M8227" t="str">
            <v>F</v>
          </cell>
          <cell r="N8227">
            <v>0.6472</v>
          </cell>
          <cell r="O8227" t="str">
            <v>I</v>
          </cell>
        </row>
        <row r="8228">
          <cell r="F8228" t="str">
            <v>FFAU1158056</v>
          </cell>
          <cell r="G8228" t="str">
            <v>GR-2023/04-0050</v>
          </cell>
          <cell r="H8228" t="str">
            <v>202203-S0016, 202210-S0087, 202302-S0062</v>
          </cell>
          <cell r="I8228" t="str">
            <v>F</v>
          </cell>
          <cell r="J8228">
            <v>112881.05</v>
          </cell>
          <cell r="K8228">
            <v>112881.05</v>
          </cell>
          <cell r="L8228">
            <v>73056.62</v>
          </cell>
          <cell r="M8228" t="str">
            <v>F</v>
          </cell>
          <cell r="N8228">
            <v>0.6472</v>
          </cell>
          <cell r="O8228" t="str">
            <v>I</v>
          </cell>
        </row>
        <row r="8229">
          <cell r="F8229" t="str">
            <v>CXDU1847710</v>
          </cell>
          <cell r="G8229" t="str">
            <v>GR-2023/04-0046</v>
          </cell>
          <cell r="H8229" t="str">
            <v>202302-S0093, 202205-S0012, 202302-S0056, 202111-S0022, 202303-S0072, 202303-S0042, 202209-S0059, 202109-S0039, 202303-S0056, 202303-S0020, 202208-S0086</v>
          </cell>
          <cell r="I8229" t="str">
            <v>F</v>
          </cell>
          <cell r="J8229">
            <v>163138.12</v>
          </cell>
          <cell r="K8229">
            <v>163138.12</v>
          </cell>
          <cell r="L8229">
            <v>105648.25</v>
          </cell>
          <cell r="M8229" t="str">
            <v>F</v>
          </cell>
          <cell r="N8229">
            <v>0.6476</v>
          </cell>
          <cell r="O8229" t="str">
            <v>I</v>
          </cell>
        </row>
        <row r="8230">
          <cell r="G8230" t="str">
            <v>SPO-2023/05-0034, SPO-2023/04-0051, SPO-2023/05-0035, SPO-2023/05-0045</v>
          </cell>
        </row>
        <row r="8230">
          <cell r="I8230" t="str">
            <v>F</v>
          </cell>
          <cell r="J8230">
            <v>168370</v>
          </cell>
          <cell r="K8230">
            <v>168370</v>
          </cell>
          <cell r="L8230">
            <v>505110</v>
          </cell>
          <cell r="M8230" t="str">
            <v>F</v>
          </cell>
          <cell r="N8230">
            <v>3</v>
          </cell>
          <cell r="O8230" t="str">
            <v>L</v>
          </cell>
        </row>
        <row r="8231">
          <cell r="G8231" t="str">
            <v>SPO-2023/04-0017</v>
          </cell>
        </row>
        <row r="8231">
          <cell r="I8231" t="str">
            <v>F</v>
          </cell>
          <cell r="J8231">
            <v>2408</v>
          </cell>
          <cell r="K8231">
            <v>2408</v>
          </cell>
          <cell r="L8231">
            <v>1444.8</v>
          </cell>
          <cell r="M8231" t="str">
            <v>F</v>
          </cell>
          <cell r="N8231">
            <v>0.6</v>
          </cell>
          <cell r="O8231" t="str">
            <v>L</v>
          </cell>
        </row>
        <row r="8232">
          <cell r="F8232" t="str">
            <v>CMAU6101728</v>
          </cell>
          <cell r="G8232" t="str">
            <v>GR-2023/04-0045</v>
          </cell>
          <cell r="H8232" t="str">
            <v>202203-S0003, 202209-S0040, 202111-S0022, 202211-S0037, 202210-S0086, 202211-S0029, 202205-S0076, 202204-S0052</v>
          </cell>
          <cell r="I8232" t="str">
            <v>F</v>
          </cell>
          <cell r="J8232">
            <v>118351.03</v>
          </cell>
          <cell r="K8232">
            <v>118351.03</v>
          </cell>
          <cell r="L8232">
            <v>76644.13</v>
          </cell>
          <cell r="M8232" t="str">
            <v>F</v>
          </cell>
          <cell r="N8232">
            <v>0.6476</v>
          </cell>
          <cell r="O8232" t="str">
            <v>I</v>
          </cell>
        </row>
        <row r="8233">
          <cell r="F8233" t="str">
            <v>WFHU5183665</v>
          </cell>
          <cell r="G8233" t="str">
            <v>GR-2023/05-0017</v>
          </cell>
          <cell r="H8233" t="str">
            <v>202303-S0060, 202209-S0078, 202209-S0075, 202303-S0028, 202211-S0103, 202302-S0033, 202207-S0030, 202209-S0077, 202106-S0006, 202205-S0058, 202206-S0063, 202104-S0086</v>
          </cell>
          <cell r="I8233" t="str">
            <v>F</v>
          </cell>
          <cell r="J8233">
            <v>109126.04</v>
          </cell>
          <cell r="K8233">
            <v>109126.04</v>
          </cell>
          <cell r="L8233">
            <v>70670.02</v>
          </cell>
          <cell r="M8233" t="str">
            <v>F</v>
          </cell>
          <cell r="N8233">
            <v>0.6476</v>
          </cell>
          <cell r="O8233" t="str">
            <v>I</v>
          </cell>
        </row>
        <row r="8234">
          <cell r="F8234" t="str">
            <v>APHU7293801</v>
          </cell>
          <cell r="G8234" t="str">
            <v>GR-2023/05-0015</v>
          </cell>
          <cell r="H8234" t="str">
            <v>202211-S0032, 202206-S0001</v>
          </cell>
          <cell r="I8234" t="str">
            <v>F</v>
          </cell>
          <cell r="J8234">
            <v>107634.99</v>
          </cell>
          <cell r="K8234">
            <v>107634.99</v>
          </cell>
          <cell r="L8234">
            <v>69704.42</v>
          </cell>
          <cell r="M8234" t="str">
            <v>F</v>
          </cell>
          <cell r="N8234">
            <v>0.6476</v>
          </cell>
          <cell r="O8234" t="str">
            <v>I</v>
          </cell>
        </row>
        <row r="8235">
          <cell r="F8235" t="str">
            <v>TCLU5173054</v>
          </cell>
          <cell r="G8235" t="str">
            <v>GR-2023/05-0013</v>
          </cell>
          <cell r="H8235" t="str">
            <v>202302-S0062, 202203-S0016, 202111-S0017</v>
          </cell>
          <cell r="I8235" t="str">
            <v>F</v>
          </cell>
          <cell r="J8235">
            <v>111910.32</v>
          </cell>
          <cell r="K8235">
            <v>111910.32</v>
          </cell>
          <cell r="L8235">
            <v>72473.12</v>
          </cell>
          <cell r="M8235" t="str">
            <v>F</v>
          </cell>
          <cell r="N8235">
            <v>0.6476</v>
          </cell>
          <cell r="O8235" t="str">
            <v>I</v>
          </cell>
        </row>
        <row r="8236">
          <cell r="F8236" t="str">
            <v>GESU6748226</v>
          </cell>
          <cell r="G8236" t="str">
            <v>GR-2023/05-0014</v>
          </cell>
          <cell r="H8236" t="str">
            <v>202105-S0001, 202302-S0062, 202302-S0086</v>
          </cell>
          <cell r="I8236" t="str">
            <v>F</v>
          </cell>
          <cell r="J8236">
            <v>109642.71</v>
          </cell>
          <cell r="K8236">
            <v>109642.71</v>
          </cell>
          <cell r="L8236">
            <v>71004.62</v>
          </cell>
          <cell r="M8236" t="str">
            <v>F</v>
          </cell>
          <cell r="N8236">
            <v>0.6476</v>
          </cell>
          <cell r="O8236" t="str">
            <v>I</v>
          </cell>
        </row>
        <row r="8237">
          <cell r="F8237" t="str">
            <v>TCNU1113516</v>
          </cell>
          <cell r="G8237" t="str">
            <v>GR-2023/04-0024</v>
          </cell>
          <cell r="H8237" t="str">
            <v>202211-S0079, 202210-S0036, 202211-S0107, 202302-S0003, 202211-S0108, 202209-S0088, 202208-S0081, 202209-S0041, 202209-S0067, 202302-S0089, 202210-S0066, 202212-S0008, 202302-S0071, 202210-S0070, 202205-S0061, 202302-S0070, 202204-S0066, 202206-S0051, 202302-S0080</v>
          </cell>
          <cell r="I8237" t="str">
            <v>F</v>
          </cell>
          <cell r="J8237">
            <v>803703.35</v>
          </cell>
          <cell r="K8237">
            <v>803703.35</v>
          </cell>
          <cell r="L8237">
            <v>526345.32</v>
          </cell>
          <cell r="M8237" t="str">
            <v>F</v>
          </cell>
          <cell r="N8237">
            <v>0.6549</v>
          </cell>
          <cell r="O8237" t="str">
            <v>I</v>
          </cell>
        </row>
        <row r="8238">
          <cell r="G8238" t="str">
            <v>SPO-2023/04-0034</v>
          </cell>
        </row>
        <row r="8238">
          <cell r="I8238" t="str">
            <v>F</v>
          </cell>
          <cell r="J8238">
            <v>8100</v>
          </cell>
          <cell r="K8238">
            <v>8100</v>
          </cell>
          <cell r="L8238">
            <v>24300</v>
          </cell>
          <cell r="M8238" t="str">
            <v>F</v>
          </cell>
          <cell r="N8238">
            <v>3</v>
          </cell>
          <cell r="O8238" t="str">
            <v>L</v>
          </cell>
        </row>
        <row r="8239">
          <cell r="I8239" t="str">
            <v>F</v>
          </cell>
          <cell r="J8239">
            <v>0</v>
          </cell>
          <cell r="K8239">
            <v>0</v>
          </cell>
          <cell r="L8239">
            <v>0</v>
          </cell>
          <cell r="M8239" t="str">
            <v>F</v>
          </cell>
          <cell r="N8239">
            <v>0.6</v>
          </cell>
          <cell r="O8239" t="str">
            <v>N</v>
          </cell>
        </row>
        <row r="8240">
          <cell r="G8240" t="str">
            <v>SPO-2023/05-0019</v>
          </cell>
        </row>
        <row r="8240">
          <cell r="I8240" t="str">
            <v>F</v>
          </cell>
          <cell r="J8240">
            <v>3495</v>
          </cell>
          <cell r="K8240">
            <v>3495</v>
          </cell>
          <cell r="L8240">
            <v>2097</v>
          </cell>
          <cell r="M8240" t="str">
            <v>F</v>
          </cell>
          <cell r="N8240">
            <v>0.6</v>
          </cell>
          <cell r="O8240" t="str">
            <v>L</v>
          </cell>
        </row>
        <row r="8241">
          <cell r="G8241" t="str">
            <v>SPO-2023/05-0029</v>
          </cell>
        </row>
        <row r="8241">
          <cell r="I8241" t="str">
            <v>F</v>
          </cell>
          <cell r="J8241">
            <v>2836</v>
          </cell>
          <cell r="K8241">
            <v>2836</v>
          </cell>
          <cell r="L8241">
            <v>8508</v>
          </cell>
          <cell r="M8241" t="str">
            <v>F</v>
          </cell>
          <cell r="N8241">
            <v>3</v>
          </cell>
          <cell r="O8241" t="str">
            <v>L</v>
          </cell>
        </row>
        <row r="8242">
          <cell r="G8242" t="str">
            <v>SPO-2023/05-0005, SPO-2023/07-0018</v>
          </cell>
        </row>
        <row r="8242">
          <cell r="I8242" t="str">
            <v>F</v>
          </cell>
          <cell r="J8242">
            <v>43546</v>
          </cell>
          <cell r="K8242">
            <v>43546</v>
          </cell>
          <cell r="L8242">
            <v>130638</v>
          </cell>
          <cell r="M8242" t="str">
            <v>F</v>
          </cell>
          <cell r="N8242">
            <v>3</v>
          </cell>
          <cell r="O8242" t="str">
            <v>L</v>
          </cell>
        </row>
        <row r="8243">
          <cell r="F8243" t="str">
            <v>EMCU9896220</v>
          </cell>
          <cell r="G8243" t="str">
            <v>GR-2023/04-0030</v>
          </cell>
          <cell r="H8243" t="str">
            <v>202210-S0002, 202302-S0039, 202302-S0035</v>
          </cell>
          <cell r="I8243" t="str">
            <v>F</v>
          </cell>
          <cell r="J8243">
            <v>76334</v>
          </cell>
          <cell r="K8243">
            <v>76334</v>
          </cell>
          <cell r="L8243">
            <v>49991.14</v>
          </cell>
          <cell r="M8243" t="str">
            <v>F</v>
          </cell>
          <cell r="N8243">
            <v>0.6549</v>
          </cell>
          <cell r="O8243" t="str">
            <v>I</v>
          </cell>
        </row>
        <row r="8244">
          <cell r="F8244" t="str">
            <v>EISU9282815</v>
          </cell>
          <cell r="G8244" t="str">
            <v>GR-2023/04-0032</v>
          </cell>
          <cell r="H8244" t="str">
            <v>202302-S0035, 202302-S0048, 202302-S0039</v>
          </cell>
          <cell r="I8244" t="str">
            <v>F</v>
          </cell>
          <cell r="J8244">
            <v>76536</v>
          </cell>
          <cell r="K8244">
            <v>76536</v>
          </cell>
          <cell r="L8244">
            <v>50123.43</v>
          </cell>
          <cell r="M8244" t="str">
            <v>F</v>
          </cell>
          <cell r="N8244">
            <v>0.6549</v>
          </cell>
          <cell r="O8244" t="str">
            <v>I</v>
          </cell>
        </row>
        <row r="8245">
          <cell r="F8245" t="str">
            <v>BMOU5006338</v>
          </cell>
          <cell r="G8245" t="str">
            <v>GR-2023/04-0027</v>
          </cell>
          <cell r="H8245" t="str">
            <v>202210-S0014, 202302-S0039, 202302-S0035, 202302-S0048</v>
          </cell>
          <cell r="I8245" t="str">
            <v>F</v>
          </cell>
          <cell r="J8245">
            <v>77130</v>
          </cell>
          <cell r="K8245">
            <v>77130</v>
          </cell>
          <cell r="L8245">
            <v>50512.44</v>
          </cell>
          <cell r="M8245" t="str">
            <v>F</v>
          </cell>
          <cell r="N8245">
            <v>0.6549</v>
          </cell>
          <cell r="O8245" t="str">
            <v>I</v>
          </cell>
        </row>
        <row r="8246">
          <cell r="F8246" t="str">
            <v>FSCU7269243 (KUCHING)</v>
          </cell>
          <cell r="G8246" t="str">
            <v>GR-2023/05-0033</v>
          </cell>
          <cell r="H8246" t="str">
            <v>202303-S0082</v>
          </cell>
          <cell r="I8246" t="str">
            <v>F</v>
          </cell>
          <cell r="J8246">
            <v>102427.98</v>
          </cell>
          <cell r="K8246">
            <v>102427.98</v>
          </cell>
          <cell r="L8246">
            <v>66291.39</v>
          </cell>
          <cell r="M8246" t="str">
            <v>F</v>
          </cell>
          <cell r="N8246">
            <v>0.6472</v>
          </cell>
          <cell r="O8246" t="str">
            <v>I</v>
          </cell>
        </row>
        <row r="8247">
          <cell r="G8247" t="str">
            <v>SPO-2023/03-0049</v>
          </cell>
        </row>
        <row r="8247">
          <cell r="I8247" t="str">
            <v>F</v>
          </cell>
          <cell r="J8247">
            <v>101100</v>
          </cell>
          <cell r="K8247">
            <v>101100</v>
          </cell>
          <cell r="L8247">
            <v>60660</v>
          </cell>
          <cell r="M8247" t="str">
            <v>F</v>
          </cell>
          <cell r="N8247">
            <v>0.6</v>
          </cell>
          <cell r="O8247" t="str">
            <v>L</v>
          </cell>
        </row>
        <row r="8248">
          <cell r="F8248" t="str">
            <v>TRHU5780660</v>
          </cell>
          <cell r="G8248" t="str">
            <v>GR-2023/04-0023</v>
          </cell>
          <cell r="H8248" t="str">
            <v>202303-S0002, 202111-S0015, 202202-S0046, 202205-S0058, 202302-S0062, 202106-S0006, 202111-S0047, 202212-S0012, 202110-S0053, 202302-S0033, 202302-S0092, 202207-S0030, 202107-S0003, 202210-S0087, 202209-S0078, 202207-S0009</v>
          </cell>
          <cell r="I8248" t="str">
            <v>F</v>
          </cell>
          <cell r="J8248">
            <v>127241</v>
          </cell>
          <cell r="K8248">
            <v>127241</v>
          </cell>
          <cell r="L8248">
            <v>83330.13</v>
          </cell>
          <cell r="M8248" t="str">
            <v>F</v>
          </cell>
          <cell r="N8248">
            <v>0.6549</v>
          </cell>
          <cell r="O8248" t="str">
            <v>I</v>
          </cell>
        </row>
        <row r="8249">
          <cell r="G8249" t="str">
            <v>SPO-2023/04-0052, SPO-2023/06-0039</v>
          </cell>
        </row>
        <row r="8249">
          <cell r="I8249" t="str">
            <v>F</v>
          </cell>
          <cell r="J8249">
            <v>481.85</v>
          </cell>
          <cell r="K8249">
            <v>481.85</v>
          </cell>
          <cell r="L8249">
            <v>1445.55</v>
          </cell>
          <cell r="M8249" t="str">
            <v>F</v>
          </cell>
          <cell r="N8249">
            <v>3</v>
          </cell>
          <cell r="O8249" t="str">
            <v>L</v>
          </cell>
        </row>
        <row r="8250">
          <cell r="G8250" t="str">
            <v>SPO-2023/05-0063</v>
          </cell>
        </row>
        <row r="8250">
          <cell r="I8250" t="str">
            <v>F</v>
          </cell>
          <cell r="J8250">
            <v>1370</v>
          </cell>
          <cell r="K8250">
            <v>1370</v>
          </cell>
          <cell r="L8250">
            <v>822</v>
          </cell>
          <cell r="M8250" t="str">
            <v>F</v>
          </cell>
          <cell r="N8250">
            <v>0.6</v>
          </cell>
          <cell r="O8250" t="str">
            <v>L</v>
          </cell>
        </row>
        <row r="8251">
          <cell r="G8251" t="str">
            <v>SPO-2023/06-0005, SPO-2023/06-0004, SPO-2023/09-0018</v>
          </cell>
        </row>
        <row r="8251">
          <cell r="I8251" t="str">
            <v>F</v>
          </cell>
          <cell r="J8251">
            <v>42711</v>
          </cell>
          <cell r="K8251">
            <v>42711</v>
          </cell>
          <cell r="L8251">
            <v>25626.6</v>
          </cell>
          <cell r="M8251" t="str">
            <v>F</v>
          </cell>
          <cell r="N8251">
            <v>0.6</v>
          </cell>
          <cell r="O8251" t="str">
            <v>L</v>
          </cell>
        </row>
        <row r="8252">
          <cell r="F8252" t="str">
            <v>TEMU6202880</v>
          </cell>
          <cell r="G8252" t="str">
            <v>GR-2023/04-0017</v>
          </cell>
          <cell r="H8252" t="str">
            <v>202302-S0040, 202105-S0001, 202302-S0062, 202208-S0054</v>
          </cell>
          <cell r="I8252" t="str">
            <v>F</v>
          </cell>
          <cell r="J8252">
            <v>107510</v>
          </cell>
          <cell r="K8252">
            <v>107510</v>
          </cell>
          <cell r="L8252">
            <v>70408.3</v>
          </cell>
          <cell r="M8252" t="str">
            <v>F</v>
          </cell>
          <cell r="N8252">
            <v>0.6549</v>
          </cell>
          <cell r="O8252" t="str">
            <v>I</v>
          </cell>
        </row>
        <row r="8253">
          <cell r="F8253" t="str">
            <v>TGBU7041856</v>
          </cell>
          <cell r="G8253" t="str">
            <v>GR-2023/04-0022</v>
          </cell>
          <cell r="H8253" t="str">
            <v>202212-S0012, 202211-S0032</v>
          </cell>
          <cell r="I8253" t="str">
            <v>F</v>
          </cell>
          <cell r="J8253">
            <v>110010.02</v>
          </cell>
          <cell r="K8253">
            <v>110010.02</v>
          </cell>
          <cell r="L8253">
            <v>72045.56</v>
          </cell>
          <cell r="M8253" t="str">
            <v>F</v>
          </cell>
          <cell r="N8253">
            <v>0.6549</v>
          </cell>
          <cell r="O8253" t="str">
            <v>I</v>
          </cell>
        </row>
        <row r="8254">
          <cell r="F8254" t="str">
            <v>SLSU8024798</v>
          </cell>
          <cell r="G8254" t="str">
            <v>GR-2023/04-0021</v>
          </cell>
          <cell r="H8254" t="str">
            <v>202302-S0030, 202211-S0027, 202302-S0043, 202211-S0004</v>
          </cell>
          <cell r="I8254" t="str">
            <v>F</v>
          </cell>
          <cell r="J8254">
            <v>116310.99</v>
          </cell>
          <cell r="K8254">
            <v>116310.99</v>
          </cell>
          <cell r="L8254">
            <v>76172.07</v>
          </cell>
          <cell r="M8254" t="str">
            <v>F</v>
          </cell>
          <cell r="N8254">
            <v>0.6549</v>
          </cell>
          <cell r="O8254" t="str">
            <v>I</v>
          </cell>
        </row>
        <row r="8255">
          <cell r="G8255" t="str">
            <v>SPO-2023/07-0027, SPO-2023/08-0024, SPO-2023/05-0013</v>
          </cell>
        </row>
        <row r="8255">
          <cell r="I8255" t="str">
            <v>F</v>
          </cell>
          <cell r="J8255">
            <v>37980</v>
          </cell>
          <cell r="K8255">
            <v>37980</v>
          </cell>
          <cell r="L8255">
            <v>22788</v>
          </cell>
          <cell r="M8255" t="str">
            <v>F</v>
          </cell>
          <cell r="N8255">
            <v>0.6</v>
          </cell>
          <cell r="O8255" t="str">
            <v>L</v>
          </cell>
        </row>
        <row r="8256">
          <cell r="G8256" t="str">
            <v>SPO-2023/03-0044</v>
          </cell>
        </row>
        <row r="8256">
          <cell r="I8256" t="str">
            <v>F</v>
          </cell>
          <cell r="J8256">
            <v>496.8</v>
          </cell>
          <cell r="K8256">
            <v>496.8</v>
          </cell>
          <cell r="L8256">
            <v>1490.4</v>
          </cell>
          <cell r="M8256" t="str">
            <v>F</v>
          </cell>
          <cell r="N8256">
            <v>3</v>
          </cell>
          <cell r="O8256" t="str">
            <v>L</v>
          </cell>
        </row>
        <row r="8257">
          <cell r="G8257" t="str">
            <v>SPO-2023/04-0030, SPO-2023/06-0026, SPO-2023/09-0010</v>
          </cell>
        </row>
        <row r="8257">
          <cell r="I8257" t="str">
            <v>F</v>
          </cell>
          <cell r="J8257">
            <v>31067</v>
          </cell>
          <cell r="K8257">
            <v>31067</v>
          </cell>
          <cell r="L8257">
            <v>93201</v>
          </cell>
          <cell r="M8257" t="str">
            <v>F</v>
          </cell>
          <cell r="N8257">
            <v>3</v>
          </cell>
          <cell r="O8257" t="str">
            <v>L</v>
          </cell>
        </row>
        <row r="8258">
          <cell r="G8258" t="str">
            <v>SPO-2023/05-0056, SPO-2023/05-0027</v>
          </cell>
        </row>
        <row r="8258">
          <cell r="I8258" t="str">
            <v>F</v>
          </cell>
          <cell r="J8258">
            <v>26650</v>
          </cell>
          <cell r="K8258">
            <v>26650</v>
          </cell>
          <cell r="L8258">
            <v>15990</v>
          </cell>
          <cell r="M8258" t="str">
            <v>F</v>
          </cell>
          <cell r="N8258">
            <v>0.6</v>
          </cell>
          <cell r="O8258" t="str">
            <v>N</v>
          </cell>
        </row>
        <row r="8259">
          <cell r="G8259" t="str">
            <v>SPO-2023/04-0040</v>
          </cell>
        </row>
        <row r="8259">
          <cell r="I8259" t="str">
            <v>F</v>
          </cell>
          <cell r="J8259">
            <v>40130</v>
          </cell>
          <cell r="K8259">
            <v>40130</v>
          </cell>
          <cell r="L8259">
            <v>120390</v>
          </cell>
          <cell r="M8259" t="str">
            <v>F</v>
          </cell>
          <cell r="N8259">
            <v>3</v>
          </cell>
          <cell r="O8259" t="str">
            <v>L</v>
          </cell>
        </row>
        <row r="8260">
          <cell r="G8260" t="str">
            <v>SPO-2023/07-0010, SPO-2023/05-0020</v>
          </cell>
        </row>
        <row r="8260">
          <cell r="I8260" t="str">
            <v>F</v>
          </cell>
          <cell r="J8260">
            <v>52000</v>
          </cell>
          <cell r="K8260">
            <v>52000</v>
          </cell>
          <cell r="L8260">
            <v>156000</v>
          </cell>
          <cell r="M8260" t="str">
            <v>F</v>
          </cell>
          <cell r="N8260">
            <v>3</v>
          </cell>
          <cell r="O8260" t="str">
            <v>L</v>
          </cell>
        </row>
        <row r="8261">
          <cell r="F8261" t="str">
            <v>CAAU5731075</v>
          </cell>
          <cell r="G8261" t="str">
            <v>GR-2023/04-0016</v>
          </cell>
          <cell r="H8261" t="str">
            <v>202212-S0038, 202302-S0065, 202303-S0077, 202212-S0025, 202212-S0004, 202212-S0015, 202302-S0008, 202210-S0058, 202212-S0002, 202212-S0042</v>
          </cell>
          <cell r="I8261" t="str">
            <v>F</v>
          </cell>
          <cell r="J8261">
            <v>42773.38</v>
          </cell>
          <cell r="K8261">
            <v>42773.38</v>
          </cell>
          <cell r="L8261">
            <v>192454.55</v>
          </cell>
          <cell r="M8261" t="str">
            <v>F</v>
          </cell>
          <cell r="N8261">
            <v>4.4994</v>
          </cell>
          <cell r="O8261" t="str">
            <v>I</v>
          </cell>
        </row>
        <row r="8262">
          <cell r="G8262" t="str">
            <v>SPO-2023/05-0041, SPO-2023/04-0040, SPO-2023/04-0001, SPO-2023/05-0006</v>
          </cell>
        </row>
        <row r="8262">
          <cell r="I8262" t="str">
            <v>F</v>
          </cell>
          <cell r="J8262">
            <v>11250</v>
          </cell>
          <cell r="K8262">
            <v>11250</v>
          </cell>
          <cell r="L8262">
            <v>33750</v>
          </cell>
          <cell r="M8262" t="str">
            <v>F</v>
          </cell>
          <cell r="N8262">
            <v>3</v>
          </cell>
          <cell r="O8262" t="str">
            <v>L</v>
          </cell>
        </row>
        <row r="8263">
          <cell r="G8263" t="str">
            <v>SPO-2023/07-0023, SPO-2023/05-0013, SPO-2023/06-0052, SPO-2023/04-0046, SPO-2023/06-0017</v>
          </cell>
        </row>
        <row r="8263">
          <cell r="I8263" t="str">
            <v>F</v>
          </cell>
          <cell r="J8263">
            <v>34970</v>
          </cell>
          <cell r="K8263">
            <v>34970</v>
          </cell>
          <cell r="L8263">
            <v>20982</v>
          </cell>
          <cell r="M8263" t="str">
            <v>F</v>
          </cell>
          <cell r="N8263">
            <v>0.6</v>
          </cell>
          <cell r="O8263" t="str">
            <v>L</v>
          </cell>
        </row>
        <row r="8264">
          <cell r="G8264" t="str">
            <v>SPO-2023/05-0030</v>
          </cell>
        </row>
        <row r="8264">
          <cell r="I8264" t="str">
            <v>F</v>
          </cell>
          <cell r="J8264">
            <v>6750</v>
          </cell>
          <cell r="K8264">
            <v>6750</v>
          </cell>
          <cell r="L8264">
            <v>20250</v>
          </cell>
          <cell r="M8264" t="str">
            <v>F</v>
          </cell>
          <cell r="N8264">
            <v>3</v>
          </cell>
          <cell r="O8264" t="str">
            <v>L</v>
          </cell>
        </row>
        <row r="8265">
          <cell r="G8265" t="str">
            <v>SPO-2023/05-0005</v>
          </cell>
        </row>
        <row r="8265">
          <cell r="I8265" t="str">
            <v>F</v>
          </cell>
          <cell r="J8265">
            <v>65392</v>
          </cell>
          <cell r="K8265">
            <v>65392</v>
          </cell>
          <cell r="L8265">
            <v>196176</v>
          </cell>
          <cell r="M8265" t="str">
            <v>F</v>
          </cell>
          <cell r="N8265">
            <v>3</v>
          </cell>
          <cell r="O8265" t="str">
            <v>L</v>
          </cell>
        </row>
        <row r="8266">
          <cell r="G8266" t="str">
            <v>SPO-2023/07-0042, SPO-2024/06-0016, SPO-2024/05-0022</v>
          </cell>
        </row>
        <row r="8266">
          <cell r="I8266" t="str">
            <v>F</v>
          </cell>
          <cell r="J8266">
            <v>30000</v>
          </cell>
          <cell r="K8266">
            <v>30000</v>
          </cell>
          <cell r="L8266">
            <v>18000</v>
          </cell>
          <cell r="M8266" t="str">
            <v>F</v>
          </cell>
          <cell r="N8266">
            <v>0.6</v>
          </cell>
          <cell r="O8266" t="str">
            <v>L</v>
          </cell>
        </row>
        <row r="8267">
          <cell r="G8267" t="str">
            <v>SPO-2023/04-0015</v>
          </cell>
        </row>
        <row r="8267">
          <cell r="I8267" t="str">
            <v>F</v>
          </cell>
          <cell r="J8267">
            <v>4500</v>
          </cell>
          <cell r="K8267">
            <v>4500</v>
          </cell>
          <cell r="L8267">
            <v>2700</v>
          </cell>
          <cell r="M8267" t="str">
            <v>F</v>
          </cell>
          <cell r="N8267">
            <v>0.6</v>
          </cell>
          <cell r="O8267" t="str">
            <v>L</v>
          </cell>
        </row>
        <row r="8268">
          <cell r="F8268" t="str">
            <v>TCKU7375036</v>
          </cell>
          <cell r="G8268" t="str">
            <v>GR-2023/04-0029</v>
          </cell>
          <cell r="H8268" t="str">
            <v>202302-S0086</v>
          </cell>
          <cell r="I8268" t="str">
            <v>F</v>
          </cell>
          <cell r="J8268">
            <v>120960</v>
          </cell>
          <cell r="K8268">
            <v>120960</v>
          </cell>
          <cell r="L8268">
            <v>78333.7</v>
          </cell>
          <cell r="M8268" t="str">
            <v>F</v>
          </cell>
          <cell r="N8268">
            <v>0.6476</v>
          </cell>
          <cell r="O8268" t="str">
            <v>I</v>
          </cell>
        </row>
        <row r="8269">
          <cell r="F8269" t="str">
            <v>SITU9046186</v>
          </cell>
          <cell r="G8269" t="str">
            <v>GR-2023/04-0010</v>
          </cell>
          <cell r="H8269" t="str">
            <v>202302-S0092, 202206-S0001, 202211-S0032, 202302-S0062, 202112-S0043</v>
          </cell>
          <cell r="I8269" t="str">
            <v>F</v>
          </cell>
          <cell r="J8269">
            <v>109560.04</v>
          </cell>
          <cell r="K8269">
            <v>109560.04</v>
          </cell>
          <cell r="L8269">
            <v>72276.76</v>
          </cell>
          <cell r="M8269" t="str">
            <v>F</v>
          </cell>
          <cell r="N8269">
            <v>0.6597</v>
          </cell>
          <cell r="O8269" t="str">
            <v>I</v>
          </cell>
        </row>
        <row r="8270">
          <cell r="F8270" t="str">
            <v>CMAU4353398</v>
          </cell>
          <cell r="G8270" t="str">
            <v>GR-2023/04-0009</v>
          </cell>
          <cell r="H8270" t="str">
            <v>202302-S0015, 202208-S0086, 202205-S0012, 202111-S0023</v>
          </cell>
          <cell r="I8270" t="str">
            <v>F</v>
          </cell>
          <cell r="J8270">
            <v>141624</v>
          </cell>
          <cell r="K8270">
            <v>141624</v>
          </cell>
          <cell r="L8270">
            <v>93429.35</v>
          </cell>
          <cell r="M8270" t="str">
            <v>F</v>
          </cell>
          <cell r="N8270">
            <v>0.6597</v>
          </cell>
          <cell r="O8270" t="str">
            <v>I</v>
          </cell>
        </row>
        <row r="8271">
          <cell r="G8271" t="str">
            <v>SPO-2023/06-0029</v>
          </cell>
        </row>
        <row r="8271">
          <cell r="I8271" t="str">
            <v>F</v>
          </cell>
          <cell r="J8271">
            <v>2888</v>
          </cell>
          <cell r="K8271">
            <v>2888</v>
          </cell>
          <cell r="L8271">
            <v>8664</v>
          </cell>
          <cell r="M8271" t="str">
            <v>F</v>
          </cell>
          <cell r="N8271">
            <v>3</v>
          </cell>
          <cell r="O8271" t="str">
            <v>L</v>
          </cell>
        </row>
        <row r="8272">
          <cell r="G8272" t="str">
            <v>SPO-2023/06-0022</v>
          </cell>
        </row>
        <row r="8272">
          <cell r="I8272" t="str">
            <v>F</v>
          </cell>
          <cell r="J8272">
            <v>12600</v>
          </cell>
          <cell r="K8272">
            <v>12600</v>
          </cell>
          <cell r="L8272">
            <v>37800</v>
          </cell>
          <cell r="M8272" t="str">
            <v>F</v>
          </cell>
          <cell r="N8272">
            <v>3</v>
          </cell>
          <cell r="O8272" t="str">
            <v>L</v>
          </cell>
        </row>
        <row r="8273">
          <cell r="G8273" t="str">
            <v>SPO-2023/11-0003</v>
          </cell>
        </row>
        <row r="8273">
          <cell r="I8273" t="str">
            <v>F</v>
          </cell>
          <cell r="J8273">
            <v>40500</v>
          </cell>
          <cell r="K8273">
            <v>40500</v>
          </cell>
          <cell r="L8273">
            <v>24300</v>
          </cell>
          <cell r="M8273" t="str">
            <v>F</v>
          </cell>
          <cell r="N8273">
            <v>0.6</v>
          </cell>
          <cell r="O8273" t="str">
            <v>L</v>
          </cell>
        </row>
        <row r="8274">
          <cell r="F8274" t="str">
            <v>TCKU6343564</v>
          </cell>
          <cell r="G8274" t="str">
            <v>GR-2023/04-0008</v>
          </cell>
          <cell r="H8274" t="str">
            <v>202111-S0022, 202211-S0037, 202206-S0050, 202211-S0029, 202303-S0042</v>
          </cell>
          <cell r="I8274" t="str">
            <v>F</v>
          </cell>
          <cell r="J8274">
            <v>110837.29</v>
          </cell>
          <cell r="K8274">
            <v>110837.29</v>
          </cell>
          <cell r="L8274">
            <v>73119.36</v>
          </cell>
          <cell r="M8274" t="str">
            <v>F</v>
          </cell>
          <cell r="N8274">
            <v>0.6597</v>
          </cell>
          <cell r="O8274" t="str">
            <v>I</v>
          </cell>
        </row>
        <row r="8275">
          <cell r="G8275" t="str">
            <v>SPO-2023/05-0056</v>
          </cell>
        </row>
        <row r="8275">
          <cell r="I8275" t="str">
            <v>F</v>
          </cell>
          <cell r="J8275">
            <v>33501</v>
          </cell>
          <cell r="K8275">
            <v>33501</v>
          </cell>
          <cell r="L8275">
            <v>20100.6</v>
          </cell>
          <cell r="M8275" t="str">
            <v>F</v>
          </cell>
          <cell r="N8275">
            <v>0.6</v>
          </cell>
          <cell r="O8275" t="str">
            <v>N</v>
          </cell>
        </row>
        <row r="8276">
          <cell r="G8276" t="str">
            <v>SPO-2023/06-0003, SPO-2023/06-0042, SPO-2023/07-0038, SPO-2023/05-0019, SPO-2023/09-0004</v>
          </cell>
        </row>
        <row r="8276">
          <cell r="I8276" t="str">
            <v>F</v>
          </cell>
          <cell r="J8276">
            <v>150444.5</v>
          </cell>
          <cell r="K8276">
            <v>150444.5</v>
          </cell>
          <cell r="L8276">
            <v>50248463</v>
          </cell>
          <cell r="M8276" t="str">
            <v>F</v>
          </cell>
          <cell r="N8276">
            <v>334</v>
          </cell>
          <cell r="O8276" t="str">
            <v>L</v>
          </cell>
        </row>
        <row r="8277">
          <cell r="F8277" t="str">
            <v>TCNU1161113</v>
          </cell>
          <cell r="G8277" t="str">
            <v>GR-2023/04-0015</v>
          </cell>
          <cell r="H8277" t="str">
            <v>202209-S0059, 202203-S0003, 202302-S0056, 202211-S0005, 202302-S0095, 202211-S0104, 202210-S0086, 202205-S0036, 202205-S0076, 202201-S0004, 202204-S0052, 202303-S0020</v>
          </cell>
          <cell r="I8277" t="str">
            <v>F</v>
          </cell>
          <cell r="J8277">
            <v>147010.68</v>
          </cell>
          <cell r="K8277">
            <v>147010.68</v>
          </cell>
          <cell r="L8277">
            <v>96982.95</v>
          </cell>
          <cell r="M8277" t="str">
            <v>F</v>
          </cell>
          <cell r="N8277">
            <v>0.6597</v>
          </cell>
          <cell r="O8277" t="str">
            <v>I</v>
          </cell>
        </row>
        <row r="8278">
          <cell r="G8278" t="str">
            <v>SPO-2023/04-0034</v>
          </cell>
        </row>
        <row r="8278">
          <cell r="I8278" t="str">
            <v>F</v>
          </cell>
          <cell r="J8278">
            <v>3140</v>
          </cell>
          <cell r="K8278">
            <v>3140</v>
          </cell>
          <cell r="L8278">
            <v>9420</v>
          </cell>
          <cell r="M8278" t="str">
            <v>F</v>
          </cell>
          <cell r="N8278">
            <v>3</v>
          </cell>
          <cell r="O8278" t="str">
            <v>L</v>
          </cell>
        </row>
        <row r="8279">
          <cell r="G8279" t="str">
            <v>SPO-2023/03-0057, SPO-2023/04-0026</v>
          </cell>
        </row>
        <row r="8279">
          <cell r="I8279" t="str">
            <v>F</v>
          </cell>
          <cell r="J8279">
            <v>2650</v>
          </cell>
          <cell r="K8279">
            <v>2650</v>
          </cell>
          <cell r="L8279">
            <v>1590</v>
          </cell>
          <cell r="M8279" t="str">
            <v>F</v>
          </cell>
          <cell r="N8279">
            <v>0.6</v>
          </cell>
          <cell r="O8279" t="str">
            <v>L</v>
          </cell>
        </row>
        <row r="8280">
          <cell r="G8280" t="str">
            <v>SPO-2023/05-0025</v>
          </cell>
        </row>
        <row r="8280">
          <cell r="I8280" t="str">
            <v>F</v>
          </cell>
          <cell r="J8280">
            <v>1026</v>
          </cell>
          <cell r="K8280">
            <v>1026</v>
          </cell>
          <cell r="L8280">
            <v>3078</v>
          </cell>
          <cell r="M8280" t="str">
            <v>F</v>
          </cell>
          <cell r="N8280">
            <v>3</v>
          </cell>
          <cell r="O8280" t="str">
            <v>L</v>
          </cell>
        </row>
        <row r="8281">
          <cell r="G8281" t="str">
            <v>SPO-2023/04-0040</v>
          </cell>
        </row>
        <row r="8281">
          <cell r="I8281" t="str">
            <v>F</v>
          </cell>
          <cell r="J8281">
            <v>6610</v>
          </cell>
          <cell r="K8281">
            <v>6610</v>
          </cell>
          <cell r="L8281">
            <v>19830</v>
          </cell>
          <cell r="M8281" t="str">
            <v>F</v>
          </cell>
          <cell r="N8281">
            <v>3</v>
          </cell>
          <cell r="O8281" t="str">
            <v>L</v>
          </cell>
        </row>
        <row r="8282">
          <cell r="F8282" t="str">
            <v>TLLU4529895</v>
          </cell>
          <cell r="G8282" t="str">
            <v>GR-2023/04-0006</v>
          </cell>
          <cell r="H8282" t="str">
            <v>202209-S0003, 202302-S0059</v>
          </cell>
          <cell r="I8282" t="str">
            <v>F</v>
          </cell>
          <cell r="J8282">
            <v>106579.72</v>
          </cell>
          <cell r="K8282">
            <v>106579.72</v>
          </cell>
          <cell r="L8282">
            <v>70310.64</v>
          </cell>
          <cell r="M8282" t="str">
            <v>F</v>
          </cell>
          <cell r="N8282">
            <v>0.6597</v>
          </cell>
          <cell r="O8282" t="str">
            <v>I</v>
          </cell>
        </row>
        <row r="8283">
          <cell r="F8283" t="str">
            <v>CMAU7284048</v>
          </cell>
          <cell r="G8283" t="str">
            <v>GR-2023/04-0011</v>
          </cell>
          <cell r="H8283" t="str">
            <v>202302-S0058, 202209-S0002, 202208-S0087, 202210-S0088, 202207-S0012</v>
          </cell>
          <cell r="I8283" t="str">
            <v>F</v>
          </cell>
          <cell r="J8283">
            <v>129280</v>
          </cell>
          <cell r="K8283">
            <v>129280</v>
          </cell>
          <cell r="L8283">
            <v>85286.02</v>
          </cell>
          <cell r="M8283" t="str">
            <v>F</v>
          </cell>
          <cell r="N8283">
            <v>0.6597</v>
          </cell>
          <cell r="O8283" t="str">
            <v>I</v>
          </cell>
        </row>
        <row r="8284">
          <cell r="G8284" t="str">
            <v>SPO-2023/04-0008</v>
          </cell>
        </row>
        <row r="8284">
          <cell r="I8284" t="str">
            <v>F</v>
          </cell>
          <cell r="J8284">
            <v>5117</v>
          </cell>
          <cell r="K8284">
            <v>5117</v>
          </cell>
          <cell r="L8284">
            <v>15351</v>
          </cell>
          <cell r="M8284" t="str">
            <v>F</v>
          </cell>
          <cell r="N8284">
            <v>3</v>
          </cell>
          <cell r="O8284" t="str">
            <v>N</v>
          </cell>
        </row>
        <row r="8285">
          <cell r="G8285" t="str">
            <v>GR-2023/03-0031</v>
          </cell>
        </row>
        <row r="8285">
          <cell r="I8285" t="str">
            <v>F</v>
          </cell>
          <cell r="J8285">
            <v>10.5</v>
          </cell>
          <cell r="K8285">
            <v>10.5</v>
          </cell>
          <cell r="L8285">
            <v>10.5</v>
          </cell>
          <cell r="M8285" t="str">
            <v>F</v>
          </cell>
          <cell r="N8285">
            <v>1</v>
          </cell>
        </row>
        <row r="8286">
          <cell r="G8286" t="str">
            <v>SPO-2023/04-0001</v>
          </cell>
        </row>
        <row r="8286">
          <cell r="I8286" t="str">
            <v>F</v>
          </cell>
          <cell r="J8286">
            <v>3300</v>
          </cell>
          <cell r="K8286">
            <v>3300</v>
          </cell>
          <cell r="L8286">
            <v>9900</v>
          </cell>
          <cell r="M8286" t="str">
            <v>F</v>
          </cell>
          <cell r="N8286">
            <v>3</v>
          </cell>
          <cell r="O8286" t="str">
            <v>L</v>
          </cell>
        </row>
        <row r="8287">
          <cell r="G8287" t="str">
            <v>SPO-2023/04-0032, SPO-2023/05-0023</v>
          </cell>
        </row>
        <row r="8287">
          <cell r="I8287" t="str">
            <v>F</v>
          </cell>
          <cell r="J8287">
            <v>9486</v>
          </cell>
          <cell r="K8287">
            <v>9486</v>
          </cell>
          <cell r="L8287">
            <v>9486</v>
          </cell>
          <cell r="M8287" t="str">
            <v>F</v>
          </cell>
          <cell r="N8287">
            <v>1</v>
          </cell>
          <cell r="O8287" t="str">
            <v>L</v>
          </cell>
        </row>
        <row r="8288">
          <cell r="F8288" t="str">
            <v>TCNU5405060</v>
          </cell>
          <cell r="G8288" t="str">
            <v>GR-2023/04-0007</v>
          </cell>
          <cell r="H8288" t="str">
            <v>202206-S0080, 202211-S0014, 202205-S0039, 202212-S0022, 202211-S0082, 202210-S0001, 202211-S0017, 202212-S0014, 202209-S0037, 202302-S0070, 202302-S0003, 202302-S0045, 202211-S0054, 202211-S0052, 202210-S0078, 202209-S0033, 202210-S0027, 202209-S0045, 202301-S0008, 202211-S0107, 202211-S0028</v>
          </cell>
          <cell r="I8288" t="str">
            <v>F</v>
          </cell>
          <cell r="J8288">
            <v>915508.1</v>
          </cell>
          <cell r="K8288">
            <v>915508.1</v>
          </cell>
          <cell r="L8288">
            <v>599383.15</v>
          </cell>
          <cell r="M8288" t="str">
            <v>F</v>
          </cell>
          <cell r="N8288">
            <v>0.6547</v>
          </cell>
          <cell r="O8288" t="str">
            <v>I</v>
          </cell>
        </row>
        <row r="8289">
          <cell r="F8289" t="str">
            <v>CMAU4934849</v>
          </cell>
          <cell r="G8289" t="str">
            <v>GR-2023/04-0018</v>
          </cell>
          <cell r="H8289" t="str">
            <v>202208-S0063, 202209-S0051, 202302-S0012, 202302-S0010, 202302-S0001</v>
          </cell>
          <cell r="I8289" t="str">
            <v>F</v>
          </cell>
          <cell r="J8289">
            <v>21307.34</v>
          </cell>
          <cell r="K8289">
            <v>21307.34</v>
          </cell>
          <cell r="L8289">
            <v>96792.85</v>
          </cell>
          <cell r="M8289" t="str">
            <v>F</v>
          </cell>
          <cell r="N8289">
            <v>4.5427</v>
          </cell>
          <cell r="O8289" t="str">
            <v>I</v>
          </cell>
        </row>
        <row r="8290">
          <cell r="F8290" t="str">
            <v>TGBU6143719</v>
          </cell>
          <cell r="G8290" t="str">
            <v>GR-2023/03-0036</v>
          </cell>
          <cell r="H8290" t="str">
            <v>202211-S0059</v>
          </cell>
          <cell r="I8290" t="str">
            <v>F</v>
          </cell>
          <cell r="J8290">
            <v>69619.42</v>
          </cell>
          <cell r="K8290">
            <v>69619.42</v>
          </cell>
          <cell r="L8290">
            <v>45579.83</v>
          </cell>
          <cell r="M8290" t="str">
            <v>F</v>
          </cell>
          <cell r="N8290">
            <v>0.6547</v>
          </cell>
          <cell r="O8290" t="str">
            <v>I</v>
          </cell>
        </row>
        <row r="8291">
          <cell r="F8291" t="str">
            <v>EISU8263472</v>
          </cell>
          <cell r="G8291" t="str">
            <v>GR-2023/03-0039</v>
          </cell>
          <cell r="H8291" t="str">
            <v>202211-S0059</v>
          </cell>
          <cell r="I8291" t="str">
            <v>F</v>
          </cell>
          <cell r="J8291">
            <v>69834.96</v>
          </cell>
          <cell r="K8291">
            <v>69834.96</v>
          </cell>
          <cell r="L8291">
            <v>45720.95</v>
          </cell>
          <cell r="M8291" t="str">
            <v>F</v>
          </cell>
          <cell r="N8291">
            <v>0.6547</v>
          </cell>
          <cell r="O8291" t="str">
            <v>I</v>
          </cell>
        </row>
        <row r="8292">
          <cell r="F8292" t="str">
            <v>FFAU2112790</v>
          </cell>
          <cell r="G8292" t="str">
            <v>GR-2023/03-0038</v>
          </cell>
          <cell r="H8292" t="str">
            <v>202302-S0025, 202302-S0069, 202303-S0035, 202212-S0009, 202302-S0027</v>
          </cell>
          <cell r="I8292" t="str">
            <v>F</v>
          </cell>
          <cell r="J8292">
            <v>58892.2</v>
          </cell>
          <cell r="K8292">
            <v>58892.2</v>
          </cell>
          <cell r="L8292">
            <v>38556.72</v>
          </cell>
          <cell r="M8292" t="str">
            <v>F</v>
          </cell>
          <cell r="N8292">
            <v>0.6547</v>
          </cell>
          <cell r="O8292" t="str">
            <v>I</v>
          </cell>
        </row>
        <row r="8293">
          <cell r="F8293" t="str">
            <v>FFAU2112790</v>
          </cell>
          <cell r="G8293" t="str">
            <v>GR-2023/03-0037</v>
          </cell>
          <cell r="H8293" t="str">
            <v>202212-S0011, 202206-S0026, 202202-S0038, 202204-S0075</v>
          </cell>
          <cell r="I8293" t="str">
            <v>F</v>
          </cell>
          <cell r="J8293">
            <v>140574.34</v>
          </cell>
          <cell r="K8293">
            <v>140574.34</v>
          </cell>
          <cell r="L8293">
            <v>92034.02</v>
          </cell>
          <cell r="M8293" t="str">
            <v>F</v>
          </cell>
          <cell r="N8293">
            <v>0.6547</v>
          </cell>
          <cell r="O8293" t="str">
            <v>I</v>
          </cell>
        </row>
        <row r="8294">
          <cell r="F8294" t="str">
            <v>TCLU6451709</v>
          </cell>
          <cell r="G8294" t="str">
            <v>GR-2023/03-0055</v>
          </cell>
          <cell r="H8294" t="str">
            <v>202302-S0052</v>
          </cell>
          <cell r="I8294" t="str">
            <v>F</v>
          </cell>
          <cell r="J8294">
            <v>38711.6</v>
          </cell>
          <cell r="K8294">
            <v>38711.6</v>
          </cell>
          <cell r="L8294">
            <v>25344.48</v>
          </cell>
          <cell r="M8294" t="str">
            <v>F</v>
          </cell>
          <cell r="N8294">
            <v>0.6547</v>
          </cell>
          <cell r="O8294" t="str">
            <v>I</v>
          </cell>
        </row>
        <row r="8295">
          <cell r="F8295" t="str">
            <v>TCLU6451709</v>
          </cell>
          <cell r="G8295" t="str">
            <v>GR-2023/03-0054</v>
          </cell>
          <cell r="H8295" t="str">
            <v>202202-S0043, 202302-S0051</v>
          </cell>
          <cell r="I8295" t="str">
            <v>F</v>
          </cell>
          <cell r="J8295">
            <v>92744.28</v>
          </cell>
          <cell r="K8295">
            <v>92744.28</v>
          </cell>
          <cell r="L8295">
            <v>60719.68</v>
          </cell>
          <cell r="M8295" t="str">
            <v>F</v>
          </cell>
          <cell r="N8295">
            <v>0.6547</v>
          </cell>
          <cell r="O8295" t="str">
            <v>I</v>
          </cell>
        </row>
        <row r="8296">
          <cell r="F8296" t="str">
            <v>EISU9471531</v>
          </cell>
          <cell r="G8296" t="str">
            <v>GR-2023/03-0051</v>
          </cell>
          <cell r="H8296" t="str">
            <v>202302-S0009, 202212-S0026</v>
          </cell>
          <cell r="I8296" t="str">
            <v>F</v>
          </cell>
          <cell r="J8296">
            <v>30120</v>
          </cell>
          <cell r="K8296">
            <v>30120</v>
          </cell>
          <cell r="L8296">
            <v>19719.56</v>
          </cell>
          <cell r="M8296" t="str">
            <v>F</v>
          </cell>
          <cell r="N8296">
            <v>0.6547</v>
          </cell>
          <cell r="O8296" t="str">
            <v>I</v>
          </cell>
        </row>
        <row r="8297">
          <cell r="I8297" t="str">
            <v>T</v>
          </cell>
          <cell r="J8297">
            <v>0</v>
          </cell>
          <cell r="K8297">
            <v>0</v>
          </cell>
          <cell r="L8297">
            <v>0</v>
          </cell>
          <cell r="M8297" t="str">
            <v>F</v>
          </cell>
          <cell r="N8297">
            <v>3</v>
          </cell>
          <cell r="O8297" t="str">
            <v>I</v>
          </cell>
        </row>
        <row r="8298">
          <cell r="F8298" t="str">
            <v>EISU9471531</v>
          </cell>
          <cell r="G8298" t="str">
            <v>GR-2023/03-0050</v>
          </cell>
          <cell r="H8298" t="str">
            <v>202301-S0005, 202302-S0006, 202302-S0067</v>
          </cell>
          <cell r="I8298" t="str">
            <v>F</v>
          </cell>
          <cell r="J8298">
            <v>28786</v>
          </cell>
          <cell r="K8298">
            <v>28786</v>
          </cell>
          <cell r="L8298">
            <v>18846.19</v>
          </cell>
          <cell r="M8298" t="str">
            <v>F</v>
          </cell>
          <cell r="N8298">
            <v>0.6547</v>
          </cell>
          <cell r="O8298" t="str">
            <v>I</v>
          </cell>
        </row>
        <row r="8299">
          <cell r="F8299" t="str">
            <v>EISU9471531</v>
          </cell>
          <cell r="G8299" t="str">
            <v>GR-2023/03-0049</v>
          </cell>
          <cell r="H8299" t="str">
            <v>202301-S0004, 202302-S0037, 202212-S0029</v>
          </cell>
          <cell r="I8299" t="str">
            <v>F</v>
          </cell>
          <cell r="J8299">
            <v>10647</v>
          </cell>
          <cell r="K8299">
            <v>10647</v>
          </cell>
          <cell r="L8299">
            <v>6970.59</v>
          </cell>
          <cell r="M8299" t="str">
            <v>F</v>
          </cell>
          <cell r="N8299">
            <v>0.6547</v>
          </cell>
          <cell r="O8299" t="str">
            <v>I</v>
          </cell>
        </row>
        <row r="8300">
          <cell r="F8300" t="str">
            <v>EISU9471531</v>
          </cell>
          <cell r="G8300" t="str">
            <v>GR-2023/03-0048</v>
          </cell>
          <cell r="H8300" t="str">
            <v>202302-S0052</v>
          </cell>
          <cell r="I8300" t="str">
            <v>F</v>
          </cell>
          <cell r="J8300">
            <v>15390</v>
          </cell>
          <cell r="K8300">
            <v>15390</v>
          </cell>
          <cell r="L8300">
            <v>10075.83</v>
          </cell>
          <cell r="M8300" t="str">
            <v>F</v>
          </cell>
          <cell r="N8300">
            <v>0.6547</v>
          </cell>
          <cell r="O8300" t="str">
            <v>I</v>
          </cell>
        </row>
        <row r="8301">
          <cell r="F8301" t="str">
            <v>EISU9471531</v>
          </cell>
          <cell r="G8301" t="str">
            <v>GR-2023/03-0047</v>
          </cell>
          <cell r="H8301" t="str">
            <v>202211-S0074</v>
          </cell>
          <cell r="I8301" t="str">
            <v>F</v>
          </cell>
          <cell r="J8301">
            <v>10730</v>
          </cell>
          <cell r="K8301">
            <v>10730</v>
          </cell>
          <cell r="L8301">
            <v>7024.93</v>
          </cell>
          <cell r="M8301" t="str">
            <v>F</v>
          </cell>
          <cell r="N8301">
            <v>0.6547</v>
          </cell>
          <cell r="O8301" t="str">
            <v>I</v>
          </cell>
        </row>
        <row r="8302">
          <cell r="G8302" t="str">
            <v>SPO-2023/04-0011</v>
          </cell>
        </row>
        <row r="8302">
          <cell r="I8302" t="str">
            <v>F</v>
          </cell>
          <cell r="J8302">
            <v>600</v>
          </cell>
          <cell r="K8302">
            <v>600</v>
          </cell>
          <cell r="L8302">
            <v>360</v>
          </cell>
          <cell r="M8302" t="str">
            <v>F</v>
          </cell>
          <cell r="N8302">
            <v>0.6</v>
          </cell>
          <cell r="O8302" t="str">
            <v>L</v>
          </cell>
        </row>
        <row r="8303">
          <cell r="G8303" t="str">
            <v>SPO-2023/04-0040</v>
          </cell>
        </row>
        <row r="8303">
          <cell r="I8303" t="str">
            <v>F</v>
          </cell>
          <cell r="J8303">
            <v>6000</v>
          </cell>
          <cell r="K8303">
            <v>6000</v>
          </cell>
          <cell r="L8303">
            <v>18000</v>
          </cell>
          <cell r="M8303" t="str">
            <v>F</v>
          </cell>
          <cell r="N8303">
            <v>3</v>
          </cell>
          <cell r="O8303" t="str">
            <v>L</v>
          </cell>
        </row>
        <row r="8304">
          <cell r="F8304" t="str">
            <v>EISU9471531</v>
          </cell>
          <cell r="G8304" t="str">
            <v>GR-2023/03-0046</v>
          </cell>
          <cell r="H8304" t="str">
            <v>202301-S0007, 202211-S0109</v>
          </cell>
          <cell r="I8304" t="str">
            <v>F</v>
          </cell>
          <cell r="J8304">
            <v>57542.5</v>
          </cell>
          <cell r="K8304">
            <v>57542.5</v>
          </cell>
          <cell r="L8304">
            <v>37673.07</v>
          </cell>
          <cell r="M8304" t="str">
            <v>F</v>
          </cell>
          <cell r="N8304">
            <v>0.6547</v>
          </cell>
          <cell r="O8304" t="str">
            <v>I</v>
          </cell>
        </row>
        <row r="8305">
          <cell r="G8305" t="str">
            <v>SPO-2023/05-0002</v>
          </cell>
        </row>
        <row r="8305">
          <cell r="I8305" t="str">
            <v>F</v>
          </cell>
          <cell r="J8305">
            <v>34155</v>
          </cell>
          <cell r="K8305">
            <v>34155</v>
          </cell>
          <cell r="L8305">
            <v>34155</v>
          </cell>
          <cell r="M8305" t="str">
            <v>F</v>
          </cell>
          <cell r="N8305">
            <v>1</v>
          </cell>
          <cell r="O8305" t="str">
            <v>N</v>
          </cell>
        </row>
        <row r="8306">
          <cell r="G8306" t="str">
            <v>SPO-2023/05-0003</v>
          </cell>
        </row>
        <row r="8306">
          <cell r="I8306" t="str">
            <v>F</v>
          </cell>
          <cell r="J8306">
            <v>20380</v>
          </cell>
          <cell r="K8306">
            <v>20380</v>
          </cell>
          <cell r="L8306">
            <v>61140</v>
          </cell>
          <cell r="M8306" t="str">
            <v>F</v>
          </cell>
          <cell r="N8306">
            <v>3</v>
          </cell>
          <cell r="O8306" t="str">
            <v>N</v>
          </cell>
        </row>
        <row r="8307">
          <cell r="F8307" t="str">
            <v>EISU9471531</v>
          </cell>
          <cell r="G8307" t="str">
            <v>GR-2023/03-0045</v>
          </cell>
          <cell r="H8307" t="str">
            <v>202211-S0086, 202203-S0029, 202302-S0069, 202212-S0033, 202212-S0024, 202210-S0032, 202203-S0030, 202210-S0089, 202211-S0008, 202212-S0009, 202210-S0031, 202205-S0001, 202209-S0061</v>
          </cell>
          <cell r="I8307" t="str">
            <v>F</v>
          </cell>
          <cell r="J8307">
            <v>347747.7</v>
          </cell>
          <cell r="K8307">
            <v>347747.7</v>
          </cell>
          <cell r="L8307">
            <v>227670.42</v>
          </cell>
          <cell r="M8307" t="str">
            <v>F</v>
          </cell>
          <cell r="N8307">
            <v>0.6547</v>
          </cell>
          <cell r="O8307" t="str">
            <v>I</v>
          </cell>
        </row>
        <row r="8308">
          <cell r="F8308" t="str">
            <v>EISU9471531</v>
          </cell>
          <cell r="G8308" t="str">
            <v>GR-2023/03-0044</v>
          </cell>
          <cell r="H8308" t="str">
            <v>202211-S0073, 202208-S0003, 202211-S0065</v>
          </cell>
          <cell r="I8308" t="str">
            <v>F</v>
          </cell>
          <cell r="J8308">
            <v>170661.67</v>
          </cell>
          <cell r="K8308">
            <v>170661.67</v>
          </cell>
          <cell r="L8308">
            <v>111732.2</v>
          </cell>
          <cell r="M8308" t="str">
            <v>F</v>
          </cell>
          <cell r="N8308">
            <v>0.6547</v>
          </cell>
          <cell r="O8308" t="str">
            <v>I</v>
          </cell>
        </row>
        <row r="8309">
          <cell r="F8309" t="str">
            <v>EISU9471531</v>
          </cell>
          <cell r="G8309" t="str">
            <v>GR-2023/03-0043</v>
          </cell>
          <cell r="H8309" t="str">
            <v>202211-S0106</v>
          </cell>
          <cell r="I8309" t="str">
            <v>F</v>
          </cell>
          <cell r="J8309">
            <v>13490</v>
          </cell>
          <cell r="K8309">
            <v>13490</v>
          </cell>
          <cell r="L8309">
            <v>8831.9</v>
          </cell>
          <cell r="M8309" t="str">
            <v>F</v>
          </cell>
          <cell r="N8309">
            <v>0.6547</v>
          </cell>
          <cell r="O8309" t="str">
            <v>I</v>
          </cell>
        </row>
        <row r="8310">
          <cell r="F8310" t="str">
            <v>EISU9471531</v>
          </cell>
          <cell r="G8310" t="str">
            <v>GR-2023/03-0042</v>
          </cell>
          <cell r="H8310" t="str">
            <v>202302-S0029</v>
          </cell>
          <cell r="I8310" t="str">
            <v>F</v>
          </cell>
          <cell r="J8310">
            <v>14900</v>
          </cell>
          <cell r="K8310">
            <v>14900</v>
          </cell>
          <cell r="L8310">
            <v>9755.03</v>
          </cell>
          <cell r="M8310" t="str">
            <v>F</v>
          </cell>
          <cell r="N8310">
            <v>0.6547</v>
          </cell>
          <cell r="O8310" t="str">
            <v>I</v>
          </cell>
        </row>
        <row r="8311">
          <cell r="F8311" t="str">
            <v>EISU9471531</v>
          </cell>
          <cell r="G8311" t="str">
            <v>GR-2023/03-0041</v>
          </cell>
          <cell r="H8311" t="str">
            <v>202209-S0014, 202302-S0061, 202212-S0031</v>
          </cell>
          <cell r="I8311" t="str">
            <v>F</v>
          </cell>
          <cell r="J8311">
            <v>54247</v>
          </cell>
          <cell r="K8311">
            <v>54247</v>
          </cell>
          <cell r="L8311">
            <v>35515.51</v>
          </cell>
          <cell r="M8311" t="str">
            <v>F</v>
          </cell>
          <cell r="N8311">
            <v>0.6547</v>
          </cell>
          <cell r="O8311" t="str">
            <v>I</v>
          </cell>
        </row>
        <row r="8312">
          <cell r="G8312" t="str">
            <v>SPO-2023/04-0033</v>
          </cell>
        </row>
        <row r="8312">
          <cell r="I8312" t="str">
            <v>F</v>
          </cell>
          <cell r="J8312">
            <v>450</v>
          </cell>
          <cell r="K8312">
            <v>450</v>
          </cell>
          <cell r="L8312">
            <v>1350</v>
          </cell>
          <cell r="M8312" t="str">
            <v>F</v>
          </cell>
          <cell r="N8312">
            <v>3</v>
          </cell>
          <cell r="O8312" t="str">
            <v>L</v>
          </cell>
        </row>
        <row r="8313">
          <cell r="G8313" t="str">
            <v>SPO-2023/04-0033</v>
          </cell>
        </row>
        <row r="8313">
          <cell r="I8313" t="str">
            <v>F</v>
          </cell>
          <cell r="J8313">
            <v>4253</v>
          </cell>
          <cell r="K8313">
            <v>4253</v>
          </cell>
          <cell r="L8313">
            <v>12759</v>
          </cell>
          <cell r="M8313" t="str">
            <v>F</v>
          </cell>
          <cell r="N8313">
            <v>3</v>
          </cell>
          <cell r="O8313" t="str">
            <v>L</v>
          </cell>
        </row>
        <row r="8314">
          <cell r="G8314" t="str">
            <v>SPO-2023/09-0004</v>
          </cell>
        </row>
        <row r="8314">
          <cell r="I8314" t="str">
            <v>F</v>
          </cell>
          <cell r="J8314">
            <v>86500</v>
          </cell>
          <cell r="K8314">
            <v>86500</v>
          </cell>
          <cell r="L8314">
            <v>51900</v>
          </cell>
          <cell r="M8314" t="str">
            <v>F</v>
          </cell>
          <cell r="N8314">
            <v>0.6</v>
          </cell>
          <cell r="O8314" t="str">
            <v>L</v>
          </cell>
        </row>
        <row r="8315">
          <cell r="G8315" t="str">
            <v>SPO-2023/09-0016, SPO-2023/10-0020, SPO-2023/05-0057, SPO-2023/05-0059</v>
          </cell>
        </row>
        <row r="8315">
          <cell r="I8315" t="str">
            <v>F</v>
          </cell>
          <cell r="J8315">
            <v>221540</v>
          </cell>
          <cell r="K8315">
            <v>221540</v>
          </cell>
          <cell r="L8315">
            <v>132924</v>
          </cell>
          <cell r="M8315" t="str">
            <v>F</v>
          </cell>
          <cell r="N8315">
            <v>0.6</v>
          </cell>
          <cell r="O8315" t="str">
            <v>L</v>
          </cell>
        </row>
        <row r="8316">
          <cell r="G8316" t="str">
            <v>GR-2023/03-0034, GR-2023/03-0026</v>
          </cell>
        </row>
        <row r="8316">
          <cell r="I8316" t="str">
            <v>F</v>
          </cell>
          <cell r="J8316">
            <v>504</v>
          </cell>
          <cell r="K8316">
            <v>504</v>
          </cell>
          <cell r="L8316">
            <v>504</v>
          </cell>
          <cell r="M8316" t="str">
            <v>F</v>
          </cell>
          <cell r="N8316">
            <v>1</v>
          </cell>
        </row>
        <row r="8317">
          <cell r="F8317" t="str">
            <v>EISU9471531</v>
          </cell>
          <cell r="G8317" t="str">
            <v>GR-2023/03-0040</v>
          </cell>
          <cell r="H8317" t="str">
            <v>202212-S0023, 202302-S0017, 202302-S0031, 202302-S0014, 202207-S0019, 202210-S0019, 202211-S0056, 202302-S0011, 202212-S0027</v>
          </cell>
          <cell r="I8317" t="str">
            <v>F</v>
          </cell>
          <cell r="J8317">
            <v>159760</v>
          </cell>
          <cell r="K8317">
            <v>159760</v>
          </cell>
          <cell r="L8317">
            <v>104594.87</v>
          </cell>
          <cell r="M8317" t="str">
            <v>F</v>
          </cell>
          <cell r="N8317">
            <v>0.6547</v>
          </cell>
          <cell r="O8317" t="str">
            <v>I</v>
          </cell>
        </row>
        <row r="8318">
          <cell r="G8318" t="str">
            <v>SPO-2023/05-0042, SPO-2023/06-0013, SPO-2023/04-0041, SPO-2023/04-0040</v>
          </cell>
        </row>
        <row r="8318">
          <cell r="I8318" t="str">
            <v>F</v>
          </cell>
          <cell r="J8318">
            <v>109300</v>
          </cell>
          <cell r="K8318">
            <v>109300</v>
          </cell>
          <cell r="L8318">
            <v>327900</v>
          </cell>
          <cell r="M8318" t="str">
            <v>F</v>
          </cell>
          <cell r="N8318">
            <v>3</v>
          </cell>
          <cell r="O8318" t="str">
            <v>L</v>
          </cell>
        </row>
        <row r="8319">
          <cell r="G8319" t="str">
            <v>SPO-2023/04-0028, SPO-2023/05-0020, SPO-2023/04-0004, SPO-2023/06-0021</v>
          </cell>
        </row>
        <row r="8319">
          <cell r="I8319" t="str">
            <v>F</v>
          </cell>
          <cell r="J8319">
            <v>88496</v>
          </cell>
          <cell r="K8319">
            <v>88496</v>
          </cell>
          <cell r="L8319">
            <v>265488</v>
          </cell>
          <cell r="M8319" t="str">
            <v>F</v>
          </cell>
          <cell r="N8319">
            <v>3</v>
          </cell>
          <cell r="O8319" t="str">
            <v>L</v>
          </cell>
        </row>
        <row r="8320">
          <cell r="G8320" t="str">
            <v>SPO-2023/06-0003, SPO-2023/05-0019</v>
          </cell>
        </row>
        <row r="8320">
          <cell r="I8320" t="str">
            <v>F</v>
          </cell>
          <cell r="J8320">
            <v>31182</v>
          </cell>
          <cell r="K8320">
            <v>31182</v>
          </cell>
          <cell r="L8320">
            <v>18709.2</v>
          </cell>
          <cell r="M8320" t="str">
            <v>F</v>
          </cell>
          <cell r="N8320">
            <v>0.6</v>
          </cell>
          <cell r="O8320" t="str">
            <v>L</v>
          </cell>
        </row>
        <row r="8321">
          <cell r="G8321" t="str">
            <v>SPO-2023/07-0041, SPO-2023/08-0018, SPO-2023/07-0019, SPO-2023/07-0043, SPO-2023/06-0041, SPO-2023/07-0006</v>
          </cell>
        </row>
        <row r="8321">
          <cell r="I8321" t="str">
            <v>F</v>
          </cell>
          <cell r="J8321">
            <v>22602</v>
          </cell>
          <cell r="K8321">
            <v>22602</v>
          </cell>
          <cell r="L8321">
            <v>13561.2</v>
          </cell>
          <cell r="M8321" t="str">
            <v>F</v>
          </cell>
          <cell r="N8321">
            <v>0.6</v>
          </cell>
          <cell r="O8321" t="str">
            <v>L</v>
          </cell>
        </row>
        <row r="8322">
          <cell r="G8322" t="str">
            <v>SPO-2023/03-0008, SPO-2023/04-0001, SPO-2023/04-0040, SPO-2023/03-0040</v>
          </cell>
        </row>
        <row r="8322">
          <cell r="I8322" t="str">
            <v>F</v>
          </cell>
          <cell r="J8322">
            <v>24678</v>
          </cell>
          <cell r="K8322">
            <v>24678</v>
          </cell>
          <cell r="L8322">
            <v>74034</v>
          </cell>
          <cell r="M8322" t="str">
            <v>F</v>
          </cell>
          <cell r="N8322">
            <v>3</v>
          </cell>
          <cell r="O8322" t="str">
            <v>L</v>
          </cell>
        </row>
        <row r="8323">
          <cell r="G8323" t="str">
            <v>SPO-2023/04-0033, SPO-2023/06-0029</v>
          </cell>
        </row>
        <row r="8323">
          <cell r="I8323" t="str">
            <v>F</v>
          </cell>
          <cell r="J8323">
            <v>2400</v>
          </cell>
          <cell r="K8323">
            <v>2400</v>
          </cell>
          <cell r="L8323">
            <v>7200</v>
          </cell>
          <cell r="M8323" t="str">
            <v>F</v>
          </cell>
          <cell r="N8323">
            <v>3</v>
          </cell>
          <cell r="O8323" t="str">
            <v>L</v>
          </cell>
        </row>
        <row r="8324">
          <cell r="G8324" t="str">
            <v>SPO-2023/07-0023</v>
          </cell>
        </row>
        <row r="8324">
          <cell r="I8324" t="str">
            <v>F</v>
          </cell>
          <cell r="J8324">
            <v>9000</v>
          </cell>
          <cell r="K8324">
            <v>9000</v>
          </cell>
          <cell r="L8324">
            <v>5400</v>
          </cell>
          <cell r="M8324" t="str">
            <v>F</v>
          </cell>
          <cell r="N8324">
            <v>0.6</v>
          </cell>
          <cell r="O8324" t="str">
            <v>L</v>
          </cell>
        </row>
        <row r="8325">
          <cell r="G8325" t="str">
            <v>SPO-2023/07-0039, SPO-2023/12-0050</v>
          </cell>
        </row>
        <row r="8325">
          <cell r="I8325" t="str">
            <v>F</v>
          </cell>
          <cell r="J8325">
            <v>19000</v>
          </cell>
          <cell r="K8325">
            <v>19000</v>
          </cell>
          <cell r="L8325">
            <v>11400</v>
          </cell>
          <cell r="M8325" t="str">
            <v>F</v>
          </cell>
          <cell r="N8325">
            <v>0.6</v>
          </cell>
          <cell r="O8325" t="str">
            <v>L</v>
          </cell>
        </row>
        <row r="8326">
          <cell r="G8326" t="str">
            <v>SPO-2023/06-0022</v>
          </cell>
        </row>
        <row r="8326">
          <cell r="I8326" t="str">
            <v>F</v>
          </cell>
          <cell r="J8326">
            <v>32300</v>
          </cell>
          <cell r="K8326">
            <v>32300</v>
          </cell>
          <cell r="L8326">
            <v>96900</v>
          </cell>
          <cell r="M8326" t="str">
            <v>F</v>
          </cell>
          <cell r="N8326">
            <v>3</v>
          </cell>
          <cell r="O8326" t="str">
            <v>N</v>
          </cell>
        </row>
        <row r="8327">
          <cell r="F8327" t="str">
            <v>FFAU2460287</v>
          </cell>
          <cell r="G8327" t="str">
            <v>GR-2023/04-0001</v>
          </cell>
          <cell r="H8327" t="str">
            <v>202302-S0001, 202104-S0004, 202209-S0056, 202210-S0022, 202210-S0063, 202302-S0091, 202209-S0051, 202207-S0042, 202209-S0024, 202209-S0036</v>
          </cell>
          <cell r="I8327" t="str">
            <v>F</v>
          </cell>
          <cell r="J8327">
            <v>22487.66</v>
          </cell>
          <cell r="K8327">
            <v>22487.66</v>
          </cell>
          <cell r="L8327">
            <v>102219.91</v>
          </cell>
          <cell r="M8327" t="str">
            <v>F</v>
          </cell>
          <cell r="N8327">
            <v>4.5456</v>
          </cell>
          <cell r="O8327" t="str">
            <v>I</v>
          </cell>
        </row>
        <row r="8328">
          <cell r="F8328" t="str">
            <v>OOCU8518701</v>
          </cell>
          <cell r="G8328" t="str">
            <v>GR-2023/03-0059</v>
          </cell>
          <cell r="H8328" t="str">
            <v>202104-S0004, 202302-S0004, 202302-S0012</v>
          </cell>
          <cell r="I8328" t="str">
            <v>F</v>
          </cell>
          <cell r="J8328">
            <v>20959.58</v>
          </cell>
          <cell r="K8328">
            <v>20959.58</v>
          </cell>
          <cell r="L8328">
            <v>95273.87</v>
          </cell>
          <cell r="M8328" t="str">
            <v>F</v>
          </cell>
          <cell r="N8328">
            <v>4.5456</v>
          </cell>
          <cell r="O8328" t="str">
            <v>I</v>
          </cell>
        </row>
        <row r="8329">
          <cell r="F8329" t="str">
            <v>SITU9029194</v>
          </cell>
          <cell r="G8329" t="str">
            <v>GR-2023/04-0012</v>
          </cell>
          <cell r="H8329" t="str">
            <v>202302-S0038, 202302-S0042</v>
          </cell>
          <cell r="I8329" t="str">
            <v>F</v>
          </cell>
          <cell r="J8329">
            <v>101520</v>
          </cell>
          <cell r="K8329">
            <v>101520</v>
          </cell>
          <cell r="L8329">
            <v>66972.74</v>
          </cell>
          <cell r="M8329" t="str">
            <v>F</v>
          </cell>
          <cell r="N8329">
            <v>0.6597</v>
          </cell>
          <cell r="O8329" t="str">
            <v>I</v>
          </cell>
        </row>
        <row r="8330">
          <cell r="F8330" t="str">
            <v>FFAU4314234</v>
          </cell>
          <cell r="G8330" t="str">
            <v>GR-2023/04-0014</v>
          </cell>
          <cell r="H8330" t="str">
            <v>202208-S0054, 202210-S0087, 202303-S0002, 202212-S0012</v>
          </cell>
          <cell r="I8330" t="str">
            <v>F</v>
          </cell>
          <cell r="J8330">
            <v>106335</v>
          </cell>
          <cell r="K8330">
            <v>106335</v>
          </cell>
          <cell r="L8330">
            <v>70149.2</v>
          </cell>
          <cell r="M8330" t="str">
            <v>F</v>
          </cell>
          <cell r="N8330">
            <v>0.6597</v>
          </cell>
          <cell r="O8330" t="str">
            <v>I</v>
          </cell>
        </row>
        <row r="8331">
          <cell r="G8331" t="str">
            <v>SPO-2023/04-0049, SPO-2023/07-0038, SPO-2023/05-0056, SPO-2024/01-0010, SPO-2023/05-0019, SPO-2023/07-0042, SPO-2023/09-0004, SPO-2023/06-0003, SPO-2023/08-0006, SPO-2023/06-0042</v>
          </cell>
        </row>
        <row r="8331">
          <cell r="I8331" t="str">
            <v>F</v>
          </cell>
          <cell r="J8331">
            <v>319766.64</v>
          </cell>
          <cell r="K8331">
            <v>319766.64</v>
          </cell>
          <cell r="L8331">
            <v>191859.98</v>
          </cell>
          <cell r="M8331" t="str">
            <v>F</v>
          </cell>
          <cell r="N8331">
            <v>0.6</v>
          </cell>
          <cell r="O8331" t="str">
            <v>L</v>
          </cell>
        </row>
        <row r="8332">
          <cell r="G8332" t="str">
            <v>SPO-2024/08-0008, SPO-2024/03-0036, SPO-2023/04-0030, SPO-2023/05-0058, SPO-2023/08-0012, SPO-2023/06-0026</v>
          </cell>
        </row>
        <row r="8332">
          <cell r="I8332" t="str">
            <v>F</v>
          </cell>
          <cell r="J8332">
            <v>47346</v>
          </cell>
          <cell r="K8332">
            <v>47346</v>
          </cell>
          <cell r="L8332">
            <v>142038</v>
          </cell>
          <cell r="M8332" t="str">
            <v>F</v>
          </cell>
          <cell r="N8332">
            <v>3</v>
          </cell>
          <cell r="O8332" t="str">
            <v>L</v>
          </cell>
        </row>
        <row r="8333">
          <cell r="G8333" t="str">
            <v>SPO-2023/05-0026, SPO-2023/06-0026, SPO-2023/03-0032</v>
          </cell>
        </row>
        <row r="8333">
          <cell r="I8333" t="str">
            <v>F</v>
          </cell>
          <cell r="J8333">
            <v>28528</v>
          </cell>
          <cell r="K8333">
            <v>28528</v>
          </cell>
          <cell r="L8333">
            <v>85584</v>
          </cell>
          <cell r="M8333" t="str">
            <v>F</v>
          </cell>
          <cell r="N8333">
            <v>3</v>
          </cell>
          <cell r="O8333" t="str">
            <v>L</v>
          </cell>
        </row>
        <row r="8334">
          <cell r="G8334" t="str">
            <v>SPO-2023/04-0034</v>
          </cell>
        </row>
        <row r="8334">
          <cell r="I8334" t="str">
            <v>F</v>
          </cell>
          <cell r="J8334">
            <v>5400</v>
          </cell>
          <cell r="K8334">
            <v>5400</v>
          </cell>
          <cell r="L8334">
            <v>16200</v>
          </cell>
          <cell r="M8334" t="str">
            <v>F</v>
          </cell>
          <cell r="N8334">
            <v>3</v>
          </cell>
          <cell r="O8334" t="str">
            <v>L</v>
          </cell>
        </row>
        <row r="8335">
          <cell r="G8335" t="str">
            <v>SPO-2023/04-0005, SPO-2023/04-0029, SPO-2023/05-0021</v>
          </cell>
        </row>
        <row r="8335">
          <cell r="I8335" t="str">
            <v>F</v>
          </cell>
          <cell r="J8335">
            <v>6110</v>
          </cell>
          <cell r="K8335">
            <v>6110</v>
          </cell>
          <cell r="L8335">
            <v>18330</v>
          </cell>
          <cell r="M8335" t="str">
            <v>F</v>
          </cell>
          <cell r="N8335">
            <v>3</v>
          </cell>
          <cell r="O8335" t="str">
            <v>L</v>
          </cell>
        </row>
        <row r="8336">
          <cell r="G8336" t="str">
            <v>SPO-2023/06-0039, SPO-2023/07-0040, SPO-2023/04-0052</v>
          </cell>
        </row>
        <row r="8336">
          <cell r="I8336" t="str">
            <v>F</v>
          </cell>
          <cell r="J8336">
            <v>11712.16</v>
          </cell>
          <cell r="K8336">
            <v>11712.16</v>
          </cell>
          <cell r="L8336">
            <v>35136.48</v>
          </cell>
          <cell r="M8336" t="str">
            <v>F</v>
          </cell>
          <cell r="N8336">
            <v>3</v>
          </cell>
          <cell r="O8336" t="str">
            <v>L</v>
          </cell>
        </row>
        <row r="8337">
          <cell r="G8337" t="str">
            <v>SPO-2023/12-0038, SPO-2023/09-0002, SPO-2023/05-0044, SPO-2023/12-0041, SPO-2024/01-0026, SPO-2024/10-0071, SPO-2023/06-0043, SPO-2024/09-0041, SPO-2024/11-0033, SPO-2023/04-0051, SPO-2023/05-0061, SPO-2024/03-0025, SPO-2023/11-0002, SPO-2024/07-0075, SPO-2023/05-0034, SPO-2023/12-0004, SPO-2024/05-0069, SPO-2023/06-0038, SPO-2023/06-0004, SPO-2024/03-0017, SPO-2023/08-0016</v>
          </cell>
        </row>
        <row r="8337">
          <cell r="I8337" t="str">
            <v>F</v>
          </cell>
          <cell r="J8337">
            <v>343301</v>
          </cell>
          <cell r="K8337">
            <v>343301</v>
          </cell>
          <cell r="L8337">
            <v>1029903</v>
          </cell>
          <cell r="M8337" t="str">
            <v>F</v>
          </cell>
          <cell r="N8337">
            <v>3</v>
          </cell>
          <cell r="O8337" t="str">
            <v>L</v>
          </cell>
        </row>
        <row r="8338">
          <cell r="G8338" t="str">
            <v>SPO-2023/05-0005</v>
          </cell>
        </row>
        <row r="8338">
          <cell r="I8338" t="str">
            <v>F</v>
          </cell>
          <cell r="J8338">
            <v>2550</v>
          </cell>
          <cell r="K8338">
            <v>2550</v>
          </cell>
          <cell r="L8338">
            <v>7650</v>
          </cell>
          <cell r="M8338" t="str">
            <v>F</v>
          </cell>
          <cell r="N8338">
            <v>3</v>
          </cell>
          <cell r="O8338" t="str">
            <v>L</v>
          </cell>
        </row>
        <row r="8339">
          <cell r="G8339" t="str">
            <v>GR-2023/05-0066</v>
          </cell>
        </row>
        <row r="8339">
          <cell r="I8339" t="str">
            <v>F</v>
          </cell>
          <cell r="J8339">
            <v>360244.6</v>
          </cell>
          <cell r="K8339">
            <v>360244.6</v>
          </cell>
          <cell r="L8339">
            <v>360244.6</v>
          </cell>
          <cell r="M8339" t="str">
            <v>F</v>
          </cell>
          <cell r="N8339">
            <v>1</v>
          </cell>
        </row>
        <row r="8340">
          <cell r="G8340" t="str">
            <v>SPO-2023/06-0003, SPO-2023/04-0049, SPO-2023/05-0056</v>
          </cell>
        </row>
        <row r="8340">
          <cell r="I8340" t="str">
            <v>F</v>
          </cell>
          <cell r="J8340">
            <v>65076</v>
          </cell>
          <cell r="K8340">
            <v>65076</v>
          </cell>
          <cell r="L8340">
            <v>39045.6</v>
          </cell>
          <cell r="M8340" t="str">
            <v>F</v>
          </cell>
          <cell r="N8340">
            <v>0.6</v>
          </cell>
          <cell r="O8340" t="str">
            <v>L</v>
          </cell>
        </row>
        <row r="8341">
          <cell r="G8341" t="str">
            <v>SPO-2023/03-0057</v>
          </cell>
        </row>
        <row r="8341">
          <cell r="I8341" t="str">
            <v>F</v>
          </cell>
          <cell r="J8341">
            <v>20500</v>
          </cell>
          <cell r="K8341">
            <v>20500</v>
          </cell>
          <cell r="L8341">
            <v>12300</v>
          </cell>
          <cell r="M8341" t="str">
            <v>F</v>
          </cell>
          <cell r="N8341">
            <v>0.6</v>
          </cell>
          <cell r="O8341" t="str">
            <v>L</v>
          </cell>
        </row>
        <row r="8342">
          <cell r="G8342" t="str">
            <v>SPO-2023/04-0032</v>
          </cell>
        </row>
        <row r="8342">
          <cell r="I8342" t="str">
            <v>F</v>
          </cell>
          <cell r="J8342">
            <v>3760</v>
          </cell>
          <cell r="K8342">
            <v>3760</v>
          </cell>
          <cell r="L8342">
            <v>3760</v>
          </cell>
          <cell r="M8342" t="str">
            <v>F</v>
          </cell>
          <cell r="N8342">
            <v>1</v>
          </cell>
          <cell r="O8342" t="str">
            <v>L</v>
          </cell>
        </row>
        <row r="8343">
          <cell r="F8343" t="str">
            <v>TLLU5027443</v>
          </cell>
          <cell r="G8343" t="str">
            <v>GR-2023/03-0057</v>
          </cell>
          <cell r="H8343" t="str">
            <v>202302-S0057, 202302-S0043, 202302-S0018</v>
          </cell>
          <cell r="I8343" t="str">
            <v>F</v>
          </cell>
          <cell r="J8343">
            <v>100861.83</v>
          </cell>
          <cell r="K8343">
            <v>100861.83</v>
          </cell>
          <cell r="L8343">
            <v>66034.24</v>
          </cell>
          <cell r="M8343" t="str">
            <v>F</v>
          </cell>
          <cell r="N8343">
            <v>0.6547</v>
          </cell>
          <cell r="O8343" t="str">
            <v>I</v>
          </cell>
        </row>
        <row r="8344">
          <cell r="F8344" t="str">
            <v>SEGU5042590</v>
          </cell>
          <cell r="G8344" t="str">
            <v>GR-2023/03-0058</v>
          </cell>
          <cell r="H8344" t="str">
            <v>202302-S0043, 202302-S0018</v>
          </cell>
          <cell r="I8344" t="str">
            <v>F</v>
          </cell>
          <cell r="J8344">
            <v>99538.2</v>
          </cell>
          <cell r="K8344">
            <v>99538.2</v>
          </cell>
          <cell r="L8344">
            <v>65167.66</v>
          </cell>
          <cell r="M8344" t="str">
            <v>F</v>
          </cell>
          <cell r="N8344">
            <v>0.6547</v>
          </cell>
          <cell r="O8344" t="str">
            <v>I</v>
          </cell>
        </row>
        <row r="8345">
          <cell r="F8345" t="str">
            <v>TCNU1112124</v>
          </cell>
          <cell r="G8345" t="str">
            <v>GR-2023/04-0013</v>
          </cell>
          <cell r="H8345" t="str">
            <v>202211-S0103, 202111-S0047, 202211-S0049, 202210-S0086, 202302-S0062, 202110-S0051, 202302-S0033, 202209-S0078, 202205-S0058, 202303-S0024, 202303-S0009, 202210-S0087, 202207-S0009, 202303-S0002, 202211-S0021, 202206-S0028, 202204-S0065, 202111-S0015</v>
          </cell>
          <cell r="I8345" t="str">
            <v>F</v>
          </cell>
          <cell r="J8345">
            <v>175568.68</v>
          </cell>
          <cell r="K8345">
            <v>175568.68</v>
          </cell>
          <cell r="L8345">
            <v>114944.81</v>
          </cell>
          <cell r="M8345" t="str">
            <v>F</v>
          </cell>
          <cell r="N8345">
            <v>0.6547</v>
          </cell>
          <cell r="O8345" t="str">
            <v>I</v>
          </cell>
        </row>
        <row r="8346">
          <cell r="G8346" t="str">
            <v>SPO-2023/04-0052</v>
          </cell>
        </row>
        <row r="8346">
          <cell r="I8346" t="str">
            <v>F</v>
          </cell>
          <cell r="J8346">
            <v>490.26</v>
          </cell>
          <cell r="K8346">
            <v>490.26</v>
          </cell>
          <cell r="L8346">
            <v>1470.78</v>
          </cell>
          <cell r="M8346" t="str">
            <v>F</v>
          </cell>
          <cell r="N8346">
            <v>3</v>
          </cell>
          <cell r="O8346" t="str">
            <v>N</v>
          </cell>
        </row>
        <row r="8347">
          <cell r="G8347" t="str">
            <v>SPO-2023/05-0030</v>
          </cell>
        </row>
        <row r="8347">
          <cell r="I8347" t="str">
            <v>F</v>
          </cell>
          <cell r="J8347">
            <v>12960</v>
          </cell>
          <cell r="K8347">
            <v>12960</v>
          </cell>
          <cell r="L8347">
            <v>38880</v>
          </cell>
          <cell r="M8347" t="str">
            <v>F</v>
          </cell>
          <cell r="N8347">
            <v>3</v>
          </cell>
          <cell r="O8347" t="str">
            <v>L</v>
          </cell>
        </row>
        <row r="8348">
          <cell r="G8348" t="str">
            <v>SPO-2023/06-0014, SPO-2023/03-0010</v>
          </cell>
        </row>
        <row r="8348">
          <cell r="I8348" t="str">
            <v>F</v>
          </cell>
          <cell r="J8348">
            <v>11235</v>
          </cell>
          <cell r="K8348">
            <v>11235</v>
          </cell>
          <cell r="L8348">
            <v>6741</v>
          </cell>
          <cell r="M8348" t="str">
            <v>F</v>
          </cell>
          <cell r="N8348">
            <v>0.6</v>
          </cell>
          <cell r="O8348" t="str">
            <v>L</v>
          </cell>
        </row>
        <row r="8349">
          <cell r="F8349" t="str">
            <v>CMAU7148442</v>
          </cell>
          <cell r="G8349" t="str">
            <v>GR-2023/03-0061</v>
          </cell>
          <cell r="H8349" t="str">
            <v>202111-S0047, 202109-S0039, 202212-S0012, 202210-S0086, 202207-S0030, 202205-S0058, 202106-S0006, 202110-S0051, 202203-S0061, 202302-S0062</v>
          </cell>
          <cell r="I8349" t="str">
            <v>F</v>
          </cell>
          <cell r="J8349">
            <v>94096.28</v>
          </cell>
          <cell r="K8349">
            <v>94096.28</v>
          </cell>
          <cell r="L8349">
            <v>61604.83</v>
          </cell>
          <cell r="M8349" t="str">
            <v>F</v>
          </cell>
          <cell r="N8349">
            <v>0.6547</v>
          </cell>
          <cell r="O8349" t="str">
            <v>I</v>
          </cell>
        </row>
        <row r="8350">
          <cell r="F8350" t="str">
            <v>APHU6627020</v>
          </cell>
          <cell r="G8350" t="str">
            <v>GR-2023/03-0060</v>
          </cell>
          <cell r="H8350" t="str">
            <v>202302-S0056, 202208-S0086, 202210-S0086, 202303-S0042, 202204-S0052, 202302-S0016, 202302-S0034, 202212-S0039</v>
          </cell>
          <cell r="I8350" t="str">
            <v>F</v>
          </cell>
          <cell r="J8350">
            <v>150290.21</v>
          </cell>
          <cell r="K8350">
            <v>150290.21</v>
          </cell>
          <cell r="L8350">
            <v>98395</v>
          </cell>
          <cell r="M8350" t="str">
            <v>F</v>
          </cell>
          <cell r="N8350">
            <v>0.6547</v>
          </cell>
          <cell r="O8350" t="str">
            <v>I</v>
          </cell>
        </row>
        <row r="8351">
          <cell r="F8351" t="str">
            <v>TLLU7900593</v>
          </cell>
          <cell r="G8351" t="str">
            <v>GR-2023/04-0004</v>
          </cell>
          <cell r="H8351" t="str">
            <v>202208-S0086, 202302-S0056, 202210-S0086, 202303-S0005, 202112-S0014, 202211-S0104, 202210-S0082, 202302-S0007, 202211-S0005, 202209-S0059</v>
          </cell>
          <cell r="I8351" t="str">
            <v>F</v>
          </cell>
          <cell r="J8351">
            <v>159516.69</v>
          </cell>
          <cell r="K8351">
            <v>159516.69</v>
          </cell>
          <cell r="L8351">
            <v>104435.58</v>
          </cell>
          <cell r="M8351" t="str">
            <v>F</v>
          </cell>
          <cell r="N8351">
            <v>0.6547</v>
          </cell>
          <cell r="O8351" t="str">
            <v>I</v>
          </cell>
        </row>
        <row r="8352">
          <cell r="F8352" t="str">
            <v>SEGU4902091</v>
          </cell>
          <cell r="G8352" t="str">
            <v>GR-2023/04-0003</v>
          </cell>
          <cell r="H8352" t="str">
            <v>202209-S0019, 202208-S0086, 202208-S0057</v>
          </cell>
          <cell r="I8352" t="str">
            <v>F</v>
          </cell>
          <cell r="J8352">
            <v>121410.88</v>
          </cell>
          <cell r="K8352">
            <v>121410.88</v>
          </cell>
          <cell r="L8352">
            <v>79487.7</v>
          </cell>
          <cell r="M8352" t="str">
            <v>F</v>
          </cell>
          <cell r="N8352">
            <v>0.6547</v>
          </cell>
          <cell r="O8352" t="str">
            <v>I</v>
          </cell>
        </row>
        <row r="8353">
          <cell r="F8353" t="str">
            <v>TCNU4058500</v>
          </cell>
          <cell r="G8353" t="str">
            <v>GR-2023/04-0002</v>
          </cell>
          <cell r="H8353" t="str">
            <v>202201-S0002, 202211-S0020, 202302-S0058, 202203-S0087, 202210-S0088</v>
          </cell>
          <cell r="I8353" t="str">
            <v>F</v>
          </cell>
          <cell r="J8353">
            <v>144387.5</v>
          </cell>
          <cell r="K8353">
            <v>144387.5</v>
          </cell>
          <cell r="L8353">
            <v>94530.5</v>
          </cell>
          <cell r="M8353" t="str">
            <v>F</v>
          </cell>
          <cell r="N8353">
            <v>0.6547</v>
          </cell>
          <cell r="O8353" t="str">
            <v>I</v>
          </cell>
        </row>
        <row r="8354">
          <cell r="G8354" t="str">
            <v>SPO-2023/11-0034, SPO-2023/07-0049, SPO-2023/07-0036, SPO-2023/05-0004, SPO-2023/08-0037, SPO-2023/09-0034, SPO-2023/04-0039, SPO-2023/06-0012, SPO-2023/09-0056</v>
          </cell>
        </row>
        <row r="8354">
          <cell r="I8354" t="str">
            <v>F</v>
          </cell>
          <cell r="J8354">
            <v>225165</v>
          </cell>
          <cell r="K8354">
            <v>225165</v>
          </cell>
          <cell r="L8354">
            <v>675495</v>
          </cell>
          <cell r="M8354" t="str">
            <v>F</v>
          </cell>
          <cell r="N8354">
            <v>3</v>
          </cell>
          <cell r="O8354" t="str">
            <v>N</v>
          </cell>
        </row>
        <row r="8355">
          <cell r="G8355" t="str">
            <v>SPO-2023/12-0043, SPO-2023/11-0041, SPO-2023/06-0047, SPO-2023/09-0034, SPO-2024/05-0019, SPO-2024/03-0013, SPO-2023/12-0052, SPO-2023/06-0037, SPO-2024/01-0057, SPO-2023/12-0075, SPO-2023/11-0005, SPO-2024/02-0003, SPO-2024/06-0020, SPO-2023/08-0025, SPO-2024/01-0021, SPO-2023/07-0005, SPO-2024/01-0102, SPO-2023/09-0023, SPO-2023/07-0035, SPO-2023/09-0056, SPO-2023/07-0049, SPO-2024/04-0037, SPO-2023/11-0034, SPO-2023/06-0014, SPO-2023/08-0041, SPO-2024/08-0025, SPO-2023/09-0030, SPO-2023/10-0011, SPO-2023/08-0037, SPO-2023/10-0050, SPO-2024/01-0064, SPO-2023/10-0022</v>
          </cell>
        </row>
        <row r="8355">
          <cell r="I8355" t="str">
            <v>F</v>
          </cell>
          <cell r="J8355">
            <v>670575</v>
          </cell>
          <cell r="K8355">
            <v>670575</v>
          </cell>
          <cell r="L8355">
            <v>2011725</v>
          </cell>
          <cell r="M8355" t="str">
            <v>F</v>
          </cell>
          <cell r="N8355">
            <v>3</v>
          </cell>
          <cell r="O8355" t="str">
            <v>L</v>
          </cell>
        </row>
        <row r="8356">
          <cell r="G8356" t="str">
            <v>SPO-2023/04-0028, SPO-2023/05-0020, SPO-2023/04-0004</v>
          </cell>
        </row>
        <row r="8356">
          <cell r="I8356" t="str">
            <v>F</v>
          </cell>
          <cell r="J8356">
            <v>82500</v>
          </cell>
          <cell r="K8356">
            <v>82500</v>
          </cell>
          <cell r="L8356">
            <v>247500</v>
          </cell>
          <cell r="M8356" t="str">
            <v>F</v>
          </cell>
          <cell r="N8356">
            <v>3</v>
          </cell>
          <cell r="O8356" t="str">
            <v>L</v>
          </cell>
        </row>
        <row r="8357">
          <cell r="G8357" t="str">
            <v>SPO-2023/03-0039, SPO-2023/04-0001</v>
          </cell>
        </row>
        <row r="8357">
          <cell r="I8357" t="str">
            <v>F</v>
          </cell>
          <cell r="J8357">
            <v>50300</v>
          </cell>
          <cell r="K8357">
            <v>50300</v>
          </cell>
          <cell r="L8357">
            <v>150900</v>
          </cell>
          <cell r="M8357" t="str">
            <v>F</v>
          </cell>
          <cell r="N8357">
            <v>3</v>
          </cell>
          <cell r="O8357" t="str">
            <v>L</v>
          </cell>
        </row>
        <row r="8358">
          <cell r="F8358" t="str">
            <v>TCNU1845672</v>
          </cell>
          <cell r="G8358" t="str">
            <v>GR-2023/03-0053</v>
          </cell>
          <cell r="H8358" t="str">
            <v>202211-S0021</v>
          </cell>
          <cell r="I8358" t="str">
            <v>F</v>
          </cell>
          <cell r="J8358">
            <v>125478.13</v>
          </cell>
          <cell r="K8358">
            <v>125478.13</v>
          </cell>
          <cell r="L8358">
            <v>81686.26</v>
          </cell>
          <cell r="M8358" t="str">
            <v>F</v>
          </cell>
          <cell r="N8358">
            <v>0.651</v>
          </cell>
          <cell r="O8358" t="str">
            <v>I</v>
          </cell>
        </row>
        <row r="8359">
          <cell r="F8359" t="str">
            <v>YMLU8925084</v>
          </cell>
          <cell r="G8359" t="str">
            <v>GR-2023/03-0056</v>
          </cell>
          <cell r="H8359" t="str">
            <v>202211-S0032, 202208-S0054, 202206-S0001, 202302-S0062, 202210-S0091, 202212-S0012</v>
          </cell>
          <cell r="I8359" t="str">
            <v>F</v>
          </cell>
          <cell r="J8359">
            <v>114308.88</v>
          </cell>
          <cell r="K8359">
            <v>114308.88</v>
          </cell>
          <cell r="L8359">
            <v>74415.08</v>
          </cell>
          <cell r="M8359" t="str">
            <v>F</v>
          </cell>
          <cell r="N8359">
            <v>0.651</v>
          </cell>
          <cell r="O8359" t="str">
            <v>I</v>
          </cell>
        </row>
        <row r="8360">
          <cell r="G8360" t="str">
            <v>GR-2023/03-0017</v>
          </cell>
        </row>
        <row r="8360">
          <cell r="I8360" t="str">
            <v>F</v>
          </cell>
          <cell r="J8360">
            <v>880</v>
          </cell>
          <cell r="K8360">
            <v>880</v>
          </cell>
          <cell r="L8360">
            <v>880</v>
          </cell>
          <cell r="M8360" t="str">
            <v>F</v>
          </cell>
          <cell r="N8360">
            <v>1</v>
          </cell>
        </row>
        <row r="8361">
          <cell r="G8361" t="str">
            <v>SPO-2023/06-0002</v>
          </cell>
        </row>
        <row r="8361">
          <cell r="I8361" t="str">
            <v>F</v>
          </cell>
          <cell r="J8361">
            <v>1350</v>
          </cell>
          <cell r="K8361">
            <v>1350</v>
          </cell>
          <cell r="L8361">
            <v>810</v>
          </cell>
          <cell r="M8361" t="str">
            <v>F</v>
          </cell>
          <cell r="N8361">
            <v>0.6</v>
          </cell>
          <cell r="O8361" t="str">
            <v>L</v>
          </cell>
        </row>
        <row r="8362">
          <cell r="F8362" t="str">
            <v>FFAU1318025</v>
          </cell>
          <cell r="G8362" t="str">
            <v>GR-2023/03-0052</v>
          </cell>
          <cell r="H8362" t="str">
            <v>202110-S0067, 202210-S0091</v>
          </cell>
          <cell r="I8362" t="str">
            <v>F</v>
          </cell>
          <cell r="J8362">
            <v>110940</v>
          </cell>
          <cell r="K8362">
            <v>110940</v>
          </cell>
          <cell r="L8362">
            <v>72221.94</v>
          </cell>
          <cell r="M8362" t="str">
            <v>F</v>
          </cell>
          <cell r="N8362">
            <v>0.651</v>
          </cell>
          <cell r="O8362" t="str">
            <v>I</v>
          </cell>
        </row>
        <row r="8363">
          <cell r="G8363" t="str">
            <v>SPO-2023/04-0019</v>
          </cell>
        </row>
        <row r="8363">
          <cell r="I8363" t="str">
            <v>F</v>
          </cell>
          <cell r="J8363">
            <v>64600</v>
          </cell>
          <cell r="K8363">
            <v>64600</v>
          </cell>
          <cell r="L8363">
            <v>193800</v>
          </cell>
          <cell r="M8363" t="str">
            <v>F</v>
          </cell>
          <cell r="N8363">
            <v>3</v>
          </cell>
          <cell r="O8363" t="str">
            <v>L</v>
          </cell>
        </row>
        <row r="8364">
          <cell r="G8364" t="str">
            <v>SPO-2023/04-0052</v>
          </cell>
        </row>
        <row r="8364">
          <cell r="I8364" t="str">
            <v>F</v>
          </cell>
          <cell r="J8364">
            <v>337.97</v>
          </cell>
          <cell r="K8364">
            <v>337.97</v>
          </cell>
          <cell r="L8364">
            <v>1013.91</v>
          </cell>
          <cell r="M8364" t="str">
            <v>F</v>
          </cell>
          <cell r="N8364">
            <v>3</v>
          </cell>
          <cell r="O8364" t="str">
            <v>L</v>
          </cell>
        </row>
        <row r="8365">
          <cell r="I8365" t="str">
            <v>F</v>
          </cell>
          <cell r="J8365">
            <v>784</v>
          </cell>
          <cell r="K8365">
            <v>784</v>
          </cell>
          <cell r="L8365">
            <v>2352</v>
          </cell>
          <cell r="M8365" t="str">
            <v>F</v>
          </cell>
          <cell r="N8365">
            <v>3</v>
          </cell>
          <cell r="O8365" t="str">
            <v>N</v>
          </cell>
        </row>
        <row r="8366">
          <cell r="G8366" t="str">
            <v>SPO-2023/04-0042, SPO-2023/06-0004, SPO-2023/05-0045, SPO-2023/05-0061, SPO-2023/05-0044, SPO-2023/04-0043, SPO-2023/04-0051</v>
          </cell>
        </row>
        <row r="8366">
          <cell r="I8366" t="str">
            <v>F</v>
          </cell>
          <cell r="J8366">
            <v>66725</v>
          </cell>
          <cell r="K8366">
            <v>66725</v>
          </cell>
          <cell r="L8366">
            <v>40035</v>
          </cell>
          <cell r="M8366" t="str">
            <v>F</v>
          </cell>
          <cell r="N8366">
            <v>0.6</v>
          </cell>
          <cell r="O8366" t="str">
            <v>L</v>
          </cell>
        </row>
        <row r="8367">
          <cell r="G8367" t="str">
            <v>SPO-2023/04-0049</v>
          </cell>
        </row>
        <row r="8367">
          <cell r="I8367" t="str">
            <v>F</v>
          </cell>
          <cell r="J8367">
            <v>24480</v>
          </cell>
          <cell r="K8367">
            <v>24480</v>
          </cell>
          <cell r="L8367">
            <v>14688</v>
          </cell>
          <cell r="M8367" t="str">
            <v>F</v>
          </cell>
          <cell r="N8367">
            <v>0.6</v>
          </cell>
          <cell r="O8367" t="str">
            <v>L</v>
          </cell>
        </row>
        <row r="8368">
          <cell r="G8368" t="str">
            <v>SPO-2023/07-0014, SPO-2023/05-0026</v>
          </cell>
        </row>
        <row r="8368">
          <cell r="I8368" t="str">
            <v>F</v>
          </cell>
          <cell r="J8368">
            <v>38000</v>
          </cell>
          <cell r="K8368">
            <v>38000</v>
          </cell>
          <cell r="L8368">
            <v>114000</v>
          </cell>
          <cell r="M8368" t="str">
            <v>F</v>
          </cell>
          <cell r="N8368">
            <v>3</v>
          </cell>
          <cell r="O8368" t="str">
            <v>L</v>
          </cell>
        </row>
        <row r="8369">
          <cell r="G8369" t="str">
            <v>SPO-2023/05-0044, SPO-2023/07-0021, SPO-2023/05-0034, SPO-2023/05-0035, SPO-2023/06-0044, SPO-2023/06-0005</v>
          </cell>
        </row>
        <row r="8369">
          <cell r="I8369" t="str">
            <v>F</v>
          </cell>
          <cell r="J8369">
            <v>40838</v>
          </cell>
          <cell r="K8369">
            <v>40838</v>
          </cell>
          <cell r="L8369">
            <v>122514</v>
          </cell>
          <cell r="M8369" t="str">
            <v>F</v>
          </cell>
          <cell r="N8369">
            <v>3</v>
          </cell>
          <cell r="O8369" t="str">
            <v>L</v>
          </cell>
        </row>
        <row r="8370">
          <cell r="G8370" t="str">
            <v>SPO-2023/09-0004, SPO-2023/07-0044, SPO-2023/05-0056, SPO-2023/04-0017</v>
          </cell>
        </row>
        <row r="8370">
          <cell r="I8370" t="str">
            <v>F</v>
          </cell>
          <cell r="J8370">
            <v>58629</v>
          </cell>
          <cell r="K8370">
            <v>58629</v>
          </cell>
          <cell r="L8370">
            <v>35177.4</v>
          </cell>
          <cell r="M8370" t="str">
            <v>F</v>
          </cell>
          <cell r="N8370">
            <v>0.6</v>
          </cell>
          <cell r="O8370" t="str">
            <v>L</v>
          </cell>
        </row>
        <row r="8371">
          <cell r="G8371" t="str">
            <v>SPO-2023/04-0019, SPO-2023/04-0020</v>
          </cell>
        </row>
        <row r="8371">
          <cell r="I8371" t="str">
            <v>F</v>
          </cell>
          <cell r="J8371">
            <v>41100</v>
          </cell>
          <cell r="K8371">
            <v>41100</v>
          </cell>
          <cell r="L8371">
            <v>123300</v>
          </cell>
          <cell r="M8371" t="str">
            <v>F</v>
          </cell>
          <cell r="N8371">
            <v>3</v>
          </cell>
          <cell r="O8371" t="str">
            <v>L</v>
          </cell>
        </row>
        <row r="8372">
          <cell r="G8372" t="str">
            <v>SPO-2023/03-0010, SPO-2023/05-0013, SPO-2023/11-0062</v>
          </cell>
        </row>
        <row r="8372">
          <cell r="I8372" t="str">
            <v>F</v>
          </cell>
          <cell r="J8372">
            <v>13220</v>
          </cell>
          <cell r="K8372">
            <v>13220</v>
          </cell>
          <cell r="L8372">
            <v>7932</v>
          </cell>
          <cell r="M8372" t="str">
            <v>F</v>
          </cell>
          <cell r="N8372">
            <v>0.6</v>
          </cell>
          <cell r="O8372" t="str">
            <v>L</v>
          </cell>
        </row>
        <row r="8373">
          <cell r="G8373" t="str">
            <v>SPO-2023/04-0033</v>
          </cell>
        </row>
        <row r="8373">
          <cell r="I8373" t="str">
            <v>F</v>
          </cell>
          <cell r="J8373">
            <v>2835</v>
          </cell>
          <cell r="K8373">
            <v>2835</v>
          </cell>
          <cell r="L8373">
            <v>8505</v>
          </cell>
          <cell r="M8373" t="str">
            <v>F</v>
          </cell>
          <cell r="N8373">
            <v>3</v>
          </cell>
          <cell r="O8373" t="str">
            <v>L</v>
          </cell>
        </row>
        <row r="8374">
          <cell r="G8374" t="str">
            <v>SPO-2023/06-0044, SPO-2023/05-0035, SPO-2023/05-0044</v>
          </cell>
        </row>
        <row r="8374">
          <cell r="I8374" t="str">
            <v>F</v>
          </cell>
          <cell r="J8374">
            <v>44646</v>
          </cell>
          <cell r="K8374">
            <v>44646</v>
          </cell>
          <cell r="L8374">
            <v>133938</v>
          </cell>
          <cell r="M8374" t="str">
            <v>F</v>
          </cell>
          <cell r="N8374">
            <v>3</v>
          </cell>
          <cell r="O8374" t="str">
            <v>L</v>
          </cell>
        </row>
        <row r="8375">
          <cell r="G8375" t="str">
            <v>SPO-2024/06-0020, SPO-2024/01-0021, SPO-2024/04-0037, SPO-2024/07-0009, SPO-2024/02-0005, SPO-2024/05-0035, SPO-2024/06-0062, SPO-2024/07-0056, SPO-2024/05-0037, SPO-2024/04-0027, SPO-2024/09-0022, SPO-2024/06-0092, SPO-2024/03-0013, SPO-2024/05-0019, SPO-2023/12-0075</v>
          </cell>
        </row>
        <row r="8375">
          <cell r="I8375" t="str">
            <v>F</v>
          </cell>
          <cell r="J8375">
            <v>839983</v>
          </cell>
          <cell r="K8375">
            <v>839983</v>
          </cell>
          <cell r="L8375">
            <v>2519949</v>
          </cell>
          <cell r="M8375" t="str">
            <v>F</v>
          </cell>
          <cell r="N8375">
            <v>3</v>
          </cell>
          <cell r="O8375" t="str">
            <v>L</v>
          </cell>
        </row>
        <row r="8376">
          <cell r="G8376" t="str">
            <v>SPO-2023/03-0007, SPO-2023/04-0041</v>
          </cell>
        </row>
        <row r="8376">
          <cell r="I8376" t="str">
            <v>F</v>
          </cell>
          <cell r="J8376">
            <v>48500</v>
          </cell>
          <cell r="K8376">
            <v>48500</v>
          </cell>
          <cell r="L8376">
            <v>145500</v>
          </cell>
          <cell r="M8376" t="str">
            <v>F</v>
          </cell>
          <cell r="N8376">
            <v>3</v>
          </cell>
          <cell r="O8376" t="str">
            <v>L</v>
          </cell>
        </row>
        <row r="8377">
          <cell r="G8377" t="str">
            <v>SPO-2023/04-0004</v>
          </cell>
        </row>
        <row r="8377">
          <cell r="I8377" t="str">
            <v>F</v>
          </cell>
          <cell r="J8377">
            <v>4300</v>
          </cell>
          <cell r="K8377">
            <v>4300</v>
          </cell>
          <cell r="L8377">
            <v>12900</v>
          </cell>
          <cell r="M8377" t="str">
            <v>F</v>
          </cell>
          <cell r="N8377">
            <v>3</v>
          </cell>
          <cell r="O8377" t="str">
            <v>L</v>
          </cell>
        </row>
        <row r="8378">
          <cell r="G8378" t="str">
            <v>SPO-2023/04-0005</v>
          </cell>
        </row>
        <row r="8378">
          <cell r="I8378" t="str">
            <v>F</v>
          </cell>
          <cell r="J8378">
            <v>731</v>
          </cell>
          <cell r="K8378">
            <v>731</v>
          </cell>
          <cell r="L8378">
            <v>2193</v>
          </cell>
          <cell r="M8378" t="str">
            <v>F</v>
          </cell>
          <cell r="N8378">
            <v>3</v>
          </cell>
          <cell r="O8378" t="str">
            <v>L</v>
          </cell>
        </row>
        <row r="8379">
          <cell r="G8379" t="str">
            <v>SPO-2023/03-0048, SPO-2023/03-0013, SPO-2023/03-0010, SPO-2023/11-0062</v>
          </cell>
        </row>
        <row r="8379">
          <cell r="I8379" t="str">
            <v>F</v>
          </cell>
          <cell r="J8379">
            <v>35390</v>
          </cell>
          <cell r="K8379">
            <v>35390</v>
          </cell>
          <cell r="L8379">
            <v>21234</v>
          </cell>
          <cell r="M8379" t="str">
            <v>F</v>
          </cell>
          <cell r="N8379">
            <v>0.6</v>
          </cell>
          <cell r="O8379" t="str">
            <v>L</v>
          </cell>
        </row>
        <row r="8380">
          <cell r="G8380" t="str">
            <v>SPO-2023/04-0027</v>
          </cell>
        </row>
        <row r="8380">
          <cell r="I8380" t="str">
            <v>F</v>
          </cell>
          <cell r="J8380">
            <v>25800</v>
          </cell>
          <cell r="K8380">
            <v>25800</v>
          </cell>
          <cell r="L8380">
            <v>25800</v>
          </cell>
          <cell r="M8380" t="str">
            <v>F</v>
          </cell>
          <cell r="N8380">
            <v>1</v>
          </cell>
          <cell r="O8380" t="str">
            <v>L</v>
          </cell>
        </row>
        <row r="8381">
          <cell r="G8381" t="str">
            <v>GR-2023/03-0005</v>
          </cell>
        </row>
        <row r="8381">
          <cell r="I8381" t="str">
            <v>F</v>
          </cell>
          <cell r="J8381">
            <v>115.29</v>
          </cell>
          <cell r="K8381">
            <v>115.29</v>
          </cell>
          <cell r="L8381">
            <v>115.29</v>
          </cell>
          <cell r="M8381" t="str">
            <v>F</v>
          </cell>
          <cell r="N8381">
            <v>1</v>
          </cell>
        </row>
        <row r="8382">
          <cell r="F8382" t="str">
            <v>APHU7389380</v>
          </cell>
          <cell r="G8382" t="str">
            <v>GR-2023/03-0018</v>
          </cell>
          <cell r="H8382" t="str">
            <v>202302-S0032</v>
          </cell>
          <cell r="I8382" t="str">
            <v>F</v>
          </cell>
          <cell r="J8382">
            <v>2200</v>
          </cell>
          <cell r="K8382">
            <v>2200</v>
          </cell>
          <cell r="L8382">
            <v>9852.26</v>
          </cell>
          <cell r="M8382" t="str">
            <v>F</v>
          </cell>
          <cell r="N8382">
            <v>4.4783</v>
          </cell>
          <cell r="O8382" t="str">
            <v>I</v>
          </cell>
        </row>
        <row r="8383">
          <cell r="F8383" t="str">
            <v>APHU7389380</v>
          </cell>
          <cell r="G8383" t="str">
            <v>GR-2023/03-0019</v>
          </cell>
          <cell r="H8383" t="str">
            <v>202212-S0015, 202212-S0038, 202212-S0004, 202212-S0020, 202210-S0030, 202212-S0002, 202212-S0042, 202212-S0034, 202212-S0025</v>
          </cell>
          <cell r="I8383" t="str">
            <v>F</v>
          </cell>
          <cell r="J8383">
            <v>33289</v>
          </cell>
          <cell r="K8383">
            <v>33289</v>
          </cell>
          <cell r="L8383">
            <v>149078.13</v>
          </cell>
          <cell r="M8383" t="str">
            <v>F</v>
          </cell>
          <cell r="N8383">
            <v>4.4783</v>
          </cell>
          <cell r="O8383" t="str">
            <v>I</v>
          </cell>
        </row>
        <row r="8384">
          <cell r="G8384" t="str">
            <v>SPO-2023/03-0039</v>
          </cell>
        </row>
        <row r="8384">
          <cell r="I8384" t="str">
            <v>F</v>
          </cell>
          <cell r="J8384">
            <v>1455</v>
          </cell>
          <cell r="K8384">
            <v>1455</v>
          </cell>
          <cell r="L8384">
            <v>4365</v>
          </cell>
          <cell r="M8384" t="str">
            <v>F</v>
          </cell>
          <cell r="N8384">
            <v>3</v>
          </cell>
          <cell r="O8384" t="str">
            <v>L</v>
          </cell>
        </row>
        <row r="8385">
          <cell r="F8385" t="str">
            <v>TCKU7372253</v>
          </cell>
          <cell r="G8385" t="str">
            <v>GR-2023/03-0029</v>
          </cell>
          <cell r="H8385" t="str">
            <v>202210-S0086, 202109-S0039, 202211-S0029, 202205-S0036, 202302-S0016, 202201-S0004, 202302-S0007, 202204-S0032, 202111-S0022</v>
          </cell>
          <cell r="I8385" t="str">
            <v>F</v>
          </cell>
          <cell r="J8385">
            <v>156978.67</v>
          </cell>
          <cell r="K8385">
            <v>156978.67</v>
          </cell>
          <cell r="L8385">
            <v>102334.39</v>
          </cell>
          <cell r="M8385" t="str">
            <v>F</v>
          </cell>
          <cell r="N8385">
            <v>0.6519</v>
          </cell>
          <cell r="O8385" t="str">
            <v>I</v>
          </cell>
        </row>
        <row r="8386">
          <cell r="I8386" t="str">
            <v>F</v>
          </cell>
          <cell r="J8386">
            <v>157</v>
          </cell>
          <cell r="K8386">
            <v>157</v>
          </cell>
          <cell r="L8386">
            <v>94.2</v>
          </cell>
          <cell r="M8386" t="str">
            <v>F</v>
          </cell>
          <cell r="N8386">
            <v>0.6</v>
          </cell>
          <cell r="O8386" t="str">
            <v>N</v>
          </cell>
        </row>
        <row r="8387">
          <cell r="F8387" t="str">
            <v>BEAU4354036</v>
          </cell>
          <cell r="G8387" t="str">
            <v>GR-2023/03-0027</v>
          </cell>
          <cell r="H8387" t="str">
            <v>202111-S0022, 202212-S0039, 202209-S0040</v>
          </cell>
          <cell r="I8387" t="str">
            <v>F</v>
          </cell>
          <cell r="J8387">
            <v>125786.32</v>
          </cell>
          <cell r="K8387">
            <v>125786.32</v>
          </cell>
          <cell r="L8387">
            <v>82000.1</v>
          </cell>
          <cell r="M8387" t="str">
            <v>F</v>
          </cell>
          <cell r="N8387">
            <v>0.6519</v>
          </cell>
          <cell r="O8387" t="str">
            <v>I</v>
          </cell>
        </row>
        <row r="8388">
          <cell r="F8388" t="str">
            <v>BMOU6464865</v>
          </cell>
          <cell r="G8388" t="str">
            <v>GR-2023/03-0028</v>
          </cell>
          <cell r="H8388" t="str">
            <v>202207-S0043, 202209-S0019, 202211-S0070, 202108-S0020</v>
          </cell>
          <cell r="I8388" t="str">
            <v>F</v>
          </cell>
          <cell r="J8388">
            <v>114998.99</v>
          </cell>
          <cell r="K8388">
            <v>114998.99</v>
          </cell>
          <cell r="L8388">
            <v>74967.84</v>
          </cell>
          <cell r="M8388" t="str">
            <v>F</v>
          </cell>
          <cell r="N8388">
            <v>0.6519</v>
          </cell>
          <cell r="O8388" t="str">
            <v>I</v>
          </cell>
        </row>
        <row r="8389">
          <cell r="G8389" t="str">
            <v>SPO-2023/04-0001</v>
          </cell>
        </row>
        <row r="8389">
          <cell r="I8389" t="str">
            <v>F</v>
          </cell>
          <cell r="J8389">
            <v>560</v>
          </cell>
          <cell r="K8389">
            <v>560</v>
          </cell>
          <cell r="L8389">
            <v>1680</v>
          </cell>
          <cell r="M8389" t="str">
            <v>F</v>
          </cell>
          <cell r="N8389">
            <v>3</v>
          </cell>
          <cell r="O8389" t="str">
            <v>L</v>
          </cell>
        </row>
        <row r="8390">
          <cell r="G8390" t="str">
            <v>SPO-2023/05-0013, SPO-2023/03-0042, SPO-2023/03-0048</v>
          </cell>
        </row>
        <row r="8390">
          <cell r="I8390" t="str">
            <v>F</v>
          </cell>
          <cell r="J8390">
            <v>3900</v>
          </cell>
          <cell r="K8390">
            <v>3900</v>
          </cell>
          <cell r="L8390">
            <v>2340</v>
          </cell>
          <cell r="M8390" t="str">
            <v>F</v>
          </cell>
          <cell r="N8390">
            <v>0.6</v>
          </cell>
          <cell r="O8390" t="str">
            <v>L</v>
          </cell>
        </row>
        <row r="8391">
          <cell r="G8391" t="str">
            <v>SPO-2023/05-0044, SPO-2023/09-0003, SPO-2023/09-0018, SPO-2023/07-0050, SPO-2023/05-0034, SPO-2023/12-0004, SPO-2023/03-0016, SPO-2023/07-0020, SPO-2023/08-0016, SPO-2023/09-0032, SPO-2023/09-0002, SPO-2023/11-0049, SPO-2023/09-0063, SPO-2023/09-0052, SPO-2023/05-0061</v>
          </cell>
        </row>
        <row r="8391">
          <cell r="I8391" t="str">
            <v>F</v>
          </cell>
          <cell r="J8391">
            <v>244459</v>
          </cell>
          <cell r="K8391">
            <v>244459</v>
          </cell>
          <cell r="L8391">
            <v>733377</v>
          </cell>
          <cell r="M8391" t="str">
            <v>F</v>
          </cell>
          <cell r="N8391">
            <v>3</v>
          </cell>
          <cell r="O8391" t="str">
            <v>L</v>
          </cell>
        </row>
        <row r="8392">
          <cell r="G8392" t="str">
            <v>SPO-2023/05-0025</v>
          </cell>
        </row>
        <row r="8392">
          <cell r="I8392" t="str">
            <v>F</v>
          </cell>
          <cell r="J8392">
            <v>5650</v>
          </cell>
          <cell r="K8392">
            <v>5650</v>
          </cell>
          <cell r="L8392">
            <v>16950</v>
          </cell>
          <cell r="M8392" t="str">
            <v>F</v>
          </cell>
          <cell r="N8392">
            <v>3</v>
          </cell>
          <cell r="O8392" t="str">
            <v>L</v>
          </cell>
        </row>
        <row r="8393">
          <cell r="G8393" t="str">
            <v>SPO-2023/04-0017, SPO-2023/04-0049, SPO-2023/03-0053, SPO-2023/05-0019</v>
          </cell>
        </row>
        <row r="8393">
          <cell r="I8393" t="str">
            <v>F</v>
          </cell>
          <cell r="J8393">
            <v>167395.08</v>
          </cell>
          <cell r="K8393">
            <v>167395.08</v>
          </cell>
          <cell r="L8393">
            <v>502185.24</v>
          </cell>
          <cell r="M8393" t="str">
            <v>F</v>
          </cell>
          <cell r="N8393">
            <v>3</v>
          </cell>
          <cell r="O8393" t="str">
            <v>L</v>
          </cell>
        </row>
        <row r="8394">
          <cell r="G8394" t="str">
            <v>GR-2023/03-0023, GR-2023/05-0047, GR-2023/06-0031, GR-2023/04-0049</v>
          </cell>
        </row>
        <row r="8394">
          <cell r="I8394" t="str">
            <v>F</v>
          </cell>
          <cell r="J8394">
            <v>39375</v>
          </cell>
          <cell r="K8394">
            <v>39375</v>
          </cell>
          <cell r="L8394">
            <v>39375</v>
          </cell>
          <cell r="M8394" t="str">
            <v>F</v>
          </cell>
          <cell r="N8394">
            <v>1</v>
          </cell>
        </row>
        <row r="8395">
          <cell r="I8395" t="str">
            <v>F</v>
          </cell>
          <cell r="J8395">
            <v>11459.5</v>
          </cell>
          <cell r="K8395">
            <v>11459.5</v>
          </cell>
          <cell r="L8395">
            <v>6875.7</v>
          </cell>
          <cell r="M8395" t="str">
            <v>F</v>
          </cell>
          <cell r="N8395">
            <v>0.6</v>
          </cell>
          <cell r="O8395" t="str">
            <v>N</v>
          </cell>
        </row>
        <row r="8396">
          <cell r="G8396" t="str">
            <v>SPO-2023/08-0009, SPO-2023/05-0022, SPO-2023/06-0023</v>
          </cell>
        </row>
        <row r="8396">
          <cell r="I8396" t="str">
            <v>F</v>
          </cell>
          <cell r="J8396">
            <v>46135</v>
          </cell>
          <cell r="K8396">
            <v>46135</v>
          </cell>
          <cell r="L8396">
            <v>138405</v>
          </cell>
          <cell r="M8396" t="str">
            <v>F</v>
          </cell>
          <cell r="N8396">
            <v>3</v>
          </cell>
          <cell r="O8396" t="str">
            <v>L</v>
          </cell>
        </row>
        <row r="8397">
          <cell r="G8397" t="str">
            <v>SPO-2023/06-0053, SPO-2023/09-0035, SPO-2023/07-0027, SPO-2023/04-0024, SPO-2023/08-0022, SPO-2023/06-0015, SPO-2023/08-0021, SPO-2023/03-0043, SPO-2023/06-0001, SPO-2023/08-0031, SPO-2023/05-0008, SPO-2023/04-0023, SPO-2023/08-0032, SPO-2023/06-0054, SPO-2023/03-0054, SPO-2023/05-0048</v>
          </cell>
        </row>
        <row r="8397">
          <cell r="I8397" t="str">
            <v>F</v>
          </cell>
          <cell r="J8397">
            <v>894535</v>
          </cell>
          <cell r="K8397">
            <v>894535</v>
          </cell>
          <cell r="L8397">
            <v>536721</v>
          </cell>
          <cell r="M8397" t="str">
            <v>F</v>
          </cell>
          <cell r="N8397">
            <v>0.6</v>
          </cell>
          <cell r="O8397" t="str">
            <v>L</v>
          </cell>
        </row>
        <row r="8398">
          <cell r="F8398" t="str">
            <v>TCNU6774191</v>
          </cell>
          <cell r="G8398" t="str">
            <v>GR-2023/03-0030</v>
          </cell>
          <cell r="H8398" t="str">
            <v>202302-S0038</v>
          </cell>
          <cell r="I8398" t="str">
            <v>F</v>
          </cell>
          <cell r="J8398">
            <v>101520</v>
          </cell>
          <cell r="K8398">
            <v>101520</v>
          </cell>
          <cell r="L8398">
            <v>66089.52</v>
          </cell>
          <cell r="M8398" t="str">
            <v>F</v>
          </cell>
          <cell r="N8398">
            <v>0.651</v>
          </cell>
          <cell r="O8398" t="str">
            <v>I</v>
          </cell>
        </row>
        <row r="8399">
          <cell r="G8399" t="str">
            <v>SPO-2023/04-0017</v>
          </cell>
        </row>
        <row r="8399">
          <cell r="I8399" t="str">
            <v>F</v>
          </cell>
          <cell r="J8399">
            <v>950.5</v>
          </cell>
          <cell r="K8399">
            <v>950.5</v>
          </cell>
          <cell r="L8399">
            <v>570.3</v>
          </cell>
          <cell r="M8399" t="str">
            <v>F</v>
          </cell>
          <cell r="N8399">
            <v>0.6</v>
          </cell>
          <cell r="O8399" t="str">
            <v>L</v>
          </cell>
        </row>
        <row r="8400">
          <cell r="F8400" t="str">
            <v>TXGU6736949</v>
          </cell>
          <cell r="G8400" t="str">
            <v>GR-2023/03-0035</v>
          </cell>
          <cell r="H8400" t="str">
            <v>202302-S0038, 202302-S0083</v>
          </cell>
          <cell r="I8400" t="str">
            <v>F</v>
          </cell>
          <cell r="J8400">
            <v>102800</v>
          </cell>
          <cell r="K8400">
            <v>102800</v>
          </cell>
          <cell r="L8400">
            <v>66922.8</v>
          </cell>
          <cell r="M8400" t="str">
            <v>F</v>
          </cell>
          <cell r="N8400">
            <v>0.651</v>
          </cell>
          <cell r="O8400" t="str">
            <v>I</v>
          </cell>
        </row>
        <row r="8401">
          <cell r="F8401" t="str">
            <v>EMCU1513978</v>
          </cell>
          <cell r="G8401" t="str">
            <v>GR-2023/03-0032</v>
          </cell>
          <cell r="H8401" t="str">
            <v>202302-S0038</v>
          </cell>
          <cell r="I8401" t="str">
            <v>F</v>
          </cell>
          <cell r="J8401">
            <v>101520</v>
          </cell>
          <cell r="K8401">
            <v>101520</v>
          </cell>
          <cell r="L8401">
            <v>66089.52</v>
          </cell>
          <cell r="M8401" t="str">
            <v>F</v>
          </cell>
          <cell r="N8401">
            <v>0.651</v>
          </cell>
          <cell r="O8401" t="str">
            <v>I</v>
          </cell>
        </row>
        <row r="8402">
          <cell r="F8402" t="str">
            <v>EITU1418030</v>
          </cell>
          <cell r="G8402" t="str">
            <v>GR-2023/03-0033</v>
          </cell>
          <cell r="H8402" t="str">
            <v>202302-S0083</v>
          </cell>
          <cell r="I8402" t="str">
            <v>F</v>
          </cell>
          <cell r="J8402">
            <v>120960</v>
          </cell>
          <cell r="K8402">
            <v>120960</v>
          </cell>
          <cell r="L8402">
            <v>78744.96</v>
          </cell>
          <cell r="M8402" t="str">
            <v>F</v>
          </cell>
          <cell r="N8402">
            <v>0.651</v>
          </cell>
          <cell r="O8402" t="str">
            <v>I</v>
          </cell>
        </row>
        <row r="8403">
          <cell r="G8403" t="str">
            <v>SPO-2023/04-0034</v>
          </cell>
        </row>
        <row r="8403">
          <cell r="I8403" t="str">
            <v>F</v>
          </cell>
          <cell r="J8403">
            <v>7800</v>
          </cell>
          <cell r="K8403">
            <v>7800</v>
          </cell>
          <cell r="L8403">
            <v>23400</v>
          </cell>
          <cell r="M8403" t="str">
            <v>F</v>
          </cell>
          <cell r="N8403">
            <v>3</v>
          </cell>
          <cell r="O8403" t="str">
            <v>L</v>
          </cell>
        </row>
        <row r="8404">
          <cell r="G8404" t="str">
            <v>SPO-2023/02-0016, SPO-2023/05-0048, SPO-2023/02-0014</v>
          </cell>
        </row>
        <row r="8404">
          <cell r="I8404" t="str">
            <v>F</v>
          </cell>
          <cell r="J8404">
            <v>155310</v>
          </cell>
          <cell r="K8404">
            <v>155310</v>
          </cell>
          <cell r="L8404">
            <v>93186</v>
          </cell>
          <cell r="M8404" t="str">
            <v>F</v>
          </cell>
          <cell r="N8404">
            <v>0.6</v>
          </cell>
          <cell r="O8404" t="str">
            <v>L</v>
          </cell>
        </row>
        <row r="8405">
          <cell r="G8405" t="str">
            <v>SPO-2023/05-0028, SPO-2023/05-0007, SPO-2023/05-0009</v>
          </cell>
        </row>
        <row r="8405">
          <cell r="I8405" t="str">
            <v>F</v>
          </cell>
          <cell r="J8405">
            <v>19000</v>
          </cell>
          <cell r="K8405">
            <v>19000</v>
          </cell>
          <cell r="L8405">
            <v>11400</v>
          </cell>
          <cell r="M8405" t="str">
            <v>F</v>
          </cell>
          <cell r="N8405">
            <v>0.6</v>
          </cell>
          <cell r="O8405" t="str">
            <v>N</v>
          </cell>
        </row>
        <row r="8406">
          <cell r="G8406" t="str">
            <v>GR-2023/02-0030</v>
          </cell>
        </row>
        <row r="8406">
          <cell r="I8406" t="str">
            <v>F</v>
          </cell>
          <cell r="J8406">
            <v>138</v>
          </cell>
          <cell r="K8406">
            <v>138</v>
          </cell>
          <cell r="L8406">
            <v>138</v>
          </cell>
          <cell r="M8406" t="str">
            <v>T</v>
          </cell>
          <cell r="N8406">
            <v>1</v>
          </cell>
        </row>
        <row r="8407">
          <cell r="F8407" t="str">
            <v>APHU6933247</v>
          </cell>
          <cell r="G8407" t="str">
            <v>GR-2023/03-0022</v>
          </cell>
          <cell r="H8407" t="str">
            <v>202301-S0005</v>
          </cell>
          <cell r="I8407" t="str">
            <v>F</v>
          </cell>
          <cell r="J8407">
            <v>3750</v>
          </cell>
          <cell r="K8407">
            <v>3750</v>
          </cell>
          <cell r="L8407">
            <v>2441.25</v>
          </cell>
          <cell r="M8407" t="str">
            <v>F</v>
          </cell>
          <cell r="N8407">
            <v>0.651</v>
          </cell>
          <cell r="O8407" t="str">
            <v>I</v>
          </cell>
        </row>
        <row r="8408">
          <cell r="F8408" t="str">
            <v>APHU6933247</v>
          </cell>
          <cell r="G8408" t="str">
            <v>GR-2023/03-0021</v>
          </cell>
          <cell r="H8408" t="str">
            <v>202301-S0006</v>
          </cell>
          <cell r="I8408" t="str">
            <v>F</v>
          </cell>
          <cell r="J8408">
            <v>5074.08</v>
          </cell>
          <cell r="K8408">
            <v>5074.08</v>
          </cell>
          <cell r="L8408">
            <v>3303.23</v>
          </cell>
          <cell r="M8408" t="str">
            <v>F</v>
          </cell>
          <cell r="N8408">
            <v>0.651</v>
          </cell>
          <cell r="O8408" t="str">
            <v>I</v>
          </cell>
        </row>
        <row r="8409">
          <cell r="F8409" t="str">
            <v>APHU6933247</v>
          </cell>
          <cell r="G8409" t="str">
            <v>GR-2023/03-0020</v>
          </cell>
          <cell r="H8409" t="str">
            <v>202209-S0043, 202302-S0004, 202302-S0019, 202209-S0051, 202209-S0036, 202302-S0010, 202212-S0035, 202210-S0022, 202209-S0065</v>
          </cell>
          <cell r="I8409" t="str">
            <v>F</v>
          </cell>
          <cell r="J8409">
            <v>135181</v>
          </cell>
          <cell r="K8409">
            <v>135181</v>
          </cell>
          <cell r="L8409">
            <v>88002.83</v>
          </cell>
          <cell r="M8409" t="str">
            <v>F</v>
          </cell>
          <cell r="N8409">
            <v>0.651</v>
          </cell>
          <cell r="O8409" t="str">
            <v>I</v>
          </cell>
        </row>
        <row r="8410">
          <cell r="G8410" t="str">
            <v>SPO-2023/04-0052, SPO-2023/06-0039</v>
          </cell>
        </row>
        <row r="8410">
          <cell r="I8410" t="str">
            <v>F</v>
          </cell>
          <cell r="J8410">
            <v>14073.8</v>
          </cell>
          <cell r="K8410">
            <v>14073.8</v>
          </cell>
          <cell r="L8410">
            <v>42221.4</v>
          </cell>
          <cell r="M8410" t="str">
            <v>F</v>
          </cell>
          <cell r="N8410">
            <v>3</v>
          </cell>
          <cell r="O8410" t="str">
            <v>L</v>
          </cell>
        </row>
        <row r="8411">
          <cell r="F8411" t="str">
            <v>TRHU6348667</v>
          </cell>
          <cell r="G8411" t="str">
            <v>GR-2023/03-0025</v>
          </cell>
          <cell r="H8411" t="str">
            <v>202209-S0003, 202203-S0087, 202210-S0088, 202211-S0020, 202208-S0087</v>
          </cell>
          <cell r="I8411" t="str">
            <v>F</v>
          </cell>
          <cell r="J8411">
            <v>16350.8</v>
          </cell>
          <cell r="K8411">
            <v>16350.8</v>
          </cell>
          <cell r="L8411">
            <v>73868.01</v>
          </cell>
          <cell r="M8411" t="str">
            <v>F</v>
          </cell>
          <cell r="N8411">
            <v>4.5177</v>
          </cell>
          <cell r="O8411" t="str">
            <v>I</v>
          </cell>
        </row>
        <row r="8412">
          <cell r="F8412" t="str">
            <v>TLLU7729731</v>
          </cell>
          <cell r="G8412" t="str">
            <v>GR-2023/03-0024</v>
          </cell>
          <cell r="H8412" t="str">
            <v>202208-S0087, 202210-S0088, 202209-S0002</v>
          </cell>
          <cell r="I8412" t="str">
            <v>F</v>
          </cell>
          <cell r="J8412">
            <v>18037.34</v>
          </cell>
          <cell r="K8412">
            <v>18037.34</v>
          </cell>
          <cell r="L8412">
            <v>81487.29</v>
          </cell>
          <cell r="M8412" t="str">
            <v>F</v>
          </cell>
          <cell r="N8412">
            <v>4.5177</v>
          </cell>
          <cell r="O8412" t="str">
            <v>I</v>
          </cell>
        </row>
        <row r="8413">
          <cell r="G8413" t="str">
            <v>SPO-2023/03-0053</v>
          </cell>
        </row>
        <row r="8413">
          <cell r="I8413" t="str">
            <v>F</v>
          </cell>
          <cell r="J8413">
            <v>4425</v>
          </cell>
          <cell r="K8413">
            <v>4425</v>
          </cell>
          <cell r="L8413">
            <v>2655</v>
          </cell>
          <cell r="M8413" t="str">
            <v>F</v>
          </cell>
          <cell r="N8413">
            <v>0.6</v>
          </cell>
          <cell r="O8413" t="str">
            <v>L</v>
          </cell>
        </row>
        <row r="8414">
          <cell r="G8414" t="str">
            <v>SPO-2023/02-0006, SPO-2023/05-0061, SPO-2023/04-0042, SPO-2023/05-0045, SPO-2023/07-0008, SPO-2023/06-0043, SPO-2023/04-0020, SPO-2023/04-0051</v>
          </cell>
        </row>
        <row r="8414">
          <cell r="I8414" t="str">
            <v>F</v>
          </cell>
          <cell r="J8414">
            <v>62477.5</v>
          </cell>
          <cell r="K8414">
            <v>62477.5</v>
          </cell>
          <cell r="L8414">
            <v>187432.5</v>
          </cell>
          <cell r="M8414" t="str">
            <v>F</v>
          </cell>
          <cell r="N8414">
            <v>3</v>
          </cell>
          <cell r="O8414" t="str">
            <v>L</v>
          </cell>
        </row>
        <row r="8415">
          <cell r="I8415" t="str">
            <v>F</v>
          </cell>
          <cell r="J8415">
            <v>3192</v>
          </cell>
          <cell r="K8415">
            <v>3192</v>
          </cell>
          <cell r="L8415">
            <v>1915.2</v>
          </cell>
          <cell r="M8415" t="str">
            <v>F</v>
          </cell>
          <cell r="N8415">
            <v>0.6</v>
          </cell>
          <cell r="O8415" t="str">
            <v>N</v>
          </cell>
        </row>
        <row r="8416">
          <cell r="G8416" t="str">
            <v>SPO-2023/04-0017</v>
          </cell>
        </row>
        <row r="8416">
          <cell r="I8416" t="str">
            <v>F</v>
          </cell>
          <cell r="J8416">
            <v>16080</v>
          </cell>
          <cell r="K8416">
            <v>16080</v>
          </cell>
          <cell r="L8416">
            <v>9648</v>
          </cell>
          <cell r="M8416" t="str">
            <v>F</v>
          </cell>
          <cell r="N8416">
            <v>0.6</v>
          </cell>
          <cell r="O8416" t="str">
            <v>L</v>
          </cell>
        </row>
        <row r="8417">
          <cell r="F8417" t="str">
            <v>TIIU4357325</v>
          </cell>
          <cell r="G8417" t="str">
            <v>GR-2023/03-0016</v>
          </cell>
          <cell r="H8417" t="str">
            <v>202211-S0107, 202207-S0064, 202204-S0066, 202206-S0051, 202211-S0014, 202206-S0080, 202206-S0065, 202212-S0014, 202211-S0097, 202210-S0001, 202205-S0061, 202211-S0082, 202209-S0045, 202210-S0076, 202209-S0088, 202208-S0081, 202211-S0068, 202210-S0078, 202209-S0041, 202301-S0008, 202209-S0067, 202209-S0037, 202212-S0008</v>
          </cell>
          <cell r="I8417" t="str">
            <v>F</v>
          </cell>
          <cell r="J8417">
            <v>953033</v>
          </cell>
          <cell r="K8417">
            <v>953033</v>
          </cell>
          <cell r="L8417">
            <v>616707.65</v>
          </cell>
          <cell r="M8417" t="str">
            <v>F</v>
          </cell>
          <cell r="N8417">
            <v>0.6471</v>
          </cell>
          <cell r="O8417" t="str">
            <v>I</v>
          </cell>
        </row>
        <row r="8418">
          <cell r="G8418" t="str">
            <v>SPO-2023/11-0057, SPO-2024/06-0031, SPO-2024/07-0035, SPO-2024/04-0068, SPO-2023/07-0041, SPO-2023/05-0007, SPO-2023/12-0037, SPO-2023/04-0036, SPO-2024/01-0029, SPO-2023/06-0007, SPO-2024/05-0029, SPO-2023/11-0029, SPO-2023/08-0019, SPO-2023/10-0001, SPO-2024/09-0074, SPO-2024/01-0055, SPO-2024/08-0001, SPO-2023/07-0043, SPO-2024/10-0088, SPO-2023/11-0055, SPO-2024/01-0100, SPO-2023/06-0006, SPO-2024/01-0086, SPO-2024/07-0017, SPO-2023/12-0033, SPO-2024/03-0023, SPO-2023/11-0056, SPO-2024/07-0034, SPO-2023/09-0017, SPO-2023/10-0019, SPO-2023/04-0038, SPO-2024/11-0014</v>
          </cell>
        </row>
        <row r="8418">
          <cell r="I8418" t="str">
            <v>F</v>
          </cell>
          <cell r="J8418">
            <v>2489567.9</v>
          </cell>
          <cell r="K8418">
            <v>2489567.9</v>
          </cell>
          <cell r="L8418">
            <v>1493740.74</v>
          </cell>
          <cell r="M8418" t="str">
            <v>F</v>
          </cell>
          <cell r="N8418">
            <v>0.6</v>
          </cell>
          <cell r="O8418" t="str">
            <v>L</v>
          </cell>
        </row>
        <row r="8419">
          <cell r="G8419" t="str">
            <v>SPO-2023/04-0022, SPO-2023/04-0021, SPO-2023/08-0020, SPO-2023/06-0040, SPO-2023/05-0062, SPO-2023/04-0050, SPO-2023/07-0039</v>
          </cell>
        </row>
        <row r="8419">
          <cell r="I8419" t="str">
            <v>F</v>
          </cell>
          <cell r="J8419">
            <v>271548.5</v>
          </cell>
          <cell r="K8419">
            <v>271548.5</v>
          </cell>
          <cell r="L8419">
            <v>162929.1</v>
          </cell>
          <cell r="M8419" t="str">
            <v>F</v>
          </cell>
          <cell r="N8419">
            <v>0.6</v>
          </cell>
          <cell r="O8419" t="str">
            <v>L</v>
          </cell>
        </row>
        <row r="8420">
          <cell r="G8420" t="str">
            <v>SPO-2023/05-0056</v>
          </cell>
        </row>
        <row r="8420">
          <cell r="I8420" t="str">
            <v>F</v>
          </cell>
          <cell r="J8420">
            <v>165980</v>
          </cell>
          <cell r="K8420">
            <v>165980</v>
          </cell>
          <cell r="L8420">
            <v>99588</v>
          </cell>
          <cell r="M8420" t="str">
            <v>F</v>
          </cell>
          <cell r="N8420">
            <v>0.6</v>
          </cell>
          <cell r="O8420" t="str">
            <v>L</v>
          </cell>
        </row>
        <row r="8421">
          <cell r="I8421" t="str">
            <v>T</v>
          </cell>
          <cell r="J8421">
            <v>147000</v>
          </cell>
          <cell r="K8421">
            <v>147000</v>
          </cell>
          <cell r="L8421">
            <v>441000</v>
          </cell>
          <cell r="M8421" t="str">
            <v>F</v>
          </cell>
          <cell r="N8421">
            <v>3</v>
          </cell>
          <cell r="O8421" t="str">
            <v>L</v>
          </cell>
        </row>
        <row r="8422">
          <cell r="G8422" t="str">
            <v>SPO-2023/10-0004</v>
          </cell>
        </row>
        <row r="8422">
          <cell r="I8422" t="str">
            <v>F</v>
          </cell>
          <cell r="J8422">
            <v>3990</v>
          </cell>
          <cell r="K8422">
            <v>3990</v>
          </cell>
          <cell r="L8422">
            <v>2394</v>
          </cell>
          <cell r="M8422" t="str">
            <v>F</v>
          </cell>
          <cell r="N8422">
            <v>0.6</v>
          </cell>
          <cell r="O8422" t="str">
            <v>L</v>
          </cell>
        </row>
        <row r="8423">
          <cell r="G8423" t="str">
            <v>SPO-2023/07-0042, SPO-2023/05-0019, SPO-2023/06-0003, SPO-2023/06-0042, SPO-2023/07-0038, SPO-2023/04-0049, SPO-2023/05-0056, SPO-2023/03-0053, SPO-2023/04-0017, SPO-2024/04-0011, SPO-2023/09-0004</v>
          </cell>
        </row>
        <row r="8423">
          <cell r="I8423" t="str">
            <v>F</v>
          </cell>
          <cell r="J8423">
            <v>745614.1</v>
          </cell>
          <cell r="K8423">
            <v>745614.1</v>
          </cell>
          <cell r="L8423">
            <v>447368.46</v>
          </cell>
          <cell r="M8423" t="str">
            <v>F</v>
          </cell>
          <cell r="N8423">
            <v>0.6</v>
          </cell>
          <cell r="O8423" t="str">
            <v>N</v>
          </cell>
        </row>
        <row r="8424">
          <cell r="G8424" t="str">
            <v>SPO-2023/06-0003, SPO-2023/06-0042, SPO-2024/01-0045, SPO-2023/04-0017, SPO-2023/12-0068, SPO-2023/03-0036, SPO-2023/03-0053, SPO-2023/04-0049, SPO-2023/05-0056, SPO-2023/05-0019</v>
          </cell>
        </row>
        <row r="8424">
          <cell r="I8424" t="str">
            <v>F</v>
          </cell>
          <cell r="J8424">
            <v>320862.1</v>
          </cell>
          <cell r="K8424">
            <v>320862.1</v>
          </cell>
          <cell r="L8424">
            <v>962586.3</v>
          </cell>
          <cell r="M8424" t="str">
            <v>F</v>
          </cell>
          <cell r="N8424">
            <v>3</v>
          </cell>
          <cell r="O8424" t="str">
            <v>L</v>
          </cell>
        </row>
        <row r="8425">
          <cell r="G8425" t="str">
            <v>SPO-2023/03-0022, SPO-2023/03-0032, SPO-2023/04-0030, SPO-2023/05-0026, SPO-2023/06-0026, SPO-2023/04-0009, SPO-2023/07-0014</v>
          </cell>
        </row>
        <row r="8425">
          <cell r="I8425" t="str">
            <v>F</v>
          </cell>
          <cell r="J8425">
            <v>278849.1</v>
          </cell>
          <cell r="K8425">
            <v>278849.1</v>
          </cell>
          <cell r="L8425">
            <v>836547.3</v>
          </cell>
          <cell r="M8425" t="str">
            <v>F</v>
          </cell>
          <cell r="N8425">
            <v>3</v>
          </cell>
          <cell r="O8425" t="str">
            <v>L</v>
          </cell>
        </row>
        <row r="8426">
          <cell r="G8426" t="str">
            <v>SPO-2023/04-0010</v>
          </cell>
        </row>
        <row r="8426">
          <cell r="I8426" t="str">
            <v>F</v>
          </cell>
          <cell r="J8426">
            <v>3100</v>
          </cell>
          <cell r="K8426">
            <v>3100</v>
          </cell>
          <cell r="L8426">
            <v>9300</v>
          </cell>
          <cell r="M8426" t="str">
            <v>F</v>
          </cell>
          <cell r="N8426">
            <v>3</v>
          </cell>
          <cell r="O8426" t="str">
            <v>L</v>
          </cell>
        </row>
        <row r="8427">
          <cell r="G8427" t="str">
            <v>SPO-2023/04-0034, SPO-2023/03-0027</v>
          </cell>
        </row>
        <row r="8427">
          <cell r="I8427" t="str">
            <v>F</v>
          </cell>
          <cell r="J8427">
            <v>19920</v>
          </cell>
          <cell r="K8427">
            <v>19920</v>
          </cell>
          <cell r="L8427">
            <v>59760</v>
          </cell>
          <cell r="M8427" t="str">
            <v>F</v>
          </cell>
          <cell r="N8427">
            <v>3</v>
          </cell>
          <cell r="O8427" t="str">
            <v>L</v>
          </cell>
        </row>
        <row r="8428">
          <cell r="G8428" t="str">
            <v>SPO-2023/04-0029, SPO-2023/05-0021, SPO-2023/04-0005</v>
          </cell>
        </row>
        <row r="8428">
          <cell r="I8428" t="str">
            <v>F</v>
          </cell>
          <cell r="J8428">
            <v>93180.4</v>
          </cell>
          <cell r="K8428">
            <v>93180.4</v>
          </cell>
          <cell r="L8428">
            <v>279541.2</v>
          </cell>
          <cell r="M8428" t="str">
            <v>F</v>
          </cell>
          <cell r="N8428">
            <v>3</v>
          </cell>
          <cell r="O8428" t="str">
            <v>L</v>
          </cell>
        </row>
        <row r="8429">
          <cell r="G8429" t="str">
            <v>SPO-2023/03-0044, SPO-2023/07-0018, SPO-2023/05-0005, SPO-2023/12-0036</v>
          </cell>
        </row>
        <row r="8429">
          <cell r="I8429" t="str">
            <v>F</v>
          </cell>
          <cell r="J8429">
            <v>240785</v>
          </cell>
          <cell r="K8429">
            <v>240785</v>
          </cell>
          <cell r="L8429">
            <v>722355</v>
          </cell>
          <cell r="M8429" t="str">
            <v>F</v>
          </cell>
          <cell r="N8429">
            <v>3</v>
          </cell>
          <cell r="O8429" t="str">
            <v>L</v>
          </cell>
        </row>
        <row r="8430">
          <cell r="G8430" t="str">
            <v>SPO-2023/05-0025</v>
          </cell>
        </row>
        <row r="8430">
          <cell r="I8430" t="str">
            <v>F</v>
          </cell>
          <cell r="J8430">
            <v>28250</v>
          </cell>
          <cell r="K8430">
            <v>28250</v>
          </cell>
          <cell r="L8430">
            <v>84750</v>
          </cell>
          <cell r="M8430" t="str">
            <v>F</v>
          </cell>
          <cell r="N8430">
            <v>3</v>
          </cell>
          <cell r="O8430" t="str">
            <v>L</v>
          </cell>
        </row>
        <row r="8431">
          <cell r="G8431" t="str">
            <v>SPO-2023/05-0024</v>
          </cell>
        </row>
        <row r="8431">
          <cell r="I8431" t="str">
            <v>F</v>
          </cell>
          <cell r="J8431">
            <v>24648</v>
          </cell>
          <cell r="K8431">
            <v>24648</v>
          </cell>
          <cell r="L8431">
            <v>24648</v>
          </cell>
          <cell r="M8431" t="str">
            <v>F</v>
          </cell>
          <cell r="N8431">
            <v>1</v>
          </cell>
          <cell r="O8431" t="str">
            <v>L</v>
          </cell>
        </row>
        <row r="8432">
          <cell r="G8432" t="str">
            <v>SPO-2023/03-0055, SPO-2023/06-0051, SPO-2023/07-0029, SPO-2023/04-0003, SPO-2023/04-0045, SPO-2023/07-0027, SPO-2023/05-0055, SPO-2023/08-0024, SPO-2023/04-0016, SPO-2023/05-0001, SPO-2023/03-0048, SPO-2024/01-0048, SPO-2023/09-0027, SPO-2023/06-0017, SPO-2023/03-0010, SPO-2023/06-0001, SPO-2023/09-0061, SPO-2023/04-0002, SPO-2023/05-0013, SPO-2023/11-0058, SPO-2023/04-0015, SPO-2023/06-0057, SPO-2023/12-0009, SPO-2023/03-0047, SPO-2023/03-0042, SPO-2023/07-0023, SPO-2023/08-0032, SPO-2023/10-0042, SPO-2023/06-0054, SPO-2023/05-0053, SPO-2023/06-0052, SPO-2023/12-0071, SPO-2023/06-0002, SPO-2023/08-0033, SPO-2023/03-0003, SPO-2023/04-0026, SPO-2023/12-0062, SPO-2023/05-0048, SPO-2023/11-0008, SPO-2023/09-0038, SPO-2023/10-0044, SPO-2023/03-0054, SPO-2023/06-0059, SPO-2023/10-0045, SPO-2023/12-0073, SPO-2023/04-0046, SPO-2023/07-0028, SPO-2023/07-0030, SPO-2023/03-0009, SPO-2023/06-0015, SPO-2023/04-0044</v>
          </cell>
        </row>
        <row r="8432">
          <cell r="I8432" t="str">
            <v>F</v>
          </cell>
          <cell r="J8432">
            <v>1705977</v>
          </cell>
          <cell r="K8432">
            <v>1705977</v>
          </cell>
          <cell r="L8432">
            <v>1023586.2</v>
          </cell>
          <cell r="M8432" t="str">
            <v>F</v>
          </cell>
          <cell r="N8432">
            <v>0.6</v>
          </cell>
          <cell r="O8432" t="str">
            <v>L</v>
          </cell>
        </row>
        <row r="8433">
          <cell r="G8433" t="str">
            <v>SPO-2023/03-0018</v>
          </cell>
        </row>
        <row r="8433">
          <cell r="I8433" t="str">
            <v>F</v>
          </cell>
          <cell r="J8433">
            <v>1496</v>
          </cell>
          <cell r="K8433">
            <v>1496</v>
          </cell>
          <cell r="L8433">
            <v>4488</v>
          </cell>
          <cell r="M8433" t="str">
            <v>F</v>
          </cell>
          <cell r="N8433">
            <v>3</v>
          </cell>
          <cell r="O8433" t="str">
            <v>L</v>
          </cell>
        </row>
        <row r="8434">
          <cell r="G8434" t="str">
            <v>SPO-2023/04-0037</v>
          </cell>
        </row>
        <row r="8434">
          <cell r="I8434" t="str">
            <v>F</v>
          </cell>
          <cell r="J8434">
            <v>31800</v>
          </cell>
          <cell r="K8434">
            <v>31800</v>
          </cell>
          <cell r="L8434">
            <v>95400</v>
          </cell>
          <cell r="M8434" t="str">
            <v>F</v>
          </cell>
          <cell r="N8434">
            <v>3</v>
          </cell>
          <cell r="O8434" t="str">
            <v>L</v>
          </cell>
        </row>
        <row r="8435">
          <cell r="G8435" t="str">
            <v>SPO-2023/04-0027, SPO-2023/03-0038</v>
          </cell>
        </row>
        <row r="8435">
          <cell r="I8435" t="str">
            <v>F</v>
          </cell>
          <cell r="J8435">
            <v>110880</v>
          </cell>
          <cell r="K8435">
            <v>110880</v>
          </cell>
          <cell r="L8435">
            <v>110880</v>
          </cell>
          <cell r="M8435" t="str">
            <v>F</v>
          </cell>
          <cell r="N8435">
            <v>1</v>
          </cell>
          <cell r="O8435" t="str">
            <v>L</v>
          </cell>
        </row>
        <row r="8436">
          <cell r="G8436" t="str">
            <v>SPO-2023/03-0037, SPO-2023/03-0005, SPO-2023/04-0027, SPO-2023/05-0037, SPO-2023/07-0001, SPO-2023/05-0036, SPO-2023/06-0018</v>
          </cell>
        </row>
        <row r="8436">
          <cell r="I8436" t="str">
            <v>F</v>
          </cell>
          <cell r="J8436">
            <v>349805</v>
          </cell>
          <cell r="K8436">
            <v>349805</v>
          </cell>
          <cell r="L8436">
            <v>349805</v>
          </cell>
          <cell r="M8436" t="str">
            <v>F</v>
          </cell>
          <cell r="N8436">
            <v>1</v>
          </cell>
          <cell r="O8436" t="str">
            <v>L</v>
          </cell>
        </row>
        <row r="8437">
          <cell r="G8437" t="str">
            <v>SPO-2023/03-0012</v>
          </cell>
        </row>
        <row r="8437">
          <cell r="I8437" t="str">
            <v>F</v>
          </cell>
          <cell r="J8437">
            <v>23800</v>
          </cell>
          <cell r="K8437">
            <v>23800</v>
          </cell>
          <cell r="L8437">
            <v>14280</v>
          </cell>
          <cell r="M8437" t="str">
            <v>F</v>
          </cell>
          <cell r="N8437">
            <v>0.6</v>
          </cell>
          <cell r="O8437" t="str">
            <v>L</v>
          </cell>
        </row>
        <row r="8438">
          <cell r="G8438" t="str">
            <v>SPO-2023/05-0056, SPO-2023/05-0019</v>
          </cell>
        </row>
        <row r="8438">
          <cell r="I8438" t="str">
            <v>F</v>
          </cell>
          <cell r="J8438">
            <v>49848</v>
          </cell>
          <cell r="K8438">
            <v>49848</v>
          </cell>
          <cell r="L8438">
            <v>29908.8</v>
          </cell>
          <cell r="M8438" t="str">
            <v>F</v>
          </cell>
          <cell r="N8438">
            <v>0.6</v>
          </cell>
          <cell r="O8438" t="str">
            <v>L</v>
          </cell>
        </row>
        <row r="8439">
          <cell r="G8439" t="str">
            <v>SPO-2023/04-0017</v>
          </cell>
        </row>
        <row r="8439">
          <cell r="I8439" t="str">
            <v>F</v>
          </cell>
          <cell r="J8439">
            <v>20400</v>
          </cell>
          <cell r="K8439">
            <v>20400</v>
          </cell>
          <cell r="L8439">
            <v>12240</v>
          </cell>
          <cell r="M8439" t="str">
            <v>F</v>
          </cell>
          <cell r="N8439">
            <v>0.6</v>
          </cell>
          <cell r="O8439" t="str">
            <v>L</v>
          </cell>
        </row>
        <row r="8440">
          <cell r="G8440" t="str">
            <v>SPO-2023/03-0008, SPO-2023/12-0042, SPO-2023/05-0039, SPO-2023/03-0007, SPO-2023/07-0047, SPO-2023/12-0075, SPO-2023/04-0041, SPO-2023/03-0039, SPO-2023/07-0002, SPO-2023/09-0058, SPO-2023/08-0035, SPO-2023/06-0033, SPO-2023/04-0001, SPO-2023/07-0005, SPO-2023/05-0041, SPO-2023/08-0036, SPO-2023/10-0021, SPO-2023/05-0006, SPO-2023/06-0014, SPO-2023/07-0034, SPO-2023/06-0013</v>
          </cell>
        </row>
        <row r="8440">
          <cell r="I8440" t="str">
            <v>F</v>
          </cell>
          <cell r="J8440">
            <v>260532</v>
          </cell>
          <cell r="K8440">
            <v>260532</v>
          </cell>
          <cell r="L8440">
            <v>1823724</v>
          </cell>
          <cell r="M8440" t="str">
            <v>F</v>
          </cell>
          <cell r="N8440">
            <v>7</v>
          </cell>
          <cell r="O8440" t="str">
            <v>L</v>
          </cell>
        </row>
        <row r="8441">
          <cell r="G8441" t="str">
            <v>SPO-2023/08-0018, SPO-2023/08-0019</v>
          </cell>
        </row>
        <row r="8441">
          <cell r="I8441" t="str">
            <v>F</v>
          </cell>
          <cell r="J8441">
            <v>16000</v>
          </cell>
          <cell r="K8441">
            <v>16000</v>
          </cell>
          <cell r="L8441">
            <v>48000</v>
          </cell>
          <cell r="M8441" t="str">
            <v>F</v>
          </cell>
          <cell r="N8441">
            <v>3</v>
          </cell>
          <cell r="O8441" t="str">
            <v>L</v>
          </cell>
        </row>
        <row r="8442">
          <cell r="G8442" t="str">
            <v>SPO-2023/03-0030, SPO-2023/03-0025</v>
          </cell>
        </row>
        <row r="8442">
          <cell r="I8442" t="str">
            <v>F</v>
          </cell>
          <cell r="J8442">
            <v>51070</v>
          </cell>
          <cell r="K8442">
            <v>51070</v>
          </cell>
          <cell r="L8442">
            <v>30642</v>
          </cell>
          <cell r="M8442" t="str">
            <v>F</v>
          </cell>
          <cell r="N8442">
            <v>0.6</v>
          </cell>
          <cell r="O8442" t="str">
            <v>L</v>
          </cell>
        </row>
        <row r="8443">
          <cell r="G8443" t="str">
            <v>SPO-2023/04-0022, SPO-2023/06-0040, SPO-2023/04-0021, SPO-2023/04-0050, SPO-2023/03-0029, SPO-2023/07-0039, SPO-2023/05-0032</v>
          </cell>
        </row>
        <row r="8443">
          <cell r="I8443" t="str">
            <v>F</v>
          </cell>
          <cell r="J8443">
            <v>137550</v>
          </cell>
          <cell r="K8443">
            <v>137550</v>
          </cell>
          <cell r="L8443">
            <v>137550</v>
          </cell>
          <cell r="M8443" t="str">
            <v>F</v>
          </cell>
          <cell r="N8443">
            <v>1</v>
          </cell>
          <cell r="O8443" t="str">
            <v>L</v>
          </cell>
        </row>
        <row r="8444">
          <cell r="G8444" t="str">
            <v>SPO-2023/06-0029, SPO-2023/04-0033, SPO-2023/05-0029</v>
          </cell>
        </row>
        <row r="8444">
          <cell r="I8444" t="str">
            <v>F</v>
          </cell>
          <cell r="J8444">
            <v>98080</v>
          </cell>
          <cell r="K8444">
            <v>98080</v>
          </cell>
          <cell r="L8444">
            <v>294240</v>
          </cell>
          <cell r="M8444" t="str">
            <v>F</v>
          </cell>
          <cell r="N8444">
            <v>3</v>
          </cell>
          <cell r="O8444" t="str">
            <v>L</v>
          </cell>
        </row>
        <row r="8445">
          <cell r="F8445" t="str">
            <v>TCNU1714224</v>
          </cell>
          <cell r="G8445" t="str">
            <v>GR-2023/03-0001</v>
          </cell>
          <cell r="H8445" t="str">
            <v>202201-S0010, 202207-S0026, 202209-S0051, 202104-S0004</v>
          </cell>
          <cell r="I8445" t="str">
            <v>F</v>
          </cell>
          <cell r="J8445">
            <v>125541.6</v>
          </cell>
          <cell r="K8445">
            <v>125541.6</v>
          </cell>
          <cell r="L8445">
            <v>80484.72</v>
          </cell>
          <cell r="M8445" t="str">
            <v>F</v>
          </cell>
          <cell r="N8445">
            <v>0.6411</v>
          </cell>
          <cell r="O8445" t="str">
            <v>I</v>
          </cell>
        </row>
        <row r="8446">
          <cell r="F8446" t="str">
            <v>CMAU7300529</v>
          </cell>
          <cell r="G8446" t="str">
            <v>GR-2023/03-0002</v>
          </cell>
          <cell r="H8446" t="str">
            <v>202211-S0081, 202302-S0079, 202210-S0063, 202104-S0004, 202209-S0056, 202208-S0063, 202209-S0043, 202209-S0051, 202210-S0022, 202211-S0011</v>
          </cell>
          <cell r="I8446" t="str">
            <v>F</v>
          </cell>
          <cell r="J8446">
            <v>172697</v>
          </cell>
          <cell r="K8446">
            <v>172697</v>
          </cell>
          <cell r="L8446">
            <v>110716.05</v>
          </cell>
          <cell r="M8446" t="str">
            <v>F</v>
          </cell>
          <cell r="N8446">
            <v>0.6411</v>
          </cell>
          <cell r="O8446" t="str">
            <v>I</v>
          </cell>
        </row>
        <row r="8447">
          <cell r="I8447" t="str">
            <v>F</v>
          </cell>
          <cell r="J8447">
            <v>2054</v>
          </cell>
          <cell r="K8447">
            <v>2054</v>
          </cell>
          <cell r="L8447">
            <v>1232.4</v>
          </cell>
          <cell r="M8447" t="str">
            <v>F</v>
          </cell>
          <cell r="N8447">
            <v>0.6</v>
          </cell>
          <cell r="O8447" t="str">
            <v>N</v>
          </cell>
        </row>
        <row r="8448">
          <cell r="F8448" t="str">
            <v>TSSU5156475</v>
          </cell>
          <cell r="G8448" t="str">
            <v>GR-2023/03-0003</v>
          </cell>
          <cell r="H8448" t="str">
            <v>202209-S0043, 202207-S0029, 202207-S0026, 202210-S0022, 202209-S0051</v>
          </cell>
          <cell r="I8448" t="str">
            <v>F</v>
          </cell>
          <cell r="J8448">
            <v>128667</v>
          </cell>
          <cell r="K8448">
            <v>128667</v>
          </cell>
          <cell r="L8448">
            <v>82488.41</v>
          </cell>
          <cell r="M8448" t="str">
            <v>F</v>
          </cell>
          <cell r="N8448">
            <v>0.6411</v>
          </cell>
          <cell r="O8448" t="str">
            <v>I</v>
          </cell>
        </row>
        <row r="8449">
          <cell r="G8449" t="str">
            <v>SPO-2023/03-0051, SPO-2023/03-0050</v>
          </cell>
        </row>
        <row r="8449">
          <cell r="I8449" t="str">
            <v>F</v>
          </cell>
          <cell r="J8449">
            <v>21000</v>
          </cell>
          <cell r="K8449">
            <v>21000</v>
          </cell>
          <cell r="L8449">
            <v>12600</v>
          </cell>
          <cell r="M8449" t="str">
            <v>F</v>
          </cell>
          <cell r="N8449">
            <v>0.6</v>
          </cell>
          <cell r="O8449" t="str">
            <v>L</v>
          </cell>
        </row>
        <row r="8450">
          <cell r="F8450" t="str">
            <v>TSSU5166663</v>
          </cell>
          <cell r="G8450" t="str">
            <v>GR-2023/03-0004</v>
          </cell>
          <cell r="H8450" t="str">
            <v>202209-S0036, 202302-S0001, 202210-S0020, 202209-S0051, 202210-S0011, 202209-S0035</v>
          </cell>
          <cell r="I8450" t="str">
            <v>F</v>
          </cell>
          <cell r="J8450">
            <v>224511</v>
          </cell>
          <cell r="K8450">
            <v>224511</v>
          </cell>
          <cell r="L8450">
            <v>143934</v>
          </cell>
          <cell r="M8450" t="str">
            <v>F</v>
          </cell>
          <cell r="N8450">
            <v>0.6411</v>
          </cell>
          <cell r="O8450" t="str">
            <v>I</v>
          </cell>
        </row>
        <row r="8451">
          <cell r="I8451" t="str">
            <v>F</v>
          </cell>
          <cell r="J8451">
            <v>1296</v>
          </cell>
          <cell r="K8451">
            <v>1296</v>
          </cell>
          <cell r="L8451">
            <v>777.6</v>
          </cell>
          <cell r="M8451" t="str">
            <v>F</v>
          </cell>
          <cell r="N8451">
            <v>0.6</v>
          </cell>
          <cell r="O8451" t="str">
            <v>N</v>
          </cell>
        </row>
        <row r="8452">
          <cell r="G8452" t="str">
            <v>SPO-2023/04-0052, SPO-2023/08-0038</v>
          </cell>
        </row>
        <row r="8452">
          <cell r="I8452" t="str">
            <v>F</v>
          </cell>
          <cell r="J8452">
            <v>396.6</v>
          </cell>
          <cell r="K8452">
            <v>396.6</v>
          </cell>
          <cell r="L8452">
            <v>1189.8</v>
          </cell>
          <cell r="M8452" t="str">
            <v>F</v>
          </cell>
          <cell r="N8452">
            <v>3</v>
          </cell>
          <cell r="O8452" t="str">
            <v>L</v>
          </cell>
        </row>
        <row r="8453">
          <cell r="I8453" t="str">
            <v>F</v>
          </cell>
          <cell r="J8453">
            <v>0</v>
          </cell>
          <cell r="K8453">
            <v>0</v>
          </cell>
          <cell r="L8453">
            <v>0</v>
          </cell>
          <cell r="M8453" t="str">
            <v>F</v>
          </cell>
          <cell r="N8453">
            <v>3</v>
          </cell>
        </row>
        <row r="8454">
          <cell r="F8454" t="str">
            <v>CMAU8911380</v>
          </cell>
          <cell r="G8454" t="str">
            <v>GR-2023/03-0013</v>
          </cell>
          <cell r="H8454" t="str">
            <v>202210-S0086</v>
          </cell>
          <cell r="I8454" t="str">
            <v>F</v>
          </cell>
          <cell r="J8454">
            <v>18673.99</v>
          </cell>
          <cell r="K8454">
            <v>18673.99</v>
          </cell>
          <cell r="L8454">
            <v>82593.19</v>
          </cell>
          <cell r="M8454" t="str">
            <v>F</v>
          </cell>
          <cell r="N8454">
            <v>4.4229</v>
          </cell>
          <cell r="O8454" t="str">
            <v>I</v>
          </cell>
        </row>
        <row r="8455">
          <cell r="F8455" t="str">
            <v>CAXU8105640</v>
          </cell>
          <cell r="G8455" t="str">
            <v>GR-2023/03-0014</v>
          </cell>
          <cell r="H8455" t="str">
            <v>202211-S0031, 202205-S0076, 202210-S0086, 202205-S0036, 202212-S0017, 202212-S0028, 202210-S0082, 202209-S0059, 202203-S0003, 202208-S0086, 202111-S0022, 202211-S0005, 202211-S0104</v>
          </cell>
          <cell r="I8455" t="str">
            <v>F</v>
          </cell>
          <cell r="J8455">
            <v>19899.1</v>
          </cell>
          <cell r="K8455">
            <v>19899.1</v>
          </cell>
          <cell r="L8455">
            <v>88011.73</v>
          </cell>
          <cell r="M8455" t="str">
            <v>F</v>
          </cell>
          <cell r="N8455">
            <v>4.4229</v>
          </cell>
          <cell r="O8455" t="str">
            <v>I</v>
          </cell>
        </row>
        <row r="8456">
          <cell r="G8456" t="str">
            <v>SPO-2023/05-0019, SPO-2023/05-0056, SPO-2023/04-0049, SPO-2023/09-0004, SPO-2023/03-0036, SPO-2023/07-0042</v>
          </cell>
        </row>
        <row r="8456">
          <cell r="I8456" t="str">
            <v>F</v>
          </cell>
          <cell r="J8456">
            <v>341474.6</v>
          </cell>
          <cell r="K8456">
            <v>341474.6</v>
          </cell>
          <cell r="L8456">
            <v>204884.76</v>
          </cell>
          <cell r="M8456" t="str">
            <v>F</v>
          </cell>
          <cell r="N8456">
            <v>0.6</v>
          </cell>
          <cell r="O8456" t="str">
            <v>L</v>
          </cell>
        </row>
        <row r="8457">
          <cell r="G8457" t="str">
            <v>SPO-2023/04-0019</v>
          </cell>
        </row>
        <row r="8457">
          <cell r="I8457" t="str">
            <v>F</v>
          </cell>
          <cell r="J8457">
            <v>59600</v>
          </cell>
          <cell r="K8457">
            <v>59600</v>
          </cell>
          <cell r="L8457">
            <v>178800</v>
          </cell>
          <cell r="M8457" t="str">
            <v>F</v>
          </cell>
          <cell r="N8457">
            <v>3</v>
          </cell>
          <cell r="O8457" t="str">
            <v>L</v>
          </cell>
        </row>
        <row r="8458">
          <cell r="G8458" t="str">
            <v>SPO-2023/03-0011, SPO-2023/03-0012, SPO-2023/03-0045</v>
          </cell>
        </row>
        <row r="8458">
          <cell r="I8458" t="str">
            <v>F</v>
          </cell>
          <cell r="J8458">
            <v>167486</v>
          </cell>
          <cell r="K8458">
            <v>167486</v>
          </cell>
          <cell r="L8458">
            <v>100491.6</v>
          </cell>
          <cell r="M8458" t="str">
            <v>F</v>
          </cell>
          <cell r="N8458">
            <v>0.6</v>
          </cell>
          <cell r="O8458" t="str">
            <v>N</v>
          </cell>
        </row>
        <row r="8459">
          <cell r="G8459" t="str">
            <v>SPO-2023/05-0012, SPO-2023/04-0014, SPO-2023/03-0014</v>
          </cell>
        </row>
        <row r="8459">
          <cell r="I8459" t="str">
            <v>F</v>
          </cell>
          <cell r="J8459">
            <v>253000</v>
          </cell>
          <cell r="K8459">
            <v>253000</v>
          </cell>
          <cell r="L8459">
            <v>759000</v>
          </cell>
          <cell r="M8459" t="str">
            <v>F</v>
          </cell>
          <cell r="N8459">
            <v>3</v>
          </cell>
          <cell r="O8459" t="str">
            <v>L</v>
          </cell>
        </row>
        <row r="8460">
          <cell r="G8460" t="str">
            <v>SPO-2023/05-0048, SPO-2023/09-0038, SPO-2023/08-0004</v>
          </cell>
        </row>
        <row r="8460">
          <cell r="I8460" t="str">
            <v>F</v>
          </cell>
          <cell r="J8460">
            <v>30235</v>
          </cell>
          <cell r="K8460">
            <v>30235</v>
          </cell>
          <cell r="L8460">
            <v>90705</v>
          </cell>
          <cell r="M8460" t="str">
            <v>F</v>
          </cell>
          <cell r="N8460">
            <v>3</v>
          </cell>
          <cell r="O8460" t="str">
            <v>N</v>
          </cell>
        </row>
        <row r="8461">
          <cell r="G8461" t="str">
            <v>SPO-2023/03-0047</v>
          </cell>
        </row>
        <row r="8461">
          <cell r="I8461" t="str">
            <v>F</v>
          </cell>
          <cell r="J8461">
            <v>19720</v>
          </cell>
          <cell r="K8461">
            <v>19720</v>
          </cell>
          <cell r="L8461">
            <v>59160</v>
          </cell>
          <cell r="M8461" t="str">
            <v>F</v>
          </cell>
          <cell r="N8461">
            <v>3</v>
          </cell>
          <cell r="O8461" t="str">
            <v>L</v>
          </cell>
        </row>
        <row r="8462">
          <cell r="F8462" t="str">
            <v>TGHU9842898</v>
          </cell>
          <cell r="G8462" t="str">
            <v>GR-2023/03-0012</v>
          </cell>
          <cell r="H8462" t="str">
            <v>202111-S0023</v>
          </cell>
          <cell r="I8462" t="str">
            <v>F</v>
          </cell>
          <cell r="J8462">
            <v>18794.94</v>
          </cell>
          <cell r="K8462">
            <v>18794.94</v>
          </cell>
          <cell r="L8462">
            <v>83128.14</v>
          </cell>
          <cell r="M8462" t="str">
            <v>F</v>
          </cell>
          <cell r="N8462">
            <v>4.4229</v>
          </cell>
          <cell r="O8462" t="str">
            <v>I</v>
          </cell>
        </row>
        <row r="8463">
          <cell r="G8463" t="str">
            <v>SPO-2023/03-0052, SPO-2023/03-0050, SPO-2023/03-0051, SPO-2023/09-0053</v>
          </cell>
        </row>
        <row r="8463">
          <cell r="I8463" t="str">
            <v>F</v>
          </cell>
          <cell r="J8463">
            <v>130000</v>
          </cell>
          <cell r="K8463">
            <v>130000</v>
          </cell>
          <cell r="L8463">
            <v>78000</v>
          </cell>
          <cell r="M8463" t="str">
            <v>F</v>
          </cell>
          <cell r="N8463">
            <v>0.6</v>
          </cell>
          <cell r="O8463" t="str">
            <v>L</v>
          </cell>
        </row>
        <row r="8464">
          <cell r="G8464" t="str">
            <v>SPO-2023/02-0016, SPO-2023/03-0014, SPO-2023/02-0017, SPO-2023/02-0015</v>
          </cell>
        </row>
        <row r="8464">
          <cell r="I8464" t="str">
            <v>F</v>
          </cell>
          <cell r="J8464">
            <v>289800</v>
          </cell>
          <cell r="K8464">
            <v>289800</v>
          </cell>
          <cell r="L8464">
            <v>869400</v>
          </cell>
          <cell r="M8464" t="str">
            <v>F</v>
          </cell>
          <cell r="N8464">
            <v>3</v>
          </cell>
          <cell r="O8464" t="str">
            <v>L</v>
          </cell>
        </row>
        <row r="8465">
          <cell r="I8465" t="str">
            <v>F</v>
          </cell>
          <cell r="J8465">
            <v>24819</v>
          </cell>
          <cell r="K8465">
            <v>24819</v>
          </cell>
          <cell r="L8465">
            <v>74457</v>
          </cell>
          <cell r="M8465" t="str">
            <v>F</v>
          </cell>
          <cell r="N8465">
            <v>3</v>
          </cell>
          <cell r="O8465" t="str">
            <v>N</v>
          </cell>
        </row>
        <row r="8466">
          <cell r="G8466" t="str">
            <v>SPO-2023/03-0026</v>
          </cell>
        </row>
        <row r="8466">
          <cell r="I8466" t="str">
            <v>F</v>
          </cell>
          <cell r="J8466">
            <v>4516</v>
          </cell>
          <cell r="K8466">
            <v>4516</v>
          </cell>
          <cell r="L8466">
            <v>13548</v>
          </cell>
          <cell r="M8466" t="str">
            <v>F</v>
          </cell>
          <cell r="N8466">
            <v>3</v>
          </cell>
          <cell r="O8466" t="str">
            <v>L</v>
          </cell>
        </row>
        <row r="8467">
          <cell r="G8467" t="str">
            <v>SPO-2023/03-0051, SPO-2023/03-0050, SPO-2023/03-0052</v>
          </cell>
        </row>
        <row r="8467">
          <cell r="I8467" t="str">
            <v>F</v>
          </cell>
          <cell r="J8467">
            <v>82100</v>
          </cell>
          <cell r="K8467">
            <v>82100</v>
          </cell>
          <cell r="L8467">
            <v>49260</v>
          </cell>
          <cell r="M8467" t="str">
            <v>F</v>
          </cell>
          <cell r="N8467">
            <v>0.6</v>
          </cell>
          <cell r="O8467" t="str">
            <v>L</v>
          </cell>
        </row>
        <row r="8468">
          <cell r="G8468" t="str">
            <v>SPO-2023/03-0008</v>
          </cell>
        </row>
        <row r="8468">
          <cell r="I8468" t="str">
            <v>F</v>
          </cell>
          <cell r="J8468">
            <v>1300</v>
          </cell>
          <cell r="K8468">
            <v>1300</v>
          </cell>
          <cell r="L8468">
            <v>3900</v>
          </cell>
          <cell r="M8468" t="str">
            <v>F</v>
          </cell>
          <cell r="N8468">
            <v>3</v>
          </cell>
          <cell r="O8468" t="str">
            <v>L</v>
          </cell>
        </row>
        <row r="8469">
          <cell r="G8469" t="str">
            <v>SPO-2024/05-0056, SPO-2023/06-0002, SPO-2023/08-0033, SPO-2023/08-0024, SPO-2023/08-0004, SPO-2023/07-0030, SPO-2023/04-0046, SPO-2023/09-0061, SPO-2023/12-0060, SPO-2023/03-0048, SPO-2023/03-0010, SPO-2023/06-0017, SPO-2023/05-0001, SPO-2023/06-0052, SPO-2024/01-0128, SPO-2023/10-0042, SPO-2023/05-0053, SPO-2023/11-0062, SPO-2023/03-0057, SPO-2024/10-0092, SPO-2023/06-0057, SPO-2023/07-0023, SPO-2023/12-0009, SPO-2023/04-0015, SPO-2023/09-0038, SPO-2023/05-0048, SPO-2023/10-0008, SPO-2023/04-0025, SPO-2023/08-0046</v>
          </cell>
        </row>
        <row r="8469">
          <cell r="I8469" t="str">
            <v>F</v>
          </cell>
          <cell r="J8469">
            <v>566663</v>
          </cell>
          <cell r="K8469">
            <v>566663</v>
          </cell>
          <cell r="L8469">
            <v>1699989</v>
          </cell>
          <cell r="M8469" t="str">
            <v>F</v>
          </cell>
          <cell r="N8469">
            <v>3</v>
          </cell>
          <cell r="O8469" t="str">
            <v>L</v>
          </cell>
        </row>
        <row r="8470">
          <cell r="G8470" t="str">
            <v>SPO-2023/03-0001</v>
          </cell>
        </row>
        <row r="8470">
          <cell r="I8470" t="str">
            <v>F</v>
          </cell>
          <cell r="J8470">
            <v>16000</v>
          </cell>
          <cell r="K8470">
            <v>16000</v>
          </cell>
          <cell r="L8470">
            <v>9600</v>
          </cell>
          <cell r="M8470" t="str">
            <v>F</v>
          </cell>
          <cell r="N8470">
            <v>0.6</v>
          </cell>
          <cell r="O8470" t="str">
            <v>L</v>
          </cell>
        </row>
        <row r="8471">
          <cell r="G8471" t="str">
            <v>SPO-2023/04-0028, SPO-2023/05-0020, SPO-2023/03-0017, SPO-2023/04-0004, SPO-2024/04-0046</v>
          </cell>
        </row>
        <row r="8471">
          <cell r="I8471" t="str">
            <v>F</v>
          </cell>
          <cell r="J8471">
            <v>18704</v>
          </cell>
          <cell r="K8471">
            <v>18704</v>
          </cell>
          <cell r="L8471">
            <v>56112</v>
          </cell>
          <cell r="M8471" t="str">
            <v>F</v>
          </cell>
          <cell r="N8471">
            <v>3</v>
          </cell>
          <cell r="O8471" t="str">
            <v>L</v>
          </cell>
        </row>
        <row r="8472">
          <cell r="G8472" t="str">
            <v>SPO-2023/03-0045</v>
          </cell>
        </row>
        <row r="8472">
          <cell r="I8472" t="str">
            <v>F</v>
          </cell>
          <cell r="J8472">
            <v>25000</v>
          </cell>
          <cell r="K8472">
            <v>25000</v>
          </cell>
          <cell r="L8472">
            <v>15000</v>
          </cell>
          <cell r="M8472" t="str">
            <v>F</v>
          </cell>
          <cell r="N8472">
            <v>0.6</v>
          </cell>
          <cell r="O8472" t="str">
            <v>L</v>
          </cell>
        </row>
        <row r="8473">
          <cell r="G8473" t="str">
            <v>SPO-2023/03-0019</v>
          </cell>
        </row>
        <row r="8473">
          <cell r="I8473" t="str">
            <v>F</v>
          </cell>
          <cell r="J8473">
            <v>14900</v>
          </cell>
          <cell r="K8473">
            <v>14900</v>
          </cell>
          <cell r="L8473">
            <v>14900</v>
          </cell>
          <cell r="M8473" t="str">
            <v>F</v>
          </cell>
          <cell r="N8473">
            <v>1</v>
          </cell>
          <cell r="O8473" t="str">
            <v>L</v>
          </cell>
        </row>
        <row r="8474">
          <cell r="G8474" t="str">
            <v>SPO-2023/04-0006</v>
          </cell>
        </row>
        <row r="8474">
          <cell r="I8474" t="str">
            <v>F</v>
          </cell>
          <cell r="J8474">
            <v>4101</v>
          </cell>
          <cell r="K8474">
            <v>4101</v>
          </cell>
          <cell r="L8474">
            <v>12303</v>
          </cell>
          <cell r="M8474" t="str">
            <v>F</v>
          </cell>
          <cell r="N8474">
            <v>3</v>
          </cell>
          <cell r="O8474" t="str">
            <v>L</v>
          </cell>
        </row>
        <row r="8475">
          <cell r="G8475" t="str">
            <v>GR-2023/03-0006, GR-2023/04-0020, GR-2023/04-0005, GR-2023/04-0028, GR-2023/05-0034, GR-2023/04-0019, GR-2023/02-0024, GR-2023/06-0033, GR-2023/03-0026, GR-2023/07-0070, GR-2023/05-0042, GR-2023/06-0009, GR-2023/02-0029</v>
          </cell>
        </row>
        <row r="8475">
          <cell r="I8475" t="str">
            <v>F</v>
          </cell>
          <cell r="J8475">
            <v>134904.4</v>
          </cell>
          <cell r="K8475">
            <v>134904.4</v>
          </cell>
          <cell r="L8475">
            <v>134904.4</v>
          </cell>
          <cell r="M8475" t="str">
            <v>F</v>
          </cell>
          <cell r="N8475">
            <v>1</v>
          </cell>
        </row>
        <row r="8476">
          <cell r="G8476" t="str">
            <v>SPO-2023/03-0032</v>
          </cell>
        </row>
        <row r="8476">
          <cell r="I8476" t="str">
            <v>F</v>
          </cell>
          <cell r="J8476">
            <v>7300</v>
          </cell>
          <cell r="K8476">
            <v>7300</v>
          </cell>
          <cell r="L8476">
            <v>21900</v>
          </cell>
          <cell r="M8476" t="str">
            <v>F</v>
          </cell>
          <cell r="N8476">
            <v>3</v>
          </cell>
          <cell r="O8476" t="str">
            <v>L</v>
          </cell>
        </row>
        <row r="8477">
          <cell r="G8477" t="str">
            <v>SPO-2023/04-0020, SPO-2023/05-0035, SPO-2023/05-0044, SPO-2023/04-0043</v>
          </cell>
        </row>
        <row r="8477">
          <cell r="I8477" t="str">
            <v>F</v>
          </cell>
          <cell r="J8477">
            <v>34660</v>
          </cell>
          <cell r="K8477">
            <v>34660</v>
          </cell>
          <cell r="L8477">
            <v>103980</v>
          </cell>
          <cell r="M8477" t="str">
            <v>F</v>
          </cell>
          <cell r="N8477">
            <v>3</v>
          </cell>
          <cell r="O8477" t="str">
            <v>L</v>
          </cell>
        </row>
        <row r="8478">
          <cell r="G8478" t="str">
            <v>SPO-2023/03-0032, SPO-2023/05-0026, SPO-2023/04-0009, SPO-2023/07-0014, SPO-2023/05-0060, SPO-2023/04-0030, SPO-2023/08-0012, SPO-2023/05-0058, SPO-2023/06-0026</v>
          </cell>
        </row>
        <row r="8478">
          <cell r="I8478" t="str">
            <v>F</v>
          </cell>
          <cell r="J8478">
            <v>337022</v>
          </cell>
          <cell r="K8478">
            <v>337022</v>
          </cell>
          <cell r="L8478">
            <v>1011066</v>
          </cell>
          <cell r="M8478" t="str">
            <v>F</v>
          </cell>
          <cell r="N8478">
            <v>3</v>
          </cell>
          <cell r="O8478" t="str">
            <v>L</v>
          </cell>
        </row>
        <row r="8479">
          <cell r="G8479" t="str">
            <v>SPO-2023/04-0017</v>
          </cell>
        </row>
        <row r="8479">
          <cell r="I8479" t="str">
            <v>F</v>
          </cell>
          <cell r="J8479">
            <v>34835</v>
          </cell>
          <cell r="K8479">
            <v>34835</v>
          </cell>
          <cell r="L8479">
            <v>20901</v>
          </cell>
          <cell r="M8479" t="str">
            <v>F</v>
          </cell>
          <cell r="N8479">
            <v>0.6</v>
          </cell>
          <cell r="O8479" t="str">
            <v>L</v>
          </cell>
        </row>
        <row r="8480">
          <cell r="I8480" t="str">
            <v>F</v>
          </cell>
          <cell r="J8480">
            <v>13680</v>
          </cell>
          <cell r="K8480">
            <v>13680</v>
          </cell>
          <cell r="L8480">
            <v>8208</v>
          </cell>
          <cell r="M8480" t="str">
            <v>F</v>
          </cell>
          <cell r="N8480">
            <v>0.6</v>
          </cell>
          <cell r="O8480" t="str">
            <v>N</v>
          </cell>
        </row>
        <row r="8481">
          <cell r="G8481" t="str">
            <v>SPO-2023/04-0007</v>
          </cell>
        </row>
        <row r="8481">
          <cell r="I8481" t="str">
            <v>F</v>
          </cell>
          <cell r="J8481">
            <v>31204.8</v>
          </cell>
          <cell r="K8481">
            <v>31204.8</v>
          </cell>
          <cell r="L8481">
            <v>31204.8</v>
          </cell>
          <cell r="M8481" t="str">
            <v>F</v>
          </cell>
          <cell r="N8481">
            <v>1</v>
          </cell>
          <cell r="O8481" t="str">
            <v>L</v>
          </cell>
        </row>
        <row r="8482">
          <cell r="I8482" t="str">
            <v>F</v>
          </cell>
          <cell r="J8482">
            <v>3526</v>
          </cell>
          <cell r="K8482">
            <v>3526</v>
          </cell>
          <cell r="L8482">
            <v>2115.6</v>
          </cell>
          <cell r="M8482" t="str">
            <v>F</v>
          </cell>
          <cell r="N8482">
            <v>0.6</v>
          </cell>
          <cell r="O8482" t="str">
            <v>N</v>
          </cell>
        </row>
        <row r="8483">
          <cell r="G8483" t="str">
            <v>SPO-2023/05-0022, SPO-2023/04-0031</v>
          </cell>
        </row>
        <row r="8483">
          <cell r="I8483" t="str">
            <v>F</v>
          </cell>
          <cell r="J8483">
            <v>48420</v>
          </cell>
          <cell r="K8483">
            <v>48420</v>
          </cell>
          <cell r="L8483">
            <v>145260</v>
          </cell>
          <cell r="M8483" t="str">
            <v>F</v>
          </cell>
          <cell r="N8483">
            <v>3</v>
          </cell>
          <cell r="O8483" t="str">
            <v>L</v>
          </cell>
        </row>
        <row r="8484">
          <cell r="G8484" t="str">
            <v>SPO-2023/02-0011</v>
          </cell>
        </row>
        <row r="8484">
          <cell r="I8484" t="str">
            <v>F</v>
          </cell>
          <cell r="J8484">
            <v>6100</v>
          </cell>
          <cell r="K8484">
            <v>6100</v>
          </cell>
          <cell r="L8484">
            <v>18300</v>
          </cell>
          <cell r="M8484" t="str">
            <v>F</v>
          </cell>
          <cell r="N8484">
            <v>3</v>
          </cell>
          <cell r="O8484" t="str">
            <v>L</v>
          </cell>
        </row>
        <row r="8485">
          <cell r="G8485" t="str">
            <v>SPO-2023/03-0012, SPO-2023/03-0011</v>
          </cell>
        </row>
        <row r="8485">
          <cell r="I8485" t="str">
            <v>F</v>
          </cell>
          <cell r="J8485">
            <v>75400</v>
          </cell>
          <cell r="K8485">
            <v>75400</v>
          </cell>
          <cell r="L8485">
            <v>45240</v>
          </cell>
          <cell r="M8485" t="str">
            <v>F</v>
          </cell>
          <cell r="N8485">
            <v>0.6</v>
          </cell>
          <cell r="O8485" t="str">
            <v>L</v>
          </cell>
        </row>
        <row r="8486">
          <cell r="G8486" t="str">
            <v>SPO-2023/04-0004, SPO-2023/03-0017, SPO-2023/06-0021, SPO-2023/04-0028, SPO-2023/05-0020</v>
          </cell>
        </row>
        <row r="8486">
          <cell r="I8486" t="str">
            <v>F</v>
          </cell>
          <cell r="J8486">
            <v>54600</v>
          </cell>
          <cell r="K8486">
            <v>54600</v>
          </cell>
          <cell r="L8486">
            <v>163800</v>
          </cell>
          <cell r="M8486" t="str">
            <v>F</v>
          </cell>
          <cell r="N8486">
            <v>3</v>
          </cell>
          <cell r="O8486" t="str">
            <v>L</v>
          </cell>
        </row>
        <row r="8487">
          <cell r="G8487" t="str">
            <v>SPO-2023/02-0020, SPO-2023/03-0008</v>
          </cell>
        </row>
        <row r="8487">
          <cell r="I8487" t="str">
            <v>F</v>
          </cell>
          <cell r="J8487">
            <v>114000</v>
          </cell>
          <cell r="K8487">
            <v>114000</v>
          </cell>
          <cell r="L8487">
            <v>342000</v>
          </cell>
          <cell r="M8487" t="str">
            <v>F</v>
          </cell>
          <cell r="N8487">
            <v>3</v>
          </cell>
          <cell r="O8487" t="str">
            <v>L</v>
          </cell>
        </row>
        <row r="8488">
          <cell r="G8488" t="str">
            <v>SPO-2023/11-0035, SPO-2024/05-0036, SPO-2024/11-0045, SPO-2024/01-0101, SPO-2024/11-0015, SPO-2024/10-0059, SPO-2023/07-0033, SPO-2023/11-0041, SPO-2023/07-0003, SPO-2023/06-0048, SPO-2023/05-0039, SPO-2023/08-0026, SPO-2023/08-0039, SPO-2024/09-0011, SPO-2023/07-0034, SPO-2023/09-0024, SPO-2023/03-0041, SPO-2024/11-0058, SPO-2024/03-0009, SPO-2023/06-0047, SPO-2023/07-0047, SPO-2024/09-0058, SPO-2023/07-0005, SPO-2024/04-0024, SPO-2023/08-0035, SPO-2024/10-0015, SPO-2024/08-0046, SPO-2023/05-0040, SPO-2023/09-0029, SPO-2024/10-0067, SPO-2024/09-0024</v>
          </cell>
        </row>
        <row r="8488">
          <cell r="I8488" t="str">
            <v>F</v>
          </cell>
          <cell r="J8488">
            <v>1187500.68</v>
          </cell>
          <cell r="K8488">
            <v>1187500.68</v>
          </cell>
          <cell r="L8488">
            <v>3562502.04</v>
          </cell>
          <cell r="M8488" t="str">
            <v>F</v>
          </cell>
          <cell r="N8488">
            <v>3</v>
          </cell>
          <cell r="O8488" t="str">
            <v>L</v>
          </cell>
        </row>
        <row r="8489">
          <cell r="G8489" t="str">
            <v>SPO-2023/03-0017</v>
          </cell>
        </row>
        <row r="8489">
          <cell r="I8489" t="str">
            <v>F</v>
          </cell>
          <cell r="J8489">
            <v>6650</v>
          </cell>
          <cell r="K8489">
            <v>6650</v>
          </cell>
          <cell r="L8489">
            <v>19950</v>
          </cell>
          <cell r="M8489" t="str">
            <v>F</v>
          </cell>
          <cell r="N8489">
            <v>3</v>
          </cell>
          <cell r="O8489" t="str">
            <v>L</v>
          </cell>
        </row>
        <row r="8490">
          <cell r="G8490" t="str">
            <v>SPO-2023/04-0005, SPO-2023/04-0029</v>
          </cell>
        </row>
        <row r="8490">
          <cell r="I8490" t="str">
            <v>F</v>
          </cell>
          <cell r="J8490">
            <v>41905</v>
          </cell>
          <cell r="K8490">
            <v>41905</v>
          </cell>
          <cell r="L8490">
            <v>125715</v>
          </cell>
          <cell r="M8490" t="str">
            <v>F</v>
          </cell>
          <cell r="N8490">
            <v>3</v>
          </cell>
          <cell r="O8490" t="str">
            <v>L</v>
          </cell>
        </row>
        <row r="8491">
          <cell r="G8491" t="str">
            <v>SPO-2023/03-0035, SPO-2023/04-0020, SPO-2023/04-0043, SPO-2023/04-0042, SPO-2023/03-0015</v>
          </cell>
        </row>
        <row r="8491">
          <cell r="I8491" t="str">
            <v>F</v>
          </cell>
          <cell r="J8491">
            <v>172888</v>
          </cell>
          <cell r="K8491">
            <v>172888</v>
          </cell>
          <cell r="L8491">
            <v>518664</v>
          </cell>
          <cell r="M8491" t="str">
            <v>F</v>
          </cell>
          <cell r="N8491">
            <v>3</v>
          </cell>
          <cell r="O8491" t="str">
            <v>L</v>
          </cell>
        </row>
        <row r="8492">
          <cell r="G8492" t="str">
            <v>SPO-2023/04-0028, SPO-2023/03-0017, SPO-2023/04-0004</v>
          </cell>
        </row>
        <row r="8492">
          <cell r="I8492" t="str">
            <v>F</v>
          </cell>
          <cell r="J8492">
            <v>83150</v>
          </cell>
          <cell r="K8492">
            <v>83150</v>
          </cell>
          <cell r="L8492">
            <v>249450</v>
          </cell>
          <cell r="M8492" t="str">
            <v>F</v>
          </cell>
          <cell r="N8492">
            <v>3</v>
          </cell>
          <cell r="O8492" t="str">
            <v>L</v>
          </cell>
        </row>
        <row r="8493">
          <cell r="G8493" t="str">
            <v>GR-2023/02-0006</v>
          </cell>
        </row>
        <row r="8493">
          <cell r="I8493" t="str">
            <v>F</v>
          </cell>
          <cell r="J8493">
            <v>110.3</v>
          </cell>
          <cell r="K8493">
            <v>110.3</v>
          </cell>
          <cell r="L8493">
            <v>110.3</v>
          </cell>
          <cell r="M8493" t="str">
            <v>T</v>
          </cell>
          <cell r="N8493">
            <v>1</v>
          </cell>
        </row>
        <row r="8494">
          <cell r="G8494" t="str">
            <v>GR-2023/06-0043, GR-2023/07-0050, GR-2023/03-0009, GR-2023/06-0041, GR-2023/07-0027, GR-2024/01-0077, GR-2024/01-0014, GR-2023/09-0019, GR-2023/11-0002, GR-2023/10-0054, GR-2023/09-0017, GR-2023/07-0012, GR-2023/11-0001, GR-2023/03-0015, GR-2023/06-0039, GR-2023/06-0018, GR-2023/07-0049, GR-2023/06-0042, GR-2023/09-0059, GR-2023/05-0022, GR-2023/06-0038, GR-2023/06-0040, GR-2024/01-0013, GR-2023/07-0014, GR-2023/04-0026, GR-2023/10-0066, GR-2023/06-0019, GR-2024/03-0013, GR-2024/03-0015, GR-2023/11-0060, GR-2023/03-0007, GR-2023/06-0020, GR-2023/09-0018, GR-2024/01-0011, GR-2023/03-0011, GR-2023/09-0016, GR-2023/03-0010, GR-2023/07-0013, GR-2024/01-0059, GR-2023/03-0008, GR-2023/07-0048, GR-2024/01-0012, GR-2023/02-0027, GR-2023/05-0092, GR-2023/05-0091, GR-2023/09-0060, GR-2024/03-0014, GR-2023/05-0093, XP-000064</v>
          </cell>
        </row>
        <row r="8494">
          <cell r="I8494" t="str">
            <v>F</v>
          </cell>
          <cell r="J8494">
            <v>2330084</v>
          </cell>
          <cell r="K8494">
            <v>2330084</v>
          </cell>
          <cell r="L8494">
            <v>2330084</v>
          </cell>
          <cell r="M8494" t="str">
            <v>F</v>
          </cell>
          <cell r="N8494">
            <v>1</v>
          </cell>
        </row>
        <row r="8495">
          <cell r="G8495" t="str">
            <v>SPO-2023/04-0043, SPO-2023/03-0035, SPO-2023/06-0005, SPO-2023/02-0011, SPO-2023/05-0044</v>
          </cell>
        </row>
        <row r="8495">
          <cell r="I8495" t="str">
            <v>F</v>
          </cell>
          <cell r="J8495">
            <v>57760</v>
          </cell>
          <cell r="K8495">
            <v>57760</v>
          </cell>
          <cell r="L8495">
            <v>173280</v>
          </cell>
          <cell r="M8495" t="str">
            <v>F</v>
          </cell>
          <cell r="N8495">
            <v>3</v>
          </cell>
          <cell r="O8495" t="str">
            <v>L</v>
          </cell>
        </row>
        <row r="8496">
          <cell r="G8496" t="str">
            <v>SPO-2023/04-0035, SPO-2023/03-0028</v>
          </cell>
        </row>
        <row r="8496">
          <cell r="I8496" t="str">
            <v>F</v>
          </cell>
          <cell r="J8496">
            <v>29520</v>
          </cell>
          <cell r="K8496">
            <v>29520</v>
          </cell>
          <cell r="L8496">
            <v>29520</v>
          </cell>
          <cell r="M8496" t="str">
            <v>F</v>
          </cell>
          <cell r="N8496">
            <v>1</v>
          </cell>
          <cell r="O8496" t="str">
            <v>L</v>
          </cell>
        </row>
        <row r="8497">
          <cell r="G8497" t="str">
            <v>SPO-2023/05-0005, SPO-2023/03-0044</v>
          </cell>
        </row>
        <row r="8497">
          <cell r="I8497" t="str">
            <v>F</v>
          </cell>
          <cell r="J8497">
            <v>33890</v>
          </cell>
          <cell r="K8497">
            <v>33890</v>
          </cell>
          <cell r="L8497">
            <v>101670</v>
          </cell>
          <cell r="M8497" t="str">
            <v>F</v>
          </cell>
          <cell r="N8497">
            <v>3</v>
          </cell>
          <cell r="O8497" t="str">
            <v>L</v>
          </cell>
        </row>
        <row r="8498">
          <cell r="G8498" t="str">
            <v>SPO-2023/02-0020, SPO-2023/06-0013, SPO-2023/03-0007</v>
          </cell>
        </row>
        <row r="8498">
          <cell r="I8498" t="str">
            <v>F</v>
          </cell>
          <cell r="J8498">
            <v>55900</v>
          </cell>
          <cell r="K8498">
            <v>55900</v>
          </cell>
          <cell r="L8498">
            <v>167700</v>
          </cell>
          <cell r="M8498" t="str">
            <v>F</v>
          </cell>
          <cell r="N8498">
            <v>3</v>
          </cell>
          <cell r="O8498" t="str">
            <v>L</v>
          </cell>
        </row>
        <row r="8499">
          <cell r="G8499" t="str">
            <v>SPO-2023/03-0027</v>
          </cell>
        </row>
        <row r="8499">
          <cell r="I8499" t="str">
            <v>F</v>
          </cell>
          <cell r="J8499">
            <v>17400</v>
          </cell>
          <cell r="K8499">
            <v>17400</v>
          </cell>
          <cell r="L8499">
            <v>52200</v>
          </cell>
          <cell r="M8499" t="str">
            <v>F</v>
          </cell>
          <cell r="N8499">
            <v>3</v>
          </cell>
          <cell r="O8499" t="str">
            <v>L</v>
          </cell>
        </row>
        <row r="8500">
          <cell r="I8500" t="str">
            <v>F</v>
          </cell>
          <cell r="J8500">
            <v>4180</v>
          </cell>
          <cell r="K8500">
            <v>4180</v>
          </cell>
          <cell r="L8500">
            <v>12540</v>
          </cell>
          <cell r="M8500" t="str">
            <v>F</v>
          </cell>
          <cell r="N8500">
            <v>3</v>
          </cell>
          <cell r="O8500" t="str">
            <v>N</v>
          </cell>
        </row>
        <row r="8501">
          <cell r="G8501" t="str">
            <v>SPO-2023/02-0011, SPO-2023/03-0015</v>
          </cell>
        </row>
        <row r="8501">
          <cell r="I8501" t="str">
            <v>F</v>
          </cell>
          <cell r="J8501">
            <v>35256</v>
          </cell>
          <cell r="K8501">
            <v>35256</v>
          </cell>
          <cell r="L8501">
            <v>105768</v>
          </cell>
          <cell r="M8501" t="str">
            <v>F</v>
          </cell>
          <cell r="N8501">
            <v>3</v>
          </cell>
          <cell r="O8501" t="str">
            <v>L</v>
          </cell>
        </row>
        <row r="8502">
          <cell r="G8502" t="str">
            <v>SPO-2023/06-0003, SPO-2023/06-0042, SPO-2023/03-0053, SPO-2023/05-0056, SPO-2023/04-0049, SPO-2023/05-0019, SPO-2023/03-0036, SPO-2023/10-0004, SPO-2023/07-0042, SPO-2024/07-0036, SPO-2023/04-0017</v>
          </cell>
        </row>
        <row r="8502">
          <cell r="I8502" t="str">
            <v>F</v>
          </cell>
          <cell r="J8502">
            <v>729183.02</v>
          </cell>
          <cell r="K8502">
            <v>729183.02</v>
          </cell>
          <cell r="L8502">
            <v>437509.81</v>
          </cell>
          <cell r="M8502" t="str">
            <v>F</v>
          </cell>
          <cell r="N8502">
            <v>0.6</v>
          </cell>
          <cell r="O8502" t="str">
            <v>L</v>
          </cell>
        </row>
        <row r="8503">
          <cell r="G8503" t="str">
            <v>SPO-2023/04-0012</v>
          </cell>
        </row>
        <row r="8503">
          <cell r="I8503" t="str">
            <v>F</v>
          </cell>
          <cell r="J8503">
            <v>47600</v>
          </cell>
          <cell r="K8503">
            <v>47600</v>
          </cell>
          <cell r="L8503">
            <v>28560</v>
          </cell>
          <cell r="M8503" t="str">
            <v>F</v>
          </cell>
          <cell r="N8503">
            <v>0.6</v>
          </cell>
          <cell r="O8503" t="str">
            <v>L</v>
          </cell>
        </row>
        <row r="8504">
          <cell r="G8504" t="str">
            <v>SPO-2023/06-0038, SPO-2023/03-0016, SPO-2023/07-0021, SPO-2023/06-0044, SPO-2023/06-0004, SPO-2023/09-0032, SPO-2023/02-0004, SPO-2023/04-0019, SPO-2023/08-0016, SPO-2023/07-0020, SPO-2023/07-0037, SPO-2023/07-0007, SPO-2023/09-0062, SPO-2023/07-0008, SPO-2023/06-0043, SPO-2023/07-0045, SPO-2023/07-0050, SPO-2023/05-0044, SPO-2023/06-0005, SPO-2023/09-0052, SPO-2023/05-0061, SPO-2023/04-0051, SPO-2023/10-0014, SPO-2023/03-0035, SPO-2023/11-0002, SPO-2023/08-0017, SPO-2023/04-0043, SPO-2023/04-0020</v>
          </cell>
        </row>
        <row r="8504">
          <cell r="I8504" t="str">
            <v>F</v>
          </cell>
          <cell r="J8504">
            <v>481723</v>
          </cell>
          <cell r="K8504">
            <v>481723</v>
          </cell>
          <cell r="L8504">
            <v>1445169</v>
          </cell>
          <cell r="M8504" t="str">
            <v>F</v>
          </cell>
          <cell r="N8504">
            <v>3</v>
          </cell>
          <cell r="O8504" t="str">
            <v>L</v>
          </cell>
        </row>
        <row r="8505">
          <cell r="G8505" t="str">
            <v>GR-2023/01-0079</v>
          </cell>
        </row>
        <row r="8505">
          <cell r="I8505" t="str">
            <v>F</v>
          </cell>
          <cell r="J8505">
            <v>260</v>
          </cell>
          <cell r="K8505">
            <v>260</v>
          </cell>
          <cell r="L8505">
            <v>260</v>
          </cell>
          <cell r="M8505" t="str">
            <v>F</v>
          </cell>
          <cell r="N8505">
            <v>1</v>
          </cell>
          <cell r="O8505" t="str">
            <v>L</v>
          </cell>
        </row>
        <row r="8506">
          <cell r="I8506" t="str">
            <v>T</v>
          </cell>
          <cell r="J8506">
            <v>130</v>
          </cell>
          <cell r="K8506">
            <v>130</v>
          </cell>
          <cell r="L8506">
            <v>130</v>
          </cell>
          <cell r="M8506" t="str">
            <v>F</v>
          </cell>
          <cell r="N8506">
            <v>1</v>
          </cell>
          <cell r="O8506" t="str">
            <v>L</v>
          </cell>
        </row>
        <row r="8507">
          <cell r="G8507" t="str">
            <v>GR-2023/01-0074</v>
          </cell>
        </row>
        <row r="8507">
          <cell r="I8507" t="str">
            <v>F</v>
          </cell>
          <cell r="J8507">
            <v>66.18</v>
          </cell>
          <cell r="K8507">
            <v>66.18</v>
          </cell>
          <cell r="L8507">
            <v>66.18</v>
          </cell>
          <cell r="M8507" t="str">
            <v>T</v>
          </cell>
          <cell r="N8507">
            <v>1</v>
          </cell>
        </row>
        <row r="8508">
          <cell r="F8508" t="str">
            <v>CMAU0088995</v>
          </cell>
          <cell r="G8508" t="str">
            <v>GR-2023/02-0013</v>
          </cell>
          <cell r="H8508" t="str">
            <v>202210-S0063, 202211-S0011, 202211-S0001, 202208-S0063, 202208-S0061, 202204-S0081, 202210-S0011, 202211-S0081</v>
          </cell>
          <cell r="I8508" t="str">
            <v>F</v>
          </cell>
          <cell r="J8508">
            <v>6720.9</v>
          </cell>
          <cell r="K8508">
            <v>6720.9</v>
          </cell>
          <cell r="L8508">
            <v>29329.34</v>
          </cell>
          <cell r="M8508" t="str">
            <v>F</v>
          </cell>
          <cell r="N8508">
            <v>4.3639</v>
          </cell>
          <cell r="O8508" t="str">
            <v>I</v>
          </cell>
        </row>
        <row r="8509">
          <cell r="F8509" t="str">
            <v>CMAU0088995</v>
          </cell>
          <cell r="G8509" t="str">
            <v>GR-2023/02-0012</v>
          </cell>
          <cell r="H8509" t="str">
            <v>202301-S0007, 202211-S0087</v>
          </cell>
          <cell r="I8509" t="str">
            <v>F</v>
          </cell>
          <cell r="J8509">
            <v>515.46</v>
          </cell>
          <cell r="K8509">
            <v>515.46</v>
          </cell>
          <cell r="L8509">
            <v>2249.42</v>
          </cell>
          <cell r="M8509" t="str">
            <v>F</v>
          </cell>
          <cell r="N8509">
            <v>4.3639</v>
          </cell>
          <cell r="O8509" t="str">
            <v>I</v>
          </cell>
        </row>
        <row r="8510">
          <cell r="F8510" t="str">
            <v>CMAU0088995</v>
          </cell>
          <cell r="G8510" t="str">
            <v>GR-2023/02-0011</v>
          </cell>
          <cell r="H8510" t="str">
            <v>202211-S0073</v>
          </cell>
          <cell r="I8510" t="str">
            <v>F</v>
          </cell>
          <cell r="J8510">
            <v>383.6</v>
          </cell>
          <cell r="K8510">
            <v>383.6</v>
          </cell>
          <cell r="L8510">
            <v>1673.99</v>
          </cell>
          <cell r="M8510" t="str">
            <v>F</v>
          </cell>
          <cell r="N8510">
            <v>4.3639</v>
          </cell>
          <cell r="O8510" t="str">
            <v>I</v>
          </cell>
        </row>
        <row r="8511">
          <cell r="F8511" t="str">
            <v>CMAU0088995</v>
          </cell>
          <cell r="G8511" t="str">
            <v>GR-2023/02-0010</v>
          </cell>
          <cell r="H8511" t="str">
            <v>202210-S0031</v>
          </cell>
          <cell r="I8511" t="str">
            <v>F</v>
          </cell>
          <cell r="J8511">
            <v>5227.2</v>
          </cell>
          <cell r="K8511">
            <v>5227.2</v>
          </cell>
          <cell r="L8511">
            <v>22810.98</v>
          </cell>
          <cell r="M8511" t="str">
            <v>F</v>
          </cell>
          <cell r="N8511">
            <v>4.3639</v>
          </cell>
          <cell r="O8511" t="str">
            <v>I</v>
          </cell>
        </row>
        <row r="8512">
          <cell r="F8512" t="str">
            <v>CMAU0088995</v>
          </cell>
          <cell r="G8512" t="str">
            <v>GR-2023/02-0009</v>
          </cell>
          <cell r="H8512" t="str">
            <v>202301-S0002</v>
          </cell>
          <cell r="I8512" t="str">
            <v>F</v>
          </cell>
          <cell r="J8512">
            <v>274.1</v>
          </cell>
          <cell r="K8512">
            <v>274.1</v>
          </cell>
          <cell r="L8512">
            <v>1196.14</v>
          </cell>
          <cell r="M8512" t="str">
            <v>F</v>
          </cell>
          <cell r="N8512">
            <v>4.3639</v>
          </cell>
          <cell r="O8512" t="str">
            <v>I</v>
          </cell>
        </row>
        <row r="8513">
          <cell r="F8513" t="str">
            <v>CMAU0088995</v>
          </cell>
          <cell r="G8513" t="str">
            <v>GR-2023/02-0008</v>
          </cell>
          <cell r="H8513" t="str">
            <v>202211-S0090</v>
          </cell>
          <cell r="I8513" t="str">
            <v>F</v>
          </cell>
          <cell r="J8513">
            <v>575.62</v>
          </cell>
          <cell r="K8513">
            <v>575.62</v>
          </cell>
          <cell r="L8513">
            <v>2511.95</v>
          </cell>
          <cell r="M8513" t="str">
            <v>F</v>
          </cell>
          <cell r="N8513">
            <v>4.3639</v>
          </cell>
          <cell r="O8513" t="str">
            <v>I</v>
          </cell>
        </row>
        <row r="8514">
          <cell r="F8514" t="str">
            <v>CMAU0088995</v>
          </cell>
          <cell r="G8514" t="str">
            <v>GR-2023/02-0007</v>
          </cell>
          <cell r="H8514" t="str">
            <v>202211-S0091</v>
          </cell>
          <cell r="I8514" t="str">
            <v>F</v>
          </cell>
          <cell r="J8514">
            <v>13648</v>
          </cell>
          <cell r="K8514">
            <v>13648</v>
          </cell>
          <cell r="L8514">
            <v>59558.51</v>
          </cell>
          <cell r="M8514" t="str">
            <v>F</v>
          </cell>
          <cell r="N8514">
            <v>4.3639</v>
          </cell>
          <cell r="O8514" t="str">
            <v>I</v>
          </cell>
        </row>
        <row r="8515">
          <cell r="F8515" t="str">
            <v>CMAU7864581</v>
          </cell>
          <cell r="G8515" t="str">
            <v>GR-2023/02-0014</v>
          </cell>
          <cell r="H8515" t="str">
            <v>202208-S0033, 202212-S0030, 202209-S0051</v>
          </cell>
          <cell r="I8515" t="str">
            <v>F</v>
          </cell>
          <cell r="J8515">
            <v>252889</v>
          </cell>
          <cell r="K8515">
            <v>252889</v>
          </cell>
          <cell r="L8515">
            <v>163568.61</v>
          </cell>
          <cell r="M8515" t="str">
            <v>F</v>
          </cell>
          <cell r="N8515">
            <v>0.6468</v>
          </cell>
          <cell r="O8515" t="str">
            <v>I</v>
          </cell>
        </row>
        <row r="8516">
          <cell r="G8516" t="str">
            <v>GR-2023/01-0042</v>
          </cell>
        </row>
        <row r="8516">
          <cell r="I8516" t="str">
            <v>F</v>
          </cell>
          <cell r="J8516">
            <v>15</v>
          </cell>
          <cell r="K8516">
            <v>15</v>
          </cell>
          <cell r="L8516">
            <v>15</v>
          </cell>
          <cell r="M8516" t="str">
            <v>F</v>
          </cell>
          <cell r="N8516">
            <v>1</v>
          </cell>
        </row>
        <row r="8517">
          <cell r="G8517" t="str">
            <v>GR-2023/01-0042</v>
          </cell>
        </row>
        <row r="8517">
          <cell r="I8517" t="str">
            <v>F</v>
          </cell>
          <cell r="J8517">
            <v>130</v>
          </cell>
          <cell r="K8517">
            <v>130</v>
          </cell>
          <cell r="L8517">
            <v>130</v>
          </cell>
          <cell r="M8517" t="str">
            <v>F</v>
          </cell>
          <cell r="N8517">
            <v>1</v>
          </cell>
        </row>
        <row r="8518">
          <cell r="G8518" t="str">
            <v>GR-2023/01-0062</v>
          </cell>
        </row>
        <row r="8518">
          <cell r="I8518" t="str">
            <v>F</v>
          </cell>
          <cell r="J8518">
            <v>54.18</v>
          </cell>
          <cell r="K8518">
            <v>54.18</v>
          </cell>
          <cell r="L8518">
            <v>54.18</v>
          </cell>
          <cell r="M8518" t="str">
            <v>F</v>
          </cell>
          <cell r="N8518">
            <v>1</v>
          </cell>
        </row>
        <row r="8519">
          <cell r="F8519" t="str">
            <v>TEMU3312543</v>
          </cell>
          <cell r="G8519" t="str">
            <v>GR-2023/02-0026</v>
          </cell>
          <cell r="H8519" t="str">
            <v>202211-S0080, 202212-S0043, 202012-S0001, 202212-S0041, 202212-S0040, 202211-S0101, 202104-S0067, 202211-S0025</v>
          </cell>
          <cell r="I8519" t="str">
            <v>F</v>
          </cell>
          <cell r="J8519">
            <v>18591.84</v>
          </cell>
          <cell r="K8519">
            <v>18591.84</v>
          </cell>
          <cell r="L8519">
            <v>79706.94</v>
          </cell>
          <cell r="M8519" t="str">
            <v>F</v>
          </cell>
          <cell r="N8519">
            <v>4.2872</v>
          </cell>
          <cell r="O8519" t="str">
            <v>I</v>
          </cell>
        </row>
        <row r="8520">
          <cell r="G8520" t="str">
            <v>GR-2023/02-0016, GR-2023/01-0081</v>
          </cell>
        </row>
        <row r="8520">
          <cell r="I8520" t="str">
            <v>F</v>
          </cell>
          <cell r="J8520">
            <v>3340</v>
          </cell>
          <cell r="K8520">
            <v>3340</v>
          </cell>
          <cell r="L8520">
            <v>3340</v>
          </cell>
          <cell r="M8520" t="str">
            <v>F</v>
          </cell>
          <cell r="N8520">
            <v>1</v>
          </cell>
        </row>
        <row r="8521">
          <cell r="G8521" t="str">
            <v>SPO-2023/04-0049, SPO-2023/02-0008, SPO-2023/03-0036</v>
          </cell>
        </row>
        <row r="8521">
          <cell r="I8521" t="str">
            <v>F</v>
          </cell>
          <cell r="J8521">
            <v>80539</v>
          </cell>
          <cell r="K8521">
            <v>80539</v>
          </cell>
          <cell r="L8521">
            <v>48323.4</v>
          </cell>
          <cell r="M8521" t="str">
            <v>F</v>
          </cell>
          <cell r="N8521">
            <v>0.6</v>
          </cell>
          <cell r="O8521" t="str">
            <v>L</v>
          </cell>
        </row>
        <row r="8522">
          <cell r="G8522" t="str">
            <v>SPO-2023/03-0023, SPO-2023/01-0016</v>
          </cell>
        </row>
        <row r="8522">
          <cell r="I8522" t="str">
            <v>F</v>
          </cell>
          <cell r="J8522">
            <v>9990.4</v>
          </cell>
          <cell r="K8522">
            <v>9990.4</v>
          </cell>
          <cell r="L8522">
            <v>29971.2</v>
          </cell>
          <cell r="M8522" t="str">
            <v>F</v>
          </cell>
          <cell r="N8522">
            <v>3</v>
          </cell>
          <cell r="O8522" t="str">
            <v>N</v>
          </cell>
        </row>
        <row r="8523">
          <cell r="G8523" t="str">
            <v>SPO-2023/04-0013, SPO-2023/02-0012</v>
          </cell>
        </row>
        <row r="8523">
          <cell r="I8523" t="str">
            <v>F</v>
          </cell>
          <cell r="J8523">
            <v>25097.6</v>
          </cell>
          <cell r="K8523">
            <v>25097.6</v>
          </cell>
          <cell r="L8523">
            <v>15058.56</v>
          </cell>
          <cell r="M8523" t="str">
            <v>F</v>
          </cell>
          <cell r="N8523">
            <v>0.6</v>
          </cell>
          <cell r="O8523" t="str">
            <v>L</v>
          </cell>
        </row>
        <row r="8524">
          <cell r="G8524" t="str">
            <v>SPO-2023/02-0013, SPO-2023/03-0027</v>
          </cell>
        </row>
        <row r="8524">
          <cell r="I8524" t="str">
            <v>F</v>
          </cell>
          <cell r="J8524">
            <v>11592</v>
          </cell>
          <cell r="K8524">
            <v>11592</v>
          </cell>
          <cell r="L8524">
            <v>34776</v>
          </cell>
          <cell r="M8524" t="str">
            <v>F</v>
          </cell>
          <cell r="N8524">
            <v>3</v>
          </cell>
          <cell r="O8524" t="str">
            <v>L</v>
          </cell>
        </row>
        <row r="8525">
          <cell r="G8525" t="str">
            <v>GR-2023/01-0062, GR-2023/02-0023</v>
          </cell>
        </row>
        <row r="8525">
          <cell r="I8525" t="str">
            <v>F</v>
          </cell>
          <cell r="J8525">
            <v>24780</v>
          </cell>
          <cell r="K8525">
            <v>24780</v>
          </cell>
          <cell r="L8525">
            <v>24780</v>
          </cell>
          <cell r="M8525" t="str">
            <v>F</v>
          </cell>
          <cell r="N8525">
            <v>1</v>
          </cell>
        </row>
        <row r="8526">
          <cell r="F8526" t="str">
            <v>SEGU6719177</v>
          </cell>
          <cell r="G8526" t="str">
            <v>GR-2023/02-0021</v>
          </cell>
          <cell r="H8526" t="str">
            <v>202209-S0002, 202208-S0087, 202210-S0088</v>
          </cell>
          <cell r="I8526" t="str">
            <v>F</v>
          </cell>
          <cell r="J8526">
            <v>18159.75</v>
          </cell>
          <cell r="K8526">
            <v>18159.75</v>
          </cell>
          <cell r="L8526">
            <v>78025.18</v>
          </cell>
          <cell r="M8526" t="str">
            <v>F</v>
          </cell>
          <cell r="N8526">
            <v>4.2966</v>
          </cell>
          <cell r="O8526" t="str">
            <v>I</v>
          </cell>
        </row>
        <row r="8527">
          <cell r="G8527" t="str">
            <v>SPO-2023/03-0026</v>
          </cell>
        </row>
        <row r="8527">
          <cell r="I8527" t="str">
            <v>F</v>
          </cell>
          <cell r="J8527">
            <v>3260</v>
          </cell>
          <cell r="K8527">
            <v>3260</v>
          </cell>
          <cell r="L8527">
            <v>9780</v>
          </cell>
          <cell r="M8527" t="str">
            <v>F</v>
          </cell>
          <cell r="N8527">
            <v>3</v>
          </cell>
          <cell r="O8527" t="str">
            <v>L</v>
          </cell>
        </row>
        <row r="8528">
          <cell r="F8528" t="str">
            <v>TLLU4120000</v>
          </cell>
          <cell r="G8528" t="str">
            <v>GR-2023/02-0025</v>
          </cell>
          <cell r="H8528" t="str">
            <v>202212-S0021, 202210-S0086, 202208-S0086, 202212-S0028, 202212-S0006, 202203-S0003, 202212-S0019, 202209-S0040, 202112-S0014</v>
          </cell>
          <cell r="I8528" t="str">
            <v>F</v>
          </cell>
          <cell r="J8528">
            <v>22671.99</v>
          </cell>
          <cell r="K8528">
            <v>22671.99</v>
          </cell>
          <cell r="L8528">
            <v>97412.47</v>
          </cell>
          <cell r="M8528" t="str">
            <v>F</v>
          </cell>
          <cell r="N8528">
            <v>4.2966</v>
          </cell>
          <cell r="O8528" t="str">
            <v>I</v>
          </cell>
        </row>
        <row r="8529">
          <cell r="F8529" t="str">
            <v>TRHU5282605</v>
          </cell>
          <cell r="G8529" t="str">
            <v>GR-2023/02-0022</v>
          </cell>
          <cell r="H8529" t="str">
            <v>202211-S0029, 202207-S0043, 202111-S0022, 202211-S0037</v>
          </cell>
          <cell r="I8529" t="str">
            <v>F</v>
          </cell>
          <cell r="J8529">
            <v>15742.34</v>
          </cell>
          <cell r="K8529">
            <v>15742.34</v>
          </cell>
          <cell r="L8529">
            <v>67638.54</v>
          </cell>
          <cell r="M8529" t="str">
            <v>F</v>
          </cell>
          <cell r="N8529">
            <v>4.2966</v>
          </cell>
          <cell r="O8529" t="str">
            <v>I</v>
          </cell>
        </row>
        <row r="8530">
          <cell r="F8530" t="str">
            <v>TRHU6677702</v>
          </cell>
          <cell r="G8530" t="str">
            <v>GR-2023/02-0018</v>
          </cell>
          <cell r="H8530" t="str">
            <v>202206-S0001, 202207-S0002, 202212-S0012, 202205-S0058</v>
          </cell>
          <cell r="I8530" t="str">
            <v>F</v>
          </cell>
          <cell r="J8530">
            <v>12281.72</v>
          </cell>
          <cell r="K8530">
            <v>12281.72</v>
          </cell>
          <cell r="L8530">
            <v>52769.64</v>
          </cell>
          <cell r="M8530" t="str">
            <v>F</v>
          </cell>
          <cell r="N8530">
            <v>4.2966</v>
          </cell>
          <cell r="O8530" t="str">
            <v>I</v>
          </cell>
        </row>
        <row r="8531">
          <cell r="F8531" t="str">
            <v>SITU9046484</v>
          </cell>
          <cell r="G8531" t="str">
            <v>GR-2023/02-0020</v>
          </cell>
          <cell r="H8531" t="str">
            <v>202205-S0058, 202202-S0046, 202109-S0039, 202210-S0086, 202207-S0002, 202207-S0030, 202212-S0032, 202210-S0087, 202207-S0009, 202110-S0051, 202204-S0065, 202111-S0015, 202206-S0001, 202202-S0002</v>
          </cell>
          <cell r="I8531" t="str">
            <v>F</v>
          </cell>
          <cell r="J8531">
            <v>18060.81</v>
          </cell>
          <cell r="K8531">
            <v>18060.81</v>
          </cell>
          <cell r="L8531">
            <v>77600.08</v>
          </cell>
          <cell r="M8531" t="str">
            <v>F</v>
          </cell>
          <cell r="N8531">
            <v>4.2966</v>
          </cell>
          <cell r="O8531" t="str">
            <v>I</v>
          </cell>
        </row>
        <row r="8532">
          <cell r="G8532" t="str">
            <v>SPO-2023/04-0052</v>
          </cell>
        </row>
        <row r="8532">
          <cell r="I8532" t="str">
            <v>F</v>
          </cell>
          <cell r="J8532">
            <v>6205.6</v>
          </cell>
          <cell r="K8532">
            <v>6205.6</v>
          </cell>
          <cell r="L8532">
            <v>18616.8</v>
          </cell>
          <cell r="M8532" t="str">
            <v>F</v>
          </cell>
          <cell r="N8532">
            <v>3</v>
          </cell>
          <cell r="O8532" t="str">
            <v>L</v>
          </cell>
        </row>
        <row r="8533">
          <cell r="G8533" t="str">
            <v>SPO-2023/01-0013</v>
          </cell>
        </row>
        <row r="8533">
          <cell r="I8533" t="str">
            <v>F</v>
          </cell>
          <cell r="J8533">
            <v>2001.4</v>
          </cell>
          <cell r="K8533">
            <v>2001.4</v>
          </cell>
          <cell r="L8533">
            <v>6004.2</v>
          </cell>
          <cell r="M8533" t="str">
            <v>F</v>
          </cell>
          <cell r="N8533">
            <v>3</v>
          </cell>
          <cell r="O8533" t="str">
            <v>L</v>
          </cell>
        </row>
        <row r="8534">
          <cell r="G8534" t="str">
            <v>GR-2023/01-0030</v>
          </cell>
        </row>
        <row r="8534">
          <cell r="I8534" t="str">
            <v>F</v>
          </cell>
          <cell r="J8534">
            <v>1649.6</v>
          </cell>
          <cell r="K8534">
            <v>1649.6</v>
          </cell>
          <cell r="L8534">
            <v>1649.6</v>
          </cell>
          <cell r="M8534" t="str">
            <v>F</v>
          </cell>
          <cell r="N8534">
            <v>1</v>
          </cell>
        </row>
        <row r="8535">
          <cell r="F8535" t="str">
            <v>CAAU6304355</v>
          </cell>
          <cell r="G8535" t="str">
            <v>GR-2023/02-0019</v>
          </cell>
          <cell r="H8535" t="str">
            <v>202211-S0103</v>
          </cell>
          <cell r="I8535" t="str">
            <v>F</v>
          </cell>
          <cell r="J8535">
            <v>15454.41</v>
          </cell>
          <cell r="K8535">
            <v>15454.41</v>
          </cell>
          <cell r="L8535">
            <v>66401.42</v>
          </cell>
          <cell r="M8535" t="str">
            <v>F</v>
          </cell>
          <cell r="N8535">
            <v>4.2966</v>
          </cell>
          <cell r="O8535" t="str">
            <v>I</v>
          </cell>
        </row>
        <row r="8536">
          <cell r="F8536" t="str">
            <v>CMAU6731774</v>
          </cell>
          <cell r="G8536" t="str">
            <v>GR-2023/01-0072</v>
          </cell>
          <cell r="H8536" t="str">
            <v>202211-S0112, 202208-S0072, 202206-S0013</v>
          </cell>
          <cell r="I8536" t="str">
            <v>F</v>
          </cell>
          <cell r="J8536">
            <v>98629.34</v>
          </cell>
          <cell r="K8536">
            <v>98629.34</v>
          </cell>
          <cell r="L8536">
            <v>63260.86</v>
          </cell>
          <cell r="M8536" t="str">
            <v>F</v>
          </cell>
          <cell r="N8536">
            <v>0.6414</v>
          </cell>
          <cell r="O8536" t="str">
            <v>I</v>
          </cell>
        </row>
        <row r="8537">
          <cell r="F8537" t="str">
            <v>GESU5617869</v>
          </cell>
          <cell r="G8537" t="str">
            <v>GR-2023/01-0071</v>
          </cell>
          <cell r="H8537" t="str">
            <v>202211-S0112, 202208-S0072, 202212-S0011</v>
          </cell>
          <cell r="I8537" t="str">
            <v>F</v>
          </cell>
          <cell r="J8537">
            <v>119776</v>
          </cell>
          <cell r="K8537">
            <v>119776</v>
          </cell>
          <cell r="L8537">
            <v>76824.33</v>
          </cell>
          <cell r="M8537" t="str">
            <v>F</v>
          </cell>
          <cell r="N8537">
            <v>0.6414</v>
          </cell>
          <cell r="O8537" t="str">
            <v>I</v>
          </cell>
        </row>
        <row r="8538">
          <cell r="G8538" t="str">
            <v>SPO-2023/04-0017, SPO-2023/05-0056, SPO-2023/05-0019</v>
          </cell>
        </row>
        <row r="8538">
          <cell r="I8538" t="str">
            <v>F</v>
          </cell>
          <cell r="J8538">
            <v>5608</v>
          </cell>
          <cell r="K8538">
            <v>5608</v>
          </cell>
          <cell r="L8538">
            <v>16824</v>
          </cell>
          <cell r="M8538" t="str">
            <v>F</v>
          </cell>
          <cell r="N8538">
            <v>3</v>
          </cell>
          <cell r="O8538" t="str">
            <v>L</v>
          </cell>
        </row>
        <row r="8539">
          <cell r="F8539" t="str">
            <v>CAIU9252730</v>
          </cell>
          <cell r="G8539" t="str">
            <v>GR-2023/01-0070</v>
          </cell>
        </row>
        <row r="8539">
          <cell r="I8539" t="str">
            <v>F</v>
          </cell>
          <cell r="J8539">
            <v>20.6</v>
          </cell>
          <cell r="K8539">
            <v>20.6</v>
          </cell>
          <cell r="L8539">
            <v>92.04</v>
          </cell>
          <cell r="M8539" t="str">
            <v>F</v>
          </cell>
          <cell r="N8539">
            <v>4.4682</v>
          </cell>
          <cell r="O8539" t="str">
            <v>I</v>
          </cell>
        </row>
        <row r="8540">
          <cell r="F8540" t="str">
            <v>CAIU9252730</v>
          </cell>
          <cell r="G8540" t="str">
            <v>GR-2023/01-0069</v>
          </cell>
          <cell r="H8540" t="str">
            <v>202212-S0001</v>
          </cell>
          <cell r="I8540" t="str">
            <v>F</v>
          </cell>
          <cell r="J8540">
            <v>14178</v>
          </cell>
          <cell r="K8540">
            <v>14178</v>
          </cell>
          <cell r="L8540">
            <v>63350.14</v>
          </cell>
          <cell r="M8540" t="str">
            <v>F</v>
          </cell>
          <cell r="N8540">
            <v>4.4682</v>
          </cell>
          <cell r="O8540" t="str">
            <v>I</v>
          </cell>
        </row>
        <row r="8541">
          <cell r="F8541" t="str">
            <v>CAIU9252730</v>
          </cell>
          <cell r="G8541" t="str">
            <v>GR-2023/01-0068</v>
          </cell>
          <cell r="H8541" t="str">
            <v>202206-S0051, 202211-S0014, 202211-S0102, 202210-S0001, 202210-S0092, 202210-S0078</v>
          </cell>
          <cell r="I8541" t="str">
            <v>F</v>
          </cell>
          <cell r="J8541">
            <v>2770.08</v>
          </cell>
          <cell r="K8541">
            <v>2770.08</v>
          </cell>
          <cell r="L8541">
            <v>12377.27</v>
          </cell>
          <cell r="M8541" t="str">
            <v>F</v>
          </cell>
          <cell r="N8541">
            <v>4.4682</v>
          </cell>
          <cell r="O8541" t="str">
            <v>I</v>
          </cell>
        </row>
        <row r="8542">
          <cell r="F8542" t="str">
            <v>CAIU9252730</v>
          </cell>
          <cell r="G8542" t="str">
            <v>GR-2023/01-0067</v>
          </cell>
          <cell r="H8542" t="str">
            <v>202212-S0036</v>
          </cell>
          <cell r="I8542" t="str">
            <v>F</v>
          </cell>
          <cell r="J8542">
            <v>1220.65</v>
          </cell>
          <cell r="K8542">
            <v>1220.65</v>
          </cell>
          <cell r="L8542">
            <v>5454.11</v>
          </cell>
          <cell r="M8542" t="str">
            <v>F</v>
          </cell>
          <cell r="N8542">
            <v>4.4682</v>
          </cell>
          <cell r="O8542" t="str">
            <v>I</v>
          </cell>
        </row>
        <row r="8543">
          <cell r="F8543" t="str">
            <v>CAIU9252730</v>
          </cell>
          <cell r="G8543" t="str">
            <v>GR-2023/01-0066</v>
          </cell>
          <cell r="H8543" t="str">
            <v>202211-S0086, 202211-S0060, 202211-S0008</v>
          </cell>
          <cell r="I8543" t="str">
            <v>F</v>
          </cell>
          <cell r="J8543">
            <v>3626.56</v>
          </cell>
          <cell r="K8543">
            <v>3626.56</v>
          </cell>
          <cell r="L8543">
            <v>16204.2</v>
          </cell>
          <cell r="M8543" t="str">
            <v>F</v>
          </cell>
          <cell r="N8543">
            <v>4.4682</v>
          </cell>
          <cell r="O8543" t="str">
            <v>I</v>
          </cell>
        </row>
        <row r="8544">
          <cell r="F8544" t="str">
            <v>CAIU9252730</v>
          </cell>
          <cell r="G8544" t="str">
            <v>GR-2023/01-0065</v>
          </cell>
          <cell r="H8544" t="str">
            <v>202206-S0013, 202208-S0020, 202212-S0011, 202208-S0072, 202210-S0049</v>
          </cell>
          <cell r="I8544" t="str">
            <v>F</v>
          </cell>
          <cell r="J8544">
            <v>7135.64</v>
          </cell>
          <cell r="K8544">
            <v>7135.64</v>
          </cell>
          <cell r="L8544">
            <v>31883.47</v>
          </cell>
          <cell r="M8544" t="str">
            <v>F</v>
          </cell>
          <cell r="N8544">
            <v>4.4682</v>
          </cell>
          <cell r="O8544" t="str">
            <v>I</v>
          </cell>
        </row>
        <row r="8545">
          <cell r="F8545" t="str">
            <v>CMAU7250264</v>
          </cell>
          <cell r="G8545" t="str">
            <v>GR-2023/01-0033</v>
          </cell>
          <cell r="H8545" t="str">
            <v>202210-S0027, 202212-S0014, 202210-S0001, 202210-S0076, 202208-S0018, 202209-S0053, 202209-S0081, 202212-S0022, 202211-S0002, 202104-S0102, 202209-S0089, 202208-S0081, 202211-S0045, 202206-S0009, 202209-S0088, 202208-S0050, 202112-S0024, 202207-S0032, 202209-S0074, 202210-S0044, 202209-S0037, 202211-S0082, 202208-S0067, 202205-S0061, 202207-S0066, 202204-S0066, 202211-S0014, 202209-S0071</v>
          </cell>
          <cell r="I8545" t="str">
            <v>F</v>
          </cell>
          <cell r="J8545">
            <v>615389.6</v>
          </cell>
          <cell r="K8545">
            <v>615389.6</v>
          </cell>
          <cell r="L8545">
            <v>394218.58</v>
          </cell>
          <cell r="M8545" t="str">
            <v>F</v>
          </cell>
          <cell r="N8545">
            <v>0.6406</v>
          </cell>
          <cell r="O8545" t="str">
            <v>I</v>
          </cell>
        </row>
        <row r="8546">
          <cell r="G8546" t="str">
            <v>SPO-2023/05-0021, SPO-2023/08-0008, SPO-2023/06-0022, SPO-2023/10-0024</v>
          </cell>
        </row>
        <row r="8546">
          <cell r="I8546" t="str">
            <v>F</v>
          </cell>
          <cell r="J8546">
            <v>9900</v>
          </cell>
          <cell r="K8546">
            <v>9900</v>
          </cell>
          <cell r="L8546">
            <v>29700</v>
          </cell>
          <cell r="M8546" t="str">
            <v>F</v>
          </cell>
          <cell r="N8546">
            <v>3</v>
          </cell>
          <cell r="O8546" t="str">
            <v>L</v>
          </cell>
        </row>
        <row r="8547">
          <cell r="G8547" t="str">
            <v>SPO-2023/04-0006</v>
          </cell>
        </row>
        <row r="8547">
          <cell r="I8547" t="str">
            <v>F</v>
          </cell>
          <cell r="J8547">
            <v>22845</v>
          </cell>
          <cell r="K8547">
            <v>22845</v>
          </cell>
          <cell r="L8547">
            <v>68535</v>
          </cell>
          <cell r="M8547" t="str">
            <v>F</v>
          </cell>
          <cell r="N8547">
            <v>3</v>
          </cell>
          <cell r="O8547" t="str">
            <v>L</v>
          </cell>
        </row>
        <row r="8548">
          <cell r="F8548" t="str">
            <v>YMMU6252882</v>
          </cell>
          <cell r="G8548" t="str">
            <v>GR-2023/01-0044</v>
          </cell>
          <cell r="H8548" t="str">
            <v>202111-S0015, 202009-S0053, 202205-S0058, 202211-S0049, 202106-S0027, 202207-S0002, 202210-S0087, 202111-S0047, 202209-S0075</v>
          </cell>
          <cell r="I8548" t="str">
            <v>F</v>
          </cell>
          <cell r="J8548">
            <v>14327.1</v>
          </cell>
          <cell r="K8548">
            <v>14327.1</v>
          </cell>
          <cell r="L8548">
            <v>64132.4</v>
          </cell>
          <cell r="M8548" t="str">
            <v>F</v>
          </cell>
          <cell r="N8548">
            <v>4.4763</v>
          </cell>
          <cell r="O8548" t="str">
            <v>I</v>
          </cell>
        </row>
        <row r="8549">
          <cell r="F8549" t="str">
            <v>BEAU4482510</v>
          </cell>
          <cell r="G8549" t="str">
            <v>GR-2023/01-0063</v>
          </cell>
          <cell r="H8549" t="str">
            <v>202207-S0002, 202211-S0032, 202212-S0012, 202203-S0011</v>
          </cell>
          <cell r="I8549" t="str">
            <v>F</v>
          </cell>
          <cell r="J8549">
            <v>15406.29</v>
          </cell>
          <cell r="K8549">
            <v>15406.29</v>
          </cell>
          <cell r="L8549">
            <v>68963.18</v>
          </cell>
          <cell r="M8549" t="str">
            <v>F</v>
          </cell>
          <cell r="N8549">
            <v>4.4763</v>
          </cell>
          <cell r="O8549" t="str">
            <v>I</v>
          </cell>
        </row>
        <row r="8550">
          <cell r="F8550" t="str">
            <v>YMMU6082750</v>
          </cell>
          <cell r="G8550" t="str">
            <v>GR-2023/01-0043</v>
          </cell>
          <cell r="H8550" t="str">
            <v>202210-S0087, 202209-S0075</v>
          </cell>
          <cell r="I8550" t="str">
            <v>F</v>
          </cell>
          <cell r="J8550">
            <v>15706.6</v>
          </cell>
          <cell r="K8550">
            <v>15706.6</v>
          </cell>
          <cell r="L8550">
            <v>70307.45</v>
          </cell>
          <cell r="M8550" t="str">
            <v>F</v>
          </cell>
          <cell r="N8550">
            <v>4.4763</v>
          </cell>
          <cell r="O8550" t="str">
            <v>I</v>
          </cell>
        </row>
        <row r="8551">
          <cell r="G8551" t="str">
            <v>GR-2023/01-0016</v>
          </cell>
        </row>
        <row r="8551">
          <cell r="I8551" t="str">
            <v>F</v>
          </cell>
          <cell r="J8551">
            <v>4601.2</v>
          </cell>
          <cell r="K8551">
            <v>4601.2</v>
          </cell>
          <cell r="L8551">
            <v>4601.2</v>
          </cell>
          <cell r="M8551" t="str">
            <v>F</v>
          </cell>
          <cell r="N8551">
            <v>1</v>
          </cell>
        </row>
        <row r="8552">
          <cell r="G8552" t="str">
            <v>SPO-2023/04-0049</v>
          </cell>
        </row>
        <row r="8552">
          <cell r="I8552" t="str">
            <v>F</v>
          </cell>
          <cell r="J8552">
            <v>0</v>
          </cell>
          <cell r="K8552">
            <v>0</v>
          </cell>
          <cell r="L8552">
            <v>0</v>
          </cell>
          <cell r="M8552" t="str">
            <v>F</v>
          </cell>
          <cell r="N8552">
            <v>0.6</v>
          </cell>
          <cell r="O8552" t="str">
            <v>L</v>
          </cell>
        </row>
        <row r="8553">
          <cell r="F8553" t="str">
            <v>TGBU8866722</v>
          </cell>
          <cell r="G8553" t="str">
            <v>GR-2023/01-0076</v>
          </cell>
          <cell r="H8553" t="str">
            <v>202208-S0057, 202207-S0043, 202209-S0019, 202211-S0070</v>
          </cell>
          <cell r="I8553" t="str">
            <v>F</v>
          </cell>
          <cell r="J8553">
            <v>15088.32</v>
          </cell>
          <cell r="K8553">
            <v>15088.32</v>
          </cell>
          <cell r="L8553">
            <v>67417.63</v>
          </cell>
          <cell r="M8553" t="str">
            <v>F</v>
          </cell>
          <cell r="N8553">
            <v>4.4682</v>
          </cell>
          <cell r="O8553" t="str">
            <v>I</v>
          </cell>
        </row>
        <row r="8554">
          <cell r="F8554" t="str">
            <v>TRHU5703200</v>
          </cell>
          <cell r="G8554" t="str">
            <v>GR-2023/01-0078</v>
          </cell>
          <cell r="H8554" t="str">
            <v>202204-S0029, 202210-S0082, 202208-S0057</v>
          </cell>
          <cell r="I8554" t="str">
            <v>F</v>
          </cell>
          <cell r="J8554">
            <v>15581.25</v>
          </cell>
          <cell r="K8554">
            <v>15581.25</v>
          </cell>
          <cell r="L8554">
            <v>69620.14</v>
          </cell>
          <cell r="M8554" t="str">
            <v>F</v>
          </cell>
          <cell r="N8554">
            <v>4.4682</v>
          </cell>
          <cell r="O8554" t="str">
            <v>I</v>
          </cell>
        </row>
        <row r="8555">
          <cell r="F8555" t="str">
            <v>TGBU9304720</v>
          </cell>
          <cell r="G8555" t="str">
            <v>GR-2023/01-0077</v>
          </cell>
          <cell r="H8555" t="str">
            <v>202211-S0029, 202206-S0050, 202211-S0037</v>
          </cell>
          <cell r="I8555" t="str">
            <v>F</v>
          </cell>
          <cell r="J8555">
            <v>15871.03</v>
          </cell>
          <cell r="K8555">
            <v>15871.03</v>
          </cell>
          <cell r="L8555">
            <v>70914.94</v>
          </cell>
          <cell r="M8555" t="str">
            <v>F</v>
          </cell>
          <cell r="N8555">
            <v>4.4682</v>
          </cell>
          <cell r="O8555" t="str">
            <v>I</v>
          </cell>
        </row>
        <row r="8556">
          <cell r="F8556" t="str">
            <v>CBHU9137465</v>
          </cell>
          <cell r="G8556" t="str">
            <v>GR-2023/01-0073</v>
          </cell>
          <cell r="H8556" t="str">
            <v>202211-S0061, 202112-S0014, 202212-S0013, 202211-S0104, 202211-S0005, 202209-S0059, 202211-S0083, 202208-S0086, 202111-S0024, 202210-S0086, 202109-S0039</v>
          </cell>
          <cell r="I8556" t="str">
            <v>F</v>
          </cell>
          <cell r="J8556">
            <v>21307.28</v>
          </cell>
          <cell r="K8556">
            <v>21307.28</v>
          </cell>
          <cell r="L8556">
            <v>95205.19</v>
          </cell>
          <cell r="M8556" t="str">
            <v>F</v>
          </cell>
          <cell r="N8556">
            <v>4.4682</v>
          </cell>
          <cell r="O8556" t="str">
            <v>I</v>
          </cell>
        </row>
        <row r="8557">
          <cell r="G8557" t="str">
            <v>SPO-2023/01-0009, SPO-2023/04-0052</v>
          </cell>
        </row>
        <row r="8557">
          <cell r="I8557" t="str">
            <v>F</v>
          </cell>
          <cell r="J8557">
            <v>11237.32</v>
          </cell>
          <cell r="K8557">
            <v>11237.32</v>
          </cell>
          <cell r="L8557">
            <v>33711.96</v>
          </cell>
          <cell r="M8557" t="str">
            <v>F</v>
          </cell>
          <cell r="N8557">
            <v>3</v>
          </cell>
          <cell r="O8557" t="str">
            <v>L</v>
          </cell>
        </row>
        <row r="8558">
          <cell r="F8558" t="str">
            <v>TEMU7079276</v>
          </cell>
          <cell r="G8558" t="str">
            <v>GR-2023/01-0060</v>
          </cell>
          <cell r="H8558" t="str">
            <v>202210-S0088, 202211-S0020, 202207-S0012, 202208-S0087, 202209-S0002</v>
          </cell>
          <cell r="I8558" t="str">
            <v>F</v>
          </cell>
          <cell r="J8558">
            <v>17577.74</v>
          </cell>
          <cell r="K8558">
            <v>17577.74</v>
          </cell>
          <cell r="L8558">
            <v>78683.24</v>
          </cell>
          <cell r="M8558" t="str">
            <v>F</v>
          </cell>
          <cell r="N8558">
            <v>4.4763</v>
          </cell>
          <cell r="O8558" t="str">
            <v>I</v>
          </cell>
        </row>
        <row r="8559">
          <cell r="F8559" t="str">
            <v>SEGU5598949</v>
          </cell>
          <cell r="G8559" t="str">
            <v>GR-2023/01-0056</v>
          </cell>
          <cell r="H8559" t="str">
            <v>202207-S0028, 202210-S0088, 202205-S0067</v>
          </cell>
          <cell r="I8559" t="str">
            <v>F</v>
          </cell>
          <cell r="J8559">
            <v>18579.03</v>
          </cell>
          <cell r="K8559">
            <v>18579.03</v>
          </cell>
          <cell r="L8559">
            <v>83165.31</v>
          </cell>
          <cell r="M8559" t="str">
            <v>F</v>
          </cell>
          <cell r="N8559">
            <v>4.4763</v>
          </cell>
          <cell r="O8559" t="str">
            <v>I</v>
          </cell>
        </row>
        <row r="8560">
          <cell r="F8560" t="str">
            <v>SEGU6698789</v>
          </cell>
          <cell r="G8560" t="str">
            <v>GR-2023/01-0064</v>
          </cell>
          <cell r="H8560" t="str">
            <v>202211-S0031, 202210-S0086, 202211-S0040, 202109-S0039, 202205-S0012, 202211-S0111, 202208-S0086, 202209-S0059, 202211-S0098, 202211-S0104, 202111-S0024</v>
          </cell>
          <cell r="I8560" t="str">
            <v>F</v>
          </cell>
          <cell r="J8560">
            <v>20858.05</v>
          </cell>
          <cell r="K8560">
            <v>20858.05</v>
          </cell>
          <cell r="L8560">
            <v>93366.89</v>
          </cell>
          <cell r="M8560" t="str">
            <v>F</v>
          </cell>
          <cell r="N8560">
            <v>4.4763</v>
          </cell>
          <cell r="O8560" t="str">
            <v>I</v>
          </cell>
        </row>
        <row r="8561">
          <cell r="F8561" t="str">
            <v>YMLU8530103</v>
          </cell>
          <cell r="G8561" t="str">
            <v>GR-2023/01-0026</v>
          </cell>
          <cell r="H8561" t="str">
            <v>202111-S0047, 202111-S0015, 202205-S0058, 202211-S0032, 202206-S0001</v>
          </cell>
          <cell r="I8561" t="str">
            <v>F</v>
          </cell>
          <cell r="J8561">
            <v>15947.65</v>
          </cell>
          <cell r="K8561">
            <v>15947.65</v>
          </cell>
          <cell r="L8561">
            <v>71112.17</v>
          </cell>
          <cell r="M8561" t="str">
            <v>F</v>
          </cell>
          <cell r="N8561">
            <v>4.4591</v>
          </cell>
          <cell r="O8561" t="str">
            <v>I</v>
          </cell>
        </row>
        <row r="8562">
          <cell r="F8562" t="str">
            <v>BMOU6292787</v>
          </cell>
          <cell r="G8562" t="str">
            <v>GR-2023/01-0029</v>
          </cell>
          <cell r="H8562" t="str">
            <v>202209-S0031, 202111-S0047, 202211-S0032, 202211-S0069, 202211-S0088, 202209-S0075</v>
          </cell>
          <cell r="I8562" t="str">
            <v>F</v>
          </cell>
          <cell r="J8562">
            <v>13341.93</v>
          </cell>
          <cell r="K8562">
            <v>13341.93</v>
          </cell>
          <cell r="L8562">
            <v>59493</v>
          </cell>
          <cell r="M8562" t="str">
            <v>F</v>
          </cell>
          <cell r="N8562">
            <v>4.4591</v>
          </cell>
          <cell r="O8562" t="str">
            <v>I</v>
          </cell>
        </row>
        <row r="8563">
          <cell r="F8563" t="str">
            <v>BEAU6216587 (KUCHING)</v>
          </cell>
          <cell r="G8563" t="str">
            <v>GR-2023/02-0028</v>
          </cell>
          <cell r="H8563" t="str">
            <v>202212-S0007</v>
          </cell>
          <cell r="I8563" t="str">
            <v>F</v>
          </cell>
          <cell r="J8563">
            <v>15511.32</v>
          </cell>
          <cell r="K8563">
            <v>15511.32</v>
          </cell>
          <cell r="L8563">
            <v>67689.85</v>
          </cell>
          <cell r="M8563" t="str">
            <v>F</v>
          </cell>
          <cell r="N8563">
            <v>4.3639</v>
          </cell>
          <cell r="O8563" t="str">
            <v>I</v>
          </cell>
        </row>
        <row r="8564">
          <cell r="F8564" t="str">
            <v>SEGU4922164 (KUCHING)</v>
          </cell>
          <cell r="G8564" t="str">
            <v>GR-2023/02-0005</v>
          </cell>
          <cell r="H8564" t="str">
            <v>202211-S0096</v>
          </cell>
          <cell r="I8564" t="str">
            <v>F</v>
          </cell>
          <cell r="J8564">
            <v>2124.6</v>
          </cell>
          <cell r="K8564">
            <v>2124.6</v>
          </cell>
          <cell r="L8564">
            <v>9493.14</v>
          </cell>
          <cell r="M8564" t="str">
            <v>F</v>
          </cell>
          <cell r="N8564">
            <v>4.4682</v>
          </cell>
          <cell r="O8564" t="str">
            <v>I</v>
          </cell>
        </row>
        <row r="8565">
          <cell r="F8565" t="str">
            <v>SEGU4922164 (KUCHING)</v>
          </cell>
          <cell r="G8565" t="str">
            <v>GR-2023/02-0004</v>
          </cell>
          <cell r="H8565" t="str">
            <v>202211-S0095</v>
          </cell>
          <cell r="I8565" t="str">
            <v>F</v>
          </cell>
          <cell r="J8565">
            <v>2656</v>
          </cell>
          <cell r="K8565">
            <v>2656</v>
          </cell>
          <cell r="L8565">
            <v>11867.54</v>
          </cell>
          <cell r="M8565" t="str">
            <v>F</v>
          </cell>
          <cell r="N8565">
            <v>4.4682</v>
          </cell>
          <cell r="O8565" t="str">
            <v>I</v>
          </cell>
        </row>
        <row r="8566">
          <cell r="F8566" t="str">
            <v>SEGU4922164 (KUCHING)</v>
          </cell>
          <cell r="G8566" t="str">
            <v>GR-2023/02-0003</v>
          </cell>
          <cell r="H8566" t="str">
            <v>202211-S0094</v>
          </cell>
          <cell r="I8566" t="str">
            <v>F</v>
          </cell>
          <cell r="J8566">
            <v>12447.81</v>
          </cell>
          <cell r="K8566">
            <v>12447.81</v>
          </cell>
          <cell r="L8566">
            <v>55619.3</v>
          </cell>
          <cell r="M8566" t="str">
            <v>F</v>
          </cell>
          <cell r="N8566">
            <v>4.4682</v>
          </cell>
          <cell r="O8566" t="str">
            <v>I</v>
          </cell>
        </row>
        <row r="8567">
          <cell r="G8567" t="str">
            <v>SPO-2023/03-0044, SPO-2023/02-0021, SPO-2024/10-0053</v>
          </cell>
        </row>
        <row r="8567">
          <cell r="I8567" t="str">
            <v>F</v>
          </cell>
          <cell r="J8567">
            <v>40320</v>
          </cell>
          <cell r="K8567">
            <v>40320</v>
          </cell>
          <cell r="L8567">
            <v>120960</v>
          </cell>
          <cell r="M8567" t="str">
            <v>F</v>
          </cell>
          <cell r="N8567">
            <v>3</v>
          </cell>
          <cell r="O8567" t="str">
            <v>L</v>
          </cell>
        </row>
        <row r="8568">
          <cell r="F8568" t="str">
            <v>FBLU0255196</v>
          </cell>
          <cell r="G8568" t="str">
            <v>GR-2023/01-0022</v>
          </cell>
          <cell r="H8568" t="str">
            <v>202211-S0021</v>
          </cell>
          <cell r="I8568" t="str">
            <v>F</v>
          </cell>
          <cell r="J8568">
            <v>17142.2</v>
          </cell>
          <cell r="K8568">
            <v>17142.2</v>
          </cell>
          <cell r="L8568">
            <v>76438.78</v>
          </cell>
          <cell r="M8568" t="str">
            <v>F</v>
          </cell>
          <cell r="N8568">
            <v>4.4591</v>
          </cell>
          <cell r="O8568" t="str">
            <v>I</v>
          </cell>
        </row>
        <row r="8569">
          <cell r="F8569" t="str">
            <v>CAIU7868310</v>
          </cell>
          <cell r="G8569" t="str">
            <v>GR-2023/01-0035</v>
          </cell>
          <cell r="H8569" t="str">
            <v>202111-S0047, 202111-S0017, 202211-S0049, 202211-S0088, 202203-S0011, 202111-S0015, 202211-S0021, 202205-S0058, 202210-S0087</v>
          </cell>
          <cell r="I8569" t="str">
            <v>F</v>
          </cell>
          <cell r="J8569">
            <v>14040.84</v>
          </cell>
          <cell r="K8569">
            <v>14040.84</v>
          </cell>
          <cell r="L8569">
            <v>62609.51</v>
          </cell>
          <cell r="M8569" t="str">
            <v>F</v>
          </cell>
          <cell r="N8569">
            <v>4.4591</v>
          </cell>
          <cell r="O8569" t="str">
            <v>I</v>
          </cell>
        </row>
        <row r="8570">
          <cell r="F8570" t="str">
            <v>CAIU7868310</v>
          </cell>
          <cell r="G8570" t="str">
            <v>GR-2023/01-0036</v>
          </cell>
          <cell r="H8570" t="str">
            <v>202211-S0073</v>
          </cell>
          <cell r="I8570" t="str">
            <v>F</v>
          </cell>
          <cell r="J8570">
            <v>2219.43</v>
          </cell>
          <cell r="K8570">
            <v>2219.43</v>
          </cell>
          <cell r="L8570">
            <v>9896.66</v>
          </cell>
          <cell r="M8570" t="str">
            <v>F</v>
          </cell>
          <cell r="N8570">
            <v>4.4591</v>
          </cell>
          <cell r="O8570" t="str">
            <v>I</v>
          </cell>
        </row>
        <row r="8571">
          <cell r="F8571" t="str">
            <v>TCNU3959123</v>
          </cell>
          <cell r="G8571" t="str">
            <v>GR-2023/01-0025</v>
          </cell>
          <cell r="H8571" t="str">
            <v>202211-S0088, 202210-S0090, 202111-S0017</v>
          </cell>
          <cell r="I8571" t="str">
            <v>F</v>
          </cell>
          <cell r="J8571">
            <v>14185.27</v>
          </cell>
          <cell r="K8571">
            <v>14185.27</v>
          </cell>
          <cell r="L8571">
            <v>63253.54</v>
          </cell>
          <cell r="M8571" t="str">
            <v>F</v>
          </cell>
          <cell r="N8571">
            <v>4.4591</v>
          </cell>
          <cell r="O8571" t="str">
            <v>I</v>
          </cell>
        </row>
        <row r="8572">
          <cell r="G8572" t="str">
            <v>SPO-2023/01-0009</v>
          </cell>
        </row>
        <row r="8572">
          <cell r="I8572" t="str">
            <v>F</v>
          </cell>
          <cell r="J8572">
            <v>97.98</v>
          </cell>
          <cell r="K8572">
            <v>97.98</v>
          </cell>
          <cell r="L8572">
            <v>293.94</v>
          </cell>
          <cell r="M8572" t="str">
            <v>F</v>
          </cell>
          <cell r="N8572">
            <v>3</v>
          </cell>
          <cell r="O8572" t="str">
            <v>L</v>
          </cell>
        </row>
        <row r="8573">
          <cell r="F8573" t="str">
            <v>TRLU7084227</v>
          </cell>
          <cell r="G8573" t="str">
            <v>GR-2023/01-0004</v>
          </cell>
          <cell r="H8573" t="str">
            <v>202208-S0056, 202012-S0001, 202211-S0022, 202211-S0063, 202210-S0017, 202211-S0025, 202209-S0038, 202210-S0052</v>
          </cell>
          <cell r="I8573" t="str">
            <v>F</v>
          </cell>
          <cell r="J8573">
            <v>33778.4</v>
          </cell>
          <cell r="K8573">
            <v>33778.4</v>
          </cell>
          <cell r="L8573">
            <v>150621.26</v>
          </cell>
          <cell r="M8573" t="str">
            <v>F</v>
          </cell>
          <cell r="N8573">
            <v>4.4591</v>
          </cell>
          <cell r="O8573" t="str">
            <v>I</v>
          </cell>
        </row>
        <row r="8574">
          <cell r="G8574" t="str">
            <v>SPO-2023/01-0009</v>
          </cell>
        </row>
        <row r="8574">
          <cell r="I8574" t="str">
            <v>F</v>
          </cell>
          <cell r="J8574">
            <v>160</v>
          </cell>
          <cell r="K8574">
            <v>160</v>
          </cell>
          <cell r="L8574">
            <v>480</v>
          </cell>
          <cell r="M8574" t="str">
            <v>F</v>
          </cell>
          <cell r="N8574">
            <v>3</v>
          </cell>
          <cell r="O8574" t="str">
            <v>L</v>
          </cell>
        </row>
        <row r="8575">
          <cell r="G8575" t="str">
            <v>SPO-2023/05-0006, SPO-2023/04-0040, SPO-2023/05-0041, SPO-2023/04-0041, SPO-2023/07-0002, SPO-2023/03-0008, SPO-2023/08-0026, SPO-2023/02-0019, SPO-2023/08-0028, SPO-2023/08-0040, SPO-2023/06-0014, SPO-2023/07-0049</v>
          </cell>
        </row>
        <row r="8575">
          <cell r="I8575" t="str">
            <v>F</v>
          </cell>
          <cell r="J8575">
            <v>353775</v>
          </cell>
          <cell r="K8575">
            <v>353775</v>
          </cell>
          <cell r="L8575">
            <v>1061325</v>
          </cell>
          <cell r="M8575" t="str">
            <v>F</v>
          </cell>
          <cell r="N8575">
            <v>3</v>
          </cell>
          <cell r="O8575" t="str">
            <v>L</v>
          </cell>
        </row>
        <row r="8576">
          <cell r="F8576" t="str">
            <v>BMOU6416830</v>
          </cell>
          <cell r="G8576" t="str">
            <v>GR-2023/01-0015</v>
          </cell>
          <cell r="H8576" t="str">
            <v>202210-S0001, 202210-S0040, 202210-S0036, 202209-S0071, 202210-S0076, 202209-S0068, 202210-S0084, 202209-S0090, 202208-S0018, 202111-S0034, 202211-S0107, 202205-S0041, 202208-S0081, 202210-S0078, 202210-S0092, 202209-S0089, 202209-S0041, 202209-S0081, 202211-S0054, 202209-S0088, 202211-S0082, 202209-S0074, 202210-S0070, 202210-S0066, 202205-S0061, 202211-S0102, 202211-S0028, 202206-S0080, 202211-S0014, 202211-S0033, 202210-S0027, 202211-S0045, 202212-S0005, 202211-S0068, 202208-S0001</v>
          </cell>
          <cell r="I8576" t="str">
            <v>F</v>
          </cell>
          <cell r="J8576">
            <v>1013653.52</v>
          </cell>
          <cell r="K8576">
            <v>1013653.52</v>
          </cell>
          <cell r="L8576">
            <v>649346.44</v>
          </cell>
          <cell r="M8576" t="str">
            <v>F</v>
          </cell>
          <cell r="N8576">
            <v>0.6406</v>
          </cell>
          <cell r="O8576" t="str">
            <v>I</v>
          </cell>
        </row>
        <row r="8577">
          <cell r="F8577" t="str">
            <v>TCNU5004637</v>
          </cell>
          <cell r="G8577" t="str">
            <v>GR-2023/01-0075</v>
          </cell>
          <cell r="H8577" t="str">
            <v>202210-S0011, 202208-S0043, 202210-S0022, 202210-S0020, 202209-S0051, 202209-S0043, 202207-S0042</v>
          </cell>
          <cell r="I8577" t="str">
            <v>F</v>
          </cell>
          <cell r="J8577">
            <v>210648</v>
          </cell>
          <cell r="K8577">
            <v>210648</v>
          </cell>
          <cell r="L8577">
            <v>135804.77</v>
          </cell>
          <cell r="M8577" t="str">
            <v>F</v>
          </cell>
          <cell r="N8577">
            <v>0.6447</v>
          </cell>
          <cell r="O8577" t="str">
            <v>I</v>
          </cell>
        </row>
        <row r="8578">
          <cell r="G8578" t="str">
            <v>SPO-2023/03-0044, SPO-2023/02-0021</v>
          </cell>
        </row>
        <row r="8578">
          <cell r="I8578" t="str">
            <v>F</v>
          </cell>
          <cell r="J8578">
            <v>35125</v>
          </cell>
          <cell r="K8578">
            <v>35125</v>
          </cell>
          <cell r="L8578">
            <v>105375</v>
          </cell>
          <cell r="M8578" t="str">
            <v>F</v>
          </cell>
          <cell r="N8578">
            <v>3</v>
          </cell>
          <cell r="O8578" t="str">
            <v>L</v>
          </cell>
        </row>
        <row r="8579">
          <cell r="I8579" t="str">
            <v>F</v>
          </cell>
          <cell r="J8579">
            <v>0</v>
          </cell>
          <cell r="K8579">
            <v>0</v>
          </cell>
          <cell r="L8579">
            <v>0</v>
          </cell>
          <cell r="M8579" t="str">
            <v>F</v>
          </cell>
          <cell r="N8579">
            <v>0.6</v>
          </cell>
          <cell r="O8579" t="str">
            <v>N</v>
          </cell>
        </row>
        <row r="8580">
          <cell r="G8580" t="str">
            <v>SPO-2022/12-0072</v>
          </cell>
        </row>
        <row r="8580">
          <cell r="I8580" t="str">
            <v>F</v>
          </cell>
          <cell r="J8580">
            <v>8873</v>
          </cell>
          <cell r="K8580">
            <v>8873</v>
          </cell>
          <cell r="L8580">
            <v>26619</v>
          </cell>
          <cell r="M8580" t="str">
            <v>F</v>
          </cell>
          <cell r="N8580">
            <v>3</v>
          </cell>
          <cell r="O8580" t="str">
            <v>L</v>
          </cell>
        </row>
        <row r="8581">
          <cell r="F8581" t="str">
            <v>MAGU5116261</v>
          </cell>
          <cell r="G8581" t="str">
            <v>GR-2023/01-0054</v>
          </cell>
          <cell r="H8581" t="str">
            <v>202211-S0009, 202211-S0087, 202211-S0041, 202210-S0042, 202209-S0062, 202210-S0028, 202210-S0009</v>
          </cell>
          <cell r="I8581" t="str">
            <v>F</v>
          </cell>
          <cell r="J8581">
            <v>17695.9</v>
          </cell>
          <cell r="K8581">
            <v>17695.9</v>
          </cell>
          <cell r="L8581">
            <v>78907.79</v>
          </cell>
          <cell r="M8581" t="str">
            <v>F</v>
          </cell>
          <cell r="N8581">
            <v>4.4591</v>
          </cell>
          <cell r="O8581" t="str">
            <v>I</v>
          </cell>
        </row>
        <row r="8582">
          <cell r="F8582" t="str">
            <v>MAGU5116261</v>
          </cell>
          <cell r="G8582" t="str">
            <v>GR-2023/01-0053</v>
          </cell>
          <cell r="H8582" t="str">
            <v>202211-S0084, 202210-S0067</v>
          </cell>
          <cell r="I8582" t="str">
            <v>F</v>
          </cell>
          <cell r="J8582">
            <v>3711.5</v>
          </cell>
          <cell r="K8582">
            <v>3711.5</v>
          </cell>
          <cell r="L8582">
            <v>16549.95</v>
          </cell>
          <cell r="M8582" t="str">
            <v>F</v>
          </cell>
          <cell r="N8582">
            <v>4.4591</v>
          </cell>
          <cell r="O8582" t="str">
            <v>I</v>
          </cell>
        </row>
        <row r="8583">
          <cell r="F8583" t="str">
            <v>MAGU5116261</v>
          </cell>
          <cell r="G8583" t="str">
            <v>GR-2023/01-0052</v>
          </cell>
          <cell r="H8583" t="str">
            <v>202210-S0034, 202210-S0064, 202211-S0012</v>
          </cell>
          <cell r="I8583" t="str">
            <v>F</v>
          </cell>
          <cell r="J8583">
            <v>792.4</v>
          </cell>
          <cell r="K8583">
            <v>792.4</v>
          </cell>
          <cell r="L8583">
            <v>3533.39</v>
          </cell>
          <cell r="M8583" t="str">
            <v>F</v>
          </cell>
          <cell r="N8583">
            <v>4.4591</v>
          </cell>
          <cell r="O8583" t="str">
            <v>I</v>
          </cell>
        </row>
        <row r="8584">
          <cell r="F8584" t="str">
            <v>MAGU5116261</v>
          </cell>
          <cell r="G8584" t="str">
            <v>GR-2023/01-0051</v>
          </cell>
          <cell r="H8584" t="str">
            <v>202210-S0029, 202210-S0053</v>
          </cell>
          <cell r="I8584" t="str">
            <v>F</v>
          </cell>
          <cell r="J8584">
            <v>1326.14</v>
          </cell>
          <cell r="K8584">
            <v>1326.14</v>
          </cell>
          <cell r="L8584">
            <v>5913.39</v>
          </cell>
          <cell r="M8584" t="str">
            <v>F</v>
          </cell>
          <cell r="N8584">
            <v>4.4591</v>
          </cell>
          <cell r="O8584" t="str">
            <v>I</v>
          </cell>
        </row>
        <row r="8585">
          <cell r="F8585" t="str">
            <v>MAGU5116261</v>
          </cell>
          <cell r="G8585" t="str">
            <v>GR-2023/01-0050</v>
          </cell>
          <cell r="H8585" t="str">
            <v>202211-S0043, 202210-S0080</v>
          </cell>
          <cell r="I8585" t="str">
            <v>F</v>
          </cell>
          <cell r="J8585">
            <v>3803.92</v>
          </cell>
          <cell r="K8585">
            <v>3803.92</v>
          </cell>
          <cell r="L8585">
            <v>16962.06</v>
          </cell>
          <cell r="M8585" t="str">
            <v>F</v>
          </cell>
          <cell r="N8585">
            <v>4.4591</v>
          </cell>
          <cell r="O8585" t="str">
            <v>I</v>
          </cell>
        </row>
        <row r="8586">
          <cell r="F8586" t="str">
            <v>MAGU5116261</v>
          </cell>
          <cell r="G8586" t="str">
            <v>GR-2023/01-0049</v>
          </cell>
          <cell r="H8586" t="str">
            <v>202210-S0037, 202211-S0073, 202211-S0100, 202211-S0064, 202210-S0075</v>
          </cell>
          <cell r="I8586" t="str">
            <v>F</v>
          </cell>
          <cell r="J8586">
            <v>12307.9</v>
          </cell>
          <cell r="K8586">
            <v>12307.9</v>
          </cell>
          <cell r="L8586">
            <v>54882.16</v>
          </cell>
          <cell r="M8586" t="str">
            <v>F</v>
          </cell>
          <cell r="N8586">
            <v>4.4591</v>
          </cell>
          <cell r="O8586" t="str">
            <v>I</v>
          </cell>
        </row>
        <row r="8587">
          <cell r="F8587" t="str">
            <v>MAGU5116261</v>
          </cell>
          <cell r="G8587" t="str">
            <v>GR-2023/01-0048</v>
          </cell>
          <cell r="H8587" t="str">
            <v>202210-S0085, 202211-S0007</v>
          </cell>
          <cell r="I8587" t="str">
            <v>F</v>
          </cell>
          <cell r="J8587">
            <v>1518.7</v>
          </cell>
          <cell r="K8587">
            <v>1518.7</v>
          </cell>
          <cell r="L8587">
            <v>6772.04</v>
          </cell>
          <cell r="M8587" t="str">
            <v>F</v>
          </cell>
          <cell r="N8587">
            <v>4.4591</v>
          </cell>
          <cell r="O8587" t="str">
            <v>I</v>
          </cell>
        </row>
        <row r="8588">
          <cell r="F8588" t="str">
            <v>MAGU5116261</v>
          </cell>
          <cell r="G8588" t="str">
            <v>GR-2023/01-0047</v>
          </cell>
          <cell r="H8588" t="str">
            <v>202209-S0014, 202210-S0021, 202211-S0057</v>
          </cell>
          <cell r="I8588" t="str">
            <v>F</v>
          </cell>
          <cell r="J8588">
            <v>23045.71</v>
          </cell>
          <cell r="K8588">
            <v>23045.71</v>
          </cell>
          <cell r="L8588">
            <v>102763.13</v>
          </cell>
          <cell r="M8588" t="str">
            <v>F</v>
          </cell>
          <cell r="N8588">
            <v>4.4591</v>
          </cell>
          <cell r="O8588" t="str">
            <v>I</v>
          </cell>
        </row>
        <row r="8589">
          <cell r="G8589" t="str">
            <v>SPO-2023/02-0011</v>
          </cell>
        </row>
        <row r="8589">
          <cell r="I8589" t="str">
            <v>F</v>
          </cell>
          <cell r="J8589">
            <v>2000</v>
          </cell>
          <cell r="K8589">
            <v>2000</v>
          </cell>
          <cell r="L8589">
            <v>6000</v>
          </cell>
          <cell r="M8589" t="str">
            <v>F</v>
          </cell>
          <cell r="N8589">
            <v>3</v>
          </cell>
          <cell r="O8589" t="str">
            <v>L</v>
          </cell>
        </row>
        <row r="8590">
          <cell r="G8590" t="str">
            <v>SPO-2023/05-0005, SPO-2023/02-0021</v>
          </cell>
        </row>
        <row r="8590">
          <cell r="I8590" t="str">
            <v>F</v>
          </cell>
          <cell r="J8590">
            <v>84000</v>
          </cell>
          <cell r="K8590">
            <v>84000</v>
          </cell>
          <cell r="L8590">
            <v>252000</v>
          </cell>
          <cell r="M8590" t="str">
            <v>F</v>
          </cell>
          <cell r="N8590">
            <v>3</v>
          </cell>
          <cell r="O8590" t="str">
            <v>L</v>
          </cell>
        </row>
        <row r="8591">
          <cell r="G8591" t="str">
            <v>SPO-2023/03-0022</v>
          </cell>
        </row>
        <row r="8591">
          <cell r="I8591" t="str">
            <v>F</v>
          </cell>
          <cell r="J8591">
            <v>40400</v>
          </cell>
          <cell r="K8591">
            <v>40400</v>
          </cell>
          <cell r="L8591">
            <v>121200</v>
          </cell>
          <cell r="M8591" t="str">
            <v>F</v>
          </cell>
          <cell r="N8591">
            <v>3</v>
          </cell>
          <cell r="O8591" t="str">
            <v>L</v>
          </cell>
        </row>
        <row r="8592">
          <cell r="G8592" t="str">
            <v>SPO-2023/01-0004</v>
          </cell>
        </row>
        <row r="8592">
          <cell r="I8592" t="str">
            <v>F</v>
          </cell>
          <cell r="J8592">
            <v>400</v>
          </cell>
          <cell r="K8592">
            <v>400</v>
          </cell>
          <cell r="L8592">
            <v>1200</v>
          </cell>
          <cell r="M8592" t="str">
            <v>F</v>
          </cell>
          <cell r="N8592">
            <v>3</v>
          </cell>
          <cell r="O8592" t="str">
            <v>L</v>
          </cell>
        </row>
        <row r="8593">
          <cell r="G8593" t="str">
            <v>SPO-2023/03-0018</v>
          </cell>
        </row>
        <row r="8593">
          <cell r="I8593" t="str">
            <v>F</v>
          </cell>
          <cell r="J8593">
            <v>10811</v>
          </cell>
          <cell r="K8593">
            <v>10811</v>
          </cell>
          <cell r="L8593">
            <v>32433</v>
          </cell>
          <cell r="M8593" t="str">
            <v>F</v>
          </cell>
          <cell r="N8593">
            <v>3</v>
          </cell>
          <cell r="O8593" t="str">
            <v>L</v>
          </cell>
        </row>
        <row r="8594">
          <cell r="G8594" t="str">
            <v>SPO-2023/01-0010</v>
          </cell>
        </row>
        <row r="8594">
          <cell r="I8594" t="str">
            <v>F</v>
          </cell>
          <cell r="J8594">
            <v>48450</v>
          </cell>
          <cell r="K8594">
            <v>48450</v>
          </cell>
          <cell r="L8594">
            <v>145350</v>
          </cell>
          <cell r="M8594" t="str">
            <v>F</v>
          </cell>
          <cell r="N8594">
            <v>3</v>
          </cell>
          <cell r="O8594" t="str">
            <v>L</v>
          </cell>
        </row>
        <row r="8595">
          <cell r="G8595" t="str">
            <v>SPO-2023/03-0026</v>
          </cell>
        </row>
        <row r="8595">
          <cell r="I8595" t="str">
            <v>F</v>
          </cell>
          <cell r="J8595">
            <v>2495</v>
          </cell>
          <cell r="K8595">
            <v>2495</v>
          </cell>
          <cell r="L8595">
            <v>7485</v>
          </cell>
          <cell r="M8595" t="str">
            <v>F</v>
          </cell>
          <cell r="N8595">
            <v>3</v>
          </cell>
          <cell r="O8595" t="str">
            <v>L</v>
          </cell>
        </row>
        <row r="8596">
          <cell r="G8596" t="str">
            <v>SPO-2023/02-0002, SPO-2023/01-0007</v>
          </cell>
        </row>
        <row r="8596">
          <cell r="I8596" t="str">
            <v>F</v>
          </cell>
          <cell r="J8596">
            <v>7800</v>
          </cell>
          <cell r="K8596">
            <v>7800</v>
          </cell>
          <cell r="L8596">
            <v>23400</v>
          </cell>
          <cell r="M8596" t="str">
            <v>F</v>
          </cell>
          <cell r="N8596">
            <v>3</v>
          </cell>
          <cell r="O8596" t="str">
            <v>L</v>
          </cell>
        </row>
        <row r="8597">
          <cell r="G8597" t="str">
            <v>SPO-2023/05-0020, SPO-2023/04-0004, SPO-2023/03-0017</v>
          </cell>
        </row>
        <row r="8597">
          <cell r="I8597" t="str">
            <v>F</v>
          </cell>
          <cell r="J8597">
            <v>116180</v>
          </cell>
          <cell r="K8597">
            <v>116180</v>
          </cell>
          <cell r="L8597">
            <v>348540</v>
          </cell>
          <cell r="M8597" t="str">
            <v>F</v>
          </cell>
          <cell r="N8597">
            <v>3</v>
          </cell>
          <cell r="O8597" t="str">
            <v>L</v>
          </cell>
        </row>
        <row r="8598">
          <cell r="F8598" t="str">
            <v>MAGU5116261</v>
          </cell>
          <cell r="G8598" t="str">
            <v>GR-2023/01-0046</v>
          </cell>
          <cell r="H8598" t="str">
            <v>202209-S0087, 202207-S0011, 202203-S0029, 202210-S0081, 202210-S0015, 202205-S0051, 202212-S0009, 202211-S0086, 202210-S0031, 202211-S0039, 202208-S0021, 202210-S0032, 202207-S0067, 202210-S0062, 202211-S0060, 202209-S0061, 202208-S0047</v>
          </cell>
          <cell r="I8598" t="str">
            <v>F</v>
          </cell>
          <cell r="J8598">
            <v>37164.88</v>
          </cell>
          <cell r="K8598">
            <v>37164.88</v>
          </cell>
          <cell r="L8598">
            <v>165721.92</v>
          </cell>
          <cell r="M8598" t="str">
            <v>F</v>
          </cell>
          <cell r="N8598">
            <v>4.4591</v>
          </cell>
          <cell r="O8598" t="str">
            <v>I</v>
          </cell>
        </row>
        <row r="8599">
          <cell r="F8599" t="str">
            <v>MAGU5116261</v>
          </cell>
          <cell r="G8599" t="str">
            <v>GR-2023/01-0045</v>
          </cell>
          <cell r="H8599" t="str">
            <v>202207-S0019, 202210-S0019, 202211-S0089, 202210-S0060, 202210-S0071, 202207-S0054, 202207-S0072, 202211-S0056</v>
          </cell>
          <cell r="I8599" t="str">
            <v>F</v>
          </cell>
          <cell r="J8599">
            <v>28122.14</v>
          </cell>
          <cell r="K8599">
            <v>28122.14</v>
          </cell>
          <cell r="L8599">
            <v>125399.43</v>
          </cell>
          <cell r="M8599" t="str">
            <v>F</v>
          </cell>
          <cell r="N8599">
            <v>4.4591</v>
          </cell>
          <cell r="O8599" t="str">
            <v>I</v>
          </cell>
        </row>
        <row r="8600">
          <cell r="G8600" t="str">
            <v>GR-2022/12-0054</v>
          </cell>
        </row>
        <row r="8600">
          <cell r="I8600" t="str">
            <v>F</v>
          </cell>
          <cell r="J8600">
            <v>39</v>
          </cell>
          <cell r="K8600">
            <v>39</v>
          </cell>
          <cell r="L8600">
            <v>39</v>
          </cell>
          <cell r="M8600" t="str">
            <v>F</v>
          </cell>
          <cell r="N8600">
            <v>1</v>
          </cell>
        </row>
        <row r="8601">
          <cell r="F8601" t="str">
            <v>TGHU9836745</v>
          </cell>
          <cell r="G8601" t="str">
            <v>GR-2023/01-0014</v>
          </cell>
          <cell r="H8601" t="str">
            <v>202211-S0090, 202211-S0024, 202211-S0015, 202209-S0060, 202211-S0019</v>
          </cell>
          <cell r="I8601" t="str">
            <v>F</v>
          </cell>
          <cell r="J8601">
            <v>5514.37</v>
          </cell>
          <cell r="K8601">
            <v>5514.37</v>
          </cell>
          <cell r="L8601">
            <v>24449.61</v>
          </cell>
          <cell r="M8601" t="str">
            <v>F</v>
          </cell>
          <cell r="N8601">
            <v>4.4338</v>
          </cell>
          <cell r="O8601" t="str">
            <v>I</v>
          </cell>
        </row>
        <row r="8602">
          <cell r="F8602" t="str">
            <v>TGHU9836745</v>
          </cell>
          <cell r="G8602" t="str">
            <v>GR-2023/01-0013</v>
          </cell>
          <cell r="H8602" t="str">
            <v>202209-S0008, 202210-S0023, 202209-S0029, 202210-S0059, 202210-S0033</v>
          </cell>
          <cell r="I8602" t="str">
            <v>F</v>
          </cell>
          <cell r="J8602">
            <v>12522.14</v>
          </cell>
          <cell r="K8602">
            <v>12522.14</v>
          </cell>
          <cell r="L8602">
            <v>55520.66</v>
          </cell>
          <cell r="M8602" t="str">
            <v>F</v>
          </cell>
          <cell r="N8602">
            <v>4.4338</v>
          </cell>
          <cell r="O8602" t="str">
            <v>I</v>
          </cell>
        </row>
        <row r="8603">
          <cell r="F8603" t="str">
            <v>TGHU9836745</v>
          </cell>
          <cell r="G8603" t="str">
            <v>GR-2023/01-0012</v>
          </cell>
          <cell r="H8603" t="str">
            <v>202210-S0012, 202210-S0057</v>
          </cell>
          <cell r="I8603" t="str">
            <v>F</v>
          </cell>
          <cell r="J8603">
            <v>9506.6</v>
          </cell>
          <cell r="K8603">
            <v>9506.6</v>
          </cell>
          <cell r="L8603">
            <v>42150.36</v>
          </cell>
          <cell r="M8603" t="str">
            <v>F</v>
          </cell>
          <cell r="N8603">
            <v>4.4338</v>
          </cell>
          <cell r="O8603" t="str">
            <v>I</v>
          </cell>
        </row>
        <row r="8604">
          <cell r="F8604" t="str">
            <v>TGHU9836745</v>
          </cell>
          <cell r="G8604" t="str">
            <v>GR-2023/01-0011</v>
          </cell>
          <cell r="H8604" t="str">
            <v>202211-S0018, 202212-S0001</v>
          </cell>
          <cell r="I8604" t="str">
            <v>F</v>
          </cell>
          <cell r="J8604">
            <v>911</v>
          </cell>
          <cell r="K8604">
            <v>911</v>
          </cell>
          <cell r="L8604">
            <v>4039.19</v>
          </cell>
          <cell r="M8604" t="str">
            <v>F</v>
          </cell>
          <cell r="N8604">
            <v>4.4338</v>
          </cell>
          <cell r="O8604" t="str">
            <v>I</v>
          </cell>
        </row>
        <row r="8605">
          <cell r="F8605" t="str">
            <v>TGHU9836745</v>
          </cell>
          <cell r="G8605" t="str">
            <v>GR-2023/01-0005</v>
          </cell>
          <cell r="H8605" t="str">
            <v>202208-S0076, 202210-S0008, 202209-S0012</v>
          </cell>
          <cell r="I8605" t="str">
            <v>F</v>
          </cell>
          <cell r="J8605">
            <v>7775.78</v>
          </cell>
          <cell r="K8605">
            <v>7775.78</v>
          </cell>
          <cell r="L8605">
            <v>34476.25</v>
          </cell>
          <cell r="M8605" t="str">
            <v>F</v>
          </cell>
          <cell r="N8605">
            <v>4.4338</v>
          </cell>
          <cell r="O8605" t="str">
            <v>I</v>
          </cell>
        </row>
        <row r="8606">
          <cell r="F8606" t="str">
            <v>FFAU4023964</v>
          </cell>
          <cell r="G8606" t="str">
            <v>GR-2023/01-0059</v>
          </cell>
          <cell r="H8606" t="str">
            <v>202212-S0018, 202211-S0042</v>
          </cell>
          <cell r="I8606" t="str">
            <v>F</v>
          </cell>
          <cell r="J8606">
            <v>611.33</v>
          </cell>
          <cell r="K8606">
            <v>611.33</v>
          </cell>
          <cell r="L8606">
            <v>2731.54</v>
          </cell>
          <cell r="M8606" t="str">
            <v>F</v>
          </cell>
          <cell r="N8606">
            <v>4.4682</v>
          </cell>
          <cell r="O8606" t="str">
            <v>I</v>
          </cell>
        </row>
        <row r="8607">
          <cell r="F8607" t="str">
            <v>FFAU4023964</v>
          </cell>
          <cell r="G8607" t="str">
            <v>GR-2023/01-0058</v>
          </cell>
          <cell r="H8607" t="str">
            <v>202211-S0112, 202208-S0072, 202202-S0031</v>
          </cell>
          <cell r="I8607" t="str">
            <v>F</v>
          </cell>
          <cell r="J8607">
            <v>14257.65</v>
          </cell>
          <cell r="K8607">
            <v>14257.65</v>
          </cell>
          <cell r="L8607">
            <v>63706.03</v>
          </cell>
          <cell r="M8607" t="str">
            <v>F</v>
          </cell>
          <cell r="N8607">
            <v>4.4682</v>
          </cell>
          <cell r="O8607" t="str">
            <v>I</v>
          </cell>
        </row>
        <row r="8608">
          <cell r="F8608" t="str">
            <v>DFSU7768550</v>
          </cell>
          <cell r="G8608" t="str">
            <v>GR-2023/01-0057</v>
          </cell>
          <cell r="H8608" t="str">
            <v>202211-S0059, 202211-S0066</v>
          </cell>
          <cell r="I8608" t="str">
            <v>F</v>
          </cell>
          <cell r="J8608">
            <v>9529.36</v>
          </cell>
          <cell r="K8608">
            <v>9529.36</v>
          </cell>
          <cell r="L8608">
            <v>42579.09</v>
          </cell>
          <cell r="M8608" t="str">
            <v>F</v>
          </cell>
          <cell r="N8608">
            <v>4.4682</v>
          </cell>
          <cell r="O8608" t="str">
            <v>I</v>
          </cell>
        </row>
        <row r="8609">
          <cell r="F8609" t="str">
            <v>GESU6837149</v>
          </cell>
          <cell r="G8609" t="str">
            <v>GR-2023/01-0061</v>
          </cell>
          <cell r="H8609" t="str">
            <v>202211-S0066</v>
          </cell>
          <cell r="I8609" t="str">
            <v>F</v>
          </cell>
          <cell r="J8609">
            <v>13958</v>
          </cell>
          <cell r="K8609">
            <v>13958</v>
          </cell>
          <cell r="L8609">
            <v>62367.14</v>
          </cell>
          <cell r="M8609" t="str">
            <v>F</v>
          </cell>
          <cell r="N8609">
            <v>4.4682</v>
          </cell>
          <cell r="O8609" t="str">
            <v>I</v>
          </cell>
        </row>
        <row r="8610">
          <cell r="G8610" t="str">
            <v>GR-2022/12-0053</v>
          </cell>
        </row>
        <row r="8610">
          <cell r="I8610" t="str">
            <v>F</v>
          </cell>
          <cell r="J8610">
            <v>1032</v>
          </cell>
          <cell r="K8610">
            <v>1032</v>
          </cell>
          <cell r="L8610">
            <v>1032</v>
          </cell>
          <cell r="M8610" t="str">
            <v>F</v>
          </cell>
          <cell r="N8610">
            <v>1</v>
          </cell>
        </row>
        <row r="8611">
          <cell r="F8611" t="str">
            <v>FFAU2161033</v>
          </cell>
          <cell r="G8611" t="str">
            <v>GR-2022/12-0055</v>
          </cell>
          <cell r="H8611" t="str">
            <v>202211-S0067, 202209-S0037, 202208-S0081, 202209-S0090, 202211-S0058, 202209-S0071, 202207-S0014, 202210-S0070, 202210-S0078, 202208-S0030, 202208-S0050, 202208-S0067, 202210-S0065, 202210-S0027, 202210-S0066, 202211-S0055, 202211-S0102, 202211-S0038</v>
          </cell>
          <cell r="I8611" t="str">
            <v>F</v>
          </cell>
          <cell r="J8611">
            <v>586711.5</v>
          </cell>
          <cell r="K8611">
            <v>586711.5</v>
          </cell>
          <cell r="L8611">
            <v>372503.13</v>
          </cell>
          <cell r="M8611" t="str">
            <v>F</v>
          </cell>
          <cell r="N8611">
            <v>0.6349</v>
          </cell>
          <cell r="O8611" t="str">
            <v>I</v>
          </cell>
        </row>
        <row r="8612">
          <cell r="G8612" t="str">
            <v>SPO-2023/03-0028</v>
          </cell>
        </row>
        <row r="8612">
          <cell r="I8612" t="str">
            <v>F</v>
          </cell>
          <cell r="J8612">
            <v>21000</v>
          </cell>
          <cell r="K8612">
            <v>21000</v>
          </cell>
          <cell r="L8612">
            <v>21000</v>
          </cell>
          <cell r="M8612" t="str">
            <v>F</v>
          </cell>
          <cell r="N8612">
            <v>1</v>
          </cell>
          <cell r="O8612" t="str">
            <v>L</v>
          </cell>
        </row>
        <row r="8613">
          <cell r="G8613" t="str">
            <v>SPO-2023/09-0001, SPO-2023/03-0044, SPO-2023/05-0005, SPO-2023/02-0021</v>
          </cell>
        </row>
        <row r="8613">
          <cell r="I8613" t="str">
            <v>F</v>
          </cell>
          <cell r="J8613">
            <v>162391</v>
          </cell>
          <cell r="K8613">
            <v>162391</v>
          </cell>
          <cell r="L8613">
            <v>487173</v>
          </cell>
          <cell r="M8613" t="str">
            <v>F</v>
          </cell>
          <cell r="N8613">
            <v>3</v>
          </cell>
          <cell r="O8613" t="str">
            <v>L</v>
          </cell>
        </row>
        <row r="8614">
          <cell r="G8614" t="str">
            <v>SPO-2023/03-0022, SPO-2023/05-0026, SPO-2023/04-0030, SPO-2023/05-0058</v>
          </cell>
        </row>
        <row r="8614">
          <cell r="I8614" t="str">
            <v>F</v>
          </cell>
          <cell r="J8614">
            <v>42417</v>
          </cell>
          <cell r="K8614">
            <v>42417</v>
          </cell>
          <cell r="L8614">
            <v>127251</v>
          </cell>
          <cell r="M8614" t="str">
            <v>F</v>
          </cell>
          <cell r="N8614">
            <v>3</v>
          </cell>
          <cell r="O8614" t="str">
            <v>L</v>
          </cell>
        </row>
        <row r="8615">
          <cell r="G8615" t="str">
            <v>SPO-2023/03-0017</v>
          </cell>
        </row>
        <row r="8615">
          <cell r="I8615" t="str">
            <v>F</v>
          </cell>
          <cell r="J8615">
            <v>5700</v>
          </cell>
          <cell r="K8615">
            <v>5700</v>
          </cell>
          <cell r="L8615">
            <v>17100</v>
          </cell>
          <cell r="M8615" t="str">
            <v>F</v>
          </cell>
          <cell r="N8615">
            <v>3</v>
          </cell>
          <cell r="O8615" t="str">
            <v>L</v>
          </cell>
        </row>
        <row r="8616">
          <cell r="G8616" t="str">
            <v>SPO-2023/06-0042, SPO-2023/03-0036, SPO-2022/12-0069, SPO-2023/05-0019, SPO-2023/04-0017</v>
          </cell>
        </row>
        <row r="8616">
          <cell r="I8616" t="str">
            <v>F</v>
          </cell>
          <cell r="J8616">
            <v>142002</v>
          </cell>
          <cell r="K8616">
            <v>142002</v>
          </cell>
          <cell r="L8616">
            <v>85201.2</v>
          </cell>
          <cell r="M8616" t="str">
            <v>F</v>
          </cell>
          <cell r="N8616">
            <v>0.6</v>
          </cell>
          <cell r="O8616" t="str">
            <v>L</v>
          </cell>
        </row>
        <row r="8617">
          <cell r="F8617" t="str">
            <v>TCNU1180284</v>
          </cell>
          <cell r="G8617" t="str">
            <v>GR-2023/01-0040</v>
          </cell>
          <cell r="H8617" t="str">
            <v>202210-S0058, 202210-S0038, 202210-S0024, 202212-S0002, 202209-S0055, 202210-S0030, 202211-S0013, 202212-S0004, 202211-S0099</v>
          </cell>
          <cell r="I8617" t="str">
            <v>F</v>
          </cell>
          <cell r="J8617">
            <v>47820.48</v>
          </cell>
          <cell r="K8617">
            <v>47820.48</v>
          </cell>
          <cell r="L8617">
            <v>213236.3</v>
          </cell>
          <cell r="M8617" t="str">
            <v>F</v>
          </cell>
          <cell r="N8617">
            <v>4.4591</v>
          </cell>
          <cell r="O8617" t="str">
            <v>I</v>
          </cell>
        </row>
        <row r="8618">
          <cell r="F8618" t="str">
            <v>TCKU6910652</v>
          </cell>
          <cell r="G8618" t="str">
            <v>GR-2022/12-0051</v>
          </cell>
          <cell r="H8618" t="str">
            <v>202209-S0074, 202209-S0037, 202210-S0070, 202207-S0032, 202210-S0066, 202210-S0044, 202110-S0080, 202211-S0014, 202206-S0080, 202211-S0079, 202207-S0027, 202210-S0027, 202209-S0071, 202211-S0028, 202210-S0036, 202210-S0043, 202210-S0001, 202210-S0084, 202210-S0076, 202204-S0037, 202110-S0041, 202205-S0019, 202205-S0039, 202104-S0102, 202209-S0081, 202208-S0081, 202210-S0078, 202208-S0037, 202209-S0033</v>
          </cell>
          <cell r="I8618" t="str">
            <v>F</v>
          </cell>
          <cell r="J8618">
            <v>831149.94</v>
          </cell>
          <cell r="K8618">
            <v>831149.94</v>
          </cell>
          <cell r="L8618">
            <v>534844.99</v>
          </cell>
          <cell r="M8618" t="str">
            <v>F</v>
          </cell>
          <cell r="N8618">
            <v>0.6435</v>
          </cell>
          <cell r="O8618" t="str">
            <v>I</v>
          </cell>
        </row>
        <row r="8619">
          <cell r="F8619" t="str">
            <v>GESU5592530</v>
          </cell>
          <cell r="G8619" t="str">
            <v>GR-2022/12-0039</v>
          </cell>
          <cell r="H8619" t="str">
            <v>202211-S0046</v>
          </cell>
          <cell r="I8619" t="str">
            <v>F</v>
          </cell>
          <cell r="J8619">
            <v>13958</v>
          </cell>
          <cell r="K8619">
            <v>13958</v>
          </cell>
          <cell r="L8619">
            <v>64198.43</v>
          </cell>
          <cell r="M8619" t="str">
            <v>F</v>
          </cell>
          <cell r="N8619">
            <v>4.5994</v>
          </cell>
          <cell r="O8619" t="str">
            <v>I</v>
          </cell>
        </row>
        <row r="8620">
          <cell r="F8620" t="str">
            <v>SEKU5876670</v>
          </cell>
          <cell r="G8620" t="str">
            <v>GR-2022/12-0040</v>
          </cell>
          <cell r="H8620" t="str">
            <v>202211-S0046</v>
          </cell>
          <cell r="I8620" t="str">
            <v>F</v>
          </cell>
          <cell r="J8620">
            <v>13958</v>
          </cell>
          <cell r="K8620">
            <v>13958</v>
          </cell>
          <cell r="L8620">
            <v>64198.43</v>
          </cell>
          <cell r="M8620" t="str">
            <v>F</v>
          </cell>
          <cell r="N8620">
            <v>4.5994</v>
          </cell>
          <cell r="O8620" t="str">
            <v>I</v>
          </cell>
        </row>
        <row r="8621">
          <cell r="G8621" t="str">
            <v>SPO-2023/01-0007</v>
          </cell>
        </row>
        <row r="8621">
          <cell r="I8621" t="str">
            <v>F</v>
          </cell>
          <cell r="J8621">
            <v>1050</v>
          </cell>
          <cell r="K8621">
            <v>1050</v>
          </cell>
          <cell r="L8621">
            <v>3150</v>
          </cell>
          <cell r="M8621" t="str">
            <v>F</v>
          </cell>
          <cell r="N8621">
            <v>3</v>
          </cell>
          <cell r="O8621" t="str">
            <v>L</v>
          </cell>
        </row>
        <row r="8622">
          <cell r="G8622" t="str">
            <v>SPO-2023/02-0021</v>
          </cell>
        </row>
        <row r="8622">
          <cell r="I8622" t="str">
            <v>F</v>
          </cell>
          <cell r="J8622">
            <v>19000</v>
          </cell>
          <cell r="K8622">
            <v>19000</v>
          </cell>
          <cell r="L8622">
            <v>57000</v>
          </cell>
          <cell r="M8622" t="str">
            <v>F</v>
          </cell>
          <cell r="N8622">
            <v>3</v>
          </cell>
          <cell r="O8622" t="str">
            <v>L</v>
          </cell>
        </row>
        <row r="8623">
          <cell r="F8623" t="str">
            <v>OOCU9014270</v>
          </cell>
          <cell r="G8623" t="str">
            <v>GR-2023/01-0021</v>
          </cell>
          <cell r="H8623" t="str">
            <v>202208-S0057, 202211-S0029, 202206-S0050, 202204-S0029</v>
          </cell>
          <cell r="I8623" t="str">
            <v>F</v>
          </cell>
          <cell r="J8623">
            <v>15803.04</v>
          </cell>
          <cell r="K8623">
            <v>15803.04</v>
          </cell>
          <cell r="L8623">
            <v>70467.34</v>
          </cell>
          <cell r="M8623" t="str">
            <v>F</v>
          </cell>
          <cell r="N8623">
            <v>4.4591</v>
          </cell>
          <cell r="O8623" t="str">
            <v>I</v>
          </cell>
        </row>
        <row r="8624">
          <cell r="G8624" t="str">
            <v>GR-2022/12-0037</v>
          </cell>
        </row>
        <row r="8624">
          <cell r="I8624" t="str">
            <v>F</v>
          </cell>
          <cell r="J8624">
            <v>5104</v>
          </cell>
          <cell r="K8624">
            <v>5104</v>
          </cell>
          <cell r="L8624">
            <v>5104</v>
          </cell>
          <cell r="M8624" t="str">
            <v>F</v>
          </cell>
          <cell r="N8624">
            <v>1</v>
          </cell>
        </row>
        <row r="8625">
          <cell r="F8625" t="str">
            <v>BEAU6254376</v>
          </cell>
          <cell r="G8625" t="str">
            <v>GR-2023/01-0032</v>
          </cell>
          <cell r="H8625" t="str">
            <v>202209-S0036, 202210-S0063, 202104-S0004, 202209-S0051, 202210-S0020, 202208-S0063, 202209-S0043, 202209-S0035</v>
          </cell>
          <cell r="I8625" t="str">
            <v>F</v>
          </cell>
          <cell r="J8625">
            <v>158493</v>
          </cell>
          <cell r="K8625">
            <v>158493</v>
          </cell>
          <cell r="L8625">
            <v>101530.62</v>
          </cell>
          <cell r="M8625" t="str">
            <v>F</v>
          </cell>
          <cell r="N8625">
            <v>0.6406</v>
          </cell>
          <cell r="O8625" t="str">
            <v>I</v>
          </cell>
        </row>
        <row r="8626">
          <cell r="F8626" t="str">
            <v>TCKU7906997</v>
          </cell>
          <cell r="G8626" t="str">
            <v>GR-2023/01-0055</v>
          </cell>
          <cell r="H8626" t="str">
            <v>202211-S0011, 202210-S0063, 202208-S0063, 202209-S0051, 202207-S0026, 202201-S0010, 202111-S0013, 202211-S0081, 202209-S0056</v>
          </cell>
          <cell r="I8626" t="str">
            <v>F</v>
          </cell>
          <cell r="J8626">
            <v>202042</v>
          </cell>
          <cell r="K8626">
            <v>202042</v>
          </cell>
          <cell r="L8626">
            <v>129428.11</v>
          </cell>
          <cell r="M8626" t="str">
            <v>F</v>
          </cell>
          <cell r="N8626">
            <v>0.6406</v>
          </cell>
          <cell r="O8626" t="str">
            <v>I</v>
          </cell>
        </row>
        <row r="8627">
          <cell r="G8627" t="str">
            <v>GR-2022/12-0031</v>
          </cell>
        </row>
        <row r="8627">
          <cell r="I8627" t="str">
            <v>F</v>
          </cell>
          <cell r="J8627">
            <v>130</v>
          </cell>
          <cell r="K8627">
            <v>130</v>
          </cell>
          <cell r="L8627">
            <v>130</v>
          </cell>
          <cell r="M8627" t="str">
            <v>F</v>
          </cell>
          <cell r="N8627">
            <v>1</v>
          </cell>
          <cell r="O8627" t="str">
            <v>L</v>
          </cell>
        </row>
        <row r="8628">
          <cell r="G8628" t="str">
            <v>SPO-2023/01-0007</v>
          </cell>
        </row>
        <row r="8628">
          <cell r="I8628" t="str">
            <v>F</v>
          </cell>
          <cell r="J8628">
            <v>3450</v>
          </cell>
          <cell r="K8628">
            <v>3450</v>
          </cell>
          <cell r="L8628">
            <v>10350</v>
          </cell>
          <cell r="M8628" t="str">
            <v>F</v>
          </cell>
          <cell r="N8628">
            <v>3</v>
          </cell>
          <cell r="O8628" t="str">
            <v>L</v>
          </cell>
        </row>
        <row r="8629">
          <cell r="F8629" t="str">
            <v>OOLU6784503</v>
          </cell>
          <cell r="G8629" t="str">
            <v>GR-2023/01-0024</v>
          </cell>
          <cell r="H8629" t="str">
            <v>202208-S0086, 202111-S0022, 202111-S0024, 202210-S0086</v>
          </cell>
          <cell r="I8629" t="str">
            <v>F</v>
          </cell>
          <cell r="J8629">
            <v>18336.98</v>
          </cell>
          <cell r="K8629">
            <v>18336.98</v>
          </cell>
          <cell r="L8629">
            <v>81766.43</v>
          </cell>
          <cell r="M8629" t="str">
            <v>F</v>
          </cell>
          <cell r="N8629">
            <v>4.4591</v>
          </cell>
          <cell r="O8629" t="str">
            <v>I</v>
          </cell>
        </row>
        <row r="8630">
          <cell r="G8630" t="str">
            <v>SPO-2022/12-0030</v>
          </cell>
        </row>
        <row r="8630">
          <cell r="I8630" t="str">
            <v>F</v>
          </cell>
          <cell r="J8630">
            <v>3523</v>
          </cell>
          <cell r="K8630">
            <v>3523</v>
          </cell>
          <cell r="L8630">
            <v>10569</v>
          </cell>
          <cell r="M8630" t="str">
            <v>F</v>
          </cell>
          <cell r="N8630">
            <v>3</v>
          </cell>
          <cell r="O8630" t="str">
            <v>L</v>
          </cell>
        </row>
        <row r="8631">
          <cell r="F8631" t="str">
            <v>OOLU6844639</v>
          </cell>
          <cell r="G8631" t="str">
            <v>GR-2023/01-0031</v>
          </cell>
          <cell r="H8631" t="str">
            <v>202111-S0022, 202204-S0040, 202204-S0051, 202205-S0076, 202204-S0052, 202207-S0035</v>
          </cell>
          <cell r="I8631" t="str">
            <v>F</v>
          </cell>
          <cell r="J8631">
            <v>13987.62</v>
          </cell>
          <cell r="K8631">
            <v>13987.62</v>
          </cell>
          <cell r="L8631">
            <v>62372.2</v>
          </cell>
          <cell r="M8631" t="str">
            <v>F</v>
          </cell>
          <cell r="N8631">
            <v>4.4591</v>
          </cell>
          <cell r="O8631" t="str">
            <v>I</v>
          </cell>
        </row>
        <row r="8632">
          <cell r="F8632" t="str">
            <v>OOLU6876976</v>
          </cell>
          <cell r="G8632" t="str">
            <v>GR-2023/01-0028</v>
          </cell>
          <cell r="H8632" t="str">
            <v>202211-S0083, 202211-S0050, 202205-S0066, 202111-S0022, 202211-S0044, 202205-S0058, 202208-S0086, 202210-S0086, 202209-S0082, 202205-S0076, 202109-S0039, 202201-S0004, 202211-S0040, 202211-S0053, 202209-S0059, 202211-S0110</v>
          </cell>
          <cell r="I8632" t="str">
            <v>F</v>
          </cell>
          <cell r="J8632">
            <v>19936.09</v>
          </cell>
          <cell r="K8632">
            <v>19936.09</v>
          </cell>
          <cell r="L8632">
            <v>88897.02</v>
          </cell>
          <cell r="M8632" t="str">
            <v>F</v>
          </cell>
          <cell r="N8632">
            <v>4.4591</v>
          </cell>
          <cell r="O8632" t="str">
            <v>I</v>
          </cell>
        </row>
        <row r="8633">
          <cell r="G8633" t="str">
            <v>SPO-2023/02-0002</v>
          </cell>
        </row>
        <row r="8633">
          <cell r="I8633" t="str">
            <v>F</v>
          </cell>
          <cell r="J8633">
            <v>6720</v>
          </cell>
          <cell r="K8633">
            <v>6720</v>
          </cell>
          <cell r="L8633">
            <v>20160</v>
          </cell>
          <cell r="M8633" t="str">
            <v>F</v>
          </cell>
          <cell r="N8633">
            <v>3</v>
          </cell>
          <cell r="O8633" t="str">
            <v>L</v>
          </cell>
        </row>
        <row r="8634">
          <cell r="G8634" t="str">
            <v>SPO-2023/05-0019, SPO-2023/05-0056</v>
          </cell>
        </row>
        <row r="8634">
          <cell r="I8634" t="str">
            <v>F</v>
          </cell>
          <cell r="J8634">
            <v>36775.4</v>
          </cell>
          <cell r="K8634">
            <v>36775.4</v>
          </cell>
          <cell r="L8634">
            <v>110326.2</v>
          </cell>
          <cell r="M8634" t="str">
            <v>F</v>
          </cell>
          <cell r="N8634">
            <v>3</v>
          </cell>
          <cell r="O8634" t="str">
            <v>N</v>
          </cell>
        </row>
        <row r="8635">
          <cell r="G8635" t="str">
            <v>SPO-2023/02-0021, SPO-2023/03-0044</v>
          </cell>
        </row>
        <row r="8635">
          <cell r="I8635" t="str">
            <v>F</v>
          </cell>
          <cell r="J8635">
            <v>57320</v>
          </cell>
          <cell r="K8635">
            <v>57320</v>
          </cell>
          <cell r="L8635">
            <v>171960</v>
          </cell>
          <cell r="M8635" t="str">
            <v>F</v>
          </cell>
          <cell r="N8635">
            <v>3</v>
          </cell>
          <cell r="O8635" t="str">
            <v>L</v>
          </cell>
        </row>
        <row r="8636">
          <cell r="G8636" t="str">
            <v>SPO-2022/12-0069, SPO-2023/02-0008, SPO-2023/03-0036</v>
          </cell>
        </row>
        <row r="8636">
          <cell r="I8636" t="str">
            <v>F</v>
          </cell>
          <cell r="J8636">
            <v>20787.36</v>
          </cell>
          <cell r="K8636">
            <v>20787.36</v>
          </cell>
          <cell r="L8636">
            <v>12472.42</v>
          </cell>
          <cell r="M8636" t="str">
            <v>F</v>
          </cell>
          <cell r="N8636">
            <v>0.6</v>
          </cell>
          <cell r="O8636" t="str">
            <v>L</v>
          </cell>
        </row>
        <row r="8637">
          <cell r="F8637" t="str">
            <v>FCIU9665727 (KUCHING)</v>
          </cell>
          <cell r="G8637" t="str">
            <v>GR-2023/02-0002</v>
          </cell>
          <cell r="H8637" t="str">
            <v>202211-S0035</v>
          </cell>
          <cell r="I8637" t="str">
            <v>F</v>
          </cell>
          <cell r="J8637">
            <v>8995.52</v>
          </cell>
          <cell r="K8637">
            <v>8995.52</v>
          </cell>
          <cell r="L8637">
            <v>40193.78</v>
          </cell>
          <cell r="M8637" t="str">
            <v>F</v>
          </cell>
          <cell r="N8637">
            <v>4.4682</v>
          </cell>
          <cell r="O8637" t="str">
            <v>I</v>
          </cell>
        </row>
        <row r="8638">
          <cell r="F8638" t="str">
            <v>FCIU9665727 (KUCHING)</v>
          </cell>
          <cell r="G8638" t="str">
            <v>GR-2023/02-0001</v>
          </cell>
          <cell r="H8638" t="str">
            <v>202210-S0047, 202211-S0036</v>
          </cell>
          <cell r="I8638" t="str">
            <v>F</v>
          </cell>
          <cell r="J8638">
            <v>8014.26</v>
          </cell>
          <cell r="K8638">
            <v>8014.26</v>
          </cell>
          <cell r="L8638">
            <v>35809.32</v>
          </cell>
          <cell r="M8638" t="str">
            <v>F</v>
          </cell>
          <cell r="N8638">
            <v>4.4682</v>
          </cell>
          <cell r="O8638" t="str">
            <v>I</v>
          </cell>
        </row>
        <row r="8639">
          <cell r="F8639" t="str">
            <v>FSCU8015460</v>
          </cell>
          <cell r="G8639" t="str">
            <v>GR-2023/01-0006</v>
          </cell>
          <cell r="H8639" t="str">
            <v>202209-S0075, 202206-S0010</v>
          </cell>
          <cell r="I8639" t="str">
            <v>F</v>
          </cell>
          <cell r="J8639">
            <v>13547.48</v>
          </cell>
          <cell r="K8639">
            <v>13547.48</v>
          </cell>
          <cell r="L8639">
            <v>60409.57</v>
          </cell>
          <cell r="M8639" t="str">
            <v>F</v>
          </cell>
          <cell r="N8639">
            <v>4.4591</v>
          </cell>
          <cell r="O8639" t="str">
            <v>I</v>
          </cell>
        </row>
        <row r="8640">
          <cell r="G8640" t="str">
            <v>SPO-2022/12-0062</v>
          </cell>
        </row>
        <row r="8640">
          <cell r="I8640" t="str">
            <v>F</v>
          </cell>
          <cell r="J8640">
            <v>4650</v>
          </cell>
          <cell r="K8640">
            <v>4650</v>
          </cell>
          <cell r="L8640">
            <v>13950</v>
          </cell>
          <cell r="M8640" t="str">
            <v>F</v>
          </cell>
          <cell r="N8640">
            <v>3</v>
          </cell>
          <cell r="O8640" t="str">
            <v>L</v>
          </cell>
        </row>
        <row r="8641">
          <cell r="F8641" t="str">
            <v>TCNU1081050</v>
          </cell>
          <cell r="G8641" t="str">
            <v>GR-2023/01-0023</v>
          </cell>
          <cell r="H8641" t="str">
            <v>202203-S0061, 202205-S0058, 202106-S0006, 202104-S0086, 202212-S0012, 202207-S0030, 202211-S0032, 202110-S0051, 202206-S0055, 202209-S0075</v>
          </cell>
          <cell r="I8641" t="str">
            <v>F</v>
          </cell>
          <cell r="J8641">
            <v>13976.4</v>
          </cell>
          <cell r="K8641">
            <v>13976.4</v>
          </cell>
          <cell r="L8641">
            <v>62322.17</v>
          </cell>
          <cell r="M8641" t="str">
            <v>F</v>
          </cell>
          <cell r="N8641">
            <v>4.4591</v>
          </cell>
          <cell r="O8641" t="str">
            <v>I</v>
          </cell>
        </row>
        <row r="8642">
          <cell r="G8642" t="str">
            <v>SPO-2023/12-0073, SPO-2023/04-0046, SPO-2023/03-0046, SPO-2023/07-0030, SPO-2023/09-0061, SPO-2023/03-0009, SPO-2022/12-0012, SPO-2023/03-0048, SPO-2023/04-0016, SPO-2023/06-0052, SPO-2023/01-0005, SPO-2023/05-0013, SPO-2022/12-0067, SPO-2023/10-0042, SPO-2023/05-0048, SPO-2023/10-0044, SPO-2023/06-0057, SPO-2023/05-0049, SPO-2023/04-0026, SPO-2023/06-0059, SPO-2023/12-0071, SPO-2022/12-0001, SPO-2023/05-0055, SPO-2023/03-0003, SPO-2023/07-0027, SPO-2023/03-0013</v>
          </cell>
        </row>
        <row r="8642">
          <cell r="I8642" t="str">
            <v>F</v>
          </cell>
          <cell r="J8642">
            <v>587943</v>
          </cell>
          <cell r="K8642">
            <v>587943</v>
          </cell>
          <cell r="L8642">
            <v>1763829</v>
          </cell>
          <cell r="M8642" t="str">
            <v>F</v>
          </cell>
          <cell r="N8642">
            <v>3</v>
          </cell>
          <cell r="O8642" t="str">
            <v>L</v>
          </cell>
        </row>
        <row r="8643">
          <cell r="F8643" t="str">
            <v>TCNU2474750</v>
          </cell>
          <cell r="G8643" t="str">
            <v>GR-2023/01-0002</v>
          </cell>
          <cell r="H8643" t="str">
            <v>202211-S0032, 202111-S0047</v>
          </cell>
          <cell r="I8643" t="str">
            <v>F</v>
          </cell>
          <cell r="J8643">
            <v>12666.88</v>
          </cell>
          <cell r="K8643">
            <v>12666.88</v>
          </cell>
          <cell r="L8643">
            <v>56482.88</v>
          </cell>
          <cell r="M8643" t="str">
            <v>F</v>
          </cell>
          <cell r="N8643">
            <v>4.4591</v>
          </cell>
          <cell r="O8643" t="str">
            <v>I</v>
          </cell>
        </row>
        <row r="8644">
          <cell r="F8644" t="str">
            <v>DFSU7677532</v>
          </cell>
          <cell r="G8644" t="str">
            <v>GR-2023/01-0009</v>
          </cell>
          <cell r="H8644" t="str">
            <v>202111-S0022</v>
          </cell>
          <cell r="I8644" t="str">
            <v>F</v>
          </cell>
          <cell r="J8644">
            <v>14618.88</v>
          </cell>
          <cell r="K8644">
            <v>14618.88</v>
          </cell>
          <cell r="L8644">
            <v>65187.05</v>
          </cell>
          <cell r="M8644" t="str">
            <v>F</v>
          </cell>
          <cell r="N8644">
            <v>4.4591</v>
          </cell>
          <cell r="O8644" t="str">
            <v>I</v>
          </cell>
        </row>
        <row r="8645">
          <cell r="G8645" t="str">
            <v>SPO-2023/03-0031, SPO-2022/12-0070, SPO-2023/01-0001</v>
          </cell>
        </row>
        <row r="8645">
          <cell r="I8645" t="str">
            <v>F</v>
          </cell>
          <cell r="J8645">
            <v>103902.5</v>
          </cell>
          <cell r="K8645">
            <v>103902.5</v>
          </cell>
          <cell r="L8645">
            <v>311707.5</v>
          </cell>
          <cell r="M8645" t="str">
            <v>F</v>
          </cell>
          <cell r="N8645">
            <v>3</v>
          </cell>
          <cell r="O8645" t="str">
            <v>L</v>
          </cell>
        </row>
        <row r="8646">
          <cell r="F8646" t="str">
            <v>TCKU6168179</v>
          </cell>
          <cell r="G8646" t="str">
            <v>GR-2023/01-0034</v>
          </cell>
          <cell r="H8646" t="str">
            <v>202205-S0036, 202211-S0005, 202208-S0086, 202210-S0086, 202109-S0039, 202211-S0075, 202201-S0014, 202204-S0032</v>
          </cell>
          <cell r="I8646" t="str">
            <v>F</v>
          </cell>
          <cell r="J8646">
            <v>19318.79</v>
          </cell>
          <cell r="K8646">
            <v>19318.79</v>
          </cell>
          <cell r="L8646">
            <v>86144.42</v>
          </cell>
          <cell r="M8646" t="str">
            <v>F</v>
          </cell>
          <cell r="N8646">
            <v>4.4591</v>
          </cell>
          <cell r="O8646" t="str">
            <v>I</v>
          </cell>
        </row>
        <row r="8647">
          <cell r="F8647" t="str">
            <v>TCKU7117108</v>
          </cell>
          <cell r="G8647" t="str">
            <v>GR-2023/01-0019</v>
          </cell>
          <cell r="H8647" t="str">
            <v>202203-S0004, 202204-S0072, 202210-S0025, 202201-S0002, 202205-S0067</v>
          </cell>
          <cell r="I8647" t="str">
            <v>F</v>
          </cell>
          <cell r="J8647">
            <v>19151.9</v>
          </cell>
          <cell r="K8647">
            <v>19151.9</v>
          </cell>
          <cell r="L8647">
            <v>85400.24</v>
          </cell>
          <cell r="M8647" t="str">
            <v>F</v>
          </cell>
          <cell r="N8647">
            <v>4.4591</v>
          </cell>
          <cell r="O8647" t="str">
            <v>I</v>
          </cell>
        </row>
        <row r="8648">
          <cell r="F8648" t="str">
            <v>TCKU6166962</v>
          </cell>
          <cell r="G8648" t="str">
            <v>GR-2023/01-0018</v>
          </cell>
          <cell r="H8648" t="str">
            <v>202209-S0005, 202209-S0006, 202211-S0026, 202211-S0027</v>
          </cell>
          <cell r="I8648" t="str">
            <v>F</v>
          </cell>
          <cell r="J8648">
            <v>12755.19</v>
          </cell>
          <cell r="K8648">
            <v>12755.19</v>
          </cell>
          <cell r="L8648">
            <v>56876.67</v>
          </cell>
          <cell r="M8648" t="str">
            <v>F</v>
          </cell>
          <cell r="N8648">
            <v>4.4591</v>
          </cell>
          <cell r="O8648" t="str">
            <v>I</v>
          </cell>
        </row>
        <row r="8649">
          <cell r="F8649" t="str">
            <v>BMOU6828910</v>
          </cell>
          <cell r="G8649" t="str">
            <v>GR-2023/01-0010</v>
          </cell>
        </row>
        <row r="8649">
          <cell r="I8649" t="str">
            <v>F</v>
          </cell>
          <cell r="J8649">
            <v>16367.04</v>
          </cell>
          <cell r="K8649">
            <v>16367.04</v>
          </cell>
          <cell r="L8649">
            <v>72982.27</v>
          </cell>
          <cell r="M8649" t="str">
            <v>F</v>
          </cell>
          <cell r="N8649">
            <v>4.4591</v>
          </cell>
          <cell r="O8649" t="str">
            <v>I</v>
          </cell>
        </row>
        <row r="8650">
          <cell r="G8650" t="str">
            <v>SPO-2023/04-0029</v>
          </cell>
        </row>
        <row r="8650">
          <cell r="I8650" t="str">
            <v>F</v>
          </cell>
          <cell r="J8650">
            <v>20880</v>
          </cell>
          <cell r="K8650">
            <v>20880</v>
          </cell>
          <cell r="L8650">
            <v>62640</v>
          </cell>
          <cell r="M8650" t="str">
            <v>F</v>
          </cell>
          <cell r="N8650">
            <v>3</v>
          </cell>
          <cell r="O8650" t="str">
            <v>L</v>
          </cell>
        </row>
        <row r="8651">
          <cell r="F8651" t="str">
            <v>SEGU6755256</v>
          </cell>
          <cell r="G8651" t="str">
            <v>GR-2023/01-0027</v>
          </cell>
          <cell r="H8651" t="str">
            <v>202205-S0058, 202211-S0088, 202207-S0009, 202206-S0028, 202211-S0076, 202111-S0015, 202206-S0001, 202104-S0082, 202203-S0061, 202111-S0017, 202210-S0077, 202209-S0077, 202202-S0046, 202211-S0016, 202203-S0011, 202111-S0047, 202211-S0032, 202209-S0078, 202104-S0047, 202110-S0053</v>
          </cell>
          <cell r="I8651" t="str">
            <v>F</v>
          </cell>
          <cell r="J8651">
            <v>19234.58</v>
          </cell>
          <cell r="K8651">
            <v>19234.58</v>
          </cell>
          <cell r="L8651">
            <v>85768.92</v>
          </cell>
          <cell r="M8651" t="str">
            <v>F</v>
          </cell>
          <cell r="N8651">
            <v>4.4591</v>
          </cell>
          <cell r="O8651" t="str">
            <v>I</v>
          </cell>
        </row>
        <row r="8652">
          <cell r="F8652" t="str">
            <v>TXGU6559709</v>
          </cell>
          <cell r="G8652" t="str">
            <v>GR-2022/12-0014</v>
          </cell>
          <cell r="H8652" t="str">
            <v>202106-S0060, 202209-S0076, 202208-S0074</v>
          </cell>
          <cell r="I8652" t="str">
            <v>F</v>
          </cell>
          <cell r="J8652">
            <v>17797</v>
          </cell>
          <cell r="K8652">
            <v>17797</v>
          </cell>
          <cell r="L8652">
            <v>84729.74</v>
          </cell>
          <cell r="M8652" t="str">
            <v>F</v>
          </cell>
          <cell r="N8652">
            <v>4.7609</v>
          </cell>
          <cell r="O8652" t="str">
            <v>I</v>
          </cell>
        </row>
        <row r="8653">
          <cell r="F8653" t="str">
            <v>CMAU7151528</v>
          </cell>
          <cell r="G8653" t="str">
            <v>GR-2022/12-0052</v>
          </cell>
          <cell r="H8653" t="str">
            <v>202209-S0035, 202210-S0022, 202208-S0007, 202209-S0036, 202211-S0001, 202204-S0007, 202209-S0051, 202208-S0061, 202206-S0008, 202210-S0020</v>
          </cell>
          <cell r="I8653" t="str">
            <v>F</v>
          </cell>
          <cell r="J8653">
            <v>163577</v>
          </cell>
          <cell r="K8653">
            <v>163577</v>
          </cell>
          <cell r="L8653">
            <v>103282.52</v>
          </cell>
          <cell r="M8653" t="str">
            <v>F</v>
          </cell>
          <cell r="N8653">
            <v>0.6314</v>
          </cell>
          <cell r="O8653" t="str">
            <v>I</v>
          </cell>
        </row>
        <row r="8654">
          <cell r="G8654" t="str">
            <v>GR-2022/12-0016</v>
          </cell>
        </row>
        <row r="8654">
          <cell r="I8654" t="str">
            <v>F</v>
          </cell>
          <cell r="J8654">
            <v>138</v>
          </cell>
          <cell r="K8654">
            <v>138</v>
          </cell>
          <cell r="L8654">
            <v>138</v>
          </cell>
          <cell r="M8654" t="str">
            <v>T</v>
          </cell>
          <cell r="N8654">
            <v>1</v>
          </cell>
        </row>
        <row r="8655">
          <cell r="G8655" t="str">
            <v>SPO-2023/05-0026, SPO-2024/03-0036, SPO-2023/04-0009, SPO-2022/12-0037, SPO-2023/04-0030, SPO-2023/08-0012, SPO-2023/03-0032, SPO-2023/03-0022</v>
          </cell>
        </row>
        <row r="8655">
          <cell r="I8655" t="str">
            <v>F</v>
          </cell>
          <cell r="J8655">
            <v>120753</v>
          </cell>
          <cell r="K8655">
            <v>120753</v>
          </cell>
          <cell r="L8655">
            <v>362259</v>
          </cell>
          <cell r="M8655" t="str">
            <v>F</v>
          </cell>
          <cell r="N8655">
            <v>3</v>
          </cell>
          <cell r="O8655" t="str">
            <v>L</v>
          </cell>
        </row>
        <row r="8656">
          <cell r="F8656" t="str">
            <v>TCNU3789768</v>
          </cell>
          <cell r="G8656" t="str">
            <v>GR-2023/01-0017</v>
          </cell>
          <cell r="H8656" t="str">
            <v>202111-S0017, 202103-S0006, 202210-S0091, 202110-S0067, 202203-S0016</v>
          </cell>
          <cell r="I8656" t="str">
            <v>F</v>
          </cell>
          <cell r="J8656">
            <v>22364.46</v>
          </cell>
          <cell r="K8656">
            <v>22364.46</v>
          </cell>
          <cell r="L8656">
            <v>99725.36</v>
          </cell>
          <cell r="M8656" t="str">
            <v>F</v>
          </cell>
          <cell r="N8656">
            <v>4.4591</v>
          </cell>
          <cell r="O8656" t="str">
            <v>I</v>
          </cell>
        </row>
        <row r="8657">
          <cell r="F8657" t="str">
            <v>TEMU7014980</v>
          </cell>
          <cell r="G8657" t="str">
            <v>GR-2023/01-0020</v>
          </cell>
          <cell r="H8657" t="str">
            <v>202209-S0077, 202201-S0007, 202211-S0032, 202211-S0071, 202211-S0077, 202204-S0065, 202203-S0061, 202111-S0047</v>
          </cell>
          <cell r="I8657" t="str">
            <v>F</v>
          </cell>
          <cell r="J8657">
            <v>15873.88</v>
          </cell>
          <cell r="K8657">
            <v>15873.88</v>
          </cell>
          <cell r="L8657">
            <v>70783.22</v>
          </cell>
          <cell r="M8657" t="str">
            <v>F</v>
          </cell>
          <cell r="N8657">
            <v>4.4591</v>
          </cell>
          <cell r="O8657" t="str">
            <v>I</v>
          </cell>
        </row>
        <row r="8658">
          <cell r="G8658" t="str">
            <v>SPO-2023/03-0053, SPO-2023/02-0008</v>
          </cell>
        </row>
        <row r="8658">
          <cell r="I8658" t="str">
            <v>F</v>
          </cell>
          <cell r="J8658">
            <v>11250</v>
          </cell>
          <cell r="K8658">
            <v>11250</v>
          </cell>
          <cell r="L8658">
            <v>6750</v>
          </cell>
          <cell r="M8658" t="str">
            <v>F</v>
          </cell>
          <cell r="N8658">
            <v>0.6</v>
          </cell>
          <cell r="O8658" t="str">
            <v>L</v>
          </cell>
        </row>
        <row r="8659">
          <cell r="G8659" t="str">
            <v>SPO-2022/12-0056</v>
          </cell>
        </row>
        <row r="8659">
          <cell r="I8659" t="str">
            <v>F</v>
          </cell>
          <cell r="J8659">
            <v>112860</v>
          </cell>
          <cell r="K8659">
            <v>112860</v>
          </cell>
          <cell r="L8659">
            <v>338580</v>
          </cell>
          <cell r="M8659" t="str">
            <v>F</v>
          </cell>
          <cell r="N8659">
            <v>3</v>
          </cell>
          <cell r="O8659" t="str">
            <v>L</v>
          </cell>
        </row>
        <row r="8660">
          <cell r="G8660" t="str">
            <v>SPO-2023/01-0007</v>
          </cell>
        </row>
        <row r="8660">
          <cell r="I8660" t="str">
            <v>F</v>
          </cell>
          <cell r="J8660">
            <v>570</v>
          </cell>
          <cell r="K8660">
            <v>570</v>
          </cell>
          <cell r="L8660">
            <v>1710</v>
          </cell>
          <cell r="M8660" t="str">
            <v>F</v>
          </cell>
          <cell r="N8660">
            <v>3</v>
          </cell>
          <cell r="O8660" t="str">
            <v>L</v>
          </cell>
        </row>
        <row r="8661">
          <cell r="G8661" t="str">
            <v>SPO-2022/12-0047</v>
          </cell>
        </row>
        <row r="8661">
          <cell r="I8661" t="str">
            <v>F</v>
          </cell>
          <cell r="J8661">
            <v>26700</v>
          </cell>
          <cell r="K8661">
            <v>26700</v>
          </cell>
          <cell r="L8661">
            <v>16020</v>
          </cell>
          <cell r="M8661" t="str">
            <v>F</v>
          </cell>
          <cell r="N8661">
            <v>0.6</v>
          </cell>
          <cell r="O8661" t="str">
            <v>L</v>
          </cell>
        </row>
        <row r="8662">
          <cell r="G8662" t="str">
            <v>SPO-2023/02-0021, SPO-2023/03-0044, SPO-2023/09-0001, SPO-2023/05-0005, SPO-2022/12-0025</v>
          </cell>
        </row>
        <row r="8662">
          <cell r="I8662" t="str">
            <v>F</v>
          </cell>
          <cell r="J8662">
            <v>69070</v>
          </cell>
          <cell r="K8662">
            <v>69070</v>
          </cell>
          <cell r="L8662">
            <v>207210</v>
          </cell>
          <cell r="M8662" t="str">
            <v>F</v>
          </cell>
          <cell r="N8662">
            <v>3</v>
          </cell>
          <cell r="O8662" t="str">
            <v>L</v>
          </cell>
        </row>
        <row r="8663">
          <cell r="F8663" t="str">
            <v>TCNU1984641</v>
          </cell>
          <cell r="G8663" t="str">
            <v>GR-2023/01-0039</v>
          </cell>
          <cell r="H8663" t="str">
            <v>202207-S0002, 202105-S0048, 202104-S0082, 202207-S0009, 202212-S0012, 202209-S0077</v>
          </cell>
          <cell r="I8663" t="str">
            <v>F</v>
          </cell>
          <cell r="J8663">
            <v>17293.75</v>
          </cell>
          <cell r="K8663">
            <v>17293.75</v>
          </cell>
          <cell r="L8663">
            <v>77114.56</v>
          </cell>
          <cell r="M8663" t="str">
            <v>F</v>
          </cell>
          <cell r="N8663">
            <v>4.4591</v>
          </cell>
          <cell r="O8663" t="str">
            <v>I</v>
          </cell>
        </row>
        <row r="8664">
          <cell r="G8664" t="str">
            <v>SPO-2023/05-0019</v>
          </cell>
        </row>
        <row r="8664">
          <cell r="I8664" t="str">
            <v>F</v>
          </cell>
          <cell r="J8664">
            <v>110</v>
          </cell>
          <cell r="K8664">
            <v>110</v>
          </cell>
          <cell r="L8664">
            <v>330</v>
          </cell>
          <cell r="M8664" t="str">
            <v>F</v>
          </cell>
          <cell r="N8664">
            <v>3</v>
          </cell>
          <cell r="O8664" t="str">
            <v>L</v>
          </cell>
        </row>
        <row r="8665">
          <cell r="G8665" t="str">
            <v>SPO-2022/12-0025, SPO-2023/02-0021, SPO-2023/03-0044</v>
          </cell>
        </row>
        <row r="8665">
          <cell r="I8665" t="str">
            <v>F</v>
          </cell>
          <cell r="J8665">
            <v>66360</v>
          </cell>
          <cell r="K8665">
            <v>66360</v>
          </cell>
          <cell r="L8665">
            <v>199080</v>
          </cell>
          <cell r="M8665" t="str">
            <v>F</v>
          </cell>
          <cell r="N8665">
            <v>3</v>
          </cell>
          <cell r="O8665" t="str">
            <v>L</v>
          </cell>
        </row>
        <row r="8666">
          <cell r="G8666" t="str">
            <v>SPO-2022/12-0032, SPO-2022/12-0074</v>
          </cell>
        </row>
        <row r="8666">
          <cell r="I8666" t="str">
            <v>F</v>
          </cell>
          <cell r="J8666">
            <v>112550</v>
          </cell>
          <cell r="K8666">
            <v>112550</v>
          </cell>
          <cell r="L8666">
            <v>67530</v>
          </cell>
          <cell r="M8666" t="str">
            <v>F</v>
          </cell>
          <cell r="N8666">
            <v>0.6</v>
          </cell>
          <cell r="O8666" t="str">
            <v>L</v>
          </cell>
        </row>
        <row r="8667">
          <cell r="G8667" t="str">
            <v>SPO-2023/01-0001, SPO-2023/05-0007, SPO-2023/01-0002, SPO-2023/12-0037, SPO-2022/12-0029, SPO-2023/08-0018, SPO-2023/10-0020, SPO-2023/05-0009, SPO-2023/10-0001, SPO-2023/10-0039, SPO-2023/06-0041, SPO-2024/01-0055, SPO-2024/01-0086, SPO-2023/12-0033</v>
          </cell>
        </row>
        <row r="8667">
          <cell r="I8667" t="str">
            <v>F</v>
          </cell>
          <cell r="J8667">
            <v>487457.46</v>
          </cell>
          <cell r="K8667">
            <v>487457.46</v>
          </cell>
          <cell r="L8667">
            <v>1462372.38</v>
          </cell>
          <cell r="M8667" t="str">
            <v>F</v>
          </cell>
          <cell r="N8667">
            <v>3</v>
          </cell>
          <cell r="O8667" t="str">
            <v>L</v>
          </cell>
        </row>
        <row r="8668">
          <cell r="G8668" t="str">
            <v>SPO-2022/12-0059</v>
          </cell>
        </row>
        <row r="8668">
          <cell r="I8668" t="str">
            <v>F</v>
          </cell>
          <cell r="J8668">
            <v>190</v>
          </cell>
          <cell r="K8668">
            <v>190</v>
          </cell>
          <cell r="L8668">
            <v>570</v>
          </cell>
          <cell r="M8668" t="str">
            <v>F</v>
          </cell>
          <cell r="N8668">
            <v>3</v>
          </cell>
          <cell r="O8668" t="str">
            <v>L</v>
          </cell>
        </row>
        <row r="8669">
          <cell r="G8669" t="str">
            <v>SPO-2022/12-0016</v>
          </cell>
        </row>
        <row r="8669">
          <cell r="I8669" t="str">
            <v>F</v>
          </cell>
          <cell r="J8669">
            <v>4350</v>
          </cell>
          <cell r="K8669">
            <v>4350</v>
          </cell>
          <cell r="L8669">
            <v>13050</v>
          </cell>
          <cell r="M8669" t="str">
            <v>F</v>
          </cell>
          <cell r="N8669">
            <v>3</v>
          </cell>
          <cell r="O8669" t="str">
            <v>L</v>
          </cell>
        </row>
        <row r="8670">
          <cell r="G8670" t="str">
            <v>SPO-2023/03-0023</v>
          </cell>
        </row>
        <row r="8670">
          <cell r="I8670" t="str">
            <v>F</v>
          </cell>
          <cell r="J8670">
            <v>49650</v>
          </cell>
          <cell r="K8670">
            <v>49650</v>
          </cell>
          <cell r="L8670">
            <v>148950</v>
          </cell>
          <cell r="M8670" t="str">
            <v>F</v>
          </cell>
          <cell r="N8670">
            <v>3</v>
          </cell>
          <cell r="O8670" t="str">
            <v>L</v>
          </cell>
        </row>
        <row r="8671">
          <cell r="G8671" t="str">
            <v>GR-2022/12-0006</v>
          </cell>
        </row>
        <row r="8671">
          <cell r="I8671" t="str">
            <v>F</v>
          </cell>
          <cell r="J8671">
            <v>72.24</v>
          </cell>
          <cell r="K8671">
            <v>72.24</v>
          </cell>
          <cell r="L8671">
            <v>72.24</v>
          </cell>
          <cell r="M8671" t="str">
            <v>F</v>
          </cell>
          <cell r="N8671">
            <v>1</v>
          </cell>
        </row>
        <row r="8672">
          <cell r="G8672" t="str">
            <v>SPO-2023/03-0053, SPO-2023/04-0017</v>
          </cell>
        </row>
        <row r="8672">
          <cell r="I8672" t="str">
            <v>F</v>
          </cell>
          <cell r="J8672">
            <v>90660</v>
          </cell>
          <cell r="K8672">
            <v>90660</v>
          </cell>
          <cell r="L8672">
            <v>271980</v>
          </cell>
          <cell r="M8672" t="str">
            <v>F</v>
          </cell>
          <cell r="N8672">
            <v>3</v>
          </cell>
          <cell r="O8672" t="str">
            <v>L</v>
          </cell>
        </row>
        <row r="8673">
          <cell r="F8673" t="str">
            <v>TCLU7540267</v>
          </cell>
          <cell r="G8673" t="str">
            <v>GR-2022/12-0038</v>
          </cell>
          <cell r="H8673" t="str">
            <v>202209-S0038, 202210-S0069, 202209-S0023, 202211-S0025, 202202-S0005, 202207-S0055, 202208-S0056, 202210-S0017, 202108-S0031, 202211-S0022</v>
          </cell>
          <cell r="I8673" t="str">
            <v>F</v>
          </cell>
          <cell r="J8673">
            <v>19321.98</v>
          </cell>
          <cell r="K8673">
            <v>19321.98</v>
          </cell>
          <cell r="L8673">
            <v>88869.51</v>
          </cell>
          <cell r="M8673" t="str">
            <v>F</v>
          </cell>
          <cell r="N8673">
            <v>4.5994</v>
          </cell>
          <cell r="O8673" t="str">
            <v>I</v>
          </cell>
        </row>
        <row r="8674">
          <cell r="G8674" t="str">
            <v>GR-2022/11-0059</v>
          </cell>
        </row>
        <row r="8674">
          <cell r="I8674" t="str">
            <v>F</v>
          </cell>
          <cell r="J8674">
            <v>138</v>
          </cell>
          <cell r="K8674">
            <v>138</v>
          </cell>
          <cell r="L8674">
            <v>138</v>
          </cell>
          <cell r="M8674" t="str">
            <v>T</v>
          </cell>
          <cell r="N8674">
            <v>1</v>
          </cell>
        </row>
        <row r="8675">
          <cell r="G8675" t="str">
            <v>SPO-2023/02-0008, SPO-2023/04-0049, SPO-2022/12-0047, SPO-2023/03-0053, SPO-2023/06-0003, SPO-2023/03-0036</v>
          </cell>
        </row>
        <row r="8675">
          <cell r="I8675" t="str">
            <v>F</v>
          </cell>
          <cell r="J8675">
            <v>49952.4</v>
          </cell>
          <cell r="K8675">
            <v>49952.4</v>
          </cell>
          <cell r="L8675">
            <v>149857.2</v>
          </cell>
          <cell r="M8675" t="str">
            <v>F</v>
          </cell>
          <cell r="N8675">
            <v>3</v>
          </cell>
          <cell r="O8675" t="str">
            <v>L</v>
          </cell>
        </row>
        <row r="8676">
          <cell r="G8676" t="str">
            <v>SPO-2023/03-0020</v>
          </cell>
        </row>
        <row r="8676">
          <cell r="I8676" t="str">
            <v>F</v>
          </cell>
          <cell r="J8676">
            <v>13490</v>
          </cell>
          <cell r="K8676">
            <v>13490</v>
          </cell>
          <cell r="L8676">
            <v>40470</v>
          </cell>
          <cell r="M8676" t="str">
            <v>F</v>
          </cell>
          <cell r="N8676">
            <v>3</v>
          </cell>
          <cell r="O8676" t="str">
            <v>L</v>
          </cell>
        </row>
        <row r="8677">
          <cell r="G8677" t="str">
            <v>SPO-2023/08-0042, SPO-2023/07-0051, SPO-2023/11-0012, SPO-2023/06-0018</v>
          </cell>
        </row>
        <row r="8677">
          <cell r="I8677" t="str">
            <v>F</v>
          </cell>
          <cell r="J8677">
            <v>23100</v>
          </cell>
          <cell r="K8677">
            <v>23100</v>
          </cell>
          <cell r="L8677">
            <v>23100</v>
          </cell>
          <cell r="M8677" t="str">
            <v>F</v>
          </cell>
          <cell r="N8677">
            <v>1</v>
          </cell>
          <cell r="O8677" t="str">
            <v>L</v>
          </cell>
        </row>
        <row r="8678">
          <cell r="I8678" t="str">
            <v>T</v>
          </cell>
          <cell r="J8678">
            <v>0</v>
          </cell>
          <cell r="K8678">
            <v>0</v>
          </cell>
          <cell r="L8678">
            <v>0</v>
          </cell>
          <cell r="M8678" t="str">
            <v>F</v>
          </cell>
          <cell r="N8678">
            <v>3</v>
          </cell>
        </row>
        <row r="8679">
          <cell r="G8679" t="str">
            <v>SPO-2022/12-0062, SPO-2023/03-0039, SPO-2023/03-0007, SPO-2022/12-0059, SPO-2023/02-0002, SPO-2023/06-0014</v>
          </cell>
        </row>
        <row r="8679">
          <cell r="I8679" t="str">
            <v>F</v>
          </cell>
          <cell r="J8679">
            <v>24250.43</v>
          </cell>
          <cell r="K8679">
            <v>24250.43</v>
          </cell>
          <cell r="L8679">
            <v>72751.29</v>
          </cell>
          <cell r="M8679" t="str">
            <v>F</v>
          </cell>
          <cell r="N8679">
            <v>3</v>
          </cell>
          <cell r="O8679" t="str">
            <v>L</v>
          </cell>
        </row>
        <row r="8680">
          <cell r="G8680" t="str">
            <v>SPO-2023/03-0010, SPO-2023/01-0003, SPO-2023/04-0046, SPO-2023/07-0030, SPO-2023/03-0057, SPO-2023/05-0053, SPO-2023/06-0056, SPO-2023/05-0051, SPO-2023/06-0050, SPO-2023/06-0019, SPO-2023/05-0013, SPO-2023/05-0052, SPO-2023/07-0029</v>
          </cell>
        </row>
        <row r="8680">
          <cell r="I8680" t="str">
            <v>F</v>
          </cell>
          <cell r="J8680">
            <v>649748</v>
          </cell>
          <cell r="K8680">
            <v>649748</v>
          </cell>
          <cell r="L8680">
            <v>1949244</v>
          </cell>
          <cell r="M8680" t="str">
            <v>F</v>
          </cell>
          <cell r="N8680">
            <v>3</v>
          </cell>
          <cell r="O8680" t="str">
            <v>L</v>
          </cell>
        </row>
        <row r="8681">
          <cell r="G8681" t="str">
            <v>SPO-2022/12-0073, SPO-2022/12-0047, SPO-2022/12-0026</v>
          </cell>
        </row>
        <row r="8681">
          <cell r="I8681" t="str">
            <v>F</v>
          </cell>
          <cell r="J8681">
            <v>21898.2</v>
          </cell>
          <cell r="K8681">
            <v>21898.2</v>
          </cell>
          <cell r="L8681">
            <v>13138.92</v>
          </cell>
          <cell r="M8681" t="str">
            <v>F</v>
          </cell>
          <cell r="N8681">
            <v>0.6</v>
          </cell>
          <cell r="O8681" t="str">
            <v>L</v>
          </cell>
        </row>
        <row r="8682">
          <cell r="F8682" t="str">
            <v>BMOU4906274</v>
          </cell>
          <cell r="G8682" t="str">
            <v>GR-2023/01-0001</v>
          </cell>
        </row>
        <row r="8682">
          <cell r="I8682" t="str">
            <v>F</v>
          </cell>
          <cell r="J8682">
            <v>15182.62</v>
          </cell>
          <cell r="K8682">
            <v>15182.62</v>
          </cell>
          <cell r="L8682">
            <v>67700.82</v>
          </cell>
          <cell r="M8682" t="str">
            <v>F</v>
          </cell>
          <cell r="N8682">
            <v>4.4591</v>
          </cell>
          <cell r="O8682" t="str">
            <v>I</v>
          </cell>
        </row>
        <row r="8683">
          <cell r="F8683" t="str">
            <v>BMOU6502986</v>
          </cell>
          <cell r="G8683" t="str">
            <v>GR-2023/01-0008</v>
          </cell>
          <cell r="H8683" t="str">
            <v>202105-S0001, 202210-S0091</v>
          </cell>
          <cell r="I8683" t="str">
            <v>F</v>
          </cell>
          <cell r="J8683">
            <v>13894.73</v>
          </cell>
          <cell r="K8683">
            <v>13894.73</v>
          </cell>
          <cell r="L8683">
            <v>61957.99</v>
          </cell>
          <cell r="M8683" t="str">
            <v>F</v>
          </cell>
          <cell r="N8683">
            <v>4.4591</v>
          </cell>
          <cell r="O8683" t="str">
            <v>I</v>
          </cell>
        </row>
        <row r="8684">
          <cell r="G8684" t="str">
            <v>SPO-2023/01-0009</v>
          </cell>
        </row>
        <row r="8684">
          <cell r="I8684" t="str">
            <v>F</v>
          </cell>
          <cell r="J8684">
            <v>3417.4</v>
          </cell>
          <cell r="K8684">
            <v>3417.4</v>
          </cell>
          <cell r="L8684">
            <v>10252.2</v>
          </cell>
          <cell r="M8684" t="str">
            <v>F</v>
          </cell>
          <cell r="N8684">
            <v>3</v>
          </cell>
          <cell r="O8684" t="str">
            <v>L</v>
          </cell>
        </row>
        <row r="8685">
          <cell r="F8685" t="str">
            <v>SITU9041477</v>
          </cell>
          <cell r="G8685" t="str">
            <v>GR-2023/01-0007</v>
          </cell>
          <cell r="H8685" t="str">
            <v>202211-S0032, 202201-S0007, 202112-S0043, 202209-S0021, 202206-S0001</v>
          </cell>
          <cell r="I8685" t="str">
            <v>F</v>
          </cell>
          <cell r="J8685">
            <v>14548.97</v>
          </cell>
          <cell r="K8685">
            <v>14548.97</v>
          </cell>
          <cell r="L8685">
            <v>64875.31</v>
          </cell>
          <cell r="M8685" t="str">
            <v>F</v>
          </cell>
          <cell r="N8685">
            <v>4.4591</v>
          </cell>
          <cell r="O8685" t="str">
            <v>I</v>
          </cell>
        </row>
        <row r="8686">
          <cell r="F8686" t="str">
            <v>UETU5606292</v>
          </cell>
          <cell r="G8686" t="str">
            <v>GR-2023/01-0003</v>
          </cell>
          <cell r="H8686" t="str">
            <v>202203-S0016, 202211-S0030, 202111-S0017</v>
          </cell>
          <cell r="I8686" t="str">
            <v>F</v>
          </cell>
          <cell r="J8686">
            <v>15322.42</v>
          </cell>
          <cell r="K8686">
            <v>15322.42</v>
          </cell>
          <cell r="L8686">
            <v>68324.2</v>
          </cell>
          <cell r="M8686" t="str">
            <v>F</v>
          </cell>
          <cell r="N8686">
            <v>4.4591</v>
          </cell>
          <cell r="O8686" t="str">
            <v>I</v>
          </cell>
        </row>
        <row r="8687">
          <cell r="G8687" t="str">
            <v>SPO-2022/12-0040</v>
          </cell>
        </row>
        <row r="8687">
          <cell r="I8687" t="str">
            <v>F</v>
          </cell>
          <cell r="J8687">
            <v>25251</v>
          </cell>
          <cell r="K8687">
            <v>25251</v>
          </cell>
          <cell r="L8687">
            <v>75753</v>
          </cell>
          <cell r="M8687" t="str">
            <v>F</v>
          </cell>
          <cell r="N8687">
            <v>3</v>
          </cell>
          <cell r="O8687" t="str">
            <v>N</v>
          </cell>
        </row>
        <row r="8688">
          <cell r="F8688" t="str">
            <v>TXGU6904338</v>
          </cell>
          <cell r="G8688" t="str">
            <v>GR-2022/12-0020</v>
          </cell>
          <cell r="H8688" t="str">
            <v>202202-S0038, 202208-S0072, 202208-S0077, 202204-S0075</v>
          </cell>
          <cell r="I8688" t="str">
            <v>F</v>
          </cell>
          <cell r="J8688">
            <v>17553.59</v>
          </cell>
          <cell r="K8688">
            <v>17553.59</v>
          </cell>
          <cell r="L8688">
            <v>81102.85</v>
          </cell>
          <cell r="M8688" t="str">
            <v>F</v>
          </cell>
          <cell r="N8688">
            <v>4.6203</v>
          </cell>
          <cell r="O8688" t="str">
            <v>I</v>
          </cell>
        </row>
        <row r="8689">
          <cell r="G8689" t="str">
            <v>SPO-2022/12-0025</v>
          </cell>
        </row>
        <row r="8689">
          <cell r="I8689" t="str">
            <v>F</v>
          </cell>
          <cell r="J8689">
            <v>298</v>
          </cell>
          <cell r="K8689">
            <v>298</v>
          </cell>
          <cell r="L8689">
            <v>894</v>
          </cell>
          <cell r="M8689" t="str">
            <v>F</v>
          </cell>
          <cell r="N8689">
            <v>3</v>
          </cell>
          <cell r="O8689" t="str">
            <v>L</v>
          </cell>
        </row>
        <row r="8690">
          <cell r="F8690" t="str">
            <v>TCKU6756547</v>
          </cell>
          <cell r="G8690" t="str">
            <v>GR-2022/12-0034</v>
          </cell>
          <cell r="H8690" t="str">
            <v>202211-S0003, 202206-S0013, 202204-S0075, 202208-S0072, 202202-S0038</v>
          </cell>
          <cell r="I8690" t="str">
            <v>F</v>
          </cell>
          <cell r="J8690">
            <v>15370.28</v>
          </cell>
          <cell r="K8690">
            <v>15370.28</v>
          </cell>
          <cell r="L8690">
            <v>71015.3</v>
          </cell>
          <cell r="M8690" t="str">
            <v>F</v>
          </cell>
          <cell r="N8690">
            <v>4.6203</v>
          </cell>
          <cell r="O8690" t="str">
            <v>I</v>
          </cell>
        </row>
        <row r="8691">
          <cell r="F8691" t="str">
            <v>CMAU5748540</v>
          </cell>
          <cell r="G8691" t="str">
            <v>GR-2022/12-0021</v>
          </cell>
          <cell r="H8691" t="str">
            <v>202211-S0001, 202209-S0043, 202209-S0051, 202210-S0020, 202209-S0027, 202208-S0007, 202209-S0011</v>
          </cell>
          <cell r="I8691" t="str">
            <v>F</v>
          </cell>
          <cell r="J8691">
            <v>148495</v>
          </cell>
          <cell r="K8691">
            <v>148495</v>
          </cell>
          <cell r="L8691">
            <v>96922.69</v>
          </cell>
          <cell r="M8691" t="str">
            <v>F</v>
          </cell>
          <cell r="N8691">
            <v>0.6527</v>
          </cell>
          <cell r="O8691" t="str">
            <v>I</v>
          </cell>
        </row>
        <row r="8692">
          <cell r="G8692" t="str">
            <v>SPO-2022/12-0059</v>
          </cell>
        </row>
        <row r="8692">
          <cell r="I8692" t="str">
            <v>F</v>
          </cell>
          <cell r="J8692">
            <v>4528</v>
          </cell>
          <cell r="K8692">
            <v>4528</v>
          </cell>
          <cell r="L8692">
            <v>13584</v>
          </cell>
          <cell r="M8692" t="str">
            <v>F</v>
          </cell>
          <cell r="N8692">
            <v>3</v>
          </cell>
          <cell r="O8692" t="str">
            <v>L</v>
          </cell>
        </row>
        <row r="8693">
          <cell r="G8693" t="str">
            <v>SPO-2023/02-0008</v>
          </cell>
        </row>
        <row r="8693">
          <cell r="I8693" t="str">
            <v>F</v>
          </cell>
          <cell r="J8693">
            <v>27340</v>
          </cell>
          <cell r="K8693">
            <v>27340</v>
          </cell>
          <cell r="L8693">
            <v>82020</v>
          </cell>
          <cell r="M8693" t="str">
            <v>F</v>
          </cell>
          <cell r="N8693">
            <v>3</v>
          </cell>
          <cell r="O8693" t="str">
            <v>L</v>
          </cell>
        </row>
        <row r="8694">
          <cell r="F8694" t="str">
            <v>DFSU7514427</v>
          </cell>
          <cell r="G8694" t="str">
            <v>GR-2022/12-0012</v>
          </cell>
          <cell r="H8694" t="str">
            <v>202211-S0010, 202209-S0029, 202210-S0023, 202209-S0063</v>
          </cell>
          <cell r="I8694" t="str">
            <v>F</v>
          </cell>
          <cell r="J8694">
            <v>5535.21</v>
          </cell>
          <cell r="K8694">
            <v>5535.21</v>
          </cell>
          <cell r="L8694">
            <v>26352.58</v>
          </cell>
          <cell r="M8694" t="str">
            <v>F</v>
          </cell>
          <cell r="N8694">
            <v>4.7609</v>
          </cell>
          <cell r="O8694" t="str">
            <v>I</v>
          </cell>
        </row>
        <row r="8695">
          <cell r="F8695" t="str">
            <v>DFSU7514427</v>
          </cell>
          <cell r="G8695" t="str">
            <v>GR-2022/12-0011</v>
          </cell>
          <cell r="H8695" t="str">
            <v>202209-S0012, 202208-S0076, 202206-S0053, 202210-S0008, 202210-S0039</v>
          </cell>
          <cell r="I8695" t="str">
            <v>F</v>
          </cell>
          <cell r="J8695">
            <v>15809.5</v>
          </cell>
          <cell r="K8695">
            <v>15809.5</v>
          </cell>
          <cell r="L8695">
            <v>75267.45</v>
          </cell>
          <cell r="M8695" t="str">
            <v>F</v>
          </cell>
          <cell r="N8695">
            <v>4.7609</v>
          </cell>
          <cell r="O8695" t="str">
            <v>I</v>
          </cell>
        </row>
        <row r="8696">
          <cell r="F8696" t="str">
            <v>TCNU5658535</v>
          </cell>
          <cell r="G8696" t="str">
            <v>GR-2022/12-0050</v>
          </cell>
          <cell r="H8696" t="str">
            <v>202210-S0008</v>
          </cell>
          <cell r="I8696" t="str">
            <v>F</v>
          </cell>
          <cell r="J8696">
            <v>1719.9</v>
          </cell>
          <cell r="K8696">
            <v>1719.9</v>
          </cell>
          <cell r="L8696">
            <v>7946.45</v>
          </cell>
          <cell r="M8696" t="str">
            <v>F</v>
          </cell>
          <cell r="N8696">
            <v>4.6203</v>
          </cell>
          <cell r="O8696" t="str">
            <v>I</v>
          </cell>
        </row>
        <row r="8697">
          <cell r="G8697" t="str">
            <v>SPO-2022/12-0055</v>
          </cell>
        </row>
        <row r="8697">
          <cell r="I8697" t="str">
            <v>F</v>
          </cell>
          <cell r="J8697">
            <v>15510</v>
          </cell>
          <cell r="K8697">
            <v>15510</v>
          </cell>
          <cell r="L8697">
            <v>15510</v>
          </cell>
          <cell r="M8697" t="str">
            <v>F</v>
          </cell>
          <cell r="N8697">
            <v>1</v>
          </cell>
          <cell r="O8697" t="str">
            <v>N</v>
          </cell>
        </row>
        <row r="8698">
          <cell r="F8698" t="str">
            <v>TCNU5658535</v>
          </cell>
          <cell r="G8698" t="str">
            <v>GR-2022/12-0049</v>
          </cell>
          <cell r="H8698" t="str">
            <v>202210-S0007</v>
          </cell>
          <cell r="I8698" t="str">
            <v>F</v>
          </cell>
          <cell r="J8698">
            <v>1521</v>
          </cell>
          <cell r="K8698">
            <v>1521</v>
          </cell>
          <cell r="L8698">
            <v>7027.48</v>
          </cell>
          <cell r="M8698" t="str">
            <v>F</v>
          </cell>
          <cell r="N8698">
            <v>4.6203</v>
          </cell>
          <cell r="O8698" t="str">
            <v>I</v>
          </cell>
        </row>
        <row r="8699">
          <cell r="F8699" t="str">
            <v>TCNU5658535</v>
          </cell>
          <cell r="G8699" t="str">
            <v>GR-2022/12-0048</v>
          </cell>
          <cell r="H8699" t="str">
            <v>202202-S0008, 202210-S0068, 202209-S0083, 202209-S0060</v>
          </cell>
          <cell r="I8699" t="str">
            <v>F</v>
          </cell>
          <cell r="J8699">
            <v>3391.49</v>
          </cell>
          <cell r="K8699">
            <v>3391.49</v>
          </cell>
          <cell r="L8699">
            <v>15669.7</v>
          </cell>
          <cell r="M8699" t="str">
            <v>F</v>
          </cell>
          <cell r="N8699">
            <v>4.6203</v>
          </cell>
          <cell r="O8699" t="str">
            <v>I</v>
          </cell>
        </row>
        <row r="8700">
          <cell r="G8700" t="str">
            <v>SPO-2022/12-0054</v>
          </cell>
        </row>
        <row r="8700">
          <cell r="I8700" t="str">
            <v>F</v>
          </cell>
          <cell r="J8700">
            <v>19360</v>
          </cell>
          <cell r="K8700">
            <v>19360</v>
          </cell>
          <cell r="L8700">
            <v>58080</v>
          </cell>
          <cell r="M8700" t="str">
            <v>F</v>
          </cell>
          <cell r="N8700">
            <v>3</v>
          </cell>
          <cell r="O8700" t="str">
            <v>N</v>
          </cell>
        </row>
        <row r="8701">
          <cell r="F8701" t="str">
            <v>TCNU5658535</v>
          </cell>
          <cell r="G8701" t="str">
            <v>GR-2022/12-0047</v>
          </cell>
          <cell r="H8701" t="str">
            <v>202211-S0009, 202208-S0036, 202211-S0041, 202210-S0083, 202209-S0062, 202208-S0040, 202210-S0028, 202210-S0009</v>
          </cell>
          <cell r="I8701" t="str">
            <v>F</v>
          </cell>
          <cell r="J8701">
            <v>8459.38</v>
          </cell>
          <cell r="K8701">
            <v>8459.38</v>
          </cell>
          <cell r="L8701">
            <v>39084.87</v>
          </cell>
          <cell r="M8701" t="str">
            <v>F</v>
          </cell>
          <cell r="N8701">
            <v>4.6203</v>
          </cell>
          <cell r="O8701" t="str">
            <v>I</v>
          </cell>
        </row>
        <row r="8702">
          <cell r="F8702" t="str">
            <v>TCNU5658535</v>
          </cell>
          <cell r="G8702" t="str">
            <v>GR-2022/12-0046</v>
          </cell>
          <cell r="H8702" t="str">
            <v>202204-S0047, 202103-S0039, 202210-S0035</v>
          </cell>
          <cell r="I8702" t="str">
            <v>F</v>
          </cell>
          <cell r="J8702">
            <v>6224.59</v>
          </cell>
          <cell r="K8702">
            <v>6224.59</v>
          </cell>
          <cell r="L8702">
            <v>28759.47</v>
          </cell>
          <cell r="M8702" t="str">
            <v>F</v>
          </cell>
          <cell r="N8702">
            <v>4.6203</v>
          </cell>
          <cell r="O8702" t="str">
            <v>I</v>
          </cell>
        </row>
        <row r="8703">
          <cell r="G8703" t="str">
            <v>SPO-2022/12-0053</v>
          </cell>
        </row>
        <row r="8703">
          <cell r="I8703" t="str">
            <v>F</v>
          </cell>
          <cell r="J8703">
            <v>86428</v>
          </cell>
          <cell r="K8703">
            <v>86428</v>
          </cell>
          <cell r="L8703">
            <v>259284</v>
          </cell>
          <cell r="M8703" t="str">
            <v>F</v>
          </cell>
          <cell r="N8703">
            <v>3</v>
          </cell>
          <cell r="O8703" t="str">
            <v>N</v>
          </cell>
        </row>
        <row r="8704">
          <cell r="F8704" t="str">
            <v>TCNU5658535</v>
          </cell>
          <cell r="G8704" t="str">
            <v>GR-2022/12-0045</v>
          </cell>
          <cell r="H8704" t="str">
            <v>202211-S0048</v>
          </cell>
          <cell r="I8704" t="str">
            <v>F</v>
          </cell>
          <cell r="J8704">
            <v>286.86</v>
          </cell>
          <cell r="K8704">
            <v>286.86</v>
          </cell>
          <cell r="L8704">
            <v>1325.38</v>
          </cell>
          <cell r="M8704" t="str">
            <v>F</v>
          </cell>
          <cell r="N8704">
            <v>4.6203</v>
          </cell>
          <cell r="O8704" t="str">
            <v>I</v>
          </cell>
        </row>
        <row r="8705">
          <cell r="F8705" t="str">
            <v>TCNU5658535</v>
          </cell>
          <cell r="G8705" t="str">
            <v>GR-2022/12-0044</v>
          </cell>
          <cell r="H8705" t="str">
            <v>202208-S0035</v>
          </cell>
          <cell r="I8705" t="str">
            <v>F</v>
          </cell>
          <cell r="J8705">
            <v>2841</v>
          </cell>
          <cell r="K8705">
            <v>2841</v>
          </cell>
          <cell r="L8705">
            <v>13126.27</v>
          </cell>
          <cell r="M8705" t="str">
            <v>F</v>
          </cell>
          <cell r="N8705">
            <v>4.6203</v>
          </cell>
          <cell r="O8705" t="str">
            <v>I</v>
          </cell>
        </row>
        <row r="8706">
          <cell r="F8706" t="str">
            <v>TCNU5658535</v>
          </cell>
          <cell r="G8706" t="str">
            <v>GR-2022/12-0043</v>
          </cell>
          <cell r="H8706" t="str">
            <v>202210-S0051</v>
          </cell>
          <cell r="I8706" t="str">
            <v>F</v>
          </cell>
          <cell r="J8706">
            <v>947.2</v>
          </cell>
          <cell r="K8706">
            <v>947.2</v>
          </cell>
          <cell r="L8706">
            <v>4376.35</v>
          </cell>
          <cell r="M8706" t="str">
            <v>F</v>
          </cell>
          <cell r="N8706">
            <v>4.6203</v>
          </cell>
          <cell r="O8706" t="str">
            <v>I</v>
          </cell>
        </row>
        <row r="8707">
          <cell r="G8707" t="str">
            <v>SPO-2023/05-0056, SPO-2023/07-0042</v>
          </cell>
        </row>
        <row r="8707">
          <cell r="I8707" t="str">
            <v>F</v>
          </cell>
          <cell r="J8707">
            <v>48073.3</v>
          </cell>
          <cell r="K8707">
            <v>48073.3</v>
          </cell>
          <cell r="L8707">
            <v>144219.9</v>
          </cell>
          <cell r="M8707" t="str">
            <v>F</v>
          </cell>
          <cell r="N8707">
            <v>3</v>
          </cell>
          <cell r="O8707" t="str">
            <v>N</v>
          </cell>
        </row>
        <row r="8708">
          <cell r="F8708" t="str">
            <v>TCNU5658535</v>
          </cell>
          <cell r="G8708" t="str">
            <v>GR-2022/12-0042</v>
          </cell>
          <cell r="H8708" t="str">
            <v>202210-S0032, 202207-S0067, 202209-S0009, 202210-S0062, 202209-S0061, 202208-S0047, 202211-S0008, 202207-S0011, 202209-S0069, 202203-S0030, 202209-S0087, 202209-S0091, 202210-S0089, 202210-S0015, 202207-S0059, 202211-S0047, 202205-S0001, 202211-S0072, 202210-S0031, 202211-S0086, 202209-S0049, 202208-S0073, 202208-S0021</v>
          </cell>
          <cell r="I8708" t="str">
            <v>F</v>
          </cell>
          <cell r="J8708">
            <v>43557.31</v>
          </cell>
          <cell r="K8708">
            <v>43557.31</v>
          </cell>
          <cell r="L8708">
            <v>201247.84</v>
          </cell>
          <cell r="M8708" t="str">
            <v>F</v>
          </cell>
          <cell r="N8708">
            <v>4.6203</v>
          </cell>
          <cell r="O8708" t="str">
            <v>I</v>
          </cell>
        </row>
        <row r="8709">
          <cell r="G8709" t="str">
            <v>GR-2022/11-0044, GR-2022/11-0060</v>
          </cell>
        </row>
        <row r="8709">
          <cell r="I8709" t="str">
            <v>F</v>
          </cell>
          <cell r="J8709">
            <v>10548.3</v>
          </cell>
          <cell r="K8709">
            <v>10548.3</v>
          </cell>
          <cell r="L8709">
            <v>10548.3</v>
          </cell>
          <cell r="M8709" t="str">
            <v>F</v>
          </cell>
          <cell r="N8709">
            <v>1</v>
          </cell>
        </row>
        <row r="8710">
          <cell r="F8710" t="str">
            <v>TCNU5658535</v>
          </cell>
          <cell r="G8710" t="str">
            <v>GR-2022/12-0041</v>
          </cell>
          <cell r="H8710" t="str">
            <v>202209-S0073, 202209-S0085, 202210-S0019, 202209-S0052, 202207-S0072, 202208-S0060, 202210-S0071</v>
          </cell>
          <cell r="I8710" t="str">
            <v>F</v>
          </cell>
          <cell r="J8710">
            <v>27133.72</v>
          </cell>
          <cell r="K8710">
            <v>27133.72</v>
          </cell>
          <cell r="L8710">
            <v>125365.93</v>
          </cell>
          <cell r="M8710" t="str">
            <v>F</v>
          </cell>
          <cell r="N8710">
            <v>4.6203</v>
          </cell>
          <cell r="O8710" t="str">
            <v>I</v>
          </cell>
        </row>
        <row r="8711">
          <cell r="G8711" t="str">
            <v>SPO-2024/08-0040, SPO-2023/06-0042, SPO-2024/09-0029, SPO-2024/11-0031</v>
          </cell>
        </row>
        <row r="8711">
          <cell r="I8711" t="str">
            <v>F</v>
          </cell>
          <cell r="J8711">
            <v>28057.2</v>
          </cell>
          <cell r="K8711">
            <v>28057.2</v>
          </cell>
          <cell r="L8711">
            <v>84171.6</v>
          </cell>
          <cell r="M8711" t="str">
            <v>F</v>
          </cell>
          <cell r="N8711">
            <v>3</v>
          </cell>
          <cell r="O8711" t="str">
            <v>L</v>
          </cell>
        </row>
        <row r="8712">
          <cell r="F8712" t="str">
            <v>APHU7059856</v>
          </cell>
          <cell r="G8712" t="str">
            <v>GR-2022/12-0033</v>
          </cell>
          <cell r="H8712" t="str">
            <v>202207-S0041, 202209-S0024, 202207-S0042, 202208-S0033, 202211-S0011, 202210-S0022, 202210-S0020, 202104-S0045, 202209-S0051, 202208-S0063, 202207-S0029, 202206-S0020</v>
          </cell>
          <cell r="I8712" t="str">
            <v>F</v>
          </cell>
          <cell r="J8712">
            <v>164046</v>
          </cell>
          <cell r="K8712">
            <v>164046</v>
          </cell>
          <cell r="L8712">
            <v>107072.82</v>
          </cell>
          <cell r="M8712" t="str">
            <v>F</v>
          </cell>
          <cell r="N8712">
            <v>0.6527</v>
          </cell>
          <cell r="O8712" t="str">
            <v>I</v>
          </cell>
        </row>
        <row r="8713">
          <cell r="F8713" t="str">
            <v>CMAU7314559</v>
          </cell>
          <cell r="G8713" t="str">
            <v>GR-2022/12-0035</v>
          </cell>
          <cell r="H8713" t="str">
            <v>202209-S0056, 202209-S0051, 202210-S0020, 202209-S0027, 202207-S0029</v>
          </cell>
          <cell r="I8713" t="str">
            <v>F</v>
          </cell>
          <cell r="J8713">
            <v>120117</v>
          </cell>
          <cell r="K8713">
            <v>120117</v>
          </cell>
          <cell r="L8713">
            <v>78400.37</v>
          </cell>
          <cell r="M8713" t="str">
            <v>F</v>
          </cell>
          <cell r="N8713">
            <v>0.6527</v>
          </cell>
          <cell r="O8713" t="str">
            <v>I</v>
          </cell>
        </row>
        <row r="8714">
          <cell r="G8714" t="str">
            <v>SPO-2023/01-0011</v>
          </cell>
        </row>
        <row r="8714">
          <cell r="I8714" t="str">
            <v>F</v>
          </cell>
          <cell r="J8714">
            <v>98868.5</v>
          </cell>
          <cell r="K8714">
            <v>98868.5</v>
          </cell>
          <cell r="L8714">
            <v>594496290.5</v>
          </cell>
          <cell r="M8714" t="str">
            <v>F</v>
          </cell>
          <cell r="N8714">
            <v>6013</v>
          </cell>
          <cell r="O8714" t="str">
            <v>L</v>
          </cell>
        </row>
        <row r="8715">
          <cell r="F8715" t="str">
            <v>CMAU5640113</v>
          </cell>
          <cell r="G8715" t="str">
            <v>GR-2022/12-0030</v>
          </cell>
          <cell r="H8715" t="str">
            <v>202208-S0038, 202205-S0061, 202206-S0060, 202209-S0074, 202206-S0029, 202210-S0092, 202210-S0036, 202209-S0071, 202202-S0007, 202209-S0068, 202210-S0078, 202207-S0036, 202209-S0041, 202204-S0043, 202211-S0014, 202206-S0051, 202209-S0066, 202206-S0080, 202210-S0027, 202209-S0033, 202207-S0031, 202210-S0001, 202208-S0037, 202209-S0081, 202209-S0070</v>
          </cell>
          <cell r="I8715" t="str">
            <v>F</v>
          </cell>
          <cell r="J8715">
            <v>661630.9</v>
          </cell>
          <cell r="K8715">
            <v>661630.9</v>
          </cell>
          <cell r="L8715">
            <v>436345.58</v>
          </cell>
          <cell r="M8715" t="str">
            <v>F</v>
          </cell>
          <cell r="N8715">
            <v>0.6595</v>
          </cell>
          <cell r="O8715" t="str">
            <v>I</v>
          </cell>
        </row>
        <row r="8716">
          <cell r="G8716" t="str">
            <v>GR-2022/11-0041</v>
          </cell>
        </row>
        <row r="8716">
          <cell r="I8716" t="str">
            <v>F</v>
          </cell>
          <cell r="J8716">
            <v>1674.4</v>
          </cell>
          <cell r="K8716">
            <v>1674.4</v>
          </cell>
          <cell r="L8716">
            <v>1674.4</v>
          </cell>
          <cell r="M8716" t="str">
            <v>F</v>
          </cell>
          <cell r="N8716">
            <v>1</v>
          </cell>
        </row>
        <row r="8717">
          <cell r="G8717" t="str">
            <v>SPO-2022/12-0035, SPO-2023/01-0012</v>
          </cell>
        </row>
        <row r="8717">
          <cell r="I8717" t="str">
            <v>F</v>
          </cell>
          <cell r="J8717">
            <v>7812</v>
          </cell>
          <cell r="K8717">
            <v>7812</v>
          </cell>
          <cell r="L8717">
            <v>23436</v>
          </cell>
          <cell r="M8717" t="str">
            <v>F</v>
          </cell>
          <cell r="N8717">
            <v>3</v>
          </cell>
          <cell r="O8717" t="str">
            <v>L</v>
          </cell>
        </row>
        <row r="8718">
          <cell r="F8718" t="str">
            <v>TXGU5725997</v>
          </cell>
          <cell r="G8718" t="str">
            <v>GR-2022/12-0007</v>
          </cell>
          <cell r="H8718" t="str">
            <v>202210-S0002</v>
          </cell>
          <cell r="I8718" t="str">
            <v>F</v>
          </cell>
          <cell r="J8718">
            <v>12020.32</v>
          </cell>
          <cell r="K8718">
            <v>12020.32</v>
          </cell>
          <cell r="L8718">
            <v>57227.54</v>
          </cell>
          <cell r="M8718" t="str">
            <v>F</v>
          </cell>
          <cell r="N8718">
            <v>4.7609</v>
          </cell>
          <cell r="O8718" t="str">
            <v>I</v>
          </cell>
        </row>
        <row r="8719">
          <cell r="F8719" t="str">
            <v>FFAU4380299</v>
          </cell>
          <cell r="G8719" t="str">
            <v>GR-2022/12-0013</v>
          </cell>
          <cell r="H8719" t="str">
            <v>202210-S0014</v>
          </cell>
          <cell r="I8719" t="str">
            <v>F</v>
          </cell>
          <cell r="J8719">
            <v>12039.56</v>
          </cell>
          <cell r="K8719">
            <v>12039.56</v>
          </cell>
          <cell r="L8719">
            <v>57319.14</v>
          </cell>
          <cell r="M8719" t="str">
            <v>F</v>
          </cell>
          <cell r="N8719">
            <v>4.7609</v>
          </cell>
          <cell r="O8719" t="str">
            <v>I</v>
          </cell>
        </row>
        <row r="8720">
          <cell r="G8720" t="str">
            <v>SPO-2022/12-0036, SPO-2023/06-0021, SPO-2023/08-0007, SPO-2023/04-0004</v>
          </cell>
        </row>
        <row r="8720">
          <cell r="I8720" t="str">
            <v>F</v>
          </cell>
          <cell r="J8720">
            <v>125000</v>
          </cell>
          <cell r="K8720">
            <v>125000</v>
          </cell>
          <cell r="L8720">
            <v>375000</v>
          </cell>
          <cell r="M8720" t="str">
            <v>F</v>
          </cell>
          <cell r="N8720">
            <v>3</v>
          </cell>
          <cell r="O8720" t="str">
            <v>L</v>
          </cell>
        </row>
        <row r="8721">
          <cell r="F8721" t="str">
            <v>BMOU6839920</v>
          </cell>
          <cell r="G8721" t="str">
            <v>GR-2023/01-0038</v>
          </cell>
          <cell r="H8721" t="str">
            <v>202111-S0047, 202206-S0001, 202210-S0005, 202204-S0065, 202207-S0009, 202203-S0011, 202111-S0015, 202209-S0077, 202206-S0028, 202210-S0079, 202205-S0058</v>
          </cell>
          <cell r="I8721" t="str">
            <v>F</v>
          </cell>
          <cell r="J8721">
            <v>17694.24</v>
          </cell>
          <cell r="K8721">
            <v>17694.24</v>
          </cell>
          <cell r="L8721">
            <v>78900.39</v>
          </cell>
          <cell r="M8721" t="str">
            <v>F</v>
          </cell>
          <cell r="N8721">
            <v>4.4591</v>
          </cell>
          <cell r="O8721" t="str">
            <v>I</v>
          </cell>
        </row>
        <row r="8722">
          <cell r="G8722" t="str">
            <v>SPO-2022/12-0049, SPO-2023/10-0005, SPO-2023/06-0016, SPO-2023/12-0058, SPO-2023/06-0059, SPO-2022/12-0005, SPO-2023/10-0044, SPO-2023/08-0046, SPO-2023/09-0025, SPO-2023/07-0026, SPO-2022/12-0051, SPO-2023/12-0008, SPO-2023/06-0017, SPO-2023/08-0001, SPO-2023/09-0037, SPO-2022/12-0057, SPO-2023/05-0001, SPO-2023/07-0025, SPO-2023/08-0024</v>
          </cell>
        </row>
        <row r="8722">
          <cell r="I8722" t="str">
            <v>F</v>
          </cell>
          <cell r="J8722">
            <v>256775</v>
          </cell>
          <cell r="K8722">
            <v>256775</v>
          </cell>
          <cell r="L8722">
            <v>770325</v>
          </cell>
          <cell r="M8722" t="str">
            <v>F</v>
          </cell>
          <cell r="N8722">
            <v>3</v>
          </cell>
          <cell r="O8722" t="str">
            <v>L</v>
          </cell>
        </row>
        <row r="8723">
          <cell r="G8723" t="str">
            <v>SPO-2022/12-0045, SPO-2023/04-0005, SPO-2023/01-0016</v>
          </cell>
        </row>
        <row r="8723">
          <cell r="I8723" t="str">
            <v>F</v>
          </cell>
          <cell r="J8723">
            <v>6310.4</v>
          </cell>
          <cell r="K8723">
            <v>6310.4</v>
          </cell>
          <cell r="L8723">
            <v>18931.2</v>
          </cell>
          <cell r="M8723" t="str">
            <v>F</v>
          </cell>
          <cell r="N8723">
            <v>3</v>
          </cell>
          <cell r="O8723" t="str">
            <v>L</v>
          </cell>
        </row>
        <row r="8724">
          <cell r="G8724" t="str">
            <v>SPO-2023/03-0022, SPO-2022/12-0037, SPO-2022/12-0071, SPO-2022/11-0065</v>
          </cell>
        </row>
        <row r="8724">
          <cell r="I8724" t="str">
            <v>F</v>
          </cell>
          <cell r="J8724">
            <v>101146</v>
          </cell>
          <cell r="K8724">
            <v>101146</v>
          </cell>
          <cell r="L8724">
            <v>303438</v>
          </cell>
          <cell r="M8724" t="str">
            <v>F</v>
          </cell>
          <cell r="N8724">
            <v>3</v>
          </cell>
          <cell r="O8724" t="str">
            <v>L</v>
          </cell>
        </row>
        <row r="8725">
          <cell r="I8725" t="str">
            <v>F</v>
          </cell>
          <cell r="J8725">
            <v>2850</v>
          </cell>
          <cell r="K8725">
            <v>2850</v>
          </cell>
          <cell r="L8725">
            <v>1710</v>
          </cell>
          <cell r="M8725" t="str">
            <v>F</v>
          </cell>
          <cell r="N8725">
            <v>0.6</v>
          </cell>
          <cell r="O8725" t="str">
            <v>N</v>
          </cell>
        </row>
        <row r="8726">
          <cell r="G8726" t="str">
            <v>SPO-2022/12-0044</v>
          </cell>
        </row>
        <row r="8726">
          <cell r="I8726" t="str">
            <v>F</v>
          </cell>
          <cell r="J8726">
            <v>14400</v>
          </cell>
          <cell r="K8726">
            <v>14400</v>
          </cell>
          <cell r="L8726">
            <v>14400</v>
          </cell>
          <cell r="M8726" t="str">
            <v>F</v>
          </cell>
          <cell r="N8726">
            <v>1</v>
          </cell>
          <cell r="O8726" t="str">
            <v>L</v>
          </cell>
        </row>
        <row r="8727">
          <cell r="F8727" t="str">
            <v>BMOU6839920</v>
          </cell>
          <cell r="G8727" t="str">
            <v>GR-2023/01-0037</v>
          </cell>
          <cell r="H8727" t="str">
            <v>202211-S0034</v>
          </cell>
          <cell r="I8727" t="str">
            <v>F</v>
          </cell>
          <cell r="J8727">
            <v>2844.66</v>
          </cell>
          <cell r="K8727">
            <v>2844.66</v>
          </cell>
          <cell r="L8727">
            <v>12684.62</v>
          </cell>
          <cell r="M8727" t="str">
            <v>F</v>
          </cell>
          <cell r="N8727">
            <v>4.4591</v>
          </cell>
          <cell r="O8727" t="str">
            <v>I</v>
          </cell>
        </row>
        <row r="8728">
          <cell r="G8728" t="str">
            <v>SPO-2022/12-0016, SPO-2022/12-0062</v>
          </cell>
        </row>
        <row r="8728">
          <cell r="I8728" t="str">
            <v>F</v>
          </cell>
          <cell r="J8728">
            <v>19100</v>
          </cell>
          <cell r="K8728">
            <v>19100</v>
          </cell>
          <cell r="L8728">
            <v>57300</v>
          </cell>
          <cell r="M8728" t="str">
            <v>F</v>
          </cell>
          <cell r="N8728">
            <v>3</v>
          </cell>
          <cell r="O8728" t="str">
            <v>L</v>
          </cell>
        </row>
        <row r="8729">
          <cell r="G8729" t="str">
            <v>SPO-2023/04-0017, SPO-2023/03-0036, SPO-2023/02-0008, SPO-2022/12-0047, SPO-2022/12-0069, SPO-2023/05-0019</v>
          </cell>
        </row>
        <row r="8729">
          <cell r="I8729" t="str">
            <v>F</v>
          </cell>
          <cell r="J8729">
            <v>138805</v>
          </cell>
          <cell r="K8729">
            <v>138805</v>
          </cell>
          <cell r="L8729">
            <v>83283</v>
          </cell>
          <cell r="M8729" t="str">
            <v>F</v>
          </cell>
          <cell r="N8729">
            <v>0.6</v>
          </cell>
          <cell r="O8729" t="str">
            <v>L</v>
          </cell>
        </row>
        <row r="8730">
          <cell r="G8730" t="str">
            <v>SPO-2023/02-0006, SPO-2023/05-0061, SPO-2023/04-0042, SPO-2023/05-0045, SPO-2023/07-0008, SPO-2022/12-0019, SPO-2023/01-0017</v>
          </cell>
        </row>
        <row r="8730">
          <cell r="I8730" t="str">
            <v>F</v>
          </cell>
          <cell r="J8730">
            <v>27500</v>
          </cell>
          <cell r="K8730">
            <v>27500</v>
          </cell>
          <cell r="L8730">
            <v>82500</v>
          </cell>
          <cell r="M8730" t="str">
            <v>F</v>
          </cell>
          <cell r="N8730">
            <v>3</v>
          </cell>
          <cell r="O8730" t="str">
            <v>L</v>
          </cell>
        </row>
        <row r="8731">
          <cell r="G8731" t="str">
            <v>SPO-2023/01-0009</v>
          </cell>
        </row>
        <row r="8731">
          <cell r="I8731" t="str">
            <v>F</v>
          </cell>
          <cell r="J8731">
            <v>339.32</v>
          </cell>
          <cell r="K8731">
            <v>339.32</v>
          </cell>
          <cell r="L8731">
            <v>1017.96</v>
          </cell>
          <cell r="M8731" t="str">
            <v>F</v>
          </cell>
          <cell r="N8731">
            <v>3</v>
          </cell>
          <cell r="O8731" t="str">
            <v>L</v>
          </cell>
        </row>
        <row r="8732">
          <cell r="G8732" t="str">
            <v>SPO-2023/03-0053, SPO-2022/12-0024</v>
          </cell>
        </row>
        <row r="8732">
          <cell r="I8732" t="str">
            <v>F</v>
          </cell>
          <cell r="J8732">
            <v>8250</v>
          </cell>
          <cell r="K8732">
            <v>8250</v>
          </cell>
          <cell r="L8732">
            <v>4950</v>
          </cell>
          <cell r="M8732" t="str">
            <v>F</v>
          </cell>
          <cell r="N8732">
            <v>0.6</v>
          </cell>
          <cell r="O8732" t="str">
            <v>L</v>
          </cell>
        </row>
        <row r="8733">
          <cell r="F8733" t="str">
            <v>SITU9096470</v>
          </cell>
          <cell r="G8733" t="str">
            <v>GR-2022/12-0022</v>
          </cell>
          <cell r="H8733" t="str">
            <v>202209-S0006, 202209-S0039</v>
          </cell>
          <cell r="I8733" t="str">
            <v>F</v>
          </cell>
          <cell r="J8733">
            <v>14738.69</v>
          </cell>
          <cell r="K8733">
            <v>14738.69</v>
          </cell>
          <cell r="L8733">
            <v>68097.17</v>
          </cell>
          <cell r="M8733" t="str">
            <v>F</v>
          </cell>
          <cell r="N8733">
            <v>4.6203</v>
          </cell>
          <cell r="O8733" t="str">
            <v>I</v>
          </cell>
        </row>
        <row r="8734">
          <cell r="F8734" t="str">
            <v>DFSU7677614</v>
          </cell>
          <cell r="G8734" t="str">
            <v>GR-2022/12-0036</v>
          </cell>
          <cell r="H8734" t="str">
            <v>202204-S0029, 202207-S0043, 202208-S0057, 202210-S0082, 202202-S0029</v>
          </cell>
          <cell r="I8734" t="str">
            <v>F</v>
          </cell>
          <cell r="J8734">
            <v>15659.74</v>
          </cell>
          <cell r="K8734">
            <v>15659.74</v>
          </cell>
          <cell r="L8734">
            <v>72352.7</v>
          </cell>
          <cell r="M8734" t="str">
            <v>F</v>
          </cell>
          <cell r="N8734">
            <v>4.6203</v>
          </cell>
          <cell r="O8734" t="str">
            <v>I</v>
          </cell>
        </row>
        <row r="8735">
          <cell r="G8735" t="str">
            <v>SPO-2022/12-0002</v>
          </cell>
        </row>
        <row r="8735">
          <cell r="I8735" t="str">
            <v>F</v>
          </cell>
          <cell r="J8735">
            <v>5000</v>
          </cell>
          <cell r="K8735">
            <v>5000</v>
          </cell>
          <cell r="L8735">
            <v>15000</v>
          </cell>
          <cell r="M8735" t="str">
            <v>F</v>
          </cell>
          <cell r="N8735">
            <v>3</v>
          </cell>
          <cell r="O8735" t="str">
            <v>L</v>
          </cell>
        </row>
        <row r="8736">
          <cell r="G8736" t="str">
            <v>SPO-2023/06-0013, SPO-2023/05-0042, SPO-2023/04-0040</v>
          </cell>
        </row>
        <row r="8736">
          <cell r="I8736" t="str">
            <v>F</v>
          </cell>
          <cell r="J8736">
            <v>70000</v>
          </cell>
          <cell r="K8736">
            <v>70000</v>
          </cell>
          <cell r="L8736">
            <v>210000</v>
          </cell>
          <cell r="M8736" t="str">
            <v>F</v>
          </cell>
          <cell r="N8736">
            <v>3</v>
          </cell>
          <cell r="O8736" t="str">
            <v>L</v>
          </cell>
        </row>
        <row r="8737">
          <cell r="F8737" t="str">
            <v>BMOU6495995</v>
          </cell>
          <cell r="G8737" t="str">
            <v>GR-2022/12-0029</v>
          </cell>
          <cell r="H8737" t="str">
            <v>202109-S0039, 202211-S0031, 202210-S0086, 202205-S0036, 202205-S0012, 202209-S0080, 202201-S0004, 202204-S0032, 202210-S0082, 202209-S0059, 202209-S0040, 202209-S0082, 202211-S0005</v>
          </cell>
          <cell r="I8737" t="str">
            <v>F</v>
          </cell>
          <cell r="J8737">
            <v>19412.09</v>
          </cell>
          <cell r="K8737">
            <v>19412.09</v>
          </cell>
          <cell r="L8737">
            <v>89689.68</v>
          </cell>
          <cell r="M8737" t="str">
            <v>F</v>
          </cell>
          <cell r="N8737">
            <v>4.6203</v>
          </cell>
          <cell r="O8737" t="str">
            <v>I</v>
          </cell>
        </row>
        <row r="8738">
          <cell r="F8738" t="str">
            <v>TLLU4071170</v>
          </cell>
          <cell r="G8738" t="str">
            <v>GR-2022/12-0025</v>
          </cell>
          <cell r="H8738" t="str">
            <v>202201-S0014, 202210-S0093, 202210-S0048, 202208-S0086, 202206-S0050, 202211-S0029</v>
          </cell>
          <cell r="I8738" t="str">
            <v>F</v>
          </cell>
          <cell r="J8738">
            <v>22187.18</v>
          </cell>
          <cell r="K8738">
            <v>22187.18</v>
          </cell>
          <cell r="L8738">
            <v>102511.43</v>
          </cell>
          <cell r="M8738" t="str">
            <v>F</v>
          </cell>
          <cell r="N8738">
            <v>4.6203</v>
          </cell>
          <cell r="O8738" t="str">
            <v>I</v>
          </cell>
        </row>
        <row r="8739">
          <cell r="G8739" t="str">
            <v>SPO-2022/12-0005</v>
          </cell>
        </row>
        <row r="8739">
          <cell r="I8739" t="str">
            <v>F</v>
          </cell>
          <cell r="J8739">
            <v>0</v>
          </cell>
          <cell r="K8739">
            <v>0</v>
          </cell>
          <cell r="L8739">
            <v>0</v>
          </cell>
          <cell r="M8739" t="str">
            <v>F</v>
          </cell>
          <cell r="N8739">
            <v>3</v>
          </cell>
          <cell r="O8739" t="str">
            <v>L</v>
          </cell>
        </row>
        <row r="8740">
          <cell r="F8740" t="str">
            <v>BEAU4348497</v>
          </cell>
          <cell r="G8740" t="str">
            <v>GR-2022/12-0023</v>
          </cell>
          <cell r="H8740" t="str">
            <v>202209-S0006, 202209-S0039, 202211-S0026</v>
          </cell>
          <cell r="I8740" t="str">
            <v>F</v>
          </cell>
          <cell r="J8740">
            <v>14015.72</v>
          </cell>
          <cell r="K8740">
            <v>14015.72</v>
          </cell>
          <cell r="L8740">
            <v>64756.83</v>
          </cell>
          <cell r="M8740" t="str">
            <v>F</v>
          </cell>
          <cell r="N8740">
            <v>4.6203</v>
          </cell>
          <cell r="O8740" t="str">
            <v>I</v>
          </cell>
        </row>
        <row r="8741">
          <cell r="G8741" t="str">
            <v>SPO-2022/12-0009</v>
          </cell>
        </row>
        <row r="8741">
          <cell r="I8741" t="str">
            <v>F</v>
          </cell>
          <cell r="J8741">
            <v>10000</v>
          </cell>
          <cell r="K8741">
            <v>10000</v>
          </cell>
          <cell r="L8741">
            <v>30000</v>
          </cell>
          <cell r="M8741" t="str">
            <v>F</v>
          </cell>
          <cell r="N8741">
            <v>3</v>
          </cell>
          <cell r="O8741" t="str">
            <v>L</v>
          </cell>
        </row>
        <row r="8742">
          <cell r="G8742" t="str">
            <v>SPO-2023/03-0024</v>
          </cell>
        </row>
        <row r="8742">
          <cell r="I8742" t="str">
            <v>F</v>
          </cell>
          <cell r="J8742">
            <v>11100</v>
          </cell>
          <cell r="K8742">
            <v>11100</v>
          </cell>
          <cell r="L8742">
            <v>6660</v>
          </cell>
          <cell r="M8742" t="str">
            <v>F</v>
          </cell>
          <cell r="N8742">
            <v>0.6</v>
          </cell>
          <cell r="O8742" t="str">
            <v>N</v>
          </cell>
        </row>
        <row r="8743">
          <cell r="G8743" t="str">
            <v>SPO-2022/12-0040, SPO-2022/12-0050, SPO-2023/03-0021, SPO-2023/01-0015</v>
          </cell>
        </row>
        <row r="8743">
          <cell r="I8743" t="str">
            <v>F</v>
          </cell>
          <cell r="J8743">
            <v>16830</v>
          </cell>
          <cell r="K8743">
            <v>16830</v>
          </cell>
          <cell r="L8743">
            <v>50490</v>
          </cell>
          <cell r="M8743" t="str">
            <v>F</v>
          </cell>
          <cell r="N8743">
            <v>3</v>
          </cell>
          <cell r="O8743" t="str">
            <v>N</v>
          </cell>
        </row>
        <row r="8744">
          <cell r="F8744" t="str">
            <v>OOCU9065873 (KUCHING)</v>
          </cell>
          <cell r="G8744" t="str">
            <v>GR-2022/12-0028</v>
          </cell>
          <cell r="H8744" t="str">
            <v>202210-S0046</v>
          </cell>
          <cell r="I8744" t="str">
            <v>F</v>
          </cell>
          <cell r="J8744">
            <v>3714.1</v>
          </cell>
          <cell r="K8744">
            <v>3714.1</v>
          </cell>
          <cell r="L8744">
            <v>17160.26</v>
          </cell>
          <cell r="M8744" t="str">
            <v>F</v>
          </cell>
          <cell r="N8744">
            <v>4.6203</v>
          </cell>
          <cell r="O8744" t="str">
            <v>I</v>
          </cell>
        </row>
        <row r="8745">
          <cell r="F8745" t="str">
            <v>OOCU9065873 (KUCHING)</v>
          </cell>
          <cell r="G8745" t="str">
            <v>GR-2022/12-0027</v>
          </cell>
          <cell r="H8745" t="str">
            <v>202210-S0045</v>
          </cell>
          <cell r="I8745" t="str">
            <v>F</v>
          </cell>
          <cell r="J8745">
            <v>2163.4</v>
          </cell>
          <cell r="K8745">
            <v>2163.4</v>
          </cell>
          <cell r="L8745">
            <v>9995.56</v>
          </cell>
          <cell r="M8745" t="str">
            <v>F</v>
          </cell>
          <cell r="N8745">
            <v>4.6203</v>
          </cell>
          <cell r="O8745" t="str">
            <v>I</v>
          </cell>
        </row>
        <row r="8746">
          <cell r="G8746" t="str">
            <v>SPO-2022/11-0065</v>
          </cell>
        </row>
        <row r="8746">
          <cell r="I8746" t="str">
            <v>F</v>
          </cell>
          <cell r="J8746">
            <v>436</v>
          </cell>
          <cell r="K8746">
            <v>436</v>
          </cell>
          <cell r="L8746">
            <v>1308</v>
          </cell>
          <cell r="M8746" t="str">
            <v>F</v>
          </cell>
          <cell r="N8746">
            <v>3</v>
          </cell>
          <cell r="O8746" t="str">
            <v>N</v>
          </cell>
        </row>
        <row r="8747">
          <cell r="F8747" t="str">
            <v>OOCU9065873 (KUCHING)</v>
          </cell>
          <cell r="G8747" t="str">
            <v>GR-2022/12-0026</v>
          </cell>
          <cell r="H8747" t="str">
            <v>202210-S0047</v>
          </cell>
          <cell r="I8747" t="str">
            <v>F</v>
          </cell>
          <cell r="J8747">
            <v>9394.78</v>
          </cell>
          <cell r="K8747">
            <v>9394.78</v>
          </cell>
          <cell r="L8747">
            <v>43406.7</v>
          </cell>
          <cell r="M8747" t="str">
            <v>F</v>
          </cell>
          <cell r="N8747">
            <v>4.6203</v>
          </cell>
          <cell r="O8747" t="str">
            <v>I</v>
          </cell>
        </row>
        <row r="8748">
          <cell r="G8748" t="str">
            <v>SPO-2022/12-0002</v>
          </cell>
        </row>
        <row r="8748">
          <cell r="I8748" t="str">
            <v>F</v>
          </cell>
          <cell r="J8748">
            <v>3380</v>
          </cell>
          <cell r="K8748">
            <v>3380</v>
          </cell>
          <cell r="L8748">
            <v>10140</v>
          </cell>
          <cell r="M8748" t="str">
            <v>F</v>
          </cell>
          <cell r="N8748">
            <v>3</v>
          </cell>
          <cell r="O8748" t="str">
            <v>L</v>
          </cell>
        </row>
        <row r="8749">
          <cell r="G8749" t="str">
            <v>SPO-2022/12-0057</v>
          </cell>
        </row>
        <row r="8749">
          <cell r="I8749" t="str">
            <v>F</v>
          </cell>
          <cell r="J8749">
            <v>12810</v>
          </cell>
          <cell r="K8749">
            <v>12810</v>
          </cell>
          <cell r="L8749">
            <v>38430</v>
          </cell>
          <cell r="M8749" t="str">
            <v>F</v>
          </cell>
          <cell r="N8749">
            <v>3</v>
          </cell>
          <cell r="O8749" t="str">
            <v>L</v>
          </cell>
        </row>
        <row r="8750">
          <cell r="G8750" t="str">
            <v>SPO-2023/02-0008, SPO-2022/12-0047</v>
          </cell>
        </row>
        <row r="8750">
          <cell r="I8750" t="str">
            <v>F</v>
          </cell>
          <cell r="J8750">
            <v>8500</v>
          </cell>
          <cell r="K8750">
            <v>8500</v>
          </cell>
          <cell r="L8750">
            <v>5100</v>
          </cell>
          <cell r="M8750" t="str">
            <v>F</v>
          </cell>
          <cell r="N8750">
            <v>0.6</v>
          </cell>
          <cell r="O8750" t="str">
            <v>L</v>
          </cell>
        </row>
        <row r="8751">
          <cell r="G8751" t="str">
            <v>SPO-2023/02-0018, SPO-2022/12-0065</v>
          </cell>
        </row>
        <row r="8751">
          <cell r="I8751" t="str">
            <v>F</v>
          </cell>
          <cell r="J8751">
            <v>24790</v>
          </cell>
          <cell r="K8751">
            <v>24790</v>
          </cell>
          <cell r="L8751">
            <v>74370</v>
          </cell>
          <cell r="M8751" t="str">
            <v>F</v>
          </cell>
          <cell r="N8751">
            <v>3</v>
          </cell>
          <cell r="O8751" t="str">
            <v>L</v>
          </cell>
        </row>
        <row r="8752">
          <cell r="G8752" t="str">
            <v>SPO-2022/12-0026</v>
          </cell>
        </row>
        <row r="8752">
          <cell r="I8752" t="str">
            <v>F</v>
          </cell>
          <cell r="J8752">
            <v>9648</v>
          </cell>
          <cell r="K8752">
            <v>9648</v>
          </cell>
          <cell r="L8752">
            <v>5788.8</v>
          </cell>
          <cell r="M8752" t="str">
            <v>F</v>
          </cell>
          <cell r="N8752">
            <v>0.6</v>
          </cell>
          <cell r="O8752" t="str">
            <v>L</v>
          </cell>
        </row>
        <row r="8753">
          <cell r="G8753" t="str">
            <v>SPO-2023/08-0019, SPO-2023/09-0017, SPO-2023/07-0006, SPO-2022/12-0028, SPO-2022/12-0027</v>
          </cell>
        </row>
        <row r="8753">
          <cell r="I8753" t="str">
            <v>F</v>
          </cell>
          <cell r="J8753">
            <v>204338.16</v>
          </cell>
          <cell r="K8753">
            <v>204338.16</v>
          </cell>
          <cell r="L8753">
            <v>613014.48</v>
          </cell>
          <cell r="M8753" t="str">
            <v>F</v>
          </cell>
          <cell r="N8753">
            <v>3</v>
          </cell>
          <cell r="O8753" t="str">
            <v>L</v>
          </cell>
        </row>
        <row r="8754">
          <cell r="F8754" t="str">
            <v>CMAU5911529</v>
          </cell>
          <cell r="G8754" t="str">
            <v>GR-2022/11-0056</v>
          </cell>
          <cell r="H8754" t="str">
            <v>202210-S0066, 202209-S0067, 202207-S0031, 202210-S0010, 202203-S0054, 202210-S0001, 202206-S0060, 202204-S0014, 202202-S0030, 202209-S0050, 202210-S0036, 202210-S0027, 202208-S0081, 202210-S0076, 202206-S0074, 202209-S0071, 202205-S0039, 202208-S0037, 202209-S0081, 202207-S0027, 202209-S0033, 202209-S0074, 202206-S0080, 202209-S0037, 202211-S0014, 202207-S0064</v>
          </cell>
          <cell r="I8754" t="str">
            <v>F</v>
          </cell>
          <cell r="J8754">
            <v>115657.48</v>
          </cell>
          <cell r="K8754">
            <v>115657.48</v>
          </cell>
          <cell r="L8754">
            <v>553559.83</v>
          </cell>
          <cell r="M8754" t="str">
            <v>F</v>
          </cell>
          <cell r="N8754">
            <v>4.7862</v>
          </cell>
          <cell r="O8754" t="str">
            <v>I</v>
          </cell>
        </row>
        <row r="8755">
          <cell r="G8755" t="str">
            <v>SPO-2023/06-0025, SPO-2023/03-0021</v>
          </cell>
        </row>
        <row r="8755">
          <cell r="I8755" t="str">
            <v>F</v>
          </cell>
          <cell r="J8755">
            <v>168239</v>
          </cell>
          <cell r="K8755">
            <v>168239</v>
          </cell>
          <cell r="L8755">
            <v>168239</v>
          </cell>
          <cell r="M8755" t="str">
            <v>F</v>
          </cell>
          <cell r="N8755">
            <v>1</v>
          </cell>
          <cell r="O8755" t="str">
            <v>L</v>
          </cell>
        </row>
        <row r="8756">
          <cell r="G8756" t="str">
            <v>SPO-2022/12-0040</v>
          </cell>
        </row>
        <row r="8756">
          <cell r="I8756" t="str">
            <v>F</v>
          </cell>
          <cell r="J8756">
            <v>913</v>
          </cell>
          <cell r="K8756">
            <v>913</v>
          </cell>
          <cell r="L8756">
            <v>2739</v>
          </cell>
          <cell r="M8756" t="str">
            <v>F</v>
          </cell>
          <cell r="N8756">
            <v>3</v>
          </cell>
          <cell r="O8756" t="str">
            <v>N</v>
          </cell>
        </row>
        <row r="8757">
          <cell r="G8757" t="str">
            <v>SPO-2022/12-0048</v>
          </cell>
        </row>
        <row r="8757">
          <cell r="I8757" t="str">
            <v>F</v>
          </cell>
          <cell r="J8757">
            <v>141.51</v>
          </cell>
          <cell r="K8757">
            <v>141.51</v>
          </cell>
          <cell r="L8757">
            <v>424.53</v>
          </cell>
          <cell r="M8757" t="str">
            <v>F</v>
          </cell>
          <cell r="N8757">
            <v>3</v>
          </cell>
          <cell r="O8757" t="str">
            <v>L</v>
          </cell>
        </row>
        <row r="8758">
          <cell r="G8758" t="str">
            <v>SPO-2023/06-0007, SPO-2023/10-0001, SPO-2023/11-0029, SPO-2024/04-0068, SPO-2024/06-0032, SPO-2023/12-0033, SPO-2024/01-0086, SPO-2024/01-0029</v>
          </cell>
        </row>
        <row r="8758">
          <cell r="I8758" t="str">
            <v>F</v>
          </cell>
          <cell r="J8758">
            <v>104826.2</v>
          </cell>
          <cell r="K8758">
            <v>104826.2</v>
          </cell>
          <cell r="L8758">
            <v>314478.6</v>
          </cell>
          <cell r="M8758" t="str">
            <v>F</v>
          </cell>
          <cell r="N8758">
            <v>3</v>
          </cell>
          <cell r="O8758" t="str">
            <v>L</v>
          </cell>
        </row>
        <row r="8759">
          <cell r="F8759" t="str">
            <v>CMAU4326540</v>
          </cell>
          <cell r="G8759" t="str">
            <v>GR-2022/11-0043</v>
          </cell>
          <cell r="H8759" t="str">
            <v>202204-S0075, 202206-S0026</v>
          </cell>
          <cell r="I8759" t="str">
            <v>F</v>
          </cell>
          <cell r="J8759">
            <v>16822.44</v>
          </cell>
          <cell r="K8759">
            <v>16822.44</v>
          </cell>
          <cell r="L8759">
            <v>80515.56</v>
          </cell>
          <cell r="M8759" t="str">
            <v>F</v>
          </cell>
          <cell r="N8759">
            <v>4.7862</v>
          </cell>
          <cell r="O8759" t="str">
            <v>I</v>
          </cell>
        </row>
        <row r="8760">
          <cell r="F8760" t="str">
            <v>FCIU9093827</v>
          </cell>
          <cell r="G8760" t="str">
            <v>GR-2022/11-0042</v>
          </cell>
          <cell r="H8760" t="str">
            <v>202204-S0075, 202207-S0033, 202103-S0106, 202206-S0026, 202202-S0038</v>
          </cell>
          <cell r="I8760" t="str">
            <v>F</v>
          </cell>
          <cell r="J8760">
            <v>23800.92</v>
          </cell>
          <cell r="K8760">
            <v>23800.92</v>
          </cell>
          <cell r="L8760">
            <v>113915.96</v>
          </cell>
          <cell r="M8760" t="str">
            <v>F</v>
          </cell>
          <cell r="N8760">
            <v>4.7862</v>
          </cell>
          <cell r="O8760" t="str">
            <v>I</v>
          </cell>
        </row>
        <row r="8761">
          <cell r="F8761" t="str">
            <v>SEKU5959692</v>
          </cell>
          <cell r="G8761" t="str">
            <v>GR-2022/11-0049</v>
          </cell>
          <cell r="H8761" t="str">
            <v>202204-S0075, 202208-S0077, 202206-S0059, 202205-S0038, 202206-S0013, 202206-S0026</v>
          </cell>
          <cell r="I8761" t="str">
            <v>F</v>
          </cell>
          <cell r="J8761">
            <v>18398.24</v>
          </cell>
          <cell r="K8761">
            <v>18398.24</v>
          </cell>
          <cell r="L8761">
            <v>88057.66</v>
          </cell>
          <cell r="M8761" t="str">
            <v>F</v>
          </cell>
          <cell r="N8761">
            <v>4.7862</v>
          </cell>
          <cell r="O8761" t="str">
            <v>I</v>
          </cell>
        </row>
        <row r="8762">
          <cell r="G8762" t="str">
            <v>SPO-2022/12-0062</v>
          </cell>
        </row>
        <row r="8762">
          <cell r="I8762" t="str">
            <v>F</v>
          </cell>
          <cell r="J8762">
            <v>16900</v>
          </cell>
          <cell r="K8762">
            <v>16900</v>
          </cell>
          <cell r="L8762">
            <v>50700</v>
          </cell>
          <cell r="M8762" t="str">
            <v>F</v>
          </cell>
          <cell r="N8762">
            <v>3</v>
          </cell>
          <cell r="O8762" t="str">
            <v>L</v>
          </cell>
        </row>
        <row r="8763">
          <cell r="G8763" t="str">
            <v>SPO-2023/04-0030, SPO-2022/12-0071, SPO-2022/12-0037, SPO-2023/04-0009</v>
          </cell>
        </row>
        <row r="8763">
          <cell r="I8763" t="str">
            <v>F</v>
          </cell>
          <cell r="J8763">
            <v>52336</v>
          </cell>
          <cell r="K8763">
            <v>52336</v>
          </cell>
          <cell r="L8763">
            <v>157008</v>
          </cell>
          <cell r="M8763" t="str">
            <v>F</v>
          </cell>
          <cell r="N8763">
            <v>3</v>
          </cell>
          <cell r="O8763" t="str">
            <v>L</v>
          </cell>
        </row>
        <row r="8764">
          <cell r="G8764" t="str">
            <v>SPO-2023/03-0034, SPO-2022/12-0028, SPO-2023/10-0019, SPO-2023/03-0033</v>
          </cell>
        </row>
        <row r="8764">
          <cell r="I8764" t="str">
            <v>F</v>
          </cell>
          <cell r="J8764">
            <v>275891.2</v>
          </cell>
          <cell r="K8764">
            <v>275891.2</v>
          </cell>
          <cell r="L8764">
            <v>827673.6</v>
          </cell>
          <cell r="M8764" t="str">
            <v>F</v>
          </cell>
          <cell r="N8764">
            <v>3</v>
          </cell>
          <cell r="O8764" t="str">
            <v>L</v>
          </cell>
        </row>
        <row r="8765">
          <cell r="G8765" t="str">
            <v>SPO-2022/12-0026</v>
          </cell>
        </row>
        <row r="8765">
          <cell r="I8765" t="str">
            <v>F</v>
          </cell>
          <cell r="J8765">
            <v>8910</v>
          </cell>
          <cell r="K8765">
            <v>8910</v>
          </cell>
          <cell r="L8765">
            <v>26730</v>
          </cell>
          <cell r="M8765" t="str">
            <v>F</v>
          </cell>
          <cell r="N8765">
            <v>3</v>
          </cell>
          <cell r="O8765" t="str">
            <v>L</v>
          </cell>
        </row>
        <row r="8766">
          <cell r="G8766" t="str">
            <v>SPO-2022/12-0038</v>
          </cell>
        </row>
        <row r="8766">
          <cell r="I8766" t="str">
            <v>F</v>
          </cell>
          <cell r="J8766">
            <v>8200</v>
          </cell>
          <cell r="K8766">
            <v>8200</v>
          </cell>
          <cell r="L8766">
            <v>24600</v>
          </cell>
          <cell r="M8766" t="str">
            <v>F</v>
          </cell>
          <cell r="N8766">
            <v>3</v>
          </cell>
          <cell r="O8766" t="str">
            <v>L</v>
          </cell>
        </row>
        <row r="8767">
          <cell r="G8767" t="str">
            <v>SPO-2022/12-0036, SPO-2023/03-0017</v>
          </cell>
        </row>
        <row r="8767">
          <cell r="I8767" t="str">
            <v>F</v>
          </cell>
          <cell r="J8767">
            <v>17800</v>
          </cell>
          <cell r="K8767">
            <v>17800</v>
          </cell>
          <cell r="L8767">
            <v>53400</v>
          </cell>
          <cell r="M8767" t="str">
            <v>F</v>
          </cell>
          <cell r="N8767">
            <v>3</v>
          </cell>
          <cell r="O8767" t="str">
            <v>L</v>
          </cell>
        </row>
        <row r="8768">
          <cell r="G8768" t="str">
            <v>SPO-2022/12-0026</v>
          </cell>
        </row>
        <row r="8768">
          <cell r="I8768" t="str">
            <v>F</v>
          </cell>
          <cell r="J8768">
            <v>4500</v>
          </cell>
          <cell r="K8768">
            <v>4500</v>
          </cell>
          <cell r="L8768">
            <v>13500</v>
          </cell>
          <cell r="M8768" t="str">
            <v>F</v>
          </cell>
          <cell r="N8768">
            <v>3</v>
          </cell>
          <cell r="O8768" t="str">
            <v>N</v>
          </cell>
        </row>
        <row r="8769">
          <cell r="G8769" t="str">
            <v>SPO-2023/06-0003, SPO-2023/05-0056, SPO-2022/12-0047, SPO-2023/05-0019, SPO-2023/03-0036</v>
          </cell>
        </row>
        <row r="8769">
          <cell r="I8769" t="str">
            <v>F</v>
          </cell>
          <cell r="J8769">
            <v>70294.7</v>
          </cell>
          <cell r="K8769">
            <v>70294.7</v>
          </cell>
          <cell r="L8769">
            <v>210884.1</v>
          </cell>
          <cell r="M8769" t="str">
            <v>F</v>
          </cell>
          <cell r="N8769">
            <v>3</v>
          </cell>
          <cell r="O8769" t="str">
            <v>L</v>
          </cell>
        </row>
        <row r="8770">
          <cell r="G8770" t="str">
            <v>SPO-2022/12-0016</v>
          </cell>
        </row>
        <row r="8770">
          <cell r="I8770" t="str">
            <v>F</v>
          </cell>
          <cell r="J8770">
            <v>19000</v>
          </cell>
          <cell r="K8770">
            <v>19000</v>
          </cell>
          <cell r="L8770">
            <v>57000</v>
          </cell>
          <cell r="M8770" t="str">
            <v>F</v>
          </cell>
          <cell r="N8770">
            <v>3</v>
          </cell>
          <cell r="O8770" t="str">
            <v>L</v>
          </cell>
        </row>
        <row r="8771">
          <cell r="F8771" t="str">
            <v>BMOU6306670</v>
          </cell>
          <cell r="G8771" t="str">
            <v>GR-2022/11-0046</v>
          </cell>
          <cell r="H8771" t="str">
            <v>202210-S0024, 202204-S0038, 202207-S0045, 202209-S0034, 202208-S0025, 202208-S0039, 202209-S0055, 202208-S0042, 202209-S0079, 202210-S0030, 202211-S0013</v>
          </cell>
          <cell r="I8771" t="str">
            <v>F</v>
          </cell>
          <cell r="J8771">
            <v>57972.35</v>
          </cell>
          <cell r="K8771">
            <v>57972.35</v>
          </cell>
          <cell r="L8771">
            <v>277467.26</v>
          </cell>
          <cell r="M8771" t="str">
            <v>F</v>
          </cell>
          <cell r="N8771">
            <v>4.7862</v>
          </cell>
          <cell r="O8771" t="str">
            <v>I</v>
          </cell>
        </row>
        <row r="8772">
          <cell r="G8772" t="str">
            <v>SPO-2023/03-0036</v>
          </cell>
        </row>
        <row r="8772">
          <cell r="I8772" t="str">
            <v>F</v>
          </cell>
          <cell r="J8772">
            <v>3865</v>
          </cell>
          <cell r="K8772">
            <v>3865</v>
          </cell>
          <cell r="L8772">
            <v>11595</v>
          </cell>
          <cell r="M8772" t="str">
            <v>F</v>
          </cell>
          <cell r="N8772">
            <v>3</v>
          </cell>
          <cell r="O8772" t="str">
            <v>L</v>
          </cell>
        </row>
        <row r="8773">
          <cell r="I8773" t="str">
            <v>F</v>
          </cell>
          <cell r="J8773">
            <v>560</v>
          </cell>
          <cell r="K8773">
            <v>560</v>
          </cell>
          <cell r="L8773">
            <v>1680</v>
          </cell>
          <cell r="M8773" t="str">
            <v>F</v>
          </cell>
          <cell r="N8773">
            <v>3</v>
          </cell>
          <cell r="O8773" t="str">
            <v>N</v>
          </cell>
        </row>
        <row r="8774">
          <cell r="F8774" t="str">
            <v>YMLU8788510</v>
          </cell>
          <cell r="G8774" t="str">
            <v>GR-2022/11-0038</v>
          </cell>
          <cell r="H8774" t="str">
            <v>202209-S0012, 202210-S0008, 202208-S0076</v>
          </cell>
          <cell r="I8774" t="str">
            <v>F</v>
          </cell>
          <cell r="J8774">
            <v>16958.05</v>
          </cell>
          <cell r="K8774">
            <v>16958.05</v>
          </cell>
          <cell r="L8774">
            <v>81164.62</v>
          </cell>
          <cell r="M8774" t="str">
            <v>F</v>
          </cell>
          <cell r="N8774">
            <v>4.7862</v>
          </cell>
          <cell r="O8774" t="str">
            <v>I</v>
          </cell>
        </row>
        <row r="8775">
          <cell r="G8775" t="str">
            <v>SPO-2022/12-0016</v>
          </cell>
        </row>
        <row r="8775">
          <cell r="I8775" t="str">
            <v>F</v>
          </cell>
          <cell r="J8775">
            <v>12000</v>
          </cell>
          <cell r="K8775">
            <v>12000</v>
          </cell>
          <cell r="L8775">
            <v>36000</v>
          </cell>
          <cell r="M8775" t="str">
            <v>F</v>
          </cell>
          <cell r="N8775">
            <v>3</v>
          </cell>
          <cell r="O8775" t="str">
            <v>L</v>
          </cell>
        </row>
        <row r="8776">
          <cell r="G8776" t="str">
            <v>SPO-2023/03-0010, SPO-2022/12-0068, SPO-2022/12-0051</v>
          </cell>
        </row>
        <row r="8776">
          <cell r="I8776" t="str">
            <v>F</v>
          </cell>
          <cell r="J8776">
            <v>24000</v>
          </cell>
          <cell r="K8776">
            <v>24000</v>
          </cell>
          <cell r="L8776">
            <v>72000</v>
          </cell>
          <cell r="M8776" t="str">
            <v>F</v>
          </cell>
          <cell r="N8776">
            <v>3</v>
          </cell>
          <cell r="O8776" t="str">
            <v>L</v>
          </cell>
        </row>
        <row r="8777">
          <cell r="F8777" t="str">
            <v>CCLU7640906</v>
          </cell>
          <cell r="G8777" t="str">
            <v>GR-2022/12-0019</v>
          </cell>
          <cell r="H8777" t="str">
            <v>202111-S0017, 202103-S0006, 202211-S0030, 202110-S0067</v>
          </cell>
          <cell r="I8777" t="str">
            <v>F</v>
          </cell>
          <cell r="J8777">
            <v>15178.24</v>
          </cell>
          <cell r="K8777">
            <v>15178.24</v>
          </cell>
          <cell r="L8777">
            <v>72262.08</v>
          </cell>
          <cell r="M8777" t="str">
            <v>F</v>
          </cell>
          <cell r="N8777">
            <v>4.7609</v>
          </cell>
          <cell r="O8777" t="str">
            <v>I</v>
          </cell>
        </row>
        <row r="8778">
          <cell r="F8778" t="str">
            <v>CBHU7042479</v>
          </cell>
          <cell r="G8778" t="str">
            <v>GR-2022/12-0015</v>
          </cell>
          <cell r="H8778" t="str">
            <v>202210-S0087, 202208-S0084, 202203-S0061, 202205-S0059, 202009-S0053, 202111-S0015, 202104-S0047, 202211-S0030, 202205-S0058</v>
          </cell>
          <cell r="I8778" t="str">
            <v>F</v>
          </cell>
          <cell r="J8778">
            <v>15111.88</v>
          </cell>
          <cell r="K8778">
            <v>15111.88</v>
          </cell>
          <cell r="L8778">
            <v>71946.15</v>
          </cell>
          <cell r="M8778" t="str">
            <v>F</v>
          </cell>
          <cell r="N8778">
            <v>4.7609</v>
          </cell>
          <cell r="O8778" t="str">
            <v>I</v>
          </cell>
        </row>
        <row r="8779">
          <cell r="F8779" t="str">
            <v>CCLU7648640</v>
          </cell>
          <cell r="G8779" t="str">
            <v>GR-2022/12-0008</v>
          </cell>
        </row>
        <row r="8779">
          <cell r="I8779" t="str">
            <v>F</v>
          </cell>
          <cell r="J8779">
            <v>16931.2</v>
          </cell>
          <cell r="K8779">
            <v>16931.2</v>
          </cell>
          <cell r="L8779">
            <v>80607.75</v>
          </cell>
          <cell r="M8779" t="str">
            <v>F</v>
          </cell>
          <cell r="N8779">
            <v>4.7609</v>
          </cell>
          <cell r="O8779" t="str">
            <v>I</v>
          </cell>
        </row>
        <row r="8780">
          <cell r="F8780" t="str">
            <v>CCLU6904856</v>
          </cell>
          <cell r="G8780" t="str">
            <v>GR-2022/12-0018</v>
          </cell>
          <cell r="H8780" t="str">
            <v>202203-S0011, 202111-S0047, 202110-S0051, 202209-S0075, 202111-S0017</v>
          </cell>
          <cell r="I8780" t="str">
            <v>F</v>
          </cell>
          <cell r="J8780">
            <v>13584.14</v>
          </cell>
          <cell r="K8780">
            <v>13584.14</v>
          </cell>
          <cell r="L8780">
            <v>64672.73</v>
          </cell>
          <cell r="M8780" t="str">
            <v>F</v>
          </cell>
          <cell r="N8780">
            <v>4.7609</v>
          </cell>
          <cell r="O8780" t="str">
            <v>I</v>
          </cell>
        </row>
        <row r="8781">
          <cell r="G8781" t="str">
            <v>SPO-2022/11-0068</v>
          </cell>
        </row>
        <row r="8781">
          <cell r="I8781" t="str">
            <v>F</v>
          </cell>
          <cell r="J8781">
            <v>2094</v>
          </cell>
          <cell r="K8781">
            <v>2094</v>
          </cell>
          <cell r="L8781">
            <v>6282</v>
          </cell>
          <cell r="M8781" t="str">
            <v>F</v>
          </cell>
          <cell r="N8781">
            <v>3</v>
          </cell>
          <cell r="O8781" t="str">
            <v>L</v>
          </cell>
        </row>
        <row r="8782">
          <cell r="F8782" t="str">
            <v>CBHU9426318</v>
          </cell>
          <cell r="G8782" t="str">
            <v>GR-2022/12-0024</v>
          </cell>
          <cell r="H8782" t="str">
            <v>202111-S0017, 202207-S0002, 202106-S0048, 202105-S0044</v>
          </cell>
          <cell r="I8782" t="str">
            <v>F</v>
          </cell>
          <cell r="J8782">
            <v>16936.92</v>
          </cell>
          <cell r="K8782">
            <v>16936.92</v>
          </cell>
          <cell r="L8782">
            <v>80634.98</v>
          </cell>
          <cell r="M8782" t="str">
            <v>F</v>
          </cell>
          <cell r="N8782">
            <v>4.7609</v>
          </cell>
          <cell r="O8782" t="str">
            <v>I</v>
          </cell>
        </row>
        <row r="8783">
          <cell r="G8783" t="str">
            <v>SPO-2022/11-0065</v>
          </cell>
        </row>
        <row r="8783">
          <cell r="I8783" t="str">
            <v>F</v>
          </cell>
          <cell r="J8783">
            <v>147.5</v>
          </cell>
          <cell r="K8783">
            <v>147.5</v>
          </cell>
          <cell r="L8783">
            <v>442.5</v>
          </cell>
          <cell r="M8783" t="str">
            <v>F</v>
          </cell>
          <cell r="N8783">
            <v>3</v>
          </cell>
          <cell r="O8783" t="str">
            <v>L</v>
          </cell>
        </row>
        <row r="8784">
          <cell r="F8784" t="str">
            <v>GLDU9887710</v>
          </cell>
          <cell r="G8784" t="str">
            <v>GR-2022/11-0031</v>
          </cell>
          <cell r="H8784" t="str">
            <v>202207-S0037, 202207-S0026, 202209-S0011, 202209-S0027, 202209-S0043, 202104-S0004, 202104-S0045</v>
          </cell>
          <cell r="I8784" t="str">
            <v>F</v>
          </cell>
          <cell r="J8784">
            <v>142174</v>
          </cell>
          <cell r="K8784">
            <v>142174</v>
          </cell>
          <cell r="L8784">
            <v>93792.19</v>
          </cell>
          <cell r="M8784" t="str">
            <v>F</v>
          </cell>
          <cell r="N8784">
            <v>0.6597</v>
          </cell>
          <cell r="O8784" t="str">
            <v>I</v>
          </cell>
        </row>
        <row r="8785">
          <cell r="F8785" t="str">
            <v>TRHU8569630</v>
          </cell>
          <cell r="G8785" t="str">
            <v>GR-2022/11-0032</v>
          </cell>
          <cell r="H8785" t="str">
            <v>202208-S0063, 202207-S0026, 202204-S0081, 202207-S0029, 202210-S0013, 202209-S0056, 202210-S0022</v>
          </cell>
          <cell r="I8785" t="str">
            <v>F</v>
          </cell>
          <cell r="J8785">
            <v>154811</v>
          </cell>
          <cell r="K8785">
            <v>154811</v>
          </cell>
          <cell r="L8785">
            <v>102128.82</v>
          </cell>
          <cell r="M8785" t="str">
            <v>F</v>
          </cell>
          <cell r="N8785">
            <v>0.6597</v>
          </cell>
          <cell r="O8785" t="str">
            <v>I</v>
          </cell>
        </row>
        <row r="8786">
          <cell r="G8786" t="str">
            <v>SPO-2023/10-0039, SPO-2023/07-0006, SPO-2023/09-0017, SPO-2023/11-0055, SPO-2022/12-0022, SPO-2022/12-0023</v>
          </cell>
        </row>
        <row r="8786">
          <cell r="I8786" t="str">
            <v>F</v>
          </cell>
          <cell r="J8786">
            <v>305643.8</v>
          </cell>
          <cell r="K8786">
            <v>305643.8</v>
          </cell>
          <cell r="L8786">
            <v>916931.4</v>
          </cell>
          <cell r="M8786" t="str">
            <v>F</v>
          </cell>
          <cell r="N8786">
            <v>3</v>
          </cell>
          <cell r="O8786" t="str">
            <v>L</v>
          </cell>
        </row>
        <row r="8787">
          <cell r="G8787" t="str">
            <v>SPO-2022/12-0069, SPO-2022/12-0047</v>
          </cell>
        </row>
        <row r="8787">
          <cell r="I8787" t="str">
            <v>F</v>
          </cell>
          <cell r="J8787">
            <v>14010</v>
          </cell>
          <cell r="K8787">
            <v>14010</v>
          </cell>
          <cell r="L8787">
            <v>42030</v>
          </cell>
          <cell r="M8787" t="str">
            <v>F</v>
          </cell>
          <cell r="N8787">
            <v>3</v>
          </cell>
          <cell r="O8787" t="str">
            <v>L</v>
          </cell>
        </row>
        <row r="8788">
          <cell r="G8788" t="str">
            <v>SPO-2022/12-0016</v>
          </cell>
        </row>
        <row r="8788">
          <cell r="I8788" t="str">
            <v>F</v>
          </cell>
          <cell r="J8788">
            <v>725</v>
          </cell>
          <cell r="K8788">
            <v>725</v>
          </cell>
          <cell r="L8788">
            <v>2175</v>
          </cell>
          <cell r="M8788" t="str">
            <v>F</v>
          </cell>
          <cell r="N8788">
            <v>3</v>
          </cell>
          <cell r="O8788" t="str">
            <v>L</v>
          </cell>
        </row>
        <row r="8789">
          <cell r="G8789" t="str">
            <v>SPO-2022/12-0041</v>
          </cell>
        </row>
        <row r="8789">
          <cell r="I8789" t="str">
            <v>F</v>
          </cell>
          <cell r="J8789">
            <v>8624.88</v>
          </cell>
          <cell r="K8789">
            <v>8624.88</v>
          </cell>
          <cell r="L8789">
            <v>25874.64</v>
          </cell>
          <cell r="M8789" t="str">
            <v>F</v>
          </cell>
          <cell r="N8789">
            <v>3</v>
          </cell>
          <cell r="O8789" t="str">
            <v>L</v>
          </cell>
        </row>
        <row r="8790">
          <cell r="G8790" t="str">
            <v>SPO-2022/12-0030</v>
          </cell>
        </row>
        <row r="8790">
          <cell r="I8790" t="str">
            <v>F</v>
          </cell>
          <cell r="J8790">
            <v>760</v>
          </cell>
          <cell r="K8790">
            <v>760</v>
          </cell>
          <cell r="L8790">
            <v>2280</v>
          </cell>
          <cell r="M8790" t="str">
            <v>F</v>
          </cell>
          <cell r="N8790">
            <v>3</v>
          </cell>
          <cell r="O8790" t="str">
            <v>L</v>
          </cell>
        </row>
        <row r="8791">
          <cell r="G8791" t="str">
            <v>SPO-2022/11-0070, SPO-2022/12-0045</v>
          </cell>
        </row>
        <row r="8791">
          <cell r="I8791" t="str">
            <v>F</v>
          </cell>
          <cell r="J8791">
            <v>16900</v>
          </cell>
          <cell r="K8791">
            <v>16900</v>
          </cell>
          <cell r="L8791">
            <v>50700</v>
          </cell>
          <cell r="M8791" t="str">
            <v>F</v>
          </cell>
          <cell r="N8791">
            <v>3</v>
          </cell>
          <cell r="O8791" t="str">
            <v>L</v>
          </cell>
        </row>
        <row r="8792">
          <cell r="G8792" t="str">
            <v>SPO-2022/12-0059, SPO-2022/12-0016</v>
          </cell>
        </row>
        <row r="8792">
          <cell r="I8792" t="str">
            <v>F</v>
          </cell>
          <cell r="J8792">
            <v>3600</v>
          </cell>
          <cell r="K8792">
            <v>3600</v>
          </cell>
          <cell r="L8792">
            <v>10800</v>
          </cell>
          <cell r="M8792" t="str">
            <v>F</v>
          </cell>
          <cell r="N8792">
            <v>3</v>
          </cell>
          <cell r="O8792" t="str">
            <v>L</v>
          </cell>
        </row>
        <row r="8793">
          <cell r="I8793" t="str">
            <v>T</v>
          </cell>
          <cell r="J8793">
            <v>3600</v>
          </cell>
          <cell r="K8793">
            <v>3600</v>
          </cell>
          <cell r="L8793">
            <v>10800</v>
          </cell>
          <cell r="M8793" t="str">
            <v>F</v>
          </cell>
          <cell r="N8793">
            <v>3</v>
          </cell>
        </row>
        <row r="8794">
          <cell r="G8794" t="str">
            <v>SPO-2022/12-0037</v>
          </cell>
        </row>
        <row r="8794">
          <cell r="I8794" t="str">
            <v>F</v>
          </cell>
          <cell r="J8794">
            <v>4800</v>
          </cell>
          <cell r="K8794">
            <v>4800</v>
          </cell>
          <cell r="L8794">
            <v>14400</v>
          </cell>
          <cell r="M8794" t="str">
            <v>F</v>
          </cell>
          <cell r="N8794">
            <v>3</v>
          </cell>
          <cell r="O8794" t="str">
            <v>L</v>
          </cell>
        </row>
        <row r="8795">
          <cell r="G8795" t="str">
            <v>SPO-2022/12-0026</v>
          </cell>
        </row>
        <row r="8795">
          <cell r="I8795" t="str">
            <v>F</v>
          </cell>
          <cell r="J8795">
            <v>28340</v>
          </cell>
          <cell r="K8795">
            <v>28340</v>
          </cell>
          <cell r="L8795">
            <v>85020</v>
          </cell>
          <cell r="M8795" t="str">
            <v>F</v>
          </cell>
          <cell r="N8795">
            <v>3</v>
          </cell>
          <cell r="O8795" t="str">
            <v>L</v>
          </cell>
        </row>
        <row r="8796">
          <cell r="F8796" t="str">
            <v>CCLU7075153</v>
          </cell>
          <cell r="G8796" t="str">
            <v>GR-2022/12-0005</v>
          </cell>
          <cell r="H8796" t="str">
            <v>202205-S0058, 202112-S0043, 202103-S0023, 202206-S0001, 202111-S0015, 202203-S0061, 202111-S0047, 202201-S0007, 202203-S0011, 202104-S0047, 202209-S0078, 202110-S0051, 202207-S0030</v>
          </cell>
          <cell r="I8796" t="str">
            <v>F</v>
          </cell>
          <cell r="J8796">
            <v>13203.54</v>
          </cell>
          <cell r="K8796">
            <v>13203.54</v>
          </cell>
          <cell r="L8796">
            <v>63194.78</v>
          </cell>
          <cell r="M8796" t="str">
            <v>F</v>
          </cell>
          <cell r="N8796">
            <v>4.7862</v>
          </cell>
          <cell r="O8796" t="str">
            <v>I</v>
          </cell>
        </row>
        <row r="8797">
          <cell r="G8797" t="str">
            <v>SPO-2023/06-0036, SPO-2023/03-0040, SPO-2023/05-0039, SPO-2023/03-0058, SPO-2023/07-0048, SPO-2023/06-0012, SPO-2023/04-0039, SPO-2023/06-0049, SPO-2023/06-0037, SPO-2023/08-0025, SPO-2023/04-0040, SPO-2023/07-0036, SPO-2023/01-0006, SPO-2022/12-0063, SPO-2023/05-0006</v>
          </cell>
        </row>
        <row r="8797">
          <cell r="I8797" t="str">
            <v>F</v>
          </cell>
          <cell r="J8797">
            <v>400761</v>
          </cell>
          <cell r="K8797">
            <v>400761</v>
          </cell>
          <cell r="L8797">
            <v>1202283</v>
          </cell>
          <cell r="M8797" t="str">
            <v>F</v>
          </cell>
          <cell r="N8797">
            <v>3</v>
          </cell>
          <cell r="O8797" t="str">
            <v>L</v>
          </cell>
        </row>
        <row r="8798">
          <cell r="F8798" t="str">
            <v>TCLU8278911</v>
          </cell>
          <cell r="G8798" t="str">
            <v>GR-2022/11-0052</v>
          </cell>
          <cell r="H8798" t="str">
            <v>202211-S0030, 202105-S0001</v>
          </cell>
          <cell r="I8798" t="str">
            <v>F</v>
          </cell>
          <cell r="J8798">
            <v>14123.18</v>
          </cell>
          <cell r="K8798">
            <v>14123.18</v>
          </cell>
          <cell r="L8798">
            <v>67596.36</v>
          </cell>
          <cell r="M8798" t="str">
            <v>F</v>
          </cell>
          <cell r="N8798">
            <v>4.7862</v>
          </cell>
          <cell r="O8798" t="str">
            <v>I</v>
          </cell>
        </row>
        <row r="8799">
          <cell r="F8799" t="str">
            <v>FSCU8781790</v>
          </cell>
          <cell r="G8799" t="str">
            <v>GR-2022/11-0055</v>
          </cell>
          <cell r="H8799" t="str">
            <v>202210-S0050, 202211-S0030</v>
          </cell>
          <cell r="I8799" t="str">
            <v>F</v>
          </cell>
          <cell r="J8799">
            <v>18644.74</v>
          </cell>
          <cell r="K8799">
            <v>18644.74</v>
          </cell>
          <cell r="L8799">
            <v>89237.45</v>
          </cell>
          <cell r="M8799" t="str">
            <v>F</v>
          </cell>
          <cell r="N8799">
            <v>4.7862</v>
          </cell>
          <cell r="O8799" t="str">
            <v>I</v>
          </cell>
        </row>
        <row r="8800">
          <cell r="F8800" t="str">
            <v>OOLU9898650</v>
          </cell>
          <cell r="G8800" t="str">
            <v>GR-2022/12-0004</v>
          </cell>
          <cell r="H8800" t="str">
            <v>202211-S0030, 202205-S0059, 202209-S0031</v>
          </cell>
          <cell r="I8800" t="str">
            <v>F</v>
          </cell>
          <cell r="J8800">
            <v>17365.2</v>
          </cell>
          <cell r="K8800">
            <v>17365.2</v>
          </cell>
          <cell r="L8800">
            <v>83113.32</v>
          </cell>
          <cell r="M8800" t="str">
            <v>F</v>
          </cell>
          <cell r="N8800">
            <v>4.7862</v>
          </cell>
          <cell r="O8800" t="str">
            <v>I</v>
          </cell>
        </row>
        <row r="8801">
          <cell r="F8801" t="str">
            <v>FFAU3282805</v>
          </cell>
          <cell r="G8801" t="str">
            <v>GR-2022/12-0001</v>
          </cell>
        </row>
        <row r="8801">
          <cell r="I8801" t="str">
            <v>F</v>
          </cell>
          <cell r="J8801">
            <v>13739.52</v>
          </cell>
          <cell r="K8801">
            <v>13739.52</v>
          </cell>
          <cell r="L8801">
            <v>65760.09</v>
          </cell>
          <cell r="M8801" t="str">
            <v>F</v>
          </cell>
          <cell r="N8801">
            <v>4.7862</v>
          </cell>
          <cell r="O8801" t="str">
            <v>I</v>
          </cell>
        </row>
        <row r="8802">
          <cell r="F8802" t="str">
            <v>CSNU8321619</v>
          </cell>
          <cell r="G8802" t="str">
            <v>GR-2022/12-0010</v>
          </cell>
          <cell r="H8802" t="str">
            <v>202206-S0001, 202111-S0017, 202203-S0011</v>
          </cell>
          <cell r="I8802" t="str">
            <v>F</v>
          </cell>
          <cell r="J8802">
            <v>17634.94</v>
          </cell>
          <cell r="K8802">
            <v>17634.94</v>
          </cell>
          <cell r="L8802">
            <v>84404.35</v>
          </cell>
          <cell r="M8802" t="str">
            <v>F</v>
          </cell>
          <cell r="N8802">
            <v>4.7862</v>
          </cell>
          <cell r="O8802" t="str">
            <v>I</v>
          </cell>
        </row>
        <row r="8803">
          <cell r="F8803" t="str">
            <v>YMLU8928843</v>
          </cell>
          <cell r="G8803" t="str">
            <v>GR-2022/11-0035</v>
          </cell>
          <cell r="H8803" t="str">
            <v>202202-S0031, 202204-S0075, 202208-S0077, 202208-S0072, 202105-S0041</v>
          </cell>
          <cell r="I8803" t="str">
            <v>F</v>
          </cell>
          <cell r="J8803">
            <v>19608.21</v>
          </cell>
          <cell r="K8803">
            <v>19608.21</v>
          </cell>
          <cell r="L8803">
            <v>93848.81</v>
          </cell>
          <cell r="M8803" t="str">
            <v>F</v>
          </cell>
          <cell r="N8803">
            <v>4.7862</v>
          </cell>
          <cell r="O8803" t="str">
            <v>I</v>
          </cell>
        </row>
        <row r="8804">
          <cell r="F8804" t="str">
            <v>YMLU8928843</v>
          </cell>
          <cell r="G8804" t="str">
            <v>GR-2022/11-0040</v>
          </cell>
          <cell r="H8804" t="str">
            <v>202210-S0083, 202208-S0040</v>
          </cell>
          <cell r="I8804" t="str">
            <v>F</v>
          </cell>
          <cell r="J8804">
            <v>400</v>
          </cell>
          <cell r="K8804">
            <v>400</v>
          </cell>
          <cell r="L8804">
            <v>1914.48</v>
          </cell>
          <cell r="M8804" t="str">
            <v>F</v>
          </cell>
          <cell r="N8804">
            <v>4.7862</v>
          </cell>
          <cell r="O8804" t="str">
            <v>I</v>
          </cell>
        </row>
        <row r="8805">
          <cell r="G8805" t="str">
            <v>SPO-2022/12-0014</v>
          </cell>
        </row>
        <row r="8805">
          <cell r="I8805" t="str">
            <v>F</v>
          </cell>
          <cell r="J8805">
            <v>52932</v>
          </cell>
          <cell r="K8805">
            <v>52932</v>
          </cell>
          <cell r="L8805">
            <v>158796</v>
          </cell>
          <cell r="M8805" t="str">
            <v>F</v>
          </cell>
          <cell r="N8805">
            <v>3</v>
          </cell>
          <cell r="O8805" t="str">
            <v>N</v>
          </cell>
        </row>
        <row r="8806">
          <cell r="G8806" t="str">
            <v>SPO-2022/12-0015</v>
          </cell>
        </row>
        <row r="8806">
          <cell r="I8806" t="str">
            <v>F</v>
          </cell>
          <cell r="J8806">
            <v>65471</v>
          </cell>
          <cell r="K8806">
            <v>65471</v>
          </cell>
          <cell r="L8806">
            <v>196413</v>
          </cell>
          <cell r="M8806" t="str">
            <v>F</v>
          </cell>
          <cell r="N8806">
            <v>3</v>
          </cell>
          <cell r="O8806" t="str">
            <v>N</v>
          </cell>
        </row>
        <row r="8807">
          <cell r="G8807" t="str">
            <v>SPO-2022/11-0056</v>
          </cell>
        </row>
        <row r="8807">
          <cell r="I8807" t="str">
            <v>F</v>
          </cell>
          <cell r="J8807">
            <v>1440</v>
          </cell>
          <cell r="K8807">
            <v>1440</v>
          </cell>
          <cell r="L8807">
            <v>1440</v>
          </cell>
          <cell r="M8807" t="str">
            <v>F</v>
          </cell>
          <cell r="N8807">
            <v>1</v>
          </cell>
          <cell r="O8807" t="str">
            <v>L</v>
          </cell>
        </row>
        <row r="8808">
          <cell r="G8808" t="str">
            <v>SPO-2022/12-0047</v>
          </cell>
        </row>
        <row r="8808">
          <cell r="I8808" t="str">
            <v>F</v>
          </cell>
          <cell r="J8808">
            <v>10920</v>
          </cell>
          <cell r="K8808">
            <v>10920</v>
          </cell>
          <cell r="L8808">
            <v>32760</v>
          </cell>
          <cell r="M8808" t="str">
            <v>F</v>
          </cell>
          <cell r="N8808">
            <v>3</v>
          </cell>
          <cell r="O8808" t="str">
            <v>L</v>
          </cell>
        </row>
        <row r="8809">
          <cell r="F8809" t="str">
            <v>TEMU8615727</v>
          </cell>
          <cell r="G8809" t="str">
            <v>GR-2022/11-0036</v>
          </cell>
          <cell r="H8809" t="str">
            <v>202208-S0072, 202206-S0013, 202205-S0038, 202208-S0077</v>
          </cell>
          <cell r="I8809" t="str">
            <v>F</v>
          </cell>
          <cell r="J8809">
            <v>14473.46</v>
          </cell>
          <cell r="K8809">
            <v>14473.46</v>
          </cell>
          <cell r="L8809">
            <v>69272.87</v>
          </cell>
          <cell r="M8809" t="str">
            <v>F</v>
          </cell>
          <cell r="N8809">
            <v>4.7862</v>
          </cell>
          <cell r="O8809" t="str">
            <v>I</v>
          </cell>
        </row>
        <row r="8810">
          <cell r="G8810" t="str">
            <v>SPO-2022/12-0011, SPO-2023/03-0003, SPO-2022/12-0002, SPO-2023/03-0042, SPO-2022/12-0067, SPO-2022/11-0080, SPO-2022/12-0012, SPO-2022/12-0057, SPO-2023/04-0016, SPO-2023/03-0056, SPO-2023/03-0046, SPO-2022/12-0058, SPO-2022/12-0005</v>
          </cell>
        </row>
        <row r="8810">
          <cell r="I8810" t="str">
            <v>F</v>
          </cell>
          <cell r="J8810">
            <v>444415</v>
          </cell>
          <cell r="K8810">
            <v>444415</v>
          </cell>
          <cell r="L8810">
            <v>1333245</v>
          </cell>
          <cell r="M8810" t="str">
            <v>F</v>
          </cell>
          <cell r="N8810">
            <v>3</v>
          </cell>
          <cell r="O8810" t="str">
            <v>L</v>
          </cell>
        </row>
        <row r="8811">
          <cell r="G8811" t="str">
            <v>SPO-2022/11-0053, SPO-2022/12-0059, SPO-2023/02-0002</v>
          </cell>
        </row>
        <row r="8811">
          <cell r="I8811" t="str">
            <v>F</v>
          </cell>
          <cell r="J8811">
            <v>9750</v>
          </cell>
          <cell r="K8811">
            <v>9750</v>
          </cell>
          <cell r="L8811">
            <v>29250</v>
          </cell>
          <cell r="M8811" t="str">
            <v>F</v>
          </cell>
          <cell r="N8811">
            <v>3</v>
          </cell>
          <cell r="O8811" t="str">
            <v>L</v>
          </cell>
        </row>
        <row r="8812">
          <cell r="G8812" t="str">
            <v>SPO-2023/11-0008, SPO-2023/05-0046, SPO-2023/10-0007, SPO-2022/11-0032, SPO-2023/08-0032, SPO-2023/07-0024, SPO-2023/09-0027, SPO-2023/10-0045, SPO-2023/09-0060, SPO-2023/08-0022, SPO-2023/04-0045, SPO-2022/11-0033, SPO-2022/11-0031, SPO-2022/11-0079, SPO-2023/08-0003, SPO-2022/11-0040, SPO-2022/11-0041</v>
          </cell>
        </row>
        <row r="8812">
          <cell r="I8812" t="str">
            <v>F</v>
          </cell>
          <cell r="J8812">
            <v>610975</v>
          </cell>
          <cell r="K8812">
            <v>610975</v>
          </cell>
          <cell r="L8812">
            <v>1832925</v>
          </cell>
          <cell r="M8812" t="str">
            <v>F</v>
          </cell>
          <cell r="N8812">
            <v>3</v>
          </cell>
          <cell r="O8812" t="str">
            <v>L</v>
          </cell>
        </row>
        <row r="8813">
          <cell r="G8813" t="str">
            <v>SPO-2023/01-0006, SPO-2022/12-0063, SPO-2023/02-0020, SPO-2023/07-0036, SPO-2023/06-0049, SPO-2023/06-0037, SPO-2023/06-0012, SPO-2022/12-0021, SPO-2023/06-0036, SPO-2023/03-0040, SPO-2023/05-0039, SPO-2023/03-0058, SPO-2023/04-0040, SPO-2022/11-0052</v>
          </cell>
        </row>
        <row r="8813">
          <cell r="I8813" t="str">
            <v>F</v>
          </cell>
          <cell r="J8813">
            <v>486312</v>
          </cell>
          <cell r="K8813">
            <v>486312</v>
          </cell>
          <cell r="L8813">
            <v>1458936</v>
          </cell>
          <cell r="M8813" t="str">
            <v>F</v>
          </cell>
          <cell r="N8813">
            <v>3</v>
          </cell>
          <cell r="O8813" t="str">
            <v>L</v>
          </cell>
        </row>
        <row r="8814">
          <cell r="G8814" t="str">
            <v>GR-2022/11-0016</v>
          </cell>
        </row>
        <row r="8814">
          <cell r="I8814" t="str">
            <v>F</v>
          </cell>
          <cell r="J8814">
            <v>414</v>
          </cell>
          <cell r="K8814">
            <v>414</v>
          </cell>
          <cell r="L8814">
            <v>414</v>
          </cell>
          <cell r="M8814" t="str">
            <v>T</v>
          </cell>
          <cell r="N8814">
            <v>1</v>
          </cell>
        </row>
        <row r="8815">
          <cell r="F8815" t="str">
            <v>CMAU9608824</v>
          </cell>
          <cell r="G8815" t="str">
            <v>GR-2022/11-0028</v>
          </cell>
          <cell r="H8815" t="str">
            <v>202111-S0045, 202209-S0074, 202209-S0058, 202210-S0066, 202207-S0031, 202203-S0054, 202209-S0033, 202206-S0065, 202210-S0001, 202207-S0027, 202209-S0071, 202204-S0014, 202210-S0027, 202206-S0060, 202210-S0036, 202204-S0037, 202208-S0081, 202210-S0004, 202205-S0039, 202204-S0080, 202104-S0102, 202209-S0050, 202209-S0067, 202104-S0096</v>
          </cell>
          <cell r="I8815" t="str">
            <v>F</v>
          </cell>
          <cell r="J8815">
            <v>501345.58</v>
          </cell>
          <cell r="K8815">
            <v>501345.58</v>
          </cell>
          <cell r="L8815">
            <v>331690.24</v>
          </cell>
          <cell r="M8815" t="str">
            <v>F</v>
          </cell>
          <cell r="N8815">
            <v>0.6616</v>
          </cell>
          <cell r="O8815" t="str">
            <v>I</v>
          </cell>
        </row>
        <row r="8816">
          <cell r="G8816" t="str">
            <v>SPO-2022/12-0024, SPO-2022/12-0047, SPO-2023/03-0036</v>
          </cell>
        </row>
        <row r="8816">
          <cell r="I8816" t="str">
            <v>F</v>
          </cell>
          <cell r="J8816">
            <v>51167.55</v>
          </cell>
          <cell r="K8816">
            <v>51167.55</v>
          </cell>
          <cell r="L8816">
            <v>153502.65</v>
          </cell>
          <cell r="M8816" t="str">
            <v>F</v>
          </cell>
          <cell r="N8816">
            <v>3</v>
          </cell>
          <cell r="O8816" t="str">
            <v>L</v>
          </cell>
        </row>
        <row r="8817">
          <cell r="G8817" t="str">
            <v>SPO-2023/03-0045, SPO-2022/12-0007</v>
          </cell>
        </row>
        <row r="8817">
          <cell r="I8817" t="str">
            <v>F</v>
          </cell>
          <cell r="J8817">
            <v>80920</v>
          </cell>
          <cell r="K8817">
            <v>80920</v>
          </cell>
          <cell r="L8817">
            <v>48552</v>
          </cell>
          <cell r="M8817" t="str">
            <v>F</v>
          </cell>
          <cell r="N8817">
            <v>0.6</v>
          </cell>
          <cell r="O8817" t="str">
            <v>N</v>
          </cell>
        </row>
        <row r="8818">
          <cell r="G8818" t="str">
            <v>SPO-2022/12-0007, SPO-2022/11-0051, SPO-2023/07-0052</v>
          </cell>
        </row>
        <row r="8818">
          <cell r="I8818" t="str">
            <v>F</v>
          </cell>
          <cell r="J8818">
            <v>104690</v>
          </cell>
          <cell r="K8818">
            <v>104690</v>
          </cell>
          <cell r="L8818">
            <v>62814</v>
          </cell>
          <cell r="M8818" t="str">
            <v>F</v>
          </cell>
          <cell r="N8818">
            <v>0.6</v>
          </cell>
          <cell r="O8818" t="str">
            <v>L</v>
          </cell>
        </row>
        <row r="8819">
          <cell r="F8819" t="str">
            <v>BEAU4579177</v>
          </cell>
          <cell r="G8819" t="str">
            <v>GR-2022/11-0045</v>
          </cell>
          <cell r="H8819" t="str">
            <v>202210-S0048, 202111-S0022</v>
          </cell>
          <cell r="I8819" t="str">
            <v>F</v>
          </cell>
          <cell r="J8819">
            <v>15864.04</v>
          </cell>
          <cell r="K8819">
            <v>15864.04</v>
          </cell>
          <cell r="L8819">
            <v>75928.47</v>
          </cell>
          <cell r="M8819" t="str">
            <v>F</v>
          </cell>
          <cell r="N8819">
            <v>4.7862</v>
          </cell>
          <cell r="O8819" t="str">
            <v>I</v>
          </cell>
        </row>
        <row r="8820">
          <cell r="F8820" t="str">
            <v>TCNU4673324</v>
          </cell>
          <cell r="G8820" t="str">
            <v>GR-2022/11-0047</v>
          </cell>
          <cell r="H8820" t="str">
            <v>202206-S0050</v>
          </cell>
          <cell r="I8820" t="str">
            <v>F</v>
          </cell>
          <cell r="J8820">
            <v>16322.64</v>
          </cell>
          <cell r="K8820">
            <v>16322.64</v>
          </cell>
          <cell r="L8820">
            <v>78123.42</v>
          </cell>
          <cell r="M8820" t="str">
            <v>F</v>
          </cell>
          <cell r="N8820">
            <v>4.7862</v>
          </cell>
          <cell r="O8820" t="str">
            <v>I</v>
          </cell>
        </row>
        <row r="8821">
          <cell r="G8821" t="str">
            <v>SPO-2023/10-0012, SPO-2022/11-0083, SPO-2022/12-0048, SPO-2023/01-0009</v>
          </cell>
        </row>
        <row r="8821">
          <cell r="I8821" t="str">
            <v>F</v>
          </cell>
          <cell r="J8821">
            <v>1518.22</v>
          </cell>
          <cell r="K8821">
            <v>1518.22</v>
          </cell>
          <cell r="L8821">
            <v>4554.66</v>
          </cell>
          <cell r="M8821" t="str">
            <v>F</v>
          </cell>
          <cell r="N8821">
            <v>3</v>
          </cell>
          <cell r="O8821" t="str">
            <v>L</v>
          </cell>
        </row>
        <row r="8822">
          <cell r="F8822" t="str">
            <v>TGCU5030460</v>
          </cell>
          <cell r="G8822" t="str">
            <v>GR-2022/12-0003</v>
          </cell>
          <cell r="H8822" t="str">
            <v>202209-S0059, 202204-S0032, 202209-S0082, 202111-S0022, 202205-S0036, 202109-S0039, 202209-S0080, 202210-S0054</v>
          </cell>
          <cell r="I8822" t="str">
            <v>F</v>
          </cell>
          <cell r="J8822">
            <v>21391.14</v>
          </cell>
          <cell r="K8822">
            <v>21391.14</v>
          </cell>
          <cell r="L8822">
            <v>102382.27</v>
          </cell>
          <cell r="M8822" t="str">
            <v>F</v>
          </cell>
          <cell r="N8822">
            <v>4.7862</v>
          </cell>
          <cell r="O8822" t="str">
            <v>I</v>
          </cell>
        </row>
        <row r="8823">
          <cell r="G8823" t="str">
            <v>SPO-2022/12-0035</v>
          </cell>
        </row>
        <row r="8823">
          <cell r="I8823" t="str">
            <v>F</v>
          </cell>
          <cell r="J8823">
            <v>2400</v>
          </cell>
          <cell r="K8823">
            <v>2400</v>
          </cell>
          <cell r="L8823">
            <v>7200</v>
          </cell>
          <cell r="M8823" t="str">
            <v>F</v>
          </cell>
          <cell r="N8823">
            <v>3</v>
          </cell>
          <cell r="O8823" t="str">
            <v>L</v>
          </cell>
        </row>
        <row r="8824">
          <cell r="I8824" t="str">
            <v>F</v>
          </cell>
          <cell r="J8824">
            <v>135.68</v>
          </cell>
          <cell r="K8824">
            <v>135.68</v>
          </cell>
          <cell r="L8824">
            <v>407.04</v>
          </cell>
          <cell r="M8824" t="str">
            <v>F</v>
          </cell>
          <cell r="N8824">
            <v>3</v>
          </cell>
          <cell r="O8824" t="str">
            <v>N</v>
          </cell>
        </row>
        <row r="8825">
          <cell r="G8825" t="str">
            <v>SPO-2022/12-0048, SPO-2023/08-0038, SPO-2023/10-0012, SPO-2022/11-0083</v>
          </cell>
        </row>
        <row r="8825">
          <cell r="I8825" t="str">
            <v>F</v>
          </cell>
          <cell r="J8825">
            <v>7462.31</v>
          </cell>
          <cell r="K8825">
            <v>7462.31</v>
          </cell>
          <cell r="L8825">
            <v>22386.93</v>
          </cell>
          <cell r="M8825" t="str">
            <v>F</v>
          </cell>
          <cell r="N8825">
            <v>3</v>
          </cell>
          <cell r="O8825" t="str">
            <v>L</v>
          </cell>
        </row>
        <row r="8826">
          <cell r="G8826" t="str">
            <v>SPO-2023/06-0002, SPO-2023/08-0024, SPO-2023/03-0010, SPO-2022/12-0052, SPO-2023/03-0004, SPO-2022/12-0051</v>
          </cell>
        </row>
        <row r="8826">
          <cell r="I8826" t="str">
            <v>F</v>
          </cell>
          <cell r="J8826">
            <v>260816</v>
          </cell>
          <cell r="K8826">
            <v>260816</v>
          </cell>
          <cell r="L8826">
            <v>782448</v>
          </cell>
          <cell r="M8826" t="str">
            <v>F</v>
          </cell>
          <cell r="N8826">
            <v>3</v>
          </cell>
          <cell r="O8826" t="str">
            <v>L</v>
          </cell>
        </row>
        <row r="8827">
          <cell r="F8827" t="str">
            <v>FFAU1391366</v>
          </cell>
          <cell r="G8827" t="str">
            <v>GR-2022/11-0050</v>
          </cell>
          <cell r="H8827" t="str">
            <v>202209-S0025, 202203-S0077, 202205-S0066, 202111-S0021</v>
          </cell>
          <cell r="I8827" t="str">
            <v>F</v>
          </cell>
          <cell r="J8827">
            <v>19073.74</v>
          </cell>
          <cell r="K8827">
            <v>19073.74</v>
          </cell>
          <cell r="L8827">
            <v>91290.73</v>
          </cell>
          <cell r="M8827" t="str">
            <v>F</v>
          </cell>
          <cell r="N8827">
            <v>4.7862</v>
          </cell>
          <cell r="O8827" t="str">
            <v>I</v>
          </cell>
        </row>
        <row r="8828">
          <cell r="F8828" t="str">
            <v>TEMU7952533</v>
          </cell>
          <cell r="G8828" t="str">
            <v>GR-2022/11-0051</v>
          </cell>
          <cell r="H8828" t="str">
            <v>202209-S0059, 202111-S0022, 202204-S0040, 202205-S0012, 202210-S0016, 202210-S0082</v>
          </cell>
          <cell r="I8828" t="str">
            <v>F</v>
          </cell>
          <cell r="J8828">
            <v>20248.21</v>
          </cell>
          <cell r="K8828">
            <v>20248.21</v>
          </cell>
          <cell r="L8828">
            <v>96911.98</v>
          </cell>
          <cell r="M8828" t="str">
            <v>F</v>
          </cell>
          <cell r="N8828">
            <v>4.7862</v>
          </cell>
          <cell r="O8828" t="str">
            <v>I</v>
          </cell>
        </row>
        <row r="8829">
          <cell r="G8829" t="str">
            <v>SPO-2022/12-0061, SPO-2023/07-0001, SPO-2023/03-0005, SPO-2023/02-0010</v>
          </cell>
        </row>
        <row r="8829">
          <cell r="I8829" t="str">
            <v>F</v>
          </cell>
          <cell r="J8829">
            <v>44230</v>
          </cell>
          <cell r="K8829">
            <v>44230</v>
          </cell>
          <cell r="L8829">
            <v>44230</v>
          </cell>
          <cell r="M8829" t="str">
            <v>F</v>
          </cell>
          <cell r="N8829">
            <v>1</v>
          </cell>
          <cell r="O8829" t="str">
            <v>L</v>
          </cell>
        </row>
        <row r="8830">
          <cell r="F8830" t="str">
            <v>TCNU3532580</v>
          </cell>
          <cell r="G8830" t="str">
            <v>GR-2022/11-0058</v>
          </cell>
          <cell r="H8830" t="str">
            <v>202204-S0029, 202208-S0057</v>
          </cell>
          <cell r="I8830" t="str">
            <v>F</v>
          </cell>
          <cell r="J8830">
            <v>16081.01</v>
          </cell>
          <cell r="K8830">
            <v>16081.01</v>
          </cell>
          <cell r="L8830">
            <v>76966.93</v>
          </cell>
          <cell r="M8830" t="str">
            <v>F</v>
          </cell>
          <cell r="N8830">
            <v>4.7862</v>
          </cell>
          <cell r="O8830" t="str">
            <v>I</v>
          </cell>
        </row>
        <row r="8831">
          <cell r="F8831" t="str">
            <v>SEGU5093812</v>
          </cell>
          <cell r="G8831" t="str">
            <v>GR-2022/11-0053</v>
          </cell>
          <cell r="H8831" t="str">
            <v>202111-S0022, 202204-S0051, 202205-S0076, 202204-S0052, 202208-S0048</v>
          </cell>
          <cell r="I8831" t="str">
            <v>F</v>
          </cell>
          <cell r="J8831">
            <v>15601.04</v>
          </cell>
          <cell r="K8831">
            <v>15601.04</v>
          </cell>
          <cell r="L8831">
            <v>74274.99</v>
          </cell>
          <cell r="M8831" t="str">
            <v>F</v>
          </cell>
          <cell r="N8831">
            <v>4.7609</v>
          </cell>
          <cell r="O8831" t="str">
            <v>I</v>
          </cell>
        </row>
        <row r="8832">
          <cell r="G8832" t="str">
            <v>SPO-2022/12-0035</v>
          </cell>
        </row>
        <row r="8832">
          <cell r="I8832" t="str">
            <v>F</v>
          </cell>
          <cell r="J8832">
            <v>8250</v>
          </cell>
          <cell r="K8832">
            <v>8250</v>
          </cell>
          <cell r="L8832">
            <v>24750</v>
          </cell>
          <cell r="M8832" t="str">
            <v>F</v>
          </cell>
          <cell r="N8832">
            <v>3</v>
          </cell>
          <cell r="O8832" t="str">
            <v>L</v>
          </cell>
        </row>
        <row r="8833">
          <cell r="G8833" t="str">
            <v>SPO-2022/12-0032</v>
          </cell>
        </row>
        <row r="8833">
          <cell r="I8833" t="str">
            <v>F</v>
          </cell>
          <cell r="J8833">
            <v>3990</v>
          </cell>
          <cell r="K8833">
            <v>3990</v>
          </cell>
          <cell r="L8833">
            <v>2394</v>
          </cell>
          <cell r="M8833" t="str">
            <v>F</v>
          </cell>
          <cell r="N8833">
            <v>0.6</v>
          </cell>
          <cell r="O8833" t="str">
            <v>L</v>
          </cell>
        </row>
        <row r="8834">
          <cell r="G8834" t="str">
            <v>SPO-2023/03-0036, SPO-2023/04-0049</v>
          </cell>
        </row>
        <row r="8834">
          <cell r="I8834" t="str">
            <v>F</v>
          </cell>
          <cell r="J8834">
            <v>9888</v>
          </cell>
          <cell r="K8834">
            <v>9888</v>
          </cell>
          <cell r="L8834">
            <v>29664</v>
          </cell>
          <cell r="M8834" t="str">
            <v>F</v>
          </cell>
          <cell r="N8834">
            <v>3</v>
          </cell>
          <cell r="O8834" t="str">
            <v>L</v>
          </cell>
        </row>
        <row r="8835">
          <cell r="G8835" t="str">
            <v>SPO-2023/08-0032, SPO-2023/06-0015, SPO-2023/05-0048, SPO-2022/12-0005</v>
          </cell>
        </row>
        <row r="8835">
          <cell r="I8835" t="str">
            <v>F</v>
          </cell>
          <cell r="J8835">
            <v>35024</v>
          </cell>
          <cell r="K8835">
            <v>35024</v>
          </cell>
          <cell r="L8835">
            <v>105072</v>
          </cell>
          <cell r="M8835" t="str">
            <v>F</v>
          </cell>
          <cell r="N8835">
            <v>3</v>
          </cell>
          <cell r="O8835" t="str">
            <v>L</v>
          </cell>
        </row>
        <row r="8836">
          <cell r="G8836" t="str">
            <v>SPO-2023/05-0029, SPO-2023/04-0033, SPO-2022/12-0035</v>
          </cell>
        </row>
        <row r="8836">
          <cell r="I8836" t="str">
            <v>F</v>
          </cell>
          <cell r="J8836">
            <v>49875</v>
          </cell>
          <cell r="K8836">
            <v>49875</v>
          </cell>
          <cell r="L8836">
            <v>149625</v>
          </cell>
          <cell r="M8836" t="str">
            <v>F</v>
          </cell>
          <cell r="N8836">
            <v>3</v>
          </cell>
          <cell r="O8836" t="str">
            <v>L</v>
          </cell>
        </row>
        <row r="8837">
          <cell r="G8837" t="str">
            <v>SPO-2023/03-0036, SPO-2023/02-0008, SPO-2023/04-0017, SPO-2022/12-0073, SPO-2022/12-0024, SPO-2023/06-0042, SPO-2022/11-0061, SPO-2023/05-0019, SPO-2022/12-0047, SPO-2022/12-0069, SPO-2022/11-0047</v>
          </cell>
        </row>
        <row r="8837">
          <cell r="I8837" t="str">
            <v>F</v>
          </cell>
          <cell r="J8837">
            <v>291381.41</v>
          </cell>
          <cell r="K8837">
            <v>291381.41</v>
          </cell>
          <cell r="L8837">
            <v>874144.23</v>
          </cell>
          <cell r="M8837" t="str">
            <v>F</v>
          </cell>
          <cell r="N8837">
            <v>3</v>
          </cell>
          <cell r="O8837" t="str">
            <v>L</v>
          </cell>
        </row>
        <row r="8838">
          <cell r="G8838" t="str">
            <v>SPO-2022/12-0025, SPO-2022/11-0043</v>
          </cell>
        </row>
        <row r="8838">
          <cell r="I8838" t="str">
            <v>F</v>
          </cell>
          <cell r="J8838">
            <v>11000</v>
          </cell>
          <cell r="K8838">
            <v>11000</v>
          </cell>
          <cell r="L8838">
            <v>33000</v>
          </cell>
          <cell r="M8838" t="str">
            <v>F</v>
          </cell>
          <cell r="N8838">
            <v>3</v>
          </cell>
          <cell r="O8838" t="str">
            <v>L</v>
          </cell>
        </row>
        <row r="8839">
          <cell r="G8839" t="str">
            <v>SPO-2022/12-0043</v>
          </cell>
        </row>
        <row r="8839">
          <cell r="I8839" t="str">
            <v>F</v>
          </cell>
          <cell r="J8839">
            <v>1664.5</v>
          </cell>
          <cell r="K8839">
            <v>1664.5</v>
          </cell>
          <cell r="L8839">
            <v>998.7</v>
          </cell>
          <cell r="M8839" t="str">
            <v>F</v>
          </cell>
          <cell r="N8839">
            <v>0.6</v>
          </cell>
          <cell r="O8839" t="str">
            <v>L</v>
          </cell>
        </row>
        <row r="8840">
          <cell r="G8840" t="str">
            <v>SPO-2023/06-0043, SPO-2022/12-0019, SPO-2023/04-0042, SPO-2022/11-0063, SPO-2023/01-0017, SPO-2023/05-0045, SPO-2023/02-0006</v>
          </cell>
        </row>
        <row r="8840">
          <cell r="I8840" t="str">
            <v>F</v>
          </cell>
          <cell r="J8840">
            <v>82500</v>
          </cell>
          <cell r="K8840">
            <v>82500</v>
          </cell>
          <cell r="L8840">
            <v>247500</v>
          </cell>
          <cell r="M8840" t="str">
            <v>F</v>
          </cell>
          <cell r="N8840">
            <v>3</v>
          </cell>
          <cell r="O8840" t="str">
            <v>L</v>
          </cell>
        </row>
        <row r="8841">
          <cell r="G8841" t="str">
            <v>SPO-2022/11-0075</v>
          </cell>
        </row>
        <row r="8841">
          <cell r="I8841" t="str">
            <v>F</v>
          </cell>
          <cell r="J8841">
            <v>13500</v>
          </cell>
          <cell r="K8841">
            <v>13500</v>
          </cell>
          <cell r="L8841">
            <v>40500</v>
          </cell>
          <cell r="M8841" t="str">
            <v>F</v>
          </cell>
          <cell r="N8841">
            <v>3</v>
          </cell>
          <cell r="O8841" t="str">
            <v>L</v>
          </cell>
        </row>
        <row r="8842">
          <cell r="G8842" t="str">
            <v>SPO-2022/12-0045, SPO-2022/11-0070, SPO-2023/04-0005</v>
          </cell>
        </row>
        <row r="8842">
          <cell r="I8842" t="str">
            <v>F</v>
          </cell>
          <cell r="J8842">
            <v>5760</v>
          </cell>
          <cell r="K8842">
            <v>5760</v>
          </cell>
          <cell r="L8842">
            <v>17280</v>
          </cell>
          <cell r="M8842" t="str">
            <v>F</v>
          </cell>
          <cell r="N8842">
            <v>3</v>
          </cell>
          <cell r="O8842" t="str">
            <v>L</v>
          </cell>
        </row>
        <row r="8843">
          <cell r="F8843" t="str">
            <v>FFAU3307143</v>
          </cell>
          <cell r="G8843" t="str">
            <v>GR-2022/12-0002</v>
          </cell>
          <cell r="H8843" t="str">
            <v>202111-S0023, 202205-S0076</v>
          </cell>
          <cell r="I8843" t="str">
            <v>F</v>
          </cell>
          <cell r="J8843">
            <v>18896.83</v>
          </cell>
          <cell r="K8843">
            <v>18896.83</v>
          </cell>
          <cell r="L8843">
            <v>89965.92</v>
          </cell>
          <cell r="M8843" t="str">
            <v>F</v>
          </cell>
          <cell r="N8843">
            <v>4.7609</v>
          </cell>
          <cell r="O8843" t="str">
            <v>I</v>
          </cell>
        </row>
        <row r="8844">
          <cell r="G8844" t="str">
            <v>SPO-2022/11-0065, SPO-2023/04-0030, SPO-2023/03-0022, SPO-2022/12-0071</v>
          </cell>
        </row>
        <row r="8844">
          <cell r="I8844" t="str">
            <v>F</v>
          </cell>
          <cell r="J8844">
            <v>29700</v>
          </cell>
          <cell r="K8844">
            <v>29700</v>
          </cell>
          <cell r="L8844">
            <v>89100</v>
          </cell>
          <cell r="M8844" t="str">
            <v>F</v>
          </cell>
          <cell r="N8844">
            <v>3</v>
          </cell>
          <cell r="O8844" t="str">
            <v>L</v>
          </cell>
        </row>
        <row r="8845">
          <cell r="F8845" t="str">
            <v>OOLU9679902</v>
          </cell>
          <cell r="G8845" t="str">
            <v>GR-2022/12-0009</v>
          </cell>
          <cell r="H8845" t="str">
            <v>202111-S0022, 202209-S0044, 202204-S0032, 202209-S0059, 202206-S0050, 202109-S0039, 202209-S0019, 202201-S0004</v>
          </cell>
          <cell r="I8845" t="str">
            <v>F</v>
          </cell>
          <cell r="J8845">
            <v>18971.34</v>
          </cell>
          <cell r="K8845">
            <v>18971.34</v>
          </cell>
          <cell r="L8845">
            <v>90320.65</v>
          </cell>
          <cell r="M8845" t="str">
            <v>F</v>
          </cell>
          <cell r="N8845">
            <v>4.7609</v>
          </cell>
          <cell r="O8845" t="str">
            <v>I</v>
          </cell>
        </row>
        <row r="8846">
          <cell r="G8846" t="str">
            <v>SPO-2022/12-0039</v>
          </cell>
        </row>
        <row r="8846">
          <cell r="I8846" t="str">
            <v>F</v>
          </cell>
          <cell r="J8846">
            <v>290</v>
          </cell>
          <cell r="K8846">
            <v>290</v>
          </cell>
          <cell r="L8846">
            <v>290</v>
          </cell>
          <cell r="M8846" t="str">
            <v>F</v>
          </cell>
          <cell r="N8846">
            <v>1</v>
          </cell>
          <cell r="O8846" t="str">
            <v>L</v>
          </cell>
        </row>
        <row r="8847">
          <cell r="G8847" t="str">
            <v>GR-2022/11-0006</v>
          </cell>
        </row>
        <row r="8847">
          <cell r="I8847" t="str">
            <v>F</v>
          </cell>
          <cell r="J8847">
            <v>351</v>
          </cell>
          <cell r="K8847">
            <v>351</v>
          </cell>
          <cell r="L8847">
            <v>351</v>
          </cell>
          <cell r="M8847" t="str">
            <v>F</v>
          </cell>
          <cell r="N8847">
            <v>1</v>
          </cell>
        </row>
        <row r="8848">
          <cell r="I8848" t="str">
            <v>F</v>
          </cell>
          <cell r="J8848">
            <v>950</v>
          </cell>
          <cell r="K8848">
            <v>950</v>
          </cell>
          <cell r="L8848">
            <v>2850</v>
          </cell>
          <cell r="M8848" t="str">
            <v>F</v>
          </cell>
          <cell r="N8848">
            <v>3</v>
          </cell>
          <cell r="O8848" t="str">
            <v>N</v>
          </cell>
        </row>
        <row r="8849">
          <cell r="F8849" t="str">
            <v>BMOU6311655</v>
          </cell>
          <cell r="G8849" t="str">
            <v>GR-2022/11-0057</v>
          </cell>
          <cell r="H8849" t="str">
            <v>202208-S0074, 202207-S0051</v>
          </cell>
          <cell r="I8849" t="str">
            <v>F</v>
          </cell>
          <cell r="J8849">
            <v>9668.88</v>
          </cell>
          <cell r="K8849">
            <v>9668.88</v>
          </cell>
          <cell r="L8849">
            <v>46277.19</v>
          </cell>
          <cell r="M8849" t="str">
            <v>F</v>
          </cell>
          <cell r="N8849">
            <v>4.7862</v>
          </cell>
          <cell r="O8849" t="str">
            <v>I</v>
          </cell>
        </row>
        <row r="8850">
          <cell r="F8850" t="str">
            <v>TEMU8617648</v>
          </cell>
          <cell r="G8850" t="str">
            <v>GR-2022/11-0037</v>
          </cell>
          <cell r="H8850" t="str">
            <v>202207-S0051, 202209-S0084</v>
          </cell>
          <cell r="I8850" t="str">
            <v>F</v>
          </cell>
          <cell r="J8850">
            <v>9606.9</v>
          </cell>
          <cell r="K8850">
            <v>9606.9</v>
          </cell>
          <cell r="L8850">
            <v>45980.54</v>
          </cell>
          <cell r="M8850" t="str">
            <v>F</v>
          </cell>
          <cell r="N8850">
            <v>4.7862</v>
          </cell>
          <cell r="O8850" t="str">
            <v>I</v>
          </cell>
        </row>
        <row r="8851">
          <cell r="F8851" t="str">
            <v>YMLU8616594</v>
          </cell>
          <cell r="G8851" t="str">
            <v>GR-2022/11-0020</v>
          </cell>
          <cell r="H8851" t="str">
            <v>202209-S0072, 202209-S0057</v>
          </cell>
          <cell r="I8851" t="str">
            <v>F</v>
          </cell>
          <cell r="J8851">
            <v>1010.7</v>
          </cell>
          <cell r="K8851">
            <v>1010.7</v>
          </cell>
          <cell r="L8851">
            <v>4819.52</v>
          </cell>
          <cell r="M8851" t="str">
            <v>F</v>
          </cell>
          <cell r="N8851">
            <v>4.7685</v>
          </cell>
          <cell r="O8851" t="str">
            <v>I</v>
          </cell>
        </row>
        <row r="8852">
          <cell r="F8852" t="str">
            <v>YMLU8616594</v>
          </cell>
          <cell r="G8852" t="str">
            <v>GR-2022/11-0019</v>
          </cell>
          <cell r="H8852" t="str">
            <v>202209-S0016, 202209-S0054</v>
          </cell>
          <cell r="I8852" t="str">
            <v>F</v>
          </cell>
          <cell r="J8852">
            <v>736.34</v>
          </cell>
          <cell r="K8852">
            <v>736.34</v>
          </cell>
          <cell r="L8852">
            <v>3511.24</v>
          </cell>
          <cell r="M8852" t="str">
            <v>F</v>
          </cell>
          <cell r="N8852">
            <v>4.7685</v>
          </cell>
          <cell r="O8852" t="str">
            <v>I</v>
          </cell>
        </row>
        <row r="8853">
          <cell r="F8853" t="str">
            <v>YMLU8616594</v>
          </cell>
          <cell r="G8853" t="str">
            <v>GR-2022/11-0018</v>
          </cell>
          <cell r="H8853" t="str">
            <v>202208-S0076, 202209-S0012, 202203-S0064</v>
          </cell>
          <cell r="I8853" t="str">
            <v>F</v>
          </cell>
          <cell r="J8853">
            <v>15512.57</v>
          </cell>
          <cell r="K8853">
            <v>15512.57</v>
          </cell>
          <cell r="L8853">
            <v>73971.69</v>
          </cell>
          <cell r="M8853" t="str">
            <v>F</v>
          </cell>
          <cell r="N8853">
            <v>4.7685</v>
          </cell>
          <cell r="O8853" t="str">
            <v>I</v>
          </cell>
        </row>
        <row r="8854">
          <cell r="F8854" t="str">
            <v>SEGU5407826</v>
          </cell>
          <cell r="G8854" t="str">
            <v>GR-2022/11-0017</v>
          </cell>
          <cell r="H8854" t="str">
            <v>202208-S0074</v>
          </cell>
          <cell r="I8854" t="str">
            <v>F</v>
          </cell>
          <cell r="J8854">
            <v>9606.9</v>
          </cell>
          <cell r="K8854">
            <v>9606.9</v>
          </cell>
          <cell r="L8854">
            <v>45810.5</v>
          </cell>
          <cell r="M8854" t="str">
            <v>F</v>
          </cell>
          <cell r="N8854">
            <v>4.7685</v>
          </cell>
          <cell r="O8854" t="str">
            <v>I</v>
          </cell>
        </row>
        <row r="8855">
          <cell r="F8855" t="str">
            <v>YMLU8868512</v>
          </cell>
          <cell r="G8855" t="str">
            <v>GR-2022/11-0015</v>
          </cell>
          <cell r="H8855" t="str">
            <v>202209-S0008</v>
          </cell>
          <cell r="I8855" t="str">
            <v>F</v>
          </cell>
          <cell r="J8855">
            <v>13493.53</v>
          </cell>
          <cell r="K8855">
            <v>13493.53</v>
          </cell>
          <cell r="L8855">
            <v>13493.53</v>
          </cell>
          <cell r="M8855" t="str">
            <v>F</v>
          </cell>
          <cell r="N8855">
            <v>1</v>
          </cell>
          <cell r="O8855" t="str">
            <v>I</v>
          </cell>
        </row>
        <row r="8856">
          <cell r="F8856" t="str">
            <v>YMLU8868512</v>
          </cell>
          <cell r="G8856" t="str">
            <v>GR-2022/11-0014</v>
          </cell>
          <cell r="H8856" t="str">
            <v>202207-S0005, 202206-S0056</v>
          </cell>
          <cell r="I8856" t="str">
            <v>F</v>
          </cell>
          <cell r="J8856">
            <v>51958.87</v>
          </cell>
          <cell r="K8856">
            <v>51958.87</v>
          </cell>
          <cell r="L8856">
            <v>51958.87</v>
          </cell>
          <cell r="M8856" t="str">
            <v>F</v>
          </cell>
          <cell r="N8856">
            <v>1</v>
          </cell>
          <cell r="O8856" t="str">
            <v>I</v>
          </cell>
        </row>
        <row r="8857">
          <cell r="F8857" t="str">
            <v>YMLU8868512</v>
          </cell>
          <cell r="G8857" t="str">
            <v>GR-2022/11-0013</v>
          </cell>
          <cell r="H8857" t="str">
            <v>202209-S0030</v>
          </cell>
          <cell r="I8857" t="str">
            <v>F</v>
          </cell>
          <cell r="J8857">
            <v>2264.85</v>
          </cell>
          <cell r="K8857">
            <v>2264.85</v>
          </cell>
          <cell r="L8857">
            <v>2264.85</v>
          </cell>
          <cell r="M8857" t="str">
            <v>F</v>
          </cell>
          <cell r="N8857">
            <v>1</v>
          </cell>
          <cell r="O8857" t="str">
            <v>I</v>
          </cell>
        </row>
        <row r="8858">
          <cell r="G8858" t="str">
            <v>SPO-2022/12-0009, SPO-2023/03-0039, SPO-2022/12-0062, SPO-2022/11-0053, SPO-2023/02-0002, SPO-2023/03-0007</v>
          </cell>
        </row>
        <row r="8858">
          <cell r="I8858" t="str">
            <v>F</v>
          </cell>
          <cell r="J8858">
            <v>42600</v>
          </cell>
          <cell r="K8858">
            <v>42600</v>
          </cell>
          <cell r="L8858">
            <v>127800</v>
          </cell>
          <cell r="M8858" t="str">
            <v>F</v>
          </cell>
          <cell r="N8858">
            <v>3</v>
          </cell>
          <cell r="O8858" t="str">
            <v>L</v>
          </cell>
        </row>
        <row r="8859">
          <cell r="F8859" t="str">
            <v>YMLU8868512</v>
          </cell>
          <cell r="G8859" t="str">
            <v>GR-2022/11-0012</v>
          </cell>
          <cell r="H8859" t="str">
            <v>202210-S0015, 202205-S0051, 202207-S0059, 202210-S0031, 202205-S0001, 202012-S0009, 202209-S0049, 202208-S0021, 202210-S0062, 202109-S0012, 202208-S0073, 202208-S0083, 202209-S0087, 202207-S0067, 202207-S0011, 202012-S0070, 202203-S0029</v>
          </cell>
          <cell r="I8859" t="str">
            <v>F</v>
          </cell>
          <cell r="J8859">
            <v>227000.3</v>
          </cell>
          <cell r="K8859">
            <v>227000.3</v>
          </cell>
          <cell r="L8859">
            <v>227000.3</v>
          </cell>
          <cell r="M8859" t="str">
            <v>F</v>
          </cell>
          <cell r="N8859">
            <v>1</v>
          </cell>
          <cell r="O8859" t="str">
            <v>I</v>
          </cell>
        </row>
        <row r="8860">
          <cell r="F8860" t="str">
            <v>YMLU8868512</v>
          </cell>
          <cell r="G8860" t="str">
            <v>GR-2022/11-0011</v>
          </cell>
          <cell r="H8860" t="str">
            <v>202205-S0044, 202208-S0003</v>
          </cell>
          <cell r="I8860" t="str">
            <v>F</v>
          </cell>
          <cell r="J8860">
            <v>40056.1</v>
          </cell>
          <cell r="K8860">
            <v>40056.1</v>
          </cell>
          <cell r="L8860">
            <v>40056.1</v>
          </cell>
          <cell r="M8860" t="str">
            <v>F</v>
          </cell>
          <cell r="N8860">
            <v>1</v>
          </cell>
          <cell r="O8860" t="str">
            <v>I</v>
          </cell>
        </row>
        <row r="8861">
          <cell r="F8861" t="str">
            <v>YMLU8868512</v>
          </cell>
          <cell r="G8861" t="str">
            <v>GR-2022/11-0010</v>
          </cell>
          <cell r="H8861" t="str">
            <v>202209-S0064</v>
          </cell>
          <cell r="I8861" t="str">
            <v>F</v>
          </cell>
          <cell r="J8861">
            <v>4571.78</v>
          </cell>
          <cell r="K8861">
            <v>4571.78</v>
          </cell>
          <cell r="L8861">
            <v>4571.78</v>
          </cell>
          <cell r="M8861" t="str">
            <v>F</v>
          </cell>
          <cell r="N8861">
            <v>1</v>
          </cell>
          <cell r="O8861" t="str">
            <v>I</v>
          </cell>
        </row>
        <row r="8862">
          <cell r="F8862" t="str">
            <v>YMLU8868512</v>
          </cell>
          <cell r="G8862" t="str">
            <v>GR-2022/11-0009</v>
          </cell>
          <cell r="H8862" t="str">
            <v>202207-S0046</v>
          </cell>
          <cell r="I8862" t="str">
            <v>F</v>
          </cell>
          <cell r="J8862">
            <v>305.87</v>
          </cell>
          <cell r="K8862">
            <v>305.87</v>
          </cell>
          <cell r="L8862">
            <v>305.87</v>
          </cell>
          <cell r="M8862" t="str">
            <v>F</v>
          </cell>
          <cell r="N8862">
            <v>1</v>
          </cell>
          <cell r="O8862" t="str">
            <v>I</v>
          </cell>
        </row>
        <row r="8863">
          <cell r="F8863" t="str">
            <v>YMLU8868512</v>
          </cell>
          <cell r="G8863" t="str">
            <v>GR-2022/11-0008</v>
          </cell>
          <cell r="H8863" t="str">
            <v>202209-S0020, 202204-S0028, 202209-S0042, 202204-S0042, 202011-S0122, 202208-S0029, 202207-S0057</v>
          </cell>
          <cell r="I8863" t="str">
            <v>F</v>
          </cell>
          <cell r="J8863">
            <v>64695.99</v>
          </cell>
          <cell r="K8863">
            <v>64695.99</v>
          </cell>
          <cell r="L8863">
            <v>64695.99</v>
          </cell>
          <cell r="M8863" t="str">
            <v>F</v>
          </cell>
          <cell r="N8863">
            <v>1</v>
          </cell>
          <cell r="O8863" t="str">
            <v>I</v>
          </cell>
        </row>
        <row r="8864">
          <cell r="G8864" t="str">
            <v>SPO-2023/03-0045</v>
          </cell>
        </row>
        <row r="8864">
          <cell r="I8864" t="str">
            <v>F</v>
          </cell>
          <cell r="J8864">
            <v>7150</v>
          </cell>
          <cell r="K8864">
            <v>7150</v>
          </cell>
          <cell r="L8864">
            <v>4290</v>
          </cell>
          <cell r="M8864" t="str">
            <v>F</v>
          </cell>
          <cell r="N8864">
            <v>0.6</v>
          </cell>
          <cell r="O8864" t="str">
            <v>L</v>
          </cell>
        </row>
        <row r="8865">
          <cell r="F8865" t="str">
            <v>YMLU8868512</v>
          </cell>
          <cell r="G8865" t="str">
            <v>GR-2022/11-0007</v>
          </cell>
          <cell r="H8865" t="str">
            <v>202206-S0078, 202210-S0060, 202207-S0054, 202207-S0019, 202209-S0013, 202110-S0009, 202209-S0085, 202209-S0052, 202208-S0060</v>
          </cell>
          <cell r="I8865" t="str">
            <v>F</v>
          </cell>
          <cell r="J8865">
            <v>161644.46</v>
          </cell>
          <cell r="K8865">
            <v>161644.46</v>
          </cell>
          <cell r="L8865">
            <v>161644.46</v>
          </cell>
          <cell r="M8865" t="str">
            <v>F</v>
          </cell>
          <cell r="N8865">
            <v>1</v>
          </cell>
          <cell r="O8865" t="str">
            <v>I</v>
          </cell>
        </row>
        <row r="8866">
          <cell r="G8866" t="str">
            <v>SPO-2022/11-0077</v>
          </cell>
        </row>
        <row r="8866">
          <cell r="I8866" t="str">
            <v>F</v>
          </cell>
          <cell r="J8866">
            <v>12290</v>
          </cell>
          <cell r="K8866">
            <v>12290</v>
          </cell>
          <cell r="L8866">
            <v>36870</v>
          </cell>
          <cell r="M8866" t="str">
            <v>F</v>
          </cell>
          <cell r="N8866">
            <v>3</v>
          </cell>
          <cell r="O8866" t="str">
            <v>L</v>
          </cell>
        </row>
        <row r="8867">
          <cell r="G8867" t="str">
            <v>SPO-2022/12-0069</v>
          </cell>
        </row>
        <row r="8867">
          <cell r="I8867" t="str">
            <v>F</v>
          </cell>
          <cell r="J8867">
            <v>36000</v>
          </cell>
          <cell r="K8867">
            <v>36000</v>
          </cell>
          <cell r="L8867">
            <v>108000</v>
          </cell>
          <cell r="M8867" t="str">
            <v>F</v>
          </cell>
          <cell r="N8867">
            <v>3</v>
          </cell>
          <cell r="O8867" t="str">
            <v>L</v>
          </cell>
        </row>
        <row r="8868">
          <cell r="G8868" t="str">
            <v>SPO-2022/11-0076, SPO-2023/01-0017, SPO-2022/12-0004</v>
          </cell>
        </row>
        <row r="8868">
          <cell r="I8868" t="str">
            <v>F</v>
          </cell>
          <cell r="J8868">
            <v>90210</v>
          </cell>
          <cell r="K8868">
            <v>90210</v>
          </cell>
          <cell r="L8868">
            <v>270630</v>
          </cell>
          <cell r="M8868" t="str">
            <v>F</v>
          </cell>
          <cell r="N8868">
            <v>3</v>
          </cell>
          <cell r="O8868" t="str">
            <v>L</v>
          </cell>
        </row>
        <row r="8869">
          <cell r="G8869" t="str">
            <v>SPO-2023/12-0063, SPO-2023/07-0030, SPO-2023/08-0024, SPO-2024/09-0021, SPO-2023/06-0059, SPO-2024/06-0050, SPO-2023/05-0047, SPO-2023/07-0026, SPO-2024/04-0021, SPO-2023/05-0054</v>
          </cell>
        </row>
        <row r="8869">
          <cell r="I8869" t="str">
            <v>F</v>
          </cell>
          <cell r="J8869">
            <v>470450</v>
          </cell>
          <cell r="K8869">
            <v>470450</v>
          </cell>
          <cell r="L8869">
            <v>1411350</v>
          </cell>
          <cell r="M8869" t="str">
            <v>F</v>
          </cell>
          <cell r="N8869">
            <v>3</v>
          </cell>
          <cell r="O8869" t="str">
            <v>L</v>
          </cell>
        </row>
        <row r="8870">
          <cell r="G8870" t="str">
            <v>SPO-2022/11-0052</v>
          </cell>
        </row>
        <row r="8870">
          <cell r="I8870" t="str">
            <v>F</v>
          </cell>
          <cell r="J8870">
            <v>50300</v>
          </cell>
          <cell r="K8870">
            <v>50300</v>
          </cell>
          <cell r="L8870">
            <v>150900</v>
          </cell>
          <cell r="M8870" t="str">
            <v>F</v>
          </cell>
          <cell r="N8870">
            <v>3</v>
          </cell>
          <cell r="O8870" t="str">
            <v>L</v>
          </cell>
        </row>
        <row r="8871">
          <cell r="G8871" t="str">
            <v>SPO-2022/11-0061, SPO-2022/12-0047, SPO-2022/12-0073</v>
          </cell>
        </row>
        <row r="8871">
          <cell r="I8871" t="str">
            <v>F</v>
          </cell>
          <cell r="J8871">
            <v>7120</v>
          </cell>
          <cell r="K8871">
            <v>7120</v>
          </cell>
          <cell r="L8871">
            <v>21360</v>
          </cell>
          <cell r="M8871" t="str">
            <v>F</v>
          </cell>
          <cell r="N8871">
            <v>3</v>
          </cell>
          <cell r="O8871" t="str">
            <v>L</v>
          </cell>
        </row>
        <row r="8872">
          <cell r="G8872" t="str">
            <v>GR-2022/11-0005</v>
          </cell>
        </row>
        <row r="8872">
          <cell r="I8872" t="str">
            <v>F</v>
          </cell>
          <cell r="J8872">
            <v>1178</v>
          </cell>
          <cell r="K8872">
            <v>1178</v>
          </cell>
          <cell r="L8872">
            <v>1178</v>
          </cell>
          <cell r="M8872" t="str">
            <v>F</v>
          </cell>
          <cell r="N8872">
            <v>1</v>
          </cell>
        </row>
        <row r="8873">
          <cell r="F8873" t="str">
            <v>BMOU4191231</v>
          </cell>
          <cell r="G8873" t="str">
            <v>GR-2022/11-0039</v>
          </cell>
          <cell r="H8873" t="str">
            <v>202209-S0011, 202207-S0042, 202104-S0045, 202209-S0056, 202206-S0033, 202204-S0081, 202207-S0037</v>
          </cell>
          <cell r="I8873" t="str">
            <v>F</v>
          </cell>
          <cell r="J8873">
            <v>167935</v>
          </cell>
          <cell r="K8873">
            <v>167935</v>
          </cell>
          <cell r="L8873">
            <v>110786.72</v>
          </cell>
          <cell r="M8873" t="str">
            <v>F</v>
          </cell>
          <cell r="N8873">
            <v>0.6597</v>
          </cell>
          <cell r="O8873" t="str">
            <v>I</v>
          </cell>
        </row>
        <row r="8874">
          <cell r="F8874" t="str">
            <v>GAOU6069828</v>
          </cell>
          <cell r="G8874" t="str">
            <v>GR-2022/11-0034</v>
          </cell>
          <cell r="H8874" t="str">
            <v>202210-S0022, 202209-S0051, 202208-S0063, 202206-S0035, 202207-S0026, 202208-S0043, 202208-S0007, 202111-S0013, 202207-S0042, 202209-S0056, 202207-S0041</v>
          </cell>
          <cell r="I8874" t="str">
            <v>F</v>
          </cell>
          <cell r="J8874">
            <v>219292.8</v>
          </cell>
          <cell r="K8874">
            <v>219292.8</v>
          </cell>
          <cell r="L8874">
            <v>144667.46</v>
          </cell>
          <cell r="M8874" t="str">
            <v>F</v>
          </cell>
          <cell r="N8874">
            <v>0.6597</v>
          </cell>
          <cell r="O8874" t="str">
            <v>I</v>
          </cell>
        </row>
        <row r="8875">
          <cell r="G8875" t="str">
            <v>SPO-2022/12-0003, SPO-2023/03-0002, SPO-2023/08-0023, SPO-2023/07-0028, SPO-2022/11-0081, SPO-2023/03-0003, SPO-2023/09-0060, SPO-2023/09-0037</v>
          </cell>
        </row>
        <row r="8875">
          <cell r="I8875" t="str">
            <v>F</v>
          </cell>
          <cell r="J8875">
            <v>435310</v>
          </cell>
          <cell r="K8875">
            <v>435310</v>
          </cell>
          <cell r="L8875">
            <v>1305930</v>
          </cell>
          <cell r="M8875" t="str">
            <v>F</v>
          </cell>
          <cell r="N8875">
            <v>3</v>
          </cell>
          <cell r="O8875" t="str">
            <v>L</v>
          </cell>
        </row>
        <row r="8876">
          <cell r="G8876" t="str">
            <v>SPO-2023/05-0050, SPO-2022/12-0049</v>
          </cell>
        </row>
        <row r="8876">
          <cell r="I8876" t="str">
            <v>F</v>
          </cell>
          <cell r="J8876">
            <v>123680</v>
          </cell>
          <cell r="K8876">
            <v>123680</v>
          </cell>
          <cell r="L8876">
            <v>371040</v>
          </cell>
          <cell r="M8876" t="str">
            <v>F</v>
          </cell>
          <cell r="N8876">
            <v>3</v>
          </cell>
          <cell r="O8876" t="str">
            <v>L</v>
          </cell>
        </row>
        <row r="8877">
          <cell r="G8877" t="str">
            <v>SPO-2023/03-0022, SPO-2022/11-0065</v>
          </cell>
        </row>
        <row r="8877">
          <cell r="I8877" t="str">
            <v>F</v>
          </cell>
          <cell r="J8877">
            <v>84850</v>
          </cell>
          <cell r="K8877">
            <v>84850</v>
          </cell>
          <cell r="L8877">
            <v>254550</v>
          </cell>
          <cell r="M8877" t="str">
            <v>F</v>
          </cell>
          <cell r="N8877">
            <v>3</v>
          </cell>
          <cell r="O8877" t="str">
            <v>L</v>
          </cell>
        </row>
        <row r="8878">
          <cell r="G8878" t="str">
            <v>SPO-2022/12-0060, SPO-2023/05-0036, SPO-2023/05-0037, SPO-2022/12-0061, SPO-2023/02-0009, SPO-2023/03-0037, SPO-2023/02-0010, SPO-2023/01-0008, SPO-2023/03-0005</v>
          </cell>
        </row>
        <row r="8878">
          <cell r="I8878" t="str">
            <v>F</v>
          </cell>
          <cell r="J8878">
            <v>469763.5</v>
          </cell>
          <cell r="K8878">
            <v>469763.5</v>
          </cell>
          <cell r="L8878">
            <v>469763.5</v>
          </cell>
          <cell r="M8878" t="str">
            <v>F</v>
          </cell>
          <cell r="N8878">
            <v>1</v>
          </cell>
          <cell r="O8878" t="str">
            <v>L</v>
          </cell>
        </row>
        <row r="8879">
          <cell r="G8879" t="str">
            <v>SPO-2022/11-0040, SPO-2023/04-0015, SPO-2023/04-0002, SPO-2023/03-0013, SPO-2022/12-0066, SPO-2023/04-0044, SPO-2023/07-0028, SPO-2023/04-0024, SPO-2023/03-0010, SPO-2023/06-0001, SPO-2023/03-0048, SPO-2023/01-0004, SPO-2023/06-0052, SPO-2023/08-0001, SPO-2022/12-0068, SPO-2023/05-0053, SPO-2022/12-0051</v>
          </cell>
        </row>
        <row r="8879">
          <cell r="I8879" t="str">
            <v>F</v>
          </cell>
          <cell r="J8879">
            <v>385559</v>
          </cell>
          <cell r="K8879">
            <v>385559</v>
          </cell>
          <cell r="L8879">
            <v>1156677</v>
          </cell>
          <cell r="M8879" t="str">
            <v>F</v>
          </cell>
          <cell r="N8879">
            <v>3</v>
          </cell>
          <cell r="O8879" t="str">
            <v>L</v>
          </cell>
        </row>
        <row r="8880">
          <cell r="G8880" t="str">
            <v>SPO-2023/02-0020, SPO-2022/12-0059, SPO-2022/11-0053, SPO-2023/02-0002, SPO-2023/05-0006, SPO-2023/06-0014, SPO-2023/02-0003, SPO-2023/03-0010, SPO-2023/01-0007, SPO-2023/03-0009, SPO-2023/03-0008, SPO-2023/06-0013, SPO-2023/01-0004, SPO-2023/06-0048, SPO-2023/03-0007, SPO-2023/07-0047, SPO-2022/12-0009, SPO-2023/05-0039, SPO-2022/12-0016, SPO-2023/03-0058, SPO-2023/03-0039, SPO-2022/12-0018, SPO-2023/04-0041, SPO-2023/04-0025, SPO-2023/06-0033, SPO-2023/09-0023, SPO-2023/07-0005, SPO-2023/05-0040, SPO-2023/04-0040, SPO-2023/05-0041, SPO-2023/07-0035, SPO-2022/12-0062</v>
          </cell>
        </row>
        <row r="8880">
          <cell r="I8880" t="str">
            <v>F</v>
          </cell>
          <cell r="J8880">
            <v>545547</v>
          </cell>
          <cell r="K8880">
            <v>545547</v>
          </cell>
          <cell r="L8880">
            <v>1636641</v>
          </cell>
          <cell r="M8880" t="str">
            <v>F</v>
          </cell>
          <cell r="N8880">
            <v>3</v>
          </cell>
          <cell r="O8880" t="str">
            <v>L</v>
          </cell>
        </row>
        <row r="8881">
          <cell r="G8881" t="str">
            <v>SPO-2022/12-0039</v>
          </cell>
        </row>
        <row r="8881">
          <cell r="I8881" t="str">
            <v>F</v>
          </cell>
          <cell r="J8881">
            <v>10800</v>
          </cell>
          <cell r="K8881">
            <v>10800</v>
          </cell>
          <cell r="L8881">
            <v>10800</v>
          </cell>
          <cell r="M8881" t="str">
            <v>F</v>
          </cell>
          <cell r="N8881">
            <v>1</v>
          </cell>
          <cell r="O8881" t="str">
            <v>L</v>
          </cell>
        </row>
        <row r="8882">
          <cell r="G8882" t="str">
            <v>SPO-2022/12-0047, SPO-2022/12-0024</v>
          </cell>
        </row>
        <row r="8882">
          <cell r="I8882" t="str">
            <v>F</v>
          </cell>
          <cell r="J8882">
            <v>14010</v>
          </cell>
          <cell r="K8882">
            <v>14010</v>
          </cell>
          <cell r="L8882">
            <v>42030</v>
          </cell>
          <cell r="M8882" t="str">
            <v>F</v>
          </cell>
          <cell r="N8882">
            <v>3</v>
          </cell>
          <cell r="O8882" t="str">
            <v>L</v>
          </cell>
        </row>
        <row r="8883">
          <cell r="G8883" t="str">
            <v>SPO-2022/11-0070, SPO-2022/11-0027</v>
          </cell>
        </row>
        <row r="8883">
          <cell r="I8883" t="str">
            <v>F</v>
          </cell>
          <cell r="J8883">
            <v>7219.9</v>
          </cell>
          <cell r="K8883">
            <v>7219.9</v>
          </cell>
          <cell r="L8883">
            <v>21659.7</v>
          </cell>
          <cell r="M8883" t="str">
            <v>F</v>
          </cell>
          <cell r="N8883">
            <v>3</v>
          </cell>
          <cell r="O8883" t="str">
            <v>L</v>
          </cell>
        </row>
        <row r="8884">
          <cell r="G8884" t="str">
            <v>SPO-2022/11-0054, SPO-2022/12-0064, SPO-2022/11-0053, SPO-2023/02-0002, SPO-2023/03-0007, SPO-2022/11-0020</v>
          </cell>
        </row>
        <row r="8884">
          <cell r="I8884" t="str">
            <v>F</v>
          </cell>
          <cell r="J8884">
            <v>62410</v>
          </cell>
          <cell r="K8884">
            <v>62410</v>
          </cell>
          <cell r="L8884">
            <v>187230</v>
          </cell>
          <cell r="M8884" t="str">
            <v>F</v>
          </cell>
          <cell r="N8884">
            <v>3</v>
          </cell>
          <cell r="O8884" t="str">
            <v>L</v>
          </cell>
        </row>
        <row r="8885">
          <cell r="G8885" t="str">
            <v>SPO-2022/12-0037</v>
          </cell>
        </row>
        <row r="8885">
          <cell r="I8885" t="str">
            <v>F</v>
          </cell>
          <cell r="J8885">
            <v>6200</v>
          </cell>
          <cell r="K8885">
            <v>6200</v>
          </cell>
          <cell r="L8885">
            <v>18600</v>
          </cell>
          <cell r="M8885" t="str">
            <v>F</v>
          </cell>
          <cell r="N8885">
            <v>3</v>
          </cell>
          <cell r="O8885" t="str">
            <v>L</v>
          </cell>
        </row>
        <row r="8886">
          <cell r="F8886" t="str">
            <v>TCNU6739550</v>
          </cell>
          <cell r="G8886" t="str">
            <v>GR-2022/11-0029</v>
          </cell>
          <cell r="H8886" t="str">
            <v>202210-S0001, 202207-S0069, 202205-S0055, 202209-S0068, 202209-S0071, 202209-S0090, 202207-S0068, 202111-S0045, 202208-S0018, 202103-S0032, 202209-S0041, 202206-S0009, 202208-S0081, 202204-S0080, 202208-S0037, 202205-S0039, 202203-S0054, 202207-S0022, 202205-S0041, 202209-S0066, 202208-S0030, 202209-S0074, 202109-S0011, 202205-S0061, 202206-S0051, 202206-S0042, 202109-S0070, 202206-S0080, 202203-S0088, 202205-S0063, 202207-S0066, 202205-S0075, 202207-S0027, 202205-S0065, 202208-S0001, 202206-S0072, 202208-S0038</v>
          </cell>
          <cell r="I8886" t="str">
            <v>F</v>
          </cell>
          <cell r="J8886">
            <v>957254.54</v>
          </cell>
          <cell r="K8886">
            <v>957254.54</v>
          </cell>
          <cell r="L8886">
            <v>633319.6</v>
          </cell>
          <cell r="M8886" t="str">
            <v>F</v>
          </cell>
          <cell r="N8886">
            <v>0.6616</v>
          </cell>
          <cell r="O8886" t="str">
            <v>I</v>
          </cell>
        </row>
        <row r="8887">
          <cell r="G8887" t="str">
            <v>SPO-2022/12-0041</v>
          </cell>
        </row>
        <row r="8887">
          <cell r="I8887" t="str">
            <v>F</v>
          </cell>
          <cell r="J8887">
            <v>25822.4</v>
          </cell>
          <cell r="K8887">
            <v>25822.4</v>
          </cell>
          <cell r="L8887">
            <v>77467.2</v>
          </cell>
          <cell r="M8887" t="str">
            <v>F</v>
          </cell>
          <cell r="N8887">
            <v>3</v>
          </cell>
          <cell r="O8887" t="str">
            <v>L</v>
          </cell>
        </row>
        <row r="8888">
          <cell r="G8888" t="str">
            <v>SPO-2022/11-0057</v>
          </cell>
        </row>
        <row r="8888">
          <cell r="I8888" t="str">
            <v>F</v>
          </cell>
          <cell r="J8888">
            <v>6300</v>
          </cell>
          <cell r="K8888">
            <v>6300</v>
          </cell>
          <cell r="L8888">
            <v>18900</v>
          </cell>
          <cell r="M8888" t="str">
            <v>F</v>
          </cell>
          <cell r="N8888">
            <v>3</v>
          </cell>
          <cell r="O8888" t="str">
            <v>L</v>
          </cell>
        </row>
        <row r="8889">
          <cell r="G8889" t="str">
            <v>SPO-2022/12-0047, SPO-2023/05-0019, SPO-2022/11-0061, SPO-2022/12-0026, SPO-2023/02-0008, SPO-2023/03-0036, SPO-2022/12-0024, SPO-2023/04-0017, SPO-2022/12-0073</v>
          </cell>
        </row>
        <row r="8889">
          <cell r="I8889" t="str">
            <v>F</v>
          </cell>
          <cell r="J8889">
            <v>55235.3</v>
          </cell>
          <cell r="K8889">
            <v>55235.3</v>
          </cell>
          <cell r="L8889">
            <v>165705.9</v>
          </cell>
          <cell r="M8889" t="str">
            <v>F</v>
          </cell>
          <cell r="N8889">
            <v>3</v>
          </cell>
          <cell r="O8889" t="str">
            <v>N</v>
          </cell>
        </row>
        <row r="8890">
          <cell r="G8890" t="str">
            <v>SPO-2022/12-0005</v>
          </cell>
        </row>
        <row r="8890">
          <cell r="I8890" t="str">
            <v>F</v>
          </cell>
          <cell r="J8890">
            <v>5200</v>
          </cell>
          <cell r="K8890">
            <v>5200</v>
          </cell>
          <cell r="L8890">
            <v>15600</v>
          </cell>
          <cell r="M8890" t="str">
            <v>F</v>
          </cell>
          <cell r="N8890">
            <v>3</v>
          </cell>
          <cell r="O8890" t="str">
            <v>L</v>
          </cell>
        </row>
        <row r="8891">
          <cell r="G8891" t="str">
            <v>SPO-2023/04-0049, SPO-2022/12-0047, SPO-2022/12-0069, SPO-2023/02-0008, SPO-2022/11-0047, SPO-2022/12-0024, SPO-2024/01-0084, SPO-2023/06-0003</v>
          </cell>
        </row>
        <row r="8891">
          <cell r="I8891" t="str">
            <v>F</v>
          </cell>
          <cell r="J8891">
            <v>229471</v>
          </cell>
          <cell r="K8891">
            <v>229471</v>
          </cell>
          <cell r="L8891">
            <v>688413</v>
          </cell>
          <cell r="M8891" t="str">
            <v>F</v>
          </cell>
          <cell r="N8891">
            <v>3</v>
          </cell>
          <cell r="O8891" t="str">
            <v>L</v>
          </cell>
        </row>
        <row r="8892">
          <cell r="G8892" t="str">
            <v>SPO-2022/12-0040</v>
          </cell>
        </row>
        <row r="8892">
          <cell r="I8892" t="str">
            <v>F</v>
          </cell>
          <cell r="J8892">
            <v>54001</v>
          </cell>
          <cell r="K8892">
            <v>54001</v>
          </cell>
          <cell r="L8892">
            <v>54001</v>
          </cell>
          <cell r="M8892" t="str">
            <v>F</v>
          </cell>
          <cell r="N8892">
            <v>1</v>
          </cell>
          <cell r="O8892" t="str">
            <v>L</v>
          </cell>
        </row>
        <row r="8893">
          <cell r="G8893" t="str">
            <v>GR-2022/12-0032, GR-2022/11-0054</v>
          </cell>
        </row>
        <row r="8893">
          <cell r="I8893" t="str">
            <v>F</v>
          </cell>
          <cell r="J8893">
            <v>23625</v>
          </cell>
          <cell r="K8893">
            <v>23625</v>
          </cell>
          <cell r="L8893">
            <v>23625</v>
          </cell>
          <cell r="M8893" t="str">
            <v>F</v>
          </cell>
          <cell r="N8893">
            <v>1</v>
          </cell>
        </row>
        <row r="8894">
          <cell r="G8894" t="str">
            <v>SPO-2023/04-0005</v>
          </cell>
        </row>
        <row r="8894">
          <cell r="I8894" t="str">
            <v>F</v>
          </cell>
          <cell r="J8894">
            <v>9450</v>
          </cell>
          <cell r="K8894">
            <v>9450</v>
          </cell>
          <cell r="L8894">
            <v>28350</v>
          </cell>
          <cell r="M8894" t="str">
            <v>F</v>
          </cell>
          <cell r="N8894">
            <v>3</v>
          </cell>
          <cell r="O8894" t="str">
            <v>L</v>
          </cell>
        </row>
        <row r="8895">
          <cell r="I8895" t="str">
            <v>F</v>
          </cell>
          <cell r="J8895">
            <v>950</v>
          </cell>
          <cell r="K8895">
            <v>950</v>
          </cell>
          <cell r="L8895">
            <v>2850</v>
          </cell>
          <cell r="M8895" t="str">
            <v>F</v>
          </cell>
          <cell r="N8895">
            <v>3</v>
          </cell>
          <cell r="O8895" t="str">
            <v>N</v>
          </cell>
        </row>
        <row r="8896">
          <cell r="I8896" t="str">
            <v>F</v>
          </cell>
          <cell r="J8896">
            <v>410.5</v>
          </cell>
          <cell r="K8896">
            <v>410.5</v>
          </cell>
          <cell r="L8896">
            <v>410.5</v>
          </cell>
          <cell r="M8896" t="str">
            <v>F</v>
          </cell>
          <cell r="N8896">
            <v>1</v>
          </cell>
          <cell r="O8896" t="str">
            <v>N</v>
          </cell>
        </row>
        <row r="8897">
          <cell r="G8897" t="str">
            <v>SPO-2022/12-0036, SPO-2022/11-0064</v>
          </cell>
        </row>
        <row r="8897">
          <cell r="I8897" t="str">
            <v>F</v>
          </cell>
          <cell r="J8897">
            <v>109300</v>
          </cell>
          <cell r="K8897">
            <v>109300</v>
          </cell>
          <cell r="L8897">
            <v>327900</v>
          </cell>
          <cell r="M8897" t="str">
            <v>F</v>
          </cell>
          <cell r="N8897">
            <v>3</v>
          </cell>
          <cell r="O8897" t="str">
            <v>L</v>
          </cell>
        </row>
        <row r="8898">
          <cell r="G8898" t="str">
            <v>SPO-2022/12-0024, SPO-2023/06-0003, SPO-2022/12-0026, SPO-2022/12-0047, SPO-2023/03-0053</v>
          </cell>
        </row>
        <row r="8898">
          <cell r="I8898" t="str">
            <v>F</v>
          </cell>
          <cell r="J8898">
            <v>157746.2</v>
          </cell>
          <cell r="K8898">
            <v>157746.2</v>
          </cell>
          <cell r="L8898">
            <v>473238.6</v>
          </cell>
          <cell r="M8898" t="str">
            <v>F</v>
          </cell>
          <cell r="N8898">
            <v>3</v>
          </cell>
          <cell r="O8898" t="str">
            <v>L</v>
          </cell>
        </row>
        <row r="8899">
          <cell r="G8899" t="str">
            <v>SPO-2022/11-0083</v>
          </cell>
        </row>
        <row r="8899">
          <cell r="I8899" t="str">
            <v>F</v>
          </cell>
          <cell r="J8899">
            <v>150</v>
          </cell>
          <cell r="K8899">
            <v>150</v>
          </cell>
          <cell r="L8899">
            <v>450</v>
          </cell>
          <cell r="M8899" t="str">
            <v>F</v>
          </cell>
          <cell r="N8899">
            <v>3</v>
          </cell>
          <cell r="O8899" t="str">
            <v>L</v>
          </cell>
        </row>
        <row r="8900">
          <cell r="G8900" t="str">
            <v>SPO-2022/11-0071</v>
          </cell>
        </row>
        <row r="8900">
          <cell r="I8900" t="str">
            <v>F</v>
          </cell>
          <cell r="J8900">
            <v>2835</v>
          </cell>
          <cell r="K8900">
            <v>2835</v>
          </cell>
          <cell r="L8900">
            <v>8505</v>
          </cell>
          <cell r="M8900" t="str">
            <v>F</v>
          </cell>
          <cell r="N8900">
            <v>3</v>
          </cell>
          <cell r="O8900" t="str">
            <v>L</v>
          </cell>
        </row>
        <row r="8901">
          <cell r="G8901" t="str">
            <v>SPO-2022/12-0044</v>
          </cell>
        </row>
        <row r="8901">
          <cell r="I8901" t="str">
            <v>F</v>
          </cell>
          <cell r="J8901">
            <v>12675</v>
          </cell>
          <cell r="K8901">
            <v>12675</v>
          </cell>
          <cell r="L8901">
            <v>12675</v>
          </cell>
          <cell r="M8901" t="str">
            <v>F</v>
          </cell>
          <cell r="N8901">
            <v>1</v>
          </cell>
          <cell r="O8901" t="str">
            <v>L</v>
          </cell>
        </row>
        <row r="8902">
          <cell r="G8902" t="str">
            <v>SPO-2022/11-0047, SPO-2022/12-0024, SPO-2022/11-0025, SPO-2023/06-0042, SPO-2023/03-0053, SPO-2022/12-0047, SPO-2022/12-0026</v>
          </cell>
        </row>
        <row r="8902">
          <cell r="I8902" t="str">
            <v>F</v>
          </cell>
          <cell r="J8902">
            <v>176457</v>
          </cell>
          <cell r="K8902">
            <v>176457</v>
          </cell>
          <cell r="L8902">
            <v>529371</v>
          </cell>
          <cell r="M8902" t="str">
            <v>F</v>
          </cell>
          <cell r="N8902">
            <v>3</v>
          </cell>
          <cell r="O8902" t="str">
            <v>L</v>
          </cell>
        </row>
        <row r="8903">
          <cell r="G8903" t="str">
            <v>SPO-2022/12-0026</v>
          </cell>
        </row>
        <row r="8903">
          <cell r="I8903" t="str">
            <v>F</v>
          </cell>
          <cell r="J8903">
            <v>9927</v>
          </cell>
          <cell r="K8903">
            <v>9927</v>
          </cell>
          <cell r="L8903">
            <v>5956.2</v>
          </cell>
          <cell r="M8903" t="str">
            <v>F</v>
          </cell>
          <cell r="N8903">
            <v>0.6</v>
          </cell>
          <cell r="O8903" t="str">
            <v>L</v>
          </cell>
        </row>
        <row r="8904">
          <cell r="G8904" t="str">
            <v>SPO-2022/12-0043</v>
          </cell>
        </row>
        <row r="8904">
          <cell r="I8904" t="str">
            <v>F</v>
          </cell>
          <cell r="J8904">
            <v>791</v>
          </cell>
          <cell r="K8904">
            <v>791</v>
          </cell>
          <cell r="L8904">
            <v>474.6</v>
          </cell>
          <cell r="M8904" t="str">
            <v>F</v>
          </cell>
          <cell r="N8904">
            <v>0.6</v>
          </cell>
          <cell r="O8904" t="str">
            <v>L</v>
          </cell>
        </row>
        <row r="8905">
          <cell r="G8905" t="str">
            <v>SPO-2023/06-0043, SPO-2022/12-0019, SPO-2023/02-0006, SPO-2023/01-0017, SPO-2023/03-0016, SPO-2023/04-0042, SPO-2022/12-0020</v>
          </cell>
        </row>
        <row r="8905">
          <cell r="I8905" t="str">
            <v>F</v>
          </cell>
          <cell r="J8905">
            <v>116878.3</v>
          </cell>
          <cell r="K8905">
            <v>116878.3</v>
          </cell>
          <cell r="L8905">
            <v>350634.9</v>
          </cell>
          <cell r="M8905" t="str">
            <v>F</v>
          </cell>
          <cell r="N8905">
            <v>3</v>
          </cell>
          <cell r="O8905" t="str">
            <v>L</v>
          </cell>
        </row>
        <row r="8906">
          <cell r="G8906" t="str">
            <v>SPO-2023/05-0060, SPO-2022/11-0065, SPO-2022/11-0006, SPO-2023/05-0026, SPO-2022/12-0037, SPO-2023/07-0014</v>
          </cell>
        </row>
        <row r="8906">
          <cell r="I8906" t="str">
            <v>F</v>
          </cell>
          <cell r="J8906">
            <v>136718</v>
          </cell>
          <cell r="K8906">
            <v>136718</v>
          </cell>
          <cell r="L8906">
            <v>410154</v>
          </cell>
          <cell r="M8906" t="str">
            <v>F</v>
          </cell>
          <cell r="N8906">
            <v>3</v>
          </cell>
          <cell r="O8906" t="str">
            <v>L</v>
          </cell>
        </row>
        <row r="8907">
          <cell r="I8907" t="str">
            <v>F</v>
          </cell>
          <cell r="J8907">
            <v>0</v>
          </cell>
          <cell r="K8907">
            <v>0</v>
          </cell>
          <cell r="L8907">
            <v>0</v>
          </cell>
          <cell r="M8907" t="str">
            <v>F</v>
          </cell>
          <cell r="N8907">
            <v>3</v>
          </cell>
          <cell r="O8907" t="str">
            <v>N</v>
          </cell>
        </row>
        <row r="8908">
          <cell r="G8908" t="str">
            <v>SPO-2022/11-0001, SPO-2022/12-0036</v>
          </cell>
        </row>
        <row r="8908">
          <cell r="I8908" t="str">
            <v>F</v>
          </cell>
          <cell r="J8908">
            <v>15000</v>
          </cell>
          <cell r="K8908">
            <v>15000</v>
          </cell>
          <cell r="L8908">
            <v>45000</v>
          </cell>
          <cell r="M8908" t="str">
            <v>F</v>
          </cell>
          <cell r="N8908">
            <v>3</v>
          </cell>
          <cell r="O8908" t="str">
            <v>L</v>
          </cell>
        </row>
        <row r="8909">
          <cell r="G8909" t="str">
            <v>SPO-2022/12-0034</v>
          </cell>
        </row>
        <row r="8909">
          <cell r="I8909" t="str">
            <v>F</v>
          </cell>
          <cell r="J8909">
            <v>41170</v>
          </cell>
          <cell r="K8909">
            <v>41170</v>
          </cell>
          <cell r="L8909">
            <v>123510</v>
          </cell>
          <cell r="M8909" t="str">
            <v>F</v>
          </cell>
          <cell r="N8909">
            <v>3</v>
          </cell>
          <cell r="O8909" t="str">
            <v>L</v>
          </cell>
        </row>
        <row r="8910">
          <cell r="G8910" t="str">
            <v>SPO-2022/12-0025, SPO-2023/03-0044</v>
          </cell>
        </row>
        <row r="8910">
          <cell r="I8910" t="str">
            <v>F</v>
          </cell>
          <cell r="J8910">
            <v>58337.5</v>
          </cell>
          <cell r="K8910">
            <v>58337.5</v>
          </cell>
          <cell r="L8910">
            <v>175012.5</v>
          </cell>
          <cell r="M8910" t="str">
            <v>F</v>
          </cell>
          <cell r="N8910">
            <v>3</v>
          </cell>
          <cell r="O8910" t="str">
            <v>L</v>
          </cell>
        </row>
        <row r="8911">
          <cell r="F8911" t="str">
            <v>DFSU7047111</v>
          </cell>
          <cell r="G8911" t="str">
            <v>GR-2022/11-0048</v>
          </cell>
          <cell r="H8911" t="str">
            <v>202111-S0023, 202203-S0077, 202111-S0021</v>
          </cell>
          <cell r="I8911" t="str">
            <v>F</v>
          </cell>
          <cell r="J8911">
            <v>17674.55</v>
          </cell>
          <cell r="K8911">
            <v>17674.55</v>
          </cell>
          <cell r="L8911">
            <v>84146.77</v>
          </cell>
          <cell r="M8911" t="str">
            <v>F</v>
          </cell>
          <cell r="N8911">
            <v>4.7609</v>
          </cell>
          <cell r="O8911" t="str">
            <v>I</v>
          </cell>
        </row>
        <row r="8912">
          <cell r="G8912" t="str">
            <v>SPO-2022/12-0033</v>
          </cell>
        </row>
        <row r="8912">
          <cell r="I8912" t="str">
            <v>F</v>
          </cell>
          <cell r="J8912">
            <v>10080</v>
          </cell>
          <cell r="K8912">
            <v>10080</v>
          </cell>
          <cell r="L8912">
            <v>10080</v>
          </cell>
          <cell r="M8912" t="str">
            <v>F</v>
          </cell>
          <cell r="N8912">
            <v>1</v>
          </cell>
          <cell r="O8912" t="str">
            <v>L</v>
          </cell>
        </row>
        <row r="8913">
          <cell r="I8913" t="str">
            <v>F</v>
          </cell>
          <cell r="J8913">
            <v>290.5</v>
          </cell>
          <cell r="K8913">
            <v>290.5</v>
          </cell>
          <cell r="L8913">
            <v>871.5</v>
          </cell>
          <cell r="M8913" t="str">
            <v>F</v>
          </cell>
          <cell r="N8913">
            <v>3</v>
          </cell>
          <cell r="O8913" t="str">
            <v>N</v>
          </cell>
        </row>
        <row r="8914">
          <cell r="I8914" t="str">
            <v>T</v>
          </cell>
          <cell r="J8914">
            <v>4528</v>
          </cell>
          <cell r="K8914">
            <v>4528</v>
          </cell>
          <cell r="L8914">
            <v>13584</v>
          </cell>
          <cell r="M8914" t="str">
            <v>F</v>
          </cell>
          <cell r="N8914">
            <v>3</v>
          </cell>
          <cell r="O8914" t="str">
            <v>L</v>
          </cell>
        </row>
        <row r="8915">
          <cell r="F8915" t="str">
            <v>TGHU6675098</v>
          </cell>
          <cell r="G8915" t="str">
            <v>GR-2022/11-0027</v>
          </cell>
          <cell r="H8915" t="str">
            <v>202203-S0061, 202209-S0047, 202104-S0086, 202111-S0047, 202207-S0030, 202104-S0047, 202110-S0051, 202209-S0078, 202103-S0077, 202205-S0058, 202103-S0023, 202206-S0028, 202010-S0074, 202110-S0067, 202206-S0001, 202111-S0015</v>
          </cell>
          <cell r="I8915" t="str">
            <v>F</v>
          </cell>
          <cell r="J8915">
            <v>13977.55</v>
          </cell>
          <cell r="K8915">
            <v>13977.55</v>
          </cell>
          <cell r="L8915">
            <v>66651.95</v>
          </cell>
          <cell r="M8915" t="str">
            <v>F</v>
          </cell>
          <cell r="N8915">
            <v>4.7685</v>
          </cell>
          <cell r="O8915" t="str">
            <v>I</v>
          </cell>
        </row>
        <row r="8916">
          <cell r="F8916" t="str">
            <v>TLLU4785916</v>
          </cell>
          <cell r="G8916" t="str">
            <v>GR-2022/11-0024</v>
          </cell>
          <cell r="H8916" t="str">
            <v>202206-S0001, 202203-S0016</v>
          </cell>
          <cell r="I8916" t="str">
            <v>F</v>
          </cell>
          <cell r="J8916">
            <v>13584.39</v>
          </cell>
          <cell r="K8916">
            <v>13584.39</v>
          </cell>
          <cell r="L8916">
            <v>64777.16</v>
          </cell>
          <cell r="M8916" t="str">
            <v>F</v>
          </cell>
          <cell r="N8916">
            <v>4.7685</v>
          </cell>
          <cell r="O8916" t="str">
            <v>I</v>
          </cell>
        </row>
        <row r="8917">
          <cell r="F8917" t="str">
            <v>TGHU6675204</v>
          </cell>
          <cell r="G8917" t="str">
            <v>GR-2022/11-0030</v>
          </cell>
          <cell r="H8917" t="str">
            <v>202206-S0028, 202203-S0016, 202208-S0054, 202203-S0011, 202204-S0065, 202209-S0028, 202209-S0077</v>
          </cell>
          <cell r="I8917" t="str">
            <v>F</v>
          </cell>
          <cell r="J8917">
            <v>18087.19</v>
          </cell>
          <cell r="K8917">
            <v>18087.19</v>
          </cell>
          <cell r="L8917">
            <v>86248.77</v>
          </cell>
          <cell r="M8917" t="str">
            <v>F</v>
          </cell>
          <cell r="N8917">
            <v>4.7685</v>
          </cell>
          <cell r="O8917" t="str">
            <v>I</v>
          </cell>
        </row>
        <row r="8918">
          <cell r="G8918" t="str">
            <v>SPO-2022/11-0022</v>
          </cell>
        </row>
        <row r="8918">
          <cell r="I8918" t="str">
            <v>F</v>
          </cell>
          <cell r="J8918">
            <v>6750</v>
          </cell>
          <cell r="K8918">
            <v>6750</v>
          </cell>
          <cell r="L8918">
            <v>20250</v>
          </cell>
          <cell r="M8918" t="str">
            <v>F</v>
          </cell>
          <cell r="N8918">
            <v>3</v>
          </cell>
          <cell r="O8918" t="str">
            <v>L</v>
          </cell>
        </row>
        <row r="8919">
          <cell r="G8919" t="str">
            <v>SPO-2022/12-0042</v>
          </cell>
        </row>
        <row r="8919">
          <cell r="I8919" t="str">
            <v>F</v>
          </cell>
          <cell r="J8919">
            <v>74</v>
          </cell>
          <cell r="K8919">
            <v>74</v>
          </cell>
          <cell r="L8919">
            <v>44.4</v>
          </cell>
          <cell r="M8919" t="str">
            <v>F</v>
          </cell>
          <cell r="N8919">
            <v>0.6</v>
          </cell>
          <cell r="O8919" t="str">
            <v>L</v>
          </cell>
        </row>
        <row r="8920">
          <cell r="F8920" t="str">
            <v>TLLU7842157</v>
          </cell>
          <cell r="G8920" t="str">
            <v>GR-2022/11-0026</v>
          </cell>
          <cell r="H8920" t="str">
            <v>202209-S0026, 202207-S0009, 202207-S0030, 202009-S0053, 202209-S0007, 202010-S0115, 202205-S0058, 202204-S0003, 202206-S0001, 202206-S0010, 202209-S0077</v>
          </cell>
          <cell r="I8920" t="str">
            <v>F</v>
          </cell>
          <cell r="J8920">
            <v>19498.24</v>
          </cell>
          <cell r="K8920">
            <v>19498.24</v>
          </cell>
          <cell r="L8920">
            <v>92977.36</v>
          </cell>
          <cell r="M8920" t="str">
            <v>F</v>
          </cell>
          <cell r="N8920">
            <v>4.7685</v>
          </cell>
          <cell r="O8920" t="str">
            <v>I</v>
          </cell>
        </row>
        <row r="8921">
          <cell r="F8921" t="str">
            <v>TEMU7368957</v>
          </cell>
          <cell r="G8921" t="str">
            <v>GR-2022/11-0022</v>
          </cell>
          <cell r="H8921" t="str">
            <v>202204-S0032, 202202-S0029, 202206-S0050, 202201-S0004, 202104-S0078</v>
          </cell>
          <cell r="I8921" t="str">
            <v>F</v>
          </cell>
          <cell r="J8921">
            <v>18965.8</v>
          </cell>
          <cell r="K8921">
            <v>18965.8</v>
          </cell>
          <cell r="L8921">
            <v>90438.42</v>
          </cell>
          <cell r="M8921" t="str">
            <v>F</v>
          </cell>
          <cell r="N8921">
            <v>4.7685</v>
          </cell>
          <cell r="O8921" t="str">
            <v>I</v>
          </cell>
        </row>
        <row r="8922">
          <cell r="F8922" t="str">
            <v>TGBU5459662</v>
          </cell>
          <cell r="G8922" t="str">
            <v>GR-2022/11-0021</v>
          </cell>
          <cell r="H8922" t="str">
            <v>202206-S0050</v>
          </cell>
          <cell r="I8922" t="str">
            <v>F</v>
          </cell>
          <cell r="J8922">
            <v>16326.78</v>
          </cell>
          <cell r="K8922">
            <v>16326.78</v>
          </cell>
          <cell r="L8922">
            <v>77854.25</v>
          </cell>
          <cell r="M8922" t="str">
            <v>F</v>
          </cell>
          <cell r="N8922">
            <v>4.7685</v>
          </cell>
          <cell r="O8922" t="str">
            <v>I</v>
          </cell>
        </row>
        <row r="8923">
          <cell r="F8923" t="str">
            <v>TGBU4717320</v>
          </cell>
          <cell r="G8923" t="str">
            <v>GR-2022/11-0023</v>
          </cell>
          <cell r="H8923" t="str">
            <v>202205-S0060, 202202-S0029, 202208-S0017</v>
          </cell>
          <cell r="I8923" t="str">
            <v>F</v>
          </cell>
          <cell r="J8923">
            <v>15921.3</v>
          </cell>
          <cell r="K8923">
            <v>15921.3</v>
          </cell>
          <cell r="L8923">
            <v>75920.72</v>
          </cell>
          <cell r="M8923" t="str">
            <v>F</v>
          </cell>
          <cell r="N8923">
            <v>4.7685</v>
          </cell>
          <cell r="O8923" t="str">
            <v>I</v>
          </cell>
        </row>
        <row r="8924">
          <cell r="F8924" t="str">
            <v>TRHU4512529</v>
          </cell>
          <cell r="G8924" t="str">
            <v>GR-2022/11-0025</v>
          </cell>
          <cell r="H8924" t="str">
            <v>202209-S0026</v>
          </cell>
          <cell r="I8924" t="str">
            <v>F</v>
          </cell>
          <cell r="J8924">
            <v>13725.6</v>
          </cell>
          <cell r="K8924">
            <v>13725.6</v>
          </cell>
          <cell r="L8924">
            <v>65450.52</v>
          </cell>
          <cell r="M8924" t="str">
            <v>F</v>
          </cell>
          <cell r="N8924">
            <v>4.7685</v>
          </cell>
          <cell r="O8924" t="str">
            <v>I</v>
          </cell>
        </row>
        <row r="8925">
          <cell r="G8925" t="str">
            <v>GR-2022/10-0035</v>
          </cell>
        </row>
        <row r="8925">
          <cell r="I8925" t="str">
            <v>F</v>
          </cell>
          <cell r="J8925">
            <v>138</v>
          </cell>
          <cell r="K8925">
            <v>138</v>
          </cell>
          <cell r="L8925">
            <v>138</v>
          </cell>
          <cell r="M8925" t="str">
            <v>F</v>
          </cell>
          <cell r="N8925">
            <v>1</v>
          </cell>
        </row>
        <row r="8926">
          <cell r="G8926" t="str">
            <v>SPO-2022/12-0048</v>
          </cell>
        </row>
        <row r="8926">
          <cell r="I8926" t="str">
            <v>F</v>
          </cell>
          <cell r="J8926">
            <v>24.12</v>
          </cell>
          <cell r="K8926">
            <v>24.12</v>
          </cell>
          <cell r="L8926">
            <v>72.36</v>
          </cell>
          <cell r="M8926" t="str">
            <v>F</v>
          </cell>
          <cell r="N8926">
            <v>3</v>
          </cell>
          <cell r="O8926" t="str">
            <v>L</v>
          </cell>
        </row>
        <row r="8927">
          <cell r="I8927" t="str">
            <v>T</v>
          </cell>
          <cell r="J8927">
            <v>0</v>
          </cell>
          <cell r="K8927">
            <v>0</v>
          </cell>
          <cell r="L8927">
            <v>0</v>
          </cell>
          <cell r="M8927" t="str">
            <v>F</v>
          </cell>
          <cell r="N8927">
            <v>1</v>
          </cell>
        </row>
        <row r="8928">
          <cell r="G8928" t="str">
            <v>SPO-2022/11-0066</v>
          </cell>
        </row>
        <row r="8928">
          <cell r="I8928" t="str">
            <v>F</v>
          </cell>
          <cell r="J8928">
            <v>6915</v>
          </cell>
          <cell r="K8928">
            <v>6915</v>
          </cell>
          <cell r="L8928">
            <v>20745</v>
          </cell>
          <cell r="M8928" t="str">
            <v>F</v>
          </cell>
          <cell r="N8928">
            <v>3</v>
          </cell>
          <cell r="O8928" t="str">
            <v>L</v>
          </cell>
        </row>
        <row r="8929">
          <cell r="G8929" t="str">
            <v>SPO-2022/11-0032</v>
          </cell>
        </row>
        <row r="8929">
          <cell r="I8929" t="str">
            <v>F</v>
          </cell>
          <cell r="J8929">
            <v>12960</v>
          </cell>
          <cell r="K8929">
            <v>12960</v>
          </cell>
          <cell r="L8929">
            <v>38880</v>
          </cell>
          <cell r="M8929" t="str">
            <v>F</v>
          </cell>
          <cell r="N8929">
            <v>3</v>
          </cell>
          <cell r="O8929" t="str">
            <v>L</v>
          </cell>
        </row>
        <row r="8930">
          <cell r="G8930" t="str">
            <v>SPO-2022/12-0070</v>
          </cell>
        </row>
        <row r="8930">
          <cell r="I8930" t="str">
            <v>F</v>
          </cell>
          <cell r="J8930">
            <v>1260</v>
          </cell>
          <cell r="K8930">
            <v>1260</v>
          </cell>
          <cell r="L8930">
            <v>3780</v>
          </cell>
          <cell r="M8930" t="str">
            <v>F</v>
          </cell>
          <cell r="N8930">
            <v>3</v>
          </cell>
          <cell r="O8930" t="str">
            <v>L</v>
          </cell>
        </row>
        <row r="8931">
          <cell r="G8931" t="str">
            <v>SPO-2022/11-0024, SPO-2022/11-0052</v>
          </cell>
        </row>
        <row r="8931">
          <cell r="I8931" t="str">
            <v>F</v>
          </cell>
          <cell r="J8931">
            <v>55000</v>
          </cell>
          <cell r="K8931">
            <v>55000</v>
          </cell>
          <cell r="L8931">
            <v>165000</v>
          </cell>
          <cell r="M8931" t="str">
            <v>F</v>
          </cell>
          <cell r="N8931">
            <v>3</v>
          </cell>
          <cell r="O8931" t="str">
            <v>L</v>
          </cell>
        </row>
        <row r="8932">
          <cell r="F8932" t="str">
            <v>CMAU5203793</v>
          </cell>
          <cell r="G8932" t="str">
            <v>GR-2022/11-0001</v>
          </cell>
          <cell r="H8932" t="str">
            <v>202207-S0063, 202208-S0043, 202207-S0013, 202209-S0024, 202202-S0049, 202207-S0042, 202209-S0056</v>
          </cell>
          <cell r="I8932" t="str">
            <v>F</v>
          </cell>
          <cell r="J8932">
            <v>190897</v>
          </cell>
          <cell r="K8932">
            <v>190897</v>
          </cell>
          <cell r="L8932">
            <v>125762.94</v>
          </cell>
          <cell r="M8932" t="str">
            <v>F</v>
          </cell>
          <cell r="N8932">
            <v>0.6588</v>
          </cell>
          <cell r="O8932" t="str">
            <v>I</v>
          </cell>
        </row>
        <row r="8933">
          <cell r="G8933" t="str">
            <v>SPO-2022/11-0048, SPO-2022/12-0014</v>
          </cell>
        </row>
        <row r="8933">
          <cell r="I8933" t="str">
            <v>F</v>
          </cell>
          <cell r="J8933">
            <v>65552</v>
          </cell>
          <cell r="K8933">
            <v>65552</v>
          </cell>
          <cell r="L8933">
            <v>196656</v>
          </cell>
          <cell r="M8933" t="str">
            <v>F</v>
          </cell>
          <cell r="N8933">
            <v>3</v>
          </cell>
          <cell r="O8933" t="str">
            <v>N</v>
          </cell>
        </row>
        <row r="8934">
          <cell r="G8934" t="str">
            <v>SPO-2022/11-0050</v>
          </cell>
        </row>
        <row r="8934">
          <cell r="I8934" t="str">
            <v>F</v>
          </cell>
          <cell r="J8934">
            <v>26375</v>
          </cell>
          <cell r="K8934">
            <v>26375</v>
          </cell>
          <cell r="L8934">
            <v>26375</v>
          </cell>
          <cell r="M8934" t="str">
            <v>F</v>
          </cell>
          <cell r="N8934">
            <v>1</v>
          </cell>
          <cell r="O8934" t="str">
            <v>N</v>
          </cell>
        </row>
        <row r="8935">
          <cell r="G8935" t="str">
            <v>SPO-2022/11-0049</v>
          </cell>
        </row>
        <row r="8935">
          <cell r="I8935" t="str">
            <v>F</v>
          </cell>
          <cell r="J8935">
            <v>15250</v>
          </cell>
          <cell r="K8935">
            <v>15250</v>
          </cell>
          <cell r="L8935">
            <v>45750</v>
          </cell>
          <cell r="M8935" t="str">
            <v>F</v>
          </cell>
          <cell r="N8935">
            <v>3</v>
          </cell>
          <cell r="O8935" t="str">
            <v>N</v>
          </cell>
        </row>
        <row r="8936">
          <cell r="G8936" t="str">
            <v>SPO-2022/12-0024, SPO-2022/12-0069</v>
          </cell>
        </row>
        <row r="8936">
          <cell r="I8936" t="str">
            <v>F</v>
          </cell>
          <cell r="J8936">
            <v>15658</v>
          </cell>
          <cell r="K8936">
            <v>15658</v>
          </cell>
          <cell r="L8936">
            <v>46974</v>
          </cell>
          <cell r="M8936" t="str">
            <v>F</v>
          </cell>
          <cell r="N8936">
            <v>3</v>
          </cell>
          <cell r="O8936" t="str">
            <v>L</v>
          </cell>
        </row>
        <row r="8937">
          <cell r="G8937" t="str">
            <v>SPO-2022/12-0024</v>
          </cell>
        </row>
        <row r="8937">
          <cell r="I8937" t="str">
            <v>F</v>
          </cell>
          <cell r="J8937">
            <v>22637.34</v>
          </cell>
          <cell r="K8937">
            <v>22637.34</v>
          </cell>
          <cell r="L8937">
            <v>67912.02</v>
          </cell>
          <cell r="M8937" t="str">
            <v>F</v>
          </cell>
          <cell r="N8937">
            <v>3</v>
          </cell>
          <cell r="O8937" t="str">
            <v>L</v>
          </cell>
        </row>
        <row r="8938">
          <cell r="G8938" t="str">
            <v>SPO-2022/12-0045</v>
          </cell>
        </row>
        <row r="8938">
          <cell r="I8938" t="str">
            <v>F</v>
          </cell>
          <cell r="J8938">
            <v>18000</v>
          </cell>
          <cell r="K8938">
            <v>18000</v>
          </cell>
          <cell r="L8938">
            <v>54000</v>
          </cell>
          <cell r="M8938" t="str">
            <v>F</v>
          </cell>
          <cell r="N8938">
            <v>3</v>
          </cell>
          <cell r="O8938" t="str">
            <v>L</v>
          </cell>
        </row>
        <row r="8939">
          <cell r="I8939" t="str">
            <v>F</v>
          </cell>
          <cell r="J8939">
            <v>5100</v>
          </cell>
          <cell r="K8939">
            <v>5100</v>
          </cell>
          <cell r="L8939">
            <v>15300</v>
          </cell>
          <cell r="M8939" t="str">
            <v>F</v>
          </cell>
          <cell r="N8939">
            <v>3</v>
          </cell>
          <cell r="O8939" t="str">
            <v>N</v>
          </cell>
        </row>
        <row r="8940">
          <cell r="G8940" t="str">
            <v>SPO-2022/12-0047</v>
          </cell>
        </row>
        <row r="8940">
          <cell r="I8940" t="str">
            <v>F</v>
          </cell>
          <cell r="J8940">
            <v>43050</v>
          </cell>
          <cell r="K8940">
            <v>43050</v>
          </cell>
          <cell r="L8940">
            <v>129150</v>
          </cell>
          <cell r="M8940" t="str">
            <v>F</v>
          </cell>
          <cell r="N8940">
            <v>3</v>
          </cell>
          <cell r="O8940" t="str">
            <v>L</v>
          </cell>
        </row>
        <row r="8941">
          <cell r="G8941" t="str">
            <v>SPO-2022/11-0074</v>
          </cell>
        </row>
        <row r="8941">
          <cell r="I8941" t="str">
            <v>F</v>
          </cell>
          <cell r="J8941">
            <v>16500</v>
          </cell>
          <cell r="K8941">
            <v>16500</v>
          </cell>
          <cell r="L8941">
            <v>16500</v>
          </cell>
          <cell r="M8941" t="str">
            <v>F</v>
          </cell>
          <cell r="N8941">
            <v>1</v>
          </cell>
          <cell r="O8941" t="str">
            <v>N</v>
          </cell>
        </row>
        <row r="8942">
          <cell r="G8942" t="str">
            <v>SPO-2022/12-0025</v>
          </cell>
        </row>
        <row r="8942">
          <cell r="I8942" t="str">
            <v>F</v>
          </cell>
          <cell r="J8942">
            <v>14850</v>
          </cell>
          <cell r="K8942">
            <v>14850</v>
          </cell>
          <cell r="L8942">
            <v>44550</v>
          </cell>
          <cell r="M8942" t="str">
            <v>F</v>
          </cell>
          <cell r="N8942">
            <v>3</v>
          </cell>
          <cell r="O8942" t="str">
            <v>L</v>
          </cell>
        </row>
        <row r="8943">
          <cell r="G8943" t="str">
            <v>SPO-2022/12-0040</v>
          </cell>
        </row>
        <row r="8943">
          <cell r="I8943" t="str">
            <v>F</v>
          </cell>
          <cell r="J8943">
            <v>13800</v>
          </cell>
          <cell r="K8943">
            <v>13800</v>
          </cell>
          <cell r="L8943">
            <v>13800</v>
          </cell>
          <cell r="M8943" t="str">
            <v>F</v>
          </cell>
          <cell r="N8943">
            <v>1</v>
          </cell>
          <cell r="O8943" t="str">
            <v>L</v>
          </cell>
        </row>
        <row r="8944">
          <cell r="G8944" t="str">
            <v>SPO-2022/12-0047, SPO-2023/03-0053, SPO-2022/11-0061, SPO-2022/11-0047, SPO-2022/12-0024, SPO-2022/11-0025, SPO-2023/06-0042</v>
          </cell>
        </row>
        <row r="8944">
          <cell r="I8944" t="str">
            <v>F</v>
          </cell>
          <cell r="J8944">
            <v>123712.6</v>
          </cell>
          <cell r="K8944">
            <v>123712.6</v>
          </cell>
          <cell r="L8944">
            <v>371137.8</v>
          </cell>
          <cell r="M8944" t="str">
            <v>F</v>
          </cell>
          <cell r="N8944">
            <v>3</v>
          </cell>
          <cell r="O8944" t="str">
            <v>L</v>
          </cell>
        </row>
        <row r="8945">
          <cell r="G8945" t="str">
            <v>SPO-2022/11-0069</v>
          </cell>
        </row>
        <row r="8945">
          <cell r="I8945" t="str">
            <v>F</v>
          </cell>
          <cell r="J8945">
            <v>7860</v>
          </cell>
          <cell r="K8945">
            <v>7860</v>
          </cell>
          <cell r="L8945">
            <v>400860</v>
          </cell>
          <cell r="M8945" t="str">
            <v>F</v>
          </cell>
          <cell r="N8945">
            <v>51</v>
          </cell>
          <cell r="O8945" t="str">
            <v>L</v>
          </cell>
        </row>
        <row r="8946">
          <cell r="G8946" t="str">
            <v>SPO-2022/12-0043</v>
          </cell>
        </row>
        <row r="8946">
          <cell r="I8946" t="str">
            <v>F</v>
          </cell>
          <cell r="J8946">
            <v>10400</v>
          </cell>
          <cell r="K8946">
            <v>10400</v>
          </cell>
          <cell r="L8946">
            <v>6240</v>
          </cell>
          <cell r="M8946" t="str">
            <v>F</v>
          </cell>
          <cell r="N8946">
            <v>0.6</v>
          </cell>
          <cell r="O8946" t="str">
            <v>L</v>
          </cell>
        </row>
        <row r="8947">
          <cell r="G8947" t="str">
            <v>SPO-2022/11-0065, SPO-2023/05-0058, SPO-2023/04-0030, SPO-2023/06-0026, SPO-2023/03-0022, SPO-2023/05-0026, SPO-2022/12-0037, SPO-2023/04-0009</v>
          </cell>
        </row>
        <row r="8947">
          <cell r="I8947" t="str">
            <v>F</v>
          </cell>
          <cell r="J8947">
            <v>83180</v>
          </cell>
          <cell r="K8947">
            <v>83180</v>
          </cell>
          <cell r="L8947">
            <v>249540</v>
          </cell>
          <cell r="M8947" t="str">
            <v>F</v>
          </cell>
          <cell r="N8947">
            <v>3</v>
          </cell>
          <cell r="O8947" t="str">
            <v>L</v>
          </cell>
        </row>
        <row r="8948">
          <cell r="G8948" t="str">
            <v>SPO-2022/12-0034</v>
          </cell>
        </row>
        <row r="8948">
          <cell r="I8948" t="str">
            <v>F</v>
          </cell>
          <cell r="J8948">
            <v>28950</v>
          </cell>
          <cell r="K8948">
            <v>28950</v>
          </cell>
          <cell r="L8948">
            <v>86850</v>
          </cell>
          <cell r="M8948" t="str">
            <v>F</v>
          </cell>
          <cell r="N8948">
            <v>3</v>
          </cell>
          <cell r="O8948" t="str">
            <v>L</v>
          </cell>
        </row>
        <row r="8949">
          <cell r="G8949" t="str">
            <v>SPO-2023/04-0030, SPO-2022/11-0006, SPO-2022/12-0037, SPO-2023/01-0014, SPO-2022/11-0065, SPO-2023/03-0022</v>
          </cell>
        </row>
        <row r="8949">
          <cell r="I8949" t="str">
            <v>F</v>
          </cell>
          <cell r="J8949">
            <v>171925</v>
          </cell>
          <cell r="K8949">
            <v>171925</v>
          </cell>
          <cell r="L8949">
            <v>515775</v>
          </cell>
          <cell r="M8949" t="str">
            <v>F</v>
          </cell>
          <cell r="N8949">
            <v>3</v>
          </cell>
          <cell r="O8949" t="str">
            <v>L</v>
          </cell>
        </row>
        <row r="8950">
          <cell r="G8950" t="str">
            <v>SPO-2023/02-0021, SPO-2022/12-0025, SPO-2022/11-0043</v>
          </cell>
        </row>
        <row r="8950">
          <cell r="I8950" t="str">
            <v>F</v>
          </cell>
          <cell r="J8950">
            <v>140492</v>
          </cell>
          <cell r="K8950">
            <v>140492</v>
          </cell>
          <cell r="L8950">
            <v>421476</v>
          </cell>
          <cell r="M8950" t="str">
            <v>F</v>
          </cell>
          <cell r="N8950">
            <v>3</v>
          </cell>
          <cell r="O8950" t="str">
            <v>L</v>
          </cell>
        </row>
        <row r="8951">
          <cell r="G8951" t="str">
            <v>SPO-2022/12-0042</v>
          </cell>
        </row>
        <row r="8951">
          <cell r="I8951" t="str">
            <v>F</v>
          </cell>
          <cell r="J8951">
            <v>29800</v>
          </cell>
          <cell r="K8951">
            <v>29800</v>
          </cell>
          <cell r="L8951">
            <v>17880</v>
          </cell>
          <cell r="M8951" t="str">
            <v>F</v>
          </cell>
          <cell r="N8951">
            <v>0.6</v>
          </cell>
          <cell r="O8951" t="str">
            <v>L</v>
          </cell>
        </row>
        <row r="8952">
          <cell r="G8952" t="str">
            <v>SPO-2022/12-0045, SPO-2022/11-0070</v>
          </cell>
        </row>
        <row r="8952">
          <cell r="I8952" t="str">
            <v>F</v>
          </cell>
          <cell r="J8952">
            <v>58229.45</v>
          </cell>
          <cell r="K8952">
            <v>58229.45</v>
          </cell>
          <cell r="L8952">
            <v>174688.35</v>
          </cell>
          <cell r="M8952" t="str">
            <v>F</v>
          </cell>
          <cell r="N8952">
            <v>3</v>
          </cell>
          <cell r="O8952" t="str">
            <v>L</v>
          </cell>
        </row>
        <row r="8953">
          <cell r="G8953" t="str">
            <v>SPO-2022/12-0069, SPO-2024/11-0036, SPO-2022/11-0047, SPO-2022/12-0024, SPO-2022/11-0025, SPO-2023/07-0042, SPO-2024/07-0036, SPO-2023/03-0036, SPO-2022/11-0061, SPO-2022/12-0026, SPO-2024/01-0010, SPO-2022/12-0047, PO-2024/10-0027</v>
          </cell>
        </row>
        <row r="8953">
          <cell r="I8953" t="str">
            <v>F</v>
          </cell>
          <cell r="J8953">
            <v>265797.3</v>
          </cell>
          <cell r="K8953">
            <v>265797.3</v>
          </cell>
          <cell r="L8953">
            <v>797391.9</v>
          </cell>
          <cell r="M8953" t="str">
            <v>F</v>
          </cell>
          <cell r="N8953">
            <v>3</v>
          </cell>
          <cell r="O8953" t="str">
            <v>L</v>
          </cell>
        </row>
        <row r="8954">
          <cell r="G8954" t="str">
            <v>GR-2022/10-0034</v>
          </cell>
        </row>
        <row r="8954">
          <cell r="I8954" t="str">
            <v>F</v>
          </cell>
          <cell r="J8954">
            <v>910</v>
          </cell>
          <cell r="K8954">
            <v>910</v>
          </cell>
          <cell r="L8954">
            <v>910</v>
          </cell>
          <cell r="M8954" t="str">
            <v>F</v>
          </cell>
          <cell r="N8954">
            <v>1</v>
          </cell>
        </row>
        <row r="8955">
          <cell r="I8955" t="str">
            <v>F</v>
          </cell>
          <cell r="J8955">
            <v>7900</v>
          </cell>
          <cell r="K8955">
            <v>7900</v>
          </cell>
          <cell r="L8955">
            <v>23700</v>
          </cell>
          <cell r="M8955" t="str">
            <v>F</v>
          </cell>
          <cell r="N8955">
            <v>3</v>
          </cell>
          <cell r="O8955" t="str">
            <v>N</v>
          </cell>
        </row>
        <row r="8956">
          <cell r="G8956" t="str">
            <v>SPO-2022/12-0008</v>
          </cell>
        </row>
        <row r="8956">
          <cell r="I8956" t="str">
            <v>F</v>
          </cell>
          <cell r="J8956">
            <v>4000</v>
          </cell>
          <cell r="K8956">
            <v>4000</v>
          </cell>
          <cell r="L8956">
            <v>4000</v>
          </cell>
          <cell r="M8956" t="str">
            <v>F</v>
          </cell>
          <cell r="N8956">
            <v>1</v>
          </cell>
          <cell r="O8956" t="str">
            <v>L</v>
          </cell>
        </row>
        <row r="8957">
          <cell r="G8957" t="str">
            <v>SPO-2022/11-0043, SPO-2022/12-0025</v>
          </cell>
        </row>
        <row r="8957">
          <cell r="I8957" t="str">
            <v>F</v>
          </cell>
          <cell r="J8957">
            <v>45480</v>
          </cell>
          <cell r="K8957">
            <v>45480</v>
          </cell>
          <cell r="L8957">
            <v>136440</v>
          </cell>
          <cell r="M8957" t="str">
            <v>F</v>
          </cell>
          <cell r="N8957">
            <v>3</v>
          </cell>
          <cell r="O8957" t="str">
            <v>L</v>
          </cell>
        </row>
        <row r="8958">
          <cell r="G8958" t="str">
            <v>SPO-2022/12-0034, SPO-2022/11-0075</v>
          </cell>
        </row>
        <row r="8958">
          <cell r="I8958" t="str">
            <v>F</v>
          </cell>
          <cell r="J8958">
            <v>9940</v>
          </cell>
          <cell r="K8958">
            <v>9940</v>
          </cell>
          <cell r="L8958">
            <v>29820</v>
          </cell>
          <cell r="M8958" t="str">
            <v>F</v>
          </cell>
          <cell r="N8958">
            <v>3</v>
          </cell>
          <cell r="O8958" t="str">
            <v>L</v>
          </cell>
        </row>
        <row r="8959">
          <cell r="G8959" t="str">
            <v>SPO-2023/06-0043, SPO-2023/09-0018, SPO-2023/05-0044, SPO-2022/10-0016, SPO-2022/12-0046, SPO-2022/12-0004, SPO-2023/03-0016, SPO-2023/04-0043, SPO-2022/11-0063, SPO-2024/08-0018, SPO-2023/02-0005, SPO-2022/11-0035, SPO-2023/02-0011, SPO-2023/02-0006, SPO-2023/04-0051</v>
          </cell>
        </row>
        <row r="8959">
          <cell r="I8959" t="str">
            <v>F</v>
          </cell>
          <cell r="J8959">
            <v>333525</v>
          </cell>
          <cell r="K8959">
            <v>333525</v>
          </cell>
          <cell r="L8959">
            <v>1000575</v>
          </cell>
          <cell r="M8959" t="str">
            <v>F</v>
          </cell>
          <cell r="N8959">
            <v>3</v>
          </cell>
          <cell r="O8959" t="str">
            <v>L</v>
          </cell>
        </row>
        <row r="8960">
          <cell r="G8960" t="str">
            <v>SPO-2022/12-0038</v>
          </cell>
        </row>
        <row r="8960">
          <cell r="I8960" t="str">
            <v>F</v>
          </cell>
          <cell r="J8960">
            <v>48630</v>
          </cell>
          <cell r="K8960">
            <v>48630</v>
          </cell>
          <cell r="L8960">
            <v>145890</v>
          </cell>
          <cell r="M8960" t="str">
            <v>F</v>
          </cell>
          <cell r="N8960">
            <v>3</v>
          </cell>
          <cell r="O8960" t="str">
            <v>L</v>
          </cell>
        </row>
        <row r="8961">
          <cell r="G8961" t="str">
            <v>SPO-2023/12-0038, SPO-2024/05-0068, SPO-2022/11-0062, SPO-2022/11-0076, SPO-2022/12-0046, SPO-2022/11-0063, SPO-2023/05-0035, SPO-2023/02-0004, SPO-2022/12-0020, SPO-2023/12-0039, SPO-2022/12-0004</v>
          </cell>
        </row>
        <row r="8961">
          <cell r="I8961" t="str">
            <v>F</v>
          </cell>
          <cell r="J8961">
            <v>74190</v>
          </cell>
          <cell r="K8961">
            <v>74190</v>
          </cell>
          <cell r="L8961">
            <v>222570</v>
          </cell>
          <cell r="M8961" t="str">
            <v>F</v>
          </cell>
          <cell r="N8961">
            <v>3</v>
          </cell>
          <cell r="O8961" t="str">
            <v>L</v>
          </cell>
        </row>
        <row r="8962">
          <cell r="G8962" t="str">
            <v>SPO-2022/12-0036, SPO-2022/11-0064, SPO-2023/03-0017</v>
          </cell>
        </row>
        <row r="8962">
          <cell r="I8962" t="str">
            <v>F</v>
          </cell>
          <cell r="J8962">
            <v>80800</v>
          </cell>
          <cell r="K8962">
            <v>80800</v>
          </cell>
          <cell r="L8962">
            <v>242400</v>
          </cell>
          <cell r="M8962" t="str">
            <v>F</v>
          </cell>
          <cell r="N8962">
            <v>3</v>
          </cell>
          <cell r="O8962" t="str">
            <v>L</v>
          </cell>
        </row>
        <row r="8963">
          <cell r="I8963" t="str">
            <v>F</v>
          </cell>
          <cell r="J8963">
            <v>14378</v>
          </cell>
          <cell r="K8963">
            <v>14378</v>
          </cell>
          <cell r="L8963">
            <v>43134</v>
          </cell>
          <cell r="M8963" t="str">
            <v>F</v>
          </cell>
          <cell r="N8963">
            <v>3</v>
          </cell>
          <cell r="O8963" t="str">
            <v>N</v>
          </cell>
        </row>
        <row r="8964">
          <cell r="G8964" t="str">
            <v>SPO-2022/12-0048, SPO-2022/11-0083</v>
          </cell>
        </row>
        <row r="8964">
          <cell r="I8964" t="str">
            <v>F</v>
          </cell>
          <cell r="J8964">
            <v>2209.91</v>
          </cell>
          <cell r="K8964">
            <v>2209.91</v>
          </cell>
          <cell r="L8964">
            <v>6629.73</v>
          </cell>
          <cell r="M8964" t="str">
            <v>F</v>
          </cell>
          <cell r="N8964">
            <v>3</v>
          </cell>
          <cell r="O8964" t="str">
            <v>L</v>
          </cell>
        </row>
        <row r="8965">
          <cell r="G8965" t="str">
            <v>SPO-2022/11-0020</v>
          </cell>
        </row>
        <row r="8965">
          <cell r="I8965" t="str">
            <v>F</v>
          </cell>
          <cell r="J8965">
            <v>49500</v>
          </cell>
          <cell r="K8965">
            <v>49500</v>
          </cell>
          <cell r="L8965">
            <v>148500</v>
          </cell>
          <cell r="M8965" t="str">
            <v>F</v>
          </cell>
          <cell r="N8965">
            <v>3</v>
          </cell>
          <cell r="O8965" t="str">
            <v>L</v>
          </cell>
        </row>
        <row r="8966">
          <cell r="G8966" t="str">
            <v>SPO-2022/11-0006, SPO-2022/12-0037, SPO-2022/11-0065</v>
          </cell>
        </row>
        <row r="8966">
          <cell r="I8966" t="str">
            <v>F</v>
          </cell>
          <cell r="J8966">
            <v>27450</v>
          </cell>
          <cell r="K8966">
            <v>27450</v>
          </cell>
          <cell r="L8966">
            <v>82350</v>
          </cell>
          <cell r="M8966" t="str">
            <v>F</v>
          </cell>
          <cell r="N8966">
            <v>3</v>
          </cell>
          <cell r="O8966" t="str">
            <v>L</v>
          </cell>
        </row>
        <row r="8967">
          <cell r="G8967" t="str">
            <v>SPO-2023/03-0050, SPO-2022/11-0058</v>
          </cell>
        </row>
        <row r="8967">
          <cell r="I8967" t="str">
            <v>F</v>
          </cell>
          <cell r="J8967">
            <v>91000</v>
          </cell>
          <cell r="K8967">
            <v>91000</v>
          </cell>
          <cell r="L8967">
            <v>54600</v>
          </cell>
          <cell r="M8967" t="str">
            <v>F</v>
          </cell>
          <cell r="N8967">
            <v>0.6</v>
          </cell>
          <cell r="O8967" t="str">
            <v>L</v>
          </cell>
        </row>
        <row r="8968">
          <cell r="G8968" t="str">
            <v>SPO-2022/11-0035</v>
          </cell>
        </row>
        <row r="8968">
          <cell r="I8968" t="str">
            <v>F</v>
          </cell>
          <cell r="J8968">
            <v>35900</v>
          </cell>
          <cell r="K8968">
            <v>35900</v>
          </cell>
          <cell r="L8968">
            <v>107700</v>
          </cell>
          <cell r="M8968" t="str">
            <v>F</v>
          </cell>
          <cell r="N8968">
            <v>3</v>
          </cell>
          <cell r="O8968" t="str">
            <v>L</v>
          </cell>
        </row>
        <row r="8969">
          <cell r="G8969" t="str">
            <v>SPO-2022/12-0033</v>
          </cell>
        </row>
        <row r="8969">
          <cell r="I8969" t="str">
            <v>F</v>
          </cell>
          <cell r="J8969">
            <v>58660</v>
          </cell>
          <cell r="K8969">
            <v>58660</v>
          </cell>
          <cell r="L8969">
            <v>58660</v>
          </cell>
          <cell r="M8969" t="str">
            <v>F</v>
          </cell>
          <cell r="N8969">
            <v>1</v>
          </cell>
          <cell r="O8969" t="str">
            <v>L</v>
          </cell>
        </row>
        <row r="8970">
          <cell r="G8970" t="str">
            <v>SPO-2022/12-0046, SPO-2023/05-0035, SPO-2023/06-0043, SPO-2023/01-0017, SPO-2023/04-0051, SPO-2023/02-0004</v>
          </cell>
        </row>
        <row r="8970">
          <cell r="I8970" t="str">
            <v>F</v>
          </cell>
          <cell r="J8970">
            <v>209623</v>
          </cell>
          <cell r="K8970">
            <v>209623</v>
          </cell>
          <cell r="L8970">
            <v>628869</v>
          </cell>
          <cell r="M8970" t="str">
            <v>F</v>
          </cell>
          <cell r="N8970">
            <v>3</v>
          </cell>
          <cell r="O8970" t="str">
            <v>L</v>
          </cell>
        </row>
        <row r="8971">
          <cell r="I8971" t="str">
            <v>T</v>
          </cell>
          <cell r="J8971">
            <v>0</v>
          </cell>
          <cell r="K8971">
            <v>0</v>
          </cell>
          <cell r="L8971">
            <v>0</v>
          </cell>
          <cell r="M8971" t="str">
            <v>F</v>
          </cell>
          <cell r="N8971">
            <v>1</v>
          </cell>
        </row>
        <row r="8972">
          <cell r="G8972" t="str">
            <v>SPO-2022/11-0047</v>
          </cell>
        </row>
        <row r="8972">
          <cell r="I8972" t="str">
            <v>F</v>
          </cell>
          <cell r="J8972">
            <v>13179.5</v>
          </cell>
          <cell r="K8972">
            <v>13179.5</v>
          </cell>
          <cell r="L8972">
            <v>39538.5</v>
          </cell>
          <cell r="M8972" t="str">
            <v>F</v>
          </cell>
          <cell r="N8972">
            <v>3</v>
          </cell>
          <cell r="O8972" t="str">
            <v>L</v>
          </cell>
        </row>
        <row r="8973">
          <cell r="G8973" t="str">
            <v>SPO-2022/12-0045, SPO-2022/11-0070</v>
          </cell>
        </row>
        <row r="8973">
          <cell r="I8973" t="str">
            <v>F</v>
          </cell>
          <cell r="J8973">
            <v>58170</v>
          </cell>
          <cell r="K8973">
            <v>58170</v>
          </cell>
          <cell r="L8973">
            <v>174510</v>
          </cell>
          <cell r="M8973" t="str">
            <v>F</v>
          </cell>
          <cell r="N8973">
            <v>3</v>
          </cell>
          <cell r="O8973" t="str">
            <v>L</v>
          </cell>
        </row>
        <row r="8974">
          <cell r="G8974" t="str">
            <v>GR-2022/10-0013</v>
          </cell>
        </row>
        <row r="8974">
          <cell r="I8974" t="str">
            <v>F</v>
          </cell>
          <cell r="J8974">
            <v>1219.2</v>
          </cell>
          <cell r="K8974">
            <v>1219.2</v>
          </cell>
          <cell r="L8974">
            <v>1219.2</v>
          </cell>
          <cell r="M8974" t="str">
            <v>F</v>
          </cell>
          <cell r="N8974">
            <v>1</v>
          </cell>
        </row>
        <row r="8975">
          <cell r="G8975" t="str">
            <v>SPO-2022/11-0073, SPO-2023/04-0022, SPO-2022/11-0074, SPO-2022/11-0042, SPO-2022/12-0031, SPO-2023/06-0031</v>
          </cell>
        </row>
        <row r="8975">
          <cell r="I8975" t="str">
            <v>F</v>
          </cell>
          <cell r="J8975">
            <v>202550</v>
          </cell>
          <cell r="K8975">
            <v>202550</v>
          </cell>
          <cell r="L8975">
            <v>202550</v>
          </cell>
          <cell r="M8975" t="str">
            <v>F</v>
          </cell>
          <cell r="N8975">
            <v>1</v>
          </cell>
          <cell r="O8975" t="str">
            <v>L</v>
          </cell>
        </row>
        <row r="8976">
          <cell r="G8976" t="str">
            <v>SPO-2022/11-0072</v>
          </cell>
        </row>
        <row r="8976">
          <cell r="I8976" t="str">
            <v>F</v>
          </cell>
          <cell r="J8976">
            <v>11100</v>
          </cell>
          <cell r="K8976">
            <v>11100</v>
          </cell>
          <cell r="L8976">
            <v>6660</v>
          </cell>
          <cell r="M8976" t="str">
            <v>F</v>
          </cell>
          <cell r="N8976">
            <v>0.6</v>
          </cell>
          <cell r="O8976" t="str">
            <v>L</v>
          </cell>
        </row>
        <row r="8977">
          <cell r="I8977" t="str">
            <v>F</v>
          </cell>
          <cell r="J8977">
            <v>14378</v>
          </cell>
          <cell r="K8977">
            <v>14378</v>
          </cell>
          <cell r="L8977">
            <v>43134</v>
          </cell>
          <cell r="M8977" t="str">
            <v>F</v>
          </cell>
          <cell r="N8977">
            <v>3</v>
          </cell>
          <cell r="O8977" t="str">
            <v>N</v>
          </cell>
        </row>
        <row r="8978">
          <cell r="G8978" t="str">
            <v>GR-2022/10-0008</v>
          </cell>
        </row>
        <row r="8978">
          <cell r="I8978" t="str">
            <v>F</v>
          </cell>
          <cell r="J8978">
            <v>520</v>
          </cell>
          <cell r="K8978">
            <v>520</v>
          </cell>
          <cell r="L8978">
            <v>520</v>
          </cell>
          <cell r="M8978" t="str">
            <v>F</v>
          </cell>
          <cell r="N8978">
            <v>1</v>
          </cell>
          <cell r="O8978" t="str">
            <v>L</v>
          </cell>
        </row>
        <row r="8979">
          <cell r="G8979" t="str">
            <v>SPO-2022/11-0025</v>
          </cell>
        </row>
        <row r="8979">
          <cell r="I8979" t="str">
            <v>F</v>
          </cell>
          <cell r="J8979">
            <v>0</v>
          </cell>
          <cell r="K8979">
            <v>0</v>
          </cell>
          <cell r="L8979">
            <v>0</v>
          </cell>
          <cell r="M8979" t="str">
            <v>F</v>
          </cell>
          <cell r="N8979">
            <v>3</v>
          </cell>
          <cell r="O8979" t="str">
            <v>L</v>
          </cell>
        </row>
        <row r="8980">
          <cell r="G8980" t="str">
            <v>SPO-2022/11-0057</v>
          </cell>
        </row>
        <row r="8980">
          <cell r="I8980" t="str">
            <v>F</v>
          </cell>
          <cell r="J8980">
            <v>11000</v>
          </cell>
          <cell r="K8980">
            <v>11000</v>
          </cell>
          <cell r="L8980">
            <v>33000</v>
          </cell>
          <cell r="M8980" t="str">
            <v>F</v>
          </cell>
          <cell r="N8980">
            <v>3</v>
          </cell>
          <cell r="O8980" t="str">
            <v>L</v>
          </cell>
        </row>
        <row r="8981">
          <cell r="G8981" t="str">
            <v>GR-2022/10-0011</v>
          </cell>
        </row>
        <row r="8981">
          <cell r="I8981" t="str">
            <v>F</v>
          </cell>
          <cell r="J8981">
            <v>90</v>
          </cell>
          <cell r="K8981">
            <v>90</v>
          </cell>
          <cell r="L8981">
            <v>90</v>
          </cell>
          <cell r="M8981" t="str">
            <v>F</v>
          </cell>
          <cell r="N8981">
            <v>1</v>
          </cell>
        </row>
        <row r="8982">
          <cell r="G8982" t="str">
            <v>GR-2022/10-0013</v>
          </cell>
        </row>
        <row r="8982">
          <cell r="I8982" t="str">
            <v>F</v>
          </cell>
          <cell r="J8982">
            <v>162</v>
          </cell>
          <cell r="K8982">
            <v>162</v>
          </cell>
          <cell r="L8982">
            <v>162</v>
          </cell>
          <cell r="M8982" t="str">
            <v>F</v>
          </cell>
          <cell r="N8982">
            <v>1</v>
          </cell>
        </row>
        <row r="8983">
          <cell r="G8983" t="str">
            <v>SPO-2023/11-0005, SPO-2023/06-0032</v>
          </cell>
        </row>
        <row r="8983">
          <cell r="I8983" t="str">
            <v>F</v>
          </cell>
          <cell r="J8983">
            <v>1860</v>
          </cell>
          <cell r="K8983">
            <v>1860</v>
          </cell>
          <cell r="L8983">
            <v>5580</v>
          </cell>
          <cell r="M8983" t="str">
            <v>F</v>
          </cell>
          <cell r="N8983">
            <v>3</v>
          </cell>
          <cell r="O8983" t="str">
            <v>L</v>
          </cell>
        </row>
        <row r="8984">
          <cell r="G8984" t="str">
            <v>SPO-2022/11-0059, SPO-2023/03-0052</v>
          </cell>
        </row>
        <row r="8984">
          <cell r="I8984" t="str">
            <v>F</v>
          </cell>
          <cell r="J8984">
            <v>91000</v>
          </cell>
          <cell r="K8984">
            <v>91000</v>
          </cell>
          <cell r="L8984">
            <v>54600</v>
          </cell>
          <cell r="M8984" t="str">
            <v>F</v>
          </cell>
          <cell r="N8984">
            <v>0.6</v>
          </cell>
          <cell r="O8984" t="str">
            <v>L</v>
          </cell>
        </row>
        <row r="8985">
          <cell r="F8985" t="str">
            <v>TGBU6793479</v>
          </cell>
          <cell r="G8985" t="str">
            <v>GR-2022/10-0061</v>
          </cell>
          <cell r="H8985" t="str">
            <v>202209-S0006, 202209-S0005</v>
          </cell>
          <cell r="I8985" t="str">
            <v>F</v>
          </cell>
          <cell r="J8985">
            <v>15309.63</v>
          </cell>
          <cell r="K8985">
            <v>15309.63</v>
          </cell>
          <cell r="L8985">
            <v>71771.55</v>
          </cell>
          <cell r="M8985" t="str">
            <v>F</v>
          </cell>
          <cell r="N8985">
            <v>4.688</v>
          </cell>
          <cell r="O8985" t="str">
            <v>I</v>
          </cell>
        </row>
        <row r="8986">
          <cell r="F8986" t="str">
            <v>YMLU8799303</v>
          </cell>
          <cell r="G8986" t="str">
            <v>GR-2022/10-0063</v>
          </cell>
          <cell r="H8986" t="str">
            <v>202208-S0052, 202209-S0005</v>
          </cell>
          <cell r="I8986" t="str">
            <v>F</v>
          </cell>
          <cell r="J8986">
            <v>18300.8</v>
          </cell>
          <cell r="K8986">
            <v>18300.8</v>
          </cell>
          <cell r="L8986">
            <v>85794.15</v>
          </cell>
          <cell r="M8986" t="str">
            <v>F</v>
          </cell>
          <cell r="N8986">
            <v>4.688</v>
          </cell>
          <cell r="O8986" t="str">
            <v>I</v>
          </cell>
        </row>
        <row r="8987">
          <cell r="G8987" t="str">
            <v>SPO-2022/12-0047, SPO-2022/10-0015, SPO-2022/12-0069, SPO-2023/02-0008, SPO-2022/11-0047, SPO-2023/03-0036, SPO-2022/11-0025, SPO-2023/04-0017, SPO-2022/12-0073, SPO-2022/12-0024, SPO-2023/06-0042, SPO-2022/11-0061, SPO-2023/05-0019</v>
          </cell>
        </row>
        <row r="8987">
          <cell r="I8987" t="str">
            <v>F</v>
          </cell>
          <cell r="J8987">
            <v>340697.88</v>
          </cell>
          <cell r="K8987">
            <v>340697.88</v>
          </cell>
          <cell r="L8987">
            <v>204418.73</v>
          </cell>
          <cell r="M8987" t="str">
            <v>F</v>
          </cell>
          <cell r="N8987">
            <v>0.6</v>
          </cell>
          <cell r="O8987" t="str">
            <v>L</v>
          </cell>
        </row>
        <row r="8988">
          <cell r="F8988" t="str">
            <v>TCNU6669961</v>
          </cell>
          <cell r="G8988" t="str">
            <v>GR-2022/10-0050</v>
          </cell>
          <cell r="H8988" t="str">
            <v>202208-S0077, 202103-S0106, 202206-S0026, 202202-S0031, 202204-S0075, 202207-S0033</v>
          </cell>
          <cell r="I8988" t="str">
            <v>F</v>
          </cell>
          <cell r="J8988">
            <v>20542.4</v>
          </cell>
          <cell r="K8988">
            <v>20542.4</v>
          </cell>
          <cell r="L8988">
            <v>96302.77</v>
          </cell>
          <cell r="M8988" t="str">
            <v>F</v>
          </cell>
          <cell r="N8988">
            <v>4.688</v>
          </cell>
          <cell r="O8988" t="str">
            <v>I</v>
          </cell>
        </row>
        <row r="8989">
          <cell r="F8989" t="str">
            <v>CMAU4724708</v>
          </cell>
          <cell r="G8989" t="str">
            <v>GR-2022/10-0052</v>
          </cell>
          <cell r="H8989" t="str">
            <v>202207-S0033, 202208-S0077, 202204-S0075, 202103-S0106, 202105-S0041</v>
          </cell>
          <cell r="I8989" t="str">
            <v>F</v>
          </cell>
          <cell r="J8989">
            <v>23757.07</v>
          </cell>
          <cell r="K8989">
            <v>23757.07</v>
          </cell>
          <cell r="L8989">
            <v>111373.14</v>
          </cell>
          <cell r="M8989" t="str">
            <v>F</v>
          </cell>
          <cell r="N8989">
            <v>4.688</v>
          </cell>
          <cell r="O8989" t="str">
            <v>I</v>
          </cell>
        </row>
        <row r="8990">
          <cell r="G8990" t="str">
            <v>SPO-2022/11-0065</v>
          </cell>
        </row>
        <row r="8990">
          <cell r="I8990" t="str">
            <v>F</v>
          </cell>
          <cell r="J8990">
            <v>9760</v>
          </cell>
          <cell r="K8990">
            <v>9760</v>
          </cell>
          <cell r="L8990">
            <v>29280</v>
          </cell>
          <cell r="M8990" t="str">
            <v>F</v>
          </cell>
          <cell r="N8990">
            <v>3</v>
          </cell>
          <cell r="O8990" t="str">
            <v>L</v>
          </cell>
        </row>
        <row r="8991">
          <cell r="F8991" t="str">
            <v>SEKU5546873</v>
          </cell>
          <cell r="G8991" t="str">
            <v>GR-2022/10-0036</v>
          </cell>
          <cell r="H8991" t="str">
            <v>202208-S0033, 202209-S0011, 202206-S0033, 202206-S0020, 202208-S0043, 202208-S0023, 202208-S0007, 202207-S0042, 202207-S0029, 202207-S0041</v>
          </cell>
          <cell r="I8991" t="str">
            <v>F</v>
          </cell>
          <cell r="J8991">
            <v>197076</v>
          </cell>
          <cell r="K8991">
            <v>197076</v>
          </cell>
          <cell r="L8991">
            <v>128434.43</v>
          </cell>
          <cell r="M8991" t="str">
            <v>F</v>
          </cell>
          <cell r="N8991">
            <v>0.6517</v>
          </cell>
          <cell r="O8991" t="str">
            <v>I</v>
          </cell>
        </row>
        <row r="8992">
          <cell r="F8992" t="str">
            <v>AMFU8726729</v>
          </cell>
          <cell r="G8992" t="str">
            <v>GR-2022/10-0038</v>
          </cell>
          <cell r="H8992" t="str">
            <v>202207-S0042, 202204-S0083, 202207-S0029, 202208-S0007, 202208-S0033, 202207-S0041, 202209-S0051, 202209-S0011</v>
          </cell>
          <cell r="I8992" t="str">
            <v>F</v>
          </cell>
          <cell r="J8992">
            <v>221290</v>
          </cell>
          <cell r="K8992">
            <v>221290</v>
          </cell>
          <cell r="L8992">
            <v>144214.69</v>
          </cell>
          <cell r="M8992" t="str">
            <v>F</v>
          </cell>
          <cell r="N8992">
            <v>0.6517</v>
          </cell>
          <cell r="O8992" t="str">
            <v>I</v>
          </cell>
        </row>
        <row r="8993">
          <cell r="F8993" t="str">
            <v>APHU7072689</v>
          </cell>
          <cell r="G8993" t="str">
            <v>GR-2022/10-0058</v>
          </cell>
          <cell r="H8993" t="str">
            <v>202208-S0075, 202207-S0052</v>
          </cell>
          <cell r="I8993" t="str">
            <v>F</v>
          </cell>
          <cell r="J8993">
            <v>4956.96</v>
          </cell>
          <cell r="K8993">
            <v>4956.96</v>
          </cell>
          <cell r="L8993">
            <v>23238.23</v>
          </cell>
          <cell r="M8993" t="str">
            <v>F</v>
          </cell>
          <cell r="N8993">
            <v>4.688</v>
          </cell>
          <cell r="O8993" t="str">
            <v>I</v>
          </cell>
        </row>
        <row r="8994">
          <cell r="F8994" t="str">
            <v>APHU7072689</v>
          </cell>
          <cell r="G8994" t="str">
            <v>GR-2022/10-0057</v>
          </cell>
          <cell r="H8994" t="str">
            <v>202111-S0045</v>
          </cell>
          <cell r="I8994" t="str">
            <v>F</v>
          </cell>
          <cell r="J8994">
            <v>1090</v>
          </cell>
          <cell r="K8994">
            <v>1090</v>
          </cell>
          <cell r="L8994">
            <v>5109.92</v>
          </cell>
          <cell r="M8994" t="str">
            <v>F</v>
          </cell>
          <cell r="N8994">
            <v>4.688</v>
          </cell>
          <cell r="O8994" t="str">
            <v>I</v>
          </cell>
        </row>
        <row r="8995">
          <cell r="F8995" t="str">
            <v>APHU7072689</v>
          </cell>
          <cell r="G8995" t="str">
            <v>GR-2022/10-0056</v>
          </cell>
          <cell r="H8995" t="str">
            <v>202207-S0053, 202208-S0076, 202208-S0071, 202112-S0009</v>
          </cell>
          <cell r="I8995" t="str">
            <v>F</v>
          </cell>
          <cell r="J8995">
            <v>15546.6</v>
          </cell>
          <cell r="K8995">
            <v>15546.6</v>
          </cell>
          <cell r="L8995">
            <v>72882.46</v>
          </cell>
          <cell r="M8995" t="str">
            <v>F</v>
          </cell>
          <cell r="N8995">
            <v>4.688</v>
          </cell>
          <cell r="O8995" t="str">
            <v>I</v>
          </cell>
        </row>
        <row r="8996">
          <cell r="G8996" t="str">
            <v>GR-2022/10-0001</v>
          </cell>
        </row>
        <row r="8996">
          <cell r="I8996" t="str">
            <v>F</v>
          </cell>
          <cell r="J8996">
            <v>260</v>
          </cell>
          <cell r="K8996">
            <v>260</v>
          </cell>
          <cell r="L8996">
            <v>260</v>
          </cell>
          <cell r="M8996" t="str">
            <v>F</v>
          </cell>
          <cell r="N8996">
            <v>1</v>
          </cell>
          <cell r="O8996" t="str">
            <v>L</v>
          </cell>
        </row>
        <row r="8997">
          <cell r="F8997" t="str">
            <v>CMAU5106962</v>
          </cell>
          <cell r="G8997" t="str">
            <v>GR-2022/10-0033</v>
          </cell>
          <cell r="H8997" t="str">
            <v>202205-S0075</v>
          </cell>
          <cell r="I8997" t="str">
            <v>F</v>
          </cell>
          <cell r="J8997">
            <v>195.05</v>
          </cell>
          <cell r="K8997">
            <v>195.05</v>
          </cell>
          <cell r="L8997">
            <v>897.97</v>
          </cell>
          <cell r="M8997" t="str">
            <v>F</v>
          </cell>
          <cell r="N8997">
            <v>4.6038</v>
          </cell>
          <cell r="O8997" t="str">
            <v>I</v>
          </cell>
        </row>
        <row r="8998">
          <cell r="F8998" t="str">
            <v>CMAU5106962</v>
          </cell>
          <cell r="G8998" t="str">
            <v>GR-2022/10-0032</v>
          </cell>
          <cell r="H8998" t="str">
            <v>202206-S0026, 202205-S0006, 202204-S0075</v>
          </cell>
          <cell r="I8998" t="str">
            <v>F</v>
          </cell>
          <cell r="J8998">
            <v>18819.08</v>
          </cell>
          <cell r="K8998">
            <v>18819.08</v>
          </cell>
          <cell r="L8998">
            <v>86639.28</v>
          </cell>
          <cell r="M8998" t="str">
            <v>F</v>
          </cell>
          <cell r="N8998">
            <v>4.6038</v>
          </cell>
          <cell r="O8998" t="str">
            <v>I</v>
          </cell>
        </row>
        <row r="8999">
          <cell r="F8999" t="str">
            <v>FFAU2416432</v>
          </cell>
          <cell r="G8999" t="str">
            <v>GR-2022/10-0055</v>
          </cell>
          <cell r="H8999" t="str">
            <v>202209-S0002, 202207-S0028, 202208-S0087, 202207-S0012, 202203-S0004</v>
          </cell>
          <cell r="I8999" t="str">
            <v>F</v>
          </cell>
          <cell r="J8999">
            <v>18511.81</v>
          </cell>
          <cell r="K8999">
            <v>18511.81</v>
          </cell>
          <cell r="L8999">
            <v>86783.37</v>
          </cell>
          <cell r="M8999" t="str">
            <v>F</v>
          </cell>
          <cell r="N8999">
            <v>4.688</v>
          </cell>
          <cell r="O8999" t="str">
            <v>I</v>
          </cell>
        </row>
        <row r="9000">
          <cell r="F9000" t="str">
            <v>FCIU7086881</v>
          </cell>
          <cell r="G9000" t="str">
            <v>GR-2022/11-0004</v>
          </cell>
          <cell r="H9000" t="str">
            <v>202205-S0012, 202103-S0021, 202209-S0018, 202206-S0050, 202203-S0077, 202209-S0015, 202109-S0039</v>
          </cell>
          <cell r="I9000" t="str">
            <v>F</v>
          </cell>
          <cell r="J9000">
            <v>18422.44</v>
          </cell>
          <cell r="K9000">
            <v>18422.44</v>
          </cell>
          <cell r="L9000">
            <v>86364.4</v>
          </cell>
          <cell r="M9000" t="str">
            <v>F</v>
          </cell>
          <cell r="N9000">
            <v>4.688</v>
          </cell>
          <cell r="O9000" t="str">
            <v>I</v>
          </cell>
        </row>
        <row r="9001">
          <cell r="F9001" t="str">
            <v>FCIU7086881</v>
          </cell>
          <cell r="G9001" t="str">
            <v>GR-2022/11-0003</v>
          </cell>
          <cell r="H9001" t="str">
            <v>202209-S0038</v>
          </cell>
          <cell r="I9001" t="str">
            <v>F</v>
          </cell>
          <cell r="J9001">
            <v>74.16</v>
          </cell>
          <cell r="K9001">
            <v>74.16</v>
          </cell>
          <cell r="L9001">
            <v>347.66</v>
          </cell>
          <cell r="M9001" t="str">
            <v>F</v>
          </cell>
          <cell r="N9001">
            <v>4.688</v>
          </cell>
          <cell r="O9001" t="str">
            <v>I</v>
          </cell>
        </row>
        <row r="9002">
          <cell r="G9002" t="str">
            <v>SPO-2022/12-0047, SPO-2022/10-0015, SPO-2022/12-0026</v>
          </cell>
        </row>
        <row r="9002">
          <cell r="I9002" t="str">
            <v>F</v>
          </cell>
          <cell r="J9002">
            <v>85347.5</v>
          </cell>
          <cell r="K9002">
            <v>85347.5</v>
          </cell>
          <cell r="L9002">
            <v>51208.5</v>
          </cell>
          <cell r="M9002" t="str">
            <v>F</v>
          </cell>
          <cell r="N9002">
            <v>0.6</v>
          </cell>
          <cell r="O9002" t="str">
            <v>L</v>
          </cell>
        </row>
        <row r="9003">
          <cell r="F9003" t="str">
            <v>FCIU9868283</v>
          </cell>
          <cell r="G9003" t="str">
            <v>GR-2022/10-0062</v>
          </cell>
          <cell r="H9003" t="str">
            <v>202208-S0055</v>
          </cell>
          <cell r="I9003" t="str">
            <v>F</v>
          </cell>
          <cell r="J9003">
            <v>14186.47</v>
          </cell>
          <cell r="K9003">
            <v>14186.47</v>
          </cell>
          <cell r="L9003">
            <v>66506.17</v>
          </cell>
          <cell r="M9003" t="str">
            <v>F</v>
          </cell>
          <cell r="N9003">
            <v>4.688</v>
          </cell>
          <cell r="O9003" t="str">
            <v>N</v>
          </cell>
        </row>
        <row r="9004">
          <cell r="F9004" t="str">
            <v>SEGU4476648</v>
          </cell>
          <cell r="G9004" t="str">
            <v>GR-2022/10-0031</v>
          </cell>
          <cell r="H9004" t="str">
            <v>202208-S0054, 202206-S0001, 202202-S0002, 202111-S0017, 202205-S0059</v>
          </cell>
          <cell r="I9004" t="str">
            <v>F</v>
          </cell>
          <cell r="J9004">
            <v>19714.97</v>
          </cell>
          <cell r="K9004">
            <v>19714.97</v>
          </cell>
          <cell r="L9004">
            <v>90763.78</v>
          </cell>
          <cell r="M9004" t="str">
            <v>F</v>
          </cell>
          <cell r="N9004">
            <v>4.6038</v>
          </cell>
          <cell r="O9004" t="str">
            <v>I</v>
          </cell>
        </row>
        <row r="9005">
          <cell r="G9005" t="str">
            <v>SPO-2022/12-0047, SPO-2022/12-0069, SPO-2023/06-0042</v>
          </cell>
        </row>
        <row r="9005">
          <cell r="I9005" t="str">
            <v>F</v>
          </cell>
          <cell r="J9005">
            <v>34114.5</v>
          </cell>
          <cell r="K9005">
            <v>34114.5</v>
          </cell>
          <cell r="L9005">
            <v>102343.5</v>
          </cell>
          <cell r="M9005" t="str">
            <v>F</v>
          </cell>
          <cell r="N9005">
            <v>3</v>
          </cell>
          <cell r="O9005" t="str">
            <v>L</v>
          </cell>
        </row>
        <row r="9006">
          <cell r="F9006" t="str">
            <v>TLLU4189202</v>
          </cell>
          <cell r="G9006" t="str">
            <v>GR-2022/10-0028</v>
          </cell>
          <cell r="H9006" t="str">
            <v>202209-S0077, 202201-S0007, 202206-S0063, 202206-S0028, 202206-S0001, 202204-S0065, 202009-S0053</v>
          </cell>
          <cell r="I9006" t="str">
            <v>F</v>
          </cell>
          <cell r="J9006">
            <v>17097.72</v>
          </cell>
          <cell r="K9006">
            <v>17097.72</v>
          </cell>
          <cell r="L9006">
            <v>78714.48</v>
          </cell>
          <cell r="M9006" t="str">
            <v>F</v>
          </cell>
          <cell r="N9006">
            <v>4.6038</v>
          </cell>
          <cell r="O9006" t="str">
            <v>I</v>
          </cell>
        </row>
        <row r="9007">
          <cell r="G9007" t="str">
            <v>SPO-2023/04-0049, SPO-2023/03-0053, SPO-2022/12-0047, SPO-2022/12-0069, SPO-2023/02-0008</v>
          </cell>
        </row>
        <row r="9007">
          <cell r="I9007" t="str">
            <v>F</v>
          </cell>
          <cell r="J9007">
            <v>79500</v>
          </cell>
          <cell r="K9007">
            <v>79500</v>
          </cell>
          <cell r="L9007">
            <v>238500</v>
          </cell>
          <cell r="M9007" t="str">
            <v>F</v>
          </cell>
          <cell r="N9007">
            <v>3</v>
          </cell>
          <cell r="O9007" t="str">
            <v>L</v>
          </cell>
        </row>
        <row r="9008">
          <cell r="F9008" t="str">
            <v>EGHU9537565</v>
          </cell>
          <cell r="G9008" t="str">
            <v>GR-2022/10-0045</v>
          </cell>
          <cell r="H9008" t="str">
            <v>202111-S0015, 202110-S0051, 202207-S0030, 202105-S0044, 202111-S0047, 202110-S0067, 202204-S0071, 202205-S0058, 202106-S0048</v>
          </cell>
          <cell r="I9008" t="str">
            <v>F</v>
          </cell>
          <cell r="J9008">
            <v>16731.17</v>
          </cell>
          <cell r="K9008">
            <v>16731.17</v>
          </cell>
          <cell r="L9008">
            <v>77989</v>
          </cell>
          <cell r="M9008" t="str">
            <v>F</v>
          </cell>
          <cell r="N9008">
            <v>4.6613</v>
          </cell>
          <cell r="O9008" t="str">
            <v>I</v>
          </cell>
        </row>
        <row r="9009">
          <cell r="G9009" t="str">
            <v>SPO-2022/12-0037, SPO-2022/11-0065, SPO-2023/05-0058, SPO-2023/08-0012, SPO-2022/11-0006</v>
          </cell>
        </row>
        <row r="9009">
          <cell r="I9009" t="str">
            <v>F</v>
          </cell>
          <cell r="J9009">
            <v>47645</v>
          </cell>
          <cell r="K9009">
            <v>47645</v>
          </cell>
          <cell r="L9009">
            <v>142935</v>
          </cell>
          <cell r="M9009" t="str">
            <v>F</v>
          </cell>
          <cell r="N9009">
            <v>3</v>
          </cell>
          <cell r="O9009" t="str">
            <v>L</v>
          </cell>
        </row>
        <row r="9010">
          <cell r="F9010" t="str">
            <v>TCNU7524730</v>
          </cell>
          <cell r="G9010" t="str">
            <v>GR-2022/10-0029</v>
          </cell>
          <cell r="H9010" t="str">
            <v>202208-S0040, 202209-S0022, 202208-S0029, 202111-S0070, 202209-S0048</v>
          </cell>
          <cell r="I9010" t="str">
            <v>F</v>
          </cell>
          <cell r="J9010">
            <v>2825.46</v>
          </cell>
          <cell r="K9010">
            <v>2825.46</v>
          </cell>
          <cell r="L9010">
            <v>13007.85</v>
          </cell>
          <cell r="M9010" t="str">
            <v>F</v>
          </cell>
          <cell r="N9010">
            <v>4.6038</v>
          </cell>
          <cell r="O9010" t="str">
            <v>I</v>
          </cell>
        </row>
        <row r="9011">
          <cell r="F9011" t="str">
            <v>TCNU7524730</v>
          </cell>
          <cell r="G9011" t="str">
            <v>GR-2022/10-0030</v>
          </cell>
          <cell r="H9011" t="str">
            <v>202206-S0026, 202202-S0031</v>
          </cell>
          <cell r="I9011" t="str">
            <v>F</v>
          </cell>
          <cell r="J9011">
            <v>16224.21</v>
          </cell>
          <cell r="K9011">
            <v>16224.21</v>
          </cell>
          <cell r="L9011">
            <v>74693.02</v>
          </cell>
          <cell r="M9011" t="str">
            <v>F</v>
          </cell>
          <cell r="N9011">
            <v>4.6038</v>
          </cell>
          <cell r="O9011" t="str">
            <v>I</v>
          </cell>
        </row>
        <row r="9012">
          <cell r="I9012" t="str">
            <v>T</v>
          </cell>
          <cell r="J9012">
            <v>5300</v>
          </cell>
          <cell r="K9012">
            <v>5300</v>
          </cell>
          <cell r="L9012">
            <v>15900</v>
          </cell>
          <cell r="M9012" t="str">
            <v>F</v>
          </cell>
          <cell r="N9012">
            <v>3</v>
          </cell>
          <cell r="O9012" t="str">
            <v>L</v>
          </cell>
        </row>
        <row r="9013">
          <cell r="G9013" t="str">
            <v>GR-2022/09-0065</v>
          </cell>
        </row>
        <row r="9013">
          <cell r="I9013" t="str">
            <v>F</v>
          </cell>
          <cell r="J9013">
            <v>276</v>
          </cell>
          <cell r="K9013">
            <v>276</v>
          </cell>
          <cell r="L9013">
            <v>276</v>
          </cell>
          <cell r="M9013" t="str">
            <v>F</v>
          </cell>
          <cell r="N9013">
            <v>1</v>
          </cell>
        </row>
        <row r="9014">
          <cell r="F9014" t="str">
            <v>TSSU5069410</v>
          </cell>
          <cell r="G9014" t="str">
            <v>GR-2022/10-0046</v>
          </cell>
          <cell r="H9014" t="str">
            <v>202209-S0001, 202208-S0061, 202208-S0062, 202207-S0029, 202208-S0013</v>
          </cell>
          <cell r="I9014" t="str">
            <v>F</v>
          </cell>
          <cell r="J9014">
            <v>144327</v>
          </cell>
          <cell r="K9014">
            <v>144327</v>
          </cell>
          <cell r="L9014">
            <v>94057.91</v>
          </cell>
          <cell r="M9014" t="str">
            <v>F</v>
          </cell>
          <cell r="N9014">
            <v>0.6517</v>
          </cell>
          <cell r="O9014" t="str">
            <v>I</v>
          </cell>
        </row>
        <row r="9015">
          <cell r="F9015" t="str">
            <v>FFAU1631765</v>
          </cell>
          <cell r="G9015" t="str">
            <v>GR-2022/10-0042</v>
          </cell>
          <cell r="H9015" t="str">
            <v>202208-S0061, 202207-S0063, 202207-S0029, 202208-S0043, 202104-S0094, 202207-S0042, 202209-S0056, 202204-S0083, 202109-S0059, 202206-S0035, 202204-S0076, 202208-S0063</v>
          </cell>
          <cell r="I9015" t="str">
            <v>F</v>
          </cell>
          <cell r="J9015">
            <v>162524.5</v>
          </cell>
          <cell r="K9015">
            <v>162524.5</v>
          </cell>
          <cell r="L9015">
            <v>105917.22</v>
          </cell>
          <cell r="M9015" t="str">
            <v>F</v>
          </cell>
          <cell r="N9015">
            <v>0.6517</v>
          </cell>
          <cell r="O9015" t="str">
            <v>I</v>
          </cell>
        </row>
        <row r="9016">
          <cell r="G9016" t="str">
            <v>SPO-2022/11-0064, SPO-2022/11-0001</v>
          </cell>
        </row>
        <row r="9016">
          <cell r="I9016" t="str">
            <v>F</v>
          </cell>
          <cell r="J9016">
            <v>32822</v>
          </cell>
          <cell r="K9016">
            <v>32822</v>
          </cell>
          <cell r="L9016">
            <v>98466</v>
          </cell>
          <cell r="M9016" t="str">
            <v>F</v>
          </cell>
          <cell r="N9016">
            <v>3</v>
          </cell>
          <cell r="O9016" t="str">
            <v>L</v>
          </cell>
        </row>
        <row r="9017">
          <cell r="G9017" t="str">
            <v>SPO-2022/11-0014</v>
          </cell>
        </row>
        <row r="9017">
          <cell r="I9017" t="str">
            <v>F</v>
          </cell>
          <cell r="J9017">
            <v>72162</v>
          </cell>
          <cell r="K9017">
            <v>72162</v>
          </cell>
          <cell r="L9017">
            <v>216486</v>
          </cell>
          <cell r="M9017" t="str">
            <v>F</v>
          </cell>
          <cell r="N9017">
            <v>3</v>
          </cell>
          <cell r="O9017" t="str">
            <v>L</v>
          </cell>
        </row>
        <row r="9018">
          <cell r="G9018" t="str">
            <v>SPO-2022/11-0071</v>
          </cell>
        </row>
        <row r="9018">
          <cell r="I9018" t="str">
            <v>F</v>
          </cell>
          <cell r="J9018">
            <v>3633</v>
          </cell>
          <cell r="K9018">
            <v>3633</v>
          </cell>
          <cell r="L9018">
            <v>10899</v>
          </cell>
          <cell r="M9018" t="str">
            <v>F</v>
          </cell>
          <cell r="N9018">
            <v>3</v>
          </cell>
          <cell r="O9018" t="str">
            <v>L</v>
          </cell>
        </row>
        <row r="9019">
          <cell r="G9019" t="str">
            <v>SPO-2022/11-0022, SPO-2022/12-0016, SPO-2022/11-0053</v>
          </cell>
        </row>
        <row r="9019">
          <cell r="I9019" t="str">
            <v>F</v>
          </cell>
          <cell r="J9019">
            <v>25315</v>
          </cell>
          <cell r="K9019">
            <v>25315</v>
          </cell>
          <cell r="L9019">
            <v>75945</v>
          </cell>
          <cell r="M9019" t="str">
            <v>F</v>
          </cell>
          <cell r="N9019">
            <v>3</v>
          </cell>
          <cell r="O9019" t="str">
            <v>L</v>
          </cell>
        </row>
        <row r="9020">
          <cell r="G9020" t="str">
            <v>SPO-2022/12-0069, SPO-2022/12-0047, SPO-2022/11-0047, SPO-2022/12-0024, SPO-2022/11-0061</v>
          </cell>
        </row>
        <row r="9020">
          <cell r="I9020" t="str">
            <v>F</v>
          </cell>
          <cell r="J9020">
            <v>146470</v>
          </cell>
          <cell r="K9020">
            <v>146470</v>
          </cell>
          <cell r="L9020">
            <v>439410</v>
          </cell>
          <cell r="M9020" t="str">
            <v>F</v>
          </cell>
          <cell r="N9020">
            <v>3</v>
          </cell>
          <cell r="O9020" t="str">
            <v>L</v>
          </cell>
        </row>
        <row r="9021">
          <cell r="F9021" t="str">
            <v>MAGU5296353</v>
          </cell>
          <cell r="G9021" t="str">
            <v>GR-2022/10-0054</v>
          </cell>
          <cell r="H9021" t="str">
            <v>202106-S0048, 202209-S0044, 202207-S0002, 202203-S0061</v>
          </cell>
          <cell r="I9021" t="str">
            <v>F</v>
          </cell>
          <cell r="J9021">
            <v>16785.25</v>
          </cell>
          <cell r="K9021">
            <v>16785.25</v>
          </cell>
          <cell r="L9021">
            <v>78241.09</v>
          </cell>
          <cell r="M9021" t="str">
            <v>F</v>
          </cell>
          <cell r="N9021">
            <v>4.6613</v>
          </cell>
          <cell r="O9021" t="str">
            <v>I</v>
          </cell>
        </row>
        <row r="9022">
          <cell r="G9022" t="str">
            <v>SPO-2022/11-0053, SPO-2022/11-0022</v>
          </cell>
        </row>
        <row r="9022">
          <cell r="I9022" t="str">
            <v>F</v>
          </cell>
          <cell r="J9022">
            <v>17100</v>
          </cell>
          <cell r="K9022">
            <v>17100</v>
          </cell>
          <cell r="L9022">
            <v>51300</v>
          </cell>
          <cell r="M9022" t="str">
            <v>F</v>
          </cell>
          <cell r="N9022">
            <v>3</v>
          </cell>
          <cell r="O9022" t="str">
            <v>L</v>
          </cell>
        </row>
        <row r="9023">
          <cell r="G9023" t="str">
            <v>SPO-2022/11-0043</v>
          </cell>
        </row>
        <row r="9023">
          <cell r="I9023" t="str">
            <v>F</v>
          </cell>
          <cell r="J9023">
            <v>85640</v>
          </cell>
          <cell r="K9023">
            <v>85640</v>
          </cell>
          <cell r="L9023">
            <v>256920</v>
          </cell>
          <cell r="M9023" t="str">
            <v>F</v>
          </cell>
          <cell r="N9023">
            <v>3</v>
          </cell>
          <cell r="O9023" t="str">
            <v>L</v>
          </cell>
        </row>
        <row r="9024">
          <cell r="G9024" t="str">
            <v>SPO-2023/07-0023, SPO-2023/03-0057, SPO-2023/05-0013, SPO-2024/04-0031, SPO-2023/04-0015, SPO-2023/06-0002, SPO-2024/05-0056, SPO-2024/01-0134, SPO-2024/06-0051, SPO-2022/10-0013, SPO-2023/03-0010, SPO-2023/04-0046, SPO-2023/07-0030, SPO-2023/09-0026, SPO-2023/11-0062, SPO-2024/07-0061, SPO-2023/03-0048, SPO-2022/12-0005, SPO-2022/11-0034, SPO-2023/09-0038, SPO-2023/04-0025</v>
          </cell>
        </row>
        <row r="9024">
          <cell r="I9024" t="str">
            <v>F</v>
          </cell>
          <cell r="J9024">
            <v>218865</v>
          </cell>
          <cell r="K9024">
            <v>218865</v>
          </cell>
          <cell r="L9024">
            <v>656595</v>
          </cell>
          <cell r="M9024" t="str">
            <v>F</v>
          </cell>
          <cell r="N9024">
            <v>3</v>
          </cell>
          <cell r="O9024" t="str">
            <v>L</v>
          </cell>
        </row>
        <row r="9025">
          <cell r="G9025" t="str">
            <v>SPO-2022/12-0002, SPO-2022/09-0046, SPO-2024/01-0066, SPO-2023/09-0061, SPO-2023/04-0046, SPO-2022/12-0005, SPO-2023/09-0038, SPO-2022/11-0057, SPO-2023/07-0023, SPO-2023/03-0057, SPO-2022/12-0001, SPO-2022/10-0011, SPO-2022/10-0010</v>
          </cell>
        </row>
        <row r="9025">
          <cell r="I9025" t="str">
            <v>F</v>
          </cell>
          <cell r="J9025">
            <v>104680</v>
          </cell>
          <cell r="K9025">
            <v>104680</v>
          </cell>
          <cell r="L9025">
            <v>314040</v>
          </cell>
          <cell r="M9025" t="str">
            <v>F</v>
          </cell>
          <cell r="N9025">
            <v>3</v>
          </cell>
          <cell r="O9025" t="str">
            <v>L</v>
          </cell>
        </row>
        <row r="9026">
          <cell r="G9026" t="str">
            <v>SPO-2022/11-0060</v>
          </cell>
        </row>
        <row r="9026">
          <cell r="I9026" t="str">
            <v>F</v>
          </cell>
          <cell r="J9026">
            <v>85350</v>
          </cell>
          <cell r="K9026">
            <v>85350</v>
          </cell>
          <cell r="L9026">
            <v>256050</v>
          </cell>
          <cell r="M9026" t="str">
            <v>F</v>
          </cell>
          <cell r="N9026">
            <v>3</v>
          </cell>
          <cell r="O9026" t="str">
            <v>L</v>
          </cell>
        </row>
        <row r="9027">
          <cell r="G9027" t="str">
            <v>SPO-2022/12-0013, SPO-2023/03-0057, SPO-2023/07-0023, SPO-2023/04-0015, SPO-2023/05-0013, SPO-2023/05-0053, SPO-2023/04-0025, SPO-2023/04-0046, SPO-2022/11-0038, SPO-2022/12-0066, SPO-2023/06-0002, SPO-2023/05-0050, SPO-2022/12-0068, SPO-2022/12-0057, SPO-2022/12-0012</v>
          </cell>
        </row>
        <row r="9027">
          <cell r="I9027" t="str">
            <v>F</v>
          </cell>
          <cell r="J9027">
            <v>155800</v>
          </cell>
          <cell r="K9027">
            <v>155800</v>
          </cell>
          <cell r="L9027">
            <v>467400</v>
          </cell>
          <cell r="M9027" t="str">
            <v>F</v>
          </cell>
          <cell r="N9027">
            <v>3</v>
          </cell>
          <cell r="O9027" t="str">
            <v>L</v>
          </cell>
        </row>
        <row r="9028">
          <cell r="F9028" t="str">
            <v>EMCU9825041</v>
          </cell>
          <cell r="G9028" t="str">
            <v>GR-2022/10-0044</v>
          </cell>
          <cell r="H9028" t="str">
            <v>202207-S0030</v>
          </cell>
          <cell r="I9028" t="str">
            <v>F</v>
          </cell>
          <cell r="J9028">
            <v>14463.44</v>
          </cell>
          <cell r="K9028">
            <v>14463.44</v>
          </cell>
          <cell r="L9028">
            <v>67418.43</v>
          </cell>
          <cell r="M9028" t="str">
            <v>F</v>
          </cell>
          <cell r="N9028">
            <v>4.6613</v>
          </cell>
          <cell r="O9028" t="str">
            <v>I</v>
          </cell>
        </row>
        <row r="9029">
          <cell r="F9029" t="str">
            <v>TXGU5730545</v>
          </cell>
          <cell r="G9029" t="str">
            <v>GR-2022/10-0043</v>
          </cell>
          <cell r="H9029" t="str">
            <v>202110-S0067, 202205-S0058, 202207-S0030</v>
          </cell>
          <cell r="I9029" t="str">
            <v>F</v>
          </cell>
          <cell r="J9029">
            <v>16639.66</v>
          </cell>
          <cell r="K9029">
            <v>16639.66</v>
          </cell>
          <cell r="L9029">
            <v>77562.45</v>
          </cell>
          <cell r="M9029" t="str">
            <v>F</v>
          </cell>
          <cell r="N9029">
            <v>4.6613</v>
          </cell>
          <cell r="O9029" t="str">
            <v>I</v>
          </cell>
        </row>
        <row r="9030">
          <cell r="G9030" t="str">
            <v>SPO-2022/11-0064</v>
          </cell>
        </row>
        <row r="9030">
          <cell r="I9030" t="str">
            <v>F</v>
          </cell>
          <cell r="J9030">
            <v>62500</v>
          </cell>
          <cell r="K9030">
            <v>62500</v>
          </cell>
          <cell r="L9030">
            <v>187500</v>
          </cell>
          <cell r="M9030" t="str">
            <v>F</v>
          </cell>
          <cell r="N9030">
            <v>3</v>
          </cell>
          <cell r="O9030" t="str">
            <v>L</v>
          </cell>
        </row>
        <row r="9031">
          <cell r="G9031" t="str">
            <v>SPO-2022/12-0024, SPO-2022/11-0025, SPO-2022/11-0061, SPO-2023/05-0056, SPO-2022/12-0047, SPO-2022/12-0069, SPO-2022/10-0015, SPO-2022/11-0047</v>
          </cell>
        </row>
        <row r="9031">
          <cell r="I9031" t="str">
            <v>F</v>
          </cell>
          <cell r="J9031">
            <v>309883.3</v>
          </cell>
          <cell r="K9031">
            <v>309883.3</v>
          </cell>
          <cell r="L9031">
            <v>929649.9</v>
          </cell>
          <cell r="M9031" t="str">
            <v>F</v>
          </cell>
          <cell r="N9031">
            <v>3</v>
          </cell>
          <cell r="O9031" t="str">
            <v>L</v>
          </cell>
        </row>
        <row r="9032">
          <cell r="F9032" t="str">
            <v>WHSU6078553 (KUCHING)</v>
          </cell>
          <cell r="G9032" t="str">
            <v>GR-2022/10-0049</v>
          </cell>
          <cell r="H9032" t="str">
            <v>202208-S0090</v>
          </cell>
          <cell r="I9032" t="str">
            <v>F</v>
          </cell>
          <cell r="J9032">
            <v>1993.68</v>
          </cell>
          <cell r="K9032">
            <v>1993.68</v>
          </cell>
          <cell r="L9032">
            <v>9346.37</v>
          </cell>
          <cell r="M9032" t="str">
            <v>F</v>
          </cell>
          <cell r="N9032">
            <v>4.688</v>
          </cell>
          <cell r="O9032" t="str">
            <v>I</v>
          </cell>
        </row>
        <row r="9033">
          <cell r="F9033" t="str">
            <v>WHSU6078553 (KUCHING)</v>
          </cell>
          <cell r="G9033" t="str">
            <v>GR-2022/10-0048</v>
          </cell>
          <cell r="H9033" t="str">
            <v>202208-S0046</v>
          </cell>
          <cell r="I9033" t="str">
            <v>F</v>
          </cell>
          <cell r="J9033">
            <v>10178.49</v>
          </cell>
          <cell r="K9033">
            <v>10178.49</v>
          </cell>
          <cell r="L9033">
            <v>47716.76</v>
          </cell>
          <cell r="M9033" t="str">
            <v>F</v>
          </cell>
          <cell r="N9033">
            <v>4.688</v>
          </cell>
          <cell r="O9033" t="str">
            <v>I</v>
          </cell>
        </row>
        <row r="9034">
          <cell r="F9034" t="str">
            <v>WHSU6078553 (KUCHING)</v>
          </cell>
          <cell r="G9034" t="str">
            <v>GR-2022/10-0047</v>
          </cell>
          <cell r="H9034" t="str">
            <v>202208-S0045</v>
          </cell>
          <cell r="I9034" t="str">
            <v>F</v>
          </cell>
          <cell r="J9034">
            <v>5082.56</v>
          </cell>
          <cell r="K9034">
            <v>5082.56</v>
          </cell>
          <cell r="L9034">
            <v>23827.04</v>
          </cell>
          <cell r="M9034" t="str">
            <v>F</v>
          </cell>
          <cell r="N9034">
            <v>4.688</v>
          </cell>
          <cell r="O9034" t="str">
            <v>I</v>
          </cell>
        </row>
        <row r="9035">
          <cell r="G9035" t="str">
            <v>SPO-2022/12-0047, SPO-2022/10-0015, SPO-2022/11-0061, SPO-2022/12-0026, SPO-2022/11-0025, SPO-2022/12-0024, SPO-2022/11-0047, SPO-2023/06-0042, SPO-2022/12-0069</v>
          </cell>
        </row>
        <row r="9035">
          <cell r="I9035" t="str">
            <v>F</v>
          </cell>
          <cell r="J9035">
            <v>198248.5</v>
          </cell>
          <cell r="K9035">
            <v>198248.5</v>
          </cell>
          <cell r="L9035">
            <v>594745.5</v>
          </cell>
          <cell r="M9035" t="str">
            <v>F</v>
          </cell>
          <cell r="N9035">
            <v>3</v>
          </cell>
          <cell r="O9035" t="str">
            <v>L</v>
          </cell>
        </row>
        <row r="9036">
          <cell r="F9036" t="str">
            <v>BSIU9179044</v>
          </cell>
          <cell r="G9036" t="str">
            <v>GR-2022/10-0004</v>
          </cell>
          <cell r="H9036" t="str">
            <v>202207-S0036, 202209-S0037, 202205-S0020, 202206-S0060, 202203-S0020, 202207-S0034, 202209-S0033, 202206-S0080, 202207-S0064, 202208-S0006, 202207-S0027, 202207-S0014, 202201-S0015, 202207-S0068, 202205-S0029, 202204-S0037, 202205-S0018, 202104-S0102, 202208-S0081, 202208-S0001, 202205-S0039, 202104-S0096, 202208-S0067, 202203-S0054</v>
          </cell>
          <cell r="I9036" t="str">
            <v>F</v>
          </cell>
          <cell r="J9036">
            <v>717307.1</v>
          </cell>
          <cell r="K9036">
            <v>717307.1</v>
          </cell>
          <cell r="L9036">
            <v>471485.96</v>
          </cell>
          <cell r="M9036" t="str">
            <v>F</v>
          </cell>
          <cell r="N9036">
            <v>0.6573</v>
          </cell>
          <cell r="O9036" t="str">
            <v>I</v>
          </cell>
        </row>
        <row r="9037">
          <cell r="G9037" t="str">
            <v>SPO-2022/11-0061</v>
          </cell>
        </row>
        <row r="9037">
          <cell r="I9037" t="str">
            <v>F</v>
          </cell>
          <cell r="J9037">
            <v>54600</v>
          </cell>
          <cell r="K9037">
            <v>54600</v>
          </cell>
          <cell r="L9037">
            <v>163800</v>
          </cell>
          <cell r="M9037" t="str">
            <v>F</v>
          </cell>
          <cell r="N9037">
            <v>3</v>
          </cell>
          <cell r="O9037" t="str">
            <v>L</v>
          </cell>
        </row>
        <row r="9038">
          <cell r="G9038" t="str">
            <v>SPO-2022/11-0065</v>
          </cell>
        </row>
        <row r="9038">
          <cell r="I9038" t="str">
            <v>F</v>
          </cell>
          <cell r="J9038">
            <v>4750</v>
          </cell>
          <cell r="K9038">
            <v>4750</v>
          </cell>
          <cell r="L9038">
            <v>14250</v>
          </cell>
          <cell r="M9038" t="str">
            <v>F</v>
          </cell>
          <cell r="N9038">
            <v>3</v>
          </cell>
          <cell r="O9038" t="str">
            <v>L</v>
          </cell>
        </row>
        <row r="9039">
          <cell r="F9039" t="str">
            <v>ECMU9684431</v>
          </cell>
          <cell r="G9039" t="str">
            <v>GR-2022/10-0026</v>
          </cell>
          <cell r="H9039" t="str">
            <v>202208-S0065</v>
          </cell>
          <cell r="I9039" t="str">
            <v>F</v>
          </cell>
          <cell r="J9039">
            <v>1927.78</v>
          </cell>
          <cell r="K9039">
            <v>1927.78</v>
          </cell>
          <cell r="L9039">
            <v>1927.78</v>
          </cell>
          <cell r="M9039" t="str">
            <v>F</v>
          </cell>
          <cell r="N9039">
            <v>1</v>
          </cell>
          <cell r="O9039" t="str">
            <v>I</v>
          </cell>
        </row>
        <row r="9040">
          <cell r="F9040" t="str">
            <v>ECMU9684431</v>
          </cell>
          <cell r="G9040" t="str">
            <v>GR-2022/10-0025</v>
          </cell>
          <cell r="H9040" t="str">
            <v>202208-S0028</v>
          </cell>
          <cell r="I9040" t="str">
            <v>F</v>
          </cell>
          <cell r="J9040">
            <v>2086.18</v>
          </cell>
          <cell r="K9040">
            <v>2086.18</v>
          </cell>
          <cell r="L9040">
            <v>2086.18</v>
          </cell>
          <cell r="M9040" t="str">
            <v>F</v>
          </cell>
          <cell r="N9040">
            <v>1</v>
          </cell>
          <cell r="O9040" t="str">
            <v>I</v>
          </cell>
        </row>
        <row r="9041">
          <cell r="F9041" t="str">
            <v>ECMU9684431</v>
          </cell>
          <cell r="G9041" t="str">
            <v>GR-2022/10-0024</v>
          </cell>
        </row>
        <row r="9041">
          <cell r="I9041" t="str">
            <v>F</v>
          </cell>
          <cell r="J9041">
            <v>379.01</v>
          </cell>
          <cell r="K9041">
            <v>379.01</v>
          </cell>
          <cell r="L9041">
            <v>379.01</v>
          </cell>
          <cell r="M9041" t="str">
            <v>F</v>
          </cell>
          <cell r="N9041">
            <v>1</v>
          </cell>
          <cell r="O9041" t="str">
            <v>I</v>
          </cell>
        </row>
        <row r="9042">
          <cell r="F9042" t="str">
            <v>ECMU9684431</v>
          </cell>
          <cell r="G9042" t="str">
            <v>GR-2022/10-0023</v>
          </cell>
          <cell r="H9042" t="str">
            <v>202207-S0023, 202208-S0026, 202209-S0010, 202208-S0082</v>
          </cell>
          <cell r="I9042" t="str">
            <v>F</v>
          </cell>
          <cell r="J9042">
            <v>19651.32</v>
          </cell>
          <cell r="K9042">
            <v>19651.32</v>
          </cell>
          <cell r="L9042">
            <v>19651.32</v>
          </cell>
          <cell r="M9042" t="str">
            <v>F</v>
          </cell>
          <cell r="N9042">
            <v>1</v>
          </cell>
          <cell r="O9042" t="str">
            <v>I</v>
          </cell>
        </row>
        <row r="9043">
          <cell r="G9043" t="str">
            <v>SPO-2022/11-0047, SPO-2023/06-0042, SPO-2023/03-0053, SPO-2023/04-0049, SPO-2023/02-0008, SPO-2022/11-0025</v>
          </cell>
        </row>
        <row r="9043">
          <cell r="I9043" t="str">
            <v>F</v>
          </cell>
          <cell r="J9043">
            <v>134806.76</v>
          </cell>
          <cell r="K9043">
            <v>134806.76</v>
          </cell>
          <cell r="L9043">
            <v>404420.28</v>
          </cell>
          <cell r="M9043" t="str">
            <v>F</v>
          </cell>
          <cell r="N9043">
            <v>3</v>
          </cell>
          <cell r="O9043" t="str">
            <v>L</v>
          </cell>
        </row>
        <row r="9044">
          <cell r="F9044" t="str">
            <v>ECMU9684431</v>
          </cell>
          <cell r="G9044" t="str">
            <v>GR-2022/10-0022</v>
          </cell>
          <cell r="H9044" t="str">
            <v>202207-S0052</v>
          </cell>
          <cell r="I9044" t="str">
            <v>F</v>
          </cell>
          <cell r="J9044">
            <v>37216.54</v>
          </cell>
          <cell r="K9044">
            <v>37216.54</v>
          </cell>
          <cell r="L9044">
            <v>37216.54</v>
          </cell>
          <cell r="M9044" t="str">
            <v>F</v>
          </cell>
          <cell r="N9044">
            <v>1</v>
          </cell>
          <cell r="O9044" t="str">
            <v>I</v>
          </cell>
        </row>
        <row r="9045">
          <cell r="F9045" t="str">
            <v>ECMU9684431</v>
          </cell>
          <cell r="G9045" t="str">
            <v>GR-2022/10-0021</v>
          </cell>
          <cell r="H9045" t="str">
            <v>202208-S0068</v>
          </cell>
          <cell r="I9045" t="str">
            <v>F</v>
          </cell>
          <cell r="J9045">
            <v>1047.08</v>
          </cell>
          <cell r="K9045">
            <v>1047.08</v>
          </cell>
          <cell r="L9045">
            <v>1047.08</v>
          </cell>
          <cell r="M9045" t="str">
            <v>F</v>
          </cell>
          <cell r="N9045">
            <v>1</v>
          </cell>
          <cell r="O9045" t="str">
            <v>I</v>
          </cell>
        </row>
        <row r="9046">
          <cell r="G9046" t="str">
            <v>SPO-2022/10-0015, SPO-2022/12-0047, SPO-2022/11-0061</v>
          </cell>
        </row>
        <row r="9046">
          <cell r="I9046" t="str">
            <v>F</v>
          </cell>
          <cell r="J9046">
            <v>58180</v>
          </cell>
          <cell r="K9046">
            <v>58180</v>
          </cell>
          <cell r="L9046">
            <v>174540</v>
          </cell>
          <cell r="M9046" t="str">
            <v>F</v>
          </cell>
          <cell r="N9046">
            <v>3</v>
          </cell>
          <cell r="O9046" t="str">
            <v>L</v>
          </cell>
        </row>
        <row r="9047">
          <cell r="F9047" t="str">
            <v>ECMU9684431</v>
          </cell>
          <cell r="G9047" t="str">
            <v>GR-2022/10-0020</v>
          </cell>
          <cell r="H9047" t="str">
            <v>202208-S0088</v>
          </cell>
          <cell r="I9047" t="str">
            <v>F</v>
          </cell>
          <cell r="J9047">
            <v>138.61</v>
          </cell>
          <cell r="K9047">
            <v>138.61</v>
          </cell>
          <cell r="L9047">
            <v>138.61</v>
          </cell>
          <cell r="M9047" t="str">
            <v>F</v>
          </cell>
          <cell r="N9047">
            <v>1</v>
          </cell>
          <cell r="O9047" t="str">
            <v>I</v>
          </cell>
        </row>
        <row r="9048">
          <cell r="F9048" t="str">
            <v>ECMU9684431</v>
          </cell>
          <cell r="G9048" t="str">
            <v>GR-2022/10-0019</v>
          </cell>
          <cell r="H9048" t="str">
            <v>202208-S0021, 202208-S0027, 202205-S0045, 202204-S0046, 202203-S0030, 202205-S0042, 202207-S0011, 202207-S0067, 202206-S0061, 202207-S0024, 202207-S0059, 202103-S0093</v>
          </cell>
          <cell r="I9048" t="str">
            <v>F</v>
          </cell>
          <cell r="J9048">
            <v>197860.44</v>
          </cell>
          <cell r="K9048">
            <v>197860.44</v>
          </cell>
          <cell r="L9048">
            <v>197860.44</v>
          </cell>
          <cell r="M9048" t="str">
            <v>F</v>
          </cell>
          <cell r="N9048">
            <v>1</v>
          </cell>
          <cell r="O9048" t="str">
            <v>I</v>
          </cell>
        </row>
        <row r="9049">
          <cell r="G9049" t="str">
            <v>SPO-2023/04-0042, SPO-2023/05-0044, SPO-2023/02-0011</v>
          </cell>
        </row>
        <row r="9049">
          <cell r="I9049" t="str">
            <v>F</v>
          </cell>
          <cell r="J9049">
            <v>58462</v>
          </cell>
          <cell r="K9049">
            <v>58462</v>
          </cell>
          <cell r="L9049">
            <v>175386</v>
          </cell>
          <cell r="M9049" t="str">
            <v>F</v>
          </cell>
          <cell r="N9049">
            <v>3</v>
          </cell>
          <cell r="O9049" t="str">
            <v>L</v>
          </cell>
        </row>
        <row r="9050">
          <cell r="F9050" t="str">
            <v>ECMU9684431</v>
          </cell>
          <cell r="G9050" t="str">
            <v>GR-2022/10-0018</v>
          </cell>
          <cell r="H9050" t="str">
            <v>202205-S0044, 202111-S0008, 202207-S0003, 202207-S0056, 202203-S0010</v>
          </cell>
          <cell r="I9050" t="str">
            <v>F</v>
          </cell>
          <cell r="J9050">
            <v>22815.63</v>
          </cell>
          <cell r="K9050">
            <v>22815.63</v>
          </cell>
          <cell r="L9050">
            <v>22815.63</v>
          </cell>
          <cell r="M9050" t="str">
            <v>F</v>
          </cell>
          <cell r="N9050">
            <v>1</v>
          </cell>
          <cell r="O9050" t="str">
            <v>I</v>
          </cell>
        </row>
        <row r="9051">
          <cell r="F9051" t="str">
            <v>ECMU9684431</v>
          </cell>
          <cell r="G9051" t="str">
            <v>GR-2022/10-0017</v>
          </cell>
          <cell r="H9051" t="str">
            <v>202207-S0070</v>
          </cell>
          <cell r="I9051" t="str">
            <v>F</v>
          </cell>
          <cell r="J9051">
            <v>8735.16</v>
          </cell>
          <cell r="K9051">
            <v>8735.16</v>
          </cell>
          <cell r="L9051">
            <v>8735.16</v>
          </cell>
          <cell r="M9051" t="str">
            <v>F</v>
          </cell>
          <cell r="N9051">
            <v>1</v>
          </cell>
          <cell r="O9051" t="str">
            <v>I</v>
          </cell>
        </row>
        <row r="9052">
          <cell r="F9052" t="str">
            <v>ECMU9684431</v>
          </cell>
          <cell r="G9052" t="str">
            <v>GR-2022/10-0016</v>
          </cell>
          <cell r="H9052" t="str">
            <v>202208-S0029, 202204-S0042</v>
          </cell>
          <cell r="I9052" t="str">
            <v>F</v>
          </cell>
          <cell r="J9052">
            <v>11329.08</v>
          </cell>
          <cell r="K9052">
            <v>11329.08</v>
          </cell>
          <cell r="L9052">
            <v>11329.08</v>
          </cell>
          <cell r="M9052" t="str">
            <v>F</v>
          </cell>
          <cell r="N9052">
            <v>1</v>
          </cell>
          <cell r="O9052" t="str">
            <v>I</v>
          </cell>
        </row>
        <row r="9053">
          <cell r="F9053" t="str">
            <v>ECMU9684431</v>
          </cell>
          <cell r="G9053" t="str">
            <v>GR-2022/10-0015</v>
          </cell>
          <cell r="H9053" t="str">
            <v>202208-S0016, 202206-S0078, 202202-S0012, 202207-S0048, 202207-S0054, 202205-S0002, 202208-S0032</v>
          </cell>
          <cell r="I9053" t="str">
            <v>F</v>
          </cell>
          <cell r="J9053">
            <v>147890.31</v>
          </cell>
          <cell r="K9053">
            <v>147890.31</v>
          </cell>
          <cell r="L9053">
            <v>147890.31</v>
          </cell>
          <cell r="M9053" t="str">
            <v>F</v>
          </cell>
          <cell r="N9053">
            <v>1</v>
          </cell>
          <cell r="O9053" t="str">
            <v>I</v>
          </cell>
        </row>
        <row r="9054">
          <cell r="G9054" t="str">
            <v>SPO-2022/11-0004</v>
          </cell>
        </row>
        <row r="9054">
          <cell r="I9054" t="str">
            <v>F</v>
          </cell>
          <cell r="J9054">
            <v>6720</v>
          </cell>
          <cell r="K9054">
            <v>6720</v>
          </cell>
          <cell r="L9054">
            <v>6720</v>
          </cell>
          <cell r="M9054" t="str">
            <v>F</v>
          </cell>
          <cell r="N9054">
            <v>1</v>
          </cell>
          <cell r="O9054" t="str">
            <v>L</v>
          </cell>
        </row>
        <row r="9055">
          <cell r="G9055" t="str">
            <v>SPO-2022/11-0075</v>
          </cell>
        </row>
        <row r="9055">
          <cell r="I9055" t="str">
            <v>F</v>
          </cell>
          <cell r="J9055">
            <v>16680</v>
          </cell>
          <cell r="K9055">
            <v>16680</v>
          </cell>
          <cell r="L9055">
            <v>50040</v>
          </cell>
          <cell r="M9055" t="str">
            <v>F</v>
          </cell>
          <cell r="N9055">
            <v>3</v>
          </cell>
          <cell r="O9055" t="str">
            <v>L</v>
          </cell>
        </row>
        <row r="9056">
          <cell r="G9056" t="str">
            <v>SPO-2022/11-0070, SPO-2022/12-0045, SPO-2023/04-0005</v>
          </cell>
        </row>
        <row r="9056">
          <cell r="I9056" t="str">
            <v>F</v>
          </cell>
          <cell r="J9056">
            <v>24180</v>
          </cell>
          <cell r="K9056">
            <v>24180</v>
          </cell>
          <cell r="L9056">
            <v>72540</v>
          </cell>
          <cell r="M9056" t="str">
            <v>F</v>
          </cell>
          <cell r="N9056">
            <v>3</v>
          </cell>
          <cell r="O9056" t="str">
            <v>L</v>
          </cell>
        </row>
        <row r="9057">
          <cell r="G9057" t="str">
            <v>SPO-2022/11-0065, SPO-2022/12-0037, SPO-2023/04-0009, SPO-2023/03-0022</v>
          </cell>
        </row>
        <row r="9057">
          <cell r="I9057" t="str">
            <v>F</v>
          </cell>
          <cell r="J9057">
            <v>169706</v>
          </cell>
          <cell r="K9057">
            <v>169706</v>
          </cell>
          <cell r="L9057">
            <v>509118</v>
          </cell>
          <cell r="M9057" t="str">
            <v>F</v>
          </cell>
          <cell r="N9057">
            <v>3</v>
          </cell>
          <cell r="O9057" t="str">
            <v>N</v>
          </cell>
        </row>
        <row r="9058">
          <cell r="G9058" t="str">
            <v>SPO-2022/11-0071, SPO-2022/12-0035</v>
          </cell>
        </row>
        <row r="9058">
          <cell r="I9058" t="str">
            <v>F</v>
          </cell>
          <cell r="J9058">
            <v>11760</v>
          </cell>
          <cell r="K9058">
            <v>11760</v>
          </cell>
          <cell r="L9058">
            <v>35280</v>
          </cell>
          <cell r="M9058" t="str">
            <v>F</v>
          </cell>
          <cell r="N9058">
            <v>3</v>
          </cell>
          <cell r="O9058" t="str">
            <v>L</v>
          </cell>
        </row>
        <row r="9059">
          <cell r="G9059" t="str">
            <v>SPO-2022/11-0022, SPO-2023/03-0039, SPO-2022/11-0020, SPO-2022/11-0016, SPO-2022/12-0062, SPO-2022/12-0059, SPO-2023/02-0002, SPO-2022/11-0053, SPO-2023/04-0001, SPO-2022/12-0016, SPO-2023/03-0007</v>
          </cell>
        </row>
        <row r="9059">
          <cell r="I9059" t="str">
            <v>F</v>
          </cell>
          <cell r="J9059">
            <v>84960</v>
          </cell>
          <cell r="K9059">
            <v>84960</v>
          </cell>
          <cell r="L9059">
            <v>254880</v>
          </cell>
          <cell r="M9059" t="str">
            <v>F</v>
          </cell>
          <cell r="N9059">
            <v>3</v>
          </cell>
          <cell r="O9059" t="str">
            <v>L</v>
          </cell>
        </row>
        <row r="9060">
          <cell r="F9060" t="str">
            <v>TCNU1091079</v>
          </cell>
          <cell r="G9060" t="str">
            <v>GR-2022/09-0062</v>
          </cell>
          <cell r="H9060" t="str">
            <v>202204-S0043, 202110-S0041, 202207-S0038, 202206-S0042, 202208-S0038, 202203-S0054, 202207-S0022, 202206-S0051, 202206-S0080, 202109-S0011, 202207-S0036, 202207-S0069, 202208-S0037, 202205-S0039, 202205-S0061, 202204-S0066, 202203-S0005, 202208-S0001, 202206-S0072, 202108-S0012, 202205-S0055, 202205-S0041, 202203-S0088, 202203-S0042</v>
          </cell>
          <cell r="I9060" t="str">
            <v>F</v>
          </cell>
          <cell r="J9060">
            <v>106912.42</v>
          </cell>
          <cell r="K9060">
            <v>106912.42</v>
          </cell>
          <cell r="L9060">
            <v>485403.77</v>
          </cell>
          <cell r="M9060" t="str">
            <v>F</v>
          </cell>
          <cell r="N9060">
            <v>4.5402</v>
          </cell>
          <cell r="O9060" t="str">
            <v>I</v>
          </cell>
        </row>
        <row r="9061">
          <cell r="G9061" t="str">
            <v>SPO-2022/11-0013</v>
          </cell>
        </row>
        <row r="9061">
          <cell r="I9061" t="str">
            <v>F</v>
          </cell>
          <cell r="J9061">
            <v>3588</v>
          </cell>
          <cell r="K9061">
            <v>3588</v>
          </cell>
          <cell r="L9061">
            <v>10764</v>
          </cell>
          <cell r="M9061" t="str">
            <v>F</v>
          </cell>
          <cell r="N9061">
            <v>3</v>
          </cell>
          <cell r="O9061" t="str">
            <v>L</v>
          </cell>
        </row>
        <row r="9062">
          <cell r="G9062" t="str">
            <v>SPO-2022/10-0015, SPO-2022/11-0061</v>
          </cell>
        </row>
        <row r="9062">
          <cell r="I9062" t="str">
            <v>F</v>
          </cell>
          <cell r="J9062">
            <v>35136</v>
          </cell>
          <cell r="K9062">
            <v>35136</v>
          </cell>
          <cell r="L9062">
            <v>105408</v>
          </cell>
          <cell r="M9062" t="str">
            <v>F</v>
          </cell>
          <cell r="N9062">
            <v>3</v>
          </cell>
          <cell r="O9062" t="str">
            <v>L</v>
          </cell>
        </row>
        <row r="9063">
          <cell r="G9063" t="str">
            <v>SPO-2022/11-0025</v>
          </cell>
        </row>
        <row r="9063">
          <cell r="I9063" t="str">
            <v>F</v>
          </cell>
          <cell r="J9063">
            <v>11125</v>
          </cell>
          <cell r="K9063">
            <v>11125</v>
          </cell>
          <cell r="L9063">
            <v>33375</v>
          </cell>
          <cell r="M9063" t="str">
            <v>F</v>
          </cell>
          <cell r="N9063">
            <v>3</v>
          </cell>
          <cell r="O9063" t="str">
            <v>L</v>
          </cell>
        </row>
        <row r="9064">
          <cell r="G9064" t="str">
            <v>SPO-2022/11-0013</v>
          </cell>
        </row>
        <row r="9064">
          <cell r="I9064" t="str">
            <v>F</v>
          </cell>
          <cell r="J9064">
            <v>3588</v>
          </cell>
          <cell r="K9064">
            <v>3588</v>
          </cell>
          <cell r="L9064">
            <v>10764</v>
          </cell>
          <cell r="M9064" t="str">
            <v>F</v>
          </cell>
          <cell r="N9064">
            <v>3</v>
          </cell>
          <cell r="O9064" t="str">
            <v>L</v>
          </cell>
        </row>
        <row r="9065">
          <cell r="F9065" t="str">
            <v>TGHU6305072</v>
          </cell>
          <cell r="G9065" t="str">
            <v>GR-2022/10-0006</v>
          </cell>
          <cell r="H9065" t="str">
            <v>202206-S0026, 202207-S0033, 202207-S0050, 202204-S0075</v>
          </cell>
          <cell r="I9065" t="str">
            <v>F</v>
          </cell>
          <cell r="J9065">
            <v>16151.52</v>
          </cell>
          <cell r="K9065">
            <v>16151.52</v>
          </cell>
          <cell r="L9065">
            <v>73625.09</v>
          </cell>
          <cell r="M9065" t="str">
            <v>F</v>
          </cell>
          <cell r="N9065">
            <v>4.5584</v>
          </cell>
          <cell r="O9065" t="str">
            <v>I</v>
          </cell>
        </row>
        <row r="9066">
          <cell r="I9066" t="str">
            <v>T</v>
          </cell>
          <cell r="J9066">
            <v>0</v>
          </cell>
          <cell r="K9066">
            <v>0</v>
          </cell>
          <cell r="L9066">
            <v>0</v>
          </cell>
          <cell r="M9066" t="str">
            <v>F</v>
          </cell>
          <cell r="N9066">
            <v>3</v>
          </cell>
        </row>
        <row r="9067">
          <cell r="G9067" t="str">
            <v>SPO-2022/11-0062, SPO-2023/03-0016, SPO-2023/04-0051, SPO-2023/02-0006, SPO-2022/10-0017, SPO-2022/11-0035, SPO-2022/09-0041, SPO-2022/12-0019, SPO-2022/10-0016, SPO-2022/10-0005, SPO-2023/06-0043</v>
          </cell>
        </row>
        <row r="9067">
          <cell r="I9067" t="str">
            <v>F</v>
          </cell>
          <cell r="J9067">
            <v>137358</v>
          </cell>
          <cell r="K9067">
            <v>137358</v>
          </cell>
          <cell r="L9067">
            <v>412074</v>
          </cell>
          <cell r="M9067" t="str">
            <v>F</v>
          </cell>
          <cell r="N9067">
            <v>3</v>
          </cell>
          <cell r="O9067" t="str">
            <v>L</v>
          </cell>
        </row>
        <row r="9068">
          <cell r="G9068" t="str">
            <v>SPO-2022/11-0043, SPO-2022/12-0025</v>
          </cell>
        </row>
        <row r="9068">
          <cell r="I9068" t="str">
            <v>F</v>
          </cell>
          <cell r="J9068">
            <v>314081.2</v>
          </cell>
          <cell r="K9068">
            <v>314081.2</v>
          </cell>
          <cell r="L9068">
            <v>942243.6</v>
          </cell>
          <cell r="M9068" t="str">
            <v>F</v>
          </cell>
          <cell r="N9068">
            <v>3</v>
          </cell>
          <cell r="O9068" t="str">
            <v>L</v>
          </cell>
        </row>
        <row r="9069">
          <cell r="G9069" t="str">
            <v>GR-2022/11-0005, GR-2022/11-0041, GR-2022/09-0047</v>
          </cell>
        </row>
        <row r="9069">
          <cell r="I9069" t="str">
            <v>F</v>
          </cell>
          <cell r="J9069">
            <v>7778</v>
          </cell>
          <cell r="K9069">
            <v>7778</v>
          </cell>
          <cell r="L9069">
            <v>7778</v>
          </cell>
          <cell r="M9069" t="str">
            <v>F</v>
          </cell>
          <cell r="N9069">
            <v>1</v>
          </cell>
        </row>
        <row r="9070">
          <cell r="G9070" t="str">
            <v>SPO-2022/11-0012</v>
          </cell>
        </row>
        <row r="9070">
          <cell r="I9070" t="str">
            <v>F</v>
          </cell>
          <cell r="J9070">
            <v>3633</v>
          </cell>
          <cell r="K9070">
            <v>3633</v>
          </cell>
          <cell r="L9070">
            <v>10899</v>
          </cell>
          <cell r="M9070" t="str">
            <v>F</v>
          </cell>
          <cell r="N9070">
            <v>3</v>
          </cell>
          <cell r="O9070" t="str">
            <v>L</v>
          </cell>
        </row>
        <row r="9071">
          <cell r="G9071" t="str">
            <v>GR-2022/09-0043</v>
          </cell>
        </row>
        <row r="9071">
          <cell r="I9071" t="str">
            <v>F</v>
          </cell>
          <cell r="J9071">
            <v>414</v>
          </cell>
          <cell r="K9071">
            <v>414</v>
          </cell>
          <cell r="L9071">
            <v>414</v>
          </cell>
          <cell r="M9071" t="str">
            <v>F</v>
          </cell>
          <cell r="N9071">
            <v>1</v>
          </cell>
        </row>
        <row r="9072">
          <cell r="F9072" t="str">
            <v>EITU9003940</v>
          </cell>
          <cell r="G9072" t="str">
            <v>GR-2022/10-0053</v>
          </cell>
          <cell r="H9072" t="str">
            <v>202111-S0047, 202204-S0071, 202208-S0004, 202206-S0001, 202111-S0017, 202205-S0058</v>
          </cell>
          <cell r="I9072" t="str">
            <v>F</v>
          </cell>
          <cell r="J9072">
            <v>17505.69</v>
          </cell>
          <cell r="K9072">
            <v>17505.69</v>
          </cell>
          <cell r="L9072">
            <v>81599.27</v>
          </cell>
          <cell r="M9072" t="str">
            <v>F</v>
          </cell>
          <cell r="N9072">
            <v>4.6613</v>
          </cell>
          <cell r="O9072" t="str">
            <v>I</v>
          </cell>
        </row>
        <row r="9073">
          <cell r="G9073" t="str">
            <v>SPO-2022/12-0069, SPO-2023/07-0042</v>
          </cell>
        </row>
        <row r="9073">
          <cell r="I9073" t="str">
            <v>F</v>
          </cell>
          <cell r="J9073">
            <v>10766</v>
          </cell>
          <cell r="K9073">
            <v>10766</v>
          </cell>
          <cell r="L9073">
            <v>32298</v>
          </cell>
          <cell r="M9073" t="str">
            <v>F</v>
          </cell>
          <cell r="N9073">
            <v>3</v>
          </cell>
          <cell r="O9073" t="str">
            <v>L</v>
          </cell>
        </row>
        <row r="9074">
          <cell r="G9074" t="str">
            <v>SPO-2022/11-0001, SPO-2022/11-0064</v>
          </cell>
        </row>
        <row r="9074">
          <cell r="I9074" t="str">
            <v>F</v>
          </cell>
          <cell r="J9074">
            <v>175700</v>
          </cell>
          <cell r="K9074">
            <v>175700</v>
          </cell>
          <cell r="L9074">
            <v>527100</v>
          </cell>
          <cell r="M9074" t="str">
            <v>F</v>
          </cell>
          <cell r="N9074">
            <v>3</v>
          </cell>
          <cell r="O9074" t="str">
            <v>L</v>
          </cell>
        </row>
        <row r="9075">
          <cell r="G9075" t="str">
            <v>SPO-2022/10-0016, SPO-2024/03-0025, SPO-2023/09-0018, SPO-2023/05-0044, SPO-2024/01-0099, SPO-2022/11-0062, SPO-2022/11-0076, SPO-2022/12-0019, SPO-2023/07-0021, SPO-2023/04-0043, SPO-2024/01-0034, SPO-2022/12-0046, SPO-2023/03-0016, SPO-2023/06-0038, SPO-2023/02-0006, SPO-2022/11-0063, SPO-2023/05-0061, SPO-2023/03-0035, SPO-2023/01-0010, SPO-2023/04-0020, SPO-2023/02-0011, SPO-2023/06-0005, SPO-2023/04-0051, SPO-2022/12-0020, SPO-2023/06-0044, SPO-2024/03-0017, SPO-2023/02-0004, SPO-2023/05-0035, SPO-2023/02-0007, SPO-2022/12-0004, SPO-2022/09-0057, SPO-2023/02-0005, SPO-2023/07-0020, SPO-2023/12-0044, SPO-2023/05-0045, SPO-2023/07-0037</v>
          </cell>
        </row>
        <row r="9075">
          <cell r="I9075" t="str">
            <v>F</v>
          </cell>
          <cell r="J9075">
            <v>1008877</v>
          </cell>
          <cell r="K9075">
            <v>1008877</v>
          </cell>
          <cell r="L9075">
            <v>3026631</v>
          </cell>
          <cell r="M9075" t="str">
            <v>F</v>
          </cell>
          <cell r="N9075">
            <v>3</v>
          </cell>
          <cell r="O9075" t="str">
            <v>L</v>
          </cell>
        </row>
        <row r="9076">
          <cell r="G9076" t="str">
            <v>SPO-2024/05-0026, SPO-2023/05-0019, SPO-2022/11-0047, SPO-2024/07-0070, SPO-2022/11-0025, SPO-2023/04-0017</v>
          </cell>
        </row>
        <row r="9076">
          <cell r="I9076" t="str">
            <v>F</v>
          </cell>
          <cell r="J9076">
            <v>154036</v>
          </cell>
          <cell r="K9076">
            <v>154036</v>
          </cell>
          <cell r="L9076">
            <v>462108</v>
          </cell>
          <cell r="M9076" t="str">
            <v>F</v>
          </cell>
          <cell r="N9076">
            <v>3</v>
          </cell>
          <cell r="O9076" t="str">
            <v>L</v>
          </cell>
        </row>
        <row r="9077">
          <cell r="F9077" t="str">
            <v>EGHU9506224</v>
          </cell>
          <cell r="G9077" t="str">
            <v>GR-2022/10-0059</v>
          </cell>
          <cell r="H9077" t="str">
            <v>202111-S0017, 202205-S0058</v>
          </cell>
          <cell r="I9077" t="str">
            <v>F</v>
          </cell>
          <cell r="J9077">
            <v>15041.73</v>
          </cell>
          <cell r="K9077">
            <v>15041.73</v>
          </cell>
          <cell r="L9077">
            <v>70114.02</v>
          </cell>
          <cell r="M9077" t="str">
            <v>F</v>
          </cell>
          <cell r="N9077">
            <v>4.6613</v>
          </cell>
          <cell r="O9077" t="str">
            <v>I</v>
          </cell>
        </row>
        <row r="9078">
          <cell r="G9078" t="str">
            <v>SPO-2022/11-0006, SPO-2022/11-0065</v>
          </cell>
        </row>
        <row r="9078">
          <cell r="I9078" t="str">
            <v>F</v>
          </cell>
          <cell r="J9078">
            <v>13650</v>
          </cell>
          <cell r="K9078">
            <v>13650</v>
          </cell>
          <cell r="L9078">
            <v>40950</v>
          </cell>
          <cell r="M9078" t="str">
            <v>F</v>
          </cell>
          <cell r="N9078">
            <v>3</v>
          </cell>
          <cell r="O9078" t="str">
            <v>L</v>
          </cell>
        </row>
        <row r="9079">
          <cell r="F9079" t="str">
            <v>EISU8331900</v>
          </cell>
          <cell r="G9079" t="str">
            <v>GR-2022/10-0039</v>
          </cell>
          <cell r="H9079" t="str">
            <v>202105-S0001</v>
          </cell>
          <cell r="I9079" t="str">
            <v>F</v>
          </cell>
          <cell r="J9079">
            <v>14039.32</v>
          </cell>
          <cell r="K9079">
            <v>14039.32</v>
          </cell>
          <cell r="L9079">
            <v>65441.48</v>
          </cell>
          <cell r="M9079" t="str">
            <v>F</v>
          </cell>
          <cell r="N9079">
            <v>4.6613</v>
          </cell>
          <cell r="O9079" t="str">
            <v>I</v>
          </cell>
        </row>
        <row r="9080">
          <cell r="F9080" t="str">
            <v>EGHU9500376</v>
          </cell>
          <cell r="G9080" t="str">
            <v>GR-2022/10-0041</v>
          </cell>
          <cell r="H9080" t="str">
            <v>202201-S0007, 202112-S0043</v>
          </cell>
          <cell r="I9080" t="str">
            <v>F</v>
          </cell>
          <cell r="J9080">
            <v>15462.77</v>
          </cell>
          <cell r="K9080">
            <v>15462.77</v>
          </cell>
          <cell r="L9080">
            <v>72076.61</v>
          </cell>
          <cell r="M9080" t="str">
            <v>F</v>
          </cell>
          <cell r="N9080">
            <v>4.6613</v>
          </cell>
          <cell r="O9080" t="str">
            <v>I</v>
          </cell>
        </row>
        <row r="9081">
          <cell r="G9081" t="str">
            <v>SPO-2022/09-0044</v>
          </cell>
        </row>
        <row r="9081">
          <cell r="I9081" t="str">
            <v>F</v>
          </cell>
          <cell r="J9081">
            <v>2520</v>
          </cell>
          <cell r="K9081">
            <v>2520</v>
          </cell>
          <cell r="L9081">
            <v>7560</v>
          </cell>
          <cell r="M9081" t="str">
            <v>F</v>
          </cell>
          <cell r="N9081">
            <v>3</v>
          </cell>
          <cell r="O9081" t="str">
            <v>L</v>
          </cell>
        </row>
        <row r="9082">
          <cell r="F9082" t="str">
            <v>BSIU9248464</v>
          </cell>
          <cell r="G9082" t="str">
            <v>GR-2022/10-0051</v>
          </cell>
          <cell r="H9082" t="str">
            <v>202109-S0039, 202208-S0080, 202208-S0066, 202209-S0004, 202010-S0074, 202208-S0059, 202104-S0078, 202207-S0040</v>
          </cell>
          <cell r="I9082" t="str">
            <v>F</v>
          </cell>
          <cell r="J9082">
            <v>22438.31</v>
          </cell>
          <cell r="K9082">
            <v>22438.31</v>
          </cell>
          <cell r="L9082">
            <v>104591.69</v>
          </cell>
          <cell r="M9082" t="str">
            <v>F</v>
          </cell>
          <cell r="N9082">
            <v>4.6613</v>
          </cell>
          <cell r="O9082" t="str">
            <v>I</v>
          </cell>
        </row>
        <row r="9083">
          <cell r="F9083" t="str">
            <v>TGBU7750229</v>
          </cell>
          <cell r="G9083" t="str">
            <v>GR-2022/10-0060</v>
          </cell>
          <cell r="H9083" t="str">
            <v>202205-S0076, 202203-S0077, 202204-S0051, 202204-S0067, 202208-S0064, 202104-S0078, 202204-S0052</v>
          </cell>
          <cell r="I9083" t="str">
            <v>F</v>
          </cell>
          <cell r="J9083">
            <v>19004.86</v>
          </cell>
          <cell r="K9083">
            <v>19004.86</v>
          </cell>
          <cell r="L9083">
            <v>88587.35</v>
          </cell>
          <cell r="M9083" t="str">
            <v>F</v>
          </cell>
          <cell r="N9083">
            <v>4.6613</v>
          </cell>
          <cell r="O9083" t="str">
            <v>I</v>
          </cell>
        </row>
        <row r="9084">
          <cell r="F9084" t="str">
            <v>DRYU9310479</v>
          </cell>
          <cell r="G9084" t="str">
            <v>GR-2022/10-0040</v>
          </cell>
          <cell r="H9084" t="str">
            <v>202110-S0091, 202204-S0029</v>
          </cell>
          <cell r="I9084" t="str">
            <v>F</v>
          </cell>
          <cell r="J9084">
            <v>16159.78</v>
          </cell>
          <cell r="K9084">
            <v>16159.78</v>
          </cell>
          <cell r="L9084">
            <v>75325.58</v>
          </cell>
          <cell r="M9084" t="str">
            <v>F</v>
          </cell>
          <cell r="N9084">
            <v>4.6613</v>
          </cell>
          <cell r="O9084" t="str">
            <v>I</v>
          </cell>
        </row>
        <row r="9085">
          <cell r="G9085" t="str">
            <v>SPO-2022/10-0013</v>
          </cell>
        </row>
        <row r="9085">
          <cell r="I9085" t="str">
            <v>F</v>
          </cell>
          <cell r="J9085">
            <v>1600</v>
          </cell>
          <cell r="K9085">
            <v>1600</v>
          </cell>
          <cell r="L9085">
            <v>4800</v>
          </cell>
          <cell r="M9085" t="str">
            <v>F</v>
          </cell>
          <cell r="N9085">
            <v>3</v>
          </cell>
          <cell r="O9085" t="str">
            <v>L</v>
          </cell>
        </row>
        <row r="9086">
          <cell r="I9086" t="str">
            <v>F</v>
          </cell>
          <cell r="J9086">
            <v>4200</v>
          </cell>
          <cell r="K9086">
            <v>4200</v>
          </cell>
          <cell r="L9086">
            <v>12600</v>
          </cell>
          <cell r="M9086" t="str">
            <v>F</v>
          </cell>
          <cell r="N9086">
            <v>3</v>
          </cell>
          <cell r="O9086" t="str">
            <v>N</v>
          </cell>
        </row>
        <row r="9087">
          <cell r="G9087" t="str">
            <v>SPO-2023/04-0049, SPO-2023/02-0008, SPO-2023/03-0036</v>
          </cell>
        </row>
        <row r="9087">
          <cell r="I9087" t="str">
            <v>F</v>
          </cell>
          <cell r="J9087">
            <v>139600</v>
          </cell>
          <cell r="K9087">
            <v>139600</v>
          </cell>
          <cell r="L9087">
            <v>418800</v>
          </cell>
          <cell r="M9087" t="str">
            <v>F</v>
          </cell>
          <cell r="N9087">
            <v>3</v>
          </cell>
          <cell r="O9087" t="str">
            <v>L</v>
          </cell>
        </row>
        <row r="9088">
          <cell r="G9088" t="str">
            <v>SPO-2022/11-0016, SPO-2022/09-0040</v>
          </cell>
        </row>
        <row r="9088">
          <cell r="I9088" t="str">
            <v>F</v>
          </cell>
          <cell r="J9088">
            <v>1398</v>
          </cell>
          <cell r="K9088">
            <v>1398</v>
          </cell>
          <cell r="L9088">
            <v>4194</v>
          </cell>
          <cell r="M9088" t="str">
            <v>F</v>
          </cell>
          <cell r="N9088">
            <v>3</v>
          </cell>
          <cell r="O9088" t="str">
            <v>L</v>
          </cell>
        </row>
        <row r="9089">
          <cell r="G9089" t="str">
            <v>SPO-2023/02-0005, SPO-2023/12-0038, SPO-2023/09-0063, SPO-2022/11-0076, SPO-2023/04-0051, SPO-2023/02-0011, SPO-2023/02-0006, SPO-2022/12-0046, SPO-2023/04-0043, SPO-2023/04-0042, SPO-2022/11-0036, SPO-2023/09-0032, SPO-2022/12-0020, SPO-2023/12-0005</v>
          </cell>
        </row>
        <row r="9089">
          <cell r="I9089" t="str">
            <v>F</v>
          </cell>
          <cell r="J9089">
            <v>285596</v>
          </cell>
          <cell r="K9089">
            <v>285596</v>
          </cell>
          <cell r="L9089">
            <v>856788</v>
          </cell>
          <cell r="M9089" t="str">
            <v>F</v>
          </cell>
          <cell r="N9089">
            <v>3</v>
          </cell>
          <cell r="O9089" t="str">
            <v>L</v>
          </cell>
        </row>
        <row r="9090">
          <cell r="G9090" t="str">
            <v>SPO-2022/11-0002</v>
          </cell>
        </row>
        <row r="9090">
          <cell r="I9090" t="str">
            <v>F</v>
          </cell>
          <cell r="J9090">
            <v>4800</v>
          </cell>
          <cell r="K9090">
            <v>4800</v>
          </cell>
          <cell r="L9090">
            <v>14400</v>
          </cell>
          <cell r="M9090" t="str">
            <v>F</v>
          </cell>
          <cell r="N9090">
            <v>3</v>
          </cell>
          <cell r="O9090" t="str">
            <v>L</v>
          </cell>
        </row>
        <row r="9091">
          <cell r="G9091" t="str">
            <v>SPO-2023/08-0006, SPO-2023/06-0003, SPO-2022/10-0015, SPO-2023/04-0049, SPO-2023/07-0038, SPO-2022/12-0047, SPO-2023/03-0053, SPO-2022/11-0061, SPO-2023/12-0068, SPO-2023/02-0008</v>
          </cell>
        </row>
        <row r="9091">
          <cell r="I9091" t="str">
            <v>F</v>
          </cell>
          <cell r="J9091">
            <v>397788.4</v>
          </cell>
          <cell r="K9091">
            <v>397788.4</v>
          </cell>
          <cell r="L9091">
            <v>1193365.2</v>
          </cell>
          <cell r="M9091" t="str">
            <v>F</v>
          </cell>
          <cell r="N9091">
            <v>3</v>
          </cell>
          <cell r="O9091" t="str">
            <v>L</v>
          </cell>
        </row>
        <row r="9092">
          <cell r="G9092" t="str">
            <v>SPO-2023/03-0058, SPO-2023/04-0040, SPO-2022/11-0053, SPO-2023/01-0007, SPO-2023/02-0019</v>
          </cell>
        </row>
        <row r="9092">
          <cell r="I9092" t="str">
            <v>F</v>
          </cell>
          <cell r="J9092">
            <v>176907</v>
          </cell>
          <cell r="K9092">
            <v>176907</v>
          </cell>
          <cell r="L9092">
            <v>530721</v>
          </cell>
          <cell r="M9092" t="str">
            <v>F</v>
          </cell>
          <cell r="N9092">
            <v>3</v>
          </cell>
          <cell r="O9092" t="str">
            <v>L</v>
          </cell>
        </row>
        <row r="9093">
          <cell r="G9093" t="str">
            <v>SPO-2022/11-0051, SPO-2022/11-0055</v>
          </cell>
        </row>
        <row r="9093">
          <cell r="I9093" t="str">
            <v>F</v>
          </cell>
          <cell r="J9093">
            <v>101750</v>
          </cell>
          <cell r="K9093">
            <v>101750</v>
          </cell>
          <cell r="L9093">
            <v>305250</v>
          </cell>
          <cell r="M9093" t="str">
            <v>F</v>
          </cell>
          <cell r="N9093">
            <v>3</v>
          </cell>
          <cell r="O9093" t="str">
            <v>L</v>
          </cell>
        </row>
        <row r="9094">
          <cell r="G9094" t="str">
            <v>SPO-2022/11-0083, SPO-2022/09-0049, SPO-2022/12-0048</v>
          </cell>
        </row>
        <row r="9094">
          <cell r="I9094" t="str">
            <v>F</v>
          </cell>
          <cell r="J9094">
            <v>1805.42</v>
          </cell>
          <cell r="K9094">
            <v>1805.42</v>
          </cell>
          <cell r="L9094">
            <v>5416.26</v>
          </cell>
          <cell r="M9094" t="str">
            <v>F</v>
          </cell>
          <cell r="N9094">
            <v>3</v>
          </cell>
          <cell r="O9094" t="str">
            <v>N</v>
          </cell>
        </row>
        <row r="9095">
          <cell r="G9095" t="str">
            <v>SPO-2022/12-0024, SPO-2022/09-0034, SPO-2022/12-0026, SPO-2023/03-0036, SPO-2022/12-0069, SPO-2023/02-0008, SPO-2022/11-0047</v>
          </cell>
        </row>
        <row r="9095">
          <cell r="I9095" t="str">
            <v>F</v>
          </cell>
          <cell r="J9095">
            <v>457282.6</v>
          </cell>
          <cell r="K9095">
            <v>457282.6</v>
          </cell>
          <cell r="L9095">
            <v>1371847.8</v>
          </cell>
          <cell r="M9095" t="str">
            <v>F</v>
          </cell>
          <cell r="N9095">
            <v>3</v>
          </cell>
          <cell r="O9095" t="str">
            <v>L</v>
          </cell>
        </row>
        <row r="9096">
          <cell r="G9096" t="str">
            <v>SPO-2024/10-0049, SPO-2023/04-0051, SPO-2023/02-0004, SPO-2022/09-0012, SPO-2022/12-0020, SPO-2023/06-0004, SPO-2023/06-0044, SPO-2022/12-0004, SPO-2023/02-0011, SPO-2023/09-0003, SPO-2023/06-0043, SPO-2023/09-0002, SPO-2023/04-0042, SPO-2023/03-0016</v>
          </cell>
        </row>
        <row r="9096">
          <cell r="I9096" t="str">
            <v>F</v>
          </cell>
          <cell r="J9096">
            <v>251796</v>
          </cell>
          <cell r="K9096">
            <v>251796</v>
          </cell>
          <cell r="L9096">
            <v>755388</v>
          </cell>
          <cell r="M9096" t="str">
            <v>F</v>
          </cell>
          <cell r="N9096">
            <v>3</v>
          </cell>
          <cell r="O9096" t="str">
            <v>L</v>
          </cell>
        </row>
        <row r="9097">
          <cell r="G9097" t="str">
            <v>SPO-2023/07-0021, SPO-2022/12-0004, SPO-2023/06-0043, SPO-2023/07-0008, SPO-2023/06-0005, SPO-2023/05-0035, SPO-2023/02-0004, SPO-2022/12-0020</v>
          </cell>
        </row>
        <row r="9097">
          <cell r="I9097" t="str">
            <v>F</v>
          </cell>
          <cell r="J9097">
            <v>105073</v>
          </cell>
          <cell r="K9097">
            <v>105073</v>
          </cell>
          <cell r="L9097">
            <v>315219</v>
          </cell>
          <cell r="M9097" t="str">
            <v>F</v>
          </cell>
          <cell r="N9097">
            <v>3</v>
          </cell>
          <cell r="O9097" t="str">
            <v>L</v>
          </cell>
        </row>
        <row r="9098">
          <cell r="G9098" t="str">
            <v>SPO-2022/11-0043</v>
          </cell>
        </row>
        <row r="9098">
          <cell r="I9098" t="str">
            <v>F</v>
          </cell>
          <cell r="J9098">
            <v>3165</v>
          </cell>
          <cell r="K9098">
            <v>3165</v>
          </cell>
          <cell r="L9098">
            <v>9495</v>
          </cell>
          <cell r="M9098" t="str">
            <v>F</v>
          </cell>
          <cell r="N9098">
            <v>3</v>
          </cell>
          <cell r="O9098" t="str">
            <v>L</v>
          </cell>
        </row>
        <row r="9099">
          <cell r="G9099" t="str">
            <v>SPO-2022/11-0025, SPO-2022/09-0034, SPO-2023/03-0036, SPO-2022/11-0061, SPO-2022/11-0047, SPO-2022/12-0024</v>
          </cell>
        </row>
        <row r="9099">
          <cell r="I9099" t="str">
            <v>F</v>
          </cell>
          <cell r="J9099">
            <v>57666.5</v>
          </cell>
          <cell r="K9099">
            <v>57666.5</v>
          </cell>
          <cell r="L9099">
            <v>172999.5</v>
          </cell>
          <cell r="M9099" t="str">
            <v>F</v>
          </cell>
          <cell r="N9099">
            <v>3</v>
          </cell>
          <cell r="O9099" t="str">
            <v>L</v>
          </cell>
        </row>
        <row r="9100">
          <cell r="I9100" t="str">
            <v>F</v>
          </cell>
          <cell r="J9100">
            <v>0</v>
          </cell>
          <cell r="K9100">
            <v>0</v>
          </cell>
          <cell r="L9100">
            <v>0</v>
          </cell>
          <cell r="M9100" t="str">
            <v>F</v>
          </cell>
          <cell r="N9100">
            <v>3</v>
          </cell>
          <cell r="O9100" t="str">
            <v>L</v>
          </cell>
        </row>
        <row r="9101">
          <cell r="G9101" t="str">
            <v>SPO-2023/06-0001, SPO-2023/09-0027, SPO-2022/12-0057, SPO-2023/08-0046, SPO-2023/09-0035, SPO-2022/11-0031</v>
          </cell>
        </row>
        <row r="9101">
          <cell r="I9101" t="str">
            <v>F</v>
          </cell>
          <cell r="J9101">
            <v>170111</v>
          </cell>
          <cell r="K9101">
            <v>170111</v>
          </cell>
          <cell r="L9101">
            <v>510333</v>
          </cell>
          <cell r="M9101" t="str">
            <v>F</v>
          </cell>
          <cell r="N9101">
            <v>3</v>
          </cell>
          <cell r="O9101" t="str">
            <v>L</v>
          </cell>
        </row>
        <row r="9102">
          <cell r="G9102" t="str">
            <v>SPO-2022/11-0007</v>
          </cell>
        </row>
        <row r="9102">
          <cell r="I9102" t="str">
            <v>F</v>
          </cell>
          <cell r="J9102">
            <v>3329</v>
          </cell>
          <cell r="K9102">
            <v>3329</v>
          </cell>
          <cell r="L9102">
            <v>9987</v>
          </cell>
          <cell r="M9102" t="str">
            <v>F</v>
          </cell>
          <cell r="N9102">
            <v>3</v>
          </cell>
          <cell r="O9102" t="str">
            <v>L</v>
          </cell>
        </row>
        <row r="9103">
          <cell r="G9103" t="str">
            <v>SPO-2022/11-0075, SPO-2022/12-0034</v>
          </cell>
        </row>
        <row r="9103">
          <cell r="I9103" t="str">
            <v>F</v>
          </cell>
          <cell r="J9103">
            <v>20520</v>
          </cell>
          <cell r="K9103">
            <v>20520</v>
          </cell>
          <cell r="L9103">
            <v>61560</v>
          </cell>
          <cell r="M9103" t="str">
            <v>F</v>
          </cell>
          <cell r="N9103">
            <v>3</v>
          </cell>
          <cell r="O9103" t="str">
            <v>L</v>
          </cell>
        </row>
        <row r="9104">
          <cell r="G9104" t="str">
            <v>SPO-2023/06-0052, SPO-2023/09-0026, SPO-2023/08-0046, SPO-2022/10-0011, SPO-2023/04-0024, SPO-2023/09-0037</v>
          </cell>
        </row>
        <row r="9104">
          <cell r="I9104" t="str">
            <v>F</v>
          </cell>
          <cell r="J9104">
            <v>90500</v>
          </cell>
          <cell r="K9104">
            <v>90500</v>
          </cell>
          <cell r="L9104">
            <v>271500</v>
          </cell>
          <cell r="M9104" t="str">
            <v>F</v>
          </cell>
          <cell r="N9104">
            <v>3</v>
          </cell>
          <cell r="O9104" t="str">
            <v>L</v>
          </cell>
        </row>
        <row r="9105">
          <cell r="G9105" t="str">
            <v>SPO-2023/04-0051, SPO-2022/11-0076, SPO-2022/11-0062, SPO-2022/11-0036</v>
          </cell>
        </row>
        <row r="9105">
          <cell r="I9105" t="str">
            <v>F</v>
          </cell>
          <cell r="J9105">
            <v>64170</v>
          </cell>
          <cell r="K9105">
            <v>64170</v>
          </cell>
          <cell r="L9105">
            <v>192510</v>
          </cell>
          <cell r="M9105" t="str">
            <v>F</v>
          </cell>
          <cell r="N9105">
            <v>3</v>
          </cell>
          <cell r="O9105" t="str">
            <v>N</v>
          </cell>
        </row>
        <row r="9106">
          <cell r="F9106" t="str">
            <v>IAAU1836710</v>
          </cell>
          <cell r="G9106" t="str">
            <v>GR-2022/10-0007</v>
          </cell>
          <cell r="H9106" t="str">
            <v>202110-S0046, 202205-S0052, 202208-S0024, 202209-S0036, 202208-S0043, 202207-S0037, 202206-S0008, 202104-S0004, 202206-S0033, 202104-S0094, 202207-S0042, 202204-S0007, 202204-S0076</v>
          </cell>
          <cell r="I9106" t="str">
            <v>F</v>
          </cell>
          <cell r="J9106">
            <v>21415.81</v>
          </cell>
          <cell r="K9106">
            <v>21415.81</v>
          </cell>
          <cell r="L9106">
            <v>97621.83</v>
          </cell>
          <cell r="M9106" t="str">
            <v>F</v>
          </cell>
          <cell r="N9106">
            <v>4.5584</v>
          </cell>
          <cell r="O9106" t="str">
            <v>I</v>
          </cell>
        </row>
        <row r="9107">
          <cell r="G9107" t="str">
            <v>SPO-2022/10-0010, SPO-2022/10-0006</v>
          </cell>
        </row>
        <row r="9107">
          <cell r="I9107" t="str">
            <v>F</v>
          </cell>
          <cell r="J9107">
            <v>102140</v>
          </cell>
          <cell r="K9107">
            <v>102140</v>
          </cell>
          <cell r="L9107">
            <v>306420</v>
          </cell>
          <cell r="M9107" t="str">
            <v>F</v>
          </cell>
          <cell r="N9107">
            <v>3</v>
          </cell>
          <cell r="O9107" t="str">
            <v>L</v>
          </cell>
        </row>
        <row r="9108">
          <cell r="G9108" t="str">
            <v>SPO-2022/11-0021</v>
          </cell>
        </row>
        <row r="9108">
          <cell r="I9108" t="str">
            <v>F</v>
          </cell>
          <cell r="J9108">
            <v>28000</v>
          </cell>
          <cell r="K9108">
            <v>28000</v>
          </cell>
          <cell r="L9108">
            <v>84000</v>
          </cell>
          <cell r="M9108" t="str">
            <v>F</v>
          </cell>
          <cell r="N9108">
            <v>3</v>
          </cell>
          <cell r="O9108" t="str">
            <v>L</v>
          </cell>
        </row>
        <row r="9109">
          <cell r="G9109" t="str">
            <v>SPO-2022/11-0063, SPO-2023/03-0016, SPO-2022/10-0005</v>
          </cell>
        </row>
        <row r="9109">
          <cell r="I9109" t="str">
            <v>F</v>
          </cell>
          <cell r="J9109">
            <v>54570</v>
          </cell>
          <cell r="K9109">
            <v>54570</v>
          </cell>
          <cell r="L9109">
            <v>163710</v>
          </cell>
          <cell r="M9109" t="str">
            <v>F</v>
          </cell>
          <cell r="N9109">
            <v>3</v>
          </cell>
          <cell r="O9109" t="str">
            <v>L</v>
          </cell>
        </row>
        <row r="9110">
          <cell r="G9110" t="str">
            <v>SPO-2022/11-0083</v>
          </cell>
        </row>
        <row r="9110">
          <cell r="I9110" t="str">
            <v>F</v>
          </cell>
          <cell r="J9110">
            <v>181.3</v>
          </cell>
          <cell r="K9110">
            <v>181.3</v>
          </cell>
          <cell r="L9110">
            <v>543.9</v>
          </cell>
          <cell r="M9110" t="str">
            <v>F</v>
          </cell>
          <cell r="N9110">
            <v>3</v>
          </cell>
          <cell r="O9110" t="str">
            <v>L</v>
          </cell>
        </row>
        <row r="9111">
          <cell r="G9111" t="str">
            <v>GR-2022/09-0018</v>
          </cell>
        </row>
        <row r="9111">
          <cell r="I9111" t="str">
            <v>F</v>
          </cell>
          <cell r="J9111">
            <v>16.5</v>
          </cell>
          <cell r="K9111">
            <v>16.5</v>
          </cell>
          <cell r="L9111">
            <v>16.5</v>
          </cell>
          <cell r="M9111" t="str">
            <v>F</v>
          </cell>
          <cell r="N9111">
            <v>1</v>
          </cell>
        </row>
        <row r="9112">
          <cell r="F9112" t="str">
            <v>BMOU5437058</v>
          </cell>
          <cell r="G9112" t="str">
            <v>GR-2022/10-0003</v>
          </cell>
          <cell r="H9112" t="str">
            <v>202205-S0059, 202205-S0058, 202207-S0002, 202110-S0067</v>
          </cell>
          <cell r="I9112" t="str">
            <v>F</v>
          </cell>
          <cell r="J9112">
            <v>20582.33</v>
          </cell>
          <cell r="K9112">
            <v>20582.33</v>
          </cell>
          <cell r="L9112">
            <v>93822.49</v>
          </cell>
          <cell r="M9112" t="str">
            <v>F</v>
          </cell>
          <cell r="N9112">
            <v>4.5584</v>
          </cell>
          <cell r="O9112" t="str">
            <v>I</v>
          </cell>
        </row>
        <row r="9113">
          <cell r="G9113" t="str">
            <v>SPO-2022/09-0044</v>
          </cell>
        </row>
        <row r="9113">
          <cell r="I9113" t="str">
            <v>F</v>
          </cell>
          <cell r="J9113">
            <v>3987.5</v>
          </cell>
          <cell r="K9113">
            <v>3987.5</v>
          </cell>
          <cell r="L9113">
            <v>11962.5</v>
          </cell>
          <cell r="M9113" t="str">
            <v>F</v>
          </cell>
          <cell r="N9113">
            <v>3</v>
          </cell>
          <cell r="O9113" t="str">
            <v>N</v>
          </cell>
        </row>
        <row r="9114">
          <cell r="G9114" t="str">
            <v>GR-2022/09-0061</v>
          </cell>
        </row>
        <row r="9114">
          <cell r="I9114" t="str">
            <v>F</v>
          </cell>
          <cell r="J9114">
            <v>1050</v>
          </cell>
          <cell r="K9114">
            <v>1050</v>
          </cell>
          <cell r="L9114">
            <v>1050</v>
          </cell>
          <cell r="M9114" t="str">
            <v>F</v>
          </cell>
          <cell r="N9114">
            <v>1</v>
          </cell>
        </row>
        <row r="9115">
          <cell r="G9115" t="str">
            <v>SPO-2022/11-0080</v>
          </cell>
        </row>
        <row r="9115">
          <cell r="I9115" t="str">
            <v>F</v>
          </cell>
          <cell r="J9115">
            <v>23925</v>
          </cell>
          <cell r="K9115">
            <v>23925</v>
          </cell>
          <cell r="L9115">
            <v>71775</v>
          </cell>
          <cell r="M9115" t="str">
            <v>F</v>
          </cell>
          <cell r="N9115">
            <v>3</v>
          </cell>
          <cell r="O9115" t="str">
            <v>L</v>
          </cell>
        </row>
        <row r="9116">
          <cell r="F9116" t="str">
            <v>DRYU9835174</v>
          </cell>
          <cell r="G9116" t="str">
            <v>GR-2022/10-0002</v>
          </cell>
          <cell r="H9116" t="str">
            <v>202207-S0002</v>
          </cell>
          <cell r="I9116" t="str">
            <v>F</v>
          </cell>
          <cell r="J9116">
            <v>16514.14</v>
          </cell>
          <cell r="K9116">
            <v>16514.14</v>
          </cell>
          <cell r="L9116">
            <v>75278.06</v>
          </cell>
          <cell r="M9116" t="str">
            <v>F</v>
          </cell>
          <cell r="N9116">
            <v>4.5584</v>
          </cell>
          <cell r="O9116" t="str">
            <v>I</v>
          </cell>
        </row>
        <row r="9117">
          <cell r="F9117" t="str">
            <v>BMOU5768673</v>
          </cell>
          <cell r="G9117" t="str">
            <v>GR-2022/10-0009</v>
          </cell>
          <cell r="H9117" t="str">
            <v>202206-S0071</v>
          </cell>
          <cell r="I9117" t="str">
            <v>F</v>
          </cell>
          <cell r="J9117">
            <v>2802</v>
          </cell>
          <cell r="K9117">
            <v>2802</v>
          </cell>
          <cell r="L9117">
            <v>12772.64</v>
          </cell>
          <cell r="M9117" t="str">
            <v>F</v>
          </cell>
          <cell r="N9117">
            <v>4.5584</v>
          </cell>
          <cell r="O9117" t="str">
            <v>I</v>
          </cell>
        </row>
        <row r="9118">
          <cell r="F9118" t="str">
            <v>BMOU5768673</v>
          </cell>
          <cell r="G9118" t="str">
            <v>GR-2022/10-0010</v>
          </cell>
          <cell r="H9118" t="str">
            <v>202110-S0051, 202111-S0015, 202203-S0016, 202111-S0047, 202205-S0058, 202203-S0061</v>
          </cell>
          <cell r="I9118" t="str">
            <v>F</v>
          </cell>
          <cell r="J9118">
            <v>12665.19</v>
          </cell>
          <cell r="K9118">
            <v>12665.19</v>
          </cell>
          <cell r="L9118">
            <v>57733</v>
          </cell>
          <cell r="M9118" t="str">
            <v>F</v>
          </cell>
          <cell r="N9118">
            <v>4.5584</v>
          </cell>
          <cell r="O9118" t="str">
            <v>I</v>
          </cell>
        </row>
        <row r="9119">
          <cell r="G9119" t="str">
            <v>SPO-2022/11-0002</v>
          </cell>
        </row>
        <row r="9119">
          <cell r="I9119" t="str">
            <v>F</v>
          </cell>
          <cell r="J9119">
            <v>7565.04</v>
          </cell>
          <cell r="K9119">
            <v>7565.04</v>
          </cell>
          <cell r="L9119">
            <v>22695.12</v>
          </cell>
          <cell r="M9119" t="str">
            <v>F</v>
          </cell>
          <cell r="N9119">
            <v>3</v>
          </cell>
          <cell r="O9119" t="str">
            <v>L</v>
          </cell>
        </row>
        <row r="9120">
          <cell r="F9120" t="str">
            <v>EITU1986874</v>
          </cell>
          <cell r="G9120" t="str">
            <v>GR-2022/10-0014</v>
          </cell>
          <cell r="H9120" t="str">
            <v>202208-S0049</v>
          </cell>
          <cell r="I9120" t="str">
            <v>F</v>
          </cell>
          <cell r="J9120">
            <v>14810.88</v>
          </cell>
          <cell r="K9120">
            <v>14810.88</v>
          </cell>
          <cell r="L9120">
            <v>68186.33</v>
          </cell>
          <cell r="M9120" t="str">
            <v>F</v>
          </cell>
          <cell r="N9120">
            <v>4.6038</v>
          </cell>
          <cell r="O9120" t="str">
            <v>I</v>
          </cell>
        </row>
        <row r="9121">
          <cell r="F9121" t="str">
            <v>CCLU7236290</v>
          </cell>
          <cell r="G9121" t="str">
            <v>GR-2022/09-0060</v>
          </cell>
          <cell r="H9121" t="str">
            <v>202111-S0022, 202204-S0052, 202201-S0004, 202205-S0076, 202204-S0051</v>
          </cell>
          <cell r="I9121" t="str">
            <v>F</v>
          </cell>
          <cell r="J9121">
            <v>18965.94</v>
          </cell>
          <cell r="K9121">
            <v>18965.94</v>
          </cell>
          <cell r="L9121">
            <v>86109.16</v>
          </cell>
          <cell r="M9121" t="str">
            <v>F</v>
          </cell>
          <cell r="N9121">
            <v>4.5402</v>
          </cell>
          <cell r="O9121" t="str">
            <v>I</v>
          </cell>
        </row>
        <row r="9122">
          <cell r="F9122" t="str">
            <v>CSNU6673307</v>
          </cell>
          <cell r="G9122" t="str">
            <v>GR-2022/09-0068</v>
          </cell>
          <cell r="H9122" t="str">
            <v>202206-S0050, 202109-S0039, 202208-S0034, 202207-S0040, 202204-S0029, 202104-S0078, 202103-S0015, 202208-S0059, 202208-S0053</v>
          </cell>
          <cell r="I9122" t="str">
            <v>F</v>
          </cell>
          <cell r="J9122">
            <v>17293.87</v>
          </cell>
          <cell r="K9122">
            <v>17293.87</v>
          </cell>
          <cell r="L9122">
            <v>78517.63</v>
          </cell>
          <cell r="M9122" t="str">
            <v>F</v>
          </cell>
          <cell r="N9122">
            <v>4.5402</v>
          </cell>
          <cell r="O9122" t="str">
            <v>I</v>
          </cell>
        </row>
        <row r="9123">
          <cell r="F9123" t="str">
            <v>CSNU6673307</v>
          </cell>
          <cell r="G9123" t="str">
            <v>GR-2022/09-0067</v>
          </cell>
          <cell r="H9123" t="str">
            <v>202108-S0031, 202208-S0015, 202208-S0070</v>
          </cell>
          <cell r="I9123" t="str">
            <v>F</v>
          </cell>
          <cell r="J9123">
            <v>181.64</v>
          </cell>
          <cell r="K9123">
            <v>181.64</v>
          </cell>
          <cell r="L9123">
            <v>824.68</v>
          </cell>
          <cell r="M9123" t="str">
            <v>F</v>
          </cell>
          <cell r="N9123">
            <v>4.5402</v>
          </cell>
          <cell r="O9123" t="str">
            <v>I</v>
          </cell>
        </row>
        <row r="9124">
          <cell r="G9124" t="str">
            <v>SPO-2023/07-0005, SPO-2023/06-0037, SPO-2022/11-0016, SPO-2023/03-0006, SPO-2022/12-0065, SPO-2023/02-0018</v>
          </cell>
        </row>
        <row r="9124">
          <cell r="I9124" t="str">
            <v>F</v>
          </cell>
          <cell r="J9124">
            <v>172588</v>
          </cell>
          <cell r="K9124">
            <v>172588</v>
          </cell>
          <cell r="L9124">
            <v>517764</v>
          </cell>
          <cell r="M9124" t="str">
            <v>F</v>
          </cell>
          <cell r="N9124">
            <v>3</v>
          </cell>
          <cell r="O9124" t="str">
            <v>L</v>
          </cell>
        </row>
        <row r="9125">
          <cell r="G9125" t="str">
            <v>SPO-2022/09-0050</v>
          </cell>
        </row>
        <row r="9125">
          <cell r="I9125" t="str">
            <v>F</v>
          </cell>
          <cell r="J9125">
            <v>16930</v>
          </cell>
          <cell r="K9125">
            <v>16930</v>
          </cell>
          <cell r="L9125">
            <v>50790</v>
          </cell>
          <cell r="M9125" t="str">
            <v>F</v>
          </cell>
          <cell r="N9125">
            <v>3</v>
          </cell>
          <cell r="O9125" t="str">
            <v>L</v>
          </cell>
        </row>
        <row r="9126">
          <cell r="I9126" t="str">
            <v>F</v>
          </cell>
          <cell r="J9126">
            <v>26445</v>
          </cell>
          <cell r="K9126">
            <v>26445</v>
          </cell>
          <cell r="L9126">
            <v>79335</v>
          </cell>
          <cell r="M9126" t="str">
            <v>F</v>
          </cell>
          <cell r="N9126">
            <v>3</v>
          </cell>
          <cell r="O9126" t="str">
            <v>N</v>
          </cell>
        </row>
        <row r="9127">
          <cell r="G9127" t="str">
            <v>SPO-2022/11-0012</v>
          </cell>
        </row>
        <row r="9127">
          <cell r="I9127" t="str">
            <v>F</v>
          </cell>
          <cell r="J9127">
            <v>725</v>
          </cell>
          <cell r="K9127">
            <v>725</v>
          </cell>
          <cell r="L9127">
            <v>2175</v>
          </cell>
          <cell r="M9127" t="str">
            <v>F</v>
          </cell>
          <cell r="N9127">
            <v>3</v>
          </cell>
          <cell r="O9127" t="str">
            <v>L</v>
          </cell>
        </row>
        <row r="9128">
          <cell r="G9128" t="str">
            <v>SPO-2022/12-0038, SPO-2023/06-0023, SPO-2023/03-0018, SPO-2023/04-0006, SPO-2023/05-0022</v>
          </cell>
        </row>
        <row r="9128">
          <cell r="I9128" t="str">
            <v>F</v>
          </cell>
          <cell r="J9128">
            <v>220249.9</v>
          </cell>
          <cell r="K9128">
            <v>220249.9</v>
          </cell>
          <cell r="L9128">
            <v>660749.7</v>
          </cell>
          <cell r="M9128" t="str">
            <v>F</v>
          </cell>
          <cell r="N9128">
            <v>3</v>
          </cell>
          <cell r="O9128" t="str">
            <v>L</v>
          </cell>
        </row>
        <row r="9129">
          <cell r="G9129" t="str">
            <v>SPO-2022/09-0050</v>
          </cell>
        </row>
        <row r="9129">
          <cell r="I9129" t="str">
            <v>F</v>
          </cell>
          <cell r="J9129">
            <v>9544</v>
          </cell>
          <cell r="K9129">
            <v>9544</v>
          </cell>
          <cell r="L9129">
            <v>28632</v>
          </cell>
          <cell r="M9129" t="str">
            <v>F</v>
          </cell>
          <cell r="N9129">
            <v>3</v>
          </cell>
          <cell r="O9129" t="str">
            <v>L</v>
          </cell>
        </row>
        <row r="9130">
          <cell r="G9130" t="str">
            <v>SPO-2022/11-0001</v>
          </cell>
        </row>
        <row r="9130">
          <cell r="I9130" t="str">
            <v>F</v>
          </cell>
          <cell r="J9130">
            <v>13300</v>
          </cell>
          <cell r="K9130">
            <v>13300</v>
          </cell>
          <cell r="L9130">
            <v>39900</v>
          </cell>
          <cell r="M9130" t="str">
            <v>F</v>
          </cell>
          <cell r="N9130">
            <v>3</v>
          </cell>
          <cell r="O9130" t="str">
            <v>L</v>
          </cell>
        </row>
        <row r="9131">
          <cell r="G9131" t="str">
            <v>SPO-2022/11-0074, SPO-2022/11-0042, SPO-2022/11-0011, SPO-2023/07-0039, SPO-2023/04-0022, SPO-2022/12-0031, SPO-2023/10-0018, SPO-2023/06-0040, SPO-2023/04-0021, SPO-2023/04-0050</v>
          </cell>
        </row>
        <row r="9131">
          <cell r="I9131" t="str">
            <v>F</v>
          </cell>
          <cell r="J9131">
            <v>158934</v>
          </cell>
          <cell r="K9131">
            <v>158934</v>
          </cell>
          <cell r="L9131">
            <v>158934</v>
          </cell>
          <cell r="M9131" t="str">
            <v>F</v>
          </cell>
          <cell r="N9131">
            <v>1</v>
          </cell>
          <cell r="O9131" t="str">
            <v>L</v>
          </cell>
        </row>
        <row r="9132">
          <cell r="F9132" t="str">
            <v>CSNU6673307</v>
          </cell>
          <cell r="G9132" t="str">
            <v>GR-2022/09-0066</v>
          </cell>
          <cell r="H9132" t="str">
            <v>202105-S0042, 202205-S0022, 202206-S0024</v>
          </cell>
          <cell r="I9132" t="str">
            <v>F</v>
          </cell>
          <cell r="J9132">
            <v>4049.95</v>
          </cell>
          <cell r="K9132">
            <v>4049.95</v>
          </cell>
          <cell r="L9132">
            <v>18387.58</v>
          </cell>
          <cell r="M9132" t="str">
            <v>F</v>
          </cell>
          <cell r="N9132">
            <v>4.5402</v>
          </cell>
          <cell r="O9132" t="str">
            <v>I</v>
          </cell>
        </row>
        <row r="9133">
          <cell r="G9133" t="str">
            <v>SPO-2022/09-0058, SPO-2022/10-0017, SPO-2022/11-0036, SPO-2022/11-0076, SPO-2022/09-0057</v>
          </cell>
        </row>
        <row r="9133">
          <cell r="I9133" t="str">
            <v>F</v>
          </cell>
          <cell r="J9133">
            <v>90030</v>
          </cell>
          <cell r="K9133">
            <v>90030</v>
          </cell>
          <cell r="L9133">
            <v>270090</v>
          </cell>
          <cell r="M9133" t="str">
            <v>F</v>
          </cell>
          <cell r="N9133">
            <v>3</v>
          </cell>
          <cell r="O9133" t="str">
            <v>L</v>
          </cell>
        </row>
        <row r="9134">
          <cell r="G9134" t="str">
            <v>SPO-2022/09-0030</v>
          </cell>
        </row>
        <row r="9134">
          <cell r="I9134" t="str">
            <v>F</v>
          </cell>
          <cell r="J9134">
            <v>1560</v>
          </cell>
          <cell r="K9134">
            <v>1560</v>
          </cell>
          <cell r="L9134">
            <v>4680</v>
          </cell>
          <cell r="M9134" t="str">
            <v>F</v>
          </cell>
          <cell r="N9134">
            <v>3</v>
          </cell>
          <cell r="O9134" t="str">
            <v>L</v>
          </cell>
        </row>
        <row r="9135">
          <cell r="G9135" t="str">
            <v>SPO-2022/11-0065</v>
          </cell>
        </row>
        <row r="9135">
          <cell r="I9135" t="str">
            <v>F</v>
          </cell>
          <cell r="J9135">
            <v>720</v>
          </cell>
          <cell r="K9135">
            <v>720</v>
          </cell>
          <cell r="L9135">
            <v>2160</v>
          </cell>
          <cell r="M9135" t="str">
            <v>F</v>
          </cell>
          <cell r="N9135">
            <v>3</v>
          </cell>
          <cell r="O9135" t="str">
            <v>L</v>
          </cell>
        </row>
        <row r="9136">
          <cell r="G9136" t="str">
            <v>SPO-2022/12-0034, SPO-2022/11-0009</v>
          </cell>
        </row>
        <row r="9136">
          <cell r="I9136" t="str">
            <v>F</v>
          </cell>
          <cell r="J9136">
            <v>18810</v>
          </cell>
          <cell r="K9136">
            <v>18810</v>
          </cell>
          <cell r="L9136">
            <v>56430</v>
          </cell>
          <cell r="M9136" t="str">
            <v>F</v>
          </cell>
          <cell r="N9136">
            <v>3</v>
          </cell>
          <cell r="O9136" t="str">
            <v>L</v>
          </cell>
        </row>
        <row r="9137">
          <cell r="G9137" t="str">
            <v>SPO-2022/10-0010</v>
          </cell>
        </row>
        <row r="9137">
          <cell r="I9137" t="str">
            <v>F</v>
          </cell>
          <cell r="J9137">
            <v>9450</v>
          </cell>
          <cell r="K9137">
            <v>9450</v>
          </cell>
          <cell r="L9137">
            <v>28350</v>
          </cell>
          <cell r="M9137" t="str">
            <v>F</v>
          </cell>
          <cell r="N9137">
            <v>3</v>
          </cell>
          <cell r="O9137" t="str">
            <v>L</v>
          </cell>
        </row>
        <row r="9138">
          <cell r="F9138" t="str">
            <v>TGHU6244249</v>
          </cell>
          <cell r="G9138" t="str">
            <v>GR-2022/09-0064</v>
          </cell>
          <cell r="H9138" t="str">
            <v>202203-S0077, 202207-S0020, 202204-S0057, 202204-S0067, 202205-S0076, 202111-S0022</v>
          </cell>
          <cell r="I9138" t="str">
            <v>F</v>
          </cell>
          <cell r="J9138">
            <v>18013.58</v>
          </cell>
          <cell r="K9138">
            <v>18013.58</v>
          </cell>
          <cell r="L9138">
            <v>81785.26</v>
          </cell>
          <cell r="M9138" t="str">
            <v>F</v>
          </cell>
          <cell r="N9138">
            <v>4.5402</v>
          </cell>
          <cell r="O9138" t="str">
            <v>I</v>
          </cell>
        </row>
        <row r="9139">
          <cell r="G9139" t="str">
            <v>SPO-2022/10-0004, SPO-2022/11-0055, SPO-2022/12-0007, SPO-2022/11-0051</v>
          </cell>
        </row>
        <row r="9139">
          <cell r="I9139" t="str">
            <v>F</v>
          </cell>
          <cell r="J9139">
            <v>145820</v>
          </cell>
          <cell r="K9139">
            <v>145820</v>
          </cell>
          <cell r="L9139">
            <v>437460</v>
          </cell>
          <cell r="M9139" t="str">
            <v>F</v>
          </cell>
          <cell r="N9139">
            <v>3</v>
          </cell>
          <cell r="O9139" t="str">
            <v>N</v>
          </cell>
        </row>
        <row r="9140">
          <cell r="F9140" t="str">
            <v>FCIU9876381</v>
          </cell>
          <cell r="G9140" t="str">
            <v>GR-2022/09-0049</v>
          </cell>
          <cell r="H9140" t="str">
            <v>202207-S0037, 202208-S0023, 202204-S0081, 202207-S0013, 202110-S0017, 202208-S0009, 202208-S0031, 202104-S0045, 202207-S0042, 202206-S0020, 202205-S0052</v>
          </cell>
          <cell r="I9140" t="str">
            <v>F</v>
          </cell>
          <cell r="J9140">
            <v>27354.52</v>
          </cell>
          <cell r="K9140">
            <v>27354.52</v>
          </cell>
          <cell r="L9140">
            <v>123877.68</v>
          </cell>
          <cell r="M9140" t="str">
            <v>F</v>
          </cell>
          <cell r="N9140">
            <v>4.5286</v>
          </cell>
          <cell r="O9140" t="str">
            <v>I</v>
          </cell>
        </row>
        <row r="9141">
          <cell r="G9141" t="str">
            <v>SPO-2022/12-0007, SPO-2022/10-0004, SPO-2022/10-0003</v>
          </cell>
        </row>
        <row r="9141">
          <cell r="I9141" t="str">
            <v>F</v>
          </cell>
          <cell r="J9141">
            <v>101790</v>
          </cell>
          <cell r="K9141">
            <v>101790</v>
          </cell>
          <cell r="L9141">
            <v>305370</v>
          </cell>
          <cell r="M9141" t="str">
            <v>F</v>
          </cell>
          <cell r="N9141">
            <v>3</v>
          </cell>
          <cell r="O9141" t="str">
            <v>L</v>
          </cell>
        </row>
        <row r="9142">
          <cell r="G9142" t="str">
            <v>SPO-2022/09-0015</v>
          </cell>
        </row>
        <row r="9142">
          <cell r="I9142" t="str">
            <v>F</v>
          </cell>
          <cell r="J9142">
            <v>2200</v>
          </cell>
          <cell r="K9142">
            <v>2200</v>
          </cell>
          <cell r="L9142">
            <v>6600</v>
          </cell>
          <cell r="M9142" t="str">
            <v>F</v>
          </cell>
          <cell r="N9142">
            <v>3</v>
          </cell>
          <cell r="O9142" t="str">
            <v>L</v>
          </cell>
        </row>
        <row r="9143">
          <cell r="G9143" t="str">
            <v>SPO-2023/02-0010, SPO-2023/03-0038, SPO-2023/04-0027</v>
          </cell>
        </row>
        <row r="9143">
          <cell r="I9143" t="str">
            <v>F</v>
          </cell>
          <cell r="J9143">
            <v>106920</v>
          </cell>
          <cell r="K9143">
            <v>106920</v>
          </cell>
          <cell r="L9143">
            <v>106920</v>
          </cell>
          <cell r="M9143" t="str">
            <v>F</v>
          </cell>
          <cell r="N9143">
            <v>1</v>
          </cell>
          <cell r="O9143" t="str">
            <v>L</v>
          </cell>
        </row>
        <row r="9144">
          <cell r="G9144" t="str">
            <v>SPO-2023/03-0037, SPO-2022/09-0051, SPO-2023/01-0008, SPO-2023/05-0037, SPO-2022/12-0061, SPO-2023/02-0009</v>
          </cell>
        </row>
        <row r="9144">
          <cell r="I9144" t="str">
            <v>F</v>
          </cell>
          <cell r="J9144">
            <v>130795</v>
          </cell>
          <cell r="K9144">
            <v>130795</v>
          </cell>
          <cell r="L9144">
            <v>130795</v>
          </cell>
          <cell r="M9144" t="str">
            <v>F</v>
          </cell>
          <cell r="N9144">
            <v>1</v>
          </cell>
          <cell r="O9144" t="str">
            <v>L</v>
          </cell>
        </row>
        <row r="9145">
          <cell r="G9145" t="str">
            <v>SPO-2022/09-0042</v>
          </cell>
        </row>
        <row r="9145">
          <cell r="I9145" t="str">
            <v>F</v>
          </cell>
          <cell r="J9145">
            <v>28126</v>
          </cell>
          <cell r="K9145">
            <v>28126</v>
          </cell>
          <cell r="L9145">
            <v>84378</v>
          </cell>
          <cell r="M9145" t="str">
            <v>F</v>
          </cell>
          <cell r="N9145">
            <v>3</v>
          </cell>
          <cell r="O9145" t="str">
            <v>L</v>
          </cell>
        </row>
        <row r="9146">
          <cell r="G9146" t="str">
            <v>SPO-2022/09-0037</v>
          </cell>
        </row>
        <row r="9146">
          <cell r="I9146" t="str">
            <v>F</v>
          </cell>
          <cell r="J9146">
            <v>13959</v>
          </cell>
          <cell r="K9146">
            <v>13959</v>
          </cell>
          <cell r="L9146">
            <v>13959</v>
          </cell>
          <cell r="M9146" t="str">
            <v>F</v>
          </cell>
          <cell r="N9146">
            <v>1</v>
          </cell>
          <cell r="O9146" t="str">
            <v>N</v>
          </cell>
        </row>
        <row r="9147">
          <cell r="I9147" t="str">
            <v>F</v>
          </cell>
          <cell r="J9147">
            <v>0</v>
          </cell>
          <cell r="K9147">
            <v>0</v>
          </cell>
          <cell r="L9147">
            <v>0</v>
          </cell>
          <cell r="M9147" t="str">
            <v>F</v>
          </cell>
          <cell r="N9147">
            <v>3</v>
          </cell>
          <cell r="O9147" t="str">
            <v>N</v>
          </cell>
        </row>
        <row r="9148">
          <cell r="F9148" t="str">
            <v>TCNU5680138</v>
          </cell>
          <cell r="G9148" t="str">
            <v>GR-2022/09-0048</v>
          </cell>
          <cell r="H9148" t="str">
            <v>202206-S0066, 202207-S0051</v>
          </cell>
          <cell r="I9148" t="str">
            <v>F</v>
          </cell>
          <cell r="J9148">
            <v>10499.8</v>
          </cell>
          <cell r="K9148">
            <v>10499.8</v>
          </cell>
          <cell r="L9148">
            <v>47549.39</v>
          </cell>
          <cell r="M9148" t="str">
            <v>F</v>
          </cell>
          <cell r="N9148">
            <v>4.5286</v>
          </cell>
          <cell r="O9148" t="str">
            <v>I</v>
          </cell>
        </row>
        <row r="9149">
          <cell r="F9149" t="str">
            <v>SEGU4436645</v>
          </cell>
          <cell r="G9149" t="str">
            <v>GR-2022/09-0044</v>
          </cell>
          <cell r="H9149" t="str">
            <v>202206-S0011, 202207-S0051</v>
          </cell>
          <cell r="I9149" t="str">
            <v>F</v>
          </cell>
          <cell r="J9149">
            <v>10496.98</v>
          </cell>
          <cell r="K9149">
            <v>10496.98</v>
          </cell>
          <cell r="L9149">
            <v>47536.62</v>
          </cell>
          <cell r="M9149" t="str">
            <v>F</v>
          </cell>
          <cell r="N9149">
            <v>4.5286</v>
          </cell>
          <cell r="O9149" t="str">
            <v>I</v>
          </cell>
        </row>
        <row r="9150">
          <cell r="G9150" t="str">
            <v>SPO-2022/09-0027</v>
          </cell>
        </row>
        <row r="9150">
          <cell r="I9150" t="str">
            <v>F</v>
          </cell>
          <cell r="J9150">
            <v>220</v>
          </cell>
          <cell r="K9150">
            <v>220</v>
          </cell>
          <cell r="L9150">
            <v>660</v>
          </cell>
          <cell r="M9150" t="str">
            <v>F</v>
          </cell>
          <cell r="N9150">
            <v>3</v>
          </cell>
          <cell r="O9150" t="str">
            <v>L</v>
          </cell>
        </row>
        <row r="9151">
          <cell r="F9151" t="str">
            <v>CMAU5023831</v>
          </cell>
          <cell r="G9151" t="str">
            <v>GR-2022/09-0046</v>
          </cell>
          <cell r="H9151" t="str">
            <v>202206-S0026, 202202-S0038, 202105-S0041, 202204-S0075, 202103-S0106, 202206-S0013, 202204-S0063</v>
          </cell>
          <cell r="I9151" t="str">
            <v>F</v>
          </cell>
          <cell r="J9151">
            <v>23341.04</v>
          </cell>
          <cell r="K9151">
            <v>23341.04</v>
          </cell>
          <cell r="L9151">
            <v>105702.23</v>
          </cell>
          <cell r="M9151" t="str">
            <v>F</v>
          </cell>
          <cell r="N9151">
            <v>4.5286</v>
          </cell>
          <cell r="O9151" t="str">
            <v>I</v>
          </cell>
        </row>
        <row r="9152">
          <cell r="F9152" t="str">
            <v>CAAU6045980</v>
          </cell>
          <cell r="G9152" t="str">
            <v>GR-2022/09-0050</v>
          </cell>
          <cell r="H9152" t="str">
            <v>202205-S0006, 202202-S0031, 202103-S0106, 202105-S0041, 202206-S0026</v>
          </cell>
          <cell r="I9152" t="str">
            <v>F</v>
          </cell>
          <cell r="J9152">
            <v>18214.54</v>
          </cell>
          <cell r="K9152">
            <v>18214.54</v>
          </cell>
          <cell r="L9152">
            <v>82486.37</v>
          </cell>
          <cell r="M9152" t="str">
            <v>F</v>
          </cell>
          <cell r="N9152">
            <v>4.5286</v>
          </cell>
          <cell r="O9152" t="str">
            <v>I</v>
          </cell>
        </row>
        <row r="9153">
          <cell r="G9153" t="str">
            <v>SPO-2023/02-0009, SPO-2023/03-0037, SPO-2023/01-0008, SPO-2022/12-0061, SPO-2023/05-0037, SPO-2022/09-0051, SPO-2023/02-0010</v>
          </cell>
        </row>
        <row r="9153">
          <cell r="I9153" t="str">
            <v>F</v>
          </cell>
          <cell r="J9153">
            <v>130795</v>
          </cell>
          <cell r="K9153">
            <v>130795</v>
          </cell>
          <cell r="L9153">
            <v>130795</v>
          </cell>
          <cell r="M9153" t="str">
            <v>F</v>
          </cell>
          <cell r="N9153">
            <v>1</v>
          </cell>
          <cell r="O9153" t="str">
            <v>L</v>
          </cell>
        </row>
        <row r="9154">
          <cell r="G9154" t="str">
            <v>SPO-2023/06-0048, SPO-2023/03-0007, SPO-2023/03-0008, SPO-2022/12-0018, SPO-2022/12-0009, SPO-2022/12-0016, SPO-2023/01-0007, SPO-2022/12-0059, SPO-2023/03-0041, SPO-2023/03-0006, SPO-2022/12-0062, SPO-2023/07-0035, SPO-2022/11-0052, SPO-2023/02-0002, SPO-2023/07-0002, SPO-2023/04-0001</v>
          </cell>
        </row>
        <row r="9154">
          <cell r="I9154" t="str">
            <v>F</v>
          </cell>
          <cell r="J9154">
            <v>738858</v>
          </cell>
          <cell r="K9154">
            <v>738858</v>
          </cell>
          <cell r="L9154">
            <v>2216574</v>
          </cell>
          <cell r="M9154" t="str">
            <v>F</v>
          </cell>
          <cell r="N9154">
            <v>3</v>
          </cell>
          <cell r="O9154" t="str">
            <v>L</v>
          </cell>
        </row>
        <row r="9155">
          <cell r="G9155" t="str">
            <v>GR-2022/08-0056</v>
          </cell>
        </row>
        <row r="9155">
          <cell r="I9155" t="str">
            <v>F</v>
          </cell>
          <cell r="J9155">
            <v>414</v>
          </cell>
          <cell r="K9155">
            <v>414</v>
          </cell>
          <cell r="L9155">
            <v>414</v>
          </cell>
          <cell r="M9155" t="str">
            <v>F</v>
          </cell>
          <cell r="N9155">
            <v>1</v>
          </cell>
        </row>
        <row r="9156">
          <cell r="I9156" t="str">
            <v>T</v>
          </cell>
          <cell r="J9156">
            <v>107.3</v>
          </cell>
          <cell r="K9156">
            <v>107.3</v>
          </cell>
          <cell r="L9156">
            <v>321.9</v>
          </cell>
          <cell r="M9156" t="str">
            <v>F</v>
          </cell>
          <cell r="N9156">
            <v>3</v>
          </cell>
          <cell r="O9156" t="str">
            <v>L</v>
          </cell>
        </row>
        <row r="9157">
          <cell r="G9157" t="str">
            <v>SPO-2022/11-0040</v>
          </cell>
        </row>
        <row r="9157">
          <cell r="I9157" t="str">
            <v>F</v>
          </cell>
          <cell r="J9157">
            <v>5000</v>
          </cell>
          <cell r="K9157">
            <v>5000</v>
          </cell>
          <cell r="L9157">
            <v>15000</v>
          </cell>
          <cell r="M9157" t="str">
            <v>F</v>
          </cell>
          <cell r="N9157">
            <v>3</v>
          </cell>
          <cell r="O9157" t="str">
            <v>L</v>
          </cell>
        </row>
        <row r="9158">
          <cell r="G9158" t="str">
            <v>SPO-2022/11-0006</v>
          </cell>
        </row>
        <row r="9158">
          <cell r="I9158" t="str">
            <v>F</v>
          </cell>
          <cell r="J9158">
            <v>8000</v>
          </cell>
          <cell r="K9158">
            <v>8000</v>
          </cell>
          <cell r="L9158">
            <v>24000</v>
          </cell>
          <cell r="M9158" t="str">
            <v>F</v>
          </cell>
          <cell r="N9158">
            <v>3</v>
          </cell>
          <cell r="O9158" t="str">
            <v>L</v>
          </cell>
        </row>
        <row r="9159">
          <cell r="G9159" t="str">
            <v>SPO-2022/09-0030</v>
          </cell>
        </row>
        <row r="9159">
          <cell r="I9159" t="str">
            <v>F</v>
          </cell>
          <cell r="J9159">
            <v>15700</v>
          </cell>
          <cell r="K9159">
            <v>15700</v>
          </cell>
          <cell r="L9159">
            <v>47100</v>
          </cell>
          <cell r="M9159" t="str">
            <v>F</v>
          </cell>
          <cell r="N9159">
            <v>3</v>
          </cell>
          <cell r="O9159" t="str">
            <v>L</v>
          </cell>
        </row>
        <row r="9160">
          <cell r="G9160" t="str">
            <v>SPO-2023/06-0003, SPO-2022/12-0026, SPO-2022/12-0047, SPO-2022/10-0015, SPO-2022/12-0069, SPO-2023/03-0053, SPO-2022/11-0047, SPO-2023/02-0008, SPO-2022/11-0025, SPO-2022/09-0034, SPO-2022/12-0024</v>
          </cell>
        </row>
        <row r="9160">
          <cell r="I9160" t="str">
            <v>F</v>
          </cell>
          <cell r="J9160">
            <v>431083</v>
          </cell>
          <cell r="K9160">
            <v>431083</v>
          </cell>
          <cell r="L9160">
            <v>1293249</v>
          </cell>
          <cell r="M9160" t="str">
            <v>F</v>
          </cell>
          <cell r="N9160">
            <v>3</v>
          </cell>
          <cell r="O9160" t="str">
            <v>N</v>
          </cell>
        </row>
        <row r="9161">
          <cell r="G9161" t="str">
            <v>SPO-2022/09-0015</v>
          </cell>
        </row>
        <row r="9161">
          <cell r="I9161" t="str">
            <v>F</v>
          </cell>
          <cell r="J9161">
            <v>5250</v>
          </cell>
          <cell r="K9161">
            <v>5250</v>
          </cell>
          <cell r="L9161">
            <v>15750</v>
          </cell>
          <cell r="M9161" t="str">
            <v>F</v>
          </cell>
          <cell r="N9161">
            <v>3</v>
          </cell>
          <cell r="O9161" t="str">
            <v>L</v>
          </cell>
        </row>
        <row r="9162">
          <cell r="I9162" t="str">
            <v>F</v>
          </cell>
          <cell r="J9162">
            <v>0</v>
          </cell>
          <cell r="K9162">
            <v>0</v>
          </cell>
          <cell r="L9162">
            <v>0</v>
          </cell>
          <cell r="M9162" t="str">
            <v>F</v>
          </cell>
          <cell r="N9162">
            <v>3</v>
          </cell>
          <cell r="O9162" t="str">
            <v>N</v>
          </cell>
        </row>
        <row r="9163">
          <cell r="I9163" t="str">
            <v>F</v>
          </cell>
          <cell r="J9163">
            <v>170</v>
          </cell>
          <cell r="K9163">
            <v>170</v>
          </cell>
          <cell r="L9163">
            <v>170</v>
          </cell>
          <cell r="M9163" t="str">
            <v>F</v>
          </cell>
          <cell r="N9163">
            <v>1</v>
          </cell>
          <cell r="O9163" t="str">
            <v>N</v>
          </cell>
        </row>
        <row r="9164">
          <cell r="G9164" t="str">
            <v>SPO-2022/10-0002, SPO-2022/11-0044, SPO-2022/11-0078, SPO-2022/10-0001, SPO-2022/11-0028, SPO-2022/11-0026</v>
          </cell>
        </row>
        <row r="9164">
          <cell r="I9164" t="str">
            <v>F</v>
          </cell>
          <cell r="J9164">
            <v>126800</v>
          </cell>
          <cell r="K9164">
            <v>126800</v>
          </cell>
          <cell r="L9164">
            <v>380400</v>
          </cell>
          <cell r="M9164" t="str">
            <v>F</v>
          </cell>
          <cell r="N9164">
            <v>3</v>
          </cell>
          <cell r="O9164" t="str">
            <v>L</v>
          </cell>
        </row>
        <row r="9165">
          <cell r="G9165" t="str">
            <v>SPO-2022/11-0011, SPO-2022/12-0031, SPO-2022/11-0074, SPO-2022/09-0054, SPO-2022/11-0042</v>
          </cell>
        </row>
        <row r="9165">
          <cell r="I9165" t="str">
            <v>F</v>
          </cell>
          <cell r="J9165">
            <v>167527.88</v>
          </cell>
          <cell r="K9165">
            <v>167527.88</v>
          </cell>
          <cell r="L9165">
            <v>167527.88</v>
          </cell>
          <cell r="M9165" t="str">
            <v>F</v>
          </cell>
          <cell r="N9165">
            <v>1</v>
          </cell>
          <cell r="O9165" t="str">
            <v>L</v>
          </cell>
        </row>
        <row r="9166">
          <cell r="G9166" t="str">
            <v>SPO-2022/09-0056</v>
          </cell>
        </row>
        <row r="9166">
          <cell r="I9166" t="str">
            <v>F</v>
          </cell>
          <cell r="J9166">
            <v>4800</v>
          </cell>
          <cell r="K9166">
            <v>4800</v>
          </cell>
          <cell r="L9166">
            <v>14400</v>
          </cell>
          <cell r="M9166" t="str">
            <v>F</v>
          </cell>
          <cell r="N9166">
            <v>3</v>
          </cell>
          <cell r="O9166" t="str">
            <v>L</v>
          </cell>
        </row>
        <row r="9167">
          <cell r="F9167" t="str">
            <v>FFAU2823090</v>
          </cell>
          <cell r="G9167" t="str">
            <v>GR-2022/09-0038</v>
          </cell>
          <cell r="H9167" t="str">
            <v>202204-S0081, 202204-S0076, 202208-S0043, 202207-S0013, 202205-S0005, 202207-S0042, 202206-S0035, 202206-S0033</v>
          </cell>
          <cell r="I9167" t="str">
            <v>F</v>
          </cell>
          <cell r="J9167">
            <v>20284.69</v>
          </cell>
          <cell r="K9167">
            <v>20284.69</v>
          </cell>
          <cell r="L9167">
            <v>91853.13</v>
          </cell>
          <cell r="M9167" t="str">
            <v>F</v>
          </cell>
          <cell r="N9167">
            <v>4.5282</v>
          </cell>
          <cell r="O9167" t="str">
            <v>I</v>
          </cell>
        </row>
        <row r="9168">
          <cell r="G9168" t="str">
            <v>SPO-2022/11-0015, SPO-2022/11-0010, SPO-2022/11-0060</v>
          </cell>
        </row>
        <row r="9168">
          <cell r="I9168" t="str">
            <v>F</v>
          </cell>
          <cell r="J9168">
            <v>164048.28</v>
          </cell>
          <cell r="K9168">
            <v>164048.28</v>
          </cell>
          <cell r="L9168">
            <v>492144.84</v>
          </cell>
          <cell r="M9168" t="str">
            <v>F</v>
          </cell>
          <cell r="N9168">
            <v>3</v>
          </cell>
          <cell r="O9168" t="str">
            <v>L</v>
          </cell>
        </row>
        <row r="9169">
          <cell r="F9169" t="str">
            <v>CSNU6669056</v>
          </cell>
          <cell r="G9169" t="str">
            <v>GR-2022/09-0035</v>
          </cell>
          <cell r="H9169" t="str">
            <v>202206-S0033, 202204-S0083, 202104-S0045, 202109-S0059, 202111-S0016, 202207-S0037, 202205-S0052, 202207-S0013</v>
          </cell>
          <cell r="I9169" t="str">
            <v>F</v>
          </cell>
          <cell r="J9169">
            <v>20539.21</v>
          </cell>
          <cell r="K9169">
            <v>20539.21</v>
          </cell>
          <cell r="L9169">
            <v>93005.65</v>
          </cell>
          <cell r="M9169" t="str">
            <v>F</v>
          </cell>
          <cell r="N9169">
            <v>4.5282</v>
          </cell>
          <cell r="O9169" t="str">
            <v>I</v>
          </cell>
        </row>
        <row r="9170">
          <cell r="G9170" t="str">
            <v>SPO-2022/11-0006, SPO-2022/11-0065</v>
          </cell>
        </row>
        <row r="9170">
          <cell r="I9170" t="str">
            <v>F</v>
          </cell>
          <cell r="J9170">
            <v>98625</v>
          </cell>
          <cell r="K9170">
            <v>98625</v>
          </cell>
          <cell r="L9170">
            <v>295875</v>
          </cell>
          <cell r="M9170" t="str">
            <v>F</v>
          </cell>
          <cell r="N9170">
            <v>3</v>
          </cell>
          <cell r="O9170" t="str">
            <v>L</v>
          </cell>
        </row>
        <row r="9171">
          <cell r="G9171" t="str">
            <v>SPO-2022/11-0026, SPO-2023/04-0038, SPO-2022/11-0078, SPO-2023/05-0028, SPO-2023/01-0001, SPO-2023/01-0002, SPO-2023/04-0036, SPO-2022/12-0029, SPO-2022/11-0077, SPO-2023/06-0007, SPO-2022/12-0070, SPO-2022/11-0028</v>
          </cell>
        </row>
        <row r="9171">
          <cell r="I9171" t="str">
            <v>F</v>
          </cell>
          <cell r="J9171">
            <v>112713</v>
          </cell>
          <cell r="K9171">
            <v>112713</v>
          </cell>
          <cell r="L9171">
            <v>338139</v>
          </cell>
          <cell r="M9171" t="str">
            <v>F</v>
          </cell>
          <cell r="N9171">
            <v>3</v>
          </cell>
          <cell r="O9171" t="str">
            <v>L</v>
          </cell>
        </row>
        <row r="9172">
          <cell r="F9172" t="str">
            <v>BEAU5795566</v>
          </cell>
          <cell r="G9172" t="str">
            <v>GR-2022/09-0040</v>
          </cell>
          <cell r="H9172" t="str">
            <v>202206-S0008, 202208-S0024, 202208-S0043, 202206-S0020, 202206-S0067, 202206-S0036, 202206-S0033, 202104-S0045, 202207-S0006</v>
          </cell>
          <cell r="I9172" t="str">
            <v>F</v>
          </cell>
          <cell r="J9172">
            <v>27699.57</v>
          </cell>
          <cell r="K9172">
            <v>27699.57</v>
          </cell>
          <cell r="L9172">
            <v>125429.19</v>
          </cell>
          <cell r="M9172" t="str">
            <v>F</v>
          </cell>
          <cell r="N9172">
            <v>4.5282</v>
          </cell>
          <cell r="O9172" t="str">
            <v>I</v>
          </cell>
        </row>
        <row r="9173">
          <cell r="G9173" t="str">
            <v>SPO-2022/09-0054</v>
          </cell>
        </row>
        <row r="9173">
          <cell r="I9173" t="str">
            <v>F</v>
          </cell>
          <cell r="J9173">
            <v>24000</v>
          </cell>
          <cell r="K9173">
            <v>24000</v>
          </cell>
          <cell r="L9173">
            <v>24000</v>
          </cell>
          <cell r="M9173" t="str">
            <v>F</v>
          </cell>
          <cell r="N9173">
            <v>1</v>
          </cell>
          <cell r="O9173" t="str">
            <v>L</v>
          </cell>
        </row>
        <row r="9174">
          <cell r="I9174" t="str">
            <v>T</v>
          </cell>
          <cell r="J9174">
            <v>0</v>
          </cell>
          <cell r="K9174">
            <v>0</v>
          </cell>
          <cell r="L9174">
            <v>0</v>
          </cell>
          <cell r="M9174" t="str">
            <v>F</v>
          </cell>
          <cell r="N9174">
            <v>1</v>
          </cell>
        </row>
        <row r="9175">
          <cell r="F9175" t="str">
            <v>TEMU8599816</v>
          </cell>
          <cell r="G9175" t="str">
            <v>GR-2022/09-0031</v>
          </cell>
          <cell r="H9175" t="str">
            <v>202206-S0062</v>
          </cell>
          <cell r="I9175" t="str">
            <v>F</v>
          </cell>
          <cell r="J9175">
            <v>16359</v>
          </cell>
          <cell r="K9175">
            <v>16359</v>
          </cell>
          <cell r="L9175">
            <v>16359</v>
          </cell>
          <cell r="M9175" t="str">
            <v>F</v>
          </cell>
          <cell r="N9175">
            <v>1</v>
          </cell>
          <cell r="O9175" t="str">
            <v>I</v>
          </cell>
        </row>
        <row r="9176">
          <cell r="F9176" t="str">
            <v>TEMU8599816</v>
          </cell>
          <cell r="G9176" t="str">
            <v>GR-2022/09-0030</v>
          </cell>
          <cell r="H9176" t="str">
            <v>202206-S0077, 202206-S0040</v>
          </cell>
          <cell r="I9176" t="str">
            <v>F</v>
          </cell>
          <cell r="J9176">
            <v>20370.25</v>
          </cell>
          <cell r="K9176">
            <v>20370.25</v>
          </cell>
          <cell r="L9176">
            <v>20370.25</v>
          </cell>
          <cell r="M9176" t="str">
            <v>F</v>
          </cell>
          <cell r="N9176">
            <v>1</v>
          </cell>
          <cell r="O9176" t="str">
            <v>I</v>
          </cell>
        </row>
        <row r="9177">
          <cell r="F9177" t="str">
            <v>TEMU8599816</v>
          </cell>
          <cell r="G9177" t="str">
            <v>GR-2022/09-0029</v>
          </cell>
          <cell r="H9177" t="str">
            <v>202206-S0004, 202207-S0010</v>
          </cell>
          <cell r="I9177" t="str">
            <v>F</v>
          </cell>
          <cell r="J9177">
            <v>30888.9</v>
          </cell>
          <cell r="K9177">
            <v>30888.9</v>
          </cell>
          <cell r="L9177">
            <v>30888.9</v>
          </cell>
          <cell r="M9177" t="str">
            <v>F</v>
          </cell>
          <cell r="N9177">
            <v>1</v>
          </cell>
          <cell r="O9177" t="str">
            <v>I</v>
          </cell>
        </row>
        <row r="9178">
          <cell r="F9178" t="str">
            <v>TEMU8599816</v>
          </cell>
          <cell r="G9178" t="str">
            <v>GR-2022/09-0028</v>
          </cell>
          <cell r="H9178" t="str">
            <v>202207-S0062</v>
          </cell>
          <cell r="I9178" t="str">
            <v>F</v>
          </cell>
          <cell r="J9178">
            <v>2260.43</v>
          </cell>
          <cell r="K9178">
            <v>2260.43</v>
          </cell>
          <cell r="L9178">
            <v>2260.43</v>
          </cell>
          <cell r="M9178" t="str">
            <v>F</v>
          </cell>
          <cell r="N9178">
            <v>1</v>
          </cell>
          <cell r="O9178" t="str">
            <v>I</v>
          </cell>
        </row>
        <row r="9179">
          <cell r="F9179" t="str">
            <v>TEMU8599816</v>
          </cell>
          <cell r="G9179" t="str">
            <v>GR-2022/09-0027</v>
          </cell>
          <cell r="H9179" t="str">
            <v>202204-S0045</v>
          </cell>
          <cell r="I9179" t="str">
            <v>F</v>
          </cell>
          <cell r="J9179">
            <v>7369.43</v>
          </cell>
          <cell r="K9179">
            <v>7369.43</v>
          </cell>
          <cell r="L9179">
            <v>7369.43</v>
          </cell>
          <cell r="M9179" t="str">
            <v>F</v>
          </cell>
          <cell r="N9179">
            <v>1</v>
          </cell>
          <cell r="O9179" t="str">
            <v>I</v>
          </cell>
        </row>
        <row r="9180">
          <cell r="F9180" t="str">
            <v>TEMU8599816</v>
          </cell>
          <cell r="G9180" t="str">
            <v>GR-2022/09-0026</v>
          </cell>
          <cell r="H9180" t="str">
            <v>202206-S0015</v>
          </cell>
          <cell r="I9180" t="str">
            <v>F</v>
          </cell>
          <cell r="J9180">
            <v>2130.65</v>
          </cell>
          <cell r="K9180">
            <v>2130.65</v>
          </cell>
          <cell r="L9180">
            <v>2130.65</v>
          </cell>
          <cell r="M9180" t="str">
            <v>F</v>
          </cell>
          <cell r="N9180">
            <v>1</v>
          </cell>
          <cell r="O9180" t="str">
            <v>I</v>
          </cell>
        </row>
        <row r="9181">
          <cell r="F9181" t="str">
            <v>TEMU8599816</v>
          </cell>
          <cell r="G9181" t="str">
            <v>GR-2022/09-0025</v>
          </cell>
          <cell r="H9181" t="str">
            <v>202207-S0015, 202112-S0041</v>
          </cell>
          <cell r="I9181" t="str">
            <v>F</v>
          </cell>
          <cell r="J9181">
            <v>53859.33</v>
          </cell>
          <cell r="K9181">
            <v>53859.33</v>
          </cell>
          <cell r="L9181">
            <v>53859.33</v>
          </cell>
          <cell r="M9181" t="str">
            <v>F</v>
          </cell>
          <cell r="N9181">
            <v>1</v>
          </cell>
          <cell r="O9181" t="str">
            <v>I</v>
          </cell>
        </row>
        <row r="9182">
          <cell r="G9182" t="str">
            <v>SPO-2022/09-0004</v>
          </cell>
        </row>
        <row r="9182">
          <cell r="I9182" t="str">
            <v>F</v>
          </cell>
          <cell r="J9182">
            <v>115.8</v>
          </cell>
          <cell r="K9182">
            <v>115.8</v>
          </cell>
          <cell r="L9182">
            <v>347.4</v>
          </cell>
          <cell r="M9182" t="str">
            <v>F</v>
          </cell>
          <cell r="N9182">
            <v>3</v>
          </cell>
          <cell r="O9182" t="str">
            <v>L</v>
          </cell>
        </row>
        <row r="9183">
          <cell r="I9183" t="str">
            <v>T</v>
          </cell>
          <cell r="J9183">
            <v>788</v>
          </cell>
          <cell r="K9183">
            <v>788</v>
          </cell>
          <cell r="L9183">
            <v>788</v>
          </cell>
          <cell r="M9183" t="str">
            <v>F</v>
          </cell>
          <cell r="N9183">
            <v>1</v>
          </cell>
        </row>
        <row r="9184">
          <cell r="F9184" t="str">
            <v>TEMU8599816</v>
          </cell>
          <cell r="G9184" t="str">
            <v>GR-2022/09-0024</v>
          </cell>
          <cell r="H9184" t="str">
            <v>202012-S0070, 202203-S0029, 202205-S0051, 202206-S0032, 202012-S0009, 202207-S0067, 202109-S0012, 202105-S0008, 202203-S0030</v>
          </cell>
          <cell r="I9184" t="str">
            <v>F</v>
          </cell>
          <cell r="J9184">
            <v>122186.18</v>
          </cell>
          <cell r="K9184">
            <v>122186.18</v>
          </cell>
          <cell r="L9184">
            <v>122186.18</v>
          </cell>
          <cell r="M9184" t="str">
            <v>F</v>
          </cell>
          <cell r="N9184">
            <v>1</v>
          </cell>
          <cell r="O9184" t="str">
            <v>I</v>
          </cell>
        </row>
        <row r="9185">
          <cell r="F9185" t="str">
            <v>TEMU8599816</v>
          </cell>
          <cell r="G9185" t="str">
            <v>GR-2022/09-0023</v>
          </cell>
          <cell r="H9185" t="str">
            <v>202103-S0039</v>
          </cell>
          <cell r="I9185" t="str">
            <v>F</v>
          </cell>
          <cell r="J9185">
            <v>43968.58</v>
          </cell>
          <cell r="K9185">
            <v>43968.58</v>
          </cell>
          <cell r="L9185">
            <v>43968.58</v>
          </cell>
          <cell r="M9185" t="str">
            <v>F</v>
          </cell>
          <cell r="N9185">
            <v>1</v>
          </cell>
          <cell r="O9185" t="str">
            <v>I</v>
          </cell>
        </row>
        <row r="9186">
          <cell r="I9186" t="str">
            <v>F</v>
          </cell>
          <cell r="J9186">
            <v>480</v>
          </cell>
          <cell r="K9186">
            <v>480</v>
          </cell>
          <cell r="L9186">
            <v>1440</v>
          </cell>
          <cell r="M9186" t="str">
            <v>F</v>
          </cell>
          <cell r="N9186">
            <v>3</v>
          </cell>
          <cell r="O9186" t="str">
            <v>N</v>
          </cell>
        </row>
        <row r="9187">
          <cell r="G9187" t="str">
            <v>SPO-2022/09-0028</v>
          </cell>
        </row>
        <row r="9187">
          <cell r="I9187" t="str">
            <v>F</v>
          </cell>
          <cell r="J9187">
            <v>237.44</v>
          </cell>
          <cell r="K9187">
            <v>237.44</v>
          </cell>
          <cell r="L9187">
            <v>712.32</v>
          </cell>
          <cell r="M9187" t="str">
            <v>F</v>
          </cell>
          <cell r="N9187">
            <v>3</v>
          </cell>
          <cell r="O9187" t="str">
            <v>L</v>
          </cell>
        </row>
        <row r="9188">
          <cell r="G9188" t="str">
            <v>SPO-2022/12-0026, SPO-2022/12-0069, SPO-2022/09-0034</v>
          </cell>
        </row>
        <row r="9188">
          <cell r="I9188" t="str">
            <v>F</v>
          </cell>
          <cell r="J9188">
            <v>36466.8</v>
          </cell>
          <cell r="K9188">
            <v>36466.8</v>
          </cell>
          <cell r="L9188">
            <v>109400.4</v>
          </cell>
          <cell r="M9188" t="str">
            <v>F</v>
          </cell>
          <cell r="N9188">
            <v>3</v>
          </cell>
          <cell r="O9188" t="str">
            <v>L</v>
          </cell>
        </row>
        <row r="9189">
          <cell r="G9189" t="str">
            <v>SPO-2022/09-0015</v>
          </cell>
        </row>
        <row r="9189">
          <cell r="I9189" t="str">
            <v>F</v>
          </cell>
          <cell r="J9189">
            <v>6600</v>
          </cell>
          <cell r="K9189">
            <v>6600</v>
          </cell>
          <cell r="L9189">
            <v>19800</v>
          </cell>
          <cell r="M9189" t="str">
            <v>F</v>
          </cell>
          <cell r="N9189">
            <v>3</v>
          </cell>
          <cell r="O9189" t="str">
            <v>L</v>
          </cell>
        </row>
        <row r="9190">
          <cell r="G9190" t="str">
            <v>SPO-2022/09-0033</v>
          </cell>
        </row>
        <row r="9190">
          <cell r="I9190" t="str">
            <v>F</v>
          </cell>
          <cell r="J9190">
            <v>3060</v>
          </cell>
          <cell r="K9190">
            <v>3060</v>
          </cell>
          <cell r="L9190">
            <v>9180</v>
          </cell>
          <cell r="M9190" t="str">
            <v>F</v>
          </cell>
          <cell r="N9190">
            <v>3</v>
          </cell>
          <cell r="O9190" t="str">
            <v>L</v>
          </cell>
        </row>
        <row r="9191">
          <cell r="F9191" t="str">
            <v>APHU6431568</v>
          </cell>
          <cell r="G9191" t="str">
            <v>GR-2022/09-0034</v>
          </cell>
          <cell r="H9191" t="str">
            <v>202207-S0061, 202110-S0076, 202202-S0043, 202206-S0012</v>
          </cell>
          <cell r="I9191" t="str">
            <v>F</v>
          </cell>
          <cell r="J9191">
            <v>13484.63</v>
          </cell>
          <cell r="K9191">
            <v>13484.63</v>
          </cell>
          <cell r="L9191">
            <v>61061.1</v>
          </cell>
          <cell r="M9191" t="str">
            <v>F</v>
          </cell>
          <cell r="N9191">
            <v>4.5282</v>
          </cell>
          <cell r="O9191" t="str">
            <v>I</v>
          </cell>
        </row>
        <row r="9192">
          <cell r="F9192" t="str">
            <v>CMAU9308956</v>
          </cell>
          <cell r="G9192" t="str">
            <v>GR-2022/09-0021</v>
          </cell>
          <cell r="H9192" t="str">
            <v>202208-S0044</v>
          </cell>
          <cell r="I9192" t="str">
            <v>F</v>
          </cell>
          <cell r="J9192">
            <v>148.8</v>
          </cell>
          <cell r="K9192">
            <v>148.8</v>
          </cell>
          <cell r="L9192">
            <v>673.8</v>
          </cell>
          <cell r="M9192" t="str">
            <v>F</v>
          </cell>
          <cell r="N9192">
            <v>4.5282</v>
          </cell>
          <cell r="O9192" t="str">
            <v>I</v>
          </cell>
        </row>
        <row r="9193">
          <cell r="F9193" t="str">
            <v>CMAU9308956</v>
          </cell>
          <cell r="G9193" t="str">
            <v>GR-2022/09-0020</v>
          </cell>
        </row>
        <row r="9193">
          <cell r="I9193" t="str">
            <v>F</v>
          </cell>
          <cell r="J9193">
            <v>14.28</v>
          </cell>
          <cell r="K9193">
            <v>14.28</v>
          </cell>
          <cell r="L9193">
            <v>64.66</v>
          </cell>
          <cell r="M9193" t="str">
            <v>F</v>
          </cell>
          <cell r="N9193">
            <v>4.5282</v>
          </cell>
          <cell r="O9193" t="str">
            <v>I</v>
          </cell>
        </row>
        <row r="9194">
          <cell r="F9194" t="str">
            <v>CMAU9308956</v>
          </cell>
          <cell r="G9194" t="str">
            <v>GR-2022/09-0019</v>
          </cell>
          <cell r="H9194" t="str">
            <v>202208-S0008, 202206-S0012, 202207-S0061</v>
          </cell>
          <cell r="I9194" t="str">
            <v>F</v>
          </cell>
          <cell r="J9194">
            <v>15784.43</v>
          </cell>
          <cell r="K9194">
            <v>15784.43</v>
          </cell>
          <cell r="L9194">
            <v>71475.06</v>
          </cell>
          <cell r="M9194" t="str">
            <v>F</v>
          </cell>
          <cell r="N9194">
            <v>4.5282</v>
          </cell>
          <cell r="O9194" t="str">
            <v>I</v>
          </cell>
        </row>
        <row r="9195">
          <cell r="F9195" t="str">
            <v>TEMU7156114</v>
          </cell>
          <cell r="G9195" t="str">
            <v>GR-2022/09-0057</v>
          </cell>
          <cell r="H9195" t="str">
            <v>202111-S0022, 202206-S0050</v>
          </cell>
          <cell r="I9195" t="str">
            <v>F</v>
          </cell>
          <cell r="J9195">
            <v>16208.42</v>
          </cell>
          <cell r="K9195">
            <v>16208.42</v>
          </cell>
          <cell r="L9195">
            <v>73589.47</v>
          </cell>
          <cell r="M9195" t="str">
            <v>F</v>
          </cell>
          <cell r="N9195">
            <v>4.5402</v>
          </cell>
          <cell r="O9195" t="str">
            <v>I</v>
          </cell>
        </row>
        <row r="9196">
          <cell r="G9196" t="str">
            <v>SPO-2022/09-0014</v>
          </cell>
        </row>
        <row r="9196">
          <cell r="I9196" t="str">
            <v>F</v>
          </cell>
          <cell r="J9196">
            <v>14400</v>
          </cell>
          <cell r="K9196">
            <v>14400</v>
          </cell>
          <cell r="L9196">
            <v>43200</v>
          </cell>
          <cell r="M9196" t="str">
            <v>F</v>
          </cell>
          <cell r="N9196">
            <v>3</v>
          </cell>
          <cell r="O9196" t="str">
            <v>L</v>
          </cell>
        </row>
        <row r="9197">
          <cell r="F9197" t="str">
            <v>TLLU5917724</v>
          </cell>
          <cell r="G9197" t="str">
            <v>GR-2022/09-0056</v>
          </cell>
          <cell r="H9197" t="str">
            <v>202203-S0077, 202204-S0051, 202109-S0039, 202201-S0004, 202204-S0067, 202204-S0057, 202104-S0078, 202207-S0021, 202205-S0076, 202111-S0022, 202206-S0031</v>
          </cell>
          <cell r="I9197" t="str">
            <v>F</v>
          </cell>
          <cell r="J9197">
            <v>21386.64</v>
          </cell>
          <cell r="K9197">
            <v>21386.64</v>
          </cell>
          <cell r="L9197">
            <v>97099.62</v>
          </cell>
          <cell r="M9197" t="str">
            <v>F</v>
          </cell>
          <cell r="N9197">
            <v>4.5402</v>
          </cell>
          <cell r="O9197" t="str">
            <v>I</v>
          </cell>
        </row>
        <row r="9198">
          <cell r="G9198" t="str">
            <v>SPO-2022/11-0035, SPO-2022/10-0016, SPO-2022/12-0019, SPO-2023/06-0043, SPO-2023/02-0006, SPO-2023/03-0035, SPO-2023/01-0017, SPO-2022/11-0063, SPO-2023/04-0042, SPO-2022/12-0020, SPO-2022/09-0041</v>
          </cell>
        </row>
        <row r="9198">
          <cell r="I9198" t="str">
            <v>F</v>
          </cell>
          <cell r="J9198">
            <v>230000</v>
          </cell>
          <cell r="K9198">
            <v>230000</v>
          </cell>
          <cell r="L9198">
            <v>690000</v>
          </cell>
          <cell r="M9198" t="str">
            <v>F</v>
          </cell>
          <cell r="N9198">
            <v>3</v>
          </cell>
          <cell r="O9198" t="str">
            <v>L</v>
          </cell>
        </row>
        <row r="9199">
          <cell r="G9199" t="str">
            <v>SPO-2022/09-0042</v>
          </cell>
        </row>
        <row r="9199">
          <cell r="I9199" t="str">
            <v>F</v>
          </cell>
          <cell r="J9199">
            <v>12750</v>
          </cell>
          <cell r="K9199">
            <v>12750</v>
          </cell>
          <cell r="L9199">
            <v>38250</v>
          </cell>
          <cell r="M9199" t="str">
            <v>F</v>
          </cell>
          <cell r="N9199">
            <v>3</v>
          </cell>
          <cell r="O9199" t="str">
            <v>L</v>
          </cell>
        </row>
        <row r="9200">
          <cell r="G9200" t="str">
            <v>SPO-2022/09-0041, SPO-2022/09-0042, SPO-2023/01-0017, SPO-2022/12-0004</v>
          </cell>
        </row>
        <row r="9200">
          <cell r="I9200" t="str">
            <v>F</v>
          </cell>
          <cell r="J9200">
            <v>121237</v>
          </cell>
          <cell r="K9200">
            <v>121237</v>
          </cell>
          <cell r="L9200">
            <v>363711</v>
          </cell>
          <cell r="M9200" t="str">
            <v>F</v>
          </cell>
          <cell r="N9200">
            <v>3</v>
          </cell>
          <cell r="O9200" t="str">
            <v>L</v>
          </cell>
        </row>
        <row r="9201">
          <cell r="G9201" t="str">
            <v>SPO-2022/11-0001, SPO-2022/11-0064</v>
          </cell>
        </row>
        <row r="9201">
          <cell r="I9201" t="str">
            <v>F</v>
          </cell>
          <cell r="J9201">
            <v>29908</v>
          </cell>
          <cell r="K9201">
            <v>29908</v>
          </cell>
          <cell r="L9201">
            <v>89724</v>
          </cell>
          <cell r="M9201" t="str">
            <v>F</v>
          </cell>
          <cell r="N9201">
            <v>3</v>
          </cell>
          <cell r="O9201" t="str">
            <v>L</v>
          </cell>
        </row>
        <row r="9202">
          <cell r="F9202" t="str">
            <v>EITU9237872</v>
          </cell>
          <cell r="G9202" t="str">
            <v>GR-2022/09-0063</v>
          </cell>
          <cell r="H9202" t="str">
            <v>202111-S0047, 202208-S0012, 202207-S0002, 202207-S0060, 202203-S0061, 202207-S0009, 202106-S0017, 202208-S0005, 202203-S0011, 202105-S0044, 202111-S0015, 202202-S0046, 202206-S0063, 202206-S0028, 202104-S0086, 202207-S0049</v>
          </cell>
          <cell r="I9202" t="str">
            <v>F</v>
          </cell>
          <cell r="J9202">
            <v>19323.88</v>
          </cell>
          <cell r="K9202">
            <v>19323.88</v>
          </cell>
          <cell r="L9202">
            <v>87734.28</v>
          </cell>
          <cell r="M9202" t="str">
            <v>F</v>
          </cell>
          <cell r="N9202">
            <v>4.5402</v>
          </cell>
          <cell r="O9202" t="str">
            <v>I</v>
          </cell>
        </row>
        <row r="9203">
          <cell r="F9203" t="str">
            <v>TRHU6346469</v>
          </cell>
          <cell r="G9203" t="str">
            <v>GR-2022/09-0055</v>
          </cell>
        </row>
        <row r="9203">
          <cell r="I9203" t="str">
            <v>F</v>
          </cell>
          <cell r="J9203">
            <v>16334.57</v>
          </cell>
          <cell r="K9203">
            <v>16334.57</v>
          </cell>
          <cell r="L9203">
            <v>74162.21</v>
          </cell>
          <cell r="M9203" t="str">
            <v>F</v>
          </cell>
          <cell r="N9203">
            <v>4.5402</v>
          </cell>
          <cell r="O9203" t="str">
            <v>I</v>
          </cell>
        </row>
        <row r="9204">
          <cell r="F9204" t="str">
            <v>EGHU9750776</v>
          </cell>
          <cell r="G9204" t="str">
            <v>GR-2022/09-0059</v>
          </cell>
          <cell r="H9204" t="str">
            <v>202106-S0048, 202203-S0011, 202206-S0079, 202207-S0002, 202204-S0030</v>
          </cell>
          <cell r="I9204" t="str">
            <v>F</v>
          </cell>
          <cell r="J9204">
            <v>17845.23</v>
          </cell>
          <cell r="K9204">
            <v>17845.23</v>
          </cell>
          <cell r="L9204">
            <v>81020.91</v>
          </cell>
          <cell r="M9204" t="str">
            <v>F</v>
          </cell>
          <cell r="N9204">
            <v>4.5402</v>
          </cell>
          <cell r="O9204" t="str">
            <v>I</v>
          </cell>
        </row>
        <row r="9205">
          <cell r="G9205" t="str">
            <v>SPO-2022/09-0015, SPO-2022/09-0005</v>
          </cell>
        </row>
        <row r="9205">
          <cell r="I9205" t="str">
            <v>F</v>
          </cell>
          <cell r="J9205">
            <v>9600</v>
          </cell>
          <cell r="K9205">
            <v>9600</v>
          </cell>
          <cell r="L9205">
            <v>28800</v>
          </cell>
          <cell r="M9205" t="str">
            <v>F</v>
          </cell>
          <cell r="N9205">
            <v>3</v>
          </cell>
          <cell r="O9205" t="str">
            <v>L</v>
          </cell>
        </row>
        <row r="9206">
          <cell r="I9206" t="str">
            <v>F</v>
          </cell>
          <cell r="J9206">
            <v>1421</v>
          </cell>
          <cell r="K9206">
            <v>1421</v>
          </cell>
          <cell r="L9206">
            <v>4263</v>
          </cell>
          <cell r="M9206" t="str">
            <v>F</v>
          </cell>
          <cell r="N9206">
            <v>3</v>
          </cell>
          <cell r="O9206" t="str">
            <v>N</v>
          </cell>
        </row>
        <row r="9207">
          <cell r="F9207" t="str">
            <v>TLLU7968058</v>
          </cell>
          <cell r="G9207" t="str">
            <v>GR-2022/09-0051</v>
          </cell>
          <cell r="H9207" t="str">
            <v>202204-S0071, 202111-S0017, 202205-S0058</v>
          </cell>
          <cell r="I9207" t="str">
            <v>F</v>
          </cell>
          <cell r="J9207">
            <v>15554.71</v>
          </cell>
          <cell r="K9207">
            <v>15554.71</v>
          </cell>
          <cell r="L9207">
            <v>70621.49</v>
          </cell>
          <cell r="M9207" t="str">
            <v>F</v>
          </cell>
          <cell r="N9207">
            <v>4.5402</v>
          </cell>
          <cell r="O9207" t="str">
            <v>I</v>
          </cell>
        </row>
        <row r="9208">
          <cell r="G9208" t="str">
            <v>SPO-2022/11-0054, SPO-2022/12-0021, SPO-2022/12-0064, SPO-2022/11-0019, SPO-2022/12-0065, SPO-2023/03-0006</v>
          </cell>
        </row>
        <row r="9208">
          <cell r="I9208" t="str">
            <v>F</v>
          </cell>
          <cell r="J9208">
            <v>281633</v>
          </cell>
          <cell r="K9208">
            <v>281633</v>
          </cell>
          <cell r="L9208">
            <v>844899</v>
          </cell>
          <cell r="M9208" t="str">
            <v>F</v>
          </cell>
          <cell r="N9208">
            <v>3</v>
          </cell>
          <cell r="O9208" t="str">
            <v>L</v>
          </cell>
        </row>
        <row r="9209">
          <cell r="F9209" t="str">
            <v>INKU2685410</v>
          </cell>
          <cell r="G9209" t="str">
            <v>GR-2022/09-0022</v>
          </cell>
          <cell r="H9209" t="str">
            <v>202206-S0075, 202205-S0005, 202208-S0043, 202205-S0052, 202205-S0047, 202204-S0083, 202206-S0033, 202205-S0014, 202207-S0006, 202207-S0047, 202206-S0035</v>
          </cell>
          <cell r="I9209" t="str">
            <v>F</v>
          </cell>
          <cell r="J9209">
            <v>24234.78</v>
          </cell>
          <cell r="K9209">
            <v>24234.78</v>
          </cell>
          <cell r="L9209">
            <v>109286.74</v>
          </cell>
          <cell r="M9209" t="str">
            <v>F</v>
          </cell>
          <cell r="N9209">
            <v>4.5095</v>
          </cell>
          <cell r="O9209" t="str">
            <v>I</v>
          </cell>
        </row>
        <row r="9210">
          <cell r="F9210" t="str">
            <v>CAIU9670957</v>
          </cell>
          <cell r="G9210" t="str">
            <v>GR-2022/09-0032</v>
          </cell>
          <cell r="H9210" t="str">
            <v>202207-S0006, 202206-S0033, 202205-S0014, 202203-S0091, 202109-S0059, 202104-S0094, 202206-S0035, 202205-S0003, 202205-S0047, 202110-S0046, 202204-S0016, 202205-S0005</v>
          </cell>
          <cell r="I9210" t="str">
            <v>F</v>
          </cell>
          <cell r="J9210">
            <v>26903.64</v>
          </cell>
          <cell r="K9210">
            <v>26903.64</v>
          </cell>
          <cell r="L9210">
            <v>121321.96</v>
          </cell>
          <cell r="M9210" t="str">
            <v>F</v>
          </cell>
          <cell r="N9210">
            <v>4.5095</v>
          </cell>
          <cell r="O9210" t="str">
            <v>I</v>
          </cell>
        </row>
        <row r="9211">
          <cell r="G9211" t="str">
            <v>SPO-2022/12-0048, SPO-2022/11-0083</v>
          </cell>
        </row>
        <row r="9211">
          <cell r="I9211" t="str">
            <v>F</v>
          </cell>
          <cell r="J9211">
            <v>648.68</v>
          </cell>
          <cell r="K9211">
            <v>648.68</v>
          </cell>
          <cell r="L9211">
            <v>1946.04</v>
          </cell>
          <cell r="M9211" t="str">
            <v>F</v>
          </cell>
          <cell r="N9211">
            <v>3</v>
          </cell>
          <cell r="O9211" t="str">
            <v>L</v>
          </cell>
        </row>
        <row r="9212">
          <cell r="I9212" t="str">
            <v>F</v>
          </cell>
          <cell r="J9212">
            <v>93835</v>
          </cell>
          <cell r="K9212">
            <v>93835</v>
          </cell>
          <cell r="L9212">
            <v>281505</v>
          </cell>
          <cell r="M9212" t="str">
            <v>F</v>
          </cell>
          <cell r="N9212">
            <v>3</v>
          </cell>
          <cell r="O9212" t="str">
            <v>L</v>
          </cell>
        </row>
        <row r="9213">
          <cell r="G9213" t="str">
            <v>SPO-2023/08-0023, SPO-2023/08-0046, SPO-2022/10-0011, SPO-2023/03-0003, SPO-2022/09-0047, SPO-2023/03-0013, SPO-2023/07-0028, SPO-2023/09-0027, SPO-2023/03-0047</v>
          </cell>
        </row>
        <row r="9213">
          <cell r="I9213" t="str">
            <v>F</v>
          </cell>
          <cell r="J9213">
            <v>126065</v>
          </cell>
          <cell r="K9213">
            <v>126065</v>
          </cell>
          <cell r="L9213">
            <v>378195</v>
          </cell>
          <cell r="M9213" t="str">
            <v>F</v>
          </cell>
          <cell r="N9213">
            <v>3</v>
          </cell>
          <cell r="O9213" t="str">
            <v>L</v>
          </cell>
        </row>
        <row r="9214">
          <cell r="G9214" t="str">
            <v>SPO-2022/09-0005</v>
          </cell>
        </row>
        <row r="9214">
          <cell r="I9214" t="str">
            <v>F</v>
          </cell>
          <cell r="J9214">
            <v>95</v>
          </cell>
          <cell r="K9214">
            <v>95</v>
          </cell>
          <cell r="L9214">
            <v>285</v>
          </cell>
          <cell r="M9214" t="str">
            <v>F</v>
          </cell>
          <cell r="N9214">
            <v>3</v>
          </cell>
          <cell r="O9214" t="str">
            <v>L</v>
          </cell>
        </row>
        <row r="9215">
          <cell r="G9215" t="str">
            <v>SPO-2022/10-0003</v>
          </cell>
        </row>
        <row r="9215">
          <cell r="I9215" t="str">
            <v>F</v>
          </cell>
          <cell r="J9215">
            <v>46000</v>
          </cell>
          <cell r="K9215">
            <v>46000</v>
          </cell>
          <cell r="L9215">
            <v>138000</v>
          </cell>
          <cell r="M9215" t="str">
            <v>F</v>
          </cell>
          <cell r="N9215">
            <v>3</v>
          </cell>
          <cell r="O9215" t="str">
            <v>L</v>
          </cell>
        </row>
        <row r="9216">
          <cell r="F9216" t="str">
            <v>CMAU6823309</v>
          </cell>
          <cell r="G9216" t="str">
            <v>GR-2022/09-0042</v>
          </cell>
          <cell r="H9216" t="str">
            <v>202110-S0080, 202207-S0031, 202206-S0060, 202205-S0020, 202204-S0014, 202204-S0066, 202206-S0051, 202208-S0006, 202208-S0019, 202205-S0029, 202206-S0074, 202205-S0019, 202201-S0003, 202205-S0041, 202206-S0027, 202205-S0039, 202206-S0069, 202207-S0027, 202112-S0024, 202205-S0018, 202203-S0054, 202206-S0048, 202203-S0005</v>
          </cell>
          <cell r="I9216" t="str">
            <v>F</v>
          </cell>
          <cell r="J9216">
            <v>107630.7</v>
          </cell>
          <cell r="K9216">
            <v>107630.7</v>
          </cell>
          <cell r="L9216">
            <v>487373.34</v>
          </cell>
          <cell r="M9216" t="str">
            <v>F</v>
          </cell>
          <cell r="N9216">
            <v>4.5282</v>
          </cell>
          <cell r="O9216" t="str">
            <v>I</v>
          </cell>
        </row>
        <row r="9217">
          <cell r="F9217" t="str">
            <v>ONEU0169342</v>
          </cell>
          <cell r="G9217" t="str">
            <v>GR-2022/09-0014</v>
          </cell>
          <cell r="H9217" t="str">
            <v>202208-S0002, 202205-S0054, 202204-S0010, 202207-S0045, 202206-S0076, 202207-S0008, 202207-S0025, 202206-S0043, 202208-S0022, 202204-S0035</v>
          </cell>
          <cell r="I9217" t="str">
            <v>F</v>
          </cell>
          <cell r="J9217">
            <v>49352.73</v>
          </cell>
          <cell r="K9217">
            <v>49352.73</v>
          </cell>
          <cell r="L9217">
            <v>222556.14</v>
          </cell>
          <cell r="M9217" t="str">
            <v>F</v>
          </cell>
          <cell r="N9217">
            <v>4.5095</v>
          </cell>
          <cell r="O9217" t="str">
            <v>I</v>
          </cell>
        </row>
        <row r="9218">
          <cell r="G9218" t="str">
            <v>GR-2022/08-0039</v>
          </cell>
        </row>
        <row r="9218">
          <cell r="I9218" t="str">
            <v>F</v>
          </cell>
          <cell r="J9218">
            <v>138</v>
          </cell>
          <cell r="K9218">
            <v>138</v>
          </cell>
          <cell r="L9218">
            <v>138</v>
          </cell>
          <cell r="M9218" t="str">
            <v>T</v>
          </cell>
          <cell r="N9218">
            <v>1</v>
          </cell>
        </row>
        <row r="9219">
          <cell r="G9219" t="str">
            <v>SPO-2024/09-0029</v>
          </cell>
        </row>
        <row r="9219">
          <cell r="I9219" t="str">
            <v>F</v>
          </cell>
          <cell r="J9219">
            <v>550</v>
          </cell>
          <cell r="K9219">
            <v>550</v>
          </cell>
          <cell r="L9219">
            <v>1650</v>
          </cell>
          <cell r="M9219" t="str">
            <v>F</v>
          </cell>
          <cell r="N9219">
            <v>3</v>
          </cell>
          <cell r="O9219" t="str">
            <v>L</v>
          </cell>
        </row>
        <row r="9220">
          <cell r="F9220" t="str">
            <v>TCNU1111534</v>
          </cell>
          <cell r="G9220" t="str">
            <v>GR-2022/09-0011</v>
          </cell>
          <cell r="H9220" t="str">
            <v>202206-S0018</v>
          </cell>
          <cell r="I9220" t="str">
            <v>F</v>
          </cell>
          <cell r="J9220">
            <v>1651.4</v>
          </cell>
          <cell r="K9220">
            <v>1651.4</v>
          </cell>
          <cell r="L9220">
            <v>1651.4</v>
          </cell>
          <cell r="M9220" t="str">
            <v>F</v>
          </cell>
          <cell r="N9220">
            <v>1</v>
          </cell>
          <cell r="O9220" t="str">
            <v>I</v>
          </cell>
        </row>
        <row r="9221">
          <cell r="F9221" t="str">
            <v>TCNU1111534</v>
          </cell>
          <cell r="G9221" t="str">
            <v>GR-2022/09-0010</v>
          </cell>
          <cell r="H9221" t="str">
            <v>202205-S0016</v>
          </cell>
          <cell r="I9221" t="str">
            <v>F</v>
          </cell>
          <cell r="J9221">
            <v>15112.44</v>
          </cell>
          <cell r="K9221">
            <v>15112.44</v>
          </cell>
          <cell r="L9221">
            <v>15112.44</v>
          </cell>
          <cell r="M9221" t="str">
            <v>F</v>
          </cell>
          <cell r="N9221">
            <v>1</v>
          </cell>
          <cell r="O9221" t="str">
            <v>I</v>
          </cell>
        </row>
        <row r="9222">
          <cell r="F9222" t="str">
            <v>TCNU1111534</v>
          </cell>
          <cell r="G9222" t="str">
            <v>GR-2022/09-0009</v>
          </cell>
          <cell r="H9222" t="str">
            <v>202111-S0008</v>
          </cell>
          <cell r="I9222" t="str">
            <v>F</v>
          </cell>
          <cell r="J9222">
            <v>12524.87</v>
          </cell>
          <cell r="K9222">
            <v>12524.87</v>
          </cell>
          <cell r="L9222">
            <v>12524.87</v>
          </cell>
          <cell r="M9222" t="str">
            <v>F</v>
          </cell>
          <cell r="N9222">
            <v>1</v>
          </cell>
          <cell r="O9222" t="str">
            <v>I</v>
          </cell>
        </row>
        <row r="9223">
          <cell r="F9223" t="str">
            <v>TCNU1111534</v>
          </cell>
          <cell r="G9223" t="str">
            <v>GR-2022/09-0008</v>
          </cell>
          <cell r="H9223" t="str">
            <v>202203-S0076, 202205-S0037</v>
          </cell>
          <cell r="I9223" t="str">
            <v>F</v>
          </cell>
          <cell r="J9223">
            <v>20916.21</v>
          </cell>
          <cell r="K9223">
            <v>20916.21</v>
          </cell>
          <cell r="L9223">
            <v>20916.21</v>
          </cell>
          <cell r="M9223" t="str">
            <v>F</v>
          </cell>
          <cell r="N9223">
            <v>1</v>
          </cell>
          <cell r="O9223" t="str">
            <v>I</v>
          </cell>
        </row>
        <row r="9224">
          <cell r="F9224" t="str">
            <v>TCNU1111534</v>
          </cell>
          <cell r="G9224" t="str">
            <v>GR-2022/09-0007</v>
          </cell>
          <cell r="H9224" t="str">
            <v>202206-S0016</v>
          </cell>
          <cell r="I9224" t="str">
            <v>F</v>
          </cell>
          <cell r="J9224">
            <v>11214.53</v>
          </cell>
          <cell r="K9224">
            <v>11214.53</v>
          </cell>
          <cell r="L9224">
            <v>11214.53</v>
          </cell>
          <cell r="M9224" t="str">
            <v>F</v>
          </cell>
          <cell r="N9224">
            <v>1</v>
          </cell>
          <cell r="O9224" t="str">
            <v>I</v>
          </cell>
        </row>
        <row r="9225">
          <cell r="F9225" t="str">
            <v>TCNU1111534</v>
          </cell>
          <cell r="G9225" t="str">
            <v>GR-2022/09-0006</v>
          </cell>
          <cell r="H9225" t="str">
            <v>202206-S0081</v>
          </cell>
          <cell r="I9225" t="str">
            <v>F</v>
          </cell>
          <cell r="J9225">
            <v>6805.05</v>
          </cell>
          <cell r="K9225">
            <v>6805.05</v>
          </cell>
          <cell r="L9225">
            <v>6805.05</v>
          </cell>
          <cell r="M9225" t="str">
            <v>F</v>
          </cell>
          <cell r="N9225">
            <v>1</v>
          </cell>
          <cell r="O9225" t="str">
            <v>I</v>
          </cell>
        </row>
        <row r="9226">
          <cell r="F9226" t="str">
            <v>TCNU1111534</v>
          </cell>
          <cell r="G9226" t="str">
            <v>GR-2022/09-0005</v>
          </cell>
          <cell r="H9226" t="str">
            <v>202204-S0012, 202204-S0047, 202205-S0035</v>
          </cell>
          <cell r="I9226" t="str">
            <v>F</v>
          </cell>
          <cell r="J9226">
            <v>72844.68</v>
          </cell>
          <cell r="K9226">
            <v>72844.68</v>
          </cell>
          <cell r="L9226">
            <v>72844.68</v>
          </cell>
          <cell r="M9226" t="str">
            <v>F</v>
          </cell>
          <cell r="N9226">
            <v>1</v>
          </cell>
          <cell r="O9226" t="str">
            <v>I</v>
          </cell>
        </row>
        <row r="9227">
          <cell r="F9227" t="str">
            <v>TCNU1111534</v>
          </cell>
          <cell r="G9227" t="str">
            <v>GR-2022/09-0004</v>
          </cell>
          <cell r="H9227" t="str">
            <v>202207-S0065</v>
          </cell>
          <cell r="I9227" t="str">
            <v>F</v>
          </cell>
          <cell r="J9227">
            <v>1196.79</v>
          </cell>
          <cell r="K9227">
            <v>1196.79</v>
          </cell>
          <cell r="L9227">
            <v>1196.79</v>
          </cell>
          <cell r="M9227" t="str">
            <v>F</v>
          </cell>
          <cell r="N9227">
            <v>1</v>
          </cell>
          <cell r="O9227" t="str">
            <v>I</v>
          </cell>
        </row>
        <row r="9228">
          <cell r="F9228" t="str">
            <v>TCNU1111534</v>
          </cell>
          <cell r="G9228" t="str">
            <v>GR-2022/09-0003</v>
          </cell>
          <cell r="H9228" t="str">
            <v>202111-S0014, 202202-S0047, 202109-S0012, 202205-S0045, 202207-S0011, 202205-S0042, 202203-S0030, 202112-S0022, 202207-S0024, 202207-S0059, 202203-S0029, 202205-S0001, 202206-S0061, 202208-S0021, 202204-S0046, 202207-S0067</v>
          </cell>
          <cell r="I9228" t="str">
            <v>F</v>
          </cell>
          <cell r="J9228">
            <v>242498.13</v>
          </cell>
          <cell r="K9228">
            <v>242498.13</v>
          </cell>
          <cell r="L9228">
            <v>242498.13</v>
          </cell>
          <cell r="M9228" t="str">
            <v>F</v>
          </cell>
          <cell r="N9228">
            <v>1</v>
          </cell>
          <cell r="O9228" t="str">
            <v>I</v>
          </cell>
        </row>
        <row r="9229">
          <cell r="F9229" t="str">
            <v>TCNU1111534</v>
          </cell>
          <cell r="G9229" t="str">
            <v>GR-2022/09-0002</v>
          </cell>
          <cell r="H9229" t="str">
            <v>202206-S0078, 202205-S0032, 202205-S0002, 202110-S0009</v>
          </cell>
          <cell r="I9229" t="str">
            <v>F</v>
          </cell>
          <cell r="J9229">
            <v>69341.33</v>
          </cell>
          <cell r="K9229">
            <v>69341.33</v>
          </cell>
          <cell r="L9229">
            <v>69341.33</v>
          </cell>
          <cell r="M9229" t="str">
            <v>F</v>
          </cell>
          <cell r="N9229">
            <v>1</v>
          </cell>
          <cell r="O9229" t="str">
            <v>I</v>
          </cell>
        </row>
        <row r="9230">
          <cell r="F9230" t="str">
            <v>TCNU1111534</v>
          </cell>
          <cell r="G9230" t="str">
            <v>GR-2022/09-0001</v>
          </cell>
          <cell r="H9230" t="str">
            <v>202205-S0015, 202201-S0005, 202205-S0011, 202204-S0023, 202205-S0046, 202204-S0079, 202204-S0042, 202011-S0122, 202010-S0129</v>
          </cell>
          <cell r="I9230" t="str">
            <v>F</v>
          </cell>
          <cell r="J9230">
            <v>206632.84</v>
          </cell>
          <cell r="K9230">
            <v>206632.84</v>
          </cell>
          <cell r="L9230">
            <v>206632.84</v>
          </cell>
          <cell r="M9230" t="str">
            <v>F</v>
          </cell>
          <cell r="N9230">
            <v>1</v>
          </cell>
          <cell r="O9230" t="str">
            <v>I</v>
          </cell>
        </row>
        <row r="9231">
          <cell r="G9231" t="str">
            <v>SPO-2022/12-0069, SPO-2022/12-0026, SPO-2024/06-0074, SPO-2024/07-0070</v>
          </cell>
        </row>
        <row r="9231">
          <cell r="I9231" t="str">
            <v>F</v>
          </cell>
          <cell r="J9231">
            <v>51030</v>
          </cell>
          <cell r="K9231">
            <v>51030</v>
          </cell>
          <cell r="L9231">
            <v>153090</v>
          </cell>
          <cell r="M9231" t="str">
            <v>F</v>
          </cell>
          <cell r="N9231">
            <v>3</v>
          </cell>
          <cell r="O9231" t="str">
            <v>L</v>
          </cell>
        </row>
        <row r="9232">
          <cell r="G9232" t="str">
            <v>SPO-2022/09-0007</v>
          </cell>
        </row>
        <row r="9232">
          <cell r="I9232" t="str">
            <v>F</v>
          </cell>
          <cell r="J9232">
            <v>103680</v>
          </cell>
          <cell r="K9232">
            <v>103680</v>
          </cell>
          <cell r="L9232">
            <v>103680</v>
          </cell>
          <cell r="M9232" t="str">
            <v>F</v>
          </cell>
          <cell r="N9232">
            <v>1</v>
          </cell>
          <cell r="O9232" t="str">
            <v>L</v>
          </cell>
        </row>
        <row r="9233">
          <cell r="G9233" t="str">
            <v>SPO-2022/11-0018</v>
          </cell>
        </row>
        <row r="9233">
          <cell r="I9233" t="str">
            <v>F</v>
          </cell>
          <cell r="J9233">
            <v>10725</v>
          </cell>
          <cell r="K9233">
            <v>10725</v>
          </cell>
          <cell r="L9233">
            <v>32175</v>
          </cell>
          <cell r="M9233" t="str">
            <v>F</v>
          </cell>
          <cell r="N9233">
            <v>3</v>
          </cell>
          <cell r="O9233" t="str">
            <v>L</v>
          </cell>
        </row>
        <row r="9234">
          <cell r="F9234" t="str">
            <v>MAGU5470887</v>
          </cell>
          <cell r="G9234" t="str">
            <v>GR-2022/08-0058</v>
          </cell>
          <cell r="H9234" t="str">
            <v>202205-S0038, 202202-S0031, 202204-S0075</v>
          </cell>
          <cell r="I9234" t="str">
            <v>F</v>
          </cell>
          <cell r="J9234">
            <v>17387.18</v>
          </cell>
          <cell r="K9234">
            <v>17387.18</v>
          </cell>
          <cell r="L9234">
            <v>78188.41</v>
          </cell>
          <cell r="M9234" t="str">
            <v>F</v>
          </cell>
          <cell r="N9234">
            <v>4.4969</v>
          </cell>
          <cell r="O9234" t="str">
            <v>I</v>
          </cell>
        </row>
        <row r="9235">
          <cell r="F9235" t="str">
            <v>TCNU8484000</v>
          </cell>
          <cell r="G9235" t="str">
            <v>GR-2022/09-0017</v>
          </cell>
          <cell r="H9235" t="str">
            <v>202204-S0067, 202111-S0021, 202203-S0041</v>
          </cell>
          <cell r="I9235" t="str">
            <v>F</v>
          </cell>
          <cell r="J9235">
            <v>17230.7</v>
          </cell>
          <cell r="K9235">
            <v>17230.7</v>
          </cell>
          <cell r="L9235">
            <v>77701.84</v>
          </cell>
          <cell r="M9235" t="str">
            <v>F</v>
          </cell>
          <cell r="N9235">
            <v>4.5095</v>
          </cell>
          <cell r="O9235" t="str">
            <v>I</v>
          </cell>
        </row>
        <row r="9236">
          <cell r="F9236" t="str">
            <v>CMAU4265450</v>
          </cell>
          <cell r="G9236" t="str">
            <v>GR-2022/09-0012</v>
          </cell>
          <cell r="H9236" t="str">
            <v>202111-S0021</v>
          </cell>
          <cell r="I9236" t="str">
            <v>F</v>
          </cell>
          <cell r="J9236">
            <v>17686.77</v>
          </cell>
          <cell r="K9236">
            <v>17686.77</v>
          </cell>
          <cell r="L9236">
            <v>79758.49</v>
          </cell>
          <cell r="M9236" t="str">
            <v>F</v>
          </cell>
          <cell r="N9236">
            <v>4.5095</v>
          </cell>
          <cell r="O9236" t="str">
            <v>I</v>
          </cell>
        </row>
        <row r="9237">
          <cell r="F9237" t="str">
            <v>TCNU4012710</v>
          </cell>
          <cell r="G9237" t="str">
            <v>GR-2022/09-0015</v>
          </cell>
          <cell r="H9237" t="str">
            <v>202203-S0041</v>
          </cell>
          <cell r="I9237" t="str">
            <v>F</v>
          </cell>
          <cell r="J9237">
            <v>12104.37</v>
          </cell>
          <cell r="K9237">
            <v>12104.37</v>
          </cell>
          <cell r="L9237">
            <v>54584.66</v>
          </cell>
          <cell r="M9237" t="str">
            <v>F</v>
          </cell>
          <cell r="N9237">
            <v>4.5095</v>
          </cell>
          <cell r="O9237" t="str">
            <v>I</v>
          </cell>
        </row>
        <row r="9238">
          <cell r="F9238" t="str">
            <v>SEKU5640909</v>
          </cell>
          <cell r="G9238" t="str">
            <v>GR-2022/09-0013</v>
          </cell>
          <cell r="H9238" t="str">
            <v>202104-S0078, 202204-S0057, 202204-S0051, 202208-S0011, 202204-S0052</v>
          </cell>
          <cell r="I9238" t="str">
            <v>F</v>
          </cell>
          <cell r="J9238">
            <v>20581.42</v>
          </cell>
          <cell r="K9238">
            <v>20581.42</v>
          </cell>
          <cell r="L9238">
            <v>92811.91</v>
          </cell>
          <cell r="M9238" t="str">
            <v>F</v>
          </cell>
          <cell r="N9238">
            <v>4.5095</v>
          </cell>
          <cell r="O9238" t="str">
            <v>I</v>
          </cell>
        </row>
        <row r="9239">
          <cell r="F9239" t="str">
            <v>CMAU8921963</v>
          </cell>
          <cell r="G9239" t="str">
            <v>GR-2022/09-0016</v>
          </cell>
          <cell r="H9239" t="str">
            <v>202201-S0004, 202104-S0078, 202204-S0057</v>
          </cell>
          <cell r="I9239" t="str">
            <v>F</v>
          </cell>
          <cell r="J9239">
            <v>22380.65</v>
          </cell>
          <cell r="K9239">
            <v>22380.65</v>
          </cell>
          <cell r="L9239">
            <v>100925.54</v>
          </cell>
          <cell r="M9239" t="str">
            <v>F</v>
          </cell>
          <cell r="N9239">
            <v>4.5095</v>
          </cell>
          <cell r="O9239" t="str">
            <v>I</v>
          </cell>
        </row>
        <row r="9240">
          <cell r="F9240" t="str">
            <v>TGBU4960582</v>
          </cell>
          <cell r="G9240" t="str">
            <v>GR-2022/09-0039</v>
          </cell>
          <cell r="H9240" t="str">
            <v>202111-S0017</v>
          </cell>
          <cell r="I9240" t="str">
            <v>F</v>
          </cell>
          <cell r="J9240">
            <v>16229.26</v>
          </cell>
          <cell r="K9240">
            <v>16229.26</v>
          </cell>
          <cell r="L9240">
            <v>73489.34</v>
          </cell>
          <cell r="M9240" t="str">
            <v>F</v>
          </cell>
          <cell r="N9240">
            <v>4.5282</v>
          </cell>
          <cell r="O9240" t="str">
            <v>I</v>
          </cell>
        </row>
        <row r="9241">
          <cell r="G9241" t="str">
            <v>SPO-2022/11-0065, SPO-2022/12-0037</v>
          </cell>
        </row>
        <row r="9241">
          <cell r="I9241" t="str">
            <v>F</v>
          </cell>
          <cell r="J9241">
            <v>7150</v>
          </cell>
          <cell r="K9241">
            <v>7150</v>
          </cell>
          <cell r="L9241">
            <v>21450</v>
          </cell>
          <cell r="M9241" t="str">
            <v>F</v>
          </cell>
          <cell r="N9241">
            <v>3</v>
          </cell>
          <cell r="O9241" t="str">
            <v>L</v>
          </cell>
        </row>
        <row r="9242">
          <cell r="F9242" t="str">
            <v>UETU5223760</v>
          </cell>
          <cell r="G9242" t="str">
            <v>GR-2022/09-0045</v>
          </cell>
          <cell r="H9242" t="str">
            <v>202203-S0061, 202111-S0047, 202204-S0071, 202110-S0053, 202010-S0115, 202106-S0048, 202206-S0028, 202110-S0067, 202110-S0051, 202207-S0009, 202104-S0082, 202204-S0065, 202111-S0015</v>
          </cell>
          <cell r="I9242" t="str">
            <v>F</v>
          </cell>
          <cell r="J9242">
            <v>22501.21</v>
          </cell>
          <cell r="K9242">
            <v>22501.21</v>
          </cell>
          <cell r="L9242">
            <v>101889.98</v>
          </cell>
          <cell r="M9242" t="str">
            <v>F</v>
          </cell>
          <cell r="N9242">
            <v>4.5282</v>
          </cell>
          <cell r="O9242" t="str">
            <v>I</v>
          </cell>
        </row>
        <row r="9243">
          <cell r="F9243" t="str">
            <v>TRHU6651668</v>
          </cell>
          <cell r="G9243" t="str">
            <v>GR-2022/09-0037</v>
          </cell>
          <cell r="H9243" t="str">
            <v>202205-S0040, 202207-S0012, 202203-S0087, 202203-S0004</v>
          </cell>
          <cell r="I9243" t="str">
            <v>F</v>
          </cell>
          <cell r="J9243">
            <v>18610.7</v>
          </cell>
          <cell r="K9243">
            <v>18610.7</v>
          </cell>
          <cell r="L9243">
            <v>84272.97</v>
          </cell>
          <cell r="M9243" t="str">
            <v>F</v>
          </cell>
          <cell r="N9243">
            <v>4.5282</v>
          </cell>
          <cell r="O9243" t="str">
            <v>I</v>
          </cell>
        </row>
        <row r="9244">
          <cell r="F9244" t="str">
            <v>TRHU7402593</v>
          </cell>
          <cell r="G9244" t="str">
            <v>GR-2022/09-0036</v>
          </cell>
          <cell r="H9244" t="str">
            <v>202207-S0012, 202203-S0004</v>
          </cell>
          <cell r="I9244" t="str">
            <v>F</v>
          </cell>
          <cell r="J9244">
            <v>18993.62</v>
          </cell>
          <cell r="K9244">
            <v>18993.62</v>
          </cell>
          <cell r="L9244">
            <v>86006.91</v>
          </cell>
          <cell r="M9244" t="str">
            <v>F</v>
          </cell>
          <cell r="N9244">
            <v>4.5282</v>
          </cell>
          <cell r="O9244" t="str">
            <v>I</v>
          </cell>
        </row>
        <row r="9245">
          <cell r="G9245" t="str">
            <v>SPO-2022/09-0036</v>
          </cell>
        </row>
        <row r="9245">
          <cell r="I9245" t="str">
            <v>F</v>
          </cell>
          <cell r="J9245">
            <v>71108</v>
          </cell>
          <cell r="K9245">
            <v>71108</v>
          </cell>
          <cell r="L9245">
            <v>213324</v>
          </cell>
          <cell r="M9245" t="str">
            <v>F</v>
          </cell>
          <cell r="N9245">
            <v>3</v>
          </cell>
          <cell r="O9245" t="str">
            <v>N</v>
          </cell>
        </row>
        <row r="9246">
          <cell r="G9246" t="str">
            <v>SPO-2022/09-0035</v>
          </cell>
        </row>
        <row r="9246">
          <cell r="I9246" t="str">
            <v>F</v>
          </cell>
          <cell r="J9246">
            <v>35148</v>
          </cell>
          <cell r="K9246">
            <v>35148</v>
          </cell>
          <cell r="L9246">
            <v>105444</v>
          </cell>
          <cell r="M9246" t="str">
            <v>F</v>
          </cell>
          <cell r="N9246">
            <v>3</v>
          </cell>
          <cell r="O9246" t="str">
            <v>N</v>
          </cell>
        </row>
        <row r="9247">
          <cell r="G9247" t="str">
            <v>SPO-2022/08-0043</v>
          </cell>
        </row>
        <row r="9247">
          <cell r="I9247" t="str">
            <v>F</v>
          </cell>
          <cell r="J9247">
            <v>1020</v>
          </cell>
          <cell r="K9247">
            <v>1020</v>
          </cell>
          <cell r="L9247">
            <v>3060</v>
          </cell>
          <cell r="M9247" t="str">
            <v>F</v>
          </cell>
          <cell r="N9247">
            <v>3</v>
          </cell>
          <cell r="O9247" t="str">
            <v>L</v>
          </cell>
        </row>
        <row r="9248">
          <cell r="G9248" t="str">
            <v>SPO-2023/04-0042, SPO-2022/12-0046, SPO-2022/08-0054, SPO-2022/09-0012, SPO-2022/08-0034, SPO-2022/09-0041, SPO-2022/08-0056, SPO-2022/09-0058, SPO-2022/10-0016, SPO-2023/07-0008, SPO-2022/10-0005</v>
          </cell>
        </row>
        <row r="9248">
          <cell r="I9248" t="str">
            <v>F</v>
          </cell>
          <cell r="J9248">
            <v>213179</v>
          </cell>
          <cell r="K9248">
            <v>213179</v>
          </cell>
          <cell r="L9248">
            <v>639537</v>
          </cell>
          <cell r="M9248" t="str">
            <v>F</v>
          </cell>
          <cell r="N9248">
            <v>3</v>
          </cell>
          <cell r="O9248" t="str">
            <v>L</v>
          </cell>
        </row>
        <row r="9249">
          <cell r="G9249" t="str">
            <v>SPO-2022/11-0043</v>
          </cell>
        </row>
        <row r="9249">
          <cell r="I9249" t="str">
            <v>F</v>
          </cell>
          <cell r="J9249">
            <v>25170</v>
          </cell>
          <cell r="K9249">
            <v>25170</v>
          </cell>
          <cell r="L9249">
            <v>75510</v>
          </cell>
          <cell r="M9249" t="str">
            <v>F</v>
          </cell>
          <cell r="N9249">
            <v>3</v>
          </cell>
          <cell r="O9249" t="str">
            <v>L</v>
          </cell>
        </row>
        <row r="9250">
          <cell r="I9250" t="str">
            <v>F</v>
          </cell>
          <cell r="J9250">
            <v>660</v>
          </cell>
          <cell r="K9250">
            <v>660</v>
          </cell>
          <cell r="L9250">
            <v>1980</v>
          </cell>
          <cell r="M9250" t="str">
            <v>F</v>
          </cell>
          <cell r="N9250">
            <v>3</v>
          </cell>
          <cell r="O9250" t="str">
            <v>L</v>
          </cell>
        </row>
        <row r="9251">
          <cell r="G9251" t="str">
            <v>SPO-2022/09-0044, SPO-2022/11-0070, SPO-2022/11-0027</v>
          </cell>
        </row>
        <row r="9251">
          <cell r="I9251" t="str">
            <v>F</v>
          </cell>
          <cell r="J9251">
            <v>8300</v>
          </cell>
          <cell r="K9251">
            <v>8300</v>
          </cell>
          <cell r="L9251">
            <v>24900</v>
          </cell>
          <cell r="M9251" t="str">
            <v>F</v>
          </cell>
          <cell r="N9251">
            <v>3</v>
          </cell>
          <cell r="O9251" t="str">
            <v>L</v>
          </cell>
        </row>
        <row r="9252">
          <cell r="G9252" t="str">
            <v>GR-2022/08-0036</v>
          </cell>
        </row>
        <row r="9252">
          <cell r="I9252" t="str">
            <v>F</v>
          </cell>
          <cell r="J9252">
            <v>260</v>
          </cell>
          <cell r="K9252">
            <v>260</v>
          </cell>
          <cell r="L9252">
            <v>260</v>
          </cell>
          <cell r="M9252" t="str">
            <v>F</v>
          </cell>
          <cell r="N9252">
            <v>1</v>
          </cell>
          <cell r="O9252" t="str">
            <v>L</v>
          </cell>
        </row>
        <row r="9253">
          <cell r="G9253" t="str">
            <v>SPO-2022/11-0061, SPO-2022/09-0021, SPO-2022/10-0015</v>
          </cell>
        </row>
        <row r="9253">
          <cell r="I9253" t="str">
            <v>F</v>
          </cell>
          <cell r="J9253">
            <v>55678</v>
          </cell>
          <cell r="K9253">
            <v>55678</v>
          </cell>
          <cell r="L9253">
            <v>167034</v>
          </cell>
          <cell r="M9253" t="str">
            <v>F</v>
          </cell>
          <cell r="N9253">
            <v>3</v>
          </cell>
          <cell r="O9253" t="str">
            <v>L</v>
          </cell>
        </row>
        <row r="9254">
          <cell r="G9254" t="str">
            <v>SPO-2022/11-0043</v>
          </cell>
        </row>
        <row r="9254">
          <cell r="I9254" t="str">
            <v>F</v>
          </cell>
          <cell r="J9254">
            <v>4800</v>
          </cell>
          <cell r="K9254">
            <v>4800</v>
          </cell>
          <cell r="L9254">
            <v>14400</v>
          </cell>
          <cell r="M9254" t="str">
            <v>F</v>
          </cell>
          <cell r="N9254">
            <v>3</v>
          </cell>
          <cell r="O9254" t="str">
            <v>L</v>
          </cell>
        </row>
        <row r="9255">
          <cell r="G9255" t="str">
            <v>SPO-2022/10-0015, SPO-2022/09-0021, SPO-2022/11-0047, SPO-2022/12-0024, SPO-2022/11-0061</v>
          </cell>
        </row>
        <row r="9255">
          <cell r="I9255" t="str">
            <v>F</v>
          </cell>
          <cell r="J9255">
            <v>48060</v>
          </cell>
          <cell r="K9255">
            <v>48060</v>
          </cell>
          <cell r="L9255">
            <v>144180</v>
          </cell>
          <cell r="M9255" t="str">
            <v>F</v>
          </cell>
          <cell r="N9255">
            <v>3</v>
          </cell>
          <cell r="O9255" t="str">
            <v>L</v>
          </cell>
        </row>
        <row r="9256">
          <cell r="G9256" t="str">
            <v>SPO-2022/11-0070</v>
          </cell>
        </row>
        <row r="9256">
          <cell r="I9256" t="str">
            <v>F</v>
          </cell>
          <cell r="J9256">
            <v>4480</v>
          </cell>
          <cell r="K9256">
            <v>4480</v>
          </cell>
          <cell r="L9256">
            <v>13440</v>
          </cell>
          <cell r="M9256" t="str">
            <v>F</v>
          </cell>
          <cell r="N9256">
            <v>3</v>
          </cell>
          <cell r="O9256" t="str">
            <v>L</v>
          </cell>
        </row>
        <row r="9257">
          <cell r="G9257" t="str">
            <v>SPO-2022/11-0067</v>
          </cell>
        </row>
        <row r="9257">
          <cell r="I9257" t="str">
            <v>F</v>
          </cell>
          <cell r="J9257">
            <v>20739</v>
          </cell>
          <cell r="K9257">
            <v>20739</v>
          </cell>
          <cell r="L9257">
            <v>62217</v>
          </cell>
          <cell r="M9257" t="str">
            <v>F</v>
          </cell>
          <cell r="N9257">
            <v>3</v>
          </cell>
          <cell r="O9257" t="str">
            <v>L</v>
          </cell>
        </row>
        <row r="9258">
          <cell r="G9258" t="str">
            <v>SPO-2022/09-0005</v>
          </cell>
        </row>
        <row r="9258">
          <cell r="I9258" t="str">
            <v>F</v>
          </cell>
          <cell r="J9258">
            <v>4550</v>
          </cell>
          <cell r="K9258">
            <v>4550</v>
          </cell>
          <cell r="L9258">
            <v>13650</v>
          </cell>
          <cell r="M9258" t="str">
            <v>F</v>
          </cell>
          <cell r="N9258">
            <v>3</v>
          </cell>
          <cell r="O9258" t="str">
            <v>L</v>
          </cell>
        </row>
        <row r="9259">
          <cell r="G9259" t="str">
            <v>GR-2022/08-0038</v>
          </cell>
        </row>
        <row r="9259">
          <cell r="I9259" t="str">
            <v>F</v>
          </cell>
          <cell r="J9259">
            <v>280.8</v>
          </cell>
          <cell r="K9259">
            <v>280.8</v>
          </cell>
          <cell r="L9259">
            <v>280.8</v>
          </cell>
          <cell r="M9259" t="str">
            <v>F</v>
          </cell>
          <cell r="N9259">
            <v>1</v>
          </cell>
        </row>
        <row r="9260">
          <cell r="G9260" t="str">
            <v>SPO-2022/09-0058, SPO-2022/11-0063, SPO-2023/01-0010, SPO-2022/09-0057</v>
          </cell>
        </row>
        <row r="9260">
          <cell r="I9260" t="str">
            <v>F</v>
          </cell>
          <cell r="J9260">
            <v>101344</v>
          </cell>
          <cell r="K9260">
            <v>101344</v>
          </cell>
          <cell r="L9260">
            <v>304032</v>
          </cell>
          <cell r="M9260" t="str">
            <v>F</v>
          </cell>
          <cell r="N9260">
            <v>3</v>
          </cell>
          <cell r="O9260" t="str">
            <v>L</v>
          </cell>
        </row>
        <row r="9261">
          <cell r="G9261" t="str">
            <v>SPO-2022/09-0022</v>
          </cell>
        </row>
        <row r="9261">
          <cell r="I9261" t="str">
            <v>F</v>
          </cell>
          <cell r="J9261">
            <v>41700</v>
          </cell>
          <cell r="K9261">
            <v>41700</v>
          </cell>
          <cell r="L9261">
            <v>125100</v>
          </cell>
          <cell r="M9261" t="str">
            <v>F</v>
          </cell>
          <cell r="N9261">
            <v>3</v>
          </cell>
          <cell r="O9261" t="str">
            <v>L</v>
          </cell>
        </row>
        <row r="9262">
          <cell r="G9262" t="str">
            <v>SPO-2022/09-0001</v>
          </cell>
        </row>
        <row r="9262">
          <cell r="I9262" t="str">
            <v>F</v>
          </cell>
          <cell r="J9262">
            <v>4800</v>
          </cell>
          <cell r="K9262">
            <v>4800</v>
          </cell>
          <cell r="L9262">
            <v>14400</v>
          </cell>
          <cell r="M9262" t="str">
            <v>F</v>
          </cell>
          <cell r="N9262">
            <v>3</v>
          </cell>
          <cell r="O9262" t="str">
            <v>L</v>
          </cell>
        </row>
        <row r="9263">
          <cell r="G9263" t="str">
            <v>SPO-2022/12-0026, SPO-2022/10-0015</v>
          </cell>
        </row>
        <row r="9263">
          <cell r="I9263" t="str">
            <v>F</v>
          </cell>
          <cell r="J9263">
            <v>23110</v>
          </cell>
          <cell r="K9263">
            <v>23110</v>
          </cell>
          <cell r="L9263">
            <v>69330</v>
          </cell>
          <cell r="M9263" t="str">
            <v>F</v>
          </cell>
          <cell r="N9263">
            <v>3</v>
          </cell>
          <cell r="O9263" t="str">
            <v>L</v>
          </cell>
        </row>
        <row r="9264">
          <cell r="G9264" t="str">
            <v>SPO-2022/09-0032</v>
          </cell>
        </row>
        <row r="9264">
          <cell r="I9264" t="str">
            <v>F</v>
          </cell>
          <cell r="J9264">
            <v>2928.16</v>
          </cell>
          <cell r="K9264">
            <v>2928.16</v>
          </cell>
          <cell r="L9264">
            <v>8784.48</v>
          </cell>
          <cell r="M9264" t="str">
            <v>F</v>
          </cell>
          <cell r="N9264">
            <v>3</v>
          </cell>
          <cell r="O9264" t="str">
            <v>L</v>
          </cell>
        </row>
        <row r="9265">
          <cell r="G9265" t="str">
            <v>SPO-2022/09-0023, SPO-2022/11-0002, SPO-2022/09-0044</v>
          </cell>
        </row>
        <row r="9265">
          <cell r="I9265" t="str">
            <v>F</v>
          </cell>
          <cell r="J9265">
            <v>26501.48</v>
          </cell>
          <cell r="K9265">
            <v>26501.48</v>
          </cell>
          <cell r="L9265">
            <v>79504.44</v>
          </cell>
          <cell r="M9265" t="str">
            <v>F</v>
          </cell>
          <cell r="N9265">
            <v>3</v>
          </cell>
          <cell r="O9265" t="str">
            <v>N</v>
          </cell>
        </row>
        <row r="9266">
          <cell r="G9266" t="str">
            <v>SPO-2022/09-0026</v>
          </cell>
        </row>
        <row r="9266">
          <cell r="I9266" t="str">
            <v>F</v>
          </cell>
          <cell r="J9266">
            <v>15816</v>
          </cell>
          <cell r="K9266">
            <v>15816</v>
          </cell>
          <cell r="L9266">
            <v>47448</v>
          </cell>
          <cell r="M9266" t="str">
            <v>F</v>
          </cell>
          <cell r="N9266">
            <v>3</v>
          </cell>
          <cell r="O9266" t="str">
            <v>L</v>
          </cell>
        </row>
        <row r="9267">
          <cell r="G9267" t="str">
            <v>SPO-2022/09-0030</v>
          </cell>
        </row>
        <row r="9267">
          <cell r="I9267" t="str">
            <v>F</v>
          </cell>
          <cell r="J9267">
            <v>11130</v>
          </cell>
          <cell r="K9267">
            <v>11130</v>
          </cell>
          <cell r="L9267">
            <v>33390</v>
          </cell>
          <cell r="M9267" t="str">
            <v>F</v>
          </cell>
          <cell r="N9267">
            <v>3</v>
          </cell>
          <cell r="O9267" t="str">
            <v>L</v>
          </cell>
        </row>
        <row r="9268">
          <cell r="G9268" t="str">
            <v>SPO-2022/11-0043</v>
          </cell>
        </row>
        <row r="9268">
          <cell r="I9268" t="str">
            <v>F</v>
          </cell>
          <cell r="J9268">
            <v>17390</v>
          </cell>
          <cell r="K9268">
            <v>17390</v>
          </cell>
          <cell r="L9268">
            <v>52170</v>
          </cell>
          <cell r="M9268" t="str">
            <v>F</v>
          </cell>
          <cell r="N9268">
            <v>3</v>
          </cell>
          <cell r="O9268" t="str">
            <v>L</v>
          </cell>
        </row>
        <row r="9269">
          <cell r="F9269" t="str">
            <v>UETU5177198</v>
          </cell>
          <cell r="G9269" t="str">
            <v>GR-2022/09-0041</v>
          </cell>
          <cell r="H9269" t="str">
            <v>202201-S0004, 202207-S0039, 202203-S0077, 202204-S0067, 202206-S0031, 202204-S0051, 202207-S0021, 202204-S0057, 202204-S0040, 202111-S0022, 202205-S0066, 202205-S0012, 202204-S0052</v>
          </cell>
          <cell r="I9269" t="str">
            <v>F</v>
          </cell>
          <cell r="J9269">
            <v>18644.67</v>
          </cell>
          <cell r="K9269">
            <v>18644.67</v>
          </cell>
          <cell r="L9269">
            <v>84426.79</v>
          </cell>
          <cell r="M9269" t="str">
            <v>F</v>
          </cell>
          <cell r="N9269">
            <v>4.5282</v>
          </cell>
          <cell r="O9269" t="str">
            <v>I</v>
          </cell>
        </row>
        <row r="9270">
          <cell r="G9270" t="str">
            <v>SPO-2022/09-0012, SPO-2022/08-0054</v>
          </cell>
        </row>
        <row r="9270">
          <cell r="I9270" t="str">
            <v>F</v>
          </cell>
          <cell r="J9270">
            <v>30937.5</v>
          </cell>
          <cell r="K9270">
            <v>30937.5</v>
          </cell>
          <cell r="L9270">
            <v>92812.5</v>
          </cell>
          <cell r="M9270" t="str">
            <v>F</v>
          </cell>
          <cell r="N9270">
            <v>3</v>
          </cell>
          <cell r="O9270" t="str">
            <v>L</v>
          </cell>
        </row>
        <row r="9271">
          <cell r="I9271" t="str">
            <v>T</v>
          </cell>
          <cell r="J9271">
            <v>0</v>
          </cell>
          <cell r="K9271">
            <v>0</v>
          </cell>
          <cell r="L9271">
            <v>0</v>
          </cell>
          <cell r="M9271" t="str">
            <v>F</v>
          </cell>
          <cell r="N9271">
            <v>3</v>
          </cell>
        </row>
        <row r="9272">
          <cell r="G9272" t="str">
            <v>SPO-2022/09-0001, SPO-2022/09-0058</v>
          </cell>
        </row>
        <row r="9272">
          <cell r="I9272" t="str">
            <v>F</v>
          </cell>
          <cell r="J9272">
            <v>42259.2</v>
          </cell>
          <cell r="K9272">
            <v>42259.2</v>
          </cell>
          <cell r="L9272">
            <v>126777.6</v>
          </cell>
          <cell r="M9272" t="str">
            <v>F</v>
          </cell>
          <cell r="N9272">
            <v>3</v>
          </cell>
          <cell r="O9272" t="str">
            <v>L</v>
          </cell>
        </row>
        <row r="9273">
          <cell r="G9273" t="str">
            <v>SPO-2022/08-0031</v>
          </cell>
        </row>
        <row r="9273">
          <cell r="I9273" t="str">
            <v>F</v>
          </cell>
          <cell r="J9273">
            <v>4900</v>
          </cell>
          <cell r="K9273">
            <v>4900</v>
          </cell>
          <cell r="L9273">
            <v>14700</v>
          </cell>
          <cell r="M9273" t="str">
            <v>F</v>
          </cell>
          <cell r="N9273">
            <v>3</v>
          </cell>
          <cell r="O9273" t="str">
            <v>L</v>
          </cell>
        </row>
        <row r="9274">
          <cell r="G9274" t="str">
            <v>SPO-2022/09-0026, SPO-2022/11-0006, SPO-2022/12-0037, SPO-2022/08-0022, SPO-2022/11-0065</v>
          </cell>
        </row>
        <row r="9274">
          <cell r="I9274" t="str">
            <v>F</v>
          </cell>
          <cell r="J9274">
            <v>79491.8</v>
          </cell>
          <cell r="K9274">
            <v>79491.8</v>
          </cell>
          <cell r="L9274">
            <v>238475.4</v>
          </cell>
          <cell r="M9274" t="str">
            <v>F</v>
          </cell>
          <cell r="N9274">
            <v>3</v>
          </cell>
          <cell r="O9274" t="str">
            <v>L</v>
          </cell>
        </row>
        <row r="9275">
          <cell r="G9275" t="str">
            <v>SPO-2022/12-0070</v>
          </cell>
        </row>
        <row r="9275">
          <cell r="I9275" t="str">
            <v>F</v>
          </cell>
          <cell r="J9275">
            <v>2100</v>
          </cell>
          <cell r="K9275">
            <v>2100</v>
          </cell>
          <cell r="L9275">
            <v>6300</v>
          </cell>
          <cell r="M9275" t="str">
            <v>F</v>
          </cell>
          <cell r="N9275">
            <v>3</v>
          </cell>
          <cell r="O9275" t="str">
            <v>L</v>
          </cell>
        </row>
        <row r="9276">
          <cell r="G9276" t="str">
            <v>SPO-2022/08-0032</v>
          </cell>
        </row>
        <row r="9276">
          <cell r="I9276" t="str">
            <v>F</v>
          </cell>
          <cell r="J9276">
            <v>14500</v>
          </cell>
          <cell r="K9276">
            <v>14500</v>
          </cell>
          <cell r="L9276">
            <v>43500</v>
          </cell>
          <cell r="M9276" t="str">
            <v>F</v>
          </cell>
          <cell r="N9276">
            <v>3</v>
          </cell>
          <cell r="O9276" t="str">
            <v>L</v>
          </cell>
        </row>
        <row r="9277">
          <cell r="G9277" t="str">
            <v>SPO-2022/12-0047, SPO-2022/12-0069, SPO-2022/10-0015</v>
          </cell>
        </row>
        <row r="9277">
          <cell r="I9277" t="str">
            <v>F</v>
          </cell>
          <cell r="J9277">
            <v>9340</v>
          </cell>
          <cell r="K9277">
            <v>9340</v>
          </cell>
          <cell r="L9277">
            <v>28020</v>
          </cell>
          <cell r="M9277" t="str">
            <v>F</v>
          </cell>
          <cell r="N9277">
            <v>3</v>
          </cell>
          <cell r="O9277" t="str">
            <v>L</v>
          </cell>
        </row>
        <row r="9278">
          <cell r="G9278" t="str">
            <v>SPO-2022/10-0007</v>
          </cell>
        </row>
        <row r="9278">
          <cell r="I9278" t="str">
            <v>F</v>
          </cell>
          <cell r="J9278">
            <v>78750</v>
          </cell>
          <cell r="K9278">
            <v>78750</v>
          </cell>
          <cell r="L9278">
            <v>236250</v>
          </cell>
          <cell r="M9278" t="str">
            <v>F</v>
          </cell>
          <cell r="N9278">
            <v>3</v>
          </cell>
          <cell r="O9278" t="str">
            <v>L</v>
          </cell>
        </row>
        <row r="9279">
          <cell r="F9279" t="str">
            <v>TLLU5909040 (KUCHING)</v>
          </cell>
          <cell r="G9279" t="str">
            <v>GR-2022/09-0054</v>
          </cell>
          <cell r="H9279" t="str">
            <v>202207-S0016</v>
          </cell>
          <cell r="I9279" t="str">
            <v>F</v>
          </cell>
          <cell r="J9279">
            <v>1562.8</v>
          </cell>
          <cell r="K9279">
            <v>1562.8</v>
          </cell>
          <cell r="L9279">
            <v>7076.67</v>
          </cell>
          <cell r="M9279" t="str">
            <v>F</v>
          </cell>
          <cell r="N9279">
            <v>4.5282</v>
          </cell>
          <cell r="O9279" t="str">
            <v>I</v>
          </cell>
        </row>
        <row r="9280">
          <cell r="F9280" t="str">
            <v>TLLU5909040 (KUCHING)</v>
          </cell>
          <cell r="G9280" t="str">
            <v>GR-2022/09-0053</v>
          </cell>
          <cell r="H9280" t="str">
            <v>202207-S0017</v>
          </cell>
          <cell r="I9280" t="str">
            <v>F</v>
          </cell>
          <cell r="J9280">
            <v>6616.85</v>
          </cell>
          <cell r="K9280">
            <v>6616.85</v>
          </cell>
          <cell r="L9280">
            <v>29962.42</v>
          </cell>
          <cell r="M9280" t="str">
            <v>F</v>
          </cell>
          <cell r="N9280">
            <v>4.5282</v>
          </cell>
          <cell r="O9280" t="str">
            <v>I</v>
          </cell>
        </row>
        <row r="9281">
          <cell r="F9281" t="str">
            <v>TLLU5909040 (KUCHING)</v>
          </cell>
          <cell r="G9281" t="str">
            <v>GR-2022/09-0052</v>
          </cell>
          <cell r="H9281" t="str">
            <v>202207-S0018</v>
          </cell>
          <cell r="I9281" t="str">
            <v>F</v>
          </cell>
          <cell r="J9281">
            <v>8404.46</v>
          </cell>
          <cell r="K9281">
            <v>8404.46</v>
          </cell>
          <cell r="L9281">
            <v>38057.08</v>
          </cell>
          <cell r="M9281" t="str">
            <v>F</v>
          </cell>
          <cell r="N9281">
            <v>4.5282</v>
          </cell>
          <cell r="O9281" t="str">
            <v>I</v>
          </cell>
        </row>
        <row r="9282">
          <cell r="F9282" t="str">
            <v>TGHU9832755</v>
          </cell>
          <cell r="G9282" t="str">
            <v>GR-2022/08-0049</v>
          </cell>
          <cell r="H9282" t="str">
            <v>202204-S0080, 202203-S0088, 202111-S0060, 202203-S0001, 202206-S0009, 202205-S0030, 202203-S0054, 202204-S0043, 202207-S0027, 202205-S0041, 202205-S0061, 202202-S0030, 202205-S0039, 202206-S0051, 202204-S0066, 202206-S0080, 202202-S0007, 202206-S0057, 202206-S0065, 202207-S0071</v>
          </cell>
          <cell r="I9282" t="str">
            <v>F</v>
          </cell>
          <cell r="J9282">
            <v>416725.01</v>
          </cell>
          <cell r="K9282">
            <v>416725.01</v>
          </cell>
          <cell r="L9282">
            <v>416725.01</v>
          </cell>
          <cell r="M9282" t="str">
            <v>F</v>
          </cell>
          <cell r="N9282">
            <v>1</v>
          </cell>
          <cell r="O9282" t="str">
            <v>I</v>
          </cell>
        </row>
        <row r="9283">
          <cell r="G9283" t="str">
            <v>SPO-2022/09-0022</v>
          </cell>
        </row>
        <row r="9283">
          <cell r="I9283" t="str">
            <v>F</v>
          </cell>
          <cell r="J9283">
            <v>1200</v>
          </cell>
          <cell r="K9283">
            <v>1200</v>
          </cell>
          <cell r="L9283">
            <v>3600</v>
          </cell>
          <cell r="M9283" t="str">
            <v>F</v>
          </cell>
          <cell r="N9283">
            <v>3</v>
          </cell>
          <cell r="O9283" t="str">
            <v>L</v>
          </cell>
        </row>
        <row r="9284">
          <cell r="G9284" t="str">
            <v>SPO-2022/09-0004</v>
          </cell>
        </row>
        <row r="9284">
          <cell r="I9284" t="str">
            <v>F</v>
          </cell>
          <cell r="J9284">
            <v>800.6</v>
          </cell>
          <cell r="K9284">
            <v>800.6</v>
          </cell>
          <cell r="L9284">
            <v>2401.8</v>
          </cell>
          <cell r="M9284" t="str">
            <v>F</v>
          </cell>
          <cell r="N9284">
            <v>3</v>
          </cell>
          <cell r="O9284" t="str">
            <v>L</v>
          </cell>
        </row>
        <row r="9285">
          <cell r="F9285" t="str">
            <v>CMAU4327927</v>
          </cell>
          <cell r="G9285" t="str">
            <v>GR-2022/08-0048</v>
          </cell>
          <cell r="H9285" t="str">
            <v>202206-S0012, 202206-S0053</v>
          </cell>
          <cell r="I9285" t="str">
            <v>F</v>
          </cell>
          <cell r="J9285">
            <v>17553.54</v>
          </cell>
          <cell r="K9285">
            <v>17553.54</v>
          </cell>
          <cell r="L9285">
            <v>78976.89</v>
          </cell>
          <cell r="M9285" t="str">
            <v>F</v>
          </cell>
          <cell r="N9285">
            <v>4.4992</v>
          </cell>
          <cell r="O9285" t="str">
            <v>I</v>
          </cell>
        </row>
        <row r="9286">
          <cell r="G9286" t="str">
            <v>SPO-2022/09-0042</v>
          </cell>
        </row>
        <row r="9286">
          <cell r="I9286" t="str">
            <v>F</v>
          </cell>
          <cell r="J9286">
            <v>15050</v>
          </cell>
          <cell r="K9286">
            <v>15050</v>
          </cell>
          <cell r="L9286">
            <v>45150</v>
          </cell>
          <cell r="M9286" t="str">
            <v>F</v>
          </cell>
          <cell r="N9286">
            <v>3</v>
          </cell>
          <cell r="O9286" t="str">
            <v>L</v>
          </cell>
        </row>
        <row r="9287">
          <cell r="I9287" t="str">
            <v>F</v>
          </cell>
          <cell r="J9287">
            <v>382.88</v>
          </cell>
          <cell r="K9287">
            <v>382.88</v>
          </cell>
          <cell r="L9287">
            <v>1148.64</v>
          </cell>
          <cell r="M9287" t="str">
            <v>F</v>
          </cell>
          <cell r="N9287">
            <v>3</v>
          </cell>
          <cell r="O9287" t="str">
            <v>N</v>
          </cell>
        </row>
        <row r="9288">
          <cell r="F9288" t="str">
            <v>FSCU9963989</v>
          </cell>
          <cell r="G9288" t="str">
            <v>GR-2022/08-0044</v>
          </cell>
          <cell r="H9288" t="str">
            <v>202206-S0066</v>
          </cell>
          <cell r="I9288" t="str">
            <v>F</v>
          </cell>
          <cell r="J9288">
            <v>14850.02</v>
          </cell>
          <cell r="K9288">
            <v>14850.02</v>
          </cell>
          <cell r="L9288">
            <v>66813.21</v>
          </cell>
          <cell r="M9288" t="str">
            <v>F</v>
          </cell>
          <cell r="N9288">
            <v>4.4992</v>
          </cell>
          <cell r="O9288" t="str">
            <v>I</v>
          </cell>
        </row>
        <row r="9289">
          <cell r="F9289" t="str">
            <v>TCKU6663486</v>
          </cell>
          <cell r="G9289" t="str">
            <v>GR-2022/08-0051</v>
          </cell>
          <cell r="H9289" t="str">
            <v>202204-S0063, 202103-S0106, 202202-S0038</v>
          </cell>
          <cell r="I9289" t="str">
            <v>F</v>
          </cell>
          <cell r="J9289">
            <v>16771.01</v>
          </cell>
          <cell r="K9289">
            <v>16771.01</v>
          </cell>
          <cell r="L9289">
            <v>75442.71</v>
          </cell>
          <cell r="M9289" t="str">
            <v>F</v>
          </cell>
          <cell r="N9289">
            <v>4.4984</v>
          </cell>
          <cell r="O9289" t="str">
            <v>I</v>
          </cell>
        </row>
        <row r="9290">
          <cell r="F9290" t="str">
            <v>CMAU9324453</v>
          </cell>
          <cell r="G9290" t="str">
            <v>GR-2022/08-0054</v>
          </cell>
          <cell r="H9290" t="str">
            <v>202103-S0106, 202206-S0059, 202205-S0006, 202204-S0063, 202205-S0038, 202206-S0054</v>
          </cell>
          <cell r="I9290" t="str">
            <v>F</v>
          </cell>
          <cell r="J9290">
            <v>19148.31</v>
          </cell>
          <cell r="K9290">
            <v>19148.31</v>
          </cell>
          <cell r="L9290">
            <v>86136.76</v>
          </cell>
          <cell r="M9290" t="str">
            <v>F</v>
          </cell>
          <cell r="N9290">
            <v>4.4984</v>
          </cell>
          <cell r="O9290" t="str">
            <v>I</v>
          </cell>
        </row>
        <row r="9291">
          <cell r="G9291" t="str">
            <v>SPO-2022/08-0038</v>
          </cell>
        </row>
        <row r="9291">
          <cell r="I9291" t="str">
            <v>F</v>
          </cell>
          <cell r="J9291">
            <v>2900</v>
          </cell>
          <cell r="K9291">
            <v>2900</v>
          </cell>
          <cell r="L9291">
            <v>8700</v>
          </cell>
          <cell r="M9291" t="str">
            <v>F</v>
          </cell>
          <cell r="N9291">
            <v>3</v>
          </cell>
          <cell r="O9291" t="str">
            <v>L</v>
          </cell>
        </row>
        <row r="9292">
          <cell r="G9292" t="str">
            <v>SPO-2022/08-0015</v>
          </cell>
        </row>
        <row r="9292">
          <cell r="I9292" t="str">
            <v>F</v>
          </cell>
          <cell r="J9292">
            <v>3720</v>
          </cell>
          <cell r="K9292">
            <v>3720</v>
          </cell>
          <cell r="L9292">
            <v>11160</v>
          </cell>
          <cell r="M9292" t="str">
            <v>F</v>
          </cell>
          <cell r="N9292">
            <v>3</v>
          </cell>
          <cell r="O9292" t="str">
            <v>L</v>
          </cell>
        </row>
        <row r="9293">
          <cell r="I9293" t="str">
            <v>F</v>
          </cell>
          <cell r="J9293">
            <v>4200</v>
          </cell>
          <cell r="K9293">
            <v>4200</v>
          </cell>
          <cell r="L9293">
            <v>12600</v>
          </cell>
          <cell r="M9293" t="str">
            <v>F</v>
          </cell>
          <cell r="N9293">
            <v>3</v>
          </cell>
          <cell r="O9293" t="str">
            <v>N</v>
          </cell>
        </row>
        <row r="9294">
          <cell r="G9294" t="str">
            <v>SPO-2022/09-0001</v>
          </cell>
        </row>
        <row r="9294">
          <cell r="I9294" t="str">
            <v>F</v>
          </cell>
          <cell r="J9294">
            <v>3500</v>
          </cell>
          <cell r="K9294">
            <v>3500</v>
          </cell>
          <cell r="L9294">
            <v>10500</v>
          </cell>
          <cell r="M9294" t="str">
            <v>F</v>
          </cell>
          <cell r="N9294">
            <v>3</v>
          </cell>
          <cell r="O9294" t="str">
            <v>L</v>
          </cell>
        </row>
        <row r="9295">
          <cell r="G9295" t="str">
            <v>SPO-2022/08-0041</v>
          </cell>
        </row>
        <row r="9295">
          <cell r="I9295" t="str">
            <v>F</v>
          </cell>
          <cell r="J9295">
            <v>38000</v>
          </cell>
          <cell r="K9295">
            <v>38000</v>
          </cell>
          <cell r="L9295">
            <v>38000</v>
          </cell>
          <cell r="M9295" t="str">
            <v>F</v>
          </cell>
          <cell r="N9295">
            <v>1</v>
          </cell>
          <cell r="O9295" t="str">
            <v>L</v>
          </cell>
        </row>
        <row r="9296">
          <cell r="G9296" t="str">
            <v>SPO-2022/12-0004, SPO-2022/09-0057, SPO-2022/11-0076, SPO-2022/10-0016, SPO-2022/09-0058</v>
          </cell>
        </row>
        <row r="9296">
          <cell r="I9296" t="str">
            <v>F</v>
          </cell>
          <cell r="J9296">
            <v>97510</v>
          </cell>
          <cell r="K9296">
            <v>97510</v>
          </cell>
          <cell r="L9296">
            <v>292530</v>
          </cell>
          <cell r="M9296" t="str">
            <v>F</v>
          </cell>
          <cell r="N9296">
            <v>3</v>
          </cell>
          <cell r="O9296" t="str">
            <v>L</v>
          </cell>
        </row>
        <row r="9297">
          <cell r="G9297" t="str">
            <v>SPO-2022/08-0032, SPO-2022/09-0034</v>
          </cell>
        </row>
        <row r="9297">
          <cell r="I9297" t="str">
            <v>F</v>
          </cell>
          <cell r="J9297">
            <v>18553.9</v>
          </cell>
          <cell r="K9297">
            <v>18553.9</v>
          </cell>
          <cell r="L9297">
            <v>55661.7</v>
          </cell>
          <cell r="M9297" t="str">
            <v>F</v>
          </cell>
          <cell r="N9297">
            <v>3</v>
          </cell>
          <cell r="O9297" t="str">
            <v>N</v>
          </cell>
        </row>
        <row r="9298">
          <cell r="G9298" t="str">
            <v>SPO-2022/08-0038</v>
          </cell>
        </row>
        <row r="9298">
          <cell r="I9298" t="str">
            <v>F</v>
          </cell>
          <cell r="J9298">
            <v>14800</v>
          </cell>
          <cell r="K9298">
            <v>14800</v>
          </cell>
          <cell r="L9298">
            <v>44400</v>
          </cell>
          <cell r="M9298" t="str">
            <v>F</v>
          </cell>
          <cell r="N9298">
            <v>3</v>
          </cell>
          <cell r="O9298" t="str">
            <v>L</v>
          </cell>
        </row>
        <row r="9299">
          <cell r="G9299" t="str">
            <v>GR-2022/08-0026</v>
          </cell>
        </row>
        <row r="9299">
          <cell r="I9299" t="str">
            <v>F</v>
          </cell>
          <cell r="J9299">
            <v>15750</v>
          </cell>
          <cell r="K9299">
            <v>15750</v>
          </cell>
          <cell r="L9299">
            <v>15750</v>
          </cell>
          <cell r="M9299" t="str">
            <v>F</v>
          </cell>
          <cell r="N9299">
            <v>1</v>
          </cell>
        </row>
        <row r="9300">
          <cell r="G9300" t="str">
            <v>SPO-2022/09-0019</v>
          </cell>
        </row>
        <row r="9300">
          <cell r="I9300" t="str">
            <v>F</v>
          </cell>
          <cell r="J9300">
            <v>8250</v>
          </cell>
          <cell r="K9300">
            <v>8250</v>
          </cell>
          <cell r="L9300">
            <v>24750</v>
          </cell>
          <cell r="M9300" t="str">
            <v>F</v>
          </cell>
          <cell r="N9300">
            <v>3</v>
          </cell>
          <cell r="O9300" t="str">
            <v>L</v>
          </cell>
        </row>
        <row r="9301">
          <cell r="G9301" t="str">
            <v>SPO-2023/03-0021, SPO-2023/04-0008, SPO-2022/11-0005</v>
          </cell>
        </row>
        <row r="9301">
          <cell r="I9301" t="str">
            <v>F</v>
          </cell>
          <cell r="J9301">
            <v>539900</v>
          </cell>
          <cell r="K9301">
            <v>539900</v>
          </cell>
          <cell r="L9301">
            <v>539900</v>
          </cell>
          <cell r="M9301" t="str">
            <v>F</v>
          </cell>
          <cell r="N9301">
            <v>1</v>
          </cell>
          <cell r="O9301" t="str">
            <v>L</v>
          </cell>
        </row>
        <row r="9302">
          <cell r="G9302" t="str">
            <v>SPO-2022/08-0031</v>
          </cell>
        </row>
        <row r="9302">
          <cell r="I9302" t="str">
            <v>F</v>
          </cell>
          <cell r="J9302">
            <v>5670</v>
          </cell>
          <cell r="K9302">
            <v>5670</v>
          </cell>
          <cell r="L9302">
            <v>17010</v>
          </cell>
          <cell r="M9302" t="str">
            <v>F</v>
          </cell>
          <cell r="N9302">
            <v>3</v>
          </cell>
          <cell r="O9302" t="str">
            <v>L</v>
          </cell>
        </row>
        <row r="9303">
          <cell r="G9303" t="str">
            <v>SPO-2022/09-0021, SPO-2022/09-0034, SPO-2022/10-0015, SPO-2022/12-0047</v>
          </cell>
        </row>
        <row r="9303">
          <cell r="I9303" t="str">
            <v>F</v>
          </cell>
          <cell r="J9303">
            <v>0</v>
          </cell>
          <cell r="K9303">
            <v>0</v>
          </cell>
          <cell r="L9303">
            <v>0</v>
          </cell>
          <cell r="M9303" t="str">
            <v>F</v>
          </cell>
          <cell r="N9303">
            <v>3</v>
          </cell>
          <cell r="O9303" t="str">
            <v>L</v>
          </cell>
        </row>
        <row r="9304">
          <cell r="G9304" t="str">
            <v>SPO-2022/12-0036, SPO-2022/11-0064</v>
          </cell>
        </row>
        <row r="9304">
          <cell r="I9304" t="str">
            <v>F</v>
          </cell>
          <cell r="J9304">
            <v>23000</v>
          </cell>
          <cell r="K9304">
            <v>23000</v>
          </cell>
          <cell r="L9304">
            <v>69000</v>
          </cell>
          <cell r="M9304" t="str">
            <v>F</v>
          </cell>
          <cell r="N9304">
            <v>3</v>
          </cell>
          <cell r="O9304" t="str">
            <v>L</v>
          </cell>
        </row>
        <row r="9305">
          <cell r="G9305" t="str">
            <v>GR-2022/08-0003</v>
          </cell>
        </row>
        <row r="9305">
          <cell r="I9305" t="str">
            <v>F</v>
          </cell>
          <cell r="J9305">
            <v>414</v>
          </cell>
          <cell r="K9305">
            <v>414</v>
          </cell>
          <cell r="L9305">
            <v>414</v>
          </cell>
          <cell r="M9305" t="str">
            <v>T</v>
          </cell>
          <cell r="N9305">
            <v>1</v>
          </cell>
        </row>
        <row r="9306">
          <cell r="G9306" t="str">
            <v>SPO-2022/08-0005</v>
          </cell>
        </row>
        <row r="9306">
          <cell r="I9306" t="str">
            <v>F</v>
          </cell>
          <cell r="J9306">
            <v>618</v>
          </cell>
          <cell r="K9306">
            <v>618</v>
          </cell>
          <cell r="L9306">
            <v>1854</v>
          </cell>
          <cell r="M9306" t="str">
            <v>F</v>
          </cell>
          <cell r="N9306">
            <v>3</v>
          </cell>
          <cell r="O9306" t="str">
            <v>L</v>
          </cell>
        </row>
        <row r="9307">
          <cell r="G9307" t="str">
            <v>SPO-2022/09-0024</v>
          </cell>
        </row>
        <row r="9307">
          <cell r="I9307" t="str">
            <v>F</v>
          </cell>
          <cell r="J9307">
            <v>13864</v>
          </cell>
          <cell r="K9307">
            <v>13864</v>
          </cell>
          <cell r="L9307">
            <v>41592</v>
          </cell>
          <cell r="M9307" t="str">
            <v>F</v>
          </cell>
          <cell r="N9307">
            <v>3</v>
          </cell>
          <cell r="O9307" t="str">
            <v>L</v>
          </cell>
        </row>
        <row r="9308">
          <cell r="G9308" t="str">
            <v>GR-2022/07-0069</v>
          </cell>
        </row>
        <row r="9308">
          <cell r="I9308" t="str">
            <v>F</v>
          </cell>
          <cell r="J9308">
            <v>276</v>
          </cell>
          <cell r="K9308">
            <v>276</v>
          </cell>
          <cell r="L9308">
            <v>276</v>
          </cell>
          <cell r="M9308" t="str">
            <v>T</v>
          </cell>
          <cell r="N9308">
            <v>1</v>
          </cell>
        </row>
        <row r="9309">
          <cell r="G9309" t="str">
            <v>SPO-2023/04-0049, SPO-2022/10-0015, SPO-2022/09-0021</v>
          </cell>
        </row>
        <row r="9309">
          <cell r="I9309" t="str">
            <v>F</v>
          </cell>
          <cell r="J9309">
            <v>209712</v>
          </cell>
          <cell r="K9309">
            <v>209712</v>
          </cell>
          <cell r="L9309">
            <v>629136</v>
          </cell>
          <cell r="M9309" t="str">
            <v>F</v>
          </cell>
          <cell r="N9309">
            <v>3</v>
          </cell>
          <cell r="O9309" t="str">
            <v>L</v>
          </cell>
        </row>
        <row r="9310">
          <cell r="G9310" t="str">
            <v>SPO-2022/10-0015, SPO-2022/09-0034</v>
          </cell>
        </row>
        <row r="9310">
          <cell r="I9310" t="str">
            <v>F</v>
          </cell>
          <cell r="J9310">
            <v>41030</v>
          </cell>
          <cell r="K9310">
            <v>41030</v>
          </cell>
          <cell r="L9310">
            <v>123090</v>
          </cell>
          <cell r="M9310" t="str">
            <v>F</v>
          </cell>
          <cell r="N9310">
            <v>3</v>
          </cell>
          <cell r="O9310" t="str">
            <v>L</v>
          </cell>
        </row>
        <row r="9311">
          <cell r="G9311" t="str">
            <v>SPO-2022/11-0065, SPO-2022/12-0037, SPO-2022/08-0046, SPO-2022/09-0026, SPO-2023/04-0030, SPO-2022/11-0006, SPO-2022/08-0022</v>
          </cell>
        </row>
        <row r="9311">
          <cell r="I9311" t="str">
            <v>F</v>
          </cell>
          <cell r="J9311">
            <v>132175</v>
          </cell>
          <cell r="K9311">
            <v>132175</v>
          </cell>
          <cell r="L9311">
            <v>396525</v>
          </cell>
          <cell r="M9311" t="str">
            <v>F</v>
          </cell>
          <cell r="N9311">
            <v>3</v>
          </cell>
          <cell r="O9311" t="str">
            <v>L</v>
          </cell>
        </row>
        <row r="9312">
          <cell r="G9312" t="str">
            <v>SPO-2023/04-0017, SPO-2023/06-0042, SPO-2023/05-0019, SPO-2022/12-0069, SPO-2023/04-0049, SPO-2022/10-0015</v>
          </cell>
        </row>
        <row r="9312">
          <cell r="I9312" t="str">
            <v>F</v>
          </cell>
          <cell r="J9312">
            <v>81718.75</v>
          </cell>
          <cell r="K9312">
            <v>81718.75</v>
          </cell>
          <cell r="L9312">
            <v>245156.25</v>
          </cell>
          <cell r="M9312" t="str">
            <v>F</v>
          </cell>
          <cell r="N9312">
            <v>3</v>
          </cell>
          <cell r="O9312" t="str">
            <v>L</v>
          </cell>
        </row>
        <row r="9313">
          <cell r="G9313" t="str">
            <v>SPO-2022/08-0023</v>
          </cell>
        </row>
        <row r="9313">
          <cell r="I9313" t="str">
            <v>F</v>
          </cell>
          <cell r="J9313">
            <v>1900</v>
          </cell>
          <cell r="K9313">
            <v>1900</v>
          </cell>
          <cell r="L9313">
            <v>5700</v>
          </cell>
          <cell r="M9313" t="str">
            <v>F</v>
          </cell>
          <cell r="N9313">
            <v>3</v>
          </cell>
          <cell r="O9313" t="str">
            <v>L</v>
          </cell>
        </row>
        <row r="9314">
          <cell r="G9314" t="str">
            <v>SPO-2023/02-0008, SPO-2024/06-0074, SPO-2022/09-0034, SPO-2024/05-0026, SPO-2022/11-0047</v>
          </cell>
        </row>
        <row r="9314">
          <cell r="I9314" t="str">
            <v>F</v>
          </cell>
          <cell r="J9314">
            <v>104528.8</v>
          </cell>
          <cell r="K9314">
            <v>104528.8</v>
          </cell>
          <cell r="L9314">
            <v>313586.4</v>
          </cell>
          <cell r="M9314" t="str">
            <v>F</v>
          </cell>
          <cell r="N9314">
            <v>3</v>
          </cell>
          <cell r="O9314" t="str">
            <v>L</v>
          </cell>
        </row>
        <row r="9315">
          <cell r="G9315" t="str">
            <v>SPO-2022/09-0041, SPO-2022/10-0005</v>
          </cell>
        </row>
        <row r="9315">
          <cell r="I9315" t="str">
            <v>F</v>
          </cell>
          <cell r="J9315">
            <v>45320</v>
          </cell>
          <cell r="K9315">
            <v>45320</v>
          </cell>
          <cell r="L9315">
            <v>135960</v>
          </cell>
          <cell r="M9315" t="str">
            <v>F</v>
          </cell>
          <cell r="N9315">
            <v>3</v>
          </cell>
          <cell r="O9315" t="str">
            <v>L</v>
          </cell>
        </row>
        <row r="9316">
          <cell r="G9316" t="str">
            <v>SPO-2022/08-0050</v>
          </cell>
        </row>
        <row r="9316">
          <cell r="I9316" t="str">
            <v>F</v>
          </cell>
          <cell r="J9316">
            <v>3588</v>
          </cell>
          <cell r="K9316">
            <v>3588</v>
          </cell>
          <cell r="L9316">
            <v>10764</v>
          </cell>
          <cell r="M9316" t="str">
            <v>F</v>
          </cell>
          <cell r="N9316">
            <v>3</v>
          </cell>
          <cell r="O9316" t="str">
            <v>L</v>
          </cell>
        </row>
        <row r="9317">
          <cell r="G9317" t="str">
            <v>SPO-2022/08-0044, SPO-2022/08-0041</v>
          </cell>
        </row>
        <row r="9317">
          <cell r="I9317" t="str">
            <v>F</v>
          </cell>
          <cell r="J9317">
            <v>44000</v>
          </cell>
          <cell r="K9317">
            <v>44000</v>
          </cell>
          <cell r="L9317">
            <v>44000</v>
          </cell>
          <cell r="M9317" t="str">
            <v>F</v>
          </cell>
          <cell r="N9317">
            <v>1</v>
          </cell>
          <cell r="O9317" t="str">
            <v>L</v>
          </cell>
        </row>
        <row r="9318">
          <cell r="G9318" t="str">
            <v>SPO-2022/08-0038</v>
          </cell>
        </row>
        <row r="9318">
          <cell r="I9318" t="str">
            <v>F</v>
          </cell>
          <cell r="J9318">
            <v>31500</v>
          </cell>
          <cell r="K9318">
            <v>31500</v>
          </cell>
          <cell r="L9318">
            <v>94500</v>
          </cell>
          <cell r="M9318" t="str">
            <v>F</v>
          </cell>
          <cell r="N9318">
            <v>3</v>
          </cell>
          <cell r="O9318" t="str">
            <v>L</v>
          </cell>
        </row>
        <row r="9319">
          <cell r="I9319" t="str">
            <v>F</v>
          </cell>
          <cell r="J9319">
            <v>375</v>
          </cell>
          <cell r="K9319">
            <v>375</v>
          </cell>
          <cell r="L9319">
            <v>1125</v>
          </cell>
          <cell r="M9319" t="str">
            <v>F</v>
          </cell>
          <cell r="N9319">
            <v>3</v>
          </cell>
          <cell r="O9319" t="str">
            <v>N</v>
          </cell>
        </row>
        <row r="9320">
          <cell r="G9320" t="str">
            <v>SPO-2022/11-0006, SPO-2022/11-0065, SPO-2022/08-0022, SPO-2022/09-0026</v>
          </cell>
        </row>
        <row r="9320">
          <cell r="I9320" t="str">
            <v>F</v>
          </cell>
          <cell r="J9320">
            <v>51950</v>
          </cell>
          <cell r="K9320">
            <v>51950</v>
          </cell>
          <cell r="L9320">
            <v>155850</v>
          </cell>
          <cell r="M9320" t="str">
            <v>F</v>
          </cell>
          <cell r="N9320">
            <v>3</v>
          </cell>
          <cell r="O9320" t="str">
            <v>L</v>
          </cell>
        </row>
        <row r="9321">
          <cell r="G9321" t="str">
            <v>SPO-2022/11-0002</v>
          </cell>
        </row>
        <row r="9321">
          <cell r="I9321" t="str">
            <v>F</v>
          </cell>
          <cell r="J9321">
            <v>214.5</v>
          </cell>
          <cell r="K9321">
            <v>214.5</v>
          </cell>
          <cell r="L9321">
            <v>643.5</v>
          </cell>
          <cell r="M9321" t="str">
            <v>F</v>
          </cell>
          <cell r="N9321">
            <v>3</v>
          </cell>
          <cell r="O9321" t="str">
            <v>L</v>
          </cell>
        </row>
        <row r="9322">
          <cell r="G9322" t="str">
            <v>SPO-2022/09-0025</v>
          </cell>
        </row>
        <row r="9322">
          <cell r="I9322" t="str">
            <v>F</v>
          </cell>
          <cell r="J9322">
            <v>17251.8</v>
          </cell>
          <cell r="K9322">
            <v>17251.8</v>
          </cell>
          <cell r="L9322">
            <v>51755.4</v>
          </cell>
          <cell r="M9322" t="str">
            <v>F</v>
          </cell>
          <cell r="N9322">
            <v>3</v>
          </cell>
          <cell r="O9322" t="str">
            <v>L</v>
          </cell>
        </row>
        <row r="9323">
          <cell r="G9323" t="str">
            <v>SPO-2022/11-0001, SPO-2022/09-0022, SPO-2022/12-0036</v>
          </cell>
        </row>
        <row r="9323">
          <cell r="I9323" t="str">
            <v>F</v>
          </cell>
          <cell r="J9323">
            <v>101228</v>
          </cell>
          <cell r="K9323">
            <v>101228</v>
          </cell>
          <cell r="L9323">
            <v>303684</v>
          </cell>
          <cell r="M9323" t="str">
            <v>F</v>
          </cell>
          <cell r="N9323">
            <v>3</v>
          </cell>
          <cell r="O9323" t="str">
            <v>L</v>
          </cell>
        </row>
        <row r="9324">
          <cell r="G9324" t="str">
            <v>SPO-2022/09-0054</v>
          </cell>
        </row>
        <row r="9324">
          <cell r="I9324" t="str">
            <v>F</v>
          </cell>
          <cell r="J9324">
            <v>30300</v>
          </cell>
          <cell r="K9324">
            <v>30300</v>
          </cell>
          <cell r="L9324">
            <v>30300</v>
          </cell>
          <cell r="M9324" t="str">
            <v>F</v>
          </cell>
          <cell r="N9324">
            <v>1</v>
          </cell>
          <cell r="O9324" t="str">
            <v>L</v>
          </cell>
        </row>
        <row r="9325">
          <cell r="G9325" t="str">
            <v>SPO-2022/09-0056, SPO-2022/09-0029</v>
          </cell>
        </row>
        <row r="9325">
          <cell r="I9325" t="str">
            <v>F</v>
          </cell>
          <cell r="J9325">
            <v>91700</v>
          </cell>
          <cell r="K9325">
            <v>91700</v>
          </cell>
          <cell r="L9325">
            <v>275100</v>
          </cell>
          <cell r="M9325" t="str">
            <v>F</v>
          </cell>
          <cell r="N9325">
            <v>3</v>
          </cell>
          <cell r="O9325" t="str">
            <v>L</v>
          </cell>
        </row>
        <row r="9326">
          <cell r="G9326" t="str">
            <v>SPO-2022/11-0083</v>
          </cell>
        </row>
        <row r="9326">
          <cell r="I9326" t="str">
            <v>F</v>
          </cell>
          <cell r="J9326">
            <v>1848</v>
          </cell>
          <cell r="K9326">
            <v>1848</v>
          </cell>
          <cell r="L9326">
            <v>5544</v>
          </cell>
          <cell r="M9326" t="str">
            <v>F</v>
          </cell>
          <cell r="N9326">
            <v>3</v>
          </cell>
          <cell r="O9326" t="str">
            <v>L</v>
          </cell>
        </row>
        <row r="9327">
          <cell r="G9327" t="str">
            <v>SPO-2022/11-0014, SPO-2022/08-0059, SPO-2022/11-0015, SPO-2022/08-0060</v>
          </cell>
        </row>
        <row r="9327">
          <cell r="I9327" t="str">
            <v>F</v>
          </cell>
          <cell r="J9327">
            <v>144324</v>
          </cell>
          <cell r="K9327">
            <v>144324</v>
          </cell>
          <cell r="L9327">
            <v>432972</v>
          </cell>
          <cell r="M9327" t="str">
            <v>F</v>
          </cell>
          <cell r="N9327">
            <v>3</v>
          </cell>
          <cell r="O9327" t="str">
            <v>L</v>
          </cell>
        </row>
        <row r="9328">
          <cell r="G9328" t="str">
            <v>SPO-2022/09-0020</v>
          </cell>
        </row>
        <row r="9328">
          <cell r="I9328" t="str">
            <v>F</v>
          </cell>
          <cell r="J9328">
            <v>24000</v>
          </cell>
          <cell r="K9328">
            <v>24000</v>
          </cell>
          <cell r="L9328">
            <v>72000</v>
          </cell>
          <cell r="M9328" t="str">
            <v>F</v>
          </cell>
          <cell r="N9328">
            <v>3</v>
          </cell>
          <cell r="O9328" t="str">
            <v>L</v>
          </cell>
        </row>
        <row r="9329">
          <cell r="G9329" t="str">
            <v>SPO-2022/08-0038</v>
          </cell>
        </row>
        <row r="9329">
          <cell r="I9329" t="str">
            <v>F</v>
          </cell>
          <cell r="J9329">
            <v>3900</v>
          </cell>
          <cell r="K9329">
            <v>3900</v>
          </cell>
          <cell r="L9329">
            <v>11700</v>
          </cell>
          <cell r="M9329" t="str">
            <v>F</v>
          </cell>
          <cell r="N9329">
            <v>3</v>
          </cell>
          <cell r="O9329" t="str">
            <v>L</v>
          </cell>
        </row>
        <row r="9330">
          <cell r="G9330" t="str">
            <v>SPO-2022/09-0022</v>
          </cell>
        </row>
        <row r="9330">
          <cell r="I9330" t="str">
            <v>F</v>
          </cell>
          <cell r="J9330">
            <v>330</v>
          </cell>
          <cell r="K9330">
            <v>330</v>
          </cell>
          <cell r="L9330">
            <v>990</v>
          </cell>
          <cell r="M9330" t="str">
            <v>F</v>
          </cell>
          <cell r="N9330">
            <v>3</v>
          </cell>
          <cell r="O9330" t="str">
            <v>L</v>
          </cell>
        </row>
        <row r="9331">
          <cell r="G9331" t="str">
            <v>SPO-2022/08-0034</v>
          </cell>
        </row>
        <row r="9331">
          <cell r="I9331" t="str">
            <v>F</v>
          </cell>
          <cell r="J9331">
            <v>2000</v>
          </cell>
          <cell r="K9331">
            <v>2000</v>
          </cell>
          <cell r="L9331">
            <v>6000</v>
          </cell>
          <cell r="M9331" t="str">
            <v>F</v>
          </cell>
          <cell r="N9331">
            <v>3</v>
          </cell>
          <cell r="O9331" t="str">
            <v>L</v>
          </cell>
        </row>
        <row r="9332">
          <cell r="G9332" t="str">
            <v>SPO-2022/11-0003</v>
          </cell>
        </row>
        <row r="9332">
          <cell r="I9332" t="str">
            <v>F</v>
          </cell>
          <cell r="J9332">
            <v>450</v>
          </cell>
          <cell r="K9332">
            <v>450</v>
          </cell>
          <cell r="L9332">
            <v>1350</v>
          </cell>
          <cell r="M9332" t="str">
            <v>F</v>
          </cell>
          <cell r="N9332">
            <v>3</v>
          </cell>
          <cell r="O9332" t="str">
            <v>L</v>
          </cell>
        </row>
        <row r="9333">
          <cell r="G9333" t="str">
            <v>SPO-2022/11-0043, SPO-2022/08-0031</v>
          </cell>
        </row>
        <row r="9333">
          <cell r="I9333" t="str">
            <v>F</v>
          </cell>
          <cell r="J9333">
            <v>24000</v>
          </cell>
          <cell r="K9333">
            <v>24000</v>
          </cell>
          <cell r="L9333">
            <v>72000</v>
          </cell>
          <cell r="M9333" t="str">
            <v>F</v>
          </cell>
          <cell r="N9333">
            <v>3</v>
          </cell>
          <cell r="O9333" t="str">
            <v>L</v>
          </cell>
        </row>
        <row r="9334">
          <cell r="I9334" t="str">
            <v>F</v>
          </cell>
          <cell r="J9334">
            <v>8590</v>
          </cell>
          <cell r="K9334">
            <v>8590</v>
          </cell>
          <cell r="L9334">
            <v>25770</v>
          </cell>
          <cell r="M9334" t="str">
            <v>F</v>
          </cell>
          <cell r="N9334">
            <v>3</v>
          </cell>
          <cell r="O9334" t="str">
            <v>N</v>
          </cell>
        </row>
        <row r="9335">
          <cell r="G9335" t="str">
            <v>SPO-2022/11-0054, SPO-2023/01-0006, SPO-2023/02-0018, SPO-2022/12-0065</v>
          </cell>
        </row>
        <row r="9335">
          <cell r="I9335" t="str">
            <v>F</v>
          </cell>
          <cell r="J9335">
            <v>47840</v>
          </cell>
          <cell r="K9335">
            <v>47840</v>
          </cell>
          <cell r="L9335">
            <v>143520</v>
          </cell>
          <cell r="M9335" t="str">
            <v>F</v>
          </cell>
          <cell r="N9335">
            <v>3</v>
          </cell>
          <cell r="O9335" t="str">
            <v>L</v>
          </cell>
        </row>
        <row r="9336">
          <cell r="F9336" t="str">
            <v>SEGU6073003</v>
          </cell>
          <cell r="G9336" t="str">
            <v>GR-2022/08-0053</v>
          </cell>
          <cell r="H9336" t="str">
            <v>202205-S0034, 202205-S0047, 202204-S0045, 202204-S0016, 202206-S0033</v>
          </cell>
          <cell r="I9336" t="str">
            <v>F</v>
          </cell>
          <cell r="J9336">
            <v>18861.01</v>
          </cell>
          <cell r="K9336">
            <v>18861.01</v>
          </cell>
          <cell r="L9336">
            <v>84859.46</v>
          </cell>
          <cell r="M9336" t="str">
            <v>F</v>
          </cell>
          <cell r="N9336">
            <v>4.4992</v>
          </cell>
          <cell r="O9336" t="str">
            <v>I</v>
          </cell>
        </row>
        <row r="9337">
          <cell r="F9337" t="str">
            <v>SEGU6073003</v>
          </cell>
        </row>
        <row r="9337">
          <cell r="I9337" t="str">
            <v>T</v>
          </cell>
          <cell r="J9337">
            <v>0</v>
          </cell>
          <cell r="K9337">
            <v>0</v>
          </cell>
          <cell r="L9337">
            <v>0</v>
          </cell>
          <cell r="M9337" t="str">
            <v>F</v>
          </cell>
          <cell r="N9337">
            <v>3</v>
          </cell>
          <cell r="O9337" t="str">
            <v>I</v>
          </cell>
        </row>
        <row r="9338">
          <cell r="F9338" t="str">
            <v>CMAU6140730</v>
          </cell>
          <cell r="G9338" t="str">
            <v>GR-2022/08-0052</v>
          </cell>
          <cell r="H9338" t="str">
            <v>202205-S0034, 202205-S0047, 202206-S0033, 202207-S0006, 202105-S0059, 202206-S0008, 202204-S0081, 202206-S0020</v>
          </cell>
          <cell r="I9338" t="str">
            <v>F</v>
          </cell>
          <cell r="J9338">
            <v>26288.09</v>
          </cell>
          <cell r="K9338">
            <v>26288.09</v>
          </cell>
          <cell r="L9338">
            <v>118275.37</v>
          </cell>
          <cell r="M9338" t="str">
            <v>F</v>
          </cell>
          <cell r="N9338">
            <v>4.4992</v>
          </cell>
          <cell r="O9338" t="str">
            <v>I</v>
          </cell>
        </row>
        <row r="9339">
          <cell r="G9339" t="str">
            <v>SPO-2022/09-0057, SPO-2022/11-0063, SPO-2022/10-0017, SPO-2023/03-0016, SPO-2022/12-0046, SPO-2022/09-0001, SPO-2022/08-0056, SPO-2022/09-0041, SPO-2022/09-0012, SPO-2022/10-0016, SPO-2022/10-0005, SPO-2022/09-0058</v>
          </cell>
        </row>
        <row r="9339">
          <cell r="I9339" t="str">
            <v>F</v>
          </cell>
          <cell r="J9339">
            <v>348502</v>
          </cell>
          <cell r="K9339">
            <v>348502</v>
          </cell>
          <cell r="L9339">
            <v>1045506</v>
          </cell>
          <cell r="M9339" t="str">
            <v>F</v>
          </cell>
          <cell r="N9339">
            <v>3</v>
          </cell>
          <cell r="O9339" t="str">
            <v>L</v>
          </cell>
        </row>
        <row r="9340">
          <cell r="F9340" t="str">
            <v>YMMU6655403</v>
          </cell>
          <cell r="G9340" t="str">
            <v>GR-2022/08-0024</v>
          </cell>
          <cell r="H9340" t="str">
            <v>202103-S0106, 202202-S0038, 202204-S0075</v>
          </cell>
          <cell r="I9340" t="str">
            <v>F</v>
          </cell>
          <cell r="J9340">
            <v>16835.88</v>
          </cell>
          <cell r="K9340">
            <v>16835.88</v>
          </cell>
          <cell r="L9340">
            <v>75694.12</v>
          </cell>
          <cell r="M9340" t="str">
            <v>F</v>
          </cell>
          <cell r="N9340">
            <v>4.496</v>
          </cell>
          <cell r="O9340" t="str">
            <v>I</v>
          </cell>
        </row>
        <row r="9341">
          <cell r="F9341" t="str">
            <v>YMLU8996154</v>
          </cell>
          <cell r="G9341" t="str">
            <v>GR-2022/08-0027</v>
          </cell>
          <cell r="H9341" t="str">
            <v>202204-S0075, 202103-S0106, 202202-S0038, 202204-S0063, 202206-S0054</v>
          </cell>
          <cell r="I9341" t="str">
            <v>F</v>
          </cell>
          <cell r="J9341">
            <v>18781.35</v>
          </cell>
          <cell r="K9341">
            <v>18781.35</v>
          </cell>
          <cell r="L9341">
            <v>84440.95</v>
          </cell>
          <cell r="M9341" t="str">
            <v>F</v>
          </cell>
          <cell r="N9341">
            <v>4.496</v>
          </cell>
          <cell r="O9341" t="str">
            <v>I</v>
          </cell>
        </row>
        <row r="9342">
          <cell r="F9342" t="str">
            <v>MEDU4611654</v>
          </cell>
          <cell r="G9342" t="str">
            <v>GR-2022/08-0057</v>
          </cell>
          <cell r="H9342" t="str">
            <v>202111-S0018, 202204-S0027, 202103-S0018, 202206-S0070, 202204-S0056, 202109-S0064, 202104-S0087, 202205-S0022, 202105-S0042, 202112-S0044, 202206-S0024, 202101-S0021, 202106-S0003</v>
          </cell>
          <cell r="I9342" t="str">
            <v>F</v>
          </cell>
          <cell r="J9342">
            <v>20476.84</v>
          </cell>
          <cell r="K9342">
            <v>20476.84</v>
          </cell>
          <cell r="L9342">
            <v>92129.4</v>
          </cell>
          <cell r="M9342" t="str">
            <v>F</v>
          </cell>
          <cell r="N9342">
            <v>4.4992</v>
          </cell>
          <cell r="O9342" t="str">
            <v>I</v>
          </cell>
        </row>
        <row r="9343">
          <cell r="G9343" t="str">
            <v>SPO-2022/11-0063, SPO-2022/09-0057, SPO-2022/10-0016, SPO-2022/09-0058</v>
          </cell>
        </row>
        <row r="9343">
          <cell r="I9343" t="str">
            <v>F</v>
          </cell>
          <cell r="J9343">
            <v>47674</v>
          </cell>
          <cell r="K9343">
            <v>47674</v>
          </cell>
          <cell r="L9343">
            <v>143022</v>
          </cell>
          <cell r="M9343" t="str">
            <v>F</v>
          </cell>
          <cell r="N9343">
            <v>3</v>
          </cell>
          <cell r="O9343" t="str">
            <v>L</v>
          </cell>
        </row>
        <row r="9344">
          <cell r="G9344" t="str">
            <v>SPO-2022/09-0005, SPO-2022/09-0015</v>
          </cell>
        </row>
        <row r="9344">
          <cell r="I9344" t="str">
            <v>F</v>
          </cell>
          <cell r="J9344">
            <v>23400</v>
          </cell>
          <cell r="K9344">
            <v>23400</v>
          </cell>
          <cell r="L9344">
            <v>70200</v>
          </cell>
          <cell r="M9344" t="str">
            <v>F</v>
          </cell>
          <cell r="N9344">
            <v>3</v>
          </cell>
          <cell r="O9344" t="str">
            <v>L</v>
          </cell>
        </row>
        <row r="9345">
          <cell r="F9345" t="str">
            <v>TCNU4940919</v>
          </cell>
          <cell r="G9345" t="str">
            <v>GR-2022/08-0020</v>
          </cell>
          <cell r="H9345" t="str">
            <v>202204-S0045</v>
          </cell>
          <cell r="I9345" t="str">
            <v>F</v>
          </cell>
          <cell r="J9345">
            <v>3592.58</v>
          </cell>
          <cell r="K9345">
            <v>3592.58</v>
          </cell>
          <cell r="L9345">
            <v>3592.58</v>
          </cell>
          <cell r="M9345" t="str">
            <v>F</v>
          </cell>
          <cell r="N9345">
            <v>1</v>
          </cell>
          <cell r="O9345" t="str">
            <v>I</v>
          </cell>
        </row>
        <row r="9346">
          <cell r="F9346" t="str">
            <v>TCNU4940919</v>
          </cell>
          <cell r="G9346" t="str">
            <v>GR-2022/08-0019</v>
          </cell>
          <cell r="H9346" t="str">
            <v>202206-S0002, 202205-S0069, 202206-S0058, 202206-S0045, 202205-S0062</v>
          </cell>
          <cell r="I9346" t="str">
            <v>F</v>
          </cell>
          <cell r="J9346">
            <v>37960.4</v>
          </cell>
          <cell r="K9346">
            <v>37960.4</v>
          </cell>
          <cell r="L9346">
            <v>37960.4</v>
          </cell>
          <cell r="M9346" t="str">
            <v>F</v>
          </cell>
          <cell r="N9346">
            <v>1</v>
          </cell>
          <cell r="O9346" t="str">
            <v>I</v>
          </cell>
        </row>
        <row r="9347">
          <cell r="F9347" t="str">
            <v>TCNU4940919</v>
          </cell>
          <cell r="G9347" t="str">
            <v>GR-2022/08-0018</v>
          </cell>
          <cell r="H9347" t="str">
            <v>202205-S0016</v>
          </cell>
          <cell r="I9347" t="str">
            <v>F</v>
          </cell>
          <cell r="J9347">
            <v>11838.49</v>
          </cell>
          <cell r="K9347">
            <v>11838.49</v>
          </cell>
          <cell r="L9347">
            <v>11838.49</v>
          </cell>
          <cell r="M9347" t="str">
            <v>F</v>
          </cell>
          <cell r="N9347">
            <v>1</v>
          </cell>
          <cell r="O9347" t="str">
            <v>I</v>
          </cell>
        </row>
        <row r="9348">
          <cell r="F9348" t="str">
            <v>TCNU4940919</v>
          </cell>
          <cell r="G9348" t="str">
            <v>GR-2022/08-0017</v>
          </cell>
          <cell r="H9348" t="str">
            <v>202206-S0032, 202205-S0045, 202205-S0042, 202203-S0030, 202203-S0029, 202206-S0061, 202010-S0125, 202205-S0001, 202112-S0022, 202103-S0093</v>
          </cell>
          <cell r="I9348" t="str">
            <v>F</v>
          </cell>
          <cell r="J9348">
            <v>117296.97</v>
          </cell>
          <cell r="K9348">
            <v>117296.97</v>
          </cell>
          <cell r="L9348">
            <v>117296.97</v>
          </cell>
          <cell r="M9348" t="str">
            <v>F</v>
          </cell>
          <cell r="N9348">
            <v>1</v>
          </cell>
          <cell r="O9348" t="str">
            <v>I</v>
          </cell>
        </row>
        <row r="9349">
          <cell r="F9349" t="str">
            <v>TCNU4940919</v>
          </cell>
          <cell r="G9349" t="str">
            <v>GR-2022/08-0016</v>
          </cell>
          <cell r="H9349" t="str">
            <v>202205-S0044, 202111-S0008</v>
          </cell>
          <cell r="I9349" t="str">
            <v>F</v>
          </cell>
          <cell r="J9349">
            <v>13252.8</v>
          </cell>
          <cell r="K9349">
            <v>13252.8</v>
          </cell>
          <cell r="L9349">
            <v>13252.8</v>
          </cell>
          <cell r="M9349" t="str">
            <v>F</v>
          </cell>
          <cell r="N9349">
            <v>1</v>
          </cell>
          <cell r="O9349" t="str">
            <v>I</v>
          </cell>
        </row>
        <row r="9350">
          <cell r="G9350" t="str">
            <v>SPO-2022/08-0009</v>
          </cell>
        </row>
        <row r="9350">
          <cell r="I9350" t="str">
            <v>F</v>
          </cell>
          <cell r="J9350">
            <v>400</v>
          </cell>
          <cell r="K9350">
            <v>400</v>
          </cell>
          <cell r="L9350">
            <v>1200</v>
          </cell>
          <cell r="M9350" t="str">
            <v>F</v>
          </cell>
          <cell r="N9350">
            <v>3</v>
          </cell>
          <cell r="O9350" t="str">
            <v>L</v>
          </cell>
        </row>
        <row r="9351">
          <cell r="F9351" t="str">
            <v>TCNU4940919</v>
          </cell>
          <cell r="G9351" t="str">
            <v>GR-2022/08-0015</v>
          </cell>
          <cell r="H9351" t="str">
            <v>202204-S0024</v>
          </cell>
          <cell r="I9351" t="str">
            <v>F</v>
          </cell>
          <cell r="J9351">
            <v>6118.88</v>
          </cell>
          <cell r="K9351">
            <v>6118.88</v>
          </cell>
          <cell r="L9351">
            <v>6118.88</v>
          </cell>
          <cell r="M9351" t="str">
            <v>F</v>
          </cell>
          <cell r="N9351">
            <v>1</v>
          </cell>
          <cell r="O9351" t="str">
            <v>I</v>
          </cell>
        </row>
        <row r="9352">
          <cell r="F9352" t="str">
            <v>TCNU4940919</v>
          </cell>
          <cell r="G9352" t="str">
            <v>GR-2022/08-0014</v>
          </cell>
          <cell r="H9352" t="str">
            <v>202204-S0047, 202205-S0048, 202205-S0068, 202204-S0012</v>
          </cell>
          <cell r="I9352" t="str">
            <v>F</v>
          </cell>
          <cell r="J9352">
            <v>56884.38</v>
          </cell>
          <cell r="K9352">
            <v>56884.38</v>
          </cell>
          <cell r="L9352">
            <v>56884.38</v>
          </cell>
          <cell r="M9352" t="str">
            <v>F</v>
          </cell>
          <cell r="N9352">
            <v>1</v>
          </cell>
          <cell r="O9352" t="str">
            <v>I</v>
          </cell>
        </row>
        <row r="9353">
          <cell r="G9353" t="str">
            <v>SPO-2022/09-0021</v>
          </cell>
        </row>
        <row r="9353">
          <cell r="I9353" t="str">
            <v>F</v>
          </cell>
          <cell r="J9353">
            <v>17400</v>
          </cell>
          <cell r="K9353">
            <v>17400</v>
          </cell>
          <cell r="L9353">
            <v>52200</v>
          </cell>
          <cell r="M9353" t="str">
            <v>F</v>
          </cell>
          <cell r="N9353">
            <v>3</v>
          </cell>
          <cell r="O9353" t="str">
            <v>L</v>
          </cell>
        </row>
        <row r="9354">
          <cell r="F9354" t="str">
            <v>TCNU4940919</v>
          </cell>
          <cell r="G9354" t="str">
            <v>GR-2022/08-0013</v>
          </cell>
          <cell r="H9354" t="str">
            <v>202205-S0032, 202204-S0074, 202202-S0012, 202204-S0004, 202206-S0006, 202205-S0002</v>
          </cell>
          <cell r="I9354" t="str">
            <v>F</v>
          </cell>
          <cell r="J9354">
            <v>81831.46</v>
          </cell>
          <cell r="K9354">
            <v>81831.46</v>
          </cell>
          <cell r="L9354">
            <v>81831.46</v>
          </cell>
          <cell r="M9354" t="str">
            <v>F</v>
          </cell>
          <cell r="N9354">
            <v>1</v>
          </cell>
          <cell r="O9354" t="str">
            <v>I</v>
          </cell>
        </row>
        <row r="9355">
          <cell r="G9355" t="str">
            <v>GR-2022/07-0068</v>
          </cell>
        </row>
        <row r="9355">
          <cell r="I9355" t="str">
            <v>F</v>
          </cell>
          <cell r="J9355">
            <v>215.6</v>
          </cell>
          <cell r="K9355">
            <v>215.6</v>
          </cell>
          <cell r="L9355">
            <v>215.6</v>
          </cell>
          <cell r="M9355" t="str">
            <v>F</v>
          </cell>
          <cell r="N9355">
            <v>1</v>
          </cell>
        </row>
        <row r="9356">
          <cell r="G9356" t="str">
            <v>SPO-2022/09-0001, SPO-2022/11-0036, SPO-2022/09-0012, SPO-2022/08-0055, SPO-2022/10-0017</v>
          </cell>
        </row>
        <row r="9356">
          <cell r="I9356" t="str">
            <v>F</v>
          </cell>
          <cell r="J9356">
            <v>60000</v>
          </cell>
          <cell r="K9356">
            <v>60000</v>
          </cell>
          <cell r="L9356">
            <v>180000</v>
          </cell>
          <cell r="M9356" t="str">
            <v>F</v>
          </cell>
          <cell r="N9356">
            <v>3</v>
          </cell>
          <cell r="O9356" t="str">
            <v>L</v>
          </cell>
        </row>
        <row r="9357">
          <cell r="G9357" t="str">
            <v>SPO-2022/09-0034, SPO-2023/07-0042, SPO-2022/09-0021, SPO-2022/11-0061, SPO-2024/05-0054, SPO-2024/01-0010, SPO-2024/06-0016</v>
          </cell>
        </row>
        <row r="9357">
          <cell r="I9357" t="str">
            <v>F</v>
          </cell>
          <cell r="J9357">
            <v>77190</v>
          </cell>
          <cell r="K9357">
            <v>77190</v>
          </cell>
          <cell r="L9357">
            <v>231570</v>
          </cell>
          <cell r="M9357" t="str">
            <v>F</v>
          </cell>
          <cell r="N9357">
            <v>3</v>
          </cell>
          <cell r="O9357" t="str">
            <v>L</v>
          </cell>
        </row>
        <row r="9358">
          <cell r="F9358" t="str">
            <v>TCNU4940919</v>
          </cell>
          <cell r="G9358" t="str">
            <v>GR-2022/08-0012</v>
          </cell>
          <cell r="H9358" t="str">
            <v>202112-S0003, 202205-S0031, 202205-S0046, 202205-S0015, 202204-S0008, 202205-S0011, 202204-S0023, 202204-S0039, 202207-S0007, 202205-S0009, 202202-S0011, 202204-S0042, 202110-S0097, 202204-S0079, 202204-S0061, 202205-S0053, 202010-S0129</v>
          </cell>
          <cell r="I9358" t="str">
            <v>F</v>
          </cell>
          <cell r="J9358">
            <v>244809.97</v>
          </cell>
          <cell r="K9358">
            <v>244809.97</v>
          </cell>
          <cell r="L9358">
            <v>244809.97</v>
          </cell>
          <cell r="M9358" t="str">
            <v>F</v>
          </cell>
          <cell r="N9358">
            <v>1</v>
          </cell>
          <cell r="O9358" t="str">
            <v>I</v>
          </cell>
        </row>
        <row r="9359">
          <cell r="G9359" t="str">
            <v>SPO-2022/12-0017</v>
          </cell>
        </row>
        <row r="9359">
          <cell r="I9359" t="str">
            <v>F</v>
          </cell>
          <cell r="J9359">
            <v>25000</v>
          </cell>
          <cell r="K9359">
            <v>25000</v>
          </cell>
          <cell r="L9359">
            <v>75000</v>
          </cell>
          <cell r="M9359" t="str">
            <v>F</v>
          </cell>
          <cell r="N9359">
            <v>3</v>
          </cell>
          <cell r="O9359" t="str">
            <v>L</v>
          </cell>
        </row>
        <row r="9360">
          <cell r="G9360" t="str">
            <v>SPO-2022/09-0034</v>
          </cell>
        </row>
        <row r="9360">
          <cell r="I9360" t="str">
            <v>F</v>
          </cell>
          <cell r="J9360">
            <v>23500</v>
          </cell>
          <cell r="K9360">
            <v>23500</v>
          </cell>
          <cell r="L9360">
            <v>70500</v>
          </cell>
          <cell r="M9360" t="str">
            <v>F</v>
          </cell>
          <cell r="N9360">
            <v>3</v>
          </cell>
          <cell r="O9360" t="str">
            <v>L</v>
          </cell>
        </row>
        <row r="9361">
          <cell r="F9361" t="str">
            <v>OOLU8918670</v>
          </cell>
          <cell r="G9361" t="str">
            <v>GR-2022/08-0046</v>
          </cell>
          <cell r="H9361" t="str">
            <v>202204-S0040, 202204-S0029, 202206-S0050</v>
          </cell>
          <cell r="I9361" t="str">
            <v>F</v>
          </cell>
          <cell r="J9361">
            <v>15997.06</v>
          </cell>
          <cell r="K9361">
            <v>15997.06</v>
          </cell>
          <cell r="L9361">
            <v>71961.17</v>
          </cell>
          <cell r="M9361" t="str">
            <v>F</v>
          </cell>
          <cell r="N9361">
            <v>4.4984</v>
          </cell>
          <cell r="O9361" t="str">
            <v>I</v>
          </cell>
        </row>
        <row r="9362">
          <cell r="F9362" t="str">
            <v>OOLU8950671</v>
          </cell>
          <cell r="G9362" t="str">
            <v>GR-2022/08-0050</v>
          </cell>
          <cell r="H9362" t="str">
            <v>202111-S0024, 202204-S0052, 202207-S0004, 202111-S0022, 202204-S0040, 202204-S0051</v>
          </cell>
          <cell r="I9362" t="str">
            <v>F</v>
          </cell>
          <cell r="J9362">
            <v>15561.26</v>
          </cell>
          <cell r="K9362">
            <v>15561.26</v>
          </cell>
          <cell r="L9362">
            <v>70000.77</v>
          </cell>
          <cell r="M9362" t="str">
            <v>F</v>
          </cell>
          <cell r="N9362">
            <v>4.4984</v>
          </cell>
          <cell r="O9362" t="str">
            <v>I</v>
          </cell>
        </row>
        <row r="9363">
          <cell r="F9363" t="str">
            <v>OOLU8959241</v>
          </cell>
          <cell r="G9363" t="str">
            <v>GR-2022/08-0043</v>
          </cell>
          <cell r="H9363" t="str">
            <v>202109-S0039, 202201-S0004, 202104-S0078, 202204-S0057</v>
          </cell>
          <cell r="I9363" t="str">
            <v>F</v>
          </cell>
          <cell r="J9363">
            <v>19418.53</v>
          </cell>
          <cell r="K9363">
            <v>19418.53</v>
          </cell>
          <cell r="L9363">
            <v>87352.32</v>
          </cell>
          <cell r="M9363" t="str">
            <v>F</v>
          </cell>
          <cell r="N9363">
            <v>4.4984</v>
          </cell>
          <cell r="O9363" t="str">
            <v>I</v>
          </cell>
        </row>
        <row r="9364">
          <cell r="F9364" t="str">
            <v>OOLU8842527</v>
          </cell>
          <cell r="G9364" t="str">
            <v>GR-2022/08-0045</v>
          </cell>
          <cell r="H9364" t="str">
            <v>202203-S0060</v>
          </cell>
          <cell r="I9364" t="str">
            <v>F</v>
          </cell>
          <cell r="J9364">
            <v>16224.12</v>
          </cell>
          <cell r="K9364">
            <v>16224.12</v>
          </cell>
          <cell r="L9364">
            <v>72982.58</v>
          </cell>
          <cell r="M9364" t="str">
            <v>F</v>
          </cell>
          <cell r="N9364">
            <v>4.4984</v>
          </cell>
          <cell r="O9364" t="str">
            <v>I</v>
          </cell>
        </row>
        <row r="9365">
          <cell r="G9365" t="str">
            <v>SPO-2022/11-0045, SPO-2022/10-0001, SPO-2022/09-0020, SPO-2022/10-0002</v>
          </cell>
        </row>
        <row r="9365">
          <cell r="I9365" t="str">
            <v>F</v>
          </cell>
          <cell r="J9365">
            <v>164390</v>
          </cell>
          <cell r="K9365">
            <v>164390</v>
          </cell>
          <cell r="L9365">
            <v>493170</v>
          </cell>
          <cell r="M9365" t="str">
            <v>F</v>
          </cell>
          <cell r="N9365">
            <v>3</v>
          </cell>
          <cell r="O9365" t="str">
            <v>L</v>
          </cell>
        </row>
        <row r="9366">
          <cell r="G9366" t="str">
            <v>GR-2022/07-0068</v>
          </cell>
        </row>
        <row r="9366">
          <cell r="I9366" t="str">
            <v>F</v>
          </cell>
          <cell r="J9366">
            <v>39.6</v>
          </cell>
          <cell r="K9366">
            <v>39.6</v>
          </cell>
          <cell r="L9366">
            <v>39.6</v>
          </cell>
          <cell r="M9366" t="str">
            <v>F</v>
          </cell>
          <cell r="N9366">
            <v>1</v>
          </cell>
        </row>
        <row r="9367">
          <cell r="G9367" t="str">
            <v>GR-2022/07-0046</v>
          </cell>
        </row>
        <row r="9367">
          <cell r="I9367" t="str">
            <v>F</v>
          </cell>
          <cell r="J9367">
            <v>120</v>
          </cell>
          <cell r="K9367">
            <v>120</v>
          </cell>
          <cell r="L9367">
            <v>120</v>
          </cell>
          <cell r="M9367" t="str">
            <v>F</v>
          </cell>
          <cell r="N9367">
            <v>1</v>
          </cell>
        </row>
        <row r="9368">
          <cell r="F9368" t="str">
            <v>GAOU6476931</v>
          </cell>
          <cell r="G9368" t="str">
            <v>GR-2022/08-0030</v>
          </cell>
          <cell r="H9368" t="str">
            <v>202206-S0073</v>
          </cell>
          <cell r="I9368" t="str">
            <v>F</v>
          </cell>
          <cell r="J9368">
            <v>16357.89</v>
          </cell>
          <cell r="K9368">
            <v>16357.89</v>
          </cell>
          <cell r="L9368">
            <v>73545.07</v>
          </cell>
          <cell r="M9368" t="str">
            <v>F</v>
          </cell>
          <cell r="N9368">
            <v>4.496</v>
          </cell>
          <cell r="O9368" t="str">
            <v>I</v>
          </cell>
        </row>
        <row r="9369">
          <cell r="G9369" t="str">
            <v>SPO-2022/12-0024, SPO-2022/12-0069</v>
          </cell>
        </row>
        <row r="9369">
          <cell r="I9369" t="str">
            <v>F</v>
          </cell>
          <cell r="J9369">
            <v>35290</v>
          </cell>
          <cell r="K9369">
            <v>35290</v>
          </cell>
          <cell r="L9369">
            <v>105870</v>
          </cell>
          <cell r="M9369" t="str">
            <v>F</v>
          </cell>
          <cell r="N9369">
            <v>3</v>
          </cell>
          <cell r="O9369" t="str">
            <v>L</v>
          </cell>
        </row>
        <row r="9370">
          <cell r="F9370" t="str">
            <v>EMCU9876645</v>
          </cell>
          <cell r="G9370" t="str">
            <v>GR-2022/08-0028</v>
          </cell>
          <cell r="H9370" t="str">
            <v>202205-S0057, 202206-S0073</v>
          </cell>
          <cell r="I9370" t="str">
            <v>F</v>
          </cell>
          <cell r="J9370">
            <v>16535.7</v>
          </cell>
          <cell r="K9370">
            <v>16535.7</v>
          </cell>
          <cell r="L9370">
            <v>74344.51</v>
          </cell>
          <cell r="M9370" t="str">
            <v>F</v>
          </cell>
          <cell r="N9370">
            <v>4.496</v>
          </cell>
          <cell r="O9370" t="str">
            <v>I</v>
          </cell>
        </row>
        <row r="9371">
          <cell r="F9371" t="str">
            <v>DFSU7242606</v>
          </cell>
          <cell r="G9371" t="str">
            <v>GR-2022/08-0034</v>
          </cell>
          <cell r="H9371" t="str">
            <v>202111-S0017</v>
          </cell>
          <cell r="I9371" t="str">
            <v>F</v>
          </cell>
          <cell r="J9371">
            <v>15957.91</v>
          </cell>
          <cell r="K9371">
            <v>15957.91</v>
          </cell>
          <cell r="L9371">
            <v>71746.76</v>
          </cell>
          <cell r="M9371" t="str">
            <v>F</v>
          </cell>
          <cell r="N9371">
            <v>4.496</v>
          </cell>
          <cell r="O9371" t="str">
            <v>I</v>
          </cell>
        </row>
        <row r="9372">
          <cell r="G9372" t="str">
            <v>SPO-2022/11-0047, SPO-2022/08-0032, SPO-2022/11-0025, SPO-2022/11-0061</v>
          </cell>
        </row>
        <row r="9372">
          <cell r="I9372" t="str">
            <v>F</v>
          </cell>
          <cell r="J9372">
            <v>76752</v>
          </cell>
          <cell r="K9372">
            <v>76752</v>
          </cell>
          <cell r="L9372">
            <v>230256</v>
          </cell>
          <cell r="M9372" t="str">
            <v>F</v>
          </cell>
          <cell r="N9372">
            <v>3</v>
          </cell>
          <cell r="O9372" t="str">
            <v>L</v>
          </cell>
        </row>
        <row r="9373">
          <cell r="F9373" t="str">
            <v>GLDU0837791</v>
          </cell>
          <cell r="G9373" t="str">
            <v>GR-2022/08-0041</v>
          </cell>
          <cell r="H9373" t="str">
            <v>202204-S0052, 202111-S0022, 202204-S0040</v>
          </cell>
          <cell r="I9373" t="str">
            <v>F</v>
          </cell>
          <cell r="J9373">
            <v>16529.18</v>
          </cell>
          <cell r="K9373">
            <v>16529.18</v>
          </cell>
          <cell r="L9373">
            <v>74354.86</v>
          </cell>
          <cell r="M9373" t="str">
            <v>F</v>
          </cell>
          <cell r="N9373">
            <v>4.4984</v>
          </cell>
          <cell r="O9373" t="str">
            <v>I</v>
          </cell>
        </row>
        <row r="9374">
          <cell r="F9374" t="str">
            <v>MEDU7328226</v>
          </cell>
          <cell r="G9374" t="str">
            <v>GR-2022/08-0040</v>
          </cell>
          <cell r="H9374" t="str">
            <v>202201-S0004, 202111-S0023, 202206-S0052, 202205-S0066, 202205-S0036, 202109-S0039, 202111-S0024, 202204-S0057</v>
          </cell>
          <cell r="I9374" t="str">
            <v>F</v>
          </cell>
          <cell r="J9374">
            <v>22837.07</v>
          </cell>
          <cell r="K9374">
            <v>22837.07</v>
          </cell>
          <cell r="L9374">
            <v>102730.28</v>
          </cell>
          <cell r="M9374" t="str">
            <v>F</v>
          </cell>
          <cell r="N9374">
            <v>4.4984</v>
          </cell>
          <cell r="O9374" t="str">
            <v>I</v>
          </cell>
        </row>
        <row r="9375">
          <cell r="F9375" t="str">
            <v>EGHU9884348</v>
          </cell>
          <cell r="G9375" t="str">
            <v>GR-2022/08-0037</v>
          </cell>
          <cell r="H9375" t="str">
            <v>202202-S0018, 202206-S0028, 202207-S0009, 202104-S0082, 202111-S0015, 202204-S0065, 202202-S0002, 202111-S0017, 202206-S0034, 202203-S0061, 202012-S0054, 202111-S0047, 202010-S0115, 202110-S0053, 202110-S0051</v>
          </cell>
          <cell r="I9375" t="str">
            <v>F</v>
          </cell>
          <cell r="J9375">
            <v>20527.57</v>
          </cell>
          <cell r="K9375">
            <v>20527.57</v>
          </cell>
          <cell r="L9375">
            <v>92291.95</v>
          </cell>
          <cell r="M9375" t="str">
            <v>F</v>
          </cell>
          <cell r="N9375">
            <v>4.496</v>
          </cell>
          <cell r="O9375" t="str">
            <v>I</v>
          </cell>
        </row>
        <row r="9376">
          <cell r="F9376" t="str">
            <v>EITU1146903</v>
          </cell>
          <cell r="G9376" t="str">
            <v>GR-2022/08-0033</v>
          </cell>
          <cell r="H9376" t="str">
            <v>202206-S0017</v>
          </cell>
          <cell r="I9376" t="str">
            <v>F</v>
          </cell>
          <cell r="J9376">
            <v>2849.52</v>
          </cell>
          <cell r="K9376">
            <v>2849.52</v>
          </cell>
          <cell r="L9376">
            <v>12811.44</v>
          </cell>
          <cell r="M9376" t="str">
            <v>F</v>
          </cell>
          <cell r="N9376">
            <v>4.496</v>
          </cell>
          <cell r="O9376" t="str">
            <v>I</v>
          </cell>
        </row>
        <row r="9377">
          <cell r="F9377" t="str">
            <v>EITU1146903</v>
          </cell>
          <cell r="G9377" t="str">
            <v>GR-2022/08-0032</v>
          </cell>
          <cell r="H9377" t="str">
            <v>202206-S0010, 202204-S0071, 202109-S0038</v>
          </cell>
          <cell r="I9377" t="str">
            <v>F</v>
          </cell>
          <cell r="J9377">
            <v>13101.8</v>
          </cell>
          <cell r="K9377">
            <v>13101.8</v>
          </cell>
          <cell r="L9377">
            <v>58905.69</v>
          </cell>
          <cell r="M9377" t="str">
            <v>F</v>
          </cell>
          <cell r="N9377">
            <v>4.496</v>
          </cell>
          <cell r="O9377" t="str">
            <v>I</v>
          </cell>
        </row>
        <row r="9378">
          <cell r="F9378" t="str">
            <v>YMLU8775467</v>
          </cell>
          <cell r="G9378" t="str">
            <v>GR-2022/08-0004</v>
          </cell>
          <cell r="H9378" t="str">
            <v>202206-S0046, 202206-S0053, 202206-S0012, 202203-S0053</v>
          </cell>
          <cell r="I9378" t="str">
            <v>F</v>
          </cell>
          <cell r="J9378">
            <v>18169.35</v>
          </cell>
          <cell r="K9378">
            <v>18169.35</v>
          </cell>
          <cell r="L9378">
            <v>81453.2</v>
          </cell>
          <cell r="M9378" t="str">
            <v>F</v>
          </cell>
          <cell r="N9378">
            <v>4.483</v>
          </cell>
          <cell r="O9378" t="str">
            <v>I</v>
          </cell>
        </row>
        <row r="9379">
          <cell r="F9379" t="str">
            <v>TEMU8760197</v>
          </cell>
          <cell r="G9379" t="str">
            <v>GR-2022/08-0011</v>
          </cell>
          <cell r="H9379" t="str">
            <v>202206-S0026, 202205-S0038</v>
          </cell>
          <cell r="I9379" t="str">
            <v>F</v>
          </cell>
          <cell r="J9379">
            <v>17768.87</v>
          </cell>
          <cell r="K9379">
            <v>17768.87</v>
          </cell>
          <cell r="L9379">
            <v>79657.84</v>
          </cell>
          <cell r="M9379" t="str">
            <v>F</v>
          </cell>
          <cell r="N9379">
            <v>4.483</v>
          </cell>
          <cell r="O9379" t="str">
            <v>I</v>
          </cell>
        </row>
        <row r="9380">
          <cell r="F9380" t="str">
            <v>BSIU9776570</v>
          </cell>
          <cell r="G9380" t="str">
            <v>GR-2022/07-0074</v>
          </cell>
          <cell r="H9380" t="str">
            <v>202204-S0009</v>
          </cell>
          <cell r="I9380" t="str">
            <v>F</v>
          </cell>
          <cell r="J9380">
            <v>3120</v>
          </cell>
          <cell r="K9380">
            <v>3120</v>
          </cell>
          <cell r="L9380">
            <v>13986.96</v>
          </cell>
          <cell r="M9380" t="str">
            <v>F</v>
          </cell>
          <cell r="N9380">
            <v>4.483</v>
          </cell>
          <cell r="O9380" t="str">
            <v>I</v>
          </cell>
        </row>
        <row r="9381">
          <cell r="F9381" t="str">
            <v>BSIU9776570</v>
          </cell>
          <cell r="G9381" t="str">
            <v>GR-2022/07-0073</v>
          </cell>
          <cell r="H9381" t="str">
            <v>202206-S0077, 202206-S0064, 202206-S0025</v>
          </cell>
          <cell r="I9381" t="str">
            <v>F</v>
          </cell>
          <cell r="J9381">
            <v>4722.06</v>
          </cell>
          <cell r="K9381">
            <v>4722.06</v>
          </cell>
          <cell r="L9381">
            <v>21168.99</v>
          </cell>
          <cell r="M9381" t="str">
            <v>F</v>
          </cell>
          <cell r="N9381">
            <v>4.483</v>
          </cell>
          <cell r="O9381" t="str">
            <v>I</v>
          </cell>
        </row>
        <row r="9382">
          <cell r="F9382" t="str">
            <v>BSIU9776570</v>
          </cell>
          <cell r="G9382" t="str">
            <v>GR-2022/07-0072</v>
          </cell>
          <cell r="H9382" t="str">
            <v>202205-S0004</v>
          </cell>
          <cell r="I9382" t="str">
            <v>F</v>
          </cell>
          <cell r="J9382">
            <v>1886.4</v>
          </cell>
          <cell r="K9382">
            <v>1886.4</v>
          </cell>
          <cell r="L9382">
            <v>8456.73</v>
          </cell>
          <cell r="M9382" t="str">
            <v>F</v>
          </cell>
          <cell r="N9382">
            <v>4.483</v>
          </cell>
          <cell r="O9382" t="str">
            <v>I</v>
          </cell>
        </row>
        <row r="9383">
          <cell r="G9383" t="str">
            <v>GR-2023/01-0016, GR-2023/01-0041, GR-2023/03-0026, GR-2022/11-0033, GR-2022/10-0005, GR-2023/02-0015, GR-2023/07-0022, GR-2022/09-0033, GR-2023/04-0005, GR-2022/12-0054, GR-2022/12-0017, GR-2023/05-0042, GR-2022/08-0047, GR-2023/06-0009, GR-2022/11-0005, GR-2023/02-0017, GR-2022/09-0047, GR-2022/11-0002, GR-2022/08-0025, GR-2023/01-0080, GR-2022/09-0058</v>
          </cell>
        </row>
        <row r="9383">
          <cell r="I9383" t="str">
            <v>F</v>
          </cell>
          <cell r="J9383">
            <v>142864.25</v>
          </cell>
          <cell r="K9383">
            <v>142864.25</v>
          </cell>
          <cell r="L9383">
            <v>142864.25</v>
          </cell>
          <cell r="M9383" t="str">
            <v>F</v>
          </cell>
          <cell r="N9383">
            <v>1</v>
          </cell>
        </row>
        <row r="9384">
          <cell r="G9384" t="str">
            <v>GR-2022/07-0054</v>
          </cell>
        </row>
        <row r="9384">
          <cell r="I9384" t="str">
            <v>F</v>
          </cell>
          <cell r="J9384">
            <v>2064</v>
          </cell>
          <cell r="K9384">
            <v>2064</v>
          </cell>
          <cell r="L9384">
            <v>2064</v>
          </cell>
          <cell r="M9384" t="str">
            <v>F</v>
          </cell>
          <cell r="N9384">
            <v>1</v>
          </cell>
        </row>
        <row r="9385">
          <cell r="F9385" t="str">
            <v>BSIU9776570</v>
          </cell>
          <cell r="G9385" t="str">
            <v>GR-2022/07-0071</v>
          </cell>
          <cell r="H9385" t="str">
            <v>202205-S0038, 202202-S0038</v>
          </cell>
          <cell r="I9385" t="str">
            <v>F</v>
          </cell>
          <cell r="J9385">
            <v>16405.57</v>
          </cell>
          <cell r="K9385">
            <v>16405.57</v>
          </cell>
          <cell r="L9385">
            <v>73546.17</v>
          </cell>
          <cell r="M9385" t="str">
            <v>F</v>
          </cell>
          <cell r="N9385">
            <v>4.483</v>
          </cell>
          <cell r="O9385" t="str">
            <v>I</v>
          </cell>
        </row>
        <row r="9386">
          <cell r="G9386" t="str">
            <v>SPO-2022/10-0010, SPO-2023/04-0047, SPO-2022/09-0045, SPO-2023/03-0009, SPO-2023/04-0046, SPO-2022/12-0012, SPO-2022/10-0013, SPO-2023/06-0017, SPO-2023/01-0004, SPO-2023/03-0048, SPO-2022/09-0038, SPO-2023/03-0057, SPO-2022/11-0034, SPO-2022/09-0039</v>
          </cell>
        </row>
        <row r="9386">
          <cell r="I9386" t="str">
            <v>F</v>
          </cell>
          <cell r="J9386">
            <v>144617</v>
          </cell>
          <cell r="K9386">
            <v>144617</v>
          </cell>
          <cell r="L9386">
            <v>433851</v>
          </cell>
          <cell r="M9386" t="str">
            <v>F</v>
          </cell>
          <cell r="N9386">
            <v>3</v>
          </cell>
          <cell r="O9386" t="str">
            <v>L</v>
          </cell>
        </row>
        <row r="9387">
          <cell r="G9387" t="str">
            <v>SPO-2023/05-0044, SPO-2023/12-0005, SPO-2022/09-0041, SPO-2022/09-0057, SPO-2022/11-0035, SPO-2023/12-0044, SPO-2023/09-0063, SPO-2023/02-0005, SPO-2022/11-0063, SPO-2022/09-0058, SPO-2022/09-0042, SPO-2022/11-0062</v>
          </cell>
        </row>
        <row r="9387">
          <cell r="I9387" t="str">
            <v>F</v>
          </cell>
          <cell r="J9387">
            <v>250137</v>
          </cell>
          <cell r="K9387">
            <v>250137</v>
          </cell>
          <cell r="L9387">
            <v>750411</v>
          </cell>
          <cell r="M9387" t="str">
            <v>F</v>
          </cell>
          <cell r="N9387">
            <v>3</v>
          </cell>
          <cell r="O9387" t="str">
            <v>L</v>
          </cell>
        </row>
        <row r="9388">
          <cell r="G9388" t="str">
            <v>SPO-2022/12-0060, SPO-2022/09-0051</v>
          </cell>
        </row>
        <row r="9388">
          <cell r="I9388" t="str">
            <v>F</v>
          </cell>
          <cell r="J9388">
            <v>53500</v>
          </cell>
          <cell r="K9388">
            <v>53500</v>
          </cell>
          <cell r="L9388">
            <v>53500</v>
          </cell>
          <cell r="M9388" t="str">
            <v>F</v>
          </cell>
          <cell r="N9388">
            <v>1</v>
          </cell>
          <cell r="O9388" t="str">
            <v>L</v>
          </cell>
        </row>
        <row r="9389">
          <cell r="G9389" t="str">
            <v>SPO-2022/08-0005, SPO-2022/09-0034, SPO-2022/11-0025, SPO-2022/12-0024, SPO-2022/08-0032, SPO-2022/11-0047, SPO-2022/10-0015</v>
          </cell>
        </row>
        <row r="9389">
          <cell r="I9389" t="str">
            <v>F</v>
          </cell>
          <cell r="J9389">
            <v>69455</v>
          </cell>
          <cell r="K9389">
            <v>69455</v>
          </cell>
          <cell r="L9389">
            <v>208365</v>
          </cell>
          <cell r="M9389" t="str">
            <v>F</v>
          </cell>
          <cell r="N9389">
            <v>3</v>
          </cell>
          <cell r="O9389" t="str">
            <v>L</v>
          </cell>
        </row>
        <row r="9390">
          <cell r="F9390" t="str">
            <v>TCNU5281544</v>
          </cell>
          <cell r="G9390" t="str">
            <v>GR-2022/07-0060-1</v>
          </cell>
        </row>
        <row r="9390">
          <cell r="I9390" t="str">
            <v>F</v>
          </cell>
          <cell r="J9390">
            <v>41167.78</v>
          </cell>
          <cell r="K9390">
            <v>41167.78</v>
          </cell>
          <cell r="L9390">
            <v>41167.78</v>
          </cell>
          <cell r="M9390" t="str">
            <v>F</v>
          </cell>
          <cell r="N9390">
            <v>1</v>
          </cell>
          <cell r="O9390" t="str">
            <v>I</v>
          </cell>
        </row>
        <row r="9391">
          <cell r="F9391" t="str">
            <v>TLLU7500426</v>
          </cell>
          <cell r="G9391" t="str">
            <v>GR-2022/08-0035</v>
          </cell>
          <cell r="H9391" t="str">
            <v>202206-S0079, 202112-S0043, 202204-S0003, 202106-S0048, 202111-S0017, 202203-S0011</v>
          </cell>
          <cell r="I9391" t="str">
            <v>F</v>
          </cell>
          <cell r="J9391">
            <v>16326.05</v>
          </cell>
          <cell r="K9391">
            <v>16326.05</v>
          </cell>
          <cell r="L9391">
            <v>73401.92</v>
          </cell>
          <cell r="M9391" t="str">
            <v>F</v>
          </cell>
          <cell r="N9391">
            <v>4.496</v>
          </cell>
          <cell r="O9391" t="str">
            <v>I</v>
          </cell>
        </row>
        <row r="9392">
          <cell r="G9392" t="str">
            <v>SPO-2022/11-0035, SPO-2023/02-0007, SPO-2022/11-0036, SPO-2022/12-0019, SPO-2022/10-0016, SPO-2023/02-0005</v>
          </cell>
        </row>
        <row r="9392">
          <cell r="I9392" t="str">
            <v>F</v>
          </cell>
          <cell r="J9392">
            <v>67320</v>
          </cell>
          <cell r="K9392">
            <v>67320</v>
          </cell>
          <cell r="L9392">
            <v>201960</v>
          </cell>
          <cell r="M9392" t="str">
            <v>F</v>
          </cell>
          <cell r="N9392">
            <v>3</v>
          </cell>
          <cell r="O9392" t="str">
            <v>L</v>
          </cell>
        </row>
        <row r="9393">
          <cell r="G9393" t="str">
            <v>SPO-2022/08-0031</v>
          </cell>
        </row>
        <row r="9393">
          <cell r="I9393" t="str">
            <v>F</v>
          </cell>
          <cell r="J9393">
            <v>54930</v>
          </cell>
          <cell r="K9393">
            <v>54930</v>
          </cell>
          <cell r="L9393">
            <v>164790</v>
          </cell>
          <cell r="M9393" t="str">
            <v>F</v>
          </cell>
          <cell r="N9393">
            <v>3</v>
          </cell>
          <cell r="O9393" t="str">
            <v>L</v>
          </cell>
        </row>
        <row r="9394">
          <cell r="G9394" t="str">
            <v>SPO-2022/09-0026, SPO-2022/08-0022</v>
          </cell>
        </row>
        <row r="9394">
          <cell r="I9394" t="str">
            <v>F</v>
          </cell>
          <cell r="J9394">
            <v>50985</v>
          </cell>
          <cell r="K9394">
            <v>50985</v>
          </cell>
          <cell r="L9394">
            <v>152955</v>
          </cell>
          <cell r="M9394" t="str">
            <v>F</v>
          </cell>
          <cell r="N9394">
            <v>3</v>
          </cell>
          <cell r="O9394" t="str">
            <v>L</v>
          </cell>
        </row>
        <row r="9395">
          <cell r="G9395" t="str">
            <v>GR-2022/07-0039</v>
          </cell>
        </row>
        <row r="9395">
          <cell r="I9395" t="str">
            <v>F</v>
          </cell>
          <cell r="J9395">
            <v>138</v>
          </cell>
          <cell r="K9395">
            <v>138</v>
          </cell>
          <cell r="L9395">
            <v>138</v>
          </cell>
          <cell r="M9395" t="str">
            <v>T</v>
          </cell>
          <cell r="N9395">
            <v>1</v>
          </cell>
        </row>
        <row r="9396">
          <cell r="G9396" t="str">
            <v>SPO-2022/09-0030</v>
          </cell>
        </row>
        <row r="9396">
          <cell r="I9396" t="str">
            <v>F</v>
          </cell>
          <cell r="J9396">
            <v>2205</v>
          </cell>
          <cell r="K9396">
            <v>2205</v>
          </cell>
          <cell r="L9396">
            <v>6615</v>
          </cell>
          <cell r="M9396" t="str">
            <v>F</v>
          </cell>
          <cell r="N9396">
            <v>3</v>
          </cell>
          <cell r="O9396" t="str">
            <v>L</v>
          </cell>
        </row>
        <row r="9397">
          <cell r="F9397" t="str">
            <v>TGBU6606644</v>
          </cell>
          <cell r="G9397" t="str">
            <v>GR-2022/08-0031</v>
          </cell>
          <cell r="H9397" t="str">
            <v>202105-S0001</v>
          </cell>
          <cell r="I9397" t="str">
            <v>F</v>
          </cell>
          <cell r="J9397">
            <v>14014.47</v>
          </cell>
          <cell r="K9397">
            <v>14014.47</v>
          </cell>
          <cell r="L9397">
            <v>63009.06</v>
          </cell>
          <cell r="M9397" t="str">
            <v>F</v>
          </cell>
          <cell r="N9397">
            <v>4.496</v>
          </cell>
          <cell r="O9397" t="str">
            <v>I</v>
          </cell>
        </row>
        <row r="9398">
          <cell r="F9398" t="str">
            <v>SEKU4327802</v>
          </cell>
          <cell r="G9398" t="str">
            <v>GR-2022/08-0023</v>
          </cell>
          <cell r="H9398" t="str">
            <v>202204-S0075, 202204-S0063, 202103-S0106</v>
          </cell>
          <cell r="I9398" t="str">
            <v>F</v>
          </cell>
          <cell r="J9398">
            <v>16931.67</v>
          </cell>
          <cell r="K9398">
            <v>16931.67</v>
          </cell>
          <cell r="L9398">
            <v>75904.68</v>
          </cell>
          <cell r="M9398" t="str">
            <v>F</v>
          </cell>
          <cell r="N9398">
            <v>4.483</v>
          </cell>
          <cell r="O9398" t="str">
            <v>I</v>
          </cell>
        </row>
        <row r="9399">
          <cell r="F9399" t="str">
            <v>CMAU9578761</v>
          </cell>
          <cell r="G9399" t="str">
            <v>GR-2022/08-0022</v>
          </cell>
          <cell r="H9399" t="str">
            <v>202204-S0075</v>
          </cell>
          <cell r="I9399" t="str">
            <v>F</v>
          </cell>
          <cell r="J9399">
            <v>22951</v>
          </cell>
          <cell r="K9399">
            <v>22951</v>
          </cell>
          <cell r="L9399">
            <v>102889.33</v>
          </cell>
          <cell r="M9399" t="str">
            <v>F</v>
          </cell>
          <cell r="N9399">
            <v>4.483</v>
          </cell>
          <cell r="O9399" t="str">
            <v>I</v>
          </cell>
        </row>
        <row r="9400">
          <cell r="F9400" t="str">
            <v>CMAU9561558</v>
          </cell>
          <cell r="G9400" t="str">
            <v>GR-2022/07-0062</v>
          </cell>
          <cell r="H9400" t="str">
            <v>202206-S0011, 202203-S0063</v>
          </cell>
          <cell r="I9400" t="str">
            <v>F</v>
          </cell>
          <cell r="J9400">
            <v>10651.6</v>
          </cell>
          <cell r="K9400">
            <v>10651.6</v>
          </cell>
          <cell r="L9400">
            <v>47352.75</v>
          </cell>
          <cell r="M9400" t="str">
            <v>F</v>
          </cell>
          <cell r="N9400">
            <v>4.4456</v>
          </cell>
          <cell r="O9400" t="str">
            <v>I</v>
          </cell>
        </row>
        <row r="9401">
          <cell r="F9401" t="str">
            <v>CMAU9562554</v>
          </cell>
          <cell r="G9401" t="str">
            <v>GR-2022/07-0067</v>
          </cell>
          <cell r="H9401" t="str">
            <v>202206-S0011</v>
          </cell>
          <cell r="I9401" t="str">
            <v>F</v>
          </cell>
          <cell r="J9401">
            <v>10514.16</v>
          </cell>
          <cell r="K9401">
            <v>10514.16</v>
          </cell>
          <cell r="L9401">
            <v>46741.75</v>
          </cell>
          <cell r="M9401" t="str">
            <v>F</v>
          </cell>
          <cell r="N9401">
            <v>4.4456</v>
          </cell>
          <cell r="O9401" t="str">
            <v>I</v>
          </cell>
        </row>
        <row r="9402">
          <cell r="F9402" t="str">
            <v>CMAU9561305</v>
          </cell>
          <cell r="G9402" t="str">
            <v>GR-2022/07-0065</v>
          </cell>
          <cell r="H9402" t="str">
            <v>202204-S0062, 202202-S0043, 202206-S0053, 202206-S0012</v>
          </cell>
          <cell r="I9402" t="str">
            <v>F</v>
          </cell>
          <cell r="J9402">
            <v>16152.34</v>
          </cell>
          <cell r="K9402">
            <v>16152.34</v>
          </cell>
          <cell r="L9402">
            <v>71806.84</v>
          </cell>
          <cell r="M9402" t="str">
            <v>F</v>
          </cell>
          <cell r="N9402">
            <v>4.4456</v>
          </cell>
          <cell r="O9402" t="str">
            <v>I</v>
          </cell>
        </row>
        <row r="9403">
          <cell r="F9403" t="str">
            <v>TCNU5281544</v>
          </cell>
          <cell r="G9403" t="str">
            <v>GR-2022/07-0060</v>
          </cell>
          <cell r="H9403" t="str">
            <v>202203-S0005, 202204-S0043, 202205-S0028, 202203-S0081, 202206-S0080, 202111-S0069, 202203-S0097, 202203-S0042, 202206-S0038, 202109-S0011, 202203-S0006, 202203-S0054, 202111-S0034, 202205-S0039, 202204-S0066, 202109-S0070, 202205-S0061, 202202-S0009, 202206-S0009, 202204-S0064, 202204-S0080, 202202-S0007, 202205-S0029, 202203-S0088, 202205-S0041</v>
          </cell>
          <cell r="I9403" t="str">
            <v>F</v>
          </cell>
          <cell r="J9403">
            <v>523355.53</v>
          </cell>
          <cell r="K9403">
            <v>523355.53</v>
          </cell>
          <cell r="L9403">
            <v>523355.53</v>
          </cell>
          <cell r="M9403" t="str">
            <v>F</v>
          </cell>
          <cell r="N9403">
            <v>1</v>
          </cell>
          <cell r="O9403" t="str">
            <v>I</v>
          </cell>
        </row>
        <row r="9404">
          <cell r="G9404" t="str">
            <v>GR-2022/07-0057</v>
          </cell>
        </row>
        <row r="9404">
          <cell r="I9404" t="str">
            <v>F</v>
          </cell>
          <cell r="J9404">
            <v>1645.56</v>
          </cell>
          <cell r="K9404">
            <v>1645.56</v>
          </cell>
          <cell r="L9404">
            <v>1645.56</v>
          </cell>
          <cell r="M9404" t="str">
            <v>F</v>
          </cell>
          <cell r="N9404">
            <v>1</v>
          </cell>
        </row>
        <row r="9405">
          <cell r="G9405" t="str">
            <v>GR-2022/10-0012</v>
          </cell>
        </row>
        <row r="9405">
          <cell r="I9405" t="str">
            <v>F</v>
          </cell>
          <cell r="J9405">
            <v>354468.5</v>
          </cell>
          <cell r="K9405">
            <v>354468.5</v>
          </cell>
          <cell r="L9405">
            <v>354468.5</v>
          </cell>
          <cell r="M9405" t="str">
            <v>F</v>
          </cell>
          <cell r="N9405">
            <v>1</v>
          </cell>
        </row>
        <row r="9406">
          <cell r="G9406" t="str">
            <v>SPO-2022/09-0021, SPO-2022/10-0015</v>
          </cell>
        </row>
        <row r="9406">
          <cell r="I9406" t="str">
            <v>F</v>
          </cell>
          <cell r="J9406">
            <v>12465</v>
          </cell>
          <cell r="K9406">
            <v>12465</v>
          </cell>
          <cell r="L9406">
            <v>37395</v>
          </cell>
          <cell r="M9406" t="str">
            <v>F</v>
          </cell>
          <cell r="N9406">
            <v>3</v>
          </cell>
          <cell r="O9406" t="str">
            <v>N</v>
          </cell>
        </row>
        <row r="9407">
          <cell r="G9407" t="str">
            <v>SPO-2022/08-0009, SPO-2022/08-0039</v>
          </cell>
        </row>
        <row r="9407">
          <cell r="I9407" t="str">
            <v>F</v>
          </cell>
          <cell r="J9407">
            <v>57000</v>
          </cell>
          <cell r="K9407">
            <v>57000</v>
          </cell>
          <cell r="L9407">
            <v>171000</v>
          </cell>
          <cell r="M9407" t="str">
            <v>F</v>
          </cell>
          <cell r="N9407">
            <v>3</v>
          </cell>
          <cell r="O9407" t="str">
            <v>L</v>
          </cell>
        </row>
        <row r="9408">
          <cell r="F9408" t="str">
            <v>TRLU7259726</v>
          </cell>
          <cell r="G9408" t="str">
            <v>GR-2022/07-0064</v>
          </cell>
          <cell r="H9408" t="str">
            <v>202205-S0019, 202201-S0003, 202202-S0030, 202204-S0014, 202203-S0100, 202204-S0070, 202111-S0072, 202204-S0053, 202110-S0033, 202109-S0070, 202203-S0033, 202204-S0069, 202204-S0037, 202111-S0045, 202201-S0015, 202201-S0013, 202103-S0032, 202205-S0039, 202104-S0102, 202103-S0079, 202203-S0005, 202104-S0096, 202203-S0054, 202204-S0019</v>
          </cell>
          <cell r="I9408" t="str">
            <v>F</v>
          </cell>
          <cell r="J9408">
            <v>105699.9</v>
          </cell>
          <cell r="K9408">
            <v>105699.9</v>
          </cell>
          <cell r="L9408">
            <v>471833.78</v>
          </cell>
          <cell r="M9408" t="str">
            <v>F</v>
          </cell>
          <cell r="N9408">
            <v>4.4639</v>
          </cell>
          <cell r="O9408" t="str">
            <v>I</v>
          </cell>
        </row>
        <row r="9409">
          <cell r="G9409" t="str">
            <v>SPO-2022/09-0002</v>
          </cell>
        </row>
        <row r="9409">
          <cell r="I9409" t="str">
            <v>F</v>
          </cell>
          <cell r="J9409">
            <v>22500</v>
          </cell>
          <cell r="K9409">
            <v>22500</v>
          </cell>
          <cell r="L9409">
            <v>67500</v>
          </cell>
          <cell r="M9409" t="str">
            <v>F</v>
          </cell>
          <cell r="N9409">
            <v>3</v>
          </cell>
          <cell r="O9409" t="str">
            <v>L</v>
          </cell>
        </row>
        <row r="9410">
          <cell r="G9410" t="str">
            <v>SPO-2022/12-0036, SPO-2023/07-0010, SPO-2022/11-0001, SPO-2023/03-0017</v>
          </cell>
        </row>
        <row r="9410">
          <cell r="I9410" t="str">
            <v>F</v>
          </cell>
          <cell r="J9410">
            <v>37800</v>
          </cell>
          <cell r="K9410">
            <v>37800</v>
          </cell>
          <cell r="L9410">
            <v>113400</v>
          </cell>
          <cell r="M9410" t="str">
            <v>F</v>
          </cell>
          <cell r="N9410">
            <v>3</v>
          </cell>
          <cell r="O9410" t="str">
            <v>L</v>
          </cell>
        </row>
        <row r="9411">
          <cell r="G9411" t="str">
            <v>SPO-2022/08-0006</v>
          </cell>
        </row>
        <row r="9411">
          <cell r="I9411" t="str">
            <v>F</v>
          </cell>
          <cell r="J9411">
            <v>43000</v>
          </cell>
          <cell r="K9411">
            <v>43000</v>
          </cell>
          <cell r="L9411">
            <v>129000</v>
          </cell>
          <cell r="M9411" t="str">
            <v>F</v>
          </cell>
          <cell r="N9411">
            <v>3</v>
          </cell>
          <cell r="O9411" t="str">
            <v>N</v>
          </cell>
        </row>
        <row r="9412">
          <cell r="G9412" t="str">
            <v>SPO-2022/08-0007</v>
          </cell>
        </row>
        <row r="9412">
          <cell r="I9412" t="str">
            <v>F</v>
          </cell>
          <cell r="J9412">
            <v>46230</v>
          </cell>
          <cell r="K9412">
            <v>46230</v>
          </cell>
          <cell r="L9412">
            <v>138690</v>
          </cell>
          <cell r="M9412" t="str">
            <v>F</v>
          </cell>
          <cell r="N9412">
            <v>3</v>
          </cell>
          <cell r="O9412" t="str">
            <v>N</v>
          </cell>
        </row>
        <row r="9413">
          <cell r="G9413" t="str">
            <v>SPO-2022/08-0008</v>
          </cell>
        </row>
        <row r="9413">
          <cell r="I9413" t="str">
            <v>F</v>
          </cell>
          <cell r="J9413">
            <v>10940</v>
          </cell>
          <cell r="K9413">
            <v>10940</v>
          </cell>
          <cell r="L9413">
            <v>10940</v>
          </cell>
          <cell r="M9413" t="str">
            <v>F</v>
          </cell>
          <cell r="N9413">
            <v>1</v>
          </cell>
          <cell r="O9413" t="str">
            <v>N</v>
          </cell>
        </row>
        <row r="9414">
          <cell r="G9414" t="str">
            <v>SPO-2022/08-0047</v>
          </cell>
        </row>
        <row r="9414">
          <cell r="I9414" t="str">
            <v>F</v>
          </cell>
          <cell r="J9414">
            <v>79500</v>
          </cell>
          <cell r="K9414">
            <v>79500</v>
          </cell>
          <cell r="L9414">
            <v>238500</v>
          </cell>
          <cell r="M9414" t="str">
            <v>F</v>
          </cell>
          <cell r="N9414">
            <v>3</v>
          </cell>
          <cell r="O9414" t="str">
            <v>L</v>
          </cell>
        </row>
        <row r="9415">
          <cell r="G9415" t="str">
            <v>GR-2022/07-0042</v>
          </cell>
        </row>
        <row r="9415">
          <cell r="I9415" t="str">
            <v>F</v>
          </cell>
          <cell r="J9415">
            <v>78</v>
          </cell>
          <cell r="K9415">
            <v>78</v>
          </cell>
          <cell r="L9415">
            <v>78</v>
          </cell>
          <cell r="M9415" t="str">
            <v>F</v>
          </cell>
          <cell r="N9415">
            <v>1</v>
          </cell>
        </row>
        <row r="9416">
          <cell r="G9416" t="str">
            <v>SPO-2024/01-0043, SPO-2022/12-0026, SPO-2022/09-0034</v>
          </cell>
        </row>
        <row r="9416">
          <cell r="I9416" t="str">
            <v>F</v>
          </cell>
          <cell r="J9416">
            <v>84280</v>
          </cell>
          <cell r="K9416">
            <v>84280</v>
          </cell>
          <cell r="L9416">
            <v>252840</v>
          </cell>
          <cell r="M9416" t="str">
            <v>F</v>
          </cell>
          <cell r="N9416">
            <v>3</v>
          </cell>
          <cell r="O9416" t="str">
            <v>L</v>
          </cell>
        </row>
        <row r="9417">
          <cell r="F9417" t="str">
            <v>GESU6875257</v>
          </cell>
          <cell r="G9417" t="str">
            <v>GR-2022/08-0042</v>
          </cell>
          <cell r="H9417" t="str">
            <v>202206-S0008, 202204-S0045, 202111-S0032, 202203-S0073, 202205-S0047, 202109-S0059</v>
          </cell>
          <cell r="I9417" t="str">
            <v>F</v>
          </cell>
          <cell r="J9417">
            <v>25220.94</v>
          </cell>
          <cell r="K9417">
            <v>25220.94</v>
          </cell>
          <cell r="L9417">
            <v>113453.88</v>
          </cell>
          <cell r="M9417" t="str">
            <v>F</v>
          </cell>
          <cell r="N9417">
            <v>4.4984</v>
          </cell>
          <cell r="O9417" t="str">
            <v>I</v>
          </cell>
        </row>
        <row r="9418">
          <cell r="G9418" t="str">
            <v>SPO-2022/09-0001, SPO-2022/08-0056, SPO-2022/10-0005, SPO-2022/08-0055</v>
          </cell>
        </row>
        <row r="9418">
          <cell r="I9418" t="str">
            <v>F</v>
          </cell>
          <cell r="J9418">
            <v>35739</v>
          </cell>
          <cell r="K9418">
            <v>35739</v>
          </cell>
          <cell r="L9418">
            <v>107217</v>
          </cell>
          <cell r="M9418" t="str">
            <v>F</v>
          </cell>
          <cell r="N9418">
            <v>3</v>
          </cell>
          <cell r="O9418" t="str">
            <v>L</v>
          </cell>
        </row>
        <row r="9419">
          <cell r="G9419" t="str">
            <v>SPO-2022/08-0010, SPO-2022/08-0011, SPO-2022/12-0061, SPO-2023/05-0037, SPO-2022/09-0051, SPO-2023/03-0037</v>
          </cell>
        </row>
        <row r="9419">
          <cell r="I9419" t="str">
            <v>F</v>
          </cell>
          <cell r="J9419">
            <v>145777.5</v>
          </cell>
          <cell r="K9419">
            <v>145777.5</v>
          </cell>
          <cell r="L9419">
            <v>145777.5</v>
          </cell>
          <cell r="M9419" t="str">
            <v>F</v>
          </cell>
          <cell r="N9419">
            <v>1</v>
          </cell>
          <cell r="O9419" t="str">
            <v>L</v>
          </cell>
        </row>
        <row r="9420">
          <cell r="G9420" t="str">
            <v>SPO-2022/12-0037, SPO-2022/11-0065, SPO-2022/08-0022, SPO-2022/09-0026, SPO-2022/11-0006</v>
          </cell>
        </row>
        <row r="9420">
          <cell r="I9420" t="str">
            <v>F</v>
          </cell>
          <cell r="J9420">
            <v>153100</v>
          </cell>
          <cell r="K9420">
            <v>153100</v>
          </cell>
          <cell r="L9420">
            <v>459300</v>
          </cell>
          <cell r="M9420" t="str">
            <v>F</v>
          </cell>
          <cell r="N9420">
            <v>3</v>
          </cell>
          <cell r="O9420" t="str">
            <v>L</v>
          </cell>
        </row>
        <row r="9421">
          <cell r="G9421" t="str">
            <v>SPO-2022/08-0051</v>
          </cell>
        </row>
        <row r="9421">
          <cell r="I9421" t="str">
            <v>F</v>
          </cell>
          <cell r="J9421">
            <v>18200</v>
          </cell>
          <cell r="K9421">
            <v>18200</v>
          </cell>
          <cell r="L9421">
            <v>18200</v>
          </cell>
          <cell r="M9421" t="str">
            <v>F</v>
          </cell>
          <cell r="N9421">
            <v>1</v>
          </cell>
          <cell r="O9421" t="str">
            <v>L</v>
          </cell>
        </row>
        <row r="9422">
          <cell r="G9422" t="str">
            <v>SPO-2022/10-0010, SPO-2023/05-0048, SPO-2022/12-0005, SPO-2023/09-0038, SPO-2024/01-0051, SPO-2023/08-0033, SPO-2022/07-0024, SPO-2022/08-0038, SPO-2023/06-0057, SPO-2022/11-0057, SPO-2023/03-0010, SPO-2023/09-0061, SPO-2023/12-0060, SPO-2023/01-0004, SPO-2023/03-0048, SPO-2022/08-0012, SPO-2022/12-0001, SPO-2023/06-0002</v>
          </cell>
        </row>
        <row r="9422">
          <cell r="I9422" t="str">
            <v>F</v>
          </cell>
          <cell r="J9422">
            <v>116686</v>
          </cell>
          <cell r="K9422">
            <v>116686</v>
          </cell>
          <cell r="L9422">
            <v>350058</v>
          </cell>
          <cell r="M9422" t="str">
            <v>F</v>
          </cell>
          <cell r="N9422">
            <v>3</v>
          </cell>
          <cell r="O9422" t="str">
            <v>L</v>
          </cell>
        </row>
        <row r="9423">
          <cell r="G9423" t="str">
            <v>SPO-2022/08-0031</v>
          </cell>
        </row>
        <row r="9423">
          <cell r="I9423" t="str">
            <v>F</v>
          </cell>
          <cell r="J9423">
            <v>144900</v>
          </cell>
          <cell r="K9423">
            <v>144900</v>
          </cell>
          <cell r="L9423">
            <v>434700</v>
          </cell>
          <cell r="M9423" t="str">
            <v>F</v>
          </cell>
          <cell r="N9423">
            <v>3</v>
          </cell>
          <cell r="O9423" t="str">
            <v>L</v>
          </cell>
        </row>
        <row r="9424">
          <cell r="G9424" t="str">
            <v>SPO-2022/07-0034</v>
          </cell>
        </row>
        <row r="9424">
          <cell r="I9424" t="str">
            <v>F</v>
          </cell>
          <cell r="J9424">
            <v>78</v>
          </cell>
          <cell r="K9424">
            <v>78</v>
          </cell>
          <cell r="L9424">
            <v>234</v>
          </cell>
          <cell r="M9424" t="str">
            <v>F</v>
          </cell>
          <cell r="N9424">
            <v>3</v>
          </cell>
          <cell r="O9424" t="str">
            <v>L</v>
          </cell>
        </row>
        <row r="9425">
          <cell r="G9425" t="str">
            <v>SPO-2022/08-0033, SPO-2022/07-0046, SPO-2022/08-0034, SPO-2022/08-0054</v>
          </cell>
        </row>
        <row r="9425">
          <cell r="I9425" t="str">
            <v>F</v>
          </cell>
          <cell r="J9425">
            <v>24450</v>
          </cell>
          <cell r="K9425">
            <v>24450</v>
          </cell>
          <cell r="L9425">
            <v>73350</v>
          </cell>
          <cell r="M9425" t="str">
            <v>F</v>
          </cell>
          <cell r="N9425">
            <v>3</v>
          </cell>
          <cell r="O9425" t="str">
            <v>L</v>
          </cell>
        </row>
        <row r="9426">
          <cell r="F9426" t="str">
            <v>DRYU9293453</v>
          </cell>
          <cell r="G9426" t="str">
            <v>GR-2022/08-0021</v>
          </cell>
          <cell r="H9426" t="str">
            <v>202205-S0066, 202204-S0032, 202111-S0024, 202111-S0023, 202206-S0031, 202205-S0036</v>
          </cell>
          <cell r="I9426" t="str">
            <v>F</v>
          </cell>
          <cell r="J9426">
            <v>23249.97</v>
          </cell>
          <cell r="K9426">
            <v>23249.97</v>
          </cell>
          <cell r="L9426">
            <v>103785.54</v>
          </cell>
          <cell r="M9426" t="str">
            <v>F</v>
          </cell>
          <cell r="N9426">
            <v>4.4639</v>
          </cell>
          <cell r="O9426" t="str">
            <v>I</v>
          </cell>
        </row>
        <row r="9427">
          <cell r="G9427" t="str">
            <v>SPO-2022/11-0008</v>
          </cell>
        </row>
        <row r="9427">
          <cell r="I9427" t="str">
            <v>F</v>
          </cell>
          <cell r="J9427">
            <v>444</v>
          </cell>
          <cell r="K9427">
            <v>444</v>
          </cell>
          <cell r="L9427">
            <v>1332</v>
          </cell>
          <cell r="M9427" t="str">
            <v>F</v>
          </cell>
          <cell r="N9427">
            <v>3</v>
          </cell>
          <cell r="O9427" t="str">
            <v>L</v>
          </cell>
        </row>
        <row r="9428">
          <cell r="G9428" t="str">
            <v>SPO-2022/07-0032</v>
          </cell>
        </row>
        <row r="9428">
          <cell r="I9428" t="str">
            <v>F</v>
          </cell>
          <cell r="J9428">
            <v>1980</v>
          </cell>
          <cell r="K9428">
            <v>1980</v>
          </cell>
          <cell r="L9428">
            <v>5940</v>
          </cell>
          <cell r="M9428" t="str">
            <v>F</v>
          </cell>
          <cell r="N9428">
            <v>3</v>
          </cell>
          <cell r="O9428" t="str">
            <v>L</v>
          </cell>
        </row>
        <row r="9429">
          <cell r="G9429" t="str">
            <v>SPO-2022/09-0025</v>
          </cell>
        </row>
        <row r="9429">
          <cell r="I9429" t="str">
            <v>F</v>
          </cell>
          <cell r="J9429">
            <v>4056</v>
          </cell>
          <cell r="K9429">
            <v>4056</v>
          </cell>
          <cell r="L9429">
            <v>12168</v>
          </cell>
          <cell r="M9429" t="str">
            <v>F</v>
          </cell>
          <cell r="N9429">
            <v>3</v>
          </cell>
          <cell r="O9429" t="str">
            <v>L</v>
          </cell>
        </row>
        <row r="9430">
          <cell r="F9430" t="str">
            <v>EISU9399988</v>
          </cell>
          <cell r="G9430" t="str">
            <v>GR-2022/08-0006</v>
          </cell>
          <cell r="H9430" t="str">
            <v>202103-S0015</v>
          </cell>
          <cell r="I9430" t="str">
            <v>F</v>
          </cell>
          <cell r="J9430">
            <v>16551.79</v>
          </cell>
          <cell r="K9430">
            <v>16551.79</v>
          </cell>
          <cell r="L9430">
            <v>73885.54</v>
          </cell>
          <cell r="M9430" t="str">
            <v>F</v>
          </cell>
          <cell r="N9430">
            <v>4.4639</v>
          </cell>
          <cell r="O9430" t="str">
            <v>I</v>
          </cell>
        </row>
        <row r="9431">
          <cell r="G9431" t="str">
            <v>SPO-2022/12-0001, SPO-2022/08-0038, SPO-2023/01-0005, SPO-2022/12-0067, SPO-2023/01-0004, SPO-2022/09-0011, SPO-2022/12-0068, SPO-2022/11-0037, SPO-2022/09-0010, SPO-2022/09-0040, SPO-2022/08-0036</v>
          </cell>
        </row>
        <row r="9431">
          <cell r="I9431" t="str">
            <v>F</v>
          </cell>
          <cell r="J9431">
            <v>465038</v>
          </cell>
          <cell r="K9431">
            <v>465038</v>
          </cell>
          <cell r="L9431">
            <v>1395114</v>
          </cell>
          <cell r="M9431" t="str">
            <v>F</v>
          </cell>
          <cell r="N9431">
            <v>3</v>
          </cell>
          <cell r="O9431" t="str">
            <v>L</v>
          </cell>
        </row>
        <row r="9432">
          <cell r="F9432" t="str">
            <v>CAAU5448065</v>
          </cell>
          <cell r="G9432" t="str">
            <v>GR-2022/08-0008</v>
          </cell>
          <cell r="H9432" t="str">
            <v>202111-S0021</v>
          </cell>
          <cell r="I9432" t="str">
            <v>F</v>
          </cell>
          <cell r="J9432">
            <v>17863.56</v>
          </cell>
          <cell r="K9432">
            <v>17863.56</v>
          </cell>
          <cell r="L9432">
            <v>79741.15</v>
          </cell>
          <cell r="M9432" t="str">
            <v>F</v>
          </cell>
          <cell r="N9432">
            <v>4.4639</v>
          </cell>
          <cell r="O9432" t="str">
            <v>I</v>
          </cell>
        </row>
        <row r="9433">
          <cell r="F9433" t="str">
            <v>EMCU1503898</v>
          </cell>
          <cell r="G9433" t="str">
            <v>GR-2022/08-0005</v>
          </cell>
          <cell r="H9433" t="str">
            <v>202110-S0091, 202204-S0029</v>
          </cell>
          <cell r="I9433" t="str">
            <v>F</v>
          </cell>
          <cell r="J9433">
            <v>16144.75</v>
          </cell>
          <cell r="K9433">
            <v>16144.75</v>
          </cell>
          <cell r="L9433">
            <v>72068.55</v>
          </cell>
          <cell r="M9433" t="str">
            <v>F</v>
          </cell>
          <cell r="N9433">
            <v>4.4639</v>
          </cell>
          <cell r="O9433" t="str">
            <v>I</v>
          </cell>
        </row>
        <row r="9434">
          <cell r="F9434" t="str">
            <v>TCNU3004915</v>
          </cell>
          <cell r="G9434" t="str">
            <v>GR-2022/07-0070</v>
          </cell>
          <cell r="H9434" t="str">
            <v>202206-S0047, 202108-S0031, 202204-S0059, 202206-S0041, 202202-S0005, 202010-S0090, 202108-S0018, 202205-S0027</v>
          </cell>
          <cell r="I9434" t="str">
            <v>F</v>
          </cell>
          <cell r="J9434">
            <v>49948.92</v>
          </cell>
          <cell r="K9434">
            <v>49948.92</v>
          </cell>
          <cell r="L9434">
            <v>222966.98</v>
          </cell>
          <cell r="M9434" t="str">
            <v>F</v>
          </cell>
          <cell r="N9434">
            <v>4.4639</v>
          </cell>
          <cell r="O9434" t="str">
            <v>I</v>
          </cell>
        </row>
        <row r="9435">
          <cell r="I9435" t="str">
            <v>F</v>
          </cell>
          <cell r="J9435">
            <v>828</v>
          </cell>
          <cell r="K9435">
            <v>828</v>
          </cell>
          <cell r="L9435">
            <v>2484</v>
          </cell>
          <cell r="M9435" t="str">
            <v>F</v>
          </cell>
          <cell r="N9435">
            <v>3</v>
          </cell>
          <cell r="O9435" t="str">
            <v>N</v>
          </cell>
        </row>
        <row r="9436">
          <cell r="G9436" t="str">
            <v>GR-2022/07-0035</v>
          </cell>
        </row>
        <row r="9436">
          <cell r="I9436" t="str">
            <v>F</v>
          </cell>
          <cell r="J9436">
            <v>720</v>
          </cell>
          <cell r="K9436">
            <v>720</v>
          </cell>
          <cell r="L9436">
            <v>720</v>
          </cell>
          <cell r="M9436" t="str">
            <v>F</v>
          </cell>
          <cell r="N9436">
            <v>1</v>
          </cell>
        </row>
        <row r="9437">
          <cell r="F9437" t="str">
            <v>TLLU4054423</v>
          </cell>
          <cell r="G9437" t="str">
            <v>GR-2022/08-0010</v>
          </cell>
          <cell r="H9437" t="str">
            <v>202111-S0015, 202110-S0051, 202111-S0064, 202202-S0002, 202106-S0027, 202205-S0058, 202104-S0044, 202104-S0086, 202206-S0063, 202206-S0028, 202111-S0047, 202204-S0071, 202204-S0065, 202203-S0061, 202111-S0017, 202206-S0034</v>
          </cell>
          <cell r="I9437" t="str">
            <v>F</v>
          </cell>
          <cell r="J9437">
            <v>23188.79</v>
          </cell>
          <cell r="K9437">
            <v>23188.79</v>
          </cell>
          <cell r="L9437">
            <v>103512.44</v>
          </cell>
          <cell r="M9437" t="str">
            <v>F</v>
          </cell>
          <cell r="N9437">
            <v>4.4639</v>
          </cell>
          <cell r="O9437" t="str">
            <v>I</v>
          </cell>
        </row>
        <row r="9438">
          <cell r="F9438" t="str">
            <v>EISU8266701</v>
          </cell>
          <cell r="G9438" t="str">
            <v>GR-2022/08-0009</v>
          </cell>
        </row>
        <row r="9438">
          <cell r="I9438" t="str">
            <v>F</v>
          </cell>
          <cell r="J9438">
            <v>15394.61</v>
          </cell>
          <cell r="K9438">
            <v>15394.61</v>
          </cell>
          <cell r="L9438">
            <v>68720</v>
          </cell>
          <cell r="M9438" t="str">
            <v>F</v>
          </cell>
          <cell r="N9438">
            <v>4.4639</v>
          </cell>
          <cell r="O9438" t="str">
            <v>I</v>
          </cell>
        </row>
        <row r="9439">
          <cell r="F9439" t="str">
            <v>CMAU5507857</v>
          </cell>
          <cell r="G9439" t="str">
            <v>GR-2022/07-0066</v>
          </cell>
          <cell r="H9439" t="str">
            <v>202206-S0026, 202205-S0006, 202202-S0031, 202204-S0063, 202205-S0038</v>
          </cell>
          <cell r="I9439" t="str">
            <v>F</v>
          </cell>
          <cell r="J9439">
            <v>18133.26</v>
          </cell>
          <cell r="K9439">
            <v>18133.26</v>
          </cell>
          <cell r="L9439">
            <v>80945.06</v>
          </cell>
          <cell r="M9439" t="str">
            <v>F</v>
          </cell>
          <cell r="N9439">
            <v>4.4639</v>
          </cell>
          <cell r="O9439" t="str">
            <v>I</v>
          </cell>
        </row>
        <row r="9440">
          <cell r="F9440" t="str">
            <v>FFAU2587184</v>
          </cell>
          <cell r="G9440" t="str">
            <v>GR-2022/08-0002</v>
          </cell>
          <cell r="H9440" t="str">
            <v>202206-S0023</v>
          </cell>
          <cell r="I9440" t="str">
            <v>F</v>
          </cell>
          <cell r="J9440">
            <v>3420</v>
          </cell>
          <cell r="K9440">
            <v>3420</v>
          </cell>
          <cell r="L9440">
            <v>15266.54</v>
          </cell>
          <cell r="M9440" t="str">
            <v>F</v>
          </cell>
          <cell r="N9440">
            <v>4.4639</v>
          </cell>
          <cell r="O9440" t="str">
            <v>I</v>
          </cell>
        </row>
        <row r="9441">
          <cell r="F9441" t="str">
            <v>FFAU2587184</v>
          </cell>
          <cell r="G9441" t="str">
            <v>GR-2022/08-0001</v>
          </cell>
          <cell r="H9441" t="str">
            <v>202205-S0008, 202204-S0035, 202205-S0054, 202205-S0070, 202206-S0043, 202203-S0080, 202203-S0049, 202204-S0038, 202206-S0039, 202206-S0037</v>
          </cell>
          <cell r="I9441" t="str">
            <v>F</v>
          </cell>
          <cell r="J9441">
            <v>34340.8</v>
          </cell>
          <cell r="K9441">
            <v>34340.8</v>
          </cell>
          <cell r="L9441">
            <v>153293.9</v>
          </cell>
          <cell r="M9441" t="str">
            <v>F</v>
          </cell>
          <cell r="N9441">
            <v>4.4639</v>
          </cell>
          <cell r="O9441" t="str">
            <v>I</v>
          </cell>
        </row>
        <row r="9442">
          <cell r="G9442" t="str">
            <v>SPO-2022/08-0025</v>
          </cell>
        </row>
        <row r="9442">
          <cell r="I9442" t="str">
            <v>F</v>
          </cell>
          <cell r="J9442">
            <v>10800</v>
          </cell>
          <cell r="K9442">
            <v>10800</v>
          </cell>
          <cell r="L9442">
            <v>10800</v>
          </cell>
          <cell r="M9442" t="str">
            <v>F</v>
          </cell>
          <cell r="N9442">
            <v>1</v>
          </cell>
          <cell r="O9442" t="str">
            <v>L</v>
          </cell>
        </row>
        <row r="9443">
          <cell r="G9443" t="str">
            <v>SPO-2023/03-0036, SPO-2023/02-0008, SPO-2022/07-0008, SPO-2022/09-0021, SPO-2022/09-0034, SPO-2022/12-0024, SPO-2022/08-0005, SPO-2022/11-0061, SPO-2022/12-0047, SPO-2022/10-0015, SPO-2022/11-0047</v>
          </cell>
        </row>
        <row r="9443">
          <cell r="I9443" t="str">
            <v>F</v>
          </cell>
          <cell r="J9443">
            <v>105971.04</v>
          </cell>
          <cell r="K9443">
            <v>105971.04</v>
          </cell>
          <cell r="L9443">
            <v>317913.12</v>
          </cell>
          <cell r="M9443" t="str">
            <v>F</v>
          </cell>
          <cell r="N9443">
            <v>3</v>
          </cell>
          <cell r="O9443" t="str">
            <v>L</v>
          </cell>
        </row>
        <row r="9444">
          <cell r="F9444" t="str">
            <v>CMAU4511805</v>
          </cell>
          <cell r="G9444" t="str">
            <v>GR-2022/07-0059</v>
          </cell>
          <cell r="H9444" t="str">
            <v>202204-S0063, 202202-S0031, 202205-S0006</v>
          </cell>
          <cell r="I9444" t="str">
            <v>F</v>
          </cell>
          <cell r="J9444">
            <v>18632.29</v>
          </cell>
          <cell r="K9444">
            <v>18632.29</v>
          </cell>
          <cell r="L9444">
            <v>83172.68</v>
          </cell>
          <cell r="M9444" t="str">
            <v>F</v>
          </cell>
          <cell r="N9444">
            <v>4.4639</v>
          </cell>
          <cell r="O9444" t="str">
            <v>I</v>
          </cell>
        </row>
        <row r="9445">
          <cell r="F9445" t="str">
            <v>APHU6627709</v>
          </cell>
          <cell r="G9445" t="str">
            <v>GR-2022/07-0063</v>
          </cell>
          <cell r="H9445" t="str">
            <v>202206-S0013, 202204-S0063, 202205-S0006</v>
          </cell>
          <cell r="I9445" t="str">
            <v>F</v>
          </cell>
          <cell r="J9445">
            <v>16504.48</v>
          </cell>
          <cell r="K9445">
            <v>16504.48</v>
          </cell>
          <cell r="L9445">
            <v>73674.35</v>
          </cell>
          <cell r="M9445" t="str">
            <v>F</v>
          </cell>
          <cell r="N9445">
            <v>4.4639</v>
          </cell>
          <cell r="O9445" t="str">
            <v>I</v>
          </cell>
        </row>
        <row r="9446">
          <cell r="G9446" t="str">
            <v>SPO-2022/07-0015, SPO-2022/08-0036</v>
          </cell>
        </row>
        <row r="9446">
          <cell r="I9446" t="str">
            <v>F</v>
          </cell>
          <cell r="J9446">
            <v>27180</v>
          </cell>
          <cell r="K9446">
            <v>27180</v>
          </cell>
          <cell r="L9446">
            <v>81540</v>
          </cell>
          <cell r="M9446" t="str">
            <v>F</v>
          </cell>
          <cell r="N9446">
            <v>3</v>
          </cell>
          <cell r="O9446" t="str">
            <v>L</v>
          </cell>
        </row>
        <row r="9447">
          <cell r="F9447" t="str">
            <v>SEGU4935578</v>
          </cell>
          <cell r="G9447" t="str">
            <v>GR-2022/07-0024</v>
          </cell>
          <cell r="H9447" t="str">
            <v>202203-S0082, 202203-S0036, 202204-S0026</v>
          </cell>
          <cell r="I9447" t="str">
            <v>F</v>
          </cell>
          <cell r="J9447">
            <v>2145.4</v>
          </cell>
          <cell r="K9447">
            <v>2145.4</v>
          </cell>
          <cell r="L9447">
            <v>2145.4</v>
          </cell>
          <cell r="M9447" t="str">
            <v>F</v>
          </cell>
          <cell r="N9447">
            <v>1</v>
          </cell>
          <cell r="O9447" t="str">
            <v>I</v>
          </cell>
        </row>
        <row r="9448">
          <cell r="F9448" t="str">
            <v>SEGU4935578</v>
          </cell>
          <cell r="G9448" t="str">
            <v>GR-2022/07-0022</v>
          </cell>
          <cell r="H9448" t="str">
            <v>202111-S0060, 202203-S0042, 202110-S0011, 202204-S0043, 202205-S0013, 202201-S0003, 202204-S0069, 202205-S0041, 202204-S0078, 202111-S0045, 202202-S0007, 202109-S0011, 202202-S0030, 202202-S0009, 202203-S0054, 202205-S0039, 202111-S0034, 202206-S0042, 202110-S0033, 202105-S0061, 202203-S0088, 202109-S0070, 202204-S0014, 202203-S0005, 202201-S0013, 202203-S0081, 202203-S0020, 202110-S0045, 202204-S0049</v>
          </cell>
          <cell r="I9448" t="str">
            <v>F</v>
          </cell>
          <cell r="J9448">
            <v>581703.08</v>
          </cell>
          <cell r="K9448">
            <v>581703.08</v>
          </cell>
          <cell r="L9448">
            <v>581703.08</v>
          </cell>
          <cell r="M9448" t="str">
            <v>F</v>
          </cell>
          <cell r="N9448">
            <v>1</v>
          </cell>
          <cell r="O9448" t="str">
            <v>I</v>
          </cell>
        </row>
        <row r="9449">
          <cell r="G9449" t="str">
            <v>GR-2022/06-0080</v>
          </cell>
        </row>
        <row r="9449">
          <cell r="I9449" t="str">
            <v>F</v>
          </cell>
          <cell r="J9449">
            <v>276</v>
          </cell>
          <cell r="K9449">
            <v>276</v>
          </cell>
          <cell r="L9449">
            <v>276</v>
          </cell>
          <cell r="M9449" t="str">
            <v>T</v>
          </cell>
          <cell r="N9449">
            <v>1</v>
          </cell>
        </row>
        <row r="9450">
          <cell r="G9450" t="str">
            <v>SPO-2022/11-0001, SPO-2022/09-0022, SPO-2022/08-0021</v>
          </cell>
        </row>
        <row r="9450">
          <cell r="I9450" t="str">
            <v>F</v>
          </cell>
          <cell r="J9450">
            <v>73061</v>
          </cell>
          <cell r="K9450">
            <v>73061</v>
          </cell>
          <cell r="L9450">
            <v>219183</v>
          </cell>
          <cell r="M9450" t="str">
            <v>F</v>
          </cell>
          <cell r="N9450">
            <v>3</v>
          </cell>
          <cell r="O9450" t="str">
            <v>L</v>
          </cell>
        </row>
        <row r="9451">
          <cell r="G9451" t="str">
            <v>SPO-2022/07-0018, SPO-2022/08-0052</v>
          </cell>
        </row>
        <row r="9451">
          <cell r="I9451" t="str">
            <v>F</v>
          </cell>
          <cell r="J9451">
            <v>27744</v>
          </cell>
          <cell r="K9451">
            <v>27744</v>
          </cell>
          <cell r="L9451">
            <v>83232</v>
          </cell>
          <cell r="M9451" t="str">
            <v>F</v>
          </cell>
          <cell r="N9451">
            <v>3</v>
          </cell>
          <cell r="O9451" t="str">
            <v>L</v>
          </cell>
        </row>
        <row r="9452">
          <cell r="G9452" t="str">
            <v>SPO-2022/08-0031</v>
          </cell>
        </row>
        <row r="9452">
          <cell r="I9452" t="str">
            <v>F</v>
          </cell>
          <cell r="J9452">
            <v>27306</v>
          </cell>
          <cell r="K9452">
            <v>27306</v>
          </cell>
          <cell r="L9452">
            <v>81918</v>
          </cell>
          <cell r="M9452" t="str">
            <v>F</v>
          </cell>
          <cell r="N9452">
            <v>3</v>
          </cell>
          <cell r="O9452" t="str">
            <v>L</v>
          </cell>
        </row>
        <row r="9453">
          <cell r="G9453" t="str">
            <v>SPO-2022/08-0034</v>
          </cell>
        </row>
        <row r="9453">
          <cell r="I9453" t="str">
            <v>F</v>
          </cell>
          <cell r="J9453">
            <v>11600</v>
          </cell>
          <cell r="K9453">
            <v>11600</v>
          </cell>
          <cell r="L9453">
            <v>34800</v>
          </cell>
          <cell r="M9453" t="str">
            <v>F</v>
          </cell>
          <cell r="N9453">
            <v>3</v>
          </cell>
          <cell r="O9453" t="str">
            <v>L</v>
          </cell>
        </row>
        <row r="9454">
          <cell r="F9454" t="str">
            <v>TRLU6729949</v>
          </cell>
          <cell r="G9454" t="str">
            <v>GR-2022/07-0052</v>
          </cell>
          <cell r="H9454" t="str">
            <v>202103-S0106, 202204-S0063, 202202-S0038, 202202-S0031</v>
          </cell>
          <cell r="I9454" t="str">
            <v>F</v>
          </cell>
          <cell r="J9454">
            <v>32618.11</v>
          </cell>
          <cell r="K9454">
            <v>32618.11</v>
          </cell>
          <cell r="L9454">
            <v>145287.59</v>
          </cell>
          <cell r="M9454" t="str">
            <v>F</v>
          </cell>
          <cell r="N9454">
            <v>4.4542</v>
          </cell>
          <cell r="O9454" t="str">
            <v>I</v>
          </cell>
        </row>
        <row r="9455">
          <cell r="F9455" t="str">
            <v>TGBU6726866</v>
          </cell>
          <cell r="G9455" t="str">
            <v>GR-2022/07-0047</v>
          </cell>
          <cell r="H9455" t="str">
            <v>202202-S0043, 202112-S0009, 202206-S0012, 202204-S0062</v>
          </cell>
          <cell r="I9455" t="str">
            <v>F</v>
          </cell>
          <cell r="J9455">
            <v>13846.05</v>
          </cell>
          <cell r="K9455">
            <v>13846.05</v>
          </cell>
          <cell r="L9455">
            <v>61673.08</v>
          </cell>
          <cell r="M9455" t="str">
            <v>F</v>
          </cell>
          <cell r="N9455">
            <v>4.4542</v>
          </cell>
          <cell r="O9455" t="str">
            <v>I</v>
          </cell>
        </row>
        <row r="9456">
          <cell r="G9456" t="str">
            <v>SPO-2022/11-0047, SPO-2022/08-0032, SPO-2023/06-0042</v>
          </cell>
        </row>
        <row r="9456">
          <cell r="I9456" t="str">
            <v>F</v>
          </cell>
          <cell r="J9456">
            <v>83697</v>
          </cell>
          <cell r="K9456">
            <v>83697</v>
          </cell>
          <cell r="L9456">
            <v>251091</v>
          </cell>
          <cell r="M9456" t="str">
            <v>F</v>
          </cell>
          <cell r="N9456">
            <v>3</v>
          </cell>
          <cell r="O9456" t="str">
            <v>L</v>
          </cell>
        </row>
        <row r="9457">
          <cell r="F9457" t="str">
            <v>YMMU6465229</v>
          </cell>
          <cell r="G9457" t="str">
            <v>GR-2022/07-0034</v>
          </cell>
          <cell r="H9457" t="str">
            <v>202204-S0018, 202203-S0063</v>
          </cell>
          <cell r="I9457" t="str">
            <v>F</v>
          </cell>
          <cell r="J9457">
            <v>11863.95</v>
          </cell>
          <cell r="K9457">
            <v>11863.95</v>
          </cell>
          <cell r="L9457">
            <v>52844.41</v>
          </cell>
          <cell r="M9457" t="str">
            <v>F</v>
          </cell>
          <cell r="N9457">
            <v>4.4542</v>
          </cell>
          <cell r="O9457" t="str">
            <v>I</v>
          </cell>
        </row>
        <row r="9458">
          <cell r="F9458" t="str">
            <v>CMAU6758266</v>
          </cell>
          <cell r="G9458" t="str">
            <v>GR-2022/07-0007</v>
          </cell>
          <cell r="H9458" t="str">
            <v>202204-S0018, 202203-S0063</v>
          </cell>
          <cell r="I9458" t="str">
            <v>F</v>
          </cell>
          <cell r="J9458">
            <v>11911.2</v>
          </cell>
          <cell r="K9458">
            <v>11911.2</v>
          </cell>
          <cell r="L9458">
            <v>53054.87</v>
          </cell>
          <cell r="M9458" t="str">
            <v>F</v>
          </cell>
          <cell r="N9458">
            <v>4.4542</v>
          </cell>
          <cell r="O9458" t="str">
            <v>I</v>
          </cell>
        </row>
        <row r="9459">
          <cell r="F9459" t="str">
            <v>BMOU5770407</v>
          </cell>
          <cell r="G9459" t="str">
            <v>GR-2022/07-0020</v>
          </cell>
          <cell r="H9459" t="str">
            <v>202205-S0026, 202204-S0054, 202205-S0010</v>
          </cell>
          <cell r="I9459" t="str">
            <v>F</v>
          </cell>
          <cell r="J9459">
            <v>19757.08</v>
          </cell>
          <cell r="K9459">
            <v>19757.08</v>
          </cell>
          <cell r="L9459">
            <v>19757.08</v>
          </cell>
          <cell r="M9459" t="str">
            <v>F</v>
          </cell>
          <cell r="N9459">
            <v>1</v>
          </cell>
          <cell r="O9459" t="str">
            <v>I</v>
          </cell>
        </row>
        <row r="9460">
          <cell r="F9460" t="str">
            <v>BMOU5770407</v>
          </cell>
          <cell r="G9460" t="str">
            <v>GR-2022/07-0019</v>
          </cell>
          <cell r="H9460" t="str">
            <v>202205-S0023, 202205-S0043</v>
          </cell>
          <cell r="I9460" t="str">
            <v>F</v>
          </cell>
          <cell r="J9460">
            <v>3373.6</v>
          </cell>
          <cell r="K9460">
            <v>3373.6</v>
          </cell>
          <cell r="L9460">
            <v>3373.6</v>
          </cell>
          <cell r="M9460" t="str">
            <v>F</v>
          </cell>
          <cell r="N9460">
            <v>1</v>
          </cell>
          <cell r="O9460" t="str">
            <v>I</v>
          </cell>
        </row>
        <row r="9461">
          <cell r="F9461" t="str">
            <v>BMOU5770407</v>
          </cell>
          <cell r="G9461" t="str">
            <v>GR-2022/07-0018</v>
          </cell>
          <cell r="H9461" t="str">
            <v>202205-S0017</v>
          </cell>
          <cell r="I9461" t="str">
            <v>F</v>
          </cell>
          <cell r="J9461">
            <v>1383.45</v>
          </cell>
          <cell r="K9461">
            <v>1383.45</v>
          </cell>
          <cell r="L9461">
            <v>1383.45</v>
          </cell>
          <cell r="M9461" t="str">
            <v>F</v>
          </cell>
          <cell r="N9461">
            <v>1</v>
          </cell>
          <cell r="O9461" t="str">
            <v>I</v>
          </cell>
        </row>
        <row r="9462">
          <cell r="F9462" t="str">
            <v>BMOU5770407</v>
          </cell>
          <cell r="G9462" t="str">
            <v>GR-2022/07-0017</v>
          </cell>
          <cell r="H9462" t="str">
            <v>202203-S0057, 202204-S0041, 202205-S0069, 202205-S0024, 202205-S0049, 202203-S0050, 202205-S0050</v>
          </cell>
          <cell r="I9462" t="str">
            <v>F</v>
          </cell>
          <cell r="J9462">
            <v>29314.29</v>
          </cell>
          <cell r="K9462">
            <v>29314.29</v>
          </cell>
          <cell r="L9462">
            <v>29314.29</v>
          </cell>
          <cell r="M9462" t="str">
            <v>F</v>
          </cell>
          <cell r="N9462">
            <v>1</v>
          </cell>
          <cell r="O9462" t="str">
            <v>I</v>
          </cell>
        </row>
        <row r="9463">
          <cell r="F9463" t="str">
            <v>BMOU5770407</v>
          </cell>
          <cell r="G9463" t="str">
            <v>GR-2022/07-0016</v>
          </cell>
          <cell r="H9463" t="str">
            <v>202202-S0036, 202205-S0042, 202203-S0030, 202112-S0022, 202205-S0051, 202204-S0046, 202205-S0045, 202203-S0012</v>
          </cell>
          <cell r="I9463" t="str">
            <v>F</v>
          </cell>
          <cell r="J9463">
            <v>107076.46</v>
          </cell>
          <cell r="K9463">
            <v>107076.46</v>
          </cell>
          <cell r="L9463">
            <v>107076.46</v>
          </cell>
          <cell r="M9463" t="str">
            <v>F</v>
          </cell>
          <cell r="N9463">
            <v>1</v>
          </cell>
          <cell r="O9463" t="str">
            <v>I</v>
          </cell>
        </row>
        <row r="9464">
          <cell r="F9464" t="str">
            <v>BMOU5770407</v>
          </cell>
          <cell r="G9464" t="str">
            <v>GR-2022/07-0015</v>
          </cell>
          <cell r="H9464" t="str">
            <v>202202-S0045, 202110-S0035</v>
          </cell>
          <cell r="I9464" t="str">
            <v>F</v>
          </cell>
          <cell r="J9464">
            <v>33636.33</v>
          </cell>
          <cell r="K9464">
            <v>33636.33</v>
          </cell>
          <cell r="L9464">
            <v>33636.33</v>
          </cell>
          <cell r="M9464" t="str">
            <v>F</v>
          </cell>
          <cell r="N9464">
            <v>1</v>
          </cell>
          <cell r="O9464" t="str">
            <v>I</v>
          </cell>
        </row>
        <row r="9465">
          <cell r="G9465" t="str">
            <v>SPO-2022/07-0029, SPO-2022/07-0028</v>
          </cell>
        </row>
        <row r="9465">
          <cell r="I9465" t="str">
            <v>F</v>
          </cell>
          <cell r="J9465">
            <v>71560</v>
          </cell>
          <cell r="K9465">
            <v>71560</v>
          </cell>
          <cell r="L9465">
            <v>214680</v>
          </cell>
          <cell r="M9465" t="str">
            <v>F</v>
          </cell>
          <cell r="N9465">
            <v>3</v>
          </cell>
          <cell r="O9465" t="str">
            <v>L</v>
          </cell>
        </row>
        <row r="9466">
          <cell r="G9466" t="str">
            <v>SPO-2022/09-0021, SPO-2022/10-0015</v>
          </cell>
        </row>
        <row r="9466">
          <cell r="I9466" t="str">
            <v>F</v>
          </cell>
          <cell r="J9466">
            <v>12747</v>
          </cell>
          <cell r="K9466">
            <v>12747</v>
          </cell>
          <cell r="L9466">
            <v>38241</v>
          </cell>
          <cell r="M9466" t="str">
            <v>F</v>
          </cell>
          <cell r="N9466">
            <v>3</v>
          </cell>
          <cell r="O9466" t="str">
            <v>L</v>
          </cell>
        </row>
        <row r="9467">
          <cell r="F9467" t="str">
            <v>BMOU5770407</v>
          </cell>
          <cell r="G9467" t="str">
            <v>GR-2022/07-0014</v>
          </cell>
          <cell r="H9467" t="str">
            <v>202204-S0058, 202111-S0008, 202203-S0010, 202204-S0077</v>
          </cell>
          <cell r="I9467" t="str">
            <v>F</v>
          </cell>
          <cell r="J9467">
            <v>20110.17</v>
          </cell>
          <cell r="K9467">
            <v>20110.17</v>
          </cell>
          <cell r="L9467">
            <v>20110.17</v>
          </cell>
          <cell r="M9467" t="str">
            <v>F</v>
          </cell>
          <cell r="N9467">
            <v>1</v>
          </cell>
          <cell r="O9467" t="str">
            <v>I</v>
          </cell>
        </row>
        <row r="9468">
          <cell r="F9468" t="str">
            <v>BMOU5770407</v>
          </cell>
          <cell r="G9468" t="str">
            <v>GR-2022/07-0013</v>
          </cell>
          <cell r="H9468" t="str">
            <v>202205-S0037, 202203-S0076</v>
          </cell>
          <cell r="I9468" t="str">
            <v>F</v>
          </cell>
          <cell r="J9468">
            <v>2481.7</v>
          </cell>
          <cell r="K9468">
            <v>2481.7</v>
          </cell>
          <cell r="L9468">
            <v>2481.7</v>
          </cell>
          <cell r="M9468" t="str">
            <v>F</v>
          </cell>
          <cell r="N9468">
            <v>1</v>
          </cell>
          <cell r="O9468" t="str">
            <v>I</v>
          </cell>
        </row>
        <row r="9469">
          <cell r="F9469" t="str">
            <v>BMOU5770407</v>
          </cell>
          <cell r="G9469" t="str">
            <v>GR-2022/07-0012</v>
          </cell>
          <cell r="H9469" t="str">
            <v>202202-S0022, 202203-S0072</v>
          </cell>
          <cell r="I9469" t="str">
            <v>F</v>
          </cell>
          <cell r="J9469">
            <v>17470.96</v>
          </cell>
          <cell r="K9469">
            <v>17470.96</v>
          </cell>
          <cell r="L9469">
            <v>17470.96</v>
          </cell>
          <cell r="M9469" t="str">
            <v>F</v>
          </cell>
          <cell r="N9469">
            <v>1</v>
          </cell>
          <cell r="O9469" t="str">
            <v>I</v>
          </cell>
        </row>
        <row r="9470">
          <cell r="F9470" t="str">
            <v>BMOU5770407</v>
          </cell>
          <cell r="G9470" t="str">
            <v>GR-2022/07-0011</v>
          </cell>
          <cell r="H9470" t="str">
            <v>202204-S0008, 202204-S0023, 202202-S0011, 202112-S0003, 202111-S0077, 202201-S0005, 202204-S0079, 202203-S0038, 202203-S0092, 202204-S0028</v>
          </cell>
          <cell r="I9470" t="str">
            <v>F</v>
          </cell>
          <cell r="J9470">
            <v>96737.46</v>
          </cell>
          <cell r="K9470">
            <v>96737.46</v>
          </cell>
          <cell r="L9470">
            <v>96737.46</v>
          </cell>
          <cell r="M9470" t="str">
            <v>F</v>
          </cell>
          <cell r="N9470">
            <v>1</v>
          </cell>
          <cell r="O9470" t="str">
            <v>I</v>
          </cell>
        </row>
        <row r="9471">
          <cell r="F9471" t="str">
            <v>BMOU5770407</v>
          </cell>
          <cell r="G9471" t="str">
            <v>GR-2022/07-0010</v>
          </cell>
          <cell r="H9471" t="str">
            <v>202205-S0071</v>
          </cell>
          <cell r="I9471" t="str">
            <v>F</v>
          </cell>
          <cell r="J9471">
            <v>439.72</v>
          </cell>
          <cell r="K9471">
            <v>439.72</v>
          </cell>
          <cell r="L9471">
            <v>439.72</v>
          </cell>
          <cell r="M9471" t="str">
            <v>F</v>
          </cell>
          <cell r="N9471">
            <v>1</v>
          </cell>
          <cell r="O9471" t="str">
            <v>I</v>
          </cell>
        </row>
        <row r="9472">
          <cell r="F9472" t="str">
            <v>BMOU5770407</v>
          </cell>
          <cell r="G9472" t="str">
            <v>GR-2022/07-0009</v>
          </cell>
          <cell r="H9472" t="str">
            <v>202203-S0083, 202204-S0004, 202203-S0062</v>
          </cell>
          <cell r="I9472" t="str">
            <v>F</v>
          </cell>
          <cell r="J9472">
            <v>117502.89</v>
          </cell>
          <cell r="K9472">
            <v>117502.89</v>
          </cell>
          <cell r="L9472">
            <v>117502.89</v>
          </cell>
          <cell r="M9472" t="str">
            <v>F</v>
          </cell>
          <cell r="N9472">
            <v>1</v>
          </cell>
          <cell r="O9472" t="str">
            <v>I</v>
          </cell>
        </row>
        <row r="9473">
          <cell r="G9473" t="str">
            <v>SPO-2023/04-0048, SPO-2022/09-0009</v>
          </cell>
        </row>
        <row r="9473">
          <cell r="I9473" t="str">
            <v>F</v>
          </cell>
          <cell r="J9473">
            <v>39610</v>
          </cell>
          <cell r="K9473">
            <v>39610</v>
          </cell>
          <cell r="L9473">
            <v>39610</v>
          </cell>
          <cell r="M9473" t="str">
            <v>F</v>
          </cell>
          <cell r="N9473">
            <v>1</v>
          </cell>
          <cell r="O9473" t="str">
            <v>L</v>
          </cell>
        </row>
        <row r="9474">
          <cell r="G9474" t="str">
            <v>SPO-2022/07-0043</v>
          </cell>
        </row>
        <row r="9474">
          <cell r="I9474" t="str">
            <v>F</v>
          </cell>
          <cell r="J9474">
            <v>39200</v>
          </cell>
          <cell r="K9474">
            <v>39200</v>
          </cell>
          <cell r="L9474">
            <v>117600</v>
          </cell>
          <cell r="M9474" t="str">
            <v>F</v>
          </cell>
          <cell r="N9474">
            <v>3</v>
          </cell>
          <cell r="O9474" t="str">
            <v>L</v>
          </cell>
        </row>
        <row r="9475">
          <cell r="G9475" t="str">
            <v>SPO-2022/08-0032</v>
          </cell>
        </row>
        <row r="9475">
          <cell r="I9475" t="str">
            <v>F</v>
          </cell>
          <cell r="J9475">
            <v>14500</v>
          </cell>
          <cell r="K9475">
            <v>14500</v>
          </cell>
          <cell r="L9475">
            <v>43500</v>
          </cell>
          <cell r="M9475" t="str">
            <v>F</v>
          </cell>
          <cell r="N9475">
            <v>3</v>
          </cell>
          <cell r="O9475" t="str">
            <v>L</v>
          </cell>
        </row>
        <row r="9476">
          <cell r="I9476" t="str">
            <v>F</v>
          </cell>
          <cell r="J9476">
            <v>10680.8</v>
          </cell>
          <cell r="K9476">
            <v>10680.8</v>
          </cell>
          <cell r="L9476">
            <v>32042.4</v>
          </cell>
          <cell r="M9476" t="str">
            <v>F</v>
          </cell>
          <cell r="N9476">
            <v>3</v>
          </cell>
          <cell r="O9476" t="str">
            <v>N</v>
          </cell>
        </row>
        <row r="9477">
          <cell r="F9477" t="str">
            <v>TRLU7339884</v>
          </cell>
          <cell r="G9477" t="str">
            <v>GR-2022/07-0045</v>
          </cell>
          <cell r="H9477" t="str">
            <v>202206-S0044, 202204-S0032, 202206-S0005, 202206-S0031, 202106-S0048, 202103-S0015, 202111-S0022</v>
          </cell>
          <cell r="I9477" t="str">
            <v>F</v>
          </cell>
          <cell r="J9477">
            <v>17255.34</v>
          </cell>
          <cell r="K9477">
            <v>17255.34</v>
          </cell>
          <cell r="L9477">
            <v>76858.74</v>
          </cell>
          <cell r="M9477" t="str">
            <v>F</v>
          </cell>
          <cell r="N9477">
            <v>4.4542</v>
          </cell>
          <cell r="O9477" t="str">
            <v>I</v>
          </cell>
        </row>
        <row r="9478">
          <cell r="G9478" t="str">
            <v>SPO-2022/08-0054</v>
          </cell>
        </row>
        <row r="9478">
          <cell r="I9478" t="str">
            <v>F</v>
          </cell>
          <cell r="J9478">
            <v>22748</v>
          </cell>
          <cell r="K9478">
            <v>22748</v>
          </cell>
          <cell r="L9478">
            <v>68244</v>
          </cell>
          <cell r="M9478" t="str">
            <v>F</v>
          </cell>
          <cell r="N9478">
            <v>3</v>
          </cell>
          <cell r="O9478" t="str">
            <v>L</v>
          </cell>
        </row>
        <row r="9479">
          <cell r="F9479" t="str">
            <v>TCNU8613010</v>
          </cell>
          <cell r="G9479" t="str">
            <v>GR-2022/07-0041</v>
          </cell>
          <cell r="H9479" t="str">
            <v>202204-S0003, 202201-S0007, 202106-S0048</v>
          </cell>
          <cell r="I9479" t="str">
            <v>F</v>
          </cell>
          <cell r="J9479">
            <v>17398.66</v>
          </cell>
          <cell r="K9479">
            <v>17398.66</v>
          </cell>
          <cell r="L9479">
            <v>77497.11</v>
          </cell>
          <cell r="M9479" t="str">
            <v>F</v>
          </cell>
          <cell r="N9479">
            <v>4.4542</v>
          </cell>
          <cell r="O9479" t="str">
            <v>I</v>
          </cell>
        </row>
        <row r="9480">
          <cell r="G9480" t="str">
            <v>SPO-2022/08-0060, SPO-2022/08-0003</v>
          </cell>
        </row>
        <row r="9480">
          <cell r="I9480" t="str">
            <v>F</v>
          </cell>
          <cell r="J9480">
            <v>106600</v>
          </cell>
          <cell r="K9480">
            <v>106600</v>
          </cell>
          <cell r="L9480">
            <v>319800</v>
          </cell>
          <cell r="M9480" t="str">
            <v>F</v>
          </cell>
          <cell r="N9480">
            <v>3</v>
          </cell>
          <cell r="O9480" t="str">
            <v>L</v>
          </cell>
        </row>
        <row r="9481">
          <cell r="F9481" t="str">
            <v>SEKU5491261</v>
          </cell>
          <cell r="G9481" t="str">
            <v>GR-2022/07-0040</v>
          </cell>
          <cell r="H9481" t="str">
            <v>202203-S0016</v>
          </cell>
          <cell r="I9481" t="str">
            <v>F</v>
          </cell>
          <cell r="J9481">
            <v>15673.44</v>
          </cell>
          <cell r="K9481">
            <v>15673.44</v>
          </cell>
          <cell r="L9481">
            <v>69812.64</v>
          </cell>
          <cell r="M9481" t="str">
            <v>F</v>
          </cell>
          <cell r="N9481">
            <v>4.4542</v>
          </cell>
          <cell r="O9481" t="str">
            <v>I</v>
          </cell>
        </row>
        <row r="9482">
          <cell r="F9482" t="str">
            <v>TGBU9336882</v>
          </cell>
          <cell r="G9482" t="str">
            <v>GR-2022/07-0048</v>
          </cell>
          <cell r="H9482" t="str">
            <v>202204-S0032, 202205-S0072, 202104-S0078, 202204-S0020, 202202-S0042, 202202-S0041, 202204-S0040, 202110-S0031, 202204-S0057</v>
          </cell>
          <cell r="I9482" t="str">
            <v>F</v>
          </cell>
          <cell r="J9482">
            <v>17249.65</v>
          </cell>
          <cell r="K9482">
            <v>17249.65</v>
          </cell>
          <cell r="L9482">
            <v>76685.04</v>
          </cell>
          <cell r="M9482" t="str">
            <v>F</v>
          </cell>
          <cell r="N9482">
            <v>4.4456</v>
          </cell>
          <cell r="O9482" t="str">
            <v>I</v>
          </cell>
        </row>
        <row r="9483">
          <cell r="F9483" t="str">
            <v>FFAU2915703</v>
          </cell>
          <cell r="G9483" t="str">
            <v>GR-2022/07-0058</v>
          </cell>
          <cell r="H9483" t="str">
            <v>202111-S0022</v>
          </cell>
          <cell r="I9483" t="str">
            <v>F</v>
          </cell>
          <cell r="J9483">
            <v>15452.64</v>
          </cell>
          <cell r="K9483">
            <v>15452.64</v>
          </cell>
          <cell r="L9483">
            <v>68696.26</v>
          </cell>
          <cell r="M9483" t="str">
            <v>F</v>
          </cell>
          <cell r="N9483">
            <v>4.4456</v>
          </cell>
          <cell r="O9483" t="str">
            <v>I</v>
          </cell>
        </row>
        <row r="9484">
          <cell r="G9484" t="str">
            <v>SPO-2023/02-0008, SPO-2022/11-0025, SPO-2022/08-0005</v>
          </cell>
        </row>
        <row r="9484">
          <cell r="I9484" t="str">
            <v>F</v>
          </cell>
          <cell r="J9484">
            <v>11270.7</v>
          </cell>
          <cell r="K9484">
            <v>11270.7</v>
          </cell>
          <cell r="L9484">
            <v>33812.1</v>
          </cell>
          <cell r="M9484" t="str">
            <v>F</v>
          </cell>
          <cell r="N9484">
            <v>3</v>
          </cell>
          <cell r="O9484" t="str">
            <v>L</v>
          </cell>
        </row>
        <row r="9485">
          <cell r="F9485" t="str">
            <v>MSMU8954803</v>
          </cell>
          <cell r="G9485" t="str">
            <v>GR-2022/07-0043</v>
          </cell>
          <cell r="H9485" t="str">
            <v>202111-S0021</v>
          </cell>
          <cell r="I9485" t="str">
            <v>F</v>
          </cell>
          <cell r="J9485">
            <v>17683.12</v>
          </cell>
          <cell r="K9485">
            <v>17683.12</v>
          </cell>
          <cell r="L9485">
            <v>78612.08</v>
          </cell>
          <cell r="M9485" t="str">
            <v>F</v>
          </cell>
          <cell r="N9485">
            <v>4.4456</v>
          </cell>
          <cell r="O9485" t="str">
            <v>I</v>
          </cell>
        </row>
        <row r="9486">
          <cell r="F9486" t="str">
            <v>TGBU7426966</v>
          </cell>
          <cell r="G9486" t="str">
            <v>GR-2022/07-0051</v>
          </cell>
        </row>
        <row r="9486">
          <cell r="I9486" t="str">
            <v>F</v>
          </cell>
          <cell r="J9486">
            <v>17032.93</v>
          </cell>
          <cell r="K9486">
            <v>17032.93</v>
          </cell>
          <cell r="L9486">
            <v>75726.7</v>
          </cell>
          <cell r="M9486" t="str">
            <v>F</v>
          </cell>
          <cell r="N9486">
            <v>4.4459</v>
          </cell>
          <cell r="O9486" t="str">
            <v>I</v>
          </cell>
        </row>
        <row r="9487">
          <cell r="I9487" t="str">
            <v>T</v>
          </cell>
          <cell r="J9487">
            <v>4915</v>
          </cell>
          <cell r="K9487">
            <v>4915</v>
          </cell>
          <cell r="L9487">
            <v>14745</v>
          </cell>
          <cell r="M9487" t="str">
            <v>F</v>
          </cell>
          <cell r="N9487">
            <v>3</v>
          </cell>
        </row>
        <row r="9488">
          <cell r="G9488" t="str">
            <v>SPO-2022/07-0018</v>
          </cell>
        </row>
        <row r="9488">
          <cell r="I9488" t="str">
            <v>F</v>
          </cell>
          <cell r="J9488">
            <v>8100</v>
          </cell>
          <cell r="K9488">
            <v>8100</v>
          </cell>
          <cell r="L9488">
            <v>24300</v>
          </cell>
          <cell r="M9488" t="str">
            <v>F</v>
          </cell>
          <cell r="N9488">
            <v>3</v>
          </cell>
          <cell r="O9488" t="str">
            <v>L</v>
          </cell>
        </row>
        <row r="9489">
          <cell r="G9489" t="str">
            <v>SPO-2022/08-0053</v>
          </cell>
        </row>
        <row r="9489">
          <cell r="I9489" t="str">
            <v>F</v>
          </cell>
          <cell r="J9489">
            <v>26000</v>
          </cell>
          <cell r="K9489">
            <v>26000</v>
          </cell>
          <cell r="L9489">
            <v>78000</v>
          </cell>
          <cell r="M9489" t="str">
            <v>F</v>
          </cell>
          <cell r="N9489">
            <v>3</v>
          </cell>
          <cell r="O9489" t="str">
            <v>L</v>
          </cell>
        </row>
        <row r="9490">
          <cell r="G9490" t="str">
            <v>SPO-2022/06-0091, SPO-2023/05-0001, SPO-2022/09-0046, SPO-2023/06-0017, SPO-2022/08-0038, SPO-2023/03-0057</v>
          </cell>
        </row>
        <row r="9490">
          <cell r="I9490" t="str">
            <v>F</v>
          </cell>
          <cell r="J9490">
            <v>26454</v>
          </cell>
          <cell r="K9490">
            <v>26454</v>
          </cell>
          <cell r="L9490">
            <v>79362</v>
          </cell>
          <cell r="M9490" t="str">
            <v>F</v>
          </cell>
          <cell r="N9490">
            <v>3</v>
          </cell>
          <cell r="O9490" t="str">
            <v>L</v>
          </cell>
        </row>
        <row r="9491">
          <cell r="G9491" t="str">
            <v>SPO-2022/07-0039, SPO-2022/09-0026, SPO-2022/08-0022</v>
          </cell>
        </row>
        <row r="9491">
          <cell r="I9491" t="str">
            <v>F</v>
          </cell>
          <cell r="J9491">
            <v>18450</v>
          </cell>
          <cell r="K9491">
            <v>18450</v>
          </cell>
          <cell r="L9491">
            <v>55350</v>
          </cell>
          <cell r="M9491" t="str">
            <v>F</v>
          </cell>
          <cell r="N9491">
            <v>3</v>
          </cell>
          <cell r="O9491" t="str">
            <v>L</v>
          </cell>
        </row>
        <row r="9492">
          <cell r="F9492" t="str">
            <v>MSMU5366848</v>
          </cell>
          <cell r="G9492" t="str">
            <v>GR-2022/07-0056</v>
          </cell>
          <cell r="H9492" t="str">
            <v>202204-S0003, 202110-S0053, 202204-S0071, 202111-S0017, 202106-S0048, 202111-S0047, 202203-S0011, 202105-S0044, 202206-S0019, 202104-S0047</v>
          </cell>
          <cell r="I9492" t="str">
            <v>F</v>
          </cell>
          <cell r="J9492">
            <v>19701.13</v>
          </cell>
          <cell r="K9492">
            <v>19701.13</v>
          </cell>
          <cell r="L9492">
            <v>87589.25</v>
          </cell>
          <cell r="M9492" t="str">
            <v>F</v>
          </cell>
          <cell r="N9492">
            <v>4.4459</v>
          </cell>
          <cell r="O9492" t="str">
            <v>I</v>
          </cell>
        </row>
        <row r="9493">
          <cell r="G9493" t="str">
            <v>SPO-2022/11-0061, SPO-2022/08-0032, SPO-2022/09-0034, SPO-2022/11-0047, SPO-2024/01-0010, SPO-2022/11-0025</v>
          </cell>
        </row>
        <row r="9493">
          <cell r="I9493" t="str">
            <v>F</v>
          </cell>
          <cell r="J9493">
            <v>161610</v>
          </cell>
          <cell r="K9493">
            <v>161610</v>
          </cell>
          <cell r="L9493">
            <v>484830</v>
          </cell>
          <cell r="M9493" t="str">
            <v>F</v>
          </cell>
          <cell r="N9493">
            <v>3</v>
          </cell>
          <cell r="O9493" t="str">
            <v>L</v>
          </cell>
        </row>
        <row r="9494">
          <cell r="F9494" t="str">
            <v>MSDU5861594</v>
          </cell>
          <cell r="G9494" t="str">
            <v>GR-2022/07-0055</v>
          </cell>
        </row>
        <row r="9494">
          <cell r="I9494" t="str">
            <v>F</v>
          </cell>
          <cell r="J9494">
            <v>15656.39</v>
          </cell>
          <cell r="K9494">
            <v>15656.39</v>
          </cell>
          <cell r="L9494">
            <v>69606.74</v>
          </cell>
          <cell r="M9494" t="str">
            <v>F</v>
          </cell>
          <cell r="N9494">
            <v>4.4459</v>
          </cell>
          <cell r="O9494" t="str">
            <v>I</v>
          </cell>
        </row>
        <row r="9495">
          <cell r="F9495" t="str">
            <v>FFAU1544059</v>
          </cell>
          <cell r="G9495" t="str">
            <v>GR-2022/07-0050</v>
          </cell>
          <cell r="H9495" t="str">
            <v>202111-S0017</v>
          </cell>
          <cell r="I9495" t="str">
            <v>F</v>
          </cell>
          <cell r="J9495">
            <v>16767.99</v>
          </cell>
          <cell r="K9495">
            <v>16767.99</v>
          </cell>
          <cell r="L9495">
            <v>74548.81</v>
          </cell>
          <cell r="M9495" t="str">
            <v>F</v>
          </cell>
          <cell r="N9495">
            <v>4.4459</v>
          </cell>
          <cell r="O9495" t="str">
            <v>I</v>
          </cell>
        </row>
        <row r="9496">
          <cell r="F9496" t="str">
            <v>MEDU8525554</v>
          </cell>
          <cell r="G9496" t="str">
            <v>GR-2022/07-0061</v>
          </cell>
          <cell r="H9496" t="str">
            <v>202206-S0001, 202201-S0007</v>
          </cell>
          <cell r="I9496" t="str">
            <v>F</v>
          </cell>
          <cell r="J9496">
            <v>16535.81</v>
          </cell>
          <cell r="K9496">
            <v>16535.81</v>
          </cell>
          <cell r="L9496">
            <v>73516.56</v>
          </cell>
          <cell r="M9496" t="str">
            <v>F</v>
          </cell>
          <cell r="N9496">
            <v>4.4459</v>
          </cell>
          <cell r="O9496" t="str">
            <v>I</v>
          </cell>
        </row>
        <row r="9497">
          <cell r="F9497" t="str">
            <v>MSMU4403910</v>
          </cell>
          <cell r="G9497" t="str">
            <v>GR-2022/07-0032</v>
          </cell>
          <cell r="H9497" t="str">
            <v>202111-S0024, 202103-S0015, 202204-S0020, 202206-S0050</v>
          </cell>
          <cell r="I9497" t="str">
            <v>F</v>
          </cell>
          <cell r="J9497">
            <v>16198.16</v>
          </cell>
          <cell r="K9497">
            <v>16198.16</v>
          </cell>
          <cell r="L9497">
            <v>71927.93</v>
          </cell>
          <cell r="M9497" t="str">
            <v>F</v>
          </cell>
          <cell r="N9497">
            <v>4.4405</v>
          </cell>
          <cell r="O9497" t="str">
            <v>I</v>
          </cell>
        </row>
        <row r="9498">
          <cell r="F9498" t="str">
            <v>CAIU8814540</v>
          </cell>
          <cell r="G9498" t="str">
            <v>GR-2022/07-0038</v>
          </cell>
          <cell r="H9498" t="str">
            <v>202202-S0041, 202201-S0014, 202204-S0050, 202111-S0022</v>
          </cell>
          <cell r="I9498" t="str">
            <v>F</v>
          </cell>
          <cell r="J9498">
            <v>19527.86</v>
          </cell>
          <cell r="K9498">
            <v>19527.86</v>
          </cell>
          <cell r="L9498">
            <v>86713.46</v>
          </cell>
          <cell r="M9498" t="str">
            <v>F</v>
          </cell>
          <cell r="N9498">
            <v>4.4405</v>
          </cell>
          <cell r="O9498" t="str">
            <v>I</v>
          </cell>
        </row>
        <row r="9499">
          <cell r="G9499" t="str">
            <v>SPO-2024/03-0023, SPO-2024/04-0068, SPO-2022/08-0001, SPO-2022/11-0044</v>
          </cell>
        </row>
        <row r="9499">
          <cell r="I9499" t="str">
            <v>F</v>
          </cell>
          <cell r="J9499">
            <v>67072.5</v>
          </cell>
          <cell r="K9499">
            <v>67072.5</v>
          </cell>
          <cell r="L9499">
            <v>201217.5</v>
          </cell>
          <cell r="M9499" t="str">
            <v>F</v>
          </cell>
          <cell r="N9499">
            <v>3</v>
          </cell>
          <cell r="O9499" t="str">
            <v>L</v>
          </cell>
        </row>
        <row r="9500">
          <cell r="F9500" t="str">
            <v>BEAU5699881</v>
          </cell>
          <cell r="G9500" t="str">
            <v>GR-2022/07-0027</v>
          </cell>
          <cell r="H9500" t="str">
            <v>202201-S0014, 202111-S0021, 202204-S0032, 202205-S0036, 202203-S0003, 202205-S0073, 202103-S0021, 202201-S0004</v>
          </cell>
          <cell r="I9500" t="str">
            <v>F</v>
          </cell>
          <cell r="J9500">
            <v>19778.13</v>
          </cell>
          <cell r="K9500">
            <v>19778.13</v>
          </cell>
          <cell r="L9500">
            <v>87824.79</v>
          </cell>
          <cell r="M9500" t="str">
            <v>F</v>
          </cell>
          <cell r="N9500">
            <v>4.4405</v>
          </cell>
          <cell r="O9500" t="str">
            <v>I</v>
          </cell>
        </row>
        <row r="9501">
          <cell r="F9501" t="str">
            <v>TRHU8397871</v>
          </cell>
          <cell r="G9501" t="str">
            <v>GR-2022/07-0026</v>
          </cell>
          <cell r="H9501" t="str">
            <v>202111-S0017, 202204-S0071, 202109-S0038</v>
          </cell>
          <cell r="I9501" t="str">
            <v>F</v>
          </cell>
          <cell r="J9501">
            <v>15649.34</v>
          </cell>
          <cell r="K9501">
            <v>15649.34</v>
          </cell>
          <cell r="L9501">
            <v>69490.89</v>
          </cell>
          <cell r="M9501" t="str">
            <v>F</v>
          </cell>
          <cell r="N9501">
            <v>4.4405</v>
          </cell>
          <cell r="O9501" t="str">
            <v>I</v>
          </cell>
        </row>
        <row r="9502">
          <cell r="G9502" t="str">
            <v>SPO-2022/07-0041</v>
          </cell>
        </row>
        <row r="9502">
          <cell r="I9502" t="str">
            <v>F</v>
          </cell>
          <cell r="J9502">
            <v>2751</v>
          </cell>
          <cell r="K9502">
            <v>2751</v>
          </cell>
          <cell r="L9502">
            <v>8253</v>
          </cell>
          <cell r="M9502" t="str">
            <v>F</v>
          </cell>
          <cell r="N9502">
            <v>3</v>
          </cell>
          <cell r="O9502" t="str">
            <v>L</v>
          </cell>
        </row>
        <row r="9503">
          <cell r="F9503" t="str">
            <v>TRHU6848575</v>
          </cell>
          <cell r="G9503" t="str">
            <v>GR-2022/07-0025</v>
          </cell>
          <cell r="H9503" t="str">
            <v>202204-S0030, 202106-S0048, 202203-S0011</v>
          </cell>
          <cell r="I9503" t="str">
            <v>F</v>
          </cell>
          <cell r="J9503">
            <v>17228.21</v>
          </cell>
          <cell r="K9503">
            <v>17228.21</v>
          </cell>
          <cell r="L9503">
            <v>76501.87</v>
          </cell>
          <cell r="M9503" t="str">
            <v>F</v>
          </cell>
          <cell r="N9503">
            <v>4.4405</v>
          </cell>
          <cell r="O9503" t="str">
            <v>I</v>
          </cell>
        </row>
        <row r="9504">
          <cell r="G9504" t="str">
            <v>SPO-2022/08-0005</v>
          </cell>
        </row>
        <row r="9504">
          <cell r="I9504" t="str">
            <v>F</v>
          </cell>
          <cell r="J9504">
            <v>25900</v>
          </cell>
          <cell r="K9504">
            <v>25900</v>
          </cell>
          <cell r="L9504">
            <v>77700</v>
          </cell>
          <cell r="M9504" t="str">
            <v>F</v>
          </cell>
          <cell r="N9504">
            <v>3</v>
          </cell>
          <cell r="O9504" t="str">
            <v>L</v>
          </cell>
        </row>
        <row r="9505">
          <cell r="F9505" t="str">
            <v>CXDU2152425</v>
          </cell>
          <cell r="G9505" t="str">
            <v>GR-2022/07-0021</v>
          </cell>
        </row>
        <row r="9505">
          <cell r="I9505" t="str">
            <v>F</v>
          </cell>
          <cell r="J9505">
            <v>17735.92</v>
          </cell>
          <cell r="K9505">
            <v>17735.92</v>
          </cell>
          <cell r="L9505">
            <v>78756.35</v>
          </cell>
          <cell r="M9505" t="str">
            <v>F</v>
          </cell>
          <cell r="N9505">
            <v>4.4405</v>
          </cell>
          <cell r="O9505" t="str">
            <v>I</v>
          </cell>
        </row>
        <row r="9506">
          <cell r="F9506" t="str">
            <v>FFAU1685946</v>
          </cell>
          <cell r="G9506" t="str">
            <v>GR-2022/07-0028</v>
          </cell>
          <cell r="H9506" t="str">
            <v>202109-S0038, 202205-S0058, 202204-S0071, 202205-S0057, 202203-S0011</v>
          </cell>
          <cell r="I9506" t="str">
            <v>F</v>
          </cell>
          <cell r="J9506">
            <v>18005.69</v>
          </cell>
          <cell r="K9506">
            <v>18005.69</v>
          </cell>
          <cell r="L9506">
            <v>79954.27</v>
          </cell>
          <cell r="M9506" t="str">
            <v>F</v>
          </cell>
          <cell r="N9506">
            <v>4.4405</v>
          </cell>
          <cell r="O9506" t="str">
            <v>I</v>
          </cell>
        </row>
        <row r="9507">
          <cell r="F9507" t="str">
            <v>MSMU8163818</v>
          </cell>
          <cell r="G9507" t="str">
            <v>GR-2022/07-0031</v>
          </cell>
          <cell r="H9507" t="str">
            <v>202203-S0087, 202203-S0004, 202204-S0072</v>
          </cell>
          <cell r="I9507" t="str">
            <v>F</v>
          </cell>
          <cell r="J9507">
            <v>19817.28</v>
          </cell>
          <cell r="K9507">
            <v>19817.28</v>
          </cell>
          <cell r="L9507">
            <v>87998.63</v>
          </cell>
          <cell r="M9507" t="str">
            <v>F</v>
          </cell>
          <cell r="N9507">
            <v>4.4405</v>
          </cell>
          <cell r="O9507" t="str">
            <v>I</v>
          </cell>
        </row>
        <row r="9508">
          <cell r="G9508" t="str">
            <v>SPO-2022/11-0008</v>
          </cell>
        </row>
        <row r="9508">
          <cell r="I9508" t="str">
            <v>F</v>
          </cell>
          <cell r="J9508">
            <v>75930</v>
          </cell>
          <cell r="K9508">
            <v>75930</v>
          </cell>
          <cell r="L9508">
            <v>227790</v>
          </cell>
          <cell r="M9508" t="str">
            <v>F</v>
          </cell>
          <cell r="N9508">
            <v>3</v>
          </cell>
          <cell r="O9508" t="str">
            <v>L</v>
          </cell>
        </row>
        <row r="9509">
          <cell r="F9509" t="str">
            <v>TXGU5494455</v>
          </cell>
          <cell r="G9509" t="str">
            <v>GR-2022/07-0005</v>
          </cell>
          <cell r="H9509" t="str">
            <v>202205-S0058, 202202-S0018, 202104-S0086, 202110-S0051, 202205-S0033, 202103-S0017, 202110-S0053, 202206-S0001, 202204-S0071, 202104-S0082, 202111-S0047, 202201-S0007, 202105-S0044, 202111-S0015</v>
          </cell>
          <cell r="I9509" t="str">
            <v>F</v>
          </cell>
          <cell r="J9509">
            <v>17180.81</v>
          </cell>
          <cell r="K9509">
            <v>17180.81</v>
          </cell>
          <cell r="L9509">
            <v>76291.39</v>
          </cell>
          <cell r="M9509" t="str">
            <v>F</v>
          </cell>
          <cell r="N9509">
            <v>4.4405</v>
          </cell>
          <cell r="O9509" t="str">
            <v>I</v>
          </cell>
        </row>
        <row r="9510">
          <cell r="G9510" t="str">
            <v>SPO-2022/12-0012</v>
          </cell>
        </row>
        <row r="9510">
          <cell r="I9510" t="str">
            <v>F</v>
          </cell>
          <cell r="J9510">
            <v>1600</v>
          </cell>
          <cell r="K9510">
            <v>1600</v>
          </cell>
          <cell r="L9510">
            <v>4800</v>
          </cell>
          <cell r="M9510" t="str">
            <v>F</v>
          </cell>
          <cell r="N9510">
            <v>3</v>
          </cell>
          <cell r="O9510" t="str">
            <v>L</v>
          </cell>
        </row>
        <row r="9511">
          <cell r="G9511" t="str">
            <v>SPO-2022/07-0044, SPO-2022/08-0001</v>
          </cell>
        </row>
        <row r="9511">
          <cell r="I9511" t="str">
            <v>F</v>
          </cell>
          <cell r="J9511">
            <v>41410</v>
          </cell>
          <cell r="K9511">
            <v>41410</v>
          </cell>
          <cell r="L9511">
            <v>124230</v>
          </cell>
          <cell r="M9511" t="str">
            <v>F</v>
          </cell>
          <cell r="N9511">
            <v>3</v>
          </cell>
          <cell r="O9511" t="str">
            <v>L</v>
          </cell>
        </row>
        <row r="9512">
          <cell r="G9512" t="str">
            <v>SPO-2022/11-0074, SPO-2022/07-0021, SPO-2022/07-0009, SPO-2022/08-0004</v>
          </cell>
        </row>
        <row r="9512">
          <cell r="I9512" t="str">
            <v>F</v>
          </cell>
          <cell r="J9512">
            <v>158205</v>
          </cell>
          <cell r="K9512">
            <v>158205</v>
          </cell>
          <cell r="L9512">
            <v>158205</v>
          </cell>
          <cell r="M9512" t="str">
            <v>F</v>
          </cell>
          <cell r="N9512">
            <v>1</v>
          </cell>
          <cell r="O9512" t="str">
            <v>N</v>
          </cell>
        </row>
        <row r="9513">
          <cell r="G9513" t="str">
            <v>SPO-2022/07-0025</v>
          </cell>
        </row>
        <row r="9513">
          <cell r="I9513" t="str">
            <v>F</v>
          </cell>
          <cell r="J9513">
            <v>8374</v>
          </cell>
          <cell r="K9513">
            <v>8374</v>
          </cell>
          <cell r="L9513">
            <v>25122</v>
          </cell>
          <cell r="M9513" t="str">
            <v>F</v>
          </cell>
          <cell r="N9513">
            <v>3</v>
          </cell>
          <cell r="O9513" t="str">
            <v>L</v>
          </cell>
        </row>
        <row r="9514">
          <cell r="G9514" t="str">
            <v>SPO-2023/02-0008, SPO-2022/09-0021, SPO-2022/12-0073, SPO-2022/08-0032, SPO-2022/08-0005, SPO-2022/11-0061, SPO-2022/10-0015, SPO-2023/03-0053</v>
          </cell>
        </row>
        <row r="9514">
          <cell r="I9514" t="str">
            <v>F</v>
          </cell>
          <cell r="J9514">
            <v>289034</v>
          </cell>
          <cell r="K9514">
            <v>289034</v>
          </cell>
          <cell r="L9514">
            <v>867102</v>
          </cell>
          <cell r="M9514" t="str">
            <v>F</v>
          </cell>
          <cell r="N9514">
            <v>3</v>
          </cell>
          <cell r="O9514" t="str">
            <v>L</v>
          </cell>
        </row>
        <row r="9515">
          <cell r="G9515" t="str">
            <v>SPO-2022/09-0005, SPO-2023/03-0040, SPO-2022/11-0016, SPO-2022/12-0021, SPO-2022/09-0050, SPO-2022/10-0009, SPO-2022/08-0040, SPO-2022/06-0055, SPO-2022/12-0063, SPO-2022/11-0023, SPO-2022/11-0052, SPO-2022/10-0008, SPO-2022/07-0033</v>
          </cell>
        </row>
        <row r="9515">
          <cell r="I9515" t="str">
            <v>F</v>
          </cell>
          <cell r="J9515">
            <v>458745</v>
          </cell>
          <cell r="K9515">
            <v>458745</v>
          </cell>
          <cell r="L9515">
            <v>1376235</v>
          </cell>
          <cell r="M9515" t="str">
            <v>F</v>
          </cell>
          <cell r="N9515">
            <v>3</v>
          </cell>
          <cell r="O9515" t="str">
            <v>L</v>
          </cell>
        </row>
        <row r="9516">
          <cell r="I9516" t="str">
            <v>F</v>
          </cell>
          <cell r="J9516">
            <v>116</v>
          </cell>
          <cell r="K9516">
            <v>116</v>
          </cell>
          <cell r="L9516">
            <v>348</v>
          </cell>
          <cell r="M9516" t="str">
            <v>F</v>
          </cell>
          <cell r="N9516">
            <v>3</v>
          </cell>
          <cell r="O9516" t="str">
            <v>N</v>
          </cell>
        </row>
        <row r="9517">
          <cell r="G9517" t="str">
            <v>SPO-2022/08-0032</v>
          </cell>
        </row>
        <row r="9517">
          <cell r="I9517" t="str">
            <v>F</v>
          </cell>
          <cell r="J9517">
            <v>8000</v>
          </cell>
          <cell r="K9517">
            <v>8000</v>
          </cell>
          <cell r="L9517">
            <v>24000</v>
          </cell>
          <cell r="M9517" t="str">
            <v>F</v>
          </cell>
          <cell r="N9517">
            <v>3</v>
          </cell>
          <cell r="O9517" t="str">
            <v>L</v>
          </cell>
        </row>
        <row r="9518">
          <cell r="G9518" t="str">
            <v>SPO-2022/07-0001</v>
          </cell>
        </row>
        <row r="9518">
          <cell r="I9518" t="str">
            <v>F</v>
          </cell>
          <cell r="J9518">
            <v>16.02</v>
          </cell>
          <cell r="K9518">
            <v>16.02</v>
          </cell>
          <cell r="L9518">
            <v>48.06</v>
          </cell>
          <cell r="M9518" t="str">
            <v>F</v>
          </cell>
          <cell r="N9518">
            <v>3</v>
          </cell>
          <cell r="O9518" t="str">
            <v>L</v>
          </cell>
        </row>
        <row r="9519">
          <cell r="F9519" t="str">
            <v>FFAU4906953</v>
          </cell>
          <cell r="G9519" t="str">
            <v>GR-2022/07-0036</v>
          </cell>
          <cell r="H9519" t="str">
            <v>202205-S0047, 202203-S0086, 202202-S0021, 202204-S0083, 202203-S0019, 202204-S0076, 202201-S0010, 202206-S0033, 202105-S0059, 202206-S0008, 202206-S0020, 202204-S0045, 202203-S0091, 202203-S0040, 202104-S0094</v>
          </cell>
          <cell r="I9519" t="str">
            <v>F</v>
          </cell>
          <cell r="J9519">
            <v>18143.39</v>
          </cell>
          <cell r="K9519">
            <v>18143.39</v>
          </cell>
          <cell r="L9519">
            <v>80814.29</v>
          </cell>
          <cell r="M9519" t="str">
            <v>F</v>
          </cell>
          <cell r="N9519">
            <v>4.4542</v>
          </cell>
          <cell r="O9519" t="str">
            <v>I</v>
          </cell>
        </row>
        <row r="9520">
          <cell r="F9520" t="str">
            <v>FFAU4909037</v>
          </cell>
          <cell r="G9520" t="str">
            <v>GR-2022/07-0030</v>
          </cell>
          <cell r="H9520" t="str">
            <v>202204-S0007, 202203-S0073, 202204-S0076, 202201-S0010, 202202-S0033, 202202-S0049, 202205-S0047, 202204-S0045</v>
          </cell>
          <cell r="I9520" t="str">
            <v>F</v>
          </cell>
          <cell r="J9520">
            <v>20925.9</v>
          </cell>
          <cell r="K9520">
            <v>20925.9</v>
          </cell>
          <cell r="L9520">
            <v>93208.14</v>
          </cell>
          <cell r="M9520" t="str">
            <v>F</v>
          </cell>
          <cell r="N9520">
            <v>4.4542</v>
          </cell>
          <cell r="O9520" t="str">
            <v>I</v>
          </cell>
        </row>
        <row r="9521">
          <cell r="F9521" t="str">
            <v>MSMU7808511</v>
          </cell>
          <cell r="G9521" t="str">
            <v>GR-2022/07-0037</v>
          </cell>
          <cell r="H9521" t="str">
            <v>202202-S0015, 202111-S0082, 202204-S0033, 202205-S0021, 202205-S0027, 202203-S0013, 202012-S0001, 202204-S0059, 202108-S0031, 202202-S0005, 202010-S0090</v>
          </cell>
          <cell r="I9521" t="str">
            <v>F</v>
          </cell>
          <cell r="J9521">
            <v>45172.08</v>
          </cell>
          <cell r="K9521">
            <v>45172.08</v>
          </cell>
          <cell r="L9521">
            <v>201205.48</v>
          </cell>
          <cell r="M9521" t="str">
            <v>F</v>
          </cell>
          <cell r="N9521">
            <v>4.4542</v>
          </cell>
          <cell r="O9521" t="str">
            <v>I</v>
          </cell>
        </row>
        <row r="9522">
          <cell r="F9522" t="str">
            <v>CAXU9126251</v>
          </cell>
          <cell r="G9522" t="str">
            <v>GR-2022/07-0033</v>
          </cell>
          <cell r="H9522" t="str">
            <v>202110-S0091</v>
          </cell>
          <cell r="I9522" t="str">
            <v>F</v>
          </cell>
          <cell r="J9522">
            <v>16212.3</v>
          </cell>
          <cell r="K9522">
            <v>16212.3</v>
          </cell>
          <cell r="L9522">
            <v>71990.72</v>
          </cell>
          <cell r="M9522" t="str">
            <v>F</v>
          </cell>
          <cell r="N9522">
            <v>4.4405</v>
          </cell>
          <cell r="O9522" t="str">
            <v>I</v>
          </cell>
        </row>
        <row r="9523">
          <cell r="F9523" t="str">
            <v>MSMU6444170</v>
          </cell>
          <cell r="G9523" t="str">
            <v>GR-2022/07-0049</v>
          </cell>
          <cell r="H9523" t="str">
            <v>202204-S0030, 202109-S0071, 202204-S0029, 202205-S0060</v>
          </cell>
          <cell r="I9523" t="str">
            <v>F</v>
          </cell>
          <cell r="J9523">
            <v>16037.58</v>
          </cell>
          <cell r="K9523">
            <v>16037.58</v>
          </cell>
          <cell r="L9523">
            <v>71296.67</v>
          </cell>
          <cell r="M9523" t="str">
            <v>F</v>
          </cell>
          <cell r="N9523">
            <v>4.4456</v>
          </cell>
          <cell r="O9523" t="str">
            <v>I</v>
          </cell>
        </row>
        <row r="9524">
          <cell r="F9524" t="str">
            <v>FCIU7380319</v>
          </cell>
          <cell r="G9524" t="str">
            <v>GR-2022/06-0084</v>
          </cell>
          <cell r="H9524" t="str">
            <v>202203-S0016, 202109-S0038, 202111-S0017</v>
          </cell>
          <cell r="I9524" t="str">
            <v>F</v>
          </cell>
          <cell r="J9524">
            <v>16584.02</v>
          </cell>
          <cell r="K9524">
            <v>16584.02</v>
          </cell>
          <cell r="L9524">
            <v>73641.34</v>
          </cell>
          <cell r="M9524" t="str">
            <v>F</v>
          </cell>
          <cell r="N9524">
            <v>4.4405</v>
          </cell>
          <cell r="O9524" t="str">
            <v>I</v>
          </cell>
        </row>
        <row r="9525">
          <cell r="G9525" t="str">
            <v>SPO-2022/07-0021</v>
          </cell>
        </row>
        <row r="9525">
          <cell r="I9525" t="str">
            <v>F</v>
          </cell>
          <cell r="J9525">
            <v>52200</v>
          </cell>
          <cell r="K9525">
            <v>52200</v>
          </cell>
          <cell r="L9525">
            <v>52200</v>
          </cell>
          <cell r="M9525" t="str">
            <v>F</v>
          </cell>
          <cell r="N9525">
            <v>1</v>
          </cell>
          <cell r="O9525" t="str">
            <v>L</v>
          </cell>
        </row>
        <row r="9526">
          <cell r="F9526" t="str">
            <v>TCLU5751044</v>
          </cell>
          <cell r="G9526" t="str">
            <v>GR-2022/06-0081</v>
          </cell>
        </row>
        <row r="9526">
          <cell r="I9526" t="str">
            <v>F</v>
          </cell>
          <cell r="J9526">
            <v>18971.72</v>
          </cell>
          <cell r="K9526">
            <v>18971.72</v>
          </cell>
          <cell r="L9526">
            <v>84243.92</v>
          </cell>
          <cell r="M9526" t="str">
            <v>F</v>
          </cell>
          <cell r="N9526">
            <v>4.4405</v>
          </cell>
          <cell r="O9526" t="str">
            <v>I</v>
          </cell>
        </row>
        <row r="9527">
          <cell r="F9527" t="str">
            <v>MEDU8139660</v>
          </cell>
          <cell r="G9527" t="str">
            <v>GR-2022/06-0083</v>
          </cell>
          <cell r="H9527" t="str">
            <v>202111-S0023, 202103-S0015, 202203-S0041</v>
          </cell>
          <cell r="I9527" t="str">
            <v>F</v>
          </cell>
          <cell r="J9527">
            <v>13020.28</v>
          </cell>
          <cell r="K9527">
            <v>13020.28</v>
          </cell>
          <cell r="L9527">
            <v>57816.55</v>
          </cell>
          <cell r="M9527" t="str">
            <v>F</v>
          </cell>
          <cell r="N9527">
            <v>4.4405</v>
          </cell>
          <cell r="O9527" t="str">
            <v>I</v>
          </cell>
        </row>
        <row r="9528">
          <cell r="F9528" t="str">
            <v>GESU6358716</v>
          </cell>
          <cell r="G9528" t="str">
            <v>GR-2022/07-0004</v>
          </cell>
          <cell r="H9528" t="str">
            <v>202202-S0051</v>
          </cell>
          <cell r="I9528" t="str">
            <v>F</v>
          </cell>
          <cell r="J9528">
            <v>42.9</v>
          </cell>
          <cell r="K9528">
            <v>42.9</v>
          </cell>
          <cell r="L9528">
            <v>190.5</v>
          </cell>
          <cell r="M9528" t="str">
            <v>F</v>
          </cell>
          <cell r="N9528">
            <v>4.4405</v>
          </cell>
          <cell r="O9528" t="str">
            <v>I</v>
          </cell>
        </row>
        <row r="9529">
          <cell r="F9529" t="str">
            <v>GESU6358716</v>
          </cell>
          <cell r="G9529" t="str">
            <v>GR-2022/07-0003</v>
          </cell>
          <cell r="H9529" t="str">
            <v>202204-S0057, 202201-S0014, 202111-S0022, 202202-S0041, 202204-S0068</v>
          </cell>
          <cell r="I9529" t="str">
            <v>F</v>
          </cell>
          <cell r="J9529">
            <v>17431.38</v>
          </cell>
          <cell r="K9529">
            <v>17431.38</v>
          </cell>
          <cell r="L9529">
            <v>77404.04</v>
          </cell>
          <cell r="M9529" t="str">
            <v>F</v>
          </cell>
          <cell r="N9529">
            <v>4.4405</v>
          </cell>
          <cell r="O9529" t="str">
            <v>I</v>
          </cell>
        </row>
        <row r="9530">
          <cell r="F9530" t="str">
            <v>MEDU4994893</v>
          </cell>
          <cell r="G9530" t="str">
            <v>GR-2022/07-0008</v>
          </cell>
          <cell r="H9530" t="str">
            <v>202204-S0032, 202201-S0014, 202111-S0022</v>
          </cell>
          <cell r="I9530" t="str">
            <v>F</v>
          </cell>
          <cell r="J9530">
            <v>17212.77</v>
          </cell>
          <cell r="K9530">
            <v>17212.77</v>
          </cell>
          <cell r="L9530">
            <v>76433.31</v>
          </cell>
          <cell r="M9530" t="str">
            <v>F</v>
          </cell>
          <cell r="N9530">
            <v>4.4405</v>
          </cell>
          <cell r="O9530" t="str">
            <v>I</v>
          </cell>
        </row>
        <row r="9531">
          <cell r="F9531" t="str">
            <v>MEDU4408333</v>
          </cell>
          <cell r="G9531" t="str">
            <v>GR-2022/07-0023</v>
          </cell>
          <cell r="H9531" t="str">
            <v>202111-S0023, 202203-S0041</v>
          </cell>
          <cell r="I9531" t="str">
            <v>F</v>
          </cell>
          <cell r="J9531">
            <v>13101.17</v>
          </cell>
          <cell r="K9531">
            <v>13101.17</v>
          </cell>
          <cell r="L9531">
            <v>58175.75</v>
          </cell>
          <cell r="M9531" t="str">
            <v>F</v>
          </cell>
          <cell r="N9531">
            <v>4.4405</v>
          </cell>
          <cell r="O9531" t="str">
            <v>I</v>
          </cell>
        </row>
        <row r="9532">
          <cell r="F9532" t="str">
            <v>TGBU4541009</v>
          </cell>
          <cell r="G9532" t="str">
            <v>GR-2022/06-0079</v>
          </cell>
          <cell r="H9532" t="str">
            <v>202111-S0021</v>
          </cell>
          <cell r="I9532" t="str">
            <v>F</v>
          </cell>
          <cell r="J9532">
            <v>17694.88</v>
          </cell>
          <cell r="K9532">
            <v>17694.88</v>
          </cell>
          <cell r="L9532">
            <v>78574.11</v>
          </cell>
          <cell r="M9532" t="str">
            <v>F</v>
          </cell>
          <cell r="N9532">
            <v>4.4405</v>
          </cell>
          <cell r="O9532" t="str">
            <v>I</v>
          </cell>
        </row>
        <row r="9533">
          <cell r="G9533" t="str">
            <v>GR-2022/06-0062</v>
          </cell>
        </row>
        <row r="9533">
          <cell r="I9533" t="str">
            <v>F</v>
          </cell>
          <cell r="J9533">
            <v>760</v>
          </cell>
          <cell r="K9533">
            <v>760</v>
          </cell>
          <cell r="L9533">
            <v>760</v>
          </cell>
          <cell r="M9533" t="str">
            <v>F</v>
          </cell>
          <cell r="N9533">
            <v>1</v>
          </cell>
        </row>
        <row r="9534">
          <cell r="F9534" t="str">
            <v>MEDU7759727</v>
          </cell>
          <cell r="G9534" t="str">
            <v>GR-2022/06-0076</v>
          </cell>
          <cell r="H9534" t="str">
            <v>202103-S0015, 202204-S0020, 202204-S0040</v>
          </cell>
          <cell r="I9534" t="str">
            <v>F</v>
          </cell>
          <cell r="J9534">
            <v>15326.11</v>
          </cell>
          <cell r="K9534">
            <v>15326.11</v>
          </cell>
          <cell r="L9534">
            <v>67793.51</v>
          </cell>
          <cell r="M9534" t="str">
            <v>F</v>
          </cell>
          <cell r="N9534">
            <v>4.4234</v>
          </cell>
          <cell r="O9534" t="str">
            <v>I</v>
          </cell>
        </row>
        <row r="9535">
          <cell r="F9535" t="str">
            <v>MSMU8392481</v>
          </cell>
          <cell r="G9535" t="str">
            <v>GR-2022/06-0074</v>
          </cell>
          <cell r="H9535" t="str">
            <v>202201-S0014, 202205-S0064, 202204-S0032, 202204-S0057, 202111-S0022</v>
          </cell>
          <cell r="I9535" t="str">
            <v>F</v>
          </cell>
          <cell r="J9535">
            <v>19800.08</v>
          </cell>
          <cell r="K9535">
            <v>19800.08</v>
          </cell>
          <cell r="L9535">
            <v>87583.67</v>
          </cell>
          <cell r="M9535" t="str">
            <v>F</v>
          </cell>
          <cell r="N9535">
            <v>4.4234</v>
          </cell>
          <cell r="O9535" t="str">
            <v>I</v>
          </cell>
        </row>
        <row r="9536">
          <cell r="G9536" t="str">
            <v>SPO-2022/07-0041</v>
          </cell>
        </row>
        <row r="9536">
          <cell r="I9536" t="str">
            <v>F</v>
          </cell>
          <cell r="J9536">
            <v>2625</v>
          </cell>
          <cell r="K9536">
            <v>2625</v>
          </cell>
          <cell r="L9536">
            <v>7875</v>
          </cell>
          <cell r="M9536" t="str">
            <v>F</v>
          </cell>
          <cell r="N9536">
            <v>3</v>
          </cell>
          <cell r="O9536" t="str">
            <v>L</v>
          </cell>
        </row>
        <row r="9537">
          <cell r="F9537" t="str">
            <v>BMOU5058769</v>
          </cell>
          <cell r="G9537" t="str">
            <v>GR-2022/06-0075</v>
          </cell>
          <cell r="H9537" t="str">
            <v>202111-S0023, 202203-S0041, 202111-S0022, 202202-S0042, 202110-S0031</v>
          </cell>
          <cell r="I9537" t="str">
            <v>F</v>
          </cell>
          <cell r="J9537">
            <v>17317.47</v>
          </cell>
          <cell r="K9537">
            <v>17317.47</v>
          </cell>
          <cell r="L9537">
            <v>76602.1</v>
          </cell>
          <cell r="M9537" t="str">
            <v>F</v>
          </cell>
          <cell r="N9537">
            <v>4.4234</v>
          </cell>
          <cell r="O9537" t="str">
            <v>I</v>
          </cell>
        </row>
        <row r="9538">
          <cell r="F9538" t="str">
            <v>TCLU8014550</v>
          </cell>
          <cell r="G9538" t="str">
            <v>GR-2022/06-0078</v>
          </cell>
          <cell r="H9538" t="str">
            <v>202111-S0021</v>
          </cell>
          <cell r="I9538" t="str">
            <v>F</v>
          </cell>
          <cell r="J9538">
            <v>17694.88</v>
          </cell>
          <cell r="K9538">
            <v>17694.88</v>
          </cell>
          <cell r="L9538">
            <v>78271.53</v>
          </cell>
          <cell r="M9538" t="str">
            <v>F</v>
          </cell>
          <cell r="N9538">
            <v>4.4234</v>
          </cell>
          <cell r="O9538" t="str">
            <v>I</v>
          </cell>
        </row>
        <row r="9539">
          <cell r="F9539" t="str">
            <v>MSDU8366568</v>
          </cell>
          <cell r="G9539" t="str">
            <v>GR-2022/06-0082</v>
          </cell>
          <cell r="H9539" t="str">
            <v>202204-S0072, 202110-S0096, 202201-S0002, 202204-S0073</v>
          </cell>
          <cell r="I9539" t="str">
            <v>F</v>
          </cell>
          <cell r="J9539">
            <v>16675.42</v>
          </cell>
          <cell r="K9539">
            <v>16675.42</v>
          </cell>
          <cell r="L9539">
            <v>74047.2</v>
          </cell>
          <cell r="M9539" t="str">
            <v>F</v>
          </cell>
          <cell r="N9539">
            <v>4.4405</v>
          </cell>
          <cell r="O9539" t="str">
            <v>I</v>
          </cell>
        </row>
        <row r="9540">
          <cell r="G9540" t="str">
            <v>SPO-2022/06-0066</v>
          </cell>
        </row>
        <row r="9540">
          <cell r="I9540" t="str">
            <v>F</v>
          </cell>
          <cell r="J9540">
            <v>390</v>
          </cell>
          <cell r="K9540">
            <v>390</v>
          </cell>
          <cell r="L9540">
            <v>1170</v>
          </cell>
          <cell r="M9540" t="str">
            <v>F</v>
          </cell>
          <cell r="N9540">
            <v>3</v>
          </cell>
          <cell r="O9540" t="str">
            <v>L</v>
          </cell>
        </row>
        <row r="9541">
          <cell r="G9541" t="str">
            <v>SPO-2022/06-0087, SPO-2022/08-0031</v>
          </cell>
        </row>
        <row r="9541">
          <cell r="I9541" t="str">
            <v>F</v>
          </cell>
          <cell r="J9541">
            <v>36140</v>
          </cell>
          <cell r="K9541">
            <v>36140</v>
          </cell>
          <cell r="L9541">
            <v>108420</v>
          </cell>
          <cell r="M9541" t="str">
            <v>F</v>
          </cell>
          <cell r="N9541">
            <v>3</v>
          </cell>
          <cell r="O9541" t="str">
            <v>L</v>
          </cell>
        </row>
        <row r="9542">
          <cell r="G9542" t="str">
            <v>SPO-2022/09-0021, SPO-2022/06-0083, SPO-2022/10-0015</v>
          </cell>
        </row>
        <row r="9542">
          <cell r="I9542" t="str">
            <v>F</v>
          </cell>
          <cell r="J9542">
            <v>66143</v>
          </cell>
          <cell r="K9542">
            <v>66143</v>
          </cell>
          <cell r="L9542">
            <v>198429</v>
          </cell>
          <cell r="M9542" t="str">
            <v>F</v>
          </cell>
          <cell r="N9542">
            <v>3</v>
          </cell>
          <cell r="O9542" t="str">
            <v>L</v>
          </cell>
        </row>
        <row r="9543">
          <cell r="G9543" t="str">
            <v>SPO-2022/07-0001</v>
          </cell>
        </row>
        <row r="9543">
          <cell r="I9543" t="str">
            <v>F</v>
          </cell>
          <cell r="J9543">
            <v>2480.4</v>
          </cell>
          <cell r="K9543">
            <v>2480.4</v>
          </cell>
          <cell r="L9543">
            <v>7441.2</v>
          </cell>
          <cell r="M9543" t="str">
            <v>F</v>
          </cell>
          <cell r="N9543">
            <v>3</v>
          </cell>
          <cell r="O9543" t="str">
            <v>L</v>
          </cell>
        </row>
        <row r="9544">
          <cell r="G9544" t="str">
            <v>SPO-2022/08-0052</v>
          </cell>
        </row>
        <row r="9544">
          <cell r="I9544" t="str">
            <v>F</v>
          </cell>
          <cell r="J9544">
            <v>8400</v>
          </cell>
          <cell r="K9544">
            <v>8400</v>
          </cell>
          <cell r="L9544">
            <v>25200</v>
          </cell>
          <cell r="M9544" t="str">
            <v>F</v>
          </cell>
          <cell r="N9544">
            <v>3</v>
          </cell>
          <cell r="O9544" t="str">
            <v>L</v>
          </cell>
        </row>
        <row r="9545">
          <cell r="G9545" t="str">
            <v>SPO-2022/06-0087</v>
          </cell>
        </row>
        <row r="9545">
          <cell r="I9545" t="str">
            <v>F</v>
          </cell>
          <cell r="J9545">
            <v>12500</v>
          </cell>
          <cell r="K9545">
            <v>12500</v>
          </cell>
          <cell r="L9545">
            <v>37500</v>
          </cell>
          <cell r="M9545" t="str">
            <v>F</v>
          </cell>
          <cell r="N9545">
            <v>3</v>
          </cell>
          <cell r="O9545" t="str">
            <v>L</v>
          </cell>
        </row>
        <row r="9546">
          <cell r="F9546" t="str">
            <v>OOLU8643947</v>
          </cell>
          <cell r="G9546" t="str">
            <v>GR-2022/06-0077</v>
          </cell>
          <cell r="H9546" t="str">
            <v>202203-S0040, 202206-S0033, 202104-S0045, 202204-S0007, 202105-S0059, 202104-S0004</v>
          </cell>
          <cell r="I9546" t="str">
            <v>F</v>
          </cell>
          <cell r="J9546">
            <v>18878.75</v>
          </cell>
          <cell r="K9546">
            <v>18878.75</v>
          </cell>
          <cell r="L9546">
            <v>83831.09</v>
          </cell>
          <cell r="M9546" t="str">
            <v>F</v>
          </cell>
          <cell r="N9546">
            <v>4.4405</v>
          </cell>
          <cell r="O9546" t="str">
            <v>I</v>
          </cell>
        </row>
        <row r="9547">
          <cell r="G9547" t="str">
            <v>SPO-2022/07-0008</v>
          </cell>
        </row>
        <row r="9547">
          <cell r="I9547" t="str">
            <v>F</v>
          </cell>
          <cell r="J9547">
            <v>2050</v>
          </cell>
          <cell r="K9547">
            <v>2050</v>
          </cell>
          <cell r="L9547">
            <v>6150</v>
          </cell>
          <cell r="M9547" t="str">
            <v>F</v>
          </cell>
          <cell r="N9547">
            <v>3</v>
          </cell>
          <cell r="O9547" t="str">
            <v>L</v>
          </cell>
        </row>
        <row r="9548">
          <cell r="F9548" t="str">
            <v>MAGU5520587</v>
          </cell>
          <cell r="G9548" t="str">
            <v>GR-2022/07-0002</v>
          </cell>
          <cell r="H9548" t="str">
            <v>202104-S0004, 202203-S0035, 202109-S0059, 202204-S0076, 202204-S0007</v>
          </cell>
          <cell r="I9548" t="str">
            <v>F</v>
          </cell>
          <cell r="J9548">
            <v>21149.57</v>
          </cell>
          <cell r="K9548">
            <v>21149.57</v>
          </cell>
          <cell r="L9548">
            <v>93914.67</v>
          </cell>
          <cell r="M9548" t="str">
            <v>F</v>
          </cell>
          <cell r="N9548">
            <v>4.4405</v>
          </cell>
          <cell r="O9548" t="str">
            <v>I</v>
          </cell>
        </row>
        <row r="9549">
          <cell r="G9549" t="str">
            <v>SPO-2022/06-0087</v>
          </cell>
        </row>
        <row r="9549">
          <cell r="I9549" t="str">
            <v>F</v>
          </cell>
          <cell r="J9549">
            <v>11820</v>
          </cell>
          <cell r="K9549">
            <v>11820</v>
          </cell>
          <cell r="L9549">
            <v>35460</v>
          </cell>
          <cell r="M9549" t="str">
            <v>F</v>
          </cell>
          <cell r="N9549">
            <v>3</v>
          </cell>
          <cell r="O9549" t="str">
            <v>L</v>
          </cell>
        </row>
        <row r="9550">
          <cell r="G9550" t="str">
            <v>SPO-2022/08-0054</v>
          </cell>
        </row>
        <row r="9550">
          <cell r="I9550" t="str">
            <v>F</v>
          </cell>
          <cell r="J9550">
            <v>65280</v>
          </cell>
          <cell r="K9550">
            <v>65280</v>
          </cell>
          <cell r="L9550">
            <v>195840</v>
          </cell>
          <cell r="M9550" t="str">
            <v>F</v>
          </cell>
          <cell r="N9550">
            <v>3</v>
          </cell>
          <cell r="O9550" t="str">
            <v>L</v>
          </cell>
        </row>
        <row r="9551">
          <cell r="G9551" t="str">
            <v>SPO-2022/08-0033, SPO-2022/10-0016, SPO-2022/08-0034, SPO-2022/08-0056, SPO-2022/09-0041</v>
          </cell>
        </row>
        <row r="9551">
          <cell r="I9551" t="str">
            <v>F</v>
          </cell>
          <cell r="J9551">
            <v>123800</v>
          </cell>
          <cell r="K9551">
            <v>123800</v>
          </cell>
          <cell r="L9551">
            <v>371400</v>
          </cell>
          <cell r="M9551" t="str">
            <v>F</v>
          </cell>
          <cell r="N9551">
            <v>3</v>
          </cell>
          <cell r="O9551" t="str">
            <v>L</v>
          </cell>
        </row>
        <row r="9552">
          <cell r="G9552" t="str">
            <v>SPO-2022/07-0024, SPO-2022/06-0091</v>
          </cell>
        </row>
        <row r="9552">
          <cell r="I9552" t="str">
            <v>F</v>
          </cell>
          <cell r="J9552">
            <v>17160</v>
          </cell>
          <cell r="K9552">
            <v>17160</v>
          </cell>
          <cell r="L9552">
            <v>51480</v>
          </cell>
          <cell r="M9552" t="str">
            <v>F</v>
          </cell>
          <cell r="N9552">
            <v>3</v>
          </cell>
          <cell r="O9552" t="str">
            <v>L</v>
          </cell>
        </row>
        <row r="9553">
          <cell r="G9553" t="str">
            <v>SPO-2022/08-0033, SPO-2022/09-0058, SPO-2022/08-0055, SPO-2022/10-0017, SPO-2022/07-0046, SPO-2022/06-0028, SPO-2022/06-0046, SPO-2022/07-0047, SPO-2022/08-0054, SPO-2022/08-0034, SPO-2022/09-0012, SPO-2022/08-0056</v>
          </cell>
        </row>
        <row r="9553">
          <cell r="I9553" t="str">
            <v>F</v>
          </cell>
          <cell r="J9553">
            <v>131978</v>
          </cell>
          <cell r="K9553">
            <v>131978</v>
          </cell>
          <cell r="L9553">
            <v>395934</v>
          </cell>
          <cell r="M9553" t="str">
            <v>F</v>
          </cell>
          <cell r="N9553">
            <v>3</v>
          </cell>
          <cell r="O9553" t="str">
            <v>L</v>
          </cell>
        </row>
        <row r="9554">
          <cell r="G9554" t="str">
            <v>SPO-2022/08-0009, SPO-2022/07-0005, SPO-2022/06-0066, SPO-2022/08-0039</v>
          </cell>
        </row>
        <row r="9554">
          <cell r="I9554" t="str">
            <v>F</v>
          </cell>
          <cell r="J9554">
            <v>38245</v>
          </cell>
          <cell r="K9554">
            <v>38245</v>
          </cell>
          <cell r="L9554">
            <v>114735</v>
          </cell>
          <cell r="M9554" t="str">
            <v>F</v>
          </cell>
          <cell r="N9554">
            <v>3</v>
          </cell>
          <cell r="O9554" t="str">
            <v>L</v>
          </cell>
        </row>
        <row r="9555">
          <cell r="G9555" t="str">
            <v>SPO-2023/05-0026, SPO-2022/07-0039, SPO-2022/08-0046</v>
          </cell>
        </row>
        <row r="9555">
          <cell r="I9555" t="str">
            <v>F</v>
          </cell>
          <cell r="J9555">
            <v>54411</v>
          </cell>
          <cell r="K9555">
            <v>54411</v>
          </cell>
          <cell r="L9555">
            <v>163233</v>
          </cell>
          <cell r="M9555" t="str">
            <v>F</v>
          </cell>
          <cell r="N9555">
            <v>3</v>
          </cell>
          <cell r="O9555" t="str">
            <v>L</v>
          </cell>
        </row>
        <row r="9556">
          <cell r="I9556" t="str">
            <v>F</v>
          </cell>
          <cell r="J9556">
            <v>60</v>
          </cell>
          <cell r="K9556">
            <v>60</v>
          </cell>
          <cell r="L9556">
            <v>180</v>
          </cell>
          <cell r="M9556" t="str">
            <v>F</v>
          </cell>
          <cell r="N9556">
            <v>3</v>
          </cell>
          <cell r="O9556" t="str">
            <v>N</v>
          </cell>
        </row>
        <row r="9557">
          <cell r="F9557" t="str">
            <v>SEKU6393700</v>
          </cell>
          <cell r="G9557" t="str">
            <v>GR-2022/06-0070</v>
          </cell>
          <cell r="H9557" t="str">
            <v>202104-S0096, 202204-S0080, 202203-S0054, 202202-S0030, 202104-S0064, 202203-S0002, 202105-S0014, 202204-S0070, 202203-S0033, 202203-S0005, 202111-S0045, 202204-S0037, 202203-S0100, 202204-S0069</v>
          </cell>
          <cell r="I9557" t="str">
            <v>F</v>
          </cell>
          <cell r="J9557">
            <v>104870.21</v>
          </cell>
          <cell r="K9557">
            <v>104870.21</v>
          </cell>
          <cell r="L9557">
            <v>463882.89</v>
          </cell>
          <cell r="M9557" t="str">
            <v>F</v>
          </cell>
          <cell r="N9557">
            <v>4.4234</v>
          </cell>
          <cell r="O9557" t="str">
            <v>I</v>
          </cell>
        </row>
        <row r="9558">
          <cell r="G9558" t="str">
            <v>SPO-2022/11-0061</v>
          </cell>
        </row>
        <row r="9558">
          <cell r="I9558" t="str">
            <v>F</v>
          </cell>
          <cell r="J9558">
            <v>0</v>
          </cell>
          <cell r="K9558">
            <v>0</v>
          </cell>
          <cell r="L9558">
            <v>0</v>
          </cell>
          <cell r="M9558" t="str">
            <v>F</v>
          </cell>
          <cell r="N9558">
            <v>3</v>
          </cell>
          <cell r="O9558" t="str">
            <v>L</v>
          </cell>
        </row>
        <row r="9559">
          <cell r="F9559" t="str">
            <v>FFAU4404955</v>
          </cell>
          <cell r="G9559" t="str">
            <v>GR-2022/06-0052</v>
          </cell>
          <cell r="H9559" t="str">
            <v>202202-S0038, 202201-S0011, 202110-S0075</v>
          </cell>
          <cell r="I9559" t="str">
            <v>F</v>
          </cell>
          <cell r="J9559">
            <v>14448.1</v>
          </cell>
          <cell r="K9559">
            <v>14448.1</v>
          </cell>
          <cell r="L9559">
            <v>64083.1</v>
          </cell>
          <cell r="M9559" t="str">
            <v>F</v>
          </cell>
          <cell r="N9559">
            <v>4.4354</v>
          </cell>
          <cell r="O9559" t="str">
            <v>I</v>
          </cell>
        </row>
        <row r="9560">
          <cell r="F9560" t="str">
            <v>CMAU4833674</v>
          </cell>
          <cell r="G9560" t="str">
            <v>GR-2022/06-0039</v>
          </cell>
          <cell r="H9560" t="str">
            <v>202203-S0015, 202112-S0026</v>
          </cell>
          <cell r="I9560" t="str">
            <v>F</v>
          </cell>
          <cell r="J9560">
            <v>6319.2</v>
          </cell>
          <cell r="K9560">
            <v>6319.2</v>
          </cell>
          <cell r="L9560">
            <v>28028.18</v>
          </cell>
          <cell r="M9560" t="str">
            <v>F</v>
          </cell>
          <cell r="N9560">
            <v>4.4354</v>
          </cell>
          <cell r="O9560" t="str">
            <v>I</v>
          </cell>
        </row>
        <row r="9561">
          <cell r="F9561" t="str">
            <v>CMAU4833674</v>
          </cell>
          <cell r="G9561" t="str">
            <v>GR-2022/06-0038</v>
          </cell>
          <cell r="H9561" t="str">
            <v>202202-S0038, 202110-S0075, 202201-S0011</v>
          </cell>
          <cell r="I9561" t="str">
            <v>F</v>
          </cell>
          <cell r="J9561">
            <v>20434.03</v>
          </cell>
          <cell r="K9561">
            <v>20434.03</v>
          </cell>
          <cell r="L9561">
            <v>90633.1</v>
          </cell>
          <cell r="M9561" t="str">
            <v>F</v>
          </cell>
          <cell r="N9561">
            <v>4.4354</v>
          </cell>
          <cell r="O9561" t="str">
            <v>I</v>
          </cell>
        </row>
        <row r="9562">
          <cell r="G9562" t="str">
            <v>SPO-2022/10-0011, SPO-2023/08-0033, SPO-2023/06-0002, SPO-2022/07-0024, SPO-2023/09-0038, SPO-2023/08-0046, SPO-2022/12-0005, SPO-2023/04-0046, SPO-2022/06-0091, SPO-2022/08-0012, SPO-2022/09-0046, SPO-2022/10-0013, SPO-2023/03-0010, SPO-2022/11-0057, SPO-2023/05-0048, SPO-2022/08-0038, SPO-2023/06-0057</v>
          </cell>
        </row>
        <row r="9562">
          <cell r="I9562" t="str">
            <v>F</v>
          </cell>
          <cell r="J9562">
            <v>91240</v>
          </cell>
          <cell r="K9562">
            <v>91240</v>
          </cell>
          <cell r="L9562">
            <v>273720</v>
          </cell>
          <cell r="M9562" t="str">
            <v>F</v>
          </cell>
          <cell r="N9562">
            <v>3</v>
          </cell>
          <cell r="O9562" t="str">
            <v>L</v>
          </cell>
        </row>
        <row r="9563">
          <cell r="F9563" t="str">
            <v>TSLU0508808</v>
          </cell>
          <cell r="G9563" t="str">
            <v>GR-2022/06-0025</v>
          </cell>
          <cell r="H9563" t="str">
            <v>202204-S0017, 202204-S0002, 202203-S0050, 202202-S0008, 202205-S0056, 202203-S0059, 202204-S0055, 202203-S0071, 202203-S0037</v>
          </cell>
          <cell r="I9563" t="str">
            <v>F</v>
          </cell>
          <cell r="J9563">
            <v>6461.63</v>
          </cell>
          <cell r="K9563">
            <v>6461.63</v>
          </cell>
          <cell r="L9563">
            <v>28690.28</v>
          </cell>
          <cell r="M9563" t="str">
            <v>F</v>
          </cell>
          <cell r="N9563">
            <v>4.4401</v>
          </cell>
          <cell r="O9563" t="str">
            <v>I</v>
          </cell>
        </row>
        <row r="9564">
          <cell r="F9564" t="str">
            <v>TSLU0508808</v>
          </cell>
          <cell r="G9564" t="str">
            <v>GR-2022/06-0024</v>
          </cell>
          <cell r="H9564" t="str">
            <v>202204-S0011</v>
          </cell>
          <cell r="I9564" t="str">
            <v>F</v>
          </cell>
          <cell r="J9564">
            <v>739.5</v>
          </cell>
          <cell r="K9564">
            <v>739.5</v>
          </cell>
          <cell r="L9564">
            <v>3283.45</v>
          </cell>
          <cell r="M9564" t="str">
            <v>F</v>
          </cell>
          <cell r="N9564">
            <v>4.4401</v>
          </cell>
          <cell r="O9564" t="str">
            <v>I</v>
          </cell>
        </row>
        <row r="9565">
          <cell r="F9565" t="str">
            <v>TSLU0508808</v>
          </cell>
          <cell r="G9565" t="str">
            <v>GR-2022/06-0023</v>
          </cell>
          <cell r="H9565" t="str">
            <v>202203-S0058</v>
          </cell>
          <cell r="I9565" t="str">
            <v>F</v>
          </cell>
          <cell r="J9565">
            <v>512.57</v>
          </cell>
          <cell r="K9565">
            <v>512.57</v>
          </cell>
          <cell r="L9565">
            <v>2275.86</v>
          </cell>
          <cell r="M9565" t="str">
            <v>F</v>
          </cell>
          <cell r="N9565">
            <v>4.4401</v>
          </cell>
          <cell r="O9565" t="str">
            <v>I</v>
          </cell>
        </row>
        <row r="9566">
          <cell r="F9566" t="str">
            <v>TSLU0508808</v>
          </cell>
          <cell r="G9566" t="str">
            <v>GR-2022/06-0022</v>
          </cell>
          <cell r="H9566" t="str">
            <v>202112-S0045</v>
          </cell>
          <cell r="I9566" t="str">
            <v>F</v>
          </cell>
          <cell r="J9566">
            <v>12213</v>
          </cell>
          <cell r="K9566">
            <v>12213</v>
          </cell>
          <cell r="L9566">
            <v>54226.94</v>
          </cell>
          <cell r="M9566" t="str">
            <v>F</v>
          </cell>
          <cell r="N9566">
            <v>4.4401</v>
          </cell>
          <cell r="O9566" t="str">
            <v>I</v>
          </cell>
        </row>
        <row r="9567">
          <cell r="F9567" t="str">
            <v>TSLU0508808</v>
          </cell>
          <cell r="G9567" t="str">
            <v>GR-2022/06-0021</v>
          </cell>
        </row>
        <row r="9567">
          <cell r="I9567" t="str">
            <v>F</v>
          </cell>
          <cell r="J9567">
            <v>2321.4</v>
          </cell>
          <cell r="K9567">
            <v>2321.4</v>
          </cell>
          <cell r="L9567">
            <v>10307.25</v>
          </cell>
          <cell r="M9567" t="str">
            <v>F</v>
          </cell>
          <cell r="N9567">
            <v>4.4401</v>
          </cell>
          <cell r="O9567" t="str">
            <v>I</v>
          </cell>
        </row>
        <row r="9568">
          <cell r="F9568" t="str">
            <v>TSLU0508808</v>
          </cell>
          <cell r="G9568" t="str">
            <v>GR-2022/06-0020</v>
          </cell>
          <cell r="H9568" t="str">
            <v>202203-S0095, 202204-S0054</v>
          </cell>
          <cell r="I9568" t="str">
            <v>F</v>
          </cell>
          <cell r="J9568">
            <v>2554.79</v>
          </cell>
          <cell r="K9568">
            <v>2554.79</v>
          </cell>
          <cell r="L9568">
            <v>11343.52</v>
          </cell>
          <cell r="M9568" t="str">
            <v>F</v>
          </cell>
          <cell r="N9568">
            <v>4.4401</v>
          </cell>
          <cell r="O9568" t="str">
            <v>I</v>
          </cell>
        </row>
        <row r="9569">
          <cell r="G9569" t="str">
            <v>SPO-2022/08-0032</v>
          </cell>
        </row>
        <row r="9569">
          <cell r="I9569" t="str">
            <v>F</v>
          </cell>
          <cell r="J9569">
            <v>45264</v>
          </cell>
          <cell r="K9569">
            <v>45264</v>
          </cell>
          <cell r="L9569">
            <v>135792</v>
          </cell>
          <cell r="M9569" t="str">
            <v>F</v>
          </cell>
          <cell r="N9569">
            <v>3</v>
          </cell>
          <cell r="O9569" t="str">
            <v>L</v>
          </cell>
        </row>
        <row r="9570">
          <cell r="G9570" t="str">
            <v>SPO-2022/08-0058, SPO-2022/09-0052, SPO-2022/09-0020, SPO-2022/09-0043, SPO-2023/03-0031, SPO-2022/07-0020, SPO-2022/10-0002, SPO-2022/06-0089, SPO-2022/11-0046, SPO-2023/10-0001, SPO-2022/11-0044, SPO-2022/11-0045, SPO-2022/08-0057</v>
          </cell>
        </row>
        <row r="9570">
          <cell r="I9570" t="str">
            <v>F</v>
          </cell>
          <cell r="J9570">
            <v>505200</v>
          </cell>
          <cell r="K9570">
            <v>505200</v>
          </cell>
          <cell r="L9570">
            <v>1515600</v>
          </cell>
          <cell r="M9570" t="str">
            <v>F</v>
          </cell>
          <cell r="N9570">
            <v>3</v>
          </cell>
          <cell r="O9570" t="str">
            <v>L</v>
          </cell>
        </row>
        <row r="9571">
          <cell r="F9571" t="str">
            <v>TLLU8839899</v>
          </cell>
          <cell r="G9571" t="str">
            <v>GR-2022/06-0033</v>
          </cell>
          <cell r="H9571" t="str">
            <v>202202-S0010, 202204-S0034, 202202-S0022, 202103-S0039</v>
          </cell>
          <cell r="I9571" t="str">
            <v>F</v>
          </cell>
          <cell r="J9571">
            <v>82046.78</v>
          </cell>
          <cell r="K9571">
            <v>82046.78</v>
          </cell>
          <cell r="L9571">
            <v>82046.78</v>
          </cell>
          <cell r="M9571" t="str">
            <v>F</v>
          </cell>
          <cell r="N9571">
            <v>1</v>
          </cell>
          <cell r="O9571" t="str">
            <v>I</v>
          </cell>
        </row>
        <row r="9572">
          <cell r="G9572" t="str">
            <v>SPO-2022/07-0018</v>
          </cell>
        </row>
        <row r="9572">
          <cell r="I9572" t="str">
            <v>F</v>
          </cell>
          <cell r="J9572">
            <v>20400</v>
          </cell>
          <cell r="K9572">
            <v>20400</v>
          </cell>
          <cell r="L9572">
            <v>61200</v>
          </cell>
          <cell r="M9572" t="str">
            <v>F</v>
          </cell>
          <cell r="N9572">
            <v>3</v>
          </cell>
          <cell r="O9572" t="str">
            <v>L</v>
          </cell>
        </row>
        <row r="9573">
          <cell r="F9573" t="str">
            <v>TLLU8839899</v>
          </cell>
          <cell r="G9573" t="str">
            <v>GR-2022/06-0032</v>
          </cell>
          <cell r="H9573" t="str">
            <v>202203-S0027, 202203-S0069, 202203-S0038, 202112-S0003, 202203-S0015, 202203-S0092, 202111-S0030, 202111-S0055, 202204-S0039, 202202-S0011, 202201-S0005, 202110-S0097</v>
          </cell>
          <cell r="I9573" t="str">
            <v>F</v>
          </cell>
          <cell r="J9573">
            <v>82586.87</v>
          </cell>
          <cell r="K9573">
            <v>82586.87</v>
          </cell>
          <cell r="L9573">
            <v>82586.87</v>
          </cell>
          <cell r="M9573" t="str">
            <v>F</v>
          </cell>
          <cell r="N9573">
            <v>1</v>
          </cell>
          <cell r="O9573" t="str">
            <v>I</v>
          </cell>
        </row>
        <row r="9574">
          <cell r="G9574" t="str">
            <v>SPO-2022/09-0003, SPO-2022/07-0043</v>
          </cell>
        </row>
        <row r="9574">
          <cell r="I9574" t="str">
            <v>F</v>
          </cell>
          <cell r="J9574">
            <v>29925</v>
          </cell>
          <cell r="K9574">
            <v>29925</v>
          </cell>
          <cell r="L9574">
            <v>89775</v>
          </cell>
          <cell r="M9574" t="str">
            <v>F</v>
          </cell>
          <cell r="N9574">
            <v>3</v>
          </cell>
          <cell r="O9574" t="str">
            <v>L</v>
          </cell>
        </row>
        <row r="9575">
          <cell r="F9575" t="str">
            <v>TLLU8839899</v>
          </cell>
          <cell r="G9575" t="str">
            <v>GR-2022/06-0031</v>
          </cell>
          <cell r="H9575" t="str">
            <v>202110-S0035</v>
          </cell>
          <cell r="I9575" t="str">
            <v>F</v>
          </cell>
          <cell r="J9575">
            <v>17676.86</v>
          </cell>
          <cell r="K9575">
            <v>17676.86</v>
          </cell>
          <cell r="L9575">
            <v>17676.86</v>
          </cell>
          <cell r="M9575" t="str">
            <v>F</v>
          </cell>
          <cell r="N9575">
            <v>1</v>
          </cell>
          <cell r="O9575" t="str">
            <v>I</v>
          </cell>
        </row>
        <row r="9576">
          <cell r="F9576" t="str">
            <v>TLLU8839899</v>
          </cell>
          <cell r="G9576" t="str">
            <v>GR-2022/06-0030</v>
          </cell>
          <cell r="H9576" t="str">
            <v>202203-S0048</v>
          </cell>
          <cell r="I9576" t="str">
            <v>F</v>
          </cell>
          <cell r="J9576">
            <v>10578.71</v>
          </cell>
          <cell r="K9576">
            <v>10578.71</v>
          </cell>
          <cell r="L9576">
            <v>10578.71</v>
          </cell>
          <cell r="M9576" t="str">
            <v>F</v>
          </cell>
          <cell r="N9576">
            <v>1</v>
          </cell>
          <cell r="O9576" t="str">
            <v>I</v>
          </cell>
        </row>
        <row r="9577">
          <cell r="G9577" t="str">
            <v>SPO-2022/06-0088</v>
          </cell>
        </row>
        <row r="9577">
          <cell r="I9577" t="str">
            <v>F</v>
          </cell>
          <cell r="J9577">
            <v>24000</v>
          </cell>
          <cell r="K9577">
            <v>24000</v>
          </cell>
          <cell r="L9577">
            <v>72000</v>
          </cell>
          <cell r="M9577" t="str">
            <v>F</v>
          </cell>
          <cell r="N9577">
            <v>3</v>
          </cell>
          <cell r="O9577" t="str">
            <v>L</v>
          </cell>
        </row>
        <row r="9578">
          <cell r="I9578" t="str">
            <v>F</v>
          </cell>
          <cell r="J9578">
            <v>450</v>
          </cell>
          <cell r="K9578">
            <v>450</v>
          </cell>
          <cell r="L9578">
            <v>1350</v>
          </cell>
          <cell r="M9578" t="str">
            <v>F</v>
          </cell>
          <cell r="N9578">
            <v>3</v>
          </cell>
          <cell r="O9578" t="str">
            <v>N</v>
          </cell>
        </row>
        <row r="9579">
          <cell r="I9579" t="str">
            <v>F</v>
          </cell>
          <cell r="J9579">
            <v>17000</v>
          </cell>
          <cell r="K9579">
            <v>17000</v>
          </cell>
          <cell r="L9579">
            <v>51000</v>
          </cell>
          <cell r="M9579" t="str">
            <v>F</v>
          </cell>
          <cell r="N9579">
            <v>3</v>
          </cell>
          <cell r="O9579" t="str">
            <v>N</v>
          </cell>
        </row>
        <row r="9580">
          <cell r="G9580" t="str">
            <v>SPO-2022/08-0054, SPO-2022/09-0058, SPO-2022/09-0001, SPO-2022/06-0046, SPO-2022/07-0046, SPO-2022/11-0063</v>
          </cell>
        </row>
        <row r="9580">
          <cell r="I9580" t="str">
            <v>F</v>
          </cell>
          <cell r="J9580">
            <v>222204</v>
          </cell>
          <cell r="K9580">
            <v>222204</v>
          </cell>
          <cell r="L9580">
            <v>666612</v>
          </cell>
          <cell r="M9580" t="str">
            <v>F</v>
          </cell>
          <cell r="N9580">
            <v>3</v>
          </cell>
          <cell r="O9580" t="str">
            <v>L</v>
          </cell>
        </row>
        <row r="9581">
          <cell r="G9581" t="str">
            <v>SPO-2022/06-0059</v>
          </cell>
        </row>
        <row r="9581">
          <cell r="I9581" t="str">
            <v>F</v>
          </cell>
          <cell r="J9581">
            <v>10000</v>
          </cell>
          <cell r="K9581">
            <v>10000</v>
          </cell>
          <cell r="L9581">
            <v>30000</v>
          </cell>
          <cell r="M9581" t="str">
            <v>F</v>
          </cell>
          <cell r="N9581">
            <v>3</v>
          </cell>
          <cell r="O9581" t="str">
            <v>L</v>
          </cell>
        </row>
        <row r="9582">
          <cell r="F9582" t="str">
            <v>TLLU8839899</v>
          </cell>
          <cell r="G9582" t="str">
            <v>GR-2022/06-0029</v>
          </cell>
          <cell r="H9582" t="str">
            <v>202202-S0037, 202012-S0009, 202203-S0029, 202203-S0012, 202203-S0068, 202205-S0045, 202012-S0070, 202203-S0030, 202109-S0012, 202012-S0024, 202103-S0014, 202204-S0082, 202205-S0025, 202112-S0022, 202204-S0036</v>
          </cell>
          <cell r="I9582" t="str">
            <v>F</v>
          </cell>
          <cell r="J9582">
            <v>226786.58</v>
          </cell>
          <cell r="K9582">
            <v>226786.58</v>
          </cell>
          <cell r="L9582">
            <v>226786.58</v>
          </cell>
          <cell r="M9582" t="str">
            <v>F</v>
          </cell>
          <cell r="N9582">
            <v>1</v>
          </cell>
          <cell r="O9582" t="str">
            <v>I</v>
          </cell>
        </row>
        <row r="9583">
          <cell r="F9583" t="str">
            <v>TLLU8839899</v>
          </cell>
          <cell r="G9583" t="str">
            <v>GR-2022/06-0028</v>
          </cell>
          <cell r="H9583" t="str">
            <v>202203-S0076, 202205-S0037</v>
          </cell>
          <cell r="I9583" t="str">
            <v>F</v>
          </cell>
          <cell r="J9583">
            <v>4753.25</v>
          </cell>
          <cell r="K9583">
            <v>4753.25</v>
          </cell>
          <cell r="L9583">
            <v>4753.25</v>
          </cell>
          <cell r="M9583" t="str">
            <v>F</v>
          </cell>
          <cell r="N9583">
            <v>1</v>
          </cell>
          <cell r="O9583" t="str">
            <v>I</v>
          </cell>
        </row>
        <row r="9584">
          <cell r="F9584" t="str">
            <v>TLLU8839899</v>
          </cell>
          <cell r="G9584" t="str">
            <v>GR-2022/06-0027</v>
          </cell>
          <cell r="H9584" t="str">
            <v>202204-S0021</v>
          </cell>
          <cell r="I9584" t="str">
            <v>F</v>
          </cell>
          <cell r="J9584">
            <v>7308.42</v>
          </cell>
          <cell r="K9584">
            <v>7308.42</v>
          </cell>
          <cell r="L9584">
            <v>7308.42</v>
          </cell>
          <cell r="M9584" t="str">
            <v>F</v>
          </cell>
          <cell r="N9584">
            <v>1</v>
          </cell>
          <cell r="O9584" t="str">
            <v>I</v>
          </cell>
        </row>
        <row r="9585">
          <cell r="F9585" t="str">
            <v>TLLU8839899</v>
          </cell>
          <cell r="G9585" t="str">
            <v>GR-2022/06-0026</v>
          </cell>
          <cell r="H9585" t="str">
            <v>202110-S0040, 202012-S0019, 202111-S0035, 202204-S0004, 202202-S0039, 202203-S0085, 202112-S0028, 202110-S0085, 202203-S0051, 202203-S0044, 202203-S0028, 202204-S0015, 202202-S0012</v>
          </cell>
          <cell r="I9585" t="str">
            <v>F</v>
          </cell>
          <cell r="J9585">
            <v>135729.18</v>
          </cell>
          <cell r="K9585">
            <v>135729.18</v>
          </cell>
          <cell r="L9585">
            <v>135729.18</v>
          </cell>
          <cell r="M9585" t="str">
            <v>F</v>
          </cell>
          <cell r="N9585">
            <v>1</v>
          </cell>
          <cell r="O9585" t="str">
            <v>I</v>
          </cell>
        </row>
        <row r="9586">
          <cell r="G9586" t="str">
            <v>SPO-2022/08-0030</v>
          </cell>
        </row>
        <row r="9586">
          <cell r="I9586" t="str">
            <v>F</v>
          </cell>
          <cell r="J9586">
            <v>374.47</v>
          </cell>
          <cell r="K9586">
            <v>374.47</v>
          </cell>
          <cell r="L9586">
            <v>374.47</v>
          </cell>
          <cell r="M9586" t="str">
            <v>F</v>
          </cell>
          <cell r="N9586">
            <v>1</v>
          </cell>
          <cell r="O9586" t="str">
            <v>L</v>
          </cell>
        </row>
        <row r="9587">
          <cell r="G9587" t="str">
            <v>SPO-2022/07-0023</v>
          </cell>
        </row>
        <row r="9587">
          <cell r="I9587" t="str">
            <v>F</v>
          </cell>
          <cell r="J9587">
            <v>19937.64</v>
          </cell>
          <cell r="K9587">
            <v>19937.64</v>
          </cell>
          <cell r="L9587">
            <v>59812.92</v>
          </cell>
          <cell r="M9587" t="str">
            <v>F</v>
          </cell>
          <cell r="N9587">
            <v>3</v>
          </cell>
          <cell r="O9587" t="str">
            <v>L</v>
          </cell>
        </row>
        <row r="9588">
          <cell r="G9588" t="str">
            <v>SPO-2022/08-0026</v>
          </cell>
        </row>
        <row r="9588">
          <cell r="I9588" t="str">
            <v>F</v>
          </cell>
          <cell r="J9588">
            <v>16750</v>
          </cell>
          <cell r="K9588">
            <v>16750</v>
          </cell>
          <cell r="L9588">
            <v>50250</v>
          </cell>
          <cell r="M9588" t="str">
            <v>F</v>
          </cell>
          <cell r="N9588">
            <v>3</v>
          </cell>
          <cell r="O9588" t="str">
            <v>L</v>
          </cell>
        </row>
        <row r="9589">
          <cell r="G9589" t="str">
            <v>SPO-2022/08-0048</v>
          </cell>
        </row>
        <row r="9589">
          <cell r="I9589" t="str">
            <v>F</v>
          </cell>
          <cell r="J9589">
            <v>3192</v>
          </cell>
          <cell r="K9589">
            <v>3192</v>
          </cell>
          <cell r="L9589">
            <v>9576</v>
          </cell>
          <cell r="M9589" t="str">
            <v>F</v>
          </cell>
          <cell r="N9589">
            <v>3</v>
          </cell>
          <cell r="O9589" t="str">
            <v>L</v>
          </cell>
        </row>
        <row r="9590">
          <cell r="I9590" t="str">
            <v>F</v>
          </cell>
          <cell r="J9590">
            <v>12000</v>
          </cell>
          <cell r="K9590">
            <v>12000</v>
          </cell>
          <cell r="L9590">
            <v>36000</v>
          </cell>
          <cell r="M9590" t="str">
            <v>F</v>
          </cell>
          <cell r="N9590">
            <v>3</v>
          </cell>
          <cell r="O9590" t="str">
            <v>N</v>
          </cell>
        </row>
        <row r="9591">
          <cell r="G9591" t="str">
            <v>SPO-2022/06-0085, SPO-2024/05-0028, SPO-2022/11-0026, SPO-2022/11-0077, SPO-2023/05-0009, SPO-2022/12-0070, SPO-2024/01-0100, SPO-2023/07-0019, SPO-2024/01-0029, SPO-2023/12-0037, SPO-2023/10-0020, SPO-2023/10-0001, SPO-2022/11-0044, SPO-2023/11-0057, SPO-2023/01-0002, SPO-2024/01-0056, SPO-2022/08-0058, SPO-2024/07-0034</v>
          </cell>
        </row>
        <row r="9591">
          <cell r="I9591" t="str">
            <v>F</v>
          </cell>
          <cell r="J9591">
            <v>725970.46</v>
          </cell>
          <cell r="K9591">
            <v>725970.46</v>
          </cell>
          <cell r="L9591">
            <v>2177911.38</v>
          </cell>
          <cell r="M9591" t="str">
            <v>F</v>
          </cell>
          <cell r="N9591">
            <v>3</v>
          </cell>
          <cell r="O9591" t="str">
            <v>L</v>
          </cell>
        </row>
        <row r="9592">
          <cell r="G9592" t="str">
            <v>SPO-2022/08-0004, SPO-2022/08-0041, SPO-2022/06-0081, SPO-2022/08-0044, SPO-2022/07-0021, SPO-2022/07-0009, SPO-2023/04-0021</v>
          </cell>
        </row>
        <row r="9592">
          <cell r="I9592" t="str">
            <v>F</v>
          </cell>
          <cell r="J9592">
            <v>161278</v>
          </cell>
          <cell r="K9592">
            <v>161278</v>
          </cell>
          <cell r="L9592">
            <v>161278</v>
          </cell>
          <cell r="M9592" t="str">
            <v>F</v>
          </cell>
          <cell r="N9592">
            <v>1</v>
          </cell>
          <cell r="O9592" t="str">
            <v>L</v>
          </cell>
        </row>
        <row r="9593">
          <cell r="F9593" t="str">
            <v>INKU6705520</v>
          </cell>
          <cell r="G9593" t="str">
            <v>GR-2022/07-0006</v>
          </cell>
          <cell r="H9593" t="str">
            <v>202111-S0018, 202203-S0007, 202112-S0005, 202205-S0022, 202103-S0018, 202204-S0056, 202109-S0064, 202106-S0028, 202112-S0044, 202106-S0003, 202101-S0021, 202204-S0027</v>
          </cell>
          <cell r="I9593" t="str">
            <v>F</v>
          </cell>
          <cell r="J9593">
            <v>19948.93</v>
          </cell>
          <cell r="K9593">
            <v>19948.93</v>
          </cell>
          <cell r="L9593">
            <v>88583.22</v>
          </cell>
          <cell r="M9593" t="str">
            <v>F</v>
          </cell>
          <cell r="N9593">
            <v>4.4405</v>
          </cell>
          <cell r="O9593" t="str">
            <v>I</v>
          </cell>
        </row>
        <row r="9594">
          <cell r="G9594" t="str">
            <v>SPO-2022/08-0059, SPO-2022/07-0010, SPO-2022/07-0011</v>
          </cell>
        </row>
        <row r="9594">
          <cell r="I9594" t="str">
            <v>F</v>
          </cell>
          <cell r="J9594">
            <v>168378</v>
          </cell>
          <cell r="K9594">
            <v>168378</v>
          </cell>
          <cell r="L9594">
            <v>505134</v>
          </cell>
          <cell r="M9594" t="str">
            <v>F</v>
          </cell>
          <cell r="N9594">
            <v>3</v>
          </cell>
          <cell r="O9594" t="str">
            <v>L</v>
          </cell>
        </row>
        <row r="9595">
          <cell r="G9595" t="str">
            <v>SPO-2022/07-0022, SPO-2022/12-0013, SPO-2022/10-0010</v>
          </cell>
        </row>
        <row r="9595">
          <cell r="I9595" t="str">
            <v>F</v>
          </cell>
          <cell r="J9595">
            <v>57860</v>
          </cell>
          <cell r="K9595">
            <v>57860</v>
          </cell>
          <cell r="L9595">
            <v>173580</v>
          </cell>
          <cell r="M9595" t="str">
            <v>F</v>
          </cell>
          <cell r="N9595">
            <v>3</v>
          </cell>
          <cell r="O9595" t="str">
            <v>L</v>
          </cell>
        </row>
        <row r="9596">
          <cell r="G9596" t="str">
            <v>SPO-2022/08-0005, SPO-2022/10-0015, SPO-2022/12-0069, SPO-2022/07-0008</v>
          </cell>
        </row>
        <row r="9596">
          <cell r="I9596" t="str">
            <v>F</v>
          </cell>
          <cell r="J9596">
            <v>0</v>
          </cell>
          <cell r="K9596">
            <v>0</v>
          </cell>
          <cell r="L9596">
            <v>0</v>
          </cell>
          <cell r="M9596" t="str">
            <v>F</v>
          </cell>
          <cell r="N9596">
            <v>3</v>
          </cell>
          <cell r="O9596" t="str">
            <v>L</v>
          </cell>
        </row>
        <row r="9597">
          <cell r="F9597" t="str">
            <v>MSMU8307659</v>
          </cell>
          <cell r="G9597" t="str">
            <v>GR-2022/06-0067</v>
          </cell>
          <cell r="H9597" t="str">
            <v>202109-S0071, 202110-S0091</v>
          </cell>
          <cell r="I9597" t="str">
            <v>F</v>
          </cell>
          <cell r="J9597">
            <v>16089.92</v>
          </cell>
          <cell r="K9597">
            <v>16089.92</v>
          </cell>
          <cell r="L9597">
            <v>71172.15</v>
          </cell>
          <cell r="M9597" t="str">
            <v>F</v>
          </cell>
          <cell r="N9597">
            <v>4.4234</v>
          </cell>
          <cell r="O9597" t="str">
            <v>I</v>
          </cell>
        </row>
        <row r="9598">
          <cell r="G9598" t="str">
            <v>SPO-2022/08-0054, SPO-2022/07-0006, SPO-2022/07-0046, SPO-2022/06-0046, SPO-2022/09-0012, SPO-2022/12-0004</v>
          </cell>
        </row>
        <row r="9598">
          <cell r="I9598" t="str">
            <v>F</v>
          </cell>
          <cell r="J9598">
            <v>51540</v>
          </cell>
          <cell r="K9598">
            <v>51540</v>
          </cell>
          <cell r="L9598">
            <v>154620</v>
          </cell>
          <cell r="M9598" t="str">
            <v>F</v>
          </cell>
          <cell r="N9598">
            <v>3</v>
          </cell>
          <cell r="O9598" t="str">
            <v>L</v>
          </cell>
        </row>
        <row r="9599">
          <cell r="I9599" t="str">
            <v>F</v>
          </cell>
          <cell r="J9599">
            <v>684</v>
          </cell>
          <cell r="K9599">
            <v>684</v>
          </cell>
          <cell r="L9599">
            <v>2052</v>
          </cell>
          <cell r="M9599" t="str">
            <v>F</v>
          </cell>
          <cell r="N9599">
            <v>3</v>
          </cell>
          <cell r="O9599" t="str">
            <v>N</v>
          </cell>
        </row>
        <row r="9600">
          <cell r="G9600" t="str">
            <v>SPO-2022/07-0035</v>
          </cell>
        </row>
        <row r="9600">
          <cell r="I9600" t="str">
            <v>F</v>
          </cell>
          <cell r="J9600">
            <v>6164</v>
          </cell>
          <cell r="K9600">
            <v>6164</v>
          </cell>
          <cell r="L9600">
            <v>18492</v>
          </cell>
          <cell r="M9600" t="str">
            <v>F</v>
          </cell>
          <cell r="N9600">
            <v>3</v>
          </cell>
          <cell r="O9600" t="str">
            <v>L</v>
          </cell>
        </row>
        <row r="9601">
          <cell r="G9601" t="str">
            <v>SPO-2022/06-0066</v>
          </cell>
        </row>
        <row r="9601">
          <cell r="I9601" t="str">
            <v>F</v>
          </cell>
          <cell r="J9601">
            <v>7500</v>
          </cell>
          <cell r="K9601">
            <v>7500</v>
          </cell>
          <cell r="L9601">
            <v>22500</v>
          </cell>
          <cell r="M9601" t="str">
            <v>F</v>
          </cell>
          <cell r="N9601">
            <v>3</v>
          </cell>
          <cell r="O9601" t="str">
            <v>L</v>
          </cell>
        </row>
        <row r="9602">
          <cell r="F9602" t="str">
            <v>TCNU2129970</v>
          </cell>
          <cell r="G9602" t="str">
            <v>GR-2022/06-0046</v>
          </cell>
          <cell r="H9602" t="str">
            <v>202204-S0005</v>
          </cell>
          <cell r="I9602" t="str">
            <v>F</v>
          </cell>
          <cell r="J9602">
            <v>1953.5</v>
          </cell>
          <cell r="K9602">
            <v>1953.5</v>
          </cell>
          <cell r="L9602">
            <v>8674.52</v>
          </cell>
          <cell r="M9602" t="str">
            <v>F</v>
          </cell>
          <cell r="N9602">
            <v>4.4405</v>
          </cell>
          <cell r="O9602" t="str">
            <v>I</v>
          </cell>
        </row>
        <row r="9603">
          <cell r="F9603" t="str">
            <v>TCNU2129970</v>
          </cell>
          <cell r="G9603" t="str">
            <v>GR-2022/06-0045</v>
          </cell>
          <cell r="H9603" t="str">
            <v>202204-S0025, 202110-S0059</v>
          </cell>
          <cell r="I9603" t="str">
            <v>F</v>
          </cell>
          <cell r="J9603">
            <v>2441.84</v>
          </cell>
          <cell r="K9603">
            <v>2441.84</v>
          </cell>
          <cell r="L9603">
            <v>10842.99</v>
          </cell>
          <cell r="M9603" t="str">
            <v>F</v>
          </cell>
          <cell r="N9603">
            <v>4.4405</v>
          </cell>
          <cell r="O9603" t="str">
            <v>I</v>
          </cell>
        </row>
        <row r="9604">
          <cell r="F9604" t="str">
            <v>TCNU2129970</v>
          </cell>
          <cell r="G9604" t="str">
            <v>GR-2022/06-0044</v>
          </cell>
          <cell r="H9604" t="str">
            <v>202204-S0006</v>
          </cell>
          <cell r="I9604" t="str">
            <v>F</v>
          </cell>
          <cell r="J9604">
            <v>12897.37</v>
          </cell>
          <cell r="K9604">
            <v>12897.37</v>
          </cell>
          <cell r="L9604">
            <v>57270.77</v>
          </cell>
          <cell r="M9604" t="str">
            <v>F</v>
          </cell>
          <cell r="N9604">
            <v>4.4405</v>
          </cell>
          <cell r="O9604" t="str">
            <v>I</v>
          </cell>
        </row>
        <row r="9605">
          <cell r="F9605" t="str">
            <v>MSMU5670629</v>
          </cell>
          <cell r="G9605" t="str">
            <v>GR-2022/06-0069</v>
          </cell>
          <cell r="H9605" t="str">
            <v>202204-S0058</v>
          </cell>
          <cell r="I9605" t="str">
            <v>F</v>
          </cell>
          <cell r="J9605">
            <v>369.46</v>
          </cell>
          <cell r="K9605">
            <v>369.46</v>
          </cell>
          <cell r="L9605">
            <v>1634.27</v>
          </cell>
          <cell r="M9605" t="str">
            <v>F</v>
          </cell>
          <cell r="N9605">
            <v>4.4234</v>
          </cell>
          <cell r="O9605" t="str">
            <v>I</v>
          </cell>
        </row>
        <row r="9606">
          <cell r="G9606" t="str">
            <v>SPO-2022/08-0051</v>
          </cell>
        </row>
        <row r="9606">
          <cell r="I9606" t="str">
            <v>F</v>
          </cell>
          <cell r="J9606">
            <v>30840</v>
          </cell>
          <cell r="K9606">
            <v>30840</v>
          </cell>
          <cell r="L9606">
            <v>30840</v>
          </cell>
          <cell r="M9606" t="str">
            <v>F</v>
          </cell>
          <cell r="N9606">
            <v>1</v>
          </cell>
          <cell r="O9606" t="str">
            <v>L</v>
          </cell>
        </row>
        <row r="9607">
          <cell r="I9607" t="str">
            <v>F</v>
          </cell>
          <cell r="J9607">
            <v>1575</v>
          </cell>
          <cell r="K9607">
            <v>1575</v>
          </cell>
          <cell r="L9607">
            <v>4725</v>
          </cell>
          <cell r="M9607" t="str">
            <v>F</v>
          </cell>
          <cell r="N9607">
            <v>3</v>
          </cell>
          <cell r="O9607" t="str">
            <v>N</v>
          </cell>
        </row>
        <row r="9608">
          <cell r="G9608" t="str">
            <v>SPO-2022/07-0041</v>
          </cell>
        </row>
        <row r="9608">
          <cell r="I9608" t="str">
            <v>F</v>
          </cell>
          <cell r="J9608">
            <v>16002</v>
          </cell>
          <cell r="K9608">
            <v>16002</v>
          </cell>
          <cell r="L9608">
            <v>48006</v>
          </cell>
          <cell r="M9608" t="str">
            <v>F</v>
          </cell>
          <cell r="N9608">
            <v>3</v>
          </cell>
          <cell r="O9608" t="str">
            <v>L</v>
          </cell>
        </row>
        <row r="9609">
          <cell r="F9609" t="str">
            <v>MSMU5670629</v>
          </cell>
          <cell r="G9609" t="str">
            <v>GR-2022/06-0068</v>
          </cell>
          <cell r="H9609" t="str">
            <v>202201-S0007, 202110-S0053, 202110-S0051, 202112-S0019, 202202-S0002, 202204-S0065, 202105-S0044, 202201-S0012, 202104-S0086, 202104-S0082, 202111-S0047</v>
          </cell>
          <cell r="I9609" t="str">
            <v>F</v>
          </cell>
          <cell r="J9609">
            <v>15817.57</v>
          </cell>
          <cell r="K9609">
            <v>15817.57</v>
          </cell>
          <cell r="L9609">
            <v>69967.44</v>
          </cell>
          <cell r="M9609" t="str">
            <v>F</v>
          </cell>
          <cell r="N9609">
            <v>4.4234</v>
          </cell>
          <cell r="O9609" t="str">
            <v>I</v>
          </cell>
        </row>
        <row r="9610">
          <cell r="G9610" t="str">
            <v>SPO-2023/05-0001, SPO-2023/01-0005, SPO-2023/05-0010, SPO-2022/06-0056, SPO-2023/03-0042, SPO-2022/11-0057, SPO-2022/09-0019, SPO-2023/05-0011, SPO-2023/05-0013, SPO-2022/06-0047, SPO-2022/11-0034, SPO-2022/12-0005, SPO-2022/11-0029, SPO-2022/10-0012, SPO-2023/03-0003, SPO-2022/09-0047, SPO-2023/06-0002, SPO-2023/06-0016, SPO-2023/04-0046, SPO-2022/10-0010, SPO-2023/03-0056, SPO-2022/09-0046, SPO-2022/12-0058, SPO-2023/06-0017, SPO-2022/10-0013, SPO-2022/11-0080, SPO-2023/01-0004</v>
          </cell>
        </row>
        <row r="9610">
          <cell r="I9610" t="str">
            <v>F</v>
          </cell>
          <cell r="J9610">
            <v>824685</v>
          </cell>
          <cell r="K9610">
            <v>824685</v>
          </cell>
          <cell r="L9610">
            <v>2474055</v>
          </cell>
          <cell r="M9610" t="str">
            <v>F</v>
          </cell>
          <cell r="N9610">
            <v>3</v>
          </cell>
          <cell r="O9610" t="str">
            <v>L</v>
          </cell>
        </row>
        <row r="9611">
          <cell r="F9611" t="str">
            <v>CAIU9342562</v>
          </cell>
          <cell r="G9611" t="str">
            <v>GR-2022/06-0066</v>
          </cell>
          <cell r="H9611" t="str">
            <v>202106-S0048, 202203-S0011, 202104-S0086, 202204-S0003</v>
          </cell>
          <cell r="I9611" t="str">
            <v>F</v>
          </cell>
          <cell r="J9611">
            <v>17617.02</v>
          </cell>
          <cell r="K9611">
            <v>17617.02</v>
          </cell>
          <cell r="L9611">
            <v>77927.13</v>
          </cell>
          <cell r="M9611" t="str">
            <v>F</v>
          </cell>
          <cell r="N9611">
            <v>4.4234</v>
          </cell>
          <cell r="O9611" t="str">
            <v>I</v>
          </cell>
        </row>
        <row r="9612">
          <cell r="G9612" t="str">
            <v>GR-2022/05-0055</v>
          </cell>
        </row>
        <row r="9612">
          <cell r="I9612" t="str">
            <v>F</v>
          </cell>
          <cell r="J9612">
            <v>51.99</v>
          </cell>
          <cell r="K9612">
            <v>51.99</v>
          </cell>
          <cell r="L9612">
            <v>51.99</v>
          </cell>
          <cell r="M9612" t="str">
            <v>F</v>
          </cell>
          <cell r="N9612">
            <v>1</v>
          </cell>
        </row>
        <row r="9613">
          <cell r="G9613" t="str">
            <v>SPO-2023/07-0049, SPO-2023/11-0035, SPO-2024/11-0015, SPO-2023/02-0002, SPO-2024/05-0036, SPO-2023/11-0005, SPO-2023/09-0058, SPO-2022/09-0014, SPO-2023/08-0035, SPO-2022/11-0017, SPO-2023/12-0075, SPO-2023/04-0040, SPO-2024/01-0058, SPO-2024/10-0015, SPO-2023/08-0040, SPO-2023/08-0039, SPO-2024/09-0011, SPO-2024/05-0018, SPO-2022/12-0017, SPO-2023/08-0028, SPO-2023/05-0038, SPO-2024/09-0058, SPO-2023/09-0034, SPO-2022/11-0018, SPO-2022/12-0016, SPO-2023/03-0058, SPO-2023/12-0043, SPO-2023/03-0039, SPO-2024/09-0024, SPO-2024/05-0042, SPO-2024/01-0063, SPO-2024/03-0011, SPO-2022/09-0002, SPO-2022/08-0039, SPO-2022/09-0006, SPO-2023/09-0030, SPO-2024/06-0061, SPO-2023/08-0036, SPO-2024/04-0024</v>
          </cell>
        </row>
        <row r="9613">
          <cell r="I9613" t="str">
            <v>F</v>
          </cell>
          <cell r="J9613">
            <v>298915</v>
          </cell>
          <cell r="K9613">
            <v>298915</v>
          </cell>
          <cell r="L9613">
            <v>896745</v>
          </cell>
          <cell r="M9613" t="str">
            <v>F</v>
          </cell>
          <cell r="N9613">
            <v>3</v>
          </cell>
          <cell r="O9613" t="str">
            <v>L</v>
          </cell>
        </row>
        <row r="9614">
          <cell r="I9614" t="str">
            <v>T</v>
          </cell>
          <cell r="J9614">
            <v>85000</v>
          </cell>
          <cell r="K9614">
            <v>85000</v>
          </cell>
          <cell r="L9614">
            <v>255000</v>
          </cell>
          <cell r="M9614" t="str">
            <v>F</v>
          </cell>
          <cell r="N9614">
            <v>3</v>
          </cell>
          <cell r="O9614" t="str">
            <v>N</v>
          </cell>
        </row>
        <row r="9615">
          <cell r="G9615" t="str">
            <v>SPO-2022/09-0053, SPO-2022/10-0015</v>
          </cell>
        </row>
        <row r="9615">
          <cell r="I9615" t="str">
            <v>F</v>
          </cell>
          <cell r="J9615">
            <v>13850</v>
          </cell>
          <cell r="K9615">
            <v>13850</v>
          </cell>
          <cell r="L9615">
            <v>41550</v>
          </cell>
          <cell r="M9615" t="str">
            <v>F</v>
          </cell>
          <cell r="N9615">
            <v>3</v>
          </cell>
          <cell r="O9615" t="str">
            <v>L</v>
          </cell>
        </row>
        <row r="9616">
          <cell r="G9616" t="str">
            <v>SPO-2022/06-0053</v>
          </cell>
        </row>
        <row r="9616">
          <cell r="I9616" t="str">
            <v>F</v>
          </cell>
          <cell r="J9616">
            <v>335</v>
          </cell>
          <cell r="K9616">
            <v>335</v>
          </cell>
          <cell r="L9616">
            <v>1005</v>
          </cell>
          <cell r="M9616" t="str">
            <v>F</v>
          </cell>
          <cell r="N9616">
            <v>3</v>
          </cell>
          <cell r="O9616" t="str">
            <v>L</v>
          </cell>
        </row>
        <row r="9617">
          <cell r="F9617" t="str">
            <v>FFAU2607439</v>
          </cell>
          <cell r="G9617" t="str">
            <v>GR-2022/06-0071</v>
          </cell>
          <cell r="H9617" t="str">
            <v>202112-S0043</v>
          </cell>
          <cell r="I9617" t="str">
            <v>F</v>
          </cell>
          <cell r="J9617">
            <v>15702.65</v>
          </cell>
          <cell r="K9617">
            <v>15702.65</v>
          </cell>
          <cell r="L9617">
            <v>69459.1</v>
          </cell>
          <cell r="M9617" t="str">
            <v>F</v>
          </cell>
          <cell r="N9617">
            <v>4.4234</v>
          </cell>
          <cell r="O9617" t="str">
            <v>I</v>
          </cell>
        </row>
        <row r="9618">
          <cell r="F9618" t="str">
            <v>YMLU8915152</v>
          </cell>
          <cell r="G9618" t="str">
            <v>GR-2022/06-0041</v>
          </cell>
          <cell r="H9618" t="str">
            <v>202103-S0017, 202202-S0002, 202111-S0015, 202106-S0027, 202202-S0046, 202104-S0086, 202205-S0057, 202202-S0018, 202204-S0065, 202104-S0071, 202204-S0003, 202110-S0053, 202111-S0017</v>
          </cell>
          <cell r="I9618" t="str">
            <v>F</v>
          </cell>
          <cell r="J9618">
            <v>24280.19</v>
          </cell>
          <cell r="K9618">
            <v>24280.19</v>
          </cell>
          <cell r="L9618">
            <v>107806.47</v>
          </cell>
          <cell r="M9618" t="str">
            <v>F</v>
          </cell>
          <cell r="N9618">
            <v>4.4401</v>
          </cell>
          <cell r="O9618" t="str">
            <v>I</v>
          </cell>
        </row>
        <row r="9619">
          <cell r="G9619" t="str">
            <v>SPO-2022/06-0063</v>
          </cell>
        </row>
        <row r="9619">
          <cell r="I9619" t="str">
            <v>F</v>
          </cell>
          <cell r="J9619">
            <v>6000</v>
          </cell>
          <cell r="K9619">
            <v>6000</v>
          </cell>
          <cell r="L9619">
            <v>18000</v>
          </cell>
          <cell r="M9619" t="str">
            <v>F</v>
          </cell>
          <cell r="N9619">
            <v>3</v>
          </cell>
          <cell r="O9619" t="str">
            <v>L</v>
          </cell>
        </row>
        <row r="9620">
          <cell r="F9620" t="str">
            <v>YMLU8698376</v>
          </cell>
          <cell r="G9620" t="str">
            <v>GR-2022/06-0036</v>
          </cell>
        </row>
        <row r="9620">
          <cell r="I9620" t="str">
            <v>F</v>
          </cell>
          <cell r="J9620">
            <v>16989.75</v>
          </cell>
          <cell r="K9620">
            <v>16989.75</v>
          </cell>
          <cell r="L9620">
            <v>75436.19</v>
          </cell>
          <cell r="M9620" t="str">
            <v>F</v>
          </cell>
          <cell r="N9620">
            <v>4.4401</v>
          </cell>
          <cell r="O9620" t="str">
            <v>I</v>
          </cell>
        </row>
        <row r="9621">
          <cell r="G9621" t="str">
            <v>SPO-2022/06-0068</v>
          </cell>
        </row>
        <row r="9621">
          <cell r="I9621" t="str">
            <v>F</v>
          </cell>
          <cell r="J9621">
            <v>698</v>
          </cell>
          <cell r="K9621">
            <v>698</v>
          </cell>
          <cell r="L9621">
            <v>2094</v>
          </cell>
          <cell r="M9621" t="str">
            <v>F</v>
          </cell>
          <cell r="N9621">
            <v>3</v>
          </cell>
          <cell r="O9621" t="str">
            <v>L</v>
          </cell>
        </row>
        <row r="9622">
          <cell r="G9622" t="str">
            <v>SPO-2022/06-0087</v>
          </cell>
        </row>
        <row r="9622">
          <cell r="I9622" t="str">
            <v>F</v>
          </cell>
          <cell r="J9622">
            <v>5040</v>
          </cell>
          <cell r="K9622">
            <v>5040</v>
          </cell>
          <cell r="L9622">
            <v>15120</v>
          </cell>
          <cell r="M9622" t="str">
            <v>F</v>
          </cell>
          <cell r="N9622">
            <v>3</v>
          </cell>
          <cell r="O9622" t="str">
            <v>L</v>
          </cell>
        </row>
        <row r="9623">
          <cell r="G9623" t="str">
            <v>SPO-2022/07-0041, SPO-2022/06-0075</v>
          </cell>
        </row>
        <row r="9623">
          <cell r="I9623" t="str">
            <v>F</v>
          </cell>
          <cell r="J9623">
            <v>5040</v>
          </cell>
          <cell r="K9623">
            <v>5040</v>
          </cell>
          <cell r="L9623">
            <v>15120</v>
          </cell>
          <cell r="M9623" t="str">
            <v>F</v>
          </cell>
          <cell r="N9623">
            <v>3</v>
          </cell>
          <cell r="O9623" t="str">
            <v>L</v>
          </cell>
        </row>
        <row r="9624">
          <cell r="G9624" t="str">
            <v>SPO-2022/07-0036</v>
          </cell>
        </row>
        <row r="9624">
          <cell r="I9624" t="str">
            <v>F</v>
          </cell>
          <cell r="J9624">
            <v>20622</v>
          </cell>
          <cell r="K9624">
            <v>20622</v>
          </cell>
          <cell r="L9624">
            <v>61866</v>
          </cell>
          <cell r="M9624" t="str">
            <v>F</v>
          </cell>
          <cell r="N9624">
            <v>3</v>
          </cell>
          <cell r="O9624" t="str">
            <v>L</v>
          </cell>
        </row>
        <row r="9625">
          <cell r="G9625" t="str">
            <v>SPO-2022/12-0008, SPO-2022/12-0060</v>
          </cell>
        </row>
        <row r="9625">
          <cell r="I9625" t="str">
            <v>F</v>
          </cell>
          <cell r="J9625">
            <v>106197.5</v>
          </cell>
          <cell r="K9625">
            <v>106197.5</v>
          </cell>
          <cell r="L9625">
            <v>106197.5</v>
          </cell>
          <cell r="M9625" t="str">
            <v>F</v>
          </cell>
          <cell r="N9625">
            <v>1</v>
          </cell>
          <cell r="O9625" t="str">
            <v>L</v>
          </cell>
        </row>
        <row r="9626">
          <cell r="G9626" t="str">
            <v>GR-2022/05-0046</v>
          </cell>
        </row>
        <row r="9626">
          <cell r="I9626" t="str">
            <v>F</v>
          </cell>
          <cell r="J9626">
            <v>276</v>
          </cell>
          <cell r="K9626">
            <v>276</v>
          </cell>
          <cell r="L9626">
            <v>276</v>
          </cell>
          <cell r="M9626" t="str">
            <v>T</v>
          </cell>
          <cell r="N9626">
            <v>1</v>
          </cell>
        </row>
        <row r="9627">
          <cell r="G9627" t="str">
            <v>SPO-2022/07-0005, SPO-2022/12-0016, SPO-2022/11-0021, SPO-2022/07-0025, SPO-2022/08-0009</v>
          </cell>
        </row>
        <row r="9627">
          <cell r="I9627" t="str">
            <v>F</v>
          </cell>
          <cell r="J9627">
            <v>121400</v>
          </cell>
          <cell r="K9627">
            <v>121400</v>
          </cell>
          <cell r="L9627">
            <v>364200</v>
          </cell>
          <cell r="M9627" t="str">
            <v>F</v>
          </cell>
          <cell r="N9627">
            <v>3</v>
          </cell>
          <cell r="O9627" t="str">
            <v>L</v>
          </cell>
        </row>
        <row r="9628">
          <cell r="G9628" t="str">
            <v>SPO-2023/10-0004, SPO-2024/11-0031, SPO-2022/10-0015</v>
          </cell>
        </row>
        <row r="9628">
          <cell r="I9628" t="str">
            <v>F</v>
          </cell>
          <cell r="J9628">
            <v>2140</v>
          </cell>
          <cell r="K9628">
            <v>2140</v>
          </cell>
          <cell r="L9628">
            <v>6420</v>
          </cell>
          <cell r="M9628" t="str">
            <v>F</v>
          </cell>
          <cell r="N9628">
            <v>3</v>
          </cell>
          <cell r="O9628" t="str">
            <v>L</v>
          </cell>
        </row>
        <row r="9629">
          <cell r="G9629" t="str">
            <v>SPO-2022/06-0032</v>
          </cell>
        </row>
        <row r="9629">
          <cell r="I9629" t="str">
            <v>F</v>
          </cell>
          <cell r="J9629">
            <v>7370</v>
          </cell>
          <cell r="K9629">
            <v>7370</v>
          </cell>
          <cell r="L9629">
            <v>22110</v>
          </cell>
          <cell r="M9629" t="str">
            <v>F</v>
          </cell>
          <cell r="N9629">
            <v>3</v>
          </cell>
          <cell r="O9629" t="str">
            <v>L</v>
          </cell>
        </row>
        <row r="9630">
          <cell r="G9630" t="str">
            <v>SPO-2022/10-0015</v>
          </cell>
        </row>
        <row r="9630">
          <cell r="I9630" t="str">
            <v>F</v>
          </cell>
          <cell r="J9630">
            <v>0</v>
          </cell>
          <cell r="K9630">
            <v>0</v>
          </cell>
          <cell r="L9630">
            <v>0</v>
          </cell>
          <cell r="M9630" t="str">
            <v>F</v>
          </cell>
          <cell r="N9630">
            <v>3</v>
          </cell>
          <cell r="O9630" t="str">
            <v>L</v>
          </cell>
        </row>
        <row r="9631">
          <cell r="G9631" t="str">
            <v>SPO-2022/07-0041</v>
          </cell>
        </row>
        <row r="9631">
          <cell r="I9631" t="str">
            <v>F</v>
          </cell>
          <cell r="J9631">
            <v>35700</v>
          </cell>
          <cell r="K9631">
            <v>35700</v>
          </cell>
          <cell r="L9631">
            <v>107100</v>
          </cell>
          <cell r="M9631" t="str">
            <v>F</v>
          </cell>
          <cell r="N9631">
            <v>3</v>
          </cell>
          <cell r="O9631" t="str">
            <v>L</v>
          </cell>
        </row>
        <row r="9632">
          <cell r="F9632" t="str">
            <v>CMAU6608327</v>
          </cell>
          <cell r="G9632" t="str">
            <v>GR-2022/06-0011</v>
          </cell>
          <cell r="H9632" t="str">
            <v>202203-S0005, 202111-S0045, 202111-S0027, 202109-S0011, 202203-S0052, 202203-S0054, 202204-S0066, 202109-S0070, 202204-S0014, 202203-S0070, 202203-S0001, 202202-S0007, 202204-S0022, 202202-S0009, 202204-S0037, 202112-S0037, 202203-S0042, 202202-S0026, 202111-S0060, 202108-S0004, 202203-S0088, 202111-S0072</v>
          </cell>
          <cell r="I9632" t="str">
            <v>F</v>
          </cell>
          <cell r="J9632">
            <v>427168.58</v>
          </cell>
          <cell r="K9632">
            <v>427168.58</v>
          </cell>
          <cell r="L9632">
            <v>427168.58</v>
          </cell>
          <cell r="M9632" t="str">
            <v>F</v>
          </cell>
          <cell r="N9632">
            <v>1</v>
          </cell>
          <cell r="O9632" t="str">
            <v>I</v>
          </cell>
        </row>
        <row r="9633">
          <cell r="G9633" t="str">
            <v>SPO-2022/11-0061, SPO-2023/02-0008, SPO-2022/09-0021, SPO-2022/08-0005, SPO-2022/07-0008, SPO-2022/12-0047, SPO-2022/12-0069, SPO-2023/07-0038, SPO-2023/03-0053, SPO-2022/10-0015</v>
          </cell>
        </row>
        <row r="9633">
          <cell r="I9633" t="str">
            <v>F</v>
          </cell>
          <cell r="J9633">
            <v>60190</v>
          </cell>
          <cell r="K9633">
            <v>60190</v>
          </cell>
          <cell r="L9633">
            <v>180570</v>
          </cell>
          <cell r="M9633" t="str">
            <v>F</v>
          </cell>
          <cell r="N9633">
            <v>3</v>
          </cell>
          <cell r="O9633" t="str">
            <v>L</v>
          </cell>
        </row>
        <row r="9634">
          <cell r="F9634" t="str">
            <v>TCNU6586511</v>
          </cell>
          <cell r="G9634" t="str">
            <v>GR-2022/06-0047</v>
          </cell>
          <cell r="H9634" t="str">
            <v>202203-S0064, 202203-S0043, 202203-S0053, 202204-S0062</v>
          </cell>
          <cell r="I9634" t="str">
            <v>F</v>
          </cell>
          <cell r="J9634">
            <v>16560.86</v>
          </cell>
          <cell r="K9634">
            <v>16560.86</v>
          </cell>
          <cell r="L9634">
            <v>73531.87</v>
          </cell>
          <cell r="M9634" t="str">
            <v>F</v>
          </cell>
          <cell r="N9634">
            <v>4.4401</v>
          </cell>
          <cell r="O9634" t="str">
            <v>I</v>
          </cell>
        </row>
        <row r="9635">
          <cell r="F9635" t="str">
            <v>CAIU8558053</v>
          </cell>
          <cell r="G9635" t="str">
            <v>GR-2022/06-0019</v>
          </cell>
          <cell r="H9635" t="str">
            <v>202104-S0004, 202202-S0025, 202203-S0035, 202110-S0017, 202203-S0040, 202111-S0088, 202109-S0059, 202110-S0046, 202201-S0010</v>
          </cell>
          <cell r="I9635" t="str">
            <v>F</v>
          </cell>
          <cell r="J9635">
            <v>28802.77</v>
          </cell>
          <cell r="K9635">
            <v>28802.77</v>
          </cell>
          <cell r="L9635">
            <v>127887.18</v>
          </cell>
          <cell r="M9635" t="str">
            <v>F</v>
          </cell>
          <cell r="N9635">
            <v>4.4401</v>
          </cell>
          <cell r="O9635" t="str">
            <v>I</v>
          </cell>
        </row>
        <row r="9636">
          <cell r="F9636" t="str">
            <v>TLLU8840837</v>
          </cell>
          <cell r="G9636" t="str">
            <v>GR-2022/06-0035</v>
          </cell>
          <cell r="H9636" t="str">
            <v>202110-S0075, 202202-S0038, 202110-S0062, 202202-S0031, 202201-S0011</v>
          </cell>
          <cell r="I9636" t="str">
            <v>F</v>
          </cell>
          <cell r="J9636">
            <v>18465.76</v>
          </cell>
          <cell r="K9636">
            <v>18465.76</v>
          </cell>
          <cell r="L9636">
            <v>81903.03</v>
          </cell>
          <cell r="M9636" t="str">
            <v>F</v>
          </cell>
          <cell r="N9636">
            <v>4.4354</v>
          </cell>
          <cell r="O9636" t="str">
            <v>I</v>
          </cell>
        </row>
        <row r="9637">
          <cell r="F9637" t="str">
            <v>TLLU8839564</v>
          </cell>
          <cell r="G9637" t="str">
            <v>GR-2022/06-0034</v>
          </cell>
          <cell r="H9637" t="str">
            <v>202204-S0031, 202202-S0038, 202110-S0075, 202110-S0062</v>
          </cell>
          <cell r="I9637" t="str">
            <v>F</v>
          </cell>
          <cell r="J9637">
            <v>22269.74</v>
          </cell>
          <cell r="K9637">
            <v>22269.74</v>
          </cell>
          <cell r="L9637">
            <v>98775.2</v>
          </cell>
          <cell r="M9637" t="str">
            <v>F</v>
          </cell>
          <cell r="N9637">
            <v>4.4354</v>
          </cell>
          <cell r="O9637" t="str">
            <v>I</v>
          </cell>
        </row>
        <row r="9638">
          <cell r="F9638" t="str">
            <v>BEAU4484786</v>
          </cell>
          <cell r="G9638" t="str">
            <v>GR-2022/06-0010</v>
          </cell>
          <cell r="H9638" t="str">
            <v>202203-S0043, 202203-S0064, 202203-S0053</v>
          </cell>
          <cell r="I9638" t="str">
            <v>F</v>
          </cell>
          <cell r="J9638">
            <v>20597.94</v>
          </cell>
          <cell r="K9638">
            <v>20597.94</v>
          </cell>
          <cell r="L9638">
            <v>91203.56</v>
          </cell>
          <cell r="M9638" t="str">
            <v>F</v>
          </cell>
          <cell r="N9638">
            <v>4.4278</v>
          </cell>
          <cell r="O9638" t="str">
            <v>I</v>
          </cell>
        </row>
        <row r="9639">
          <cell r="G9639" t="str">
            <v>SPO-2022/10-0007, SPO-2022/06-0042</v>
          </cell>
        </row>
        <row r="9639">
          <cell r="I9639" t="str">
            <v>F</v>
          </cell>
          <cell r="J9639">
            <v>67500</v>
          </cell>
          <cell r="K9639">
            <v>67500</v>
          </cell>
          <cell r="L9639">
            <v>202500</v>
          </cell>
          <cell r="M9639" t="str">
            <v>F</v>
          </cell>
          <cell r="N9639">
            <v>3</v>
          </cell>
          <cell r="O9639" t="str">
            <v>L</v>
          </cell>
        </row>
        <row r="9640">
          <cell r="G9640" t="str">
            <v>SPO-2022/09-0011, SPO-2022/11-0040, SPO-2022/09-0047, SPO-2022/11-0031</v>
          </cell>
        </row>
        <row r="9640">
          <cell r="I9640" t="str">
            <v>F</v>
          </cell>
          <cell r="J9640">
            <v>125200</v>
          </cell>
          <cell r="K9640">
            <v>125200</v>
          </cell>
          <cell r="L9640">
            <v>375600</v>
          </cell>
          <cell r="M9640" t="str">
            <v>F</v>
          </cell>
          <cell r="N9640">
            <v>3</v>
          </cell>
          <cell r="O9640" t="str">
            <v>L</v>
          </cell>
        </row>
        <row r="9641">
          <cell r="G9641" t="str">
            <v>SPO-2022/07-0028, SPO-2022/05-0032, SPO-2022/06-0049</v>
          </cell>
        </row>
        <row r="9641">
          <cell r="I9641" t="str">
            <v>F</v>
          </cell>
          <cell r="J9641">
            <v>65680</v>
          </cell>
          <cell r="K9641">
            <v>65680</v>
          </cell>
          <cell r="L9641">
            <v>197040</v>
          </cell>
          <cell r="M9641" t="str">
            <v>F</v>
          </cell>
          <cell r="N9641">
            <v>3</v>
          </cell>
          <cell r="O9641" t="str">
            <v>L</v>
          </cell>
        </row>
        <row r="9642">
          <cell r="G9642" t="str">
            <v>SPO-2023/04-0025, SPO-2022/06-0047, SPO-2022/11-0034, SPO-2022/12-0005, SPO-2022/12-0012, SPO-2023/03-0048, SPO-2023/01-0004, SPO-2022/09-0011, SPO-2022/12-0068, SPO-2022/06-0049, SPO-2022/12-0016, SPO-2023/05-0053, SPO-2022/09-0038, SPO-2022/09-0018, SPO-2023/03-0009, SPO-2023/08-0004, SPO-2022/06-0091, SPO-2022/10-0010, SPO-2023/03-0010, SPO-2022/12-0058, SPO-2022/10-0013, SPO-2022/09-0008, SPO-2022/09-0045, SPO-2022/08-0035, SPO-2022/09-0019, SPO-2022/11-0040, SPO-2023/03-0057, SPO-2022/11-0057, SPO-2023/01-0005, SPO-2023/04-0015, SPO-2022/12-0051</v>
          </cell>
        </row>
        <row r="9642">
          <cell r="I9642" t="str">
            <v>F</v>
          </cell>
          <cell r="J9642">
            <v>415138</v>
          </cell>
          <cell r="K9642">
            <v>415138</v>
          </cell>
          <cell r="L9642">
            <v>1245414</v>
          </cell>
          <cell r="M9642" t="str">
            <v>F</v>
          </cell>
          <cell r="N9642">
            <v>3</v>
          </cell>
          <cell r="O9642" t="str">
            <v>L</v>
          </cell>
        </row>
        <row r="9643">
          <cell r="F9643" t="str">
            <v>YMLU8895082</v>
          </cell>
          <cell r="G9643" t="str">
            <v>GR-2022/06-0058</v>
          </cell>
          <cell r="H9643" t="str">
            <v>202111-S0022, 202111-S0024, 202110-S0031, 202204-S0057</v>
          </cell>
          <cell r="I9643" t="str">
            <v>F</v>
          </cell>
          <cell r="J9643">
            <v>14837</v>
          </cell>
          <cell r="K9643">
            <v>14837</v>
          </cell>
          <cell r="L9643">
            <v>65808.03</v>
          </cell>
          <cell r="M9643" t="str">
            <v>F</v>
          </cell>
          <cell r="N9643">
            <v>4.4354</v>
          </cell>
          <cell r="O9643" t="str">
            <v>I</v>
          </cell>
        </row>
        <row r="9644">
          <cell r="F9644" t="str">
            <v>YMLU8895082</v>
          </cell>
          <cell r="G9644" t="str">
            <v>GR-2022/06-0059</v>
          </cell>
          <cell r="H9644" t="str">
            <v>202104-S0087, 202109-S0064</v>
          </cell>
          <cell r="I9644" t="str">
            <v>F</v>
          </cell>
          <cell r="J9644">
            <v>2440.5</v>
          </cell>
          <cell r="K9644">
            <v>2440.5</v>
          </cell>
          <cell r="L9644">
            <v>10824.59</v>
          </cell>
          <cell r="M9644" t="str">
            <v>F</v>
          </cell>
          <cell r="N9644">
            <v>4.4354</v>
          </cell>
          <cell r="O9644" t="str">
            <v>I</v>
          </cell>
        </row>
        <row r="9645">
          <cell r="G9645" t="str">
            <v>SPO-2022/06-0022</v>
          </cell>
        </row>
        <row r="9645">
          <cell r="I9645" t="str">
            <v>F</v>
          </cell>
          <cell r="J9645">
            <v>2258</v>
          </cell>
          <cell r="K9645">
            <v>2258</v>
          </cell>
          <cell r="L9645">
            <v>6774</v>
          </cell>
          <cell r="M9645" t="str">
            <v>F</v>
          </cell>
          <cell r="N9645">
            <v>3</v>
          </cell>
          <cell r="O9645" t="str">
            <v>L</v>
          </cell>
        </row>
        <row r="9646">
          <cell r="G9646" t="str">
            <v>SPO-2022/10-0015, SPO-2022/09-0021</v>
          </cell>
        </row>
        <row r="9646">
          <cell r="I9646" t="str">
            <v>F</v>
          </cell>
          <cell r="J9646">
            <v>104650</v>
          </cell>
          <cell r="K9646">
            <v>104650</v>
          </cell>
          <cell r="L9646">
            <v>313950</v>
          </cell>
          <cell r="M9646" t="str">
            <v>F</v>
          </cell>
          <cell r="N9646">
            <v>3</v>
          </cell>
          <cell r="O9646" t="str">
            <v>L</v>
          </cell>
        </row>
        <row r="9647">
          <cell r="F9647" t="str">
            <v>BMOU5987882</v>
          </cell>
          <cell r="G9647" t="str">
            <v>GR-2022/06-0057</v>
          </cell>
          <cell r="H9647" t="str">
            <v>202205-S0007, 202103-S0015, 202111-S0024</v>
          </cell>
          <cell r="I9647" t="str">
            <v>F</v>
          </cell>
          <cell r="J9647">
            <v>16556.96</v>
          </cell>
          <cell r="K9647">
            <v>16556.96</v>
          </cell>
          <cell r="L9647">
            <v>73436.74</v>
          </cell>
          <cell r="M9647" t="str">
            <v>F</v>
          </cell>
          <cell r="N9647">
            <v>4.4354</v>
          </cell>
          <cell r="O9647" t="str">
            <v>I</v>
          </cell>
        </row>
        <row r="9648">
          <cell r="G9648" t="str">
            <v>SPO-2022/08-0031, SPO-2022/06-0087</v>
          </cell>
        </row>
        <row r="9648">
          <cell r="I9648" t="str">
            <v>F</v>
          </cell>
          <cell r="J9648">
            <v>57364.6</v>
          </cell>
          <cell r="K9648">
            <v>57364.6</v>
          </cell>
          <cell r="L9648">
            <v>172093.8</v>
          </cell>
          <cell r="M9648" t="str">
            <v>F</v>
          </cell>
          <cell r="N9648">
            <v>3</v>
          </cell>
          <cell r="O9648" t="str">
            <v>L</v>
          </cell>
        </row>
        <row r="9649">
          <cell r="G9649" t="str">
            <v>SPO-2022/07-0034</v>
          </cell>
        </row>
        <row r="9649">
          <cell r="I9649" t="str">
            <v>F</v>
          </cell>
          <cell r="J9649">
            <v>10200</v>
          </cell>
          <cell r="K9649">
            <v>10200</v>
          </cell>
          <cell r="L9649">
            <v>30600</v>
          </cell>
          <cell r="M9649" t="str">
            <v>F</v>
          </cell>
          <cell r="N9649">
            <v>3</v>
          </cell>
          <cell r="O9649" t="str">
            <v>L</v>
          </cell>
        </row>
        <row r="9650">
          <cell r="F9650" t="str">
            <v>TCNU1510025</v>
          </cell>
          <cell r="G9650" t="str">
            <v>GR-2022/06-0060</v>
          </cell>
          <cell r="H9650" t="str">
            <v>202010-S0074, 202203-S0041, 202111-S0023</v>
          </cell>
          <cell r="I9650" t="str">
            <v>F</v>
          </cell>
          <cell r="J9650">
            <v>14400.3</v>
          </cell>
          <cell r="K9650">
            <v>14400.3</v>
          </cell>
          <cell r="L9650">
            <v>63871.09</v>
          </cell>
          <cell r="M9650" t="str">
            <v>F</v>
          </cell>
          <cell r="N9650">
            <v>4.4354</v>
          </cell>
          <cell r="O9650" t="str">
            <v>I</v>
          </cell>
        </row>
        <row r="9651">
          <cell r="F9651" t="str">
            <v>SEGU5056296</v>
          </cell>
          <cell r="G9651" t="str">
            <v>GR-2022/06-0054</v>
          </cell>
          <cell r="H9651" t="str">
            <v>202203-S0060</v>
          </cell>
          <cell r="I9651" t="str">
            <v>F</v>
          </cell>
          <cell r="J9651">
            <v>16184.52</v>
          </cell>
          <cell r="K9651">
            <v>16184.52</v>
          </cell>
          <cell r="L9651">
            <v>71784.82</v>
          </cell>
          <cell r="M9651" t="str">
            <v>F</v>
          </cell>
          <cell r="N9651">
            <v>4.4354</v>
          </cell>
          <cell r="O9651" t="str">
            <v>I</v>
          </cell>
        </row>
        <row r="9652">
          <cell r="G9652" t="str">
            <v>SPO-2022/09-0012, SPO-2022/08-0034, SPO-2022/08-0055, SPO-2022/09-0001</v>
          </cell>
        </row>
        <row r="9652">
          <cell r="I9652" t="str">
            <v>F</v>
          </cell>
          <cell r="J9652">
            <v>28800</v>
          </cell>
          <cell r="K9652">
            <v>28800</v>
          </cell>
          <cell r="L9652">
            <v>86400</v>
          </cell>
          <cell r="M9652" t="str">
            <v>F</v>
          </cell>
          <cell r="N9652">
            <v>3</v>
          </cell>
          <cell r="O9652" t="str">
            <v>L</v>
          </cell>
        </row>
        <row r="9653">
          <cell r="F9653" t="str">
            <v>YMMU6133163</v>
          </cell>
          <cell r="G9653" t="str">
            <v>GR-2022/06-0055</v>
          </cell>
          <cell r="H9653" t="str">
            <v>202104-S0006, 202201-S0002, 202110-S0096, 202203-S0004</v>
          </cell>
          <cell r="I9653" t="str">
            <v>F</v>
          </cell>
          <cell r="J9653">
            <v>20045.76</v>
          </cell>
          <cell r="K9653">
            <v>20045.76</v>
          </cell>
          <cell r="L9653">
            <v>88910.96</v>
          </cell>
          <cell r="M9653" t="str">
            <v>F</v>
          </cell>
          <cell r="N9653">
            <v>4.4354</v>
          </cell>
          <cell r="O9653" t="str">
            <v>I</v>
          </cell>
        </row>
        <row r="9654">
          <cell r="G9654" t="str">
            <v>SPO-2022/11-0006, SPO-2022/12-0037, SPO-2022/08-0046, SPO-2022/06-0074, SPO-2023/04-0030</v>
          </cell>
        </row>
        <row r="9654">
          <cell r="I9654" t="str">
            <v>F</v>
          </cell>
          <cell r="J9654">
            <v>52830</v>
          </cell>
          <cell r="K9654">
            <v>52830</v>
          </cell>
          <cell r="L9654">
            <v>158490</v>
          </cell>
          <cell r="M9654" t="str">
            <v>F</v>
          </cell>
          <cell r="N9654">
            <v>3</v>
          </cell>
          <cell r="O9654" t="str">
            <v>L</v>
          </cell>
        </row>
        <row r="9655">
          <cell r="F9655" t="str">
            <v>IAAU1882340</v>
          </cell>
          <cell r="G9655" t="str">
            <v>GR-2022/06-0018</v>
          </cell>
          <cell r="H9655" t="str">
            <v>202204-S0077</v>
          </cell>
          <cell r="I9655" t="str">
            <v>F</v>
          </cell>
          <cell r="J9655">
            <v>341.37</v>
          </cell>
          <cell r="K9655">
            <v>341.37</v>
          </cell>
          <cell r="L9655">
            <v>1511.52</v>
          </cell>
          <cell r="M9655" t="str">
            <v>F</v>
          </cell>
          <cell r="N9655">
            <v>4.4278</v>
          </cell>
          <cell r="O9655" t="str">
            <v>I</v>
          </cell>
        </row>
        <row r="9656">
          <cell r="F9656" t="str">
            <v>IAAU1882340</v>
          </cell>
          <cell r="G9656" t="str">
            <v>GR-2022/06-0017</v>
          </cell>
          <cell r="H9656" t="str">
            <v>202112-S0003, 202204-S0061</v>
          </cell>
          <cell r="I9656" t="str">
            <v>F</v>
          </cell>
          <cell r="J9656">
            <v>4423.9</v>
          </cell>
          <cell r="K9656">
            <v>4423.9</v>
          </cell>
          <cell r="L9656">
            <v>19588.14</v>
          </cell>
          <cell r="M9656" t="str">
            <v>F</v>
          </cell>
          <cell r="N9656">
            <v>4.4278</v>
          </cell>
          <cell r="O9656" t="str">
            <v>I</v>
          </cell>
        </row>
        <row r="9657">
          <cell r="F9657" t="str">
            <v>IAAU1882340</v>
          </cell>
          <cell r="G9657" t="str">
            <v>GR-2022/06-0016</v>
          </cell>
          <cell r="H9657" t="str">
            <v>202203-S0064, 202203-S0043, 202203-S0053, 202202-S0043, 202009-S0089</v>
          </cell>
          <cell r="I9657" t="str">
            <v>F</v>
          </cell>
          <cell r="J9657">
            <v>18083.49</v>
          </cell>
          <cell r="K9657">
            <v>18083.49</v>
          </cell>
          <cell r="L9657">
            <v>80070.08</v>
          </cell>
          <cell r="M9657" t="str">
            <v>F</v>
          </cell>
          <cell r="N9657">
            <v>4.4278</v>
          </cell>
          <cell r="O9657" t="str">
            <v>I</v>
          </cell>
        </row>
        <row r="9658">
          <cell r="G9658" t="str">
            <v>SPO-2022/06-0075</v>
          </cell>
        </row>
        <row r="9658">
          <cell r="I9658" t="str">
            <v>F</v>
          </cell>
          <cell r="J9658">
            <v>4280</v>
          </cell>
          <cell r="K9658">
            <v>4280</v>
          </cell>
          <cell r="L9658">
            <v>12840</v>
          </cell>
          <cell r="M9658" t="str">
            <v>F</v>
          </cell>
          <cell r="N9658">
            <v>3</v>
          </cell>
          <cell r="O9658" t="str">
            <v>L</v>
          </cell>
        </row>
        <row r="9659">
          <cell r="G9659" t="str">
            <v>SPO-2022/06-0075</v>
          </cell>
        </row>
        <row r="9659">
          <cell r="I9659" t="str">
            <v>F</v>
          </cell>
          <cell r="J9659">
            <v>420</v>
          </cell>
          <cell r="K9659">
            <v>420</v>
          </cell>
          <cell r="L9659">
            <v>1260</v>
          </cell>
          <cell r="M9659" t="str">
            <v>F</v>
          </cell>
          <cell r="N9659">
            <v>3</v>
          </cell>
          <cell r="O9659" t="str">
            <v>L</v>
          </cell>
        </row>
        <row r="9660">
          <cell r="G9660" t="str">
            <v>SPO-2022/07-0036</v>
          </cell>
        </row>
        <row r="9660">
          <cell r="I9660" t="str">
            <v>F</v>
          </cell>
          <cell r="J9660">
            <v>1820</v>
          </cell>
          <cell r="K9660">
            <v>1820</v>
          </cell>
          <cell r="L9660">
            <v>5460</v>
          </cell>
          <cell r="M9660" t="str">
            <v>F</v>
          </cell>
          <cell r="N9660">
            <v>3</v>
          </cell>
          <cell r="O9660" t="str">
            <v>L</v>
          </cell>
        </row>
        <row r="9661">
          <cell r="G9661" t="str">
            <v>SPO-2022/07-0046, SPO-2022/06-0046, SPO-2022/07-0047, SPO-2022/08-0033, SPO-2022/08-0034, SPO-2022/07-0006, SPO-2022/06-0045</v>
          </cell>
        </row>
        <row r="9661">
          <cell r="I9661" t="str">
            <v>F</v>
          </cell>
          <cell r="J9661">
            <v>58513</v>
          </cell>
          <cell r="K9661">
            <v>58513</v>
          </cell>
          <cell r="L9661">
            <v>175539</v>
          </cell>
          <cell r="M9661" t="str">
            <v>F</v>
          </cell>
          <cell r="N9661">
            <v>3</v>
          </cell>
          <cell r="O9661" t="str">
            <v>L</v>
          </cell>
        </row>
        <row r="9662">
          <cell r="G9662" t="str">
            <v>GR-2022/05-0041</v>
          </cell>
        </row>
        <row r="9662">
          <cell r="I9662" t="str">
            <v>F</v>
          </cell>
          <cell r="J9662">
            <v>1032</v>
          </cell>
          <cell r="K9662">
            <v>1032</v>
          </cell>
          <cell r="L9662">
            <v>1032</v>
          </cell>
          <cell r="M9662" t="str">
            <v>F</v>
          </cell>
          <cell r="N9662">
            <v>1</v>
          </cell>
          <cell r="O9662" t="str">
            <v>L</v>
          </cell>
        </row>
        <row r="9663">
          <cell r="G9663" t="str">
            <v>SPO-2022/07-0034, SPO-2022/08-0020</v>
          </cell>
        </row>
        <row r="9663">
          <cell r="I9663" t="str">
            <v>F</v>
          </cell>
          <cell r="J9663">
            <v>83455.6</v>
          </cell>
          <cell r="K9663">
            <v>83455.6</v>
          </cell>
          <cell r="L9663">
            <v>250366.8</v>
          </cell>
          <cell r="M9663" t="str">
            <v>F</v>
          </cell>
          <cell r="N9663">
            <v>3</v>
          </cell>
          <cell r="O9663" t="str">
            <v>L</v>
          </cell>
        </row>
        <row r="9664">
          <cell r="G9664" t="str">
            <v>SPO-2022/09-0026, SPO-2022/06-0012, SPO-2022/08-0022, SPO-2022/07-0039, SPO-2022/06-0074</v>
          </cell>
        </row>
        <row r="9664">
          <cell r="I9664" t="str">
            <v>F</v>
          </cell>
          <cell r="J9664">
            <v>216155.88</v>
          </cell>
          <cell r="K9664">
            <v>216155.88</v>
          </cell>
          <cell r="L9664">
            <v>648467.64</v>
          </cell>
          <cell r="M9664" t="str">
            <v>F</v>
          </cell>
          <cell r="N9664">
            <v>3</v>
          </cell>
          <cell r="O9664" t="str">
            <v>L</v>
          </cell>
        </row>
        <row r="9665">
          <cell r="G9665" t="str">
            <v>SPO-2022/07-0038, SPO-2022/11-0005, SPO-2022/09-0025</v>
          </cell>
        </row>
        <row r="9665">
          <cell r="I9665" t="str">
            <v>F</v>
          </cell>
          <cell r="J9665">
            <v>19374</v>
          </cell>
          <cell r="K9665">
            <v>19374</v>
          </cell>
          <cell r="L9665">
            <v>58122</v>
          </cell>
          <cell r="M9665" t="str">
            <v>F</v>
          </cell>
          <cell r="N9665">
            <v>3</v>
          </cell>
          <cell r="O9665" t="str">
            <v>L</v>
          </cell>
        </row>
        <row r="9666">
          <cell r="G9666" t="str">
            <v>SPO-2022/06-0077</v>
          </cell>
        </row>
        <row r="9666">
          <cell r="I9666" t="str">
            <v>F</v>
          </cell>
          <cell r="J9666">
            <v>3588</v>
          </cell>
          <cell r="K9666">
            <v>3588</v>
          </cell>
          <cell r="L9666">
            <v>10764</v>
          </cell>
          <cell r="M9666" t="str">
            <v>F</v>
          </cell>
          <cell r="N9666">
            <v>3</v>
          </cell>
          <cell r="O9666" t="str">
            <v>L</v>
          </cell>
        </row>
        <row r="9667">
          <cell r="G9667" t="str">
            <v>SPO-2022/06-0074, SPO-2022/09-0026, SPO-2022/08-0022, SPO-2022/07-0039</v>
          </cell>
        </row>
        <row r="9667">
          <cell r="I9667" t="str">
            <v>F</v>
          </cell>
          <cell r="J9667">
            <v>27300</v>
          </cell>
          <cell r="K9667">
            <v>27300</v>
          </cell>
          <cell r="L9667">
            <v>81900</v>
          </cell>
          <cell r="M9667" t="str">
            <v>F</v>
          </cell>
          <cell r="N9667">
            <v>3</v>
          </cell>
          <cell r="O9667" t="str">
            <v>L</v>
          </cell>
        </row>
        <row r="9668">
          <cell r="F9668" t="str">
            <v>IAAU1856892</v>
          </cell>
          <cell r="G9668" t="str">
            <v>GR-2022/06-0015</v>
          </cell>
          <cell r="H9668" t="str">
            <v>202110-S0017, 202104-S0004, 202203-S0091, 202104-S0045, 202104-S0094, 202203-S0086, 202201-S0009, 202203-S0019, 202202-S0021</v>
          </cell>
          <cell r="I9668" t="str">
            <v>F</v>
          </cell>
          <cell r="J9668">
            <v>27730.39</v>
          </cell>
          <cell r="K9668">
            <v>27730.39</v>
          </cell>
          <cell r="L9668">
            <v>122784.62</v>
          </cell>
          <cell r="M9668" t="str">
            <v>F</v>
          </cell>
          <cell r="N9668">
            <v>4.4278</v>
          </cell>
          <cell r="O9668" t="str">
            <v>I</v>
          </cell>
        </row>
        <row r="9669">
          <cell r="F9669" t="str">
            <v>IAAU1704837</v>
          </cell>
          <cell r="G9669" t="str">
            <v>GR-2022/06-0014</v>
          </cell>
          <cell r="H9669" t="str">
            <v>202104-S0004, 202203-S0040, 202201-S0009, 202105-S0059, 202104-S0022</v>
          </cell>
          <cell r="I9669" t="str">
            <v>F</v>
          </cell>
          <cell r="J9669">
            <v>25898.84</v>
          </cell>
          <cell r="K9669">
            <v>25898.84</v>
          </cell>
          <cell r="L9669">
            <v>114674.88</v>
          </cell>
          <cell r="M9669" t="str">
            <v>F</v>
          </cell>
          <cell r="N9669">
            <v>4.4278</v>
          </cell>
          <cell r="O9669" t="str">
            <v>I</v>
          </cell>
        </row>
        <row r="9670">
          <cell r="F9670" t="str">
            <v>TEMU7708682</v>
          </cell>
          <cell r="G9670" t="str">
            <v>GR-2022/06-0007</v>
          </cell>
          <cell r="H9670" t="str">
            <v>202203-S0063</v>
          </cell>
          <cell r="I9670" t="str">
            <v>F</v>
          </cell>
          <cell r="J9670">
            <v>13078.09</v>
          </cell>
          <cell r="K9670">
            <v>13078.09</v>
          </cell>
          <cell r="L9670">
            <v>58068.03</v>
          </cell>
          <cell r="M9670" t="str">
            <v>F</v>
          </cell>
          <cell r="N9670">
            <v>4.4401</v>
          </cell>
          <cell r="O9670" t="str">
            <v>I</v>
          </cell>
        </row>
        <row r="9671">
          <cell r="F9671" t="str">
            <v>BMOU5989864</v>
          </cell>
          <cell r="G9671" t="str">
            <v>GR-2022/06-0009</v>
          </cell>
          <cell r="H9671" t="str">
            <v>202204-S0018, 202203-S0063</v>
          </cell>
          <cell r="I9671" t="str">
            <v>F</v>
          </cell>
          <cell r="J9671">
            <v>16825.78</v>
          </cell>
          <cell r="K9671">
            <v>16825.78</v>
          </cell>
          <cell r="L9671">
            <v>74708.15</v>
          </cell>
          <cell r="M9671" t="str">
            <v>F</v>
          </cell>
          <cell r="N9671">
            <v>4.4401</v>
          </cell>
          <cell r="O9671" t="str">
            <v>I</v>
          </cell>
        </row>
        <row r="9672">
          <cell r="G9672" t="str">
            <v>SPO-2023/07-0038, SPO-2023/04-0049, SPO-2022/12-0047, SPO-2022/06-0083, SPO-2022/08-0005, SPO-2022/10-0015, SPO-2022/08-0032, SPO-2022/07-0008, SPO-2022/09-0021</v>
          </cell>
        </row>
        <row r="9672">
          <cell r="I9672" t="str">
            <v>F</v>
          </cell>
          <cell r="J9672">
            <v>84491</v>
          </cell>
          <cell r="K9672">
            <v>84491</v>
          </cell>
          <cell r="L9672">
            <v>253473</v>
          </cell>
          <cell r="M9672" t="str">
            <v>F</v>
          </cell>
          <cell r="N9672">
            <v>3</v>
          </cell>
          <cell r="O9672" t="str">
            <v>N</v>
          </cell>
        </row>
        <row r="9673">
          <cell r="G9673" t="str">
            <v>SPO-2022/08-0011, SPO-2023/05-0043</v>
          </cell>
        </row>
        <row r="9673">
          <cell r="I9673" t="str">
            <v>F</v>
          </cell>
          <cell r="J9673">
            <v>152880</v>
          </cell>
          <cell r="K9673">
            <v>152880</v>
          </cell>
          <cell r="L9673">
            <v>152880</v>
          </cell>
          <cell r="M9673" t="str">
            <v>F</v>
          </cell>
          <cell r="N9673">
            <v>1</v>
          </cell>
          <cell r="O9673" t="str">
            <v>N</v>
          </cell>
        </row>
        <row r="9674">
          <cell r="G9674" t="str">
            <v>GR-2022/05-0039</v>
          </cell>
        </row>
        <row r="9674">
          <cell r="I9674" t="str">
            <v>F</v>
          </cell>
          <cell r="J9674">
            <v>260</v>
          </cell>
          <cell r="K9674">
            <v>260</v>
          </cell>
          <cell r="L9674">
            <v>260</v>
          </cell>
          <cell r="M9674" t="str">
            <v>F</v>
          </cell>
          <cell r="N9674">
            <v>1</v>
          </cell>
          <cell r="O9674" t="str">
            <v>L</v>
          </cell>
        </row>
        <row r="9675">
          <cell r="G9675" t="str">
            <v>SPO-2023/03-0036, SPO-2022/10-0015, SPO-2022/07-0008, SPO-2022/09-0021, SPO-2023/04-0017, SPO-2022/08-0005, SPO-2023/06-0042, SPO-2022/06-0083, SPO-2022/11-0047, SPO-2022/08-0032, SPO-2022/12-0024, SPO-2022/11-0025, SPO-2022/07-0007, SPO-2022/09-0034</v>
          </cell>
        </row>
        <row r="9675">
          <cell r="I9675" t="str">
            <v>F</v>
          </cell>
          <cell r="J9675">
            <v>687853.08</v>
          </cell>
          <cell r="K9675">
            <v>687853.08</v>
          </cell>
          <cell r="L9675">
            <v>687853.08</v>
          </cell>
          <cell r="M9675" t="str">
            <v>F</v>
          </cell>
          <cell r="N9675">
            <v>1</v>
          </cell>
          <cell r="O9675" t="str">
            <v>N</v>
          </cell>
        </row>
        <row r="9676">
          <cell r="G9676" t="str">
            <v>SPO-2022/07-0016, SPO-2022/08-0019, SPO-2024/05-0029, SPO-2024/08-0052, SPO-2022/11-0044, SPO-2023/05-0007, SPO-2022/07-0020, SPO-2022/11-0026, SPO-2022/08-0001, SPO-2024/07-0035, SPO-2022/06-0089, SPO-2024/01-0056, SPO-2024/08-0001, SPO-2024/01-0055</v>
          </cell>
        </row>
        <row r="9676">
          <cell r="I9676" t="str">
            <v>F</v>
          </cell>
          <cell r="J9676">
            <v>400935</v>
          </cell>
          <cell r="K9676">
            <v>400935</v>
          </cell>
          <cell r="L9676">
            <v>1202805</v>
          </cell>
          <cell r="M9676" t="str">
            <v>F</v>
          </cell>
          <cell r="N9676">
            <v>3</v>
          </cell>
          <cell r="O9676" t="str">
            <v>L</v>
          </cell>
        </row>
        <row r="9677">
          <cell r="G9677" t="str">
            <v>SPO-2022/06-0011, SPO-2022/06-0071, SPO-2022/08-0027</v>
          </cell>
        </row>
        <row r="9677">
          <cell r="I9677" t="str">
            <v>F</v>
          </cell>
          <cell r="J9677">
            <v>33172</v>
          </cell>
          <cell r="K9677">
            <v>33172</v>
          </cell>
          <cell r="L9677">
            <v>33172</v>
          </cell>
          <cell r="M9677" t="str">
            <v>F</v>
          </cell>
          <cell r="N9677">
            <v>1</v>
          </cell>
          <cell r="O9677" t="str">
            <v>L</v>
          </cell>
        </row>
        <row r="9678">
          <cell r="G9678" t="str">
            <v>SPO-2023/02-0020, SPO-2023/02-0002, SPO-2022/11-0053, SPO-2022/12-0009, SPO-2022/07-0025, SPO-2023/03-0039, SPO-2022/11-0022, SPO-2022/06-0053, SPO-2022/07-0005</v>
          </cell>
        </row>
        <row r="9678">
          <cell r="I9678" t="str">
            <v>F</v>
          </cell>
          <cell r="J9678">
            <v>151492</v>
          </cell>
          <cell r="K9678">
            <v>151492</v>
          </cell>
          <cell r="L9678">
            <v>454476</v>
          </cell>
          <cell r="M9678" t="str">
            <v>F</v>
          </cell>
          <cell r="N9678">
            <v>3</v>
          </cell>
          <cell r="O9678" t="str">
            <v>L</v>
          </cell>
        </row>
        <row r="9679">
          <cell r="G9679" t="str">
            <v>SPO-2023/04-0006, SPO-2022/08-0024</v>
          </cell>
        </row>
        <row r="9679">
          <cell r="I9679" t="str">
            <v>F</v>
          </cell>
          <cell r="J9679">
            <v>222000</v>
          </cell>
          <cell r="K9679">
            <v>222000</v>
          </cell>
          <cell r="L9679">
            <v>666000</v>
          </cell>
          <cell r="M9679" t="str">
            <v>F</v>
          </cell>
          <cell r="N9679">
            <v>3</v>
          </cell>
          <cell r="O9679" t="str">
            <v>N</v>
          </cell>
        </row>
        <row r="9680">
          <cell r="G9680" t="str">
            <v>SPO-2022/07-0046, SPO-2022/07-0047</v>
          </cell>
        </row>
        <row r="9680">
          <cell r="I9680" t="str">
            <v>F</v>
          </cell>
          <cell r="J9680">
            <v>41937</v>
          </cell>
          <cell r="K9680">
            <v>41937</v>
          </cell>
          <cell r="L9680">
            <v>125811</v>
          </cell>
          <cell r="M9680" t="str">
            <v>F</v>
          </cell>
          <cell r="N9680">
            <v>3</v>
          </cell>
          <cell r="O9680" t="str">
            <v>L</v>
          </cell>
        </row>
        <row r="9681">
          <cell r="G9681" t="str">
            <v>SPO-2022/06-0047</v>
          </cell>
        </row>
        <row r="9681">
          <cell r="I9681" t="str">
            <v>F</v>
          </cell>
          <cell r="J9681">
            <v>2400</v>
          </cell>
          <cell r="K9681">
            <v>2400</v>
          </cell>
          <cell r="L9681">
            <v>7200</v>
          </cell>
          <cell r="M9681" t="str">
            <v>F</v>
          </cell>
          <cell r="N9681">
            <v>3</v>
          </cell>
          <cell r="O9681" t="str">
            <v>L</v>
          </cell>
        </row>
        <row r="9682">
          <cell r="G9682" t="str">
            <v>SPO-2022/07-0035, SPO-2022/08-0021</v>
          </cell>
        </row>
        <row r="9682">
          <cell r="I9682" t="str">
            <v>F</v>
          </cell>
          <cell r="J9682">
            <v>24400</v>
          </cell>
          <cell r="K9682">
            <v>24400</v>
          </cell>
          <cell r="L9682">
            <v>73200</v>
          </cell>
          <cell r="M9682" t="str">
            <v>F</v>
          </cell>
          <cell r="N9682">
            <v>3</v>
          </cell>
          <cell r="O9682" t="str">
            <v>L</v>
          </cell>
        </row>
        <row r="9683">
          <cell r="G9683" t="str">
            <v>SPO-2022/07-0034</v>
          </cell>
        </row>
        <row r="9683">
          <cell r="I9683" t="str">
            <v>F</v>
          </cell>
          <cell r="J9683">
            <v>20460</v>
          </cell>
          <cell r="K9683">
            <v>20460</v>
          </cell>
          <cell r="L9683">
            <v>61380</v>
          </cell>
          <cell r="M9683" t="str">
            <v>F</v>
          </cell>
          <cell r="N9683">
            <v>3</v>
          </cell>
          <cell r="O9683" t="str">
            <v>L</v>
          </cell>
        </row>
        <row r="9684">
          <cell r="G9684" t="str">
            <v>SPO-2022/08-0005</v>
          </cell>
        </row>
        <row r="9684">
          <cell r="I9684" t="str">
            <v>F</v>
          </cell>
          <cell r="J9684">
            <v>65196</v>
          </cell>
          <cell r="K9684">
            <v>65196</v>
          </cell>
          <cell r="L9684">
            <v>195588</v>
          </cell>
          <cell r="M9684" t="str">
            <v>F</v>
          </cell>
          <cell r="N9684">
            <v>3</v>
          </cell>
          <cell r="O9684" t="str">
            <v>L</v>
          </cell>
        </row>
        <row r="9685">
          <cell r="F9685" t="str">
            <v>CMAU5893235</v>
          </cell>
          <cell r="G9685" t="str">
            <v>GR-2022/05-0029</v>
          </cell>
          <cell r="H9685" t="str">
            <v>202104-S0096, 202104-S0102, 202203-S0054, 202105-S0033, 202104-S0064, 202203-S0084, 202202-S0030, 202204-S0014, 202203-S0005, 202203-S0089, 202202-S0009, 202111-S0045, 202203-S0042, 202204-S0069, 202201-S0013, 202203-S0100</v>
          </cell>
          <cell r="I9685" t="str">
            <v>F</v>
          </cell>
          <cell r="J9685">
            <v>240037.99</v>
          </cell>
          <cell r="K9685">
            <v>240037.99</v>
          </cell>
          <cell r="L9685">
            <v>240037.99</v>
          </cell>
          <cell r="M9685" t="str">
            <v>F</v>
          </cell>
          <cell r="N9685">
            <v>1</v>
          </cell>
          <cell r="O9685" t="str">
            <v>I</v>
          </cell>
        </row>
        <row r="9686">
          <cell r="G9686" t="str">
            <v>SPO-2022/08-0032, SPO-2022/09-0034, SPO-2022/07-0008</v>
          </cell>
        </row>
        <row r="9686">
          <cell r="I9686" t="str">
            <v>F</v>
          </cell>
          <cell r="J9686">
            <v>142770</v>
          </cell>
          <cell r="K9686">
            <v>142770</v>
          </cell>
          <cell r="L9686">
            <v>428310</v>
          </cell>
          <cell r="M9686" t="str">
            <v>F</v>
          </cell>
          <cell r="N9686">
            <v>3</v>
          </cell>
          <cell r="O9686" t="str">
            <v>N</v>
          </cell>
        </row>
        <row r="9687">
          <cell r="G9687" t="str">
            <v>SPO-2022/07-0008</v>
          </cell>
        </row>
        <row r="9687">
          <cell r="I9687" t="str">
            <v>F</v>
          </cell>
          <cell r="J9687">
            <v>1133.8</v>
          </cell>
          <cell r="K9687">
            <v>1133.8</v>
          </cell>
          <cell r="L9687">
            <v>3401.4</v>
          </cell>
          <cell r="M9687" t="str">
            <v>F</v>
          </cell>
          <cell r="N9687">
            <v>3</v>
          </cell>
          <cell r="O9687" t="str">
            <v>L</v>
          </cell>
        </row>
        <row r="9688">
          <cell r="G9688" t="str">
            <v>SPO-2022/06-0078</v>
          </cell>
        </row>
        <row r="9688">
          <cell r="I9688" t="str">
            <v>F</v>
          </cell>
          <cell r="J9688">
            <v>4000</v>
          </cell>
          <cell r="K9688">
            <v>4000</v>
          </cell>
          <cell r="L9688">
            <v>12000</v>
          </cell>
          <cell r="M9688" t="str">
            <v>F</v>
          </cell>
          <cell r="N9688">
            <v>3</v>
          </cell>
          <cell r="O9688" t="str">
            <v>L</v>
          </cell>
        </row>
        <row r="9689">
          <cell r="G9689" t="str">
            <v>SPO-2022/06-0044, SPO-2022/07-0001</v>
          </cell>
        </row>
        <row r="9689">
          <cell r="I9689" t="str">
            <v>F</v>
          </cell>
          <cell r="J9689">
            <v>4030.66</v>
          </cell>
          <cell r="K9689">
            <v>4030.66</v>
          </cell>
          <cell r="L9689">
            <v>12091.98</v>
          </cell>
          <cell r="M9689" t="str">
            <v>F</v>
          </cell>
          <cell r="N9689">
            <v>3</v>
          </cell>
          <cell r="O9689" t="str">
            <v>L</v>
          </cell>
        </row>
        <row r="9690">
          <cell r="G9690" t="str">
            <v>SPO-2022/06-0012</v>
          </cell>
        </row>
        <row r="9690">
          <cell r="I9690" t="str">
            <v>F</v>
          </cell>
          <cell r="J9690">
            <v>5610</v>
          </cell>
          <cell r="K9690">
            <v>5610</v>
          </cell>
          <cell r="L9690">
            <v>16830</v>
          </cell>
          <cell r="M9690" t="str">
            <v>F</v>
          </cell>
          <cell r="N9690">
            <v>3</v>
          </cell>
          <cell r="O9690" t="str">
            <v>L</v>
          </cell>
        </row>
        <row r="9691">
          <cell r="G9691" t="str">
            <v>SPO-2022/06-0075</v>
          </cell>
        </row>
        <row r="9691">
          <cell r="I9691" t="str">
            <v>F</v>
          </cell>
          <cell r="J9691">
            <v>2940</v>
          </cell>
          <cell r="K9691">
            <v>2940</v>
          </cell>
          <cell r="L9691">
            <v>8820</v>
          </cell>
          <cell r="M9691" t="str">
            <v>F</v>
          </cell>
          <cell r="N9691">
            <v>3</v>
          </cell>
          <cell r="O9691" t="str">
            <v>L</v>
          </cell>
        </row>
        <row r="9692">
          <cell r="G9692" t="str">
            <v>SPO-2022/06-0077</v>
          </cell>
        </row>
        <row r="9692">
          <cell r="I9692" t="str">
            <v>F</v>
          </cell>
          <cell r="J9692">
            <v>1766.91</v>
          </cell>
          <cell r="K9692">
            <v>1766.91</v>
          </cell>
          <cell r="L9692">
            <v>5300.73</v>
          </cell>
          <cell r="M9692" t="str">
            <v>F</v>
          </cell>
          <cell r="N9692">
            <v>3</v>
          </cell>
          <cell r="O9692" t="str">
            <v>L</v>
          </cell>
        </row>
        <row r="9693">
          <cell r="G9693" t="str">
            <v>SPO-2022/06-0008, SPO-2022/09-0003, SPO-2022/07-0043</v>
          </cell>
        </row>
        <row r="9693">
          <cell r="I9693" t="str">
            <v>F</v>
          </cell>
          <cell r="J9693">
            <v>51017.4</v>
          </cell>
          <cell r="K9693">
            <v>51017.4</v>
          </cell>
          <cell r="L9693">
            <v>153052.2</v>
          </cell>
          <cell r="M9693" t="str">
            <v>F</v>
          </cell>
          <cell r="N9693">
            <v>3</v>
          </cell>
          <cell r="O9693" t="str">
            <v>L</v>
          </cell>
        </row>
        <row r="9694">
          <cell r="F9694" t="str">
            <v>TCKU6026770</v>
          </cell>
          <cell r="G9694" t="str">
            <v>GR-2022/06-0008</v>
          </cell>
          <cell r="H9694" t="str">
            <v>202201-S0009, 202203-S0021, 202202-S0049, 202203-S0035, 202201-S0010, 202104-S0045, 202104-S0004, 202110-S0046</v>
          </cell>
          <cell r="I9694" t="str">
            <v>F</v>
          </cell>
          <cell r="J9694">
            <v>26798.64</v>
          </cell>
          <cell r="K9694">
            <v>26798.64</v>
          </cell>
          <cell r="L9694">
            <v>118659.02</v>
          </cell>
          <cell r="M9694" t="str">
            <v>F</v>
          </cell>
          <cell r="N9694">
            <v>4.4278</v>
          </cell>
          <cell r="O9694" t="str">
            <v>I</v>
          </cell>
        </row>
        <row r="9695">
          <cell r="F9695" t="str">
            <v>CMAU9357781</v>
          </cell>
          <cell r="G9695" t="str">
            <v>GR-2022/05-0036</v>
          </cell>
          <cell r="H9695" t="str">
            <v>202203-S0054, 202109-S0070, 202111-S0027, 202203-S0005, 202105-S0033, 202110-S0045, 202202-S0013, 202202-S0026, 202111-S0045, 202110-S0004, 202202-S0007</v>
          </cell>
          <cell r="I9695" t="str">
            <v>F</v>
          </cell>
          <cell r="J9695">
            <v>391445.31</v>
          </cell>
          <cell r="K9695">
            <v>391445.31</v>
          </cell>
          <cell r="L9695">
            <v>391445.31</v>
          </cell>
          <cell r="M9695" t="str">
            <v>F</v>
          </cell>
          <cell r="N9695">
            <v>1</v>
          </cell>
          <cell r="O9695" t="str">
            <v>I</v>
          </cell>
        </row>
        <row r="9696">
          <cell r="G9696" t="str">
            <v>SPO-2022/06-0044</v>
          </cell>
        </row>
        <row r="9696">
          <cell r="I9696" t="str">
            <v>F</v>
          </cell>
          <cell r="J9696">
            <v>43.88</v>
          </cell>
          <cell r="K9696">
            <v>43.88</v>
          </cell>
          <cell r="L9696">
            <v>131.64</v>
          </cell>
          <cell r="M9696" t="str">
            <v>F</v>
          </cell>
          <cell r="N9696">
            <v>3</v>
          </cell>
          <cell r="O9696" t="str">
            <v>L</v>
          </cell>
        </row>
        <row r="9697">
          <cell r="G9697" t="str">
            <v>SPO-2022/09-0034, SPO-2022/08-0032</v>
          </cell>
        </row>
        <row r="9697">
          <cell r="I9697" t="str">
            <v>F</v>
          </cell>
          <cell r="J9697">
            <v>11970</v>
          </cell>
          <cell r="K9697">
            <v>11970</v>
          </cell>
          <cell r="L9697">
            <v>35910</v>
          </cell>
          <cell r="M9697" t="str">
            <v>F</v>
          </cell>
          <cell r="N9697">
            <v>3</v>
          </cell>
          <cell r="O9697" t="str">
            <v>N</v>
          </cell>
        </row>
        <row r="9698">
          <cell r="G9698" t="str">
            <v>SPO-2022/07-0007, SPO-2022/08-0032, SPO-2022/12-0024, SPO-2024/01-0010</v>
          </cell>
        </row>
        <row r="9698">
          <cell r="I9698" t="str">
            <v>F</v>
          </cell>
          <cell r="J9698">
            <v>82945</v>
          </cell>
          <cell r="K9698">
            <v>82945</v>
          </cell>
          <cell r="L9698">
            <v>248835</v>
          </cell>
          <cell r="M9698" t="str">
            <v>F</v>
          </cell>
          <cell r="N9698">
            <v>3</v>
          </cell>
          <cell r="O9698" t="str">
            <v>L</v>
          </cell>
        </row>
        <row r="9699">
          <cell r="G9699" t="str">
            <v>SPO-2022/09-0034, SPO-2022/08-0032</v>
          </cell>
        </row>
        <row r="9699">
          <cell r="I9699" t="str">
            <v>F</v>
          </cell>
          <cell r="J9699">
            <v>149390</v>
          </cell>
          <cell r="K9699">
            <v>149390</v>
          </cell>
          <cell r="L9699">
            <v>448170</v>
          </cell>
          <cell r="M9699" t="str">
            <v>F</v>
          </cell>
          <cell r="N9699">
            <v>3</v>
          </cell>
          <cell r="O9699" t="str">
            <v>L</v>
          </cell>
        </row>
        <row r="9700">
          <cell r="F9700" t="str">
            <v>MSMU8967689</v>
          </cell>
          <cell r="G9700" t="str">
            <v>GR-2022/06-0061</v>
          </cell>
          <cell r="H9700" t="str">
            <v>202202-S0028, 202203-S0087, 202110-S0096</v>
          </cell>
          <cell r="I9700" t="str">
            <v>F</v>
          </cell>
          <cell r="J9700">
            <v>16482.5</v>
          </cell>
          <cell r="K9700">
            <v>16482.5</v>
          </cell>
          <cell r="L9700">
            <v>72908.69</v>
          </cell>
          <cell r="M9700" t="str">
            <v>F</v>
          </cell>
          <cell r="N9700">
            <v>4.4234</v>
          </cell>
          <cell r="O9700" t="str">
            <v>I</v>
          </cell>
        </row>
        <row r="9701">
          <cell r="F9701" t="str">
            <v>TEMU8301325</v>
          </cell>
          <cell r="G9701" t="str">
            <v>GR-2022/06-0056</v>
          </cell>
          <cell r="H9701" t="str">
            <v>202111-S0024, 202203-S0032, 202103-S0015</v>
          </cell>
          <cell r="I9701" t="str">
            <v>F</v>
          </cell>
          <cell r="J9701">
            <v>16050.66</v>
          </cell>
          <cell r="K9701">
            <v>16050.66</v>
          </cell>
          <cell r="L9701">
            <v>71191.1</v>
          </cell>
          <cell r="M9701" t="str">
            <v>F</v>
          </cell>
          <cell r="N9701">
            <v>4.4354</v>
          </cell>
          <cell r="O9701" t="str">
            <v>I</v>
          </cell>
        </row>
        <row r="9702">
          <cell r="F9702" t="str">
            <v>CRXU9744423</v>
          </cell>
          <cell r="G9702" t="str">
            <v>GR-2022/06-0049</v>
          </cell>
          <cell r="H9702" t="str">
            <v>202111-S0023, 202111-S0022, 202111-S0024</v>
          </cell>
          <cell r="I9702" t="str">
            <v>F</v>
          </cell>
          <cell r="J9702">
            <v>17650.51</v>
          </cell>
          <cell r="K9702">
            <v>17650.51</v>
          </cell>
          <cell r="L9702">
            <v>78287.07</v>
          </cell>
          <cell r="M9702" t="str">
            <v>F</v>
          </cell>
          <cell r="N9702">
            <v>4.4354</v>
          </cell>
          <cell r="O9702" t="str">
            <v>I</v>
          </cell>
        </row>
        <row r="9703">
          <cell r="G9703" t="str">
            <v>SPO-2022/06-0076</v>
          </cell>
        </row>
        <row r="9703">
          <cell r="I9703" t="str">
            <v>F</v>
          </cell>
          <cell r="J9703">
            <v>2160</v>
          </cell>
          <cell r="K9703">
            <v>2160</v>
          </cell>
          <cell r="L9703">
            <v>6480</v>
          </cell>
          <cell r="M9703" t="str">
            <v>F</v>
          </cell>
          <cell r="N9703">
            <v>3</v>
          </cell>
          <cell r="O9703" t="str">
            <v>L</v>
          </cell>
        </row>
        <row r="9704">
          <cell r="G9704" t="str">
            <v>SPO-2022/07-0040, SPO-2022/08-0029</v>
          </cell>
        </row>
        <row r="9704">
          <cell r="I9704" t="str">
            <v>F</v>
          </cell>
          <cell r="J9704">
            <v>42745.05</v>
          </cell>
          <cell r="K9704">
            <v>42745.05</v>
          </cell>
          <cell r="L9704">
            <v>128235.15</v>
          </cell>
          <cell r="M9704" t="str">
            <v>F</v>
          </cell>
          <cell r="N9704">
            <v>3</v>
          </cell>
          <cell r="O9704" t="str">
            <v>L</v>
          </cell>
        </row>
        <row r="9705">
          <cell r="G9705" t="str">
            <v>SPO-2022/08-0020, SPO-2022/07-0034</v>
          </cell>
        </row>
        <row r="9705">
          <cell r="I9705" t="str">
            <v>F</v>
          </cell>
          <cell r="J9705">
            <v>64500</v>
          </cell>
          <cell r="K9705">
            <v>64500</v>
          </cell>
          <cell r="L9705">
            <v>193500</v>
          </cell>
          <cell r="M9705" t="str">
            <v>F</v>
          </cell>
          <cell r="N9705">
            <v>3</v>
          </cell>
          <cell r="O9705" t="str">
            <v>L</v>
          </cell>
        </row>
        <row r="9706">
          <cell r="G9706" t="str">
            <v>SPO-2022/08-0033, SPO-2024/01-0026, SPO-2024/01-0120, SPO-2022/08-0034</v>
          </cell>
        </row>
        <row r="9706">
          <cell r="I9706" t="str">
            <v>F</v>
          </cell>
          <cell r="J9706">
            <v>58240</v>
          </cell>
          <cell r="K9706">
            <v>58240</v>
          </cell>
          <cell r="L9706">
            <v>174720</v>
          </cell>
          <cell r="M9706" t="str">
            <v>F</v>
          </cell>
          <cell r="N9706">
            <v>3</v>
          </cell>
          <cell r="O9706" t="str">
            <v>L</v>
          </cell>
        </row>
        <row r="9707">
          <cell r="G9707" t="str">
            <v>SPO-2022/06-0083</v>
          </cell>
        </row>
        <row r="9707">
          <cell r="I9707" t="str">
            <v>F</v>
          </cell>
          <cell r="J9707">
            <v>34260</v>
          </cell>
          <cell r="K9707">
            <v>34260</v>
          </cell>
          <cell r="L9707">
            <v>102780</v>
          </cell>
          <cell r="M9707" t="str">
            <v>F</v>
          </cell>
          <cell r="N9707">
            <v>3</v>
          </cell>
          <cell r="O9707" t="str">
            <v>L</v>
          </cell>
        </row>
        <row r="9708">
          <cell r="G9708" t="str">
            <v>SPO-2022/09-0050, SPO-2023/04-0001, SPO-2024/05-0020, SPO-2022/11-0053, SPO-2022/12-0059, SPO-2024/10-0067, SPO-2024/07-0004, SPO-2023/09-0023, SPO-2023/08-0036, SPO-2023/05-0041, SPO-2024/01-0064, SPO-2023/03-0041, SPO-2023/12-0052, SPO-2024/04-0036, SPO-2022/11-0020, SPO-2023/06-0048, SPO-2022/08-0009, SPO-2024/01-0059, SPO-2024/05-0034, SPO-2023/10-0021, SPO-2024/07-0053</v>
          </cell>
        </row>
        <row r="9708">
          <cell r="I9708" t="str">
            <v>F</v>
          </cell>
          <cell r="J9708">
            <v>330872</v>
          </cell>
          <cell r="K9708">
            <v>330872</v>
          </cell>
          <cell r="L9708">
            <v>992616</v>
          </cell>
          <cell r="M9708" t="str">
            <v>F</v>
          </cell>
          <cell r="N9708">
            <v>3</v>
          </cell>
          <cell r="O9708" t="str">
            <v>L</v>
          </cell>
        </row>
        <row r="9709">
          <cell r="G9709" t="str">
            <v>SPO-2022/08-0020, SPO-2022/07-0034</v>
          </cell>
        </row>
        <row r="9709">
          <cell r="I9709" t="str">
            <v>F</v>
          </cell>
          <cell r="J9709">
            <v>16080</v>
          </cell>
          <cell r="K9709">
            <v>16080</v>
          </cell>
          <cell r="L9709">
            <v>48240</v>
          </cell>
          <cell r="M9709" t="str">
            <v>F</v>
          </cell>
          <cell r="N9709">
            <v>3</v>
          </cell>
          <cell r="O9709" t="str">
            <v>L</v>
          </cell>
        </row>
        <row r="9710">
          <cell r="F9710" t="str">
            <v>IAAU1717562</v>
          </cell>
          <cell r="G9710" t="str">
            <v>GR-2022/06-0004</v>
          </cell>
          <cell r="H9710" t="str">
            <v>202111-S0088, 202202-S0033, 202203-S0021, 202203-S0056</v>
          </cell>
          <cell r="I9710" t="str">
            <v>F</v>
          </cell>
          <cell r="J9710">
            <v>19527.22</v>
          </cell>
          <cell r="K9710">
            <v>19527.22</v>
          </cell>
          <cell r="L9710">
            <v>86462.62</v>
          </cell>
          <cell r="M9710" t="str">
            <v>F</v>
          </cell>
          <cell r="N9710">
            <v>4.4278</v>
          </cell>
          <cell r="O9710" t="str">
            <v>I</v>
          </cell>
        </row>
        <row r="9711">
          <cell r="F9711" t="str">
            <v>IAAU1701571</v>
          </cell>
          <cell r="G9711" t="str">
            <v>GR-2022/06-0012</v>
          </cell>
          <cell r="H9711" t="str">
            <v>202203-S0019, 202203-S0040, 202201-S0009, 202201-S0010, 202109-S0059, 202203-S0021</v>
          </cell>
          <cell r="I9711" t="str">
            <v>F</v>
          </cell>
          <cell r="J9711">
            <v>26642.63</v>
          </cell>
          <cell r="K9711">
            <v>26642.63</v>
          </cell>
          <cell r="L9711">
            <v>117968.24</v>
          </cell>
          <cell r="M9711" t="str">
            <v>F</v>
          </cell>
          <cell r="N9711">
            <v>4.4278</v>
          </cell>
          <cell r="O9711" t="str">
            <v>I</v>
          </cell>
        </row>
        <row r="9712">
          <cell r="G9712" t="str">
            <v>SPO-2022/06-0078</v>
          </cell>
        </row>
        <row r="9712">
          <cell r="I9712" t="str">
            <v>F</v>
          </cell>
          <cell r="J9712">
            <v>20500</v>
          </cell>
          <cell r="K9712">
            <v>20500</v>
          </cell>
          <cell r="L9712">
            <v>61500</v>
          </cell>
          <cell r="M9712" t="str">
            <v>F</v>
          </cell>
          <cell r="N9712">
            <v>3</v>
          </cell>
          <cell r="O9712" t="str">
            <v>L</v>
          </cell>
        </row>
        <row r="9713">
          <cell r="G9713" t="str">
            <v>SPO-2022/07-0034</v>
          </cell>
        </row>
        <row r="9713">
          <cell r="I9713" t="str">
            <v>F</v>
          </cell>
          <cell r="J9713">
            <v>30145.5</v>
          </cell>
          <cell r="K9713">
            <v>30145.5</v>
          </cell>
          <cell r="L9713">
            <v>90436.5</v>
          </cell>
          <cell r="M9713" t="str">
            <v>F</v>
          </cell>
          <cell r="N9713">
            <v>3</v>
          </cell>
          <cell r="O9713" t="str">
            <v>L</v>
          </cell>
        </row>
        <row r="9714">
          <cell r="F9714" t="str">
            <v>BEAU4478361</v>
          </cell>
          <cell r="G9714" t="str">
            <v>GR-2022/06-0002</v>
          </cell>
          <cell r="H9714" t="str">
            <v>202202-S0038, 202202-S0031, 202110-S0062, 202110-S0075</v>
          </cell>
          <cell r="I9714" t="str">
            <v>F</v>
          </cell>
          <cell r="J9714">
            <v>18473.25</v>
          </cell>
          <cell r="K9714">
            <v>18473.25</v>
          </cell>
          <cell r="L9714">
            <v>81795.86</v>
          </cell>
          <cell r="M9714" t="str">
            <v>F</v>
          </cell>
          <cell r="N9714">
            <v>4.4278</v>
          </cell>
          <cell r="O9714" t="str">
            <v>I</v>
          </cell>
        </row>
        <row r="9715">
          <cell r="F9715" t="str">
            <v>BMOU4261452</v>
          </cell>
          <cell r="G9715" t="str">
            <v>GR-2022/06-0013</v>
          </cell>
          <cell r="H9715" t="str">
            <v>202110-S0075, 202103-S0106, 202202-S0038, 202202-S0031, 202110-S0062</v>
          </cell>
          <cell r="I9715" t="str">
            <v>F</v>
          </cell>
          <cell r="J9715">
            <v>16031.57</v>
          </cell>
          <cell r="K9715">
            <v>16031.57</v>
          </cell>
          <cell r="L9715">
            <v>70984.59</v>
          </cell>
          <cell r="M9715" t="str">
            <v>F</v>
          </cell>
          <cell r="N9715">
            <v>4.4278</v>
          </cell>
          <cell r="O9715" t="str">
            <v>I</v>
          </cell>
        </row>
        <row r="9716">
          <cell r="G9716" t="str">
            <v>SPO-2022/06-0087</v>
          </cell>
        </row>
        <row r="9716">
          <cell r="I9716" t="str">
            <v>F</v>
          </cell>
          <cell r="J9716">
            <v>9375</v>
          </cell>
          <cell r="K9716">
            <v>9375</v>
          </cell>
          <cell r="L9716">
            <v>28125</v>
          </cell>
          <cell r="M9716" t="str">
            <v>F</v>
          </cell>
          <cell r="N9716">
            <v>3</v>
          </cell>
          <cell r="O9716" t="str">
            <v>L</v>
          </cell>
        </row>
        <row r="9717">
          <cell r="G9717" t="str">
            <v>SPO-2022/05-0022</v>
          </cell>
        </row>
        <row r="9717">
          <cell r="I9717" t="str">
            <v>F</v>
          </cell>
          <cell r="J9717">
            <v>504</v>
          </cell>
          <cell r="K9717">
            <v>504</v>
          </cell>
          <cell r="L9717">
            <v>1512</v>
          </cell>
          <cell r="M9717" t="str">
            <v>F</v>
          </cell>
          <cell r="N9717">
            <v>3</v>
          </cell>
          <cell r="O9717" t="str">
            <v>L</v>
          </cell>
        </row>
        <row r="9718">
          <cell r="G9718" t="str">
            <v>SPO-2022/08-0057, SPO-2024/01-0055, SPO-2024/09-0074, SPO-2024/05-0029, SPO-2022/06-0089, SPO-2022/08-0001, SPO-2024/01-0056, SPO-2024/07-0035, SPO-2024/06-0031, SPO-2024/04-0068, SPO-2023/10-0039, SPO-2022/09-0052, SPO-2024/07-0034, SPO-2024/03-0023, SPO-2022/06-0085, SPO-2024/05-0028, SPO-2024/09-0079, SPO-2022/06-0086, SPO-2024/06-0032, SPO-2024/08-0052</v>
          </cell>
        </row>
        <row r="9718">
          <cell r="I9718" t="str">
            <v>F</v>
          </cell>
          <cell r="J9718">
            <v>601976.5</v>
          </cell>
          <cell r="K9718">
            <v>601976.5</v>
          </cell>
          <cell r="L9718">
            <v>1805929.5</v>
          </cell>
          <cell r="M9718" t="str">
            <v>F</v>
          </cell>
          <cell r="N9718">
            <v>3</v>
          </cell>
          <cell r="O9718" t="str">
            <v>L</v>
          </cell>
        </row>
        <row r="9719">
          <cell r="G9719" t="str">
            <v>SPO-2022/08-0034, SPO-2022/08-0056, SPO-2022/08-0033</v>
          </cell>
        </row>
        <row r="9719">
          <cell r="I9719" t="str">
            <v>F</v>
          </cell>
          <cell r="J9719">
            <v>67660</v>
          </cell>
          <cell r="K9719">
            <v>67660</v>
          </cell>
          <cell r="L9719">
            <v>202980</v>
          </cell>
          <cell r="M9719" t="str">
            <v>F</v>
          </cell>
          <cell r="N9719">
            <v>3</v>
          </cell>
          <cell r="O9719" t="str">
            <v>L</v>
          </cell>
        </row>
        <row r="9720">
          <cell r="F9720" t="str">
            <v>CAIU7741590</v>
          </cell>
          <cell r="G9720" t="str">
            <v>GR-2022/06-0065</v>
          </cell>
          <cell r="H9720" t="str">
            <v>202203-S0034, 202203-S0049, 202203-S0080, 202203-S0098, 202202-S0040, 202203-S0018, 202203-S0008, 202203-S0024, 202203-S0096, 202112-S0008, 202203-S0039, 202112-S0025</v>
          </cell>
          <cell r="I9720" t="str">
            <v>F</v>
          </cell>
          <cell r="J9720">
            <v>51081.31</v>
          </cell>
          <cell r="K9720">
            <v>51081.31</v>
          </cell>
          <cell r="L9720">
            <v>226566.04</v>
          </cell>
          <cell r="M9720" t="str">
            <v>F</v>
          </cell>
          <cell r="N9720">
            <v>4.4354</v>
          </cell>
          <cell r="O9720" t="str">
            <v>I</v>
          </cell>
        </row>
        <row r="9721">
          <cell r="G9721" t="str">
            <v>SPO-2022/07-0017</v>
          </cell>
        </row>
        <row r="9721">
          <cell r="I9721" t="str">
            <v>F</v>
          </cell>
          <cell r="J9721">
            <v>13200</v>
          </cell>
          <cell r="K9721">
            <v>13200</v>
          </cell>
          <cell r="L9721">
            <v>39600</v>
          </cell>
          <cell r="M9721" t="str">
            <v>F</v>
          </cell>
          <cell r="N9721">
            <v>3</v>
          </cell>
          <cell r="O9721" t="str">
            <v>L</v>
          </cell>
        </row>
        <row r="9722">
          <cell r="G9722" t="str">
            <v>SPO-2022/08-0033</v>
          </cell>
        </row>
        <row r="9722">
          <cell r="I9722" t="str">
            <v>F</v>
          </cell>
          <cell r="J9722">
            <v>466</v>
          </cell>
          <cell r="K9722">
            <v>466</v>
          </cell>
          <cell r="L9722">
            <v>1398</v>
          </cell>
          <cell r="M9722" t="str">
            <v>F</v>
          </cell>
          <cell r="N9722">
            <v>3</v>
          </cell>
          <cell r="O9722" t="str">
            <v>N</v>
          </cell>
        </row>
        <row r="9723">
          <cell r="G9723" t="str">
            <v>SPO-2022/08-0021, SPO-2022/07-0035, SPO-2022/09-0022</v>
          </cell>
        </row>
        <row r="9723">
          <cell r="I9723" t="str">
            <v>F</v>
          </cell>
          <cell r="J9723">
            <v>171900</v>
          </cell>
          <cell r="K9723">
            <v>171900</v>
          </cell>
          <cell r="L9723">
            <v>515700</v>
          </cell>
          <cell r="M9723" t="str">
            <v>F</v>
          </cell>
          <cell r="N9723">
            <v>3</v>
          </cell>
          <cell r="O9723" t="str">
            <v>L</v>
          </cell>
        </row>
        <row r="9724">
          <cell r="G9724" t="str">
            <v>SPO-2022/11-0006, SPO-2023/07-0014, SPO-2023/04-0009, SPO-2023/09-0010, SPO-2024/03-0036, SPO-2022/07-0039, SPO-2022/11-0065, SPO-2022/08-0022, SPO-2023/03-0022</v>
          </cell>
        </row>
        <row r="9724">
          <cell r="I9724" t="str">
            <v>F</v>
          </cell>
          <cell r="J9724">
            <v>214203</v>
          </cell>
          <cell r="K9724">
            <v>214203</v>
          </cell>
          <cell r="L9724">
            <v>642609</v>
          </cell>
          <cell r="M9724" t="str">
            <v>F</v>
          </cell>
          <cell r="N9724">
            <v>3</v>
          </cell>
          <cell r="O9724" t="str">
            <v>L</v>
          </cell>
        </row>
        <row r="9725">
          <cell r="G9725" t="str">
            <v>SPO-2022/09-0057, SPO-2022/06-0046, SPO-2022/08-0055, SPO-2022/08-0034, SPO-2022/09-0041</v>
          </cell>
        </row>
        <row r="9725">
          <cell r="I9725" t="str">
            <v>F</v>
          </cell>
          <cell r="J9725">
            <v>136610</v>
          </cell>
          <cell r="K9725">
            <v>136610</v>
          </cell>
          <cell r="L9725">
            <v>409830</v>
          </cell>
          <cell r="M9725" t="str">
            <v>F</v>
          </cell>
          <cell r="N9725">
            <v>3</v>
          </cell>
          <cell r="O9725" t="str">
            <v>L</v>
          </cell>
        </row>
        <row r="9726">
          <cell r="F9726" t="str">
            <v>MSMU7357906</v>
          </cell>
          <cell r="G9726" t="str">
            <v>GR-2022/06-0050</v>
          </cell>
          <cell r="H9726" t="str">
            <v>202109-S0039, 202202-S0042, 202203-S0101, 202104-S0078, 202010-S0074, 202110-S0091, 202110-S0031</v>
          </cell>
          <cell r="I9726" t="str">
            <v>F</v>
          </cell>
          <cell r="J9726">
            <v>17355.65</v>
          </cell>
          <cell r="K9726">
            <v>17355.65</v>
          </cell>
          <cell r="L9726">
            <v>76979.25</v>
          </cell>
          <cell r="M9726" t="str">
            <v>F</v>
          </cell>
          <cell r="N9726">
            <v>4.4354</v>
          </cell>
          <cell r="O9726" t="str">
            <v>I</v>
          </cell>
        </row>
        <row r="9727">
          <cell r="F9727" t="str">
            <v>TEMU8468138</v>
          </cell>
          <cell r="G9727" t="str">
            <v>GR-2022/06-0051</v>
          </cell>
          <cell r="H9727" t="str">
            <v>202203-S0016</v>
          </cell>
          <cell r="I9727" t="str">
            <v>F</v>
          </cell>
          <cell r="J9727">
            <v>16576.81</v>
          </cell>
          <cell r="K9727">
            <v>16576.81</v>
          </cell>
          <cell r="L9727">
            <v>73524.78</v>
          </cell>
          <cell r="M9727" t="str">
            <v>F</v>
          </cell>
          <cell r="N9727">
            <v>4.4354</v>
          </cell>
          <cell r="O9727" t="str">
            <v>I</v>
          </cell>
        </row>
        <row r="9728">
          <cell r="F9728" t="str">
            <v>MEDU4789266</v>
          </cell>
          <cell r="G9728" t="str">
            <v>GR-2022/06-0043</v>
          </cell>
          <cell r="H9728" t="str">
            <v>202112-S0043, 202106-S0048, 202204-S0003</v>
          </cell>
          <cell r="I9728" t="str">
            <v>F</v>
          </cell>
          <cell r="J9728">
            <v>14919.81</v>
          </cell>
          <cell r="K9728">
            <v>14919.81</v>
          </cell>
          <cell r="L9728">
            <v>66175.33</v>
          </cell>
          <cell r="M9728" t="str">
            <v>F</v>
          </cell>
          <cell r="N9728">
            <v>4.4354</v>
          </cell>
          <cell r="O9728" t="str">
            <v>I</v>
          </cell>
        </row>
        <row r="9729">
          <cell r="F9729" t="str">
            <v>MSMU7129510</v>
          </cell>
          <cell r="G9729" t="str">
            <v>GR-2022/06-0048</v>
          </cell>
          <cell r="H9729" t="str">
            <v>202203-S0011, 202110-S0053, 202104-S0086, 202202-S0046, 202104-S0044, 202103-S0017, 202103-S0023, 202110-S0051, 202104-S0047, 202105-S0001, 202111-S0047, 202201-S0012</v>
          </cell>
          <cell r="I9729" t="str">
            <v>F</v>
          </cell>
          <cell r="J9729">
            <v>17880.68</v>
          </cell>
          <cell r="K9729">
            <v>17880.68</v>
          </cell>
          <cell r="L9729">
            <v>79307.97</v>
          </cell>
          <cell r="M9729" t="str">
            <v>F</v>
          </cell>
          <cell r="N9729">
            <v>4.4354</v>
          </cell>
          <cell r="O9729" t="str">
            <v>I</v>
          </cell>
        </row>
        <row r="9730">
          <cell r="F9730" t="str">
            <v>YMMU6099428</v>
          </cell>
          <cell r="G9730" t="str">
            <v>GR-2022/05-0037</v>
          </cell>
          <cell r="H9730" t="str">
            <v>202104-S0045, 202201-S0010, 202203-S0091, 202203-S0040, 202203-S0014, 202203-S0021, 202202-S0021, 202110-S0017, 202202-S0049</v>
          </cell>
          <cell r="I9730" t="str">
            <v>F</v>
          </cell>
          <cell r="J9730">
            <v>18630.25</v>
          </cell>
          <cell r="K9730">
            <v>18630.25</v>
          </cell>
          <cell r="L9730">
            <v>81898.58</v>
          </cell>
          <cell r="M9730" t="str">
            <v>F</v>
          </cell>
          <cell r="N9730">
            <v>4.396</v>
          </cell>
          <cell r="O9730" t="str">
            <v>I</v>
          </cell>
        </row>
        <row r="9731">
          <cell r="F9731" t="str">
            <v>MSMU6174897</v>
          </cell>
          <cell r="G9731" t="str">
            <v>GR-2022/06-0037</v>
          </cell>
        </row>
        <row r="9731">
          <cell r="I9731" t="str">
            <v>F</v>
          </cell>
          <cell r="J9731">
            <v>13820.39</v>
          </cell>
          <cell r="K9731">
            <v>13820.39</v>
          </cell>
          <cell r="L9731">
            <v>61298.96</v>
          </cell>
          <cell r="M9731" t="str">
            <v>F</v>
          </cell>
          <cell r="N9731">
            <v>4.4354</v>
          </cell>
          <cell r="O9731" t="str">
            <v>I</v>
          </cell>
        </row>
        <row r="9732">
          <cell r="G9732" t="str">
            <v>SPO-2022/06-0012</v>
          </cell>
        </row>
        <row r="9732">
          <cell r="I9732" t="str">
            <v>F</v>
          </cell>
          <cell r="J9732">
            <v>31800</v>
          </cell>
          <cell r="K9732">
            <v>31800</v>
          </cell>
          <cell r="L9732">
            <v>95400</v>
          </cell>
          <cell r="M9732" t="str">
            <v>F</v>
          </cell>
          <cell r="N9732">
            <v>3</v>
          </cell>
          <cell r="O9732" t="str">
            <v>L</v>
          </cell>
        </row>
        <row r="9733">
          <cell r="G9733" t="str">
            <v>SPO-2022/09-0001, SPO-2022/08-0056, SPO-2022/11-0035, SPO-2024/04-0057, SPO-2024/07-0075, SPO-2023/01-0017, SPO-2024/08-0018, SPO-2022/07-0046, SPO-2022/10-0017</v>
          </cell>
        </row>
        <row r="9733">
          <cell r="I9733" t="str">
            <v>F</v>
          </cell>
          <cell r="J9733">
            <v>204425</v>
          </cell>
          <cell r="K9733">
            <v>204425</v>
          </cell>
          <cell r="L9733">
            <v>613275</v>
          </cell>
          <cell r="M9733" t="str">
            <v>F</v>
          </cell>
          <cell r="N9733">
            <v>3</v>
          </cell>
          <cell r="O9733" t="str">
            <v>L</v>
          </cell>
        </row>
        <row r="9734">
          <cell r="G9734" t="str">
            <v>SPO-2022/08-0005, SPO-2022/06-0026, SPO-2022/10-0015, SPO-2022/07-0008, SPO-2022/11-0025</v>
          </cell>
        </row>
        <row r="9734">
          <cell r="I9734" t="str">
            <v>F</v>
          </cell>
          <cell r="J9734">
            <v>59352.4</v>
          </cell>
          <cell r="K9734">
            <v>59352.4</v>
          </cell>
          <cell r="L9734">
            <v>178057.2</v>
          </cell>
          <cell r="M9734" t="str">
            <v>F</v>
          </cell>
          <cell r="N9734">
            <v>3</v>
          </cell>
          <cell r="O9734" t="str">
            <v>L</v>
          </cell>
        </row>
        <row r="9735">
          <cell r="G9735" t="str">
            <v>SPO-2022/06-0069, SPO-2022/08-0020, SPO-2022/07-0034</v>
          </cell>
        </row>
        <row r="9735">
          <cell r="I9735" t="str">
            <v>F</v>
          </cell>
          <cell r="J9735">
            <v>19046</v>
          </cell>
          <cell r="K9735">
            <v>19046</v>
          </cell>
          <cell r="L9735">
            <v>57138</v>
          </cell>
          <cell r="M9735" t="str">
            <v>F</v>
          </cell>
          <cell r="N9735">
            <v>3</v>
          </cell>
          <cell r="O9735" t="str">
            <v>L</v>
          </cell>
        </row>
        <row r="9736">
          <cell r="G9736" t="str">
            <v>SPO-2022/06-0083</v>
          </cell>
        </row>
        <row r="9736">
          <cell r="I9736" t="str">
            <v>F</v>
          </cell>
          <cell r="J9736">
            <v>94668</v>
          </cell>
          <cell r="K9736">
            <v>94668</v>
          </cell>
          <cell r="L9736">
            <v>284004</v>
          </cell>
          <cell r="M9736" t="str">
            <v>F</v>
          </cell>
          <cell r="N9736">
            <v>3</v>
          </cell>
          <cell r="O9736" t="str">
            <v>L</v>
          </cell>
        </row>
        <row r="9737">
          <cell r="G9737" t="str">
            <v>SPO-2022/05-0018, SPO-2022/06-0072</v>
          </cell>
        </row>
        <row r="9737">
          <cell r="I9737" t="str">
            <v>F</v>
          </cell>
          <cell r="J9737">
            <v>6089.1</v>
          </cell>
          <cell r="K9737">
            <v>6089.1</v>
          </cell>
          <cell r="L9737">
            <v>18267.3</v>
          </cell>
          <cell r="M9737" t="str">
            <v>F</v>
          </cell>
          <cell r="N9737">
            <v>3</v>
          </cell>
          <cell r="O9737" t="str">
            <v>L</v>
          </cell>
        </row>
        <row r="9738">
          <cell r="G9738" t="str">
            <v>SPO-2022/06-0045, SPO-2022/08-0056, SPO-2022/06-0046, SPO-2022/06-0027, SPO-2022/09-0041, SPO-2022/09-0012</v>
          </cell>
        </row>
        <row r="9738">
          <cell r="I9738" t="str">
            <v>F</v>
          </cell>
          <cell r="J9738">
            <v>79050</v>
          </cell>
          <cell r="K9738">
            <v>79050</v>
          </cell>
          <cell r="L9738">
            <v>237150</v>
          </cell>
          <cell r="M9738" t="str">
            <v>T</v>
          </cell>
          <cell r="N9738">
            <v>3</v>
          </cell>
          <cell r="O9738" t="str">
            <v>L</v>
          </cell>
        </row>
        <row r="9739">
          <cell r="F9739" t="str">
            <v>TCLU9334774</v>
          </cell>
          <cell r="G9739" t="str">
            <v>GR-2022/06-0063</v>
          </cell>
          <cell r="H9739" t="str">
            <v>202110-S0091, 202203-S0101</v>
          </cell>
          <cell r="I9739" t="str">
            <v>F</v>
          </cell>
          <cell r="J9739">
            <v>14842.25</v>
          </cell>
          <cell r="K9739">
            <v>14842.25</v>
          </cell>
          <cell r="L9739">
            <v>65653.21</v>
          </cell>
          <cell r="M9739" t="str">
            <v>F</v>
          </cell>
          <cell r="N9739">
            <v>4.4234</v>
          </cell>
          <cell r="O9739" t="str">
            <v>I</v>
          </cell>
        </row>
        <row r="9740">
          <cell r="G9740" t="str">
            <v>SPO-2024/07-0035, SPO-2022/07-0044, SPO-2023/11-0057, SPO-2022/11-0045, SPO-2023/10-0001, SPO-2022/11-0044, SPO-2022/07-0013, SPO-2023/08-0019, SPO-2023/07-0041, SPO-2023/12-0037, SPO-2023/05-0007, SPO-2024/01-0029, SPO-2022/11-0046, SPO-2024/01-0100, SPO-2023/11-0055, SPO-2022/07-0012, SPO-2024/01-0055, SPO-2022/11-0028, SPO-2024/05-0029, SPO-2023/05-0009, SPO-2022/11-0077, SPO-2022/07-0045, SPO-2023/05-0028, SPO-2023/03-0031, SPO-2022/08-0019, SPO-2022/08-0058, SPO-2022/11-0078, SPO-2022/10-0001, SPO-2024/08-0001, SPO-2022/09-0052, SPO-2022/09-0020, SPO-2023/07-0043, SPO-2023/11-0056, SPO-2024/01-0056, SPO-2024/06-0031, SPO-2023/08-0018, SPO-2022/10-0002</v>
          </cell>
        </row>
        <row r="9740">
          <cell r="I9740" t="str">
            <v>F</v>
          </cell>
          <cell r="J9740">
            <v>1325787.6</v>
          </cell>
          <cell r="K9740">
            <v>1325787.6</v>
          </cell>
          <cell r="L9740">
            <v>3977362.8</v>
          </cell>
          <cell r="M9740" t="str">
            <v>F</v>
          </cell>
          <cell r="N9740">
            <v>3</v>
          </cell>
          <cell r="O9740" t="str">
            <v>L</v>
          </cell>
        </row>
        <row r="9741">
          <cell r="G9741" t="str">
            <v>SPO-2022/07-0035</v>
          </cell>
        </row>
        <row r="9741">
          <cell r="I9741" t="str">
            <v>F</v>
          </cell>
          <cell r="J9741">
            <v>9100</v>
          </cell>
          <cell r="K9741">
            <v>9100</v>
          </cell>
          <cell r="L9741">
            <v>27300</v>
          </cell>
          <cell r="M9741" t="str">
            <v>F</v>
          </cell>
          <cell r="N9741">
            <v>3</v>
          </cell>
          <cell r="O9741" t="str">
            <v>L</v>
          </cell>
        </row>
        <row r="9742">
          <cell r="F9742" t="str">
            <v>DRYU9230840</v>
          </cell>
          <cell r="G9742" t="str">
            <v>GR-2022/05-0052</v>
          </cell>
          <cell r="H9742" t="str">
            <v>202104-S0086, 202110-S0067, 202106-S0048, 202204-S0003</v>
          </cell>
          <cell r="I9742" t="str">
            <v>F</v>
          </cell>
          <cell r="J9742">
            <v>17040.07</v>
          </cell>
          <cell r="K9742">
            <v>17040.07</v>
          </cell>
          <cell r="L9742">
            <v>75450.02</v>
          </cell>
          <cell r="M9742" t="str">
            <v>F</v>
          </cell>
          <cell r="N9742">
            <v>4.4278</v>
          </cell>
          <cell r="O9742" t="str">
            <v>I</v>
          </cell>
        </row>
        <row r="9743">
          <cell r="F9743" t="str">
            <v>TCNU3041919</v>
          </cell>
          <cell r="G9743" t="str">
            <v>GR-2022/06-0001</v>
          </cell>
          <cell r="H9743" t="str">
            <v>202104-S0086, 202109-S0038, 202201-S0012, 202110-S0053, 202111-S0017, 202103-S0023, 202110-S0052, 202106-S0027, 202203-S0094, 202112-S0018, 202203-S0011, 202110-S0067, 202104-S0047</v>
          </cell>
          <cell r="I9743" t="str">
            <v>F</v>
          </cell>
          <cell r="J9743">
            <v>20956.71</v>
          </cell>
          <cell r="K9743">
            <v>20956.71</v>
          </cell>
          <cell r="L9743">
            <v>92792.12</v>
          </cell>
          <cell r="M9743" t="str">
            <v>F</v>
          </cell>
          <cell r="N9743">
            <v>4.4278</v>
          </cell>
          <cell r="O9743" t="str">
            <v>I</v>
          </cell>
        </row>
        <row r="9744">
          <cell r="F9744" t="str">
            <v>EITU1506790</v>
          </cell>
          <cell r="G9744" t="str">
            <v>GR-2022/05-0048</v>
          </cell>
          <cell r="H9744" t="str">
            <v>202111-S0026</v>
          </cell>
          <cell r="I9744" t="str">
            <v>F</v>
          </cell>
          <cell r="J9744">
            <v>14682.22</v>
          </cell>
          <cell r="K9744">
            <v>14682.22</v>
          </cell>
          <cell r="L9744">
            <v>65009.93</v>
          </cell>
          <cell r="M9744" t="str">
            <v>F</v>
          </cell>
          <cell r="N9744">
            <v>4.4278</v>
          </cell>
          <cell r="O9744" t="str">
            <v>I</v>
          </cell>
        </row>
        <row r="9745">
          <cell r="G9745" t="str">
            <v>SPO-2022/06-0029</v>
          </cell>
        </row>
        <row r="9745">
          <cell r="I9745" t="str">
            <v>F</v>
          </cell>
          <cell r="J9745">
            <v>51600</v>
          </cell>
          <cell r="K9745">
            <v>51600</v>
          </cell>
          <cell r="L9745">
            <v>51600</v>
          </cell>
          <cell r="M9745" t="str">
            <v>F</v>
          </cell>
          <cell r="N9745">
            <v>1</v>
          </cell>
          <cell r="O9745" t="str">
            <v>L</v>
          </cell>
        </row>
        <row r="9746">
          <cell r="F9746" t="str">
            <v>GAOU6352078</v>
          </cell>
          <cell r="G9746" t="str">
            <v>GR-2022/05-0057</v>
          </cell>
          <cell r="H9746" t="str">
            <v>202105-S0001</v>
          </cell>
          <cell r="I9746" t="str">
            <v>F</v>
          </cell>
          <cell r="J9746">
            <v>13965.23</v>
          </cell>
          <cell r="K9746">
            <v>13965.23</v>
          </cell>
          <cell r="L9746">
            <v>61835.25</v>
          </cell>
          <cell r="M9746" t="str">
            <v>F</v>
          </cell>
          <cell r="N9746">
            <v>4.4278</v>
          </cell>
          <cell r="O9746" t="str">
            <v>I</v>
          </cell>
        </row>
        <row r="9747">
          <cell r="G9747" t="str">
            <v>SPO-2022/06-0029, SPO-2022/12-0008, SPO-2022/06-0048</v>
          </cell>
        </row>
        <row r="9747">
          <cell r="I9747" t="str">
            <v>F</v>
          </cell>
          <cell r="J9747">
            <v>45477.5</v>
          </cell>
          <cell r="K9747">
            <v>45477.5</v>
          </cell>
          <cell r="L9747">
            <v>45477.5</v>
          </cell>
          <cell r="M9747" t="str">
            <v>F</v>
          </cell>
          <cell r="N9747">
            <v>1</v>
          </cell>
          <cell r="O9747" t="str">
            <v>L</v>
          </cell>
        </row>
        <row r="9748">
          <cell r="F9748" t="str">
            <v>EITU1411144</v>
          </cell>
          <cell r="G9748" t="str">
            <v>GR-2022/05-0051</v>
          </cell>
          <cell r="H9748" t="str">
            <v>202105-S0001</v>
          </cell>
          <cell r="I9748" t="str">
            <v>F</v>
          </cell>
          <cell r="J9748">
            <v>13965.23</v>
          </cell>
          <cell r="K9748">
            <v>13965.23</v>
          </cell>
          <cell r="L9748">
            <v>61835.25</v>
          </cell>
          <cell r="M9748" t="str">
            <v>F</v>
          </cell>
          <cell r="N9748">
            <v>4.4278</v>
          </cell>
          <cell r="O9748" t="str">
            <v>I</v>
          </cell>
        </row>
        <row r="9749">
          <cell r="G9749" t="str">
            <v>SPO-2022/07-0022, SPO-2022/08-0035, SPO-2022/09-0019, SPO-2022/06-0059, SPO-2022/06-0047, SPO-2022/08-0012, SPO-2022/06-0052, SPO-2022/06-0049, SPO-2022/06-0091, SPO-2022/09-0045</v>
          </cell>
        </row>
        <row r="9749">
          <cell r="I9749" t="str">
            <v>F</v>
          </cell>
          <cell r="J9749">
            <v>134281</v>
          </cell>
          <cell r="K9749">
            <v>134281</v>
          </cell>
          <cell r="L9749">
            <v>402843</v>
          </cell>
          <cell r="M9749" t="str">
            <v>F</v>
          </cell>
          <cell r="N9749">
            <v>3</v>
          </cell>
          <cell r="O9749" t="str">
            <v>L</v>
          </cell>
        </row>
        <row r="9750">
          <cell r="G9750" t="str">
            <v>SPO-2022/07-0007, SPO-2022/06-0026</v>
          </cell>
        </row>
        <row r="9750">
          <cell r="I9750" t="str">
            <v>F</v>
          </cell>
          <cell r="J9750">
            <v>33495</v>
          </cell>
          <cell r="K9750">
            <v>33495</v>
          </cell>
          <cell r="L9750">
            <v>100485</v>
          </cell>
          <cell r="M9750" t="str">
            <v>F</v>
          </cell>
          <cell r="N9750">
            <v>3</v>
          </cell>
          <cell r="O9750" t="str">
            <v>L</v>
          </cell>
        </row>
        <row r="9751">
          <cell r="G9751" t="str">
            <v>SPO-2022/06-0037</v>
          </cell>
        </row>
        <row r="9751">
          <cell r="I9751" t="str">
            <v>F</v>
          </cell>
          <cell r="J9751">
            <v>16500</v>
          </cell>
          <cell r="K9751">
            <v>16500</v>
          </cell>
          <cell r="L9751">
            <v>49500</v>
          </cell>
          <cell r="M9751" t="str">
            <v>F</v>
          </cell>
          <cell r="N9751">
            <v>3</v>
          </cell>
          <cell r="O9751" t="str">
            <v>L</v>
          </cell>
        </row>
        <row r="9752">
          <cell r="G9752" t="str">
            <v>SPO-2022/06-0083, SPO-2022/07-0007, SPO-2022/05-0011, SPO-2022/06-0026</v>
          </cell>
        </row>
        <row r="9752">
          <cell r="I9752" t="str">
            <v>F</v>
          </cell>
          <cell r="J9752">
            <v>27500</v>
          </cell>
          <cell r="K9752">
            <v>27500</v>
          </cell>
          <cell r="L9752">
            <v>82500</v>
          </cell>
          <cell r="M9752" t="str">
            <v>F</v>
          </cell>
          <cell r="N9752">
            <v>3</v>
          </cell>
          <cell r="O9752" t="str">
            <v>L</v>
          </cell>
        </row>
        <row r="9753">
          <cell r="G9753" t="str">
            <v>SPO-2023/08-0040, SPO-2023/12-0059, SPO-2022/08-0018, SPO-2022/08-0009, SPO-2022/09-0014, SPO-2023/08-0035, SPO-2024/07-0053, SPO-2022/08-0039, SPO-2024/05-0036, SPO-2022/09-0002, SPO-2023/12-0074, SPO-2023/09-0030, SPO-2023/08-0026, SPO-2023/09-0034, SPO-2024/01-0057</v>
          </cell>
        </row>
        <row r="9753">
          <cell r="I9753" t="str">
            <v>F</v>
          </cell>
          <cell r="J9753">
            <v>229475</v>
          </cell>
          <cell r="K9753">
            <v>229475</v>
          </cell>
          <cell r="L9753">
            <v>688425</v>
          </cell>
          <cell r="M9753" t="str">
            <v>F</v>
          </cell>
          <cell r="N9753">
            <v>3</v>
          </cell>
          <cell r="O9753" t="str">
            <v>L</v>
          </cell>
        </row>
        <row r="9754">
          <cell r="F9754" t="str">
            <v>SEGU4358882</v>
          </cell>
          <cell r="G9754" t="str">
            <v>GR-2022/05-0034</v>
          </cell>
          <cell r="H9754" t="str">
            <v>202110-S0088, 202204-S0014, 202201-S0013, 202202-S0007, 202204-S0037, 202103-S0032, 202111-S0034, 202109-S0045, 202110-S0087, 202110-S0016, 202108-S0004, 202112-S0031, 202111-S0045, 202202-S0019, 202111-S0027, 202105-S0029, 202111-S0069, 202103-S0104, 202106-S0015, 202106-S0019, 202203-S0006, 202203-S0054, 202111-S0060, 202110-S0043, 202109-S0070, 202108-S0011, 202105-S0036</v>
          </cell>
          <cell r="I9754" t="str">
            <v>F</v>
          </cell>
          <cell r="J9754">
            <v>678024.06</v>
          </cell>
          <cell r="K9754">
            <v>678024.06</v>
          </cell>
          <cell r="L9754">
            <v>678024.06</v>
          </cell>
          <cell r="M9754" t="str">
            <v>F</v>
          </cell>
          <cell r="N9754">
            <v>1</v>
          </cell>
          <cell r="O9754" t="str">
            <v>I</v>
          </cell>
        </row>
        <row r="9755">
          <cell r="F9755" t="str">
            <v>EITU1783440</v>
          </cell>
          <cell r="G9755" t="str">
            <v>GR-2022/05-0058</v>
          </cell>
          <cell r="H9755" t="str">
            <v>202110-S0031, 202203-S0022, 202111-S0023</v>
          </cell>
          <cell r="I9755" t="str">
            <v>F</v>
          </cell>
          <cell r="J9755">
            <v>17784.14</v>
          </cell>
          <cell r="K9755">
            <v>17784.14</v>
          </cell>
          <cell r="L9755">
            <v>78175.52</v>
          </cell>
          <cell r="M9755" t="str">
            <v>F</v>
          </cell>
          <cell r="N9755">
            <v>4.3958</v>
          </cell>
          <cell r="O9755" t="str">
            <v>I</v>
          </cell>
        </row>
        <row r="9756">
          <cell r="F9756" t="str">
            <v>EGHU9213308</v>
          </cell>
          <cell r="G9756" t="str">
            <v>GR-2022/05-0056</v>
          </cell>
          <cell r="H9756" t="str">
            <v>202111-S0024, 202103-S0015</v>
          </cell>
          <cell r="I9756" t="str">
            <v>F</v>
          </cell>
          <cell r="J9756">
            <v>16539.2</v>
          </cell>
          <cell r="K9756">
            <v>16539.2</v>
          </cell>
          <cell r="L9756">
            <v>72703.02</v>
          </cell>
          <cell r="M9756" t="str">
            <v>F</v>
          </cell>
          <cell r="N9756">
            <v>4.3958</v>
          </cell>
          <cell r="O9756" t="str">
            <v>I</v>
          </cell>
        </row>
        <row r="9757">
          <cell r="G9757" t="str">
            <v>SPO-2023/02-0008, SPO-2022/08-0032, SPO-2022/07-0008, SPO-2022/05-0030, SPO-2022/09-0021, SPO-2023/06-0042, SPO-2023/06-0003, SPO-2022/08-0005, SPO-2023/03-0053, SPO-2023/04-0049, SPO-2022/12-0069, SPO-2023/07-0038</v>
          </cell>
        </row>
        <row r="9757">
          <cell r="I9757" t="str">
            <v>F</v>
          </cell>
          <cell r="J9757">
            <v>500954</v>
          </cell>
          <cell r="K9757">
            <v>500954</v>
          </cell>
          <cell r="L9757">
            <v>1502862</v>
          </cell>
          <cell r="M9757" t="str">
            <v>F</v>
          </cell>
          <cell r="N9757">
            <v>3</v>
          </cell>
          <cell r="O9757" t="str">
            <v>L</v>
          </cell>
        </row>
        <row r="9758">
          <cell r="F9758" t="str">
            <v>EGHU9877400</v>
          </cell>
          <cell r="G9758" t="str">
            <v>GR-2022/06-0006</v>
          </cell>
          <cell r="H9758" t="str">
            <v>202109-S0028, 202203-S0041, 202203-S0003, 202203-S0031</v>
          </cell>
          <cell r="I9758" t="str">
            <v>F</v>
          </cell>
          <cell r="J9758">
            <v>18766.83</v>
          </cell>
          <cell r="K9758">
            <v>18766.83</v>
          </cell>
          <cell r="L9758">
            <v>82495.23</v>
          </cell>
          <cell r="M9758" t="str">
            <v>F</v>
          </cell>
          <cell r="N9758">
            <v>4.3958</v>
          </cell>
          <cell r="O9758" t="str">
            <v>I</v>
          </cell>
        </row>
        <row r="9759">
          <cell r="G9759" t="str">
            <v>SPO-2023/06-0057, SPO-2022/11-0057, SPO-2023/05-0048, SPO-2023/09-0038, SPO-2022/07-0024, SPO-2022/06-0002, SPO-2022/10-0011, SPO-2022/12-0002, SPO-2022/05-0032, SPO-2022/06-0091, SPO-2022/09-0046, SPO-2023/03-0010, SPO-2023/01-0004, SPO-2022/08-0012</v>
          </cell>
        </row>
        <row r="9759">
          <cell r="I9759" t="str">
            <v>F</v>
          </cell>
          <cell r="J9759">
            <v>130565</v>
          </cell>
          <cell r="K9759">
            <v>130565</v>
          </cell>
          <cell r="L9759">
            <v>391695</v>
          </cell>
          <cell r="M9759" t="str">
            <v>F</v>
          </cell>
          <cell r="N9759">
            <v>3</v>
          </cell>
          <cell r="O9759" t="str">
            <v>L</v>
          </cell>
        </row>
        <row r="9760">
          <cell r="F9760" t="str">
            <v>TGBU4579299</v>
          </cell>
          <cell r="G9760" t="str">
            <v>GR-2022/05-0053</v>
          </cell>
          <cell r="H9760" t="str">
            <v>202203-S0060</v>
          </cell>
          <cell r="I9760" t="str">
            <v>F</v>
          </cell>
          <cell r="J9760">
            <v>16172.64</v>
          </cell>
          <cell r="K9760">
            <v>16172.64</v>
          </cell>
          <cell r="L9760">
            <v>71091.69</v>
          </cell>
          <cell r="M9760" t="str">
            <v>F</v>
          </cell>
          <cell r="N9760">
            <v>4.3958</v>
          </cell>
          <cell r="O9760" t="str">
            <v>I</v>
          </cell>
        </row>
        <row r="9761">
          <cell r="G9761" t="str">
            <v>SPO-2022/07-0008</v>
          </cell>
        </row>
        <row r="9761">
          <cell r="I9761" t="str">
            <v>F</v>
          </cell>
          <cell r="J9761">
            <v>43680</v>
          </cell>
          <cell r="K9761">
            <v>43680</v>
          </cell>
          <cell r="L9761">
            <v>131040</v>
          </cell>
          <cell r="M9761" t="str">
            <v>F</v>
          </cell>
          <cell r="N9761">
            <v>3</v>
          </cell>
          <cell r="O9761" t="str">
            <v>L</v>
          </cell>
        </row>
        <row r="9762">
          <cell r="G9762" t="str">
            <v>SPO-2022/08-0002, SPO-2022/06-0085, SPO-2022/06-0086, SPO-2022/06-0082, SPO-2022/07-0013, SPO-2022/06-0089, SPO-2022/07-0044, SPO-2022/08-0001, SPO-2022/08-0058</v>
          </cell>
        </row>
        <row r="9762">
          <cell r="I9762" t="str">
            <v>F</v>
          </cell>
          <cell r="J9762">
            <v>53145</v>
          </cell>
          <cell r="K9762">
            <v>53145</v>
          </cell>
          <cell r="L9762">
            <v>159435</v>
          </cell>
          <cell r="M9762" t="str">
            <v>F</v>
          </cell>
          <cell r="N9762">
            <v>3</v>
          </cell>
          <cell r="O9762" t="str">
            <v>L</v>
          </cell>
        </row>
        <row r="9763">
          <cell r="G9763" t="str">
            <v>SPO-2022/07-0009, SPO-2022/06-0081, SPO-2022/05-0029</v>
          </cell>
        </row>
        <row r="9763">
          <cell r="I9763" t="str">
            <v>F</v>
          </cell>
          <cell r="J9763">
            <v>45600</v>
          </cell>
          <cell r="K9763">
            <v>45600</v>
          </cell>
          <cell r="L9763">
            <v>45600</v>
          </cell>
          <cell r="M9763" t="str">
            <v>F</v>
          </cell>
          <cell r="N9763">
            <v>1</v>
          </cell>
          <cell r="O9763" t="str">
            <v>L</v>
          </cell>
        </row>
        <row r="9764">
          <cell r="G9764" t="str">
            <v>SPO-2022/07-0034, SPO-2022/05-0017</v>
          </cell>
        </row>
        <row r="9764">
          <cell r="I9764" t="str">
            <v>F</v>
          </cell>
          <cell r="J9764">
            <v>32241</v>
          </cell>
          <cell r="K9764">
            <v>32241</v>
          </cell>
          <cell r="L9764">
            <v>96723</v>
          </cell>
          <cell r="M9764" t="str">
            <v>F</v>
          </cell>
          <cell r="N9764">
            <v>3</v>
          </cell>
          <cell r="O9764" t="str">
            <v>L</v>
          </cell>
        </row>
        <row r="9765">
          <cell r="I9765" t="str">
            <v>F</v>
          </cell>
          <cell r="J9765">
            <v>91.9</v>
          </cell>
          <cell r="K9765">
            <v>91.9</v>
          </cell>
          <cell r="L9765">
            <v>275.7</v>
          </cell>
          <cell r="M9765" t="str">
            <v>F</v>
          </cell>
          <cell r="N9765">
            <v>3</v>
          </cell>
          <cell r="O9765" t="str">
            <v>N</v>
          </cell>
        </row>
        <row r="9766">
          <cell r="F9766" t="str">
            <v>TCNU4762273</v>
          </cell>
          <cell r="G9766" t="str">
            <v>GR-2022/05-0047</v>
          </cell>
          <cell r="H9766" t="str">
            <v>202203-S0017</v>
          </cell>
          <cell r="I9766" t="str">
            <v>F</v>
          </cell>
          <cell r="J9766">
            <v>16802.28</v>
          </cell>
          <cell r="K9766">
            <v>16802.28</v>
          </cell>
          <cell r="L9766">
            <v>73859.46</v>
          </cell>
          <cell r="M9766" t="str">
            <v>F</v>
          </cell>
          <cell r="N9766">
            <v>4.3958</v>
          </cell>
          <cell r="O9766" t="str">
            <v>I</v>
          </cell>
        </row>
        <row r="9767">
          <cell r="G9767" t="str">
            <v>SPO-2022/07-0001, SPO-2022/06-0044</v>
          </cell>
        </row>
        <row r="9767">
          <cell r="I9767" t="str">
            <v>F</v>
          </cell>
          <cell r="J9767">
            <v>6478.44</v>
          </cell>
          <cell r="K9767">
            <v>6478.44</v>
          </cell>
          <cell r="L9767">
            <v>19435.32</v>
          </cell>
          <cell r="M9767" t="str">
            <v>F</v>
          </cell>
          <cell r="N9767">
            <v>3</v>
          </cell>
          <cell r="O9767" t="str">
            <v>L</v>
          </cell>
        </row>
        <row r="9768">
          <cell r="G9768" t="str">
            <v>SPO-2022/06-0072, SPO-2022/06-0003</v>
          </cell>
        </row>
        <row r="9768">
          <cell r="I9768" t="str">
            <v>F</v>
          </cell>
          <cell r="J9768">
            <v>3642.28</v>
          </cell>
          <cell r="K9768">
            <v>3642.28</v>
          </cell>
          <cell r="L9768">
            <v>14569.12</v>
          </cell>
          <cell r="M9768" t="str">
            <v>F</v>
          </cell>
          <cell r="N9768">
            <v>4</v>
          </cell>
          <cell r="O9768" t="str">
            <v>N</v>
          </cell>
        </row>
        <row r="9769">
          <cell r="F9769" t="str">
            <v>CAIU9689171</v>
          </cell>
          <cell r="G9769" t="str">
            <v>GR-2022/05-0043</v>
          </cell>
          <cell r="H9769" t="str">
            <v>202111-S0023, 202203-S0041</v>
          </cell>
          <cell r="I9769" t="str">
            <v>F</v>
          </cell>
          <cell r="J9769">
            <v>13098.6</v>
          </cell>
          <cell r="K9769">
            <v>13098.6</v>
          </cell>
          <cell r="L9769">
            <v>57578.83</v>
          </cell>
          <cell r="M9769" t="str">
            <v>F</v>
          </cell>
          <cell r="N9769">
            <v>4.3958</v>
          </cell>
          <cell r="O9769" t="str">
            <v>I</v>
          </cell>
        </row>
        <row r="9770">
          <cell r="G9770" t="str">
            <v>SPO-2022/08-0015, SPO-2022/06-0037, SPO-2022/08-0014, SPO-2022/08-0009, SPO-2022/08-0039, SPO-2022/09-0002, SPO-2022/06-0032, SPO-2022/05-0024, SPO-2022/07-0025, SPO-2022/06-0063, SPO-2022/07-0031</v>
          </cell>
        </row>
        <row r="9770">
          <cell r="I9770" t="str">
            <v>F</v>
          </cell>
          <cell r="J9770">
            <v>66885.08</v>
          </cell>
          <cell r="K9770">
            <v>66885.08</v>
          </cell>
          <cell r="L9770">
            <v>200655.24</v>
          </cell>
          <cell r="M9770" t="str">
            <v>F</v>
          </cell>
          <cell r="N9770">
            <v>3</v>
          </cell>
          <cell r="O9770" t="str">
            <v>L</v>
          </cell>
        </row>
        <row r="9771">
          <cell r="G9771" t="str">
            <v>SPO-2022/06-0008, SPO-2022/07-0043</v>
          </cell>
        </row>
        <row r="9771">
          <cell r="I9771" t="str">
            <v>F</v>
          </cell>
          <cell r="J9771">
            <v>9978</v>
          </cell>
          <cell r="K9771">
            <v>9978</v>
          </cell>
          <cell r="L9771">
            <v>29934</v>
          </cell>
          <cell r="M9771" t="str">
            <v>F</v>
          </cell>
          <cell r="N9771">
            <v>3</v>
          </cell>
          <cell r="O9771" t="str">
            <v>L</v>
          </cell>
        </row>
        <row r="9772">
          <cell r="F9772" t="str">
            <v>FSCU8993844</v>
          </cell>
          <cell r="G9772" t="str">
            <v>GR-2022/05-0050</v>
          </cell>
          <cell r="H9772" t="str">
            <v>202104-S0078, 202202-S0041, 202111-S0022, 202110-S0031, 202103-S0021</v>
          </cell>
          <cell r="I9772" t="str">
            <v>F</v>
          </cell>
          <cell r="J9772">
            <v>16854.53</v>
          </cell>
          <cell r="K9772">
            <v>16854.53</v>
          </cell>
          <cell r="L9772">
            <v>74089.14</v>
          </cell>
          <cell r="M9772" t="str">
            <v>F</v>
          </cell>
          <cell r="N9772">
            <v>4.3958</v>
          </cell>
          <cell r="O9772" t="str">
            <v>I</v>
          </cell>
        </row>
        <row r="9773">
          <cell r="F9773" t="str">
            <v>CMAU5534852</v>
          </cell>
          <cell r="G9773" t="str">
            <v>GR-2022/05-0042</v>
          </cell>
          <cell r="H9773" t="str">
            <v>202110-S0031</v>
          </cell>
          <cell r="I9773" t="str">
            <v>F</v>
          </cell>
          <cell r="J9773">
            <v>19515.45</v>
          </cell>
          <cell r="K9773">
            <v>19515.45</v>
          </cell>
          <cell r="L9773">
            <v>85786.02</v>
          </cell>
          <cell r="M9773" t="str">
            <v>F</v>
          </cell>
          <cell r="N9773">
            <v>4.3958</v>
          </cell>
          <cell r="O9773" t="str">
            <v>I</v>
          </cell>
        </row>
        <row r="9774">
          <cell r="F9774" t="str">
            <v>TRLU7250246</v>
          </cell>
          <cell r="G9774" t="str">
            <v>GR-2022/05-0049</v>
          </cell>
          <cell r="H9774" t="str">
            <v>202109-S0028, 202203-S0003, 202203-S0041</v>
          </cell>
          <cell r="I9774" t="str">
            <v>F</v>
          </cell>
          <cell r="J9774">
            <v>14448.69</v>
          </cell>
          <cell r="K9774">
            <v>14448.69</v>
          </cell>
          <cell r="L9774">
            <v>63513.55</v>
          </cell>
          <cell r="M9774" t="str">
            <v>F</v>
          </cell>
          <cell r="N9774">
            <v>4.3958</v>
          </cell>
          <cell r="O9774" t="str">
            <v>I</v>
          </cell>
        </row>
        <row r="9775">
          <cell r="F9775" t="str">
            <v>APHU6737500</v>
          </cell>
          <cell r="G9775" t="str">
            <v>GR-2022/05-0044</v>
          </cell>
          <cell r="H9775" t="str">
            <v>202203-S0060</v>
          </cell>
          <cell r="I9775" t="str">
            <v>F</v>
          </cell>
          <cell r="J9775">
            <v>16172.64</v>
          </cell>
          <cell r="K9775">
            <v>16172.64</v>
          </cell>
          <cell r="L9775">
            <v>71091.69</v>
          </cell>
          <cell r="M9775" t="str">
            <v>F</v>
          </cell>
          <cell r="N9775">
            <v>4.3958</v>
          </cell>
          <cell r="O9775" t="str">
            <v>I</v>
          </cell>
        </row>
        <row r="9776">
          <cell r="F9776" t="str">
            <v>TGBU4293999</v>
          </cell>
          <cell r="G9776" t="str">
            <v>GR-2022/05-0007</v>
          </cell>
          <cell r="H9776" t="str">
            <v>202010-S0090, 202202-S0005, 202108-S0018, 202105-S0027, 202202-S0015, 202011-S0001, 202203-S0013, 202012-S0001, 202108-S0031</v>
          </cell>
          <cell r="I9776" t="str">
            <v>F</v>
          </cell>
          <cell r="J9776">
            <v>48558.56</v>
          </cell>
          <cell r="K9776">
            <v>48558.56</v>
          </cell>
          <cell r="L9776">
            <v>207524.72</v>
          </cell>
          <cell r="M9776" t="str">
            <v>F</v>
          </cell>
          <cell r="N9776">
            <v>4.2737</v>
          </cell>
          <cell r="O9776" t="str">
            <v>I</v>
          </cell>
        </row>
        <row r="9777">
          <cell r="G9777" t="str">
            <v>GR-2022/04-0026</v>
          </cell>
        </row>
        <row r="9777">
          <cell r="I9777" t="str">
            <v>F</v>
          </cell>
          <cell r="J9777">
            <v>260</v>
          </cell>
          <cell r="K9777">
            <v>260</v>
          </cell>
          <cell r="L9777">
            <v>260</v>
          </cell>
          <cell r="M9777" t="str">
            <v>F</v>
          </cell>
          <cell r="N9777">
            <v>1</v>
          </cell>
        </row>
        <row r="9778">
          <cell r="G9778" t="str">
            <v>SPO-2022/06-0022</v>
          </cell>
        </row>
        <row r="9778">
          <cell r="I9778" t="str">
            <v>F</v>
          </cell>
          <cell r="J9778">
            <v>1355</v>
          </cell>
          <cell r="K9778">
            <v>1355</v>
          </cell>
          <cell r="L9778">
            <v>4065</v>
          </cell>
          <cell r="M9778" t="str">
            <v>F</v>
          </cell>
          <cell r="N9778">
            <v>3</v>
          </cell>
          <cell r="O9778" t="str">
            <v>L</v>
          </cell>
        </row>
        <row r="9779">
          <cell r="G9779" t="str">
            <v>SPO-2022/06-0078, SPO-2022/06-0017</v>
          </cell>
        </row>
        <row r="9779">
          <cell r="I9779" t="str">
            <v>F</v>
          </cell>
          <cell r="J9779">
            <v>20400</v>
          </cell>
          <cell r="K9779">
            <v>20400</v>
          </cell>
          <cell r="L9779">
            <v>61200</v>
          </cell>
          <cell r="M9779" t="str">
            <v>F</v>
          </cell>
          <cell r="N9779">
            <v>3</v>
          </cell>
          <cell r="O9779" t="str">
            <v>L</v>
          </cell>
        </row>
        <row r="9780">
          <cell r="G9780" t="str">
            <v>SPO-2022/07-0007</v>
          </cell>
        </row>
        <row r="9780">
          <cell r="I9780" t="str">
            <v>F</v>
          </cell>
          <cell r="J9780">
            <v>0</v>
          </cell>
          <cell r="K9780">
            <v>0</v>
          </cell>
          <cell r="L9780">
            <v>0</v>
          </cell>
          <cell r="M9780" t="str">
            <v>F</v>
          </cell>
          <cell r="N9780">
            <v>3</v>
          </cell>
          <cell r="O9780" t="str">
            <v>L</v>
          </cell>
        </row>
        <row r="9781">
          <cell r="F9781" t="str">
            <v>TGBU6144000</v>
          </cell>
          <cell r="G9781" t="str">
            <v>GR-2022/06-0005</v>
          </cell>
          <cell r="H9781" t="str">
            <v>202203-S0003, 202104-S0078</v>
          </cell>
          <cell r="I9781" t="str">
            <v>F</v>
          </cell>
          <cell r="J9781">
            <v>18756.97</v>
          </cell>
          <cell r="K9781">
            <v>18756.97</v>
          </cell>
          <cell r="L9781">
            <v>82451.89</v>
          </cell>
          <cell r="M9781" t="str">
            <v>F</v>
          </cell>
          <cell r="N9781">
            <v>4.3958</v>
          </cell>
          <cell r="O9781" t="str">
            <v>I</v>
          </cell>
        </row>
        <row r="9782">
          <cell r="G9782" t="str">
            <v>SPO-2024/04-0024, SPO-2022/07-0026, SPO-2023/07-0035, SPO-2022/07-0032, SPO-2023/09-0023, SPO-2023/08-0036, SPO-2024/05-0036, SPO-2023/09-0024, SPO-2024/04-0034, SPO-2022/09-0006, SPO-2023/03-0008, SPO-2023/09-0030, SPO-2022/12-0017, SPO-2023/08-0028, SPO-2022/11-0018, SPO-2023/12-0052, SPO-2023/03-0039, SPO-2023/03-0058, SPO-2023/09-0034, SPO-2022/09-0014, SPO-2023/09-0058, SPO-2023/06-0032, SPO-2023/11-0005, SPO-2023/12-0075, SPO-2022/08-0015, SPO-2022/08-0009</v>
          </cell>
        </row>
        <row r="9782">
          <cell r="I9782" t="str">
            <v>F</v>
          </cell>
          <cell r="J9782">
            <v>474719</v>
          </cell>
          <cell r="K9782">
            <v>474719</v>
          </cell>
          <cell r="L9782">
            <v>1424157</v>
          </cell>
          <cell r="M9782" t="str">
            <v>F</v>
          </cell>
          <cell r="N9782">
            <v>3</v>
          </cell>
          <cell r="O9782" t="str">
            <v>L</v>
          </cell>
        </row>
        <row r="9783">
          <cell r="G9783" t="str">
            <v>SPO-2022/08-0039, SPO-2022/09-0014, SPO-2022/08-0015, SPO-2022/08-0009, SPO-2022/12-0017, SPO-2022/11-0018, SPO-2022/09-0006, SPO-2022/07-0032</v>
          </cell>
        </row>
        <row r="9783">
          <cell r="I9783" t="str">
            <v>F</v>
          </cell>
          <cell r="J9783">
            <v>93000</v>
          </cell>
          <cell r="K9783">
            <v>93000</v>
          </cell>
          <cell r="L9783">
            <v>279000</v>
          </cell>
          <cell r="M9783" t="str">
            <v>F</v>
          </cell>
          <cell r="N9783">
            <v>3</v>
          </cell>
          <cell r="O9783" t="str">
            <v>L</v>
          </cell>
        </row>
        <row r="9784">
          <cell r="G9784" t="str">
            <v>GR-2022/04-0023</v>
          </cell>
        </row>
        <row r="9784">
          <cell r="I9784" t="str">
            <v>F</v>
          </cell>
          <cell r="J9784">
            <v>138</v>
          </cell>
          <cell r="K9784">
            <v>138</v>
          </cell>
          <cell r="L9784">
            <v>138</v>
          </cell>
          <cell r="M9784" t="str">
            <v>T</v>
          </cell>
          <cell r="N9784">
            <v>1</v>
          </cell>
        </row>
        <row r="9785">
          <cell r="F9785" t="str">
            <v>IAAU1772718</v>
          </cell>
          <cell r="G9785" t="str">
            <v>GR-2022/05-0026</v>
          </cell>
          <cell r="H9785" t="str">
            <v>202202-S0021, 202201-S0010, 202111-S0088, 202203-S0021, 202202-S0049</v>
          </cell>
          <cell r="I9785" t="str">
            <v>F</v>
          </cell>
          <cell r="J9785">
            <v>19948.43</v>
          </cell>
          <cell r="K9785">
            <v>19948.43</v>
          </cell>
          <cell r="L9785">
            <v>87693.3</v>
          </cell>
          <cell r="M9785" t="str">
            <v>F</v>
          </cell>
          <cell r="N9785">
            <v>4.396</v>
          </cell>
          <cell r="O9785" t="str">
            <v>I</v>
          </cell>
        </row>
        <row r="9786">
          <cell r="F9786" t="str">
            <v>DRYU9114687</v>
          </cell>
          <cell r="G9786" t="str">
            <v>GR-2022/05-0027</v>
          </cell>
          <cell r="H9786" t="str">
            <v>202203-S0091, 202111-S0088, 202201-S0010, 202105-S0059</v>
          </cell>
          <cell r="I9786" t="str">
            <v>F</v>
          </cell>
          <cell r="J9786">
            <v>18797.66</v>
          </cell>
          <cell r="K9786">
            <v>18797.66</v>
          </cell>
          <cell r="L9786">
            <v>82634.51</v>
          </cell>
          <cell r="M9786" t="str">
            <v>F</v>
          </cell>
          <cell r="N9786">
            <v>4.396</v>
          </cell>
          <cell r="O9786" t="str">
            <v>I</v>
          </cell>
        </row>
        <row r="9787">
          <cell r="F9787" t="str">
            <v>BMOU4725511</v>
          </cell>
          <cell r="G9787" t="str">
            <v>GR-2022/05-0010</v>
          </cell>
          <cell r="H9787" t="str">
            <v>202103-S0106, 202202-S0038, 202202-S0031</v>
          </cell>
          <cell r="I9787" t="str">
            <v>F</v>
          </cell>
          <cell r="J9787">
            <v>18834.12</v>
          </cell>
          <cell r="K9787">
            <v>18834.12</v>
          </cell>
          <cell r="L9787">
            <v>80491.38</v>
          </cell>
          <cell r="M9787" t="str">
            <v>F</v>
          </cell>
          <cell r="N9787">
            <v>4.2737</v>
          </cell>
          <cell r="O9787" t="str">
            <v>I</v>
          </cell>
        </row>
        <row r="9788">
          <cell r="G9788" t="str">
            <v>SPO-2022/06-0054</v>
          </cell>
        </row>
        <row r="9788">
          <cell r="I9788" t="str">
            <v>F</v>
          </cell>
          <cell r="J9788">
            <v>55000</v>
          </cell>
          <cell r="K9788">
            <v>55000</v>
          </cell>
          <cell r="L9788">
            <v>165000</v>
          </cell>
          <cell r="M9788" t="str">
            <v>F</v>
          </cell>
          <cell r="N9788">
            <v>3</v>
          </cell>
          <cell r="O9788" t="str">
            <v>L</v>
          </cell>
        </row>
        <row r="9789">
          <cell r="G9789" t="str">
            <v>GR-2022/04-0019</v>
          </cell>
        </row>
        <row r="9789">
          <cell r="I9789" t="str">
            <v>F</v>
          </cell>
          <cell r="J9789">
            <v>180</v>
          </cell>
          <cell r="K9789">
            <v>180</v>
          </cell>
          <cell r="L9789">
            <v>180</v>
          </cell>
          <cell r="M9789" t="str">
            <v>F</v>
          </cell>
          <cell r="N9789">
            <v>1</v>
          </cell>
        </row>
        <row r="9790">
          <cell r="G9790" t="str">
            <v>SPO-2022/06-0083</v>
          </cell>
        </row>
        <row r="9790">
          <cell r="I9790" t="str">
            <v>F</v>
          </cell>
          <cell r="J9790">
            <v>14490</v>
          </cell>
          <cell r="K9790">
            <v>14490</v>
          </cell>
          <cell r="L9790">
            <v>43470</v>
          </cell>
          <cell r="M9790" t="str">
            <v>F</v>
          </cell>
          <cell r="N9790">
            <v>3</v>
          </cell>
          <cell r="O9790" t="str">
            <v>L</v>
          </cell>
        </row>
        <row r="9791">
          <cell r="I9791" t="str">
            <v>F</v>
          </cell>
          <cell r="J9791">
            <v>12341</v>
          </cell>
          <cell r="K9791">
            <v>12341</v>
          </cell>
          <cell r="L9791">
            <v>37023</v>
          </cell>
          <cell r="M9791" t="str">
            <v>F</v>
          </cell>
          <cell r="N9791">
            <v>3</v>
          </cell>
          <cell r="O9791" t="str">
            <v>N</v>
          </cell>
        </row>
        <row r="9792">
          <cell r="G9792" t="str">
            <v>SPO-2022/11-0069, SPO-2022/07-0036, SPO-2022/08-0024</v>
          </cell>
        </row>
        <row r="9792">
          <cell r="I9792" t="str">
            <v>F</v>
          </cell>
          <cell r="J9792">
            <v>50907</v>
          </cell>
          <cell r="K9792">
            <v>50907</v>
          </cell>
          <cell r="L9792">
            <v>152721</v>
          </cell>
          <cell r="M9792" t="str">
            <v>F</v>
          </cell>
          <cell r="N9792">
            <v>3</v>
          </cell>
          <cell r="O9792" t="str">
            <v>L</v>
          </cell>
        </row>
        <row r="9793">
          <cell r="F9793" t="str">
            <v>TRHU8012579</v>
          </cell>
          <cell r="G9793" t="str">
            <v>GR-2022/05-0009</v>
          </cell>
          <cell r="H9793" t="str">
            <v>202110-S0079, 202203-S0054, 202109-S0070, 202110-S0033, 202112-S0037, 202111-S0027, 202203-S0005, 202105-S0033, 202201-S0015, 202111-S0072, 202203-S0055, 202109-S0041, 202111-S0001, 202111-S0045, 202201-S0003, 202110-S0054, 202104-S0064, 202202-S0009</v>
          </cell>
          <cell r="I9793" t="str">
            <v>F</v>
          </cell>
          <cell r="J9793">
            <v>595434.3</v>
          </cell>
          <cell r="K9793">
            <v>595434.3</v>
          </cell>
          <cell r="L9793">
            <v>595434.3</v>
          </cell>
          <cell r="M9793" t="str">
            <v>F</v>
          </cell>
          <cell r="N9793">
            <v>1</v>
          </cell>
          <cell r="O9793" t="str">
            <v>I</v>
          </cell>
        </row>
        <row r="9794">
          <cell r="G9794" t="str">
            <v>SPO-2022/09-0026, SPO-2022/06-0074, SPO-2022/08-0022</v>
          </cell>
        </row>
        <row r="9794">
          <cell r="I9794" t="str">
            <v>F</v>
          </cell>
          <cell r="J9794">
            <v>39500</v>
          </cell>
          <cell r="K9794">
            <v>39500</v>
          </cell>
          <cell r="L9794">
            <v>118500</v>
          </cell>
          <cell r="M9794" t="str">
            <v>F</v>
          </cell>
          <cell r="N9794">
            <v>3</v>
          </cell>
          <cell r="O9794" t="str">
            <v>L</v>
          </cell>
        </row>
        <row r="9795">
          <cell r="G9795" t="str">
            <v>SPO-2022/07-0006, SPO-2022/07-0042, SPO-2022/07-0047, SPO-2022/06-0046, SPO-2022/06-0045, SPO-2022/08-0049</v>
          </cell>
        </row>
        <row r="9795">
          <cell r="I9795" t="str">
            <v>F</v>
          </cell>
          <cell r="J9795">
            <v>186546</v>
          </cell>
          <cell r="K9795">
            <v>186546</v>
          </cell>
          <cell r="L9795">
            <v>559638</v>
          </cell>
          <cell r="M9795" t="str">
            <v>F</v>
          </cell>
          <cell r="N9795">
            <v>3</v>
          </cell>
          <cell r="O9795" t="str">
            <v>L</v>
          </cell>
        </row>
        <row r="9796">
          <cell r="F9796" t="str">
            <v>EITU1058309</v>
          </cell>
          <cell r="G9796" t="str">
            <v>GR-2022/04-0035</v>
          </cell>
          <cell r="H9796" t="str">
            <v>202204-S0018, 202201-S0006, 202203-S0063, 202202-S0003</v>
          </cell>
          <cell r="I9796" t="str">
            <v>F</v>
          </cell>
          <cell r="J9796">
            <v>10959.66</v>
          </cell>
          <cell r="K9796">
            <v>10959.66</v>
          </cell>
          <cell r="L9796">
            <v>46684.86</v>
          </cell>
          <cell r="M9796" t="str">
            <v>F</v>
          </cell>
          <cell r="N9796">
            <v>4.2597</v>
          </cell>
          <cell r="O9796" t="str">
            <v>I</v>
          </cell>
        </row>
        <row r="9797">
          <cell r="F9797" t="str">
            <v>EGHU9725053</v>
          </cell>
          <cell r="G9797" t="str">
            <v>GR-2022/04-0037</v>
          </cell>
          <cell r="H9797" t="str">
            <v>202203-S0063, 202201-S0006</v>
          </cell>
          <cell r="I9797" t="str">
            <v>F</v>
          </cell>
          <cell r="J9797">
            <v>11699.7</v>
          </cell>
          <cell r="K9797">
            <v>11699.7</v>
          </cell>
          <cell r="L9797">
            <v>49837.21</v>
          </cell>
          <cell r="M9797" t="str">
            <v>F</v>
          </cell>
          <cell r="N9797">
            <v>4.2597</v>
          </cell>
          <cell r="O9797" t="str">
            <v>I</v>
          </cell>
        </row>
        <row r="9798">
          <cell r="F9798" t="str">
            <v>EGHU9362092</v>
          </cell>
          <cell r="G9798" t="str">
            <v>GR-2022/05-0038</v>
          </cell>
          <cell r="H9798" t="str">
            <v>202202-S0027</v>
          </cell>
          <cell r="I9798" t="str">
            <v>F</v>
          </cell>
          <cell r="J9798">
            <v>22156.68</v>
          </cell>
          <cell r="K9798">
            <v>22156.68</v>
          </cell>
          <cell r="L9798">
            <v>97400.77</v>
          </cell>
          <cell r="M9798" t="str">
            <v>F</v>
          </cell>
          <cell r="N9798">
            <v>4.396</v>
          </cell>
          <cell r="O9798" t="str">
            <v>I</v>
          </cell>
        </row>
        <row r="9799">
          <cell r="I9799" t="str">
            <v>F</v>
          </cell>
          <cell r="J9799">
            <v>0</v>
          </cell>
          <cell r="K9799">
            <v>0</v>
          </cell>
          <cell r="L9799">
            <v>0</v>
          </cell>
          <cell r="M9799" t="str">
            <v>F</v>
          </cell>
          <cell r="N9799">
            <v>1</v>
          </cell>
        </row>
        <row r="9800">
          <cell r="F9800" t="str">
            <v>TRHU7371506</v>
          </cell>
          <cell r="G9800" t="str">
            <v>GR-2022/05-0012</v>
          </cell>
          <cell r="H9800" t="str">
            <v>202103-S0106, 202202-S0038, 202201-S0011, 202110-S0075, 202110-S0062, 202105-S0041</v>
          </cell>
          <cell r="I9800" t="str">
            <v>F</v>
          </cell>
          <cell r="J9800">
            <v>16594.89</v>
          </cell>
          <cell r="K9800">
            <v>16594.89</v>
          </cell>
          <cell r="L9800">
            <v>70689.25</v>
          </cell>
          <cell r="M9800" t="str">
            <v>F</v>
          </cell>
          <cell r="N9800">
            <v>4.2597</v>
          </cell>
          <cell r="O9800" t="str">
            <v>I</v>
          </cell>
        </row>
        <row r="9801">
          <cell r="F9801" t="str">
            <v>TCLU7841928</v>
          </cell>
          <cell r="G9801" t="str">
            <v>GR-2022/05-0004</v>
          </cell>
          <cell r="H9801" t="str">
            <v>202203-S0053, 202202-S0043, 202203-S0043, 202203-S0090, 202112-S0009</v>
          </cell>
          <cell r="I9801" t="str">
            <v>F</v>
          </cell>
          <cell r="J9801">
            <v>16954.15</v>
          </cell>
          <cell r="K9801">
            <v>16954.15</v>
          </cell>
          <cell r="L9801">
            <v>72219.59</v>
          </cell>
          <cell r="M9801" t="str">
            <v>F</v>
          </cell>
          <cell r="N9801">
            <v>4.2597</v>
          </cell>
          <cell r="O9801" t="str">
            <v>I</v>
          </cell>
        </row>
        <row r="9802">
          <cell r="F9802" t="str">
            <v>SEGU4021016</v>
          </cell>
          <cell r="G9802" t="str">
            <v>GR-2022/05-0005</v>
          </cell>
          <cell r="H9802" t="str">
            <v>202112-S0009, 202203-S0043, 202203-S0090, 202104-S0083, 202202-S0043</v>
          </cell>
          <cell r="I9802" t="str">
            <v>F</v>
          </cell>
          <cell r="J9802">
            <v>15453.66</v>
          </cell>
          <cell r="K9802">
            <v>15453.66</v>
          </cell>
          <cell r="L9802">
            <v>65827.96</v>
          </cell>
          <cell r="M9802" t="str">
            <v>F</v>
          </cell>
          <cell r="N9802">
            <v>4.2597</v>
          </cell>
          <cell r="O9802" t="str">
            <v>I</v>
          </cell>
        </row>
        <row r="9803">
          <cell r="F9803" t="str">
            <v>WFHU5141443</v>
          </cell>
          <cell r="G9803" t="str">
            <v>GR-2022/04-0036</v>
          </cell>
          <cell r="H9803" t="str">
            <v>202104-S0045, 202201-S0010</v>
          </cell>
          <cell r="I9803" t="str">
            <v>F</v>
          </cell>
          <cell r="J9803">
            <v>17934.55</v>
          </cell>
          <cell r="K9803">
            <v>17934.55</v>
          </cell>
          <cell r="L9803">
            <v>76395.8</v>
          </cell>
          <cell r="M9803" t="str">
            <v>F</v>
          </cell>
          <cell r="N9803">
            <v>4.2597</v>
          </cell>
          <cell r="O9803" t="str">
            <v>I</v>
          </cell>
        </row>
        <row r="9804">
          <cell r="I9804" t="str">
            <v>T</v>
          </cell>
          <cell r="J9804">
            <v>1380</v>
          </cell>
          <cell r="K9804">
            <v>1380</v>
          </cell>
          <cell r="L9804">
            <v>4140</v>
          </cell>
          <cell r="M9804" t="str">
            <v>F</v>
          </cell>
          <cell r="N9804">
            <v>3</v>
          </cell>
          <cell r="O9804" t="str">
            <v>L</v>
          </cell>
        </row>
        <row r="9805">
          <cell r="G9805" t="str">
            <v>SPO-2022/09-0021, SPO-2022/07-0008, SPO-2022/08-0005, SPO-2022/06-0083, SPO-2022/11-0061</v>
          </cell>
        </row>
        <row r="9805">
          <cell r="I9805" t="str">
            <v>F</v>
          </cell>
          <cell r="J9805">
            <v>61149</v>
          </cell>
          <cell r="K9805">
            <v>61149</v>
          </cell>
          <cell r="L9805">
            <v>183447</v>
          </cell>
          <cell r="M9805" t="str">
            <v>F</v>
          </cell>
          <cell r="N9805">
            <v>3</v>
          </cell>
          <cell r="O9805" t="str">
            <v>L</v>
          </cell>
        </row>
        <row r="9806">
          <cell r="G9806" t="str">
            <v>SPO-2022/09-0023, SPO-2022/11-0002, SPO-2022/07-0034, SPO-2022/08-0020</v>
          </cell>
        </row>
        <row r="9806">
          <cell r="I9806" t="str">
            <v>F</v>
          </cell>
          <cell r="J9806">
            <v>112640</v>
          </cell>
          <cell r="K9806">
            <v>112640</v>
          </cell>
          <cell r="L9806">
            <v>337920</v>
          </cell>
          <cell r="M9806" t="str">
            <v>F</v>
          </cell>
          <cell r="N9806">
            <v>3</v>
          </cell>
          <cell r="O9806" t="str">
            <v>L</v>
          </cell>
        </row>
        <row r="9807">
          <cell r="G9807" t="str">
            <v>SPO-2022/06-0075</v>
          </cell>
        </row>
        <row r="9807">
          <cell r="I9807" t="str">
            <v>F</v>
          </cell>
          <cell r="J9807">
            <v>32100</v>
          </cell>
          <cell r="K9807">
            <v>32100</v>
          </cell>
          <cell r="L9807">
            <v>96300</v>
          </cell>
          <cell r="M9807" t="str">
            <v>F</v>
          </cell>
          <cell r="N9807">
            <v>3</v>
          </cell>
          <cell r="O9807" t="str">
            <v>L</v>
          </cell>
        </row>
        <row r="9808">
          <cell r="G9808" t="str">
            <v>SPO-2022/07-0033, SPO-2022/12-0017, SPO-2022/11-0020, SPO-2022/06-0063, SPO-2022/08-0009, SPO-2022/06-0033, SPO-2022/07-0032, SPO-2022/07-0026</v>
          </cell>
        </row>
        <row r="9808">
          <cell r="I9808" t="str">
            <v>F</v>
          </cell>
          <cell r="J9808">
            <v>150250</v>
          </cell>
          <cell r="K9808">
            <v>150250</v>
          </cell>
          <cell r="L9808">
            <v>450750</v>
          </cell>
          <cell r="M9808" t="str">
            <v>F</v>
          </cell>
          <cell r="N9808">
            <v>3</v>
          </cell>
          <cell r="O9808" t="str">
            <v>L</v>
          </cell>
        </row>
        <row r="9809">
          <cell r="G9809" t="str">
            <v>SPO-2022/07-0034, SPO-2022/06-0015</v>
          </cell>
        </row>
        <row r="9809">
          <cell r="I9809" t="str">
            <v>F</v>
          </cell>
          <cell r="J9809">
            <v>1424</v>
          </cell>
          <cell r="K9809">
            <v>1424</v>
          </cell>
          <cell r="L9809">
            <v>4272</v>
          </cell>
          <cell r="M9809" t="str">
            <v>F</v>
          </cell>
          <cell r="N9809">
            <v>3</v>
          </cell>
          <cell r="O9809" t="str">
            <v>L</v>
          </cell>
        </row>
        <row r="9810">
          <cell r="G9810" t="str">
            <v>SPO-2022/11-0043, SPO-2022/06-0087</v>
          </cell>
        </row>
        <row r="9810">
          <cell r="I9810" t="str">
            <v>F</v>
          </cell>
          <cell r="J9810">
            <v>120530</v>
          </cell>
          <cell r="K9810">
            <v>120530</v>
          </cell>
          <cell r="L9810">
            <v>361590</v>
          </cell>
          <cell r="M9810" t="str">
            <v>F</v>
          </cell>
          <cell r="N9810">
            <v>3</v>
          </cell>
          <cell r="O9810" t="str">
            <v>L</v>
          </cell>
        </row>
        <row r="9811">
          <cell r="G9811" t="str">
            <v>SPO-2022/04-0044, SPO-2022/11-0025, SPO-2022/07-0007, SPO-2022/12-0024, SPO-2022/09-0034, SPO-2022/05-0030, SPO-2022/06-0026</v>
          </cell>
        </row>
        <row r="9811">
          <cell r="I9811" t="str">
            <v>F</v>
          </cell>
          <cell r="J9811">
            <v>60136.6</v>
          </cell>
          <cell r="K9811">
            <v>60136.6</v>
          </cell>
          <cell r="L9811">
            <v>180409.8</v>
          </cell>
          <cell r="M9811" t="str">
            <v>F</v>
          </cell>
          <cell r="N9811">
            <v>3</v>
          </cell>
          <cell r="O9811" t="str">
            <v>L</v>
          </cell>
        </row>
        <row r="9812">
          <cell r="G9812" t="str">
            <v>SPO-2022/06-0012</v>
          </cell>
        </row>
        <row r="9812">
          <cell r="I9812" t="str">
            <v>F</v>
          </cell>
          <cell r="J9812">
            <v>20280</v>
          </cell>
          <cell r="K9812">
            <v>20280</v>
          </cell>
          <cell r="L9812">
            <v>60840</v>
          </cell>
          <cell r="M9812" t="str">
            <v>F</v>
          </cell>
          <cell r="N9812">
            <v>3</v>
          </cell>
          <cell r="O9812" t="str">
            <v>L</v>
          </cell>
        </row>
        <row r="9813">
          <cell r="G9813" t="str">
            <v>SPO-2022/06-0087, SPO-2022/08-0031</v>
          </cell>
        </row>
        <row r="9813">
          <cell r="I9813" t="str">
            <v>F</v>
          </cell>
          <cell r="J9813">
            <v>66642</v>
          </cell>
          <cell r="K9813">
            <v>66642</v>
          </cell>
          <cell r="L9813">
            <v>199926</v>
          </cell>
          <cell r="M9813" t="str">
            <v>F</v>
          </cell>
          <cell r="N9813">
            <v>3</v>
          </cell>
          <cell r="O9813" t="str">
            <v>L</v>
          </cell>
        </row>
        <row r="9814">
          <cell r="G9814" t="str">
            <v>SPO-2022/06-0016</v>
          </cell>
        </row>
        <row r="9814">
          <cell r="I9814" t="str">
            <v>F</v>
          </cell>
          <cell r="J9814">
            <v>243.1</v>
          </cell>
          <cell r="K9814">
            <v>243.1</v>
          </cell>
          <cell r="L9814">
            <v>729.3</v>
          </cell>
          <cell r="M9814" t="str">
            <v>F</v>
          </cell>
          <cell r="N9814">
            <v>3</v>
          </cell>
          <cell r="O9814" t="str">
            <v>L</v>
          </cell>
        </row>
        <row r="9815">
          <cell r="G9815" t="str">
            <v>SPO-2022/06-0044</v>
          </cell>
        </row>
        <row r="9815">
          <cell r="I9815" t="str">
            <v>F</v>
          </cell>
          <cell r="J9815">
            <v>433.38</v>
          </cell>
          <cell r="K9815">
            <v>433.38</v>
          </cell>
          <cell r="L9815">
            <v>1300.14</v>
          </cell>
          <cell r="M9815" t="str">
            <v>F</v>
          </cell>
          <cell r="N9815">
            <v>3</v>
          </cell>
          <cell r="O9815" t="str">
            <v>L</v>
          </cell>
        </row>
        <row r="9816">
          <cell r="G9816" t="str">
            <v>SPO-2022/06-0063, SPO-2022/11-0022, SPO-2022/10-0009, SPO-2022/11-0016, SPO-2022/06-0066, SPO-2022/07-0005, SPO-2022/06-0032, SPO-2022/11-0053, SPO-2023/02-0020, SPO-2022/06-0036, SPO-2022/06-0053, SPO-2022/12-0009</v>
          </cell>
        </row>
        <row r="9816">
          <cell r="I9816" t="str">
            <v>F</v>
          </cell>
          <cell r="J9816">
            <v>135408</v>
          </cell>
          <cell r="K9816">
            <v>135408</v>
          </cell>
          <cell r="L9816">
            <v>406224</v>
          </cell>
          <cell r="M9816" t="str">
            <v>F</v>
          </cell>
          <cell r="N9816">
            <v>3</v>
          </cell>
          <cell r="O9816" t="str">
            <v>L</v>
          </cell>
        </row>
        <row r="9817">
          <cell r="G9817" t="str">
            <v>SPO-2022/05-0026</v>
          </cell>
        </row>
        <row r="9817">
          <cell r="I9817" t="str">
            <v>F</v>
          </cell>
          <cell r="J9817">
            <v>44400</v>
          </cell>
          <cell r="K9817">
            <v>44400</v>
          </cell>
          <cell r="L9817">
            <v>133200</v>
          </cell>
          <cell r="M9817" t="str">
            <v>F</v>
          </cell>
          <cell r="N9817">
            <v>3</v>
          </cell>
          <cell r="O9817" t="str">
            <v>L</v>
          </cell>
        </row>
        <row r="9818">
          <cell r="F9818" t="str">
            <v>MAGU5616966</v>
          </cell>
          <cell r="G9818" t="str">
            <v>GR-2022/05-0002</v>
          </cell>
          <cell r="H9818" t="str">
            <v>202201-S0010, 202202-S0025</v>
          </cell>
          <cell r="I9818" t="str">
            <v>F</v>
          </cell>
          <cell r="J9818">
            <v>20992.93</v>
          </cell>
          <cell r="K9818">
            <v>20992.93</v>
          </cell>
          <cell r="L9818">
            <v>89717.48</v>
          </cell>
          <cell r="M9818" t="str">
            <v>F</v>
          </cell>
          <cell r="N9818">
            <v>4.2737</v>
          </cell>
          <cell r="O9818" t="str">
            <v>I</v>
          </cell>
        </row>
        <row r="9819">
          <cell r="F9819" t="str">
            <v>MAGU5605961</v>
          </cell>
          <cell r="G9819" t="str">
            <v>GR-2022/05-0001</v>
          </cell>
          <cell r="H9819" t="str">
            <v>202203-S0091, 202202-S0049, 202201-S0010</v>
          </cell>
          <cell r="I9819" t="str">
            <v>F</v>
          </cell>
          <cell r="J9819">
            <v>16131.13</v>
          </cell>
          <cell r="K9819">
            <v>16131.13</v>
          </cell>
          <cell r="L9819">
            <v>68939.61</v>
          </cell>
          <cell r="M9819" t="str">
            <v>F</v>
          </cell>
          <cell r="N9819">
            <v>4.2737</v>
          </cell>
          <cell r="O9819" t="str">
            <v>I</v>
          </cell>
        </row>
        <row r="9820">
          <cell r="F9820" t="str">
            <v>TSSU5001262</v>
          </cell>
          <cell r="G9820" t="str">
            <v>GR-2022/05-0008</v>
          </cell>
          <cell r="H9820" t="str">
            <v>202111-S0088, 202105-S0059, 202202-S0049, 202201-S0010, 202110-S0046</v>
          </cell>
          <cell r="I9820" t="str">
            <v>F</v>
          </cell>
          <cell r="J9820">
            <v>18104.81</v>
          </cell>
          <cell r="K9820">
            <v>18104.81</v>
          </cell>
          <cell r="L9820">
            <v>77374.53</v>
          </cell>
          <cell r="M9820" t="str">
            <v>F</v>
          </cell>
          <cell r="N9820">
            <v>4.2737</v>
          </cell>
          <cell r="O9820" t="str">
            <v>I</v>
          </cell>
        </row>
        <row r="9821">
          <cell r="G9821" t="str">
            <v>SPO-2022/06-0051, SPO-2022/06-0042, SPO-2022/08-0036</v>
          </cell>
        </row>
        <row r="9821">
          <cell r="I9821" t="str">
            <v>F</v>
          </cell>
          <cell r="J9821">
            <v>100320</v>
          </cell>
          <cell r="K9821">
            <v>100320</v>
          </cell>
          <cell r="L9821">
            <v>300960</v>
          </cell>
          <cell r="M9821" t="str">
            <v>F</v>
          </cell>
          <cell r="N9821">
            <v>3</v>
          </cell>
          <cell r="O9821" t="str">
            <v>L</v>
          </cell>
        </row>
        <row r="9822">
          <cell r="F9822" t="str">
            <v>FSCU8573862</v>
          </cell>
          <cell r="G9822" t="str">
            <v>GR-2022/05-0023</v>
          </cell>
          <cell r="H9822" t="str">
            <v>202202-S0034</v>
          </cell>
          <cell r="I9822" t="str">
            <v>F</v>
          </cell>
          <cell r="J9822">
            <v>4913.32</v>
          </cell>
          <cell r="K9822">
            <v>4913.32</v>
          </cell>
          <cell r="L9822">
            <v>4913.32</v>
          </cell>
          <cell r="M9822" t="str">
            <v>F</v>
          </cell>
          <cell r="N9822">
            <v>1</v>
          </cell>
          <cell r="O9822" t="str">
            <v>I</v>
          </cell>
        </row>
        <row r="9823">
          <cell r="F9823" t="str">
            <v>FSCU8573862</v>
          </cell>
          <cell r="G9823" t="str">
            <v>GR-2022/05-0022</v>
          </cell>
          <cell r="H9823" t="str">
            <v>202202-S0006, 202203-S0047</v>
          </cell>
          <cell r="I9823" t="str">
            <v>F</v>
          </cell>
          <cell r="J9823">
            <v>30595.95</v>
          </cell>
          <cell r="K9823">
            <v>30595.95</v>
          </cell>
          <cell r="L9823">
            <v>30595.95</v>
          </cell>
          <cell r="M9823" t="str">
            <v>F</v>
          </cell>
          <cell r="N9823">
            <v>1</v>
          </cell>
          <cell r="O9823" t="str">
            <v>I</v>
          </cell>
        </row>
        <row r="9824">
          <cell r="F9824" t="str">
            <v>FSCU8573862</v>
          </cell>
          <cell r="G9824" t="str">
            <v>GR-2022/05-0021</v>
          </cell>
          <cell r="H9824" t="str">
            <v>202202-S0008, 202203-S0025</v>
          </cell>
          <cell r="I9824" t="str">
            <v>F</v>
          </cell>
          <cell r="J9824">
            <v>8861.62</v>
          </cell>
          <cell r="K9824">
            <v>8861.62</v>
          </cell>
          <cell r="L9824">
            <v>8861.62</v>
          </cell>
          <cell r="M9824" t="str">
            <v>F</v>
          </cell>
          <cell r="N9824">
            <v>1</v>
          </cell>
          <cell r="O9824" t="str">
            <v>I</v>
          </cell>
        </row>
        <row r="9825">
          <cell r="F9825" t="str">
            <v>FSCU8573862</v>
          </cell>
          <cell r="G9825" t="str">
            <v>GR-2022/05-0020</v>
          </cell>
          <cell r="H9825" t="str">
            <v>202112-S0041</v>
          </cell>
          <cell r="I9825" t="str">
            <v>F</v>
          </cell>
          <cell r="J9825">
            <v>2193.66</v>
          </cell>
          <cell r="K9825">
            <v>2193.66</v>
          </cell>
          <cell r="L9825">
            <v>2193.66</v>
          </cell>
          <cell r="M9825" t="str">
            <v>F</v>
          </cell>
          <cell r="N9825">
            <v>1</v>
          </cell>
          <cell r="O9825" t="str">
            <v>I</v>
          </cell>
        </row>
        <row r="9826">
          <cell r="G9826" t="str">
            <v>SPO-2022/11-0054, SPO-2022/07-0033, SPO-2022/11-0019, SPO-2022/09-0005, SPO-2022/12-0064, SPO-2022/06-0042, SPO-2022/12-0021, SPO-2022/07-0002, SPO-2022/09-0013</v>
          </cell>
        </row>
        <row r="9826">
          <cell r="I9826" t="str">
            <v>F</v>
          </cell>
          <cell r="J9826">
            <v>368775</v>
          </cell>
          <cell r="K9826">
            <v>368775</v>
          </cell>
          <cell r="L9826">
            <v>1106325</v>
          </cell>
          <cell r="M9826" t="str">
            <v>F</v>
          </cell>
          <cell r="N9826">
            <v>3</v>
          </cell>
          <cell r="O9826" t="str">
            <v>L</v>
          </cell>
        </row>
        <row r="9827">
          <cell r="G9827" t="str">
            <v>SPO-2022/11-0002, SPO-2022/06-0069</v>
          </cell>
        </row>
        <row r="9827">
          <cell r="I9827" t="str">
            <v>F</v>
          </cell>
          <cell r="J9827">
            <v>77184</v>
          </cell>
          <cell r="K9827">
            <v>77184</v>
          </cell>
          <cell r="L9827">
            <v>231552</v>
          </cell>
          <cell r="M9827" t="str">
            <v>F</v>
          </cell>
          <cell r="N9827">
            <v>3</v>
          </cell>
          <cell r="O9827" t="str">
            <v>N</v>
          </cell>
        </row>
        <row r="9828">
          <cell r="G9828" t="str">
            <v>SPO-2022/07-0043, SPO-2022/06-0008</v>
          </cell>
        </row>
        <row r="9828">
          <cell r="I9828" t="str">
            <v>F</v>
          </cell>
          <cell r="J9828">
            <v>5232.6</v>
          </cell>
          <cell r="K9828">
            <v>5232.6</v>
          </cell>
          <cell r="L9828">
            <v>15697.8</v>
          </cell>
          <cell r="M9828" t="str">
            <v>F</v>
          </cell>
          <cell r="N9828">
            <v>3</v>
          </cell>
          <cell r="O9828" t="str">
            <v>L</v>
          </cell>
        </row>
        <row r="9829">
          <cell r="G9829" t="str">
            <v>SPO-2022/06-0084</v>
          </cell>
        </row>
        <row r="9829">
          <cell r="I9829" t="str">
            <v>F</v>
          </cell>
          <cell r="J9829">
            <v>16.2</v>
          </cell>
          <cell r="K9829">
            <v>16.2</v>
          </cell>
          <cell r="L9829">
            <v>48.6</v>
          </cell>
          <cell r="M9829" t="str">
            <v>F</v>
          </cell>
          <cell r="N9829">
            <v>3</v>
          </cell>
          <cell r="O9829" t="str">
            <v>L</v>
          </cell>
        </row>
        <row r="9830">
          <cell r="G9830" t="str">
            <v>SPO-2022/06-0005</v>
          </cell>
        </row>
        <row r="9830">
          <cell r="I9830" t="str">
            <v>F</v>
          </cell>
          <cell r="J9830">
            <v>7025</v>
          </cell>
          <cell r="K9830">
            <v>7025</v>
          </cell>
          <cell r="L9830">
            <v>21075</v>
          </cell>
          <cell r="M9830" t="str">
            <v>F</v>
          </cell>
          <cell r="N9830">
            <v>3</v>
          </cell>
          <cell r="O9830" t="str">
            <v>N</v>
          </cell>
        </row>
        <row r="9831">
          <cell r="G9831" t="str">
            <v>SPO-2022/07-0037</v>
          </cell>
        </row>
        <row r="9831">
          <cell r="I9831" t="str">
            <v>F</v>
          </cell>
          <cell r="J9831">
            <v>9712.5</v>
          </cell>
          <cell r="K9831">
            <v>9712.5</v>
          </cell>
          <cell r="L9831">
            <v>29137.5</v>
          </cell>
          <cell r="M9831" t="str">
            <v>F</v>
          </cell>
          <cell r="N9831">
            <v>3</v>
          </cell>
          <cell r="O9831" t="str">
            <v>L</v>
          </cell>
        </row>
        <row r="9832">
          <cell r="G9832" t="str">
            <v>SPO-2022/06-0069, SPO-2022/07-0034, SPO-2022/08-0020</v>
          </cell>
        </row>
        <row r="9832">
          <cell r="I9832" t="str">
            <v>F</v>
          </cell>
          <cell r="J9832">
            <v>170484</v>
          </cell>
          <cell r="K9832">
            <v>170484</v>
          </cell>
          <cell r="L9832">
            <v>511452</v>
          </cell>
          <cell r="M9832" t="str">
            <v>F</v>
          </cell>
          <cell r="N9832">
            <v>3</v>
          </cell>
          <cell r="O9832" t="str">
            <v>L</v>
          </cell>
        </row>
        <row r="9833">
          <cell r="G9833" t="str">
            <v>SPO-2022/05-0030</v>
          </cell>
        </row>
        <row r="9833">
          <cell r="I9833" t="str">
            <v>F</v>
          </cell>
          <cell r="J9833">
            <v>45000</v>
          </cell>
          <cell r="K9833">
            <v>45000</v>
          </cell>
          <cell r="L9833">
            <v>135000</v>
          </cell>
          <cell r="M9833" t="str">
            <v>F</v>
          </cell>
          <cell r="N9833">
            <v>3</v>
          </cell>
          <cell r="O9833" t="str">
            <v>L</v>
          </cell>
        </row>
        <row r="9834">
          <cell r="G9834" t="str">
            <v>SPO-2022/06-0010</v>
          </cell>
        </row>
        <row r="9834">
          <cell r="I9834" t="str">
            <v>F</v>
          </cell>
          <cell r="J9834">
            <v>11600</v>
          </cell>
          <cell r="K9834">
            <v>11600</v>
          </cell>
          <cell r="L9834">
            <v>11600</v>
          </cell>
          <cell r="M9834" t="str">
            <v>F</v>
          </cell>
          <cell r="N9834">
            <v>1</v>
          </cell>
          <cell r="O9834" t="str">
            <v>L</v>
          </cell>
        </row>
        <row r="9835">
          <cell r="F9835" t="str">
            <v>FSCU8573862</v>
          </cell>
          <cell r="G9835" t="str">
            <v>GR-2022/05-0019</v>
          </cell>
          <cell r="H9835" t="str">
            <v>202111-S0003</v>
          </cell>
          <cell r="I9835" t="str">
            <v>F</v>
          </cell>
          <cell r="J9835">
            <v>34392.37</v>
          </cell>
          <cell r="K9835">
            <v>34392.37</v>
          </cell>
          <cell r="L9835">
            <v>34392.37</v>
          </cell>
          <cell r="M9835" t="str">
            <v>F</v>
          </cell>
          <cell r="N9835">
            <v>1</v>
          </cell>
          <cell r="O9835" t="str">
            <v>I</v>
          </cell>
        </row>
        <row r="9836">
          <cell r="F9836" t="str">
            <v>FSCU8573862</v>
          </cell>
          <cell r="G9836" t="str">
            <v>GR-2022/05-0018</v>
          </cell>
          <cell r="H9836" t="str">
            <v>202203-S0026, 202203-S0009</v>
          </cell>
          <cell r="I9836" t="str">
            <v>F</v>
          </cell>
          <cell r="J9836">
            <v>8371.02</v>
          </cell>
          <cell r="K9836">
            <v>8371.02</v>
          </cell>
          <cell r="L9836">
            <v>8371.02</v>
          </cell>
          <cell r="M9836" t="str">
            <v>F</v>
          </cell>
          <cell r="N9836">
            <v>1</v>
          </cell>
          <cell r="O9836" t="str">
            <v>I</v>
          </cell>
        </row>
        <row r="9837">
          <cell r="F9837" t="str">
            <v>FSCU8573862</v>
          </cell>
          <cell r="G9837" t="str">
            <v>GR-2022/05-0017</v>
          </cell>
          <cell r="H9837" t="str">
            <v>202103-S0014, 202110-S0086, 202112-S0022, 202111-S0014, 202104-S0081, 202105-S0008, 202109-S0012</v>
          </cell>
          <cell r="I9837" t="str">
            <v>F</v>
          </cell>
          <cell r="J9837">
            <v>126312.03</v>
          </cell>
          <cell r="K9837">
            <v>126312.03</v>
          </cell>
          <cell r="L9837">
            <v>126312.03</v>
          </cell>
          <cell r="M9837" t="str">
            <v>F</v>
          </cell>
          <cell r="N9837">
            <v>1</v>
          </cell>
          <cell r="O9837" t="str">
            <v>I</v>
          </cell>
        </row>
        <row r="9838">
          <cell r="F9838" t="str">
            <v>FSCU8573862</v>
          </cell>
          <cell r="G9838" t="str">
            <v>GR-2022/05-0016</v>
          </cell>
          <cell r="H9838" t="str">
            <v>202110-S0035</v>
          </cell>
          <cell r="I9838" t="str">
            <v>F</v>
          </cell>
          <cell r="J9838">
            <v>17676.86</v>
          </cell>
          <cell r="K9838">
            <v>17676.86</v>
          </cell>
          <cell r="L9838">
            <v>17676.86</v>
          </cell>
          <cell r="M9838" t="str">
            <v>F</v>
          </cell>
          <cell r="N9838">
            <v>1</v>
          </cell>
          <cell r="O9838" t="str">
            <v>I</v>
          </cell>
        </row>
        <row r="9839">
          <cell r="G9839" t="str">
            <v>SPO-2022/06-0033, SPO-2022/06-0063, SPO-2022/06-0055</v>
          </cell>
        </row>
        <row r="9839">
          <cell r="I9839" t="str">
            <v>F</v>
          </cell>
          <cell r="J9839">
            <v>25245</v>
          </cell>
          <cell r="K9839">
            <v>25245</v>
          </cell>
          <cell r="L9839">
            <v>75735</v>
          </cell>
          <cell r="M9839" t="str">
            <v>F</v>
          </cell>
          <cell r="N9839">
            <v>3</v>
          </cell>
          <cell r="O9839" t="str">
            <v>L</v>
          </cell>
        </row>
        <row r="9840">
          <cell r="F9840" t="str">
            <v>FSCU8573862</v>
          </cell>
          <cell r="G9840" t="str">
            <v>GR-2022/05-0015</v>
          </cell>
          <cell r="H9840" t="str">
            <v>202105-S0028, 202201-S0001, 202111-S0008</v>
          </cell>
          <cell r="I9840" t="str">
            <v>F</v>
          </cell>
          <cell r="J9840">
            <v>15236.11</v>
          </cell>
          <cell r="K9840">
            <v>15236.11</v>
          </cell>
          <cell r="L9840">
            <v>15236.11</v>
          </cell>
          <cell r="M9840" t="str">
            <v>F</v>
          </cell>
          <cell r="N9840">
            <v>1</v>
          </cell>
          <cell r="O9840" t="str">
            <v>I</v>
          </cell>
        </row>
        <row r="9841">
          <cell r="F9841" t="str">
            <v>FSCU8573862</v>
          </cell>
          <cell r="G9841" t="str">
            <v>GR-2022/05-0014</v>
          </cell>
          <cell r="H9841" t="str">
            <v>202010-S0023, 202112-S0026, 202111-S0087, 202111-S0070, 202105-S0029, 202202-S0017, 202104-S0059, 202202-S0011, 202111-S0055</v>
          </cell>
          <cell r="I9841" t="str">
            <v>F</v>
          </cell>
          <cell r="J9841">
            <v>63279.85</v>
          </cell>
          <cell r="K9841">
            <v>63279.85</v>
          </cell>
          <cell r="L9841">
            <v>63279.85</v>
          </cell>
          <cell r="M9841" t="str">
            <v>F</v>
          </cell>
          <cell r="N9841">
            <v>1</v>
          </cell>
          <cell r="O9841" t="str">
            <v>I</v>
          </cell>
        </row>
        <row r="9842">
          <cell r="F9842" t="str">
            <v>FSCU8573862</v>
          </cell>
          <cell r="G9842" t="str">
            <v>GR-2022/05-0013</v>
          </cell>
          <cell r="H9842" t="str">
            <v>202203-S0028, 202012-S0019, 202111-S0035, 202110-S0085, 202202-S0012</v>
          </cell>
          <cell r="I9842" t="str">
            <v>F</v>
          </cell>
          <cell r="J9842">
            <v>59090.09</v>
          </cell>
          <cell r="K9842">
            <v>59090.09</v>
          </cell>
          <cell r="L9842">
            <v>59090.09</v>
          </cell>
          <cell r="M9842" t="str">
            <v>F</v>
          </cell>
          <cell r="N9842">
            <v>1</v>
          </cell>
          <cell r="O9842" t="str">
            <v>I</v>
          </cell>
        </row>
        <row r="9843">
          <cell r="G9843" t="str">
            <v>SPO-2022/07-0007</v>
          </cell>
        </row>
        <row r="9843">
          <cell r="I9843" t="str">
            <v>F</v>
          </cell>
          <cell r="J9843">
            <v>33000</v>
          </cell>
          <cell r="K9843">
            <v>33000</v>
          </cell>
          <cell r="L9843">
            <v>99000</v>
          </cell>
          <cell r="M9843" t="str">
            <v>F</v>
          </cell>
          <cell r="N9843">
            <v>3</v>
          </cell>
          <cell r="O9843" t="str">
            <v>L</v>
          </cell>
        </row>
        <row r="9844">
          <cell r="G9844" t="str">
            <v>SPO-2022/06-0079, SPO-2022/05-0012, SPO-2022/06-0080, SPO-2022/04-0027</v>
          </cell>
        </row>
        <row r="9844">
          <cell r="I9844" t="str">
            <v>F</v>
          </cell>
          <cell r="J9844">
            <v>77000</v>
          </cell>
          <cell r="K9844">
            <v>77000</v>
          </cell>
          <cell r="L9844">
            <v>231000</v>
          </cell>
          <cell r="M9844" t="str">
            <v>F</v>
          </cell>
          <cell r="N9844">
            <v>3</v>
          </cell>
          <cell r="O9844" t="str">
            <v>L</v>
          </cell>
        </row>
        <row r="9845">
          <cell r="G9845" t="str">
            <v>SPO-2022/06-0022</v>
          </cell>
        </row>
        <row r="9845">
          <cell r="I9845" t="str">
            <v>F</v>
          </cell>
          <cell r="J9845">
            <v>2730</v>
          </cell>
          <cell r="K9845">
            <v>2730</v>
          </cell>
          <cell r="L9845">
            <v>8190</v>
          </cell>
          <cell r="M9845" t="str">
            <v>F</v>
          </cell>
          <cell r="N9845">
            <v>3</v>
          </cell>
          <cell r="O9845" t="str">
            <v>L</v>
          </cell>
        </row>
        <row r="9846">
          <cell r="F9846" t="str">
            <v>YMLU8885361</v>
          </cell>
          <cell r="G9846" t="str">
            <v>GR-2022/04-0025</v>
          </cell>
          <cell r="H9846" t="str">
            <v>202103-S0106, 202202-S0038, 202201-S0011</v>
          </cell>
          <cell r="I9846" t="str">
            <v>F</v>
          </cell>
          <cell r="J9846">
            <v>17417.24</v>
          </cell>
          <cell r="K9846">
            <v>17417.24</v>
          </cell>
          <cell r="L9846">
            <v>74192.22</v>
          </cell>
          <cell r="M9846" t="str">
            <v>F</v>
          </cell>
          <cell r="N9846">
            <v>4.2597</v>
          </cell>
          <cell r="O9846" t="str">
            <v>I</v>
          </cell>
        </row>
        <row r="9847">
          <cell r="F9847" t="str">
            <v>EISU9365226</v>
          </cell>
          <cell r="G9847" t="str">
            <v>GR-2022/04-0029</v>
          </cell>
          <cell r="H9847" t="str">
            <v>202110-S0062, 202201-S0011</v>
          </cell>
          <cell r="I9847" t="str">
            <v>F</v>
          </cell>
          <cell r="J9847">
            <v>11797.54</v>
          </cell>
          <cell r="K9847">
            <v>11797.54</v>
          </cell>
          <cell r="L9847">
            <v>50253.98</v>
          </cell>
          <cell r="M9847" t="str">
            <v>F</v>
          </cell>
          <cell r="N9847">
            <v>4.2597</v>
          </cell>
          <cell r="O9847" t="str">
            <v>I</v>
          </cell>
        </row>
        <row r="9848">
          <cell r="F9848" t="str">
            <v>EGHU9453227</v>
          </cell>
          <cell r="G9848" t="str">
            <v>GR-2022/04-0028</v>
          </cell>
          <cell r="H9848" t="str">
            <v>202202-S0031, 202103-S0106</v>
          </cell>
          <cell r="I9848" t="str">
            <v>F</v>
          </cell>
          <cell r="J9848">
            <v>16254</v>
          </cell>
          <cell r="K9848">
            <v>16254</v>
          </cell>
          <cell r="L9848">
            <v>69237.16</v>
          </cell>
          <cell r="M9848" t="str">
            <v>F</v>
          </cell>
          <cell r="N9848">
            <v>4.2597</v>
          </cell>
          <cell r="O9848" t="str">
            <v>I</v>
          </cell>
        </row>
        <row r="9849">
          <cell r="G9849" t="str">
            <v>SPO-2022/07-0047, SPO-2022/08-0033</v>
          </cell>
        </row>
        <row r="9849">
          <cell r="I9849" t="str">
            <v>F</v>
          </cell>
          <cell r="J9849">
            <v>78804</v>
          </cell>
          <cell r="K9849">
            <v>78804</v>
          </cell>
          <cell r="L9849">
            <v>236412</v>
          </cell>
          <cell r="M9849" t="str">
            <v>F</v>
          </cell>
          <cell r="N9849">
            <v>3</v>
          </cell>
          <cell r="O9849" t="str">
            <v>L</v>
          </cell>
        </row>
        <row r="9850">
          <cell r="G9850" t="str">
            <v>SPO-2022/06-0009</v>
          </cell>
        </row>
        <row r="9850">
          <cell r="I9850" t="str">
            <v>F</v>
          </cell>
          <cell r="J9850">
            <v>11200</v>
          </cell>
          <cell r="K9850">
            <v>11200</v>
          </cell>
          <cell r="L9850">
            <v>33600</v>
          </cell>
          <cell r="M9850" t="str">
            <v>F</v>
          </cell>
          <cell r="N9850">
            <v>3</v>
          </cell>
          <cell r="O9850" t="str">
            <v>L</v>
          </cell>
        </row>
        <row r="9851">
          <cell r="G9851" t="str">
            <v>SPO-2022/04-0044, SPO-2022/08-0032, SPO-2022/07-0007, SPO-2022/11-0047, SPO-2022/05-0011, SPO-2022/11-0025, SPO-2022/05-0030, SPO-2022/06-0083</v>
          </cell>
        </row>
        <row r="9851">
          <cell r="I9851" t="str">
            <v>F</v>
          </cell>
          <cell r="J9851">
            <v>54641</v>
          </cell>
          <cell r="K9851">
            <v>54641</v>
          </cell>
          <cell r="L9851">
            <v>163923</v>
          </cell>
          <cell r="M9851" t="str">
            <v>F</v>
          </cell>
          <cell r="N9851">
            <v>3</v>
          </cell>
          <cell r="O9851" t="str">
            <v>L</v>
          </cell>
        </row>
        <row r="9852">
          <cell r="I9852" t="str">
            <v>F</v>
          </cell>
          <cell r="J9852">
            <v>8815</v>
          </cell>
          <cell r="K9852">
            <v>8815</v>
          </cell>
          <cell r="L9852">
            <v>26445</v>
          </cell>
          <cell r="M9852" t="str">
            <v>F</v>
          </cell>
          <cell r="N9852">
            <v>3</v>
          </cell>
          <cell r="O9852" t="str">
            <v>N</v>
          </cell>
        </row>
        <row r="9853">
          <cell r="G9853" t="str">
            <v>SPO-2022/08-0024, SPO-2022/07-0036</v>
          </cell>
        </row>
        <row r="9853">
          <cell r="I9853" t="str">
            <v>F</v>
          </cell>
          <cell r="J9853">
            <v>62820</v>
          </cell>
          <cell r="K9853">
            <v>62820</v>
          </cell>
          <cell r="L9853">
            <v>188460</v>
          </cell>
          <cell r="M9853" t="str">
            <v>F</v>
          </cell>
          <cell r="N9853">
            <v>3</v>
          </cell>
          <cell r="O9853" t="str">
            <v>L</v>
          </cell>
        </row>
        <row r="9854">
          <cell r="G9854" t="str">
            <v>SPO-2022/06-0021</v>
          </cell>
        </row>
        <row r="9854">
          <cell r="I9854" t="str">
            <v>F</v>
          </cell>
          <cell r="J9854">
            <v>5100</v>
          </cell>
          <cell r="K9854">
            <v>5100</v>
          </cell>
          <cell r="L9854">
            <v>15300</v>
          </cell>
          <cell r="M9854" t="str">
            <v>F</v>
          </cell>
          <cell r="N9854">
            <v>3</v>
          </cell>
          <cell r="O9854" t="str">
            <v>L</v>
          </cell>
        </row>
        <row r="9855">
          <cell r="G9855" t="str">
            <v>SPO-2022/08-0031</v>
          </cell>
        </row>
        <row r="9855">
          <cell r="I9855" t="str">
            <v>F</v>
          </cell>
          <cell r="J9855">
            <v>12600</v>
          </cell>
          <cell r="K9855">
            <v>12600</v>
          </cell>
          <cell r="L9855">
            <v>37800</v>
          </cell>
          <cell r="M9855" t="str">
            <v>F</v>
          </cell>
          <cell r="N9855">
            <v>3</v>
          </cell>
          <cell r="O9855" t="str">
            <v>L</v>
          </cell>
        </row>
        <row r="9856">
          <cell r="G9856" t="str">
            <v>SPO-2022/07-0019</v>
          </cell>
        </row>
        <row r="9856">
          <cell r="I9856" t="str">
            <v>F</v>
          </cell>
          <cell r="J9856">
            <v>21840</v>
          </cell>
          <cell r="K9856">
            <v>21840</v>
          </cell>
          <cell r="L9856">
            <v>21840</v>
          </cell>
          <cell r="M9856" t="str">
            <v>F</v>
          </cell>
          <cell r="N9856">
            <v>1</v>
          </cell>
          <cell r="O9856" t="str">
            <v>L</v>
          </cell>
        </row>
        <row r="9857">
          <cell r="G9857" t="str">
            <v>SPO-2022/06-0069, SPO-2022/07-0034</v>
          </cell>
        </row>
        <row r="9857">
          <cell r="I9857" t="str">
            <v>F</v>
          </cell>
          <cell r="J9857">
            <v>11994</v>
          </cell>
          <cell r="K9857">
            <v>11994</v>
          </cell>
          <cell r="L9857">
            <v>35982</v>
          </cell>
          <cell r="M9857" t="str">
            <v>F</v>
          </cell>
          <cell r="N9857">
            <v>3</v>
          </cell>
          <cell r="O9857" t="str">
            <v>L</v>
          </cell>
        </row>
        <row r="9858">
          <cell r="G9858" t="str">
            <v>SPO-2022/06-0045, SPO-2022/06-0028, SPO-2022/12-0004, SPO-2022/06-0027, SPO-2022/09-0012</v>
          </cell>
        </row>
        <row r="9858">
          <cell r="I9858" t="str">
            <v>F</v>
          </cell>
          <cell r="J9858">
            <v>108873</v>
          </cell>
          <cell r="K9858">
            <v>108873</v>
          </cell>
          <cell r="L9858">
            <v>326619</v>
          </cell>
          <cell r="M9858" t="str">
            <v>F</v>
          </cell>
          <cell r="N9858">
            <v>3</v>
          </cell>
          <cell r="O9858" t="str">
            <v>L</v>
          </cell>
        </row>
        <row r="9859">
          <cell r="G9859" t="str">
            <v>GR-2022/05-0011</v>
          </cell>
        </row>
        <row r="9859">
          <cell r="I9859" t="str">
            <v>F</v>
          </cell>
          <cell r="J9859">
            <v>108</v>
          </cell>
          <cell r="K9859">
            <v>108</v>
          </cell>
          <cell r="L9859">
            <v>108</v>
          </cell>
          <cell r="M9859" t="str">
            <v>F</v>
          </cell>
          <cell r="N9859">
            <v>1</v>
          </cell>
        </row>
        <row r="9860">
          <cell r="G9860" t="str">
            <v>SPO-2022/06-0004</v>
          </cell>
        </row>
        <row r="9860">
          <cell r="I9860" t="str">
            <v>F</v>
          </cell>
          <cell r="J9860">
            <v>91394</v>
          </cell>
          <cell r="K9860">
            <v>91394</v>
          </cell>
          <cell r="L9860">
            <v>274182</v>
          </cell>
          <cell r="M9860" t="str">
            <v>F</v>
          </cell>
          <cell r="N9860">
            <v>3</v>
          </cell>
          <cell r="O9860" t="str">
            <v>N</v>
          </cell>
        </row>
        <row r="9861">
          <cell r="G9861" t="str">
            <v>SPO-2022/06-0006</v>
          </cell>
        </row>
        <row r="9861">
          <cell r="I9861" t="str">
            <v>F</v>
          </cell>
          <cell r="J9861">
            <v>13675</v>
          </cell>
          <cell r="K9861">
            <v>13675</v>
          </cell>
          <cell r="L9861">
            <v>13675</v>
          </cell>
          <cell r="M9861" t="str">
            <v>F</v>
          </cell>
          <cell r="N9861">
            <v>1</v>
          </cell>
          <cell r="O9861" t="str">
            <v>N</v>
          </cell>
        </row>
        <row r="9862">
          <cell r="G9862" t="str">
            <v>SPO-2022/06-0067, SPO-2022/06-0009, SPO-2022/07-0035</v>
          </cell>
        </row>
        <row r="9862">
          <cell r="I9862" t="str">
            <v>F</v>
          </cell>
          <cell r="J9862">
            <v>126000</v>
          </cell>
          <cell r="K9862">
            <v>126000</v>
          </cell>
          <cell r="L9862">
            <v>378000</v>
          </cell>
          <cell r="M9862" t="str">
            <v>F</v>
          </cell>
          <cell r="N9862">
            <v>3</v>
          </cell>
          <cell r="O9862" t="str">
            <v>L</v>
          </cell>
        </row>
        <row r="9863">
          <cell r="G9863" t="str">
            <v>SPO-2022/06-0059, SPO-2022/07-0015, SPO-2022/04-0054, SPO-2022/10-0010, SPO-2022/06-0065, SPO-2024/07-0103, SPO-2022/06-0001, SPO-2022/05-0032, SPO-2022/04-0049</v>
          </cell>
        </row>
        <row r="9863">
          <cell r="I9863" t="str">
            <v>F</v>
          </cell>
          <cell r="J9863">
            <v>33490</v>
          </cell>
          <cell r="K9863">
            <v>33490</v>
          </cell>
          <cell r="L9863">
            <v>100470</v>
          </cell>
          <cell r="M9863" t="str">
            <v>F</v>
          </cell>
          <cell r="N9863">
            <v>3</v>
          </cell>
          <cell r="O9863" t="str">
            <v>L</v>
          </cell>
        </row>
        <row r="9864">
          <cell r="F9864" t="str">
            <v>DRYU9276008</v>
          </cell>
          <cell r="G9864" t="str">
            <v>GR-2022/05-0031</v>
          </cell>
          <cell r="H9864" t="str">
            <v>202109-S0038</v>
          </cell>
          <cell r="I9864" t="str">
            <v>F</v>
          </cell>
          <cell r="J9864">
            <v>13322.63</v>
          </cell>
          <cell r="K9864">
            <v>13322.63</v>
          </cell>
          <cell r="L9864">
            <v>58566.28</v>
          </cell>
          <cell r="M9864" t="str">
            <v>F</v>
          </cell>
          <cell r="N9864">
            <v>4.396</v>
          </cell>
          <cell r="O9864" t="str">
            <v>I</v>
          </cell>
        </row>
        <row r="9865">
          <cell r="F9865" t="str">
            <v>TXGU6679540</v>
          </cell>
          <cell r="G9865" t="str">
            <v>GR-2022/05-0030</v>
          </cell>
        </row>
        <row r="9865">
          <cell r="I9865" t="str">
            <v>F</v>
          </cell>
          <cell r="J9865">
            <v>13322.63</v>
          </cell>
          <cell r="K9865">
            <v>13322.63</v>
          </cell>
          <cell r="L9865">
            <v>58566.28</v>
          </cell>
          <cell r="M9865" t="str">
            <v>F</v>
          </cell>
          <cell r="N9865">
            <v>4.396</v>
          </cell>
          <cell r="O9865" t="str">
            <v>I</v>
          </cell>
        </row>
        <row r="9866">
          <cell r="F9866" t="str">
            <v>TSSU5090043</v>
          </cell>
          <cell r="G9866" t="str">
            <v>GR-2022/05-0003</v>
          </cell>
          <cell r="H9866" t="str">
            <v>202202-S0049, 202104-S0004, 202104-S0094, 202201-S0009, 202109-S0059, 202201-S0010, 202111-S0013, 202105-S0059, 202203-S0021, 202203-S0073</v>
          </cell>
          <cell r="I9866" t="str">
            <v>F</v>
          </cell>
          <cell r="J9866">
            <v>22397.35</v>
          </cell>
          <cell r="K9866">
            <v>22397.35</v>
          </cell>
          <cell r="L9866">
            <v>95719.55</v>
          </cell>
          <cell r="M9866" t="str">
            <v>F</v>
          </cell>
          <cell r="N9866">
            <v>4.2737</v>
          </cell>
          <cell r="O9866" t="str">
            <v>I</v>
          </cell>
        </row>
        <row r="9867">
          <cell r="G9867" t="str">
            <v>SPO-2022/06-0022</v>
          </cell>
        </row>
        <row r="9867">
          <cell r="I9867" t="str">
            <v>F</v>
          </cell>
          <cell r="J9867">
            <v>40</v>
          </cell>
          <cell r="K9867">
            <v>40</v>
          </cell>
          <cell r="L9867">
            <v>120</v>
          </cell>
          <cell r="M9867" t="str">
            <v>F</v>
          </cell>
          <cell r="N9867">
            <v>3</v>
          </cell>
          <cell r="O9867" t="str">
            <v>L</v>
          </cell>
        </row>
        <row r="9868">
          <cell r="I9868" t="str">
            <v>F</v>
          </cell>
          <cell r="J9868">
            <v>174.54</v>
          </cell>
          <cell r="K9868">
            <v>174.54</v>
          </cell>
          <cell r="L9868">
            <v>523.62</v>
          </cell>
          <cell r="M9868" t="str">
            <v>F</v>
          </cell>
          <cell r="N9868">
            <v>3</v>
          </cell>
          <cell r="O9868" t="str">
            <v>N</v>
          </cell>
        </row>
        <row r="9869">
          <cell r="F9869" t="str">
            <v>BMOU4896664</v>
          </cell>
          <cell r="G9869" t="str">
            <v>GR-2022/05-0025</v>
          </cell>
        </row>
        <row r="9869">
          <cell r="I9869" t="str">
            <v>F</v>
          </cell>
          <cell r="J9869">
            <v>16993.19</v>
          </cell>
          <cell r="K9869">
            <v>16993.19</v>
          </cell>
          <cell r="L9869">
            <v>74702.06</v>
          </cell>
          <cell r="M9869" t="str">
            <v>F</v>
          </cell>
          <cell r="N9869">
            <v>4.396</v>
          </cell>
          <cell r="O9869" t="str">
            <v>I</v>
          </cell>
        </row>
        <row r="9870">
          <cell r="F9870" t="str">
            <v>FFAU2113009</v>
          </cell>
          <cell r="G9870" t="str">
            <v>GR-2022/05-0035</v>
          </cell>
          <cell r="H9870" t="str">
            <v>202111-S0017, 202010-S0096, 202201-S0012</v>
          </cell>
          <cell r="I9870" t="str">
            <v>F</v>
          </cell>
          <cell r="J9870">
            <v>23753.15</v>
          </cell>
          <cell r="K9870">
            <v>23753.15</v>
          </cell>
          <cell r="L9870">
            <v>104418.85</v>
          </cell>
          <cell r="M9870" t="str">
            <v>F</v>
          </cell>
          <cell r="N9870">
            <v>4.396</v>
          </cell>
          <cell r="O9870" t="str">
            <v>I</v>
          </cell>
        </row>
        <row r="9871">
          <cell r="F9871" t="str">
            <v>EMCU9792903</v>
          </cell>
          <cell r="G9871" t="str">
            <v>GR-2022/05-0033</v>
          </cell>
        </row>
        <row r="9871">
          <cell r="I9871" t="str">
            <v>F</v>
          </cell>
          <cell r="J9871">
            <v>15745.28</v>
          </cell>
          <cell r="K9871">
            <v>15745.28</v>
          </cell>
          <cell r="L9871">
            <v>69216.25</v>
          </cell>
          <cell r="M9871" t="str">
            <v>F</v>
          </cell>
          <cell r="N9871">
            <v>4.396</v>
          </cell>
          <cell r="O9871" t="str">
            <v>I</v>
          </cell>
        </row>
        <row r="9872">
          <cell r="F9872" t="str">
            <v>TCNU4605269</v>
          </cell>
          <cell r="G9872" t="str">
            <v>GR-2022/04-0033</v>
          </cell>
          <cell r="H9872" t="str">
            <v>202104-S0094, 202201-S0010, 202203-S0073, 202201-S0009, 202110-S0028, 202104-S0004, 202104-S0022</v>
          </cell>
          <cell r="I9872" t="str">
            <v>F</v>
          </cell>
          <cell r="J9872">
            <v>23810.61</v>
          </cell>
          <cell r="K9872">
            <v>23810.61</v>
          </cell>
          <cell r="L9872">
            <v>101426.06</v>
          </cell>
          <cell r="M9872" t="str">
            <v>F</v>
          </cell>
          <cell r="N9872">
            <v>4.2597</v>
          </cell>
          <cell r="O9872" t="str">
            <v>I</v>
          </cell>
        </row>
        <row r="9873">
          <cell r="F9873" t="str">
            <v>YMLU9009893</v>
          </cell>
          <cell r="G9873" t="str">
            <v>GR-2022/04-0039</v>
          </cell>
          <cell r="H9873" t="str">
            <v>202202-S0033, 202111-S0088, 202104-S0022, 202202-S0049, 202105-S0006</v>
          </cell>
          <cell r="I9873" t="str">
            <v>F</v>
          </cell>
          <cell r="J9873">
            <v>18180.6</v>
          </cell>
          <cell r="K9873">
            <v>18180.6</v>
          </cell>
          <cell r="L9873">
            <v>77443.9</v>
          </cell>
          <cell r="M9873" t="str">
            <v>F</v>
          </cell>
          <cell r="N9873">
            <v>4.2597</v>
          </cell>
          <cell r="O9873" t="str">
            <v>I</v>
          </cell>
        </row>
        <row r="9874">
          <cell r="F9874" t="str">
            <v>CAIU7868239</v>
          </cell>
          <cell r="G9874" t="str">
            <v>GR-2022/04-0014</v>
          </cell>
          <cell r="H9874" t="str">
            <v>202202-S0003, 202201-S0006</v>
          </cell>
          <cell r="I9874" t="str">
            <v>F</v>
          </cell>
          <cell r="J9874">
            <v>9392.1</v>
          </cell>
          <cell r="K9874">
            <v>9392.1</v>
          </cell>
          <cell r="L9874">
            <v>39991.56</v>
          </cell>
          <cell r="M9874" t="str">
            <v>F</v>
          </cell>
          <cell r="N9874">
            <v>4.258</v>
          </cell>
          <cell r="O9874" t="str">
            <v>I</v>
          </cell>
        </row>
        <row r="9875">
          <cell r="G9875" t="str">
            <v>SPO-2022/04-0056, SPO-2022/04-0050</v>
          </cell>
        </row>
        <row r="9875">
          <cell r="I9875" t="str">
            <v>F</v>
          </cell>
          <cell r="J9875">
            <v>36000</v>
          </cell>
          <cell r="K9875">
            <v>36000</v>
          </cell>
          <cell r="L9875">
            <v>108000</v>
          </cell>
          <cell r="M9875" t="str">
            <v>F</v>
          </cell>
          <cell r="N9875">
            <v>3</v>
          </cell>
          <cell r="O9875" t="str">
            <v>L</v>
          </cell>
        </row>
        <row r="9876">
          <cell r="G9876" t="str">
            <v>SPO-2024/06-0014, SPO-2022/07-0007, SPO-2022/06-0026, SPO-2022/05-0011</v>
          </cell>
        </row>
        <row r="9876">
          <cell r="I9876" t="str">
            <v>F</v>
          </cell>
          <cell r="J9876">
            <v>0</v>
          </cell>
          <cell r="K9876">
            <v>0</v>
          </cell>
          <cell r="L9876">
            <v>0</v>
          </cell>
          <cell r="M9876" t="str">
            <v>F</v>
          </cell>
          <cell r="N9876">
            <v>3</v>
          </cell>
          <cell r="O9876" t="str">
            <v>N</v>
          </cell>
        </row>
        <row r="9877">
          <cell r="G9877" t="str">
            <v>GR-2022/05-0041, GR-2022/05-0024, GR-2022/07-0053, GR-2022/06-0040, GR-2022/08-0029, GR-2022/06-0064</v>
          </cell>
        </row>
        <row r="9877">
          <cell r="I9877" t="str">
            <v>F</v>
          </cell>
          <cell r="J9877">
            <v>27140</v>
          </cell>
          <cell r="K9877">
            <v>27140</v>
          </cell>
          <cell r="L9877">
            <v>27140</v>
          </cell>
          <cell r="M9877" t="str">
            <v>F</v>
          </cell>
          <cell r="N9877">
            <v>1</v>
          </cell>
        </row>
        <row r="9878">
          <cell r="G9878" t="str">
            <v>GR-2022/06-0072, GR-2022/06-0040, GR-2022/08-0007, GR-2022/05-0054, GR-2022/06-0064, GR-2022/05-0041, GR-2022/07-0053, GR-2022/04-0024, GR-2022/06-0003, GR-2022/06-0073, GR-2022/09-0033, GR-2022/07-0001, GR-2022/08-0047</v>
          </cell>
        </row>
        <row r="9878">
          <cell r="I9878" t="str">
            <v>F</v>
          </cell>
          <cell r="J9878">
            <v>110000</v>
          </cell>
          <cell r="K9878">
            <v>110000</v>
          </cell>
          <cell r="L9878">
            <v>110000</v>
          </cell>
          <cell r="M9878" t="str">
            <v>F</v>
          </cell>
          <cell r="N9878">
            <v>1</v>
          </cell>
        </row>
        <row r="9879">
          <cell r="I9879" t="str">
            <v>T</v>
          </cell>
          <cell r="J9879">
            <v>27500</v>
          </cell>
          <cell r="K9879">
            <v>27500</v>
          </cell>
          <cell r="L9879">
            <v>27500</v>
          </cell>
          <cell r="M9879" t="str">
            <v>F</v>
          </cell>
          <cell r="N9879">
            <v>1</v>
          </cell>
        </row>
        <row r="9880">
          <cell r="F9880" t="str">
            <v>BMOU6304867</v>
          </cell>
          <cell r="G9880" t="str">
            <v>GR-2022/04-0038</v>
          </cell>
          <cell r="H9880" t="str">
            <v>202105-S0041, 202202-S0034, 202110-S0062, 202106-S0052, 202103-S0106</v>
          </cell>
          <cell r="I9880" t="str">
            <v>F</v>
          </cell>
          <cell r="J9880">
            <v>22773.37</v>
          </cell>
          <cell r="K9880">
            <v>22773.37</v>
          </cell>
          <cell r="L9880">
            <v>97007.72</v>
          </cell>
          <cell r="M9880" t="str">
            <v>F</v>
          </cell>
          <cell r="N9880">
            <v>4.2597</v>
          </cell>
          <cell r="O9880" t="str">
            <v>I</v>
          </cell>
        </row>
        <row r="9881">
          <cell r="F9881" t="str">
            <v>CCLU7920173</v>
          </cell>
          <cell r="G9881" t="str">
            <v>GR-2022/04-0015</v>
          </cell>
          <cell r="H9881" t="str">
            <v>202010-S0106, 202110-S0073, 202111-S0045, 202104-S0043, 202110-S0041, 202201-S0015, 202109-S0027, 202110-S0042, 202103-S0032, 202203-S0005, 202202-S0019, 202111-S0027, 202110-S0080, 202110-S0011, 202202-S0030, 202104-S0077, 202111-S0043, 202111-S0072, 202105-S0036, 202106-S0019</v>
          </cell>
          <cell r="I9881" t="str">
            <v>F</v>
          </cell>
          <cell r="J9881">
            <v>608027.06</v>
          </cell>
          <cell r="K9881">
            <v>608027.06</v>
          </cell>
          <cell r="L9881">
            <v>608027.06</v>
          </cell>
          <cell r="M9881" t="str">
            <v>F</v>
          </cell>
          <cell r="N9881">
            <v>1</v>
          </cell>
          <cell r="O9881" t="str">
            <v>I</v>
          </cell>
        </row>
        <row r="9882">
          <cell r="I9882" t="str">
            <v>T</v>
          </cell>
          <cell r="J9882">
            <v>11210</v>
          </cell>
          <cell r="K9882">
            <v>11210</v>
          </cell>
          <cell r="L9882">
            <v>33630</v>
          </cell>
          <cell r="M9882" t="str">
            <v>F</v>
          </cell>
          <cell r="N9882">
            <v>3</v>
          </cell>
          <cell r="O9882" t="str">
            <v>L</v>
          </cell>
        </row>
        <row r="9883">
          <cell r="G9883" t="str">
            <v>SPO-2022/05-0001</v>
          </cell>
        </row>
        <row r="9883">
          <cell r="I9883" t="str">
            <v>F</v>
          </cell>
          <cell r="J9883">
            <v>9235</v>
          </cell>
          <cell r="K9883">
            <v>9235</v>
          </cell>
          <cell r="L9883">
            <v>27705</v>
          </cell>
          <cell r="M9883" t="str">
            <v>F</v>
          </cell>
          <cell r="N9883">
            <v>3</v>
          </cell>
          <cell r="O9883" t="str">
            <v>L</v>
          </cell>
        </row>
        <row r="9884">
          <cell r="G9884" t="str">
            <v>SPO-2022/07-0008</v>
          </cell>
        </row>
        <row r="9884">
          <cell r="I9884" t="str">
            <v>F</v>
          </cell>
          <cell r="J9884">
            <v>24660</v>
          </cell>
          <cell r="K9884">
            <v>24660</v>
          </cell>
          <cell r="L9884">
            <v>73980</v>
          </cell>
          <cell r="M9884" t="str">
            <v>F</v>
          </cell>
          <cell r="N9884">
            <v>3</v>
          </cell>
          <cell r="O9884" t="str">
            <v>L</v>
          </cell>
        </row>
        <row r="9885">
          <cell r="G9885" t="str">
            <v>SPO-2022/05-0001</v>
          </cell>
        </row>
        <row r="9885">
          <cell r="I9885" t="str">
            <v>F</v>
          </cell>
          <cell r="J9885">
            <v>5404.5</v>
          </cell>
          <cell r="K9885">
            <v>5404.5</v>
          </cell>
          <cell r="L9885">
            <v>16213.5</v>
          </cell>
          <cell r="M9885" t="str">
            <v>F</v>
          </cell>
          <cell r="N9885">
            <v>3</v>
          </cell>
          <cell r="O9885" t="str">
            <v>L</v>
          </cell>
        </row>
        <row r="9886">
          <cell r="G9886" t="str">
            <v>SPO-2022/06-0017</v>
          </cell>
        </row>
        <row r="9886">
          <cell r="I9886" t="str">
            <v>F</v>
          </cell>
          <cell r="J9886">
            <v>4350</v>
          </cell>
          <cell r="K9886">
            <v>4350</v>
          </cell>
          <cell r="L9886">
            <v>13050</v>
          </cell>
          <cell r="M9886" t="str">
            <v>F</v>
          </cell>
          <cell r="N9886">
            <v>3</v>
          </cell>
          <cell r="O9886" t="str">
            <v>L</v>
          </cell>
        </row>
        <row r="9887">
          <cell r="G9887" t="str">
            <v>SPO-2022/04-0048</v>
          </cell>
        </row>
        <row r="9887">
          <cell r="I9887" t="str">
            <v>F</v>
          </cell>
          <cell r="J9887">
            <v>5000</v>
          </cell>
          <cell r="K9887">
            <v>5000</v>
          </cell>
          <cell r="L9887">
            <v>15000</v>
          </cell>
          <cell r="M9887" t="str">
            <v>F</v>
          </cell>
          <cell r="N9887">
            <v>3</v>
          </cell>
          <cell r="O9887" t="str">
            <v>L</v>
          </cell>
        </row>
        <row r="9888">
          <cell r="G9888" t="str">
            <v>GR-2022/07-0029, GR-2022/06-0085</v>
          </cell>
        </row>
        <row r="9888">
          <cell r="I9888" t="str">
            <v>F</v>
          </cell>
          <cell r="J9888">
            <v>96250</v>
          </cell>
          <cell r="K9888">
            <v>96250</v>
          </cell>
          <cell r="L9888">
            <v>96250</v>
          </cell>
          <cell r="M9888" t="str">
            <v>F</v>
          </cell>
          <cell r="N9888">
            <v>1</v>
          </cell>
          <cell r="O9888" t="str">
            <v>N</v>
          </cell>
        </row>
        <row r="9889">
          <cell r="I9889" t="str">
            <v>F</v>
          </cell>
          <cell r="J9889">
            <v>1046</v>
          </cell>
          <cell r="K9889">
            <v>1046</v>
          </cell>
          <cell r="L9889">
            <v>3138</v>
          </cell>
          <cell r="M9889" t="str">
            <v>F</v>
          </cell>
          <cell r="N9889">
            <v>3</v>
          </cell>
          <cell r="O9889" t="str">
            <v>N</v>
          </cell>
        </row>
        <row r="9890">
          <cell r="G9890" t="str">
            <v>SPO-2022/06-0015, SPO-2022/06-0069</v>
          </cell>
        </row>
        <row r="9890">
          <cell r="I9890" t="str">
            <v>F</v>
          </cell>
          <cell r="J9890">
            <v>12640</v>
          </cell>
          <cell r="K9890">
            <v>12640</v>
          </cell>
          <cell r="L9890">
            <v>37920</v>
          </cell>
          <cell r="M9890" t="str">
            <v>F</v>
          </cell>
          <cell r="N9890">
            <v>3</v>
          </cell>
          <cell r="O9890" t="str">
            <v>L</v>
          </cell>
        </row>
        <row r="9891">
          <cell r="G9891" t="str">
            <v>SPO-2022/04-0019, SPO-2022/08-0033, SPO-2022/04-0030, SPO-2022/04-0052, SPO-2022/05-0015, SPO-2022/06-0046</v>
          </cell>
        </row>
        <row r="9891">
          <cell r="I9891" t="str">
            <v>F</v>
          </cell>
          <cell r="J9891">
            <v>51961</v>
          </cell>
          <cell r="K9891">
            <v>51961</v>
          </cell>
          <cell r="L9891">
            <v>155883</v>
          </cell>
          <cell r="M9891" t="str">
            <v>F</v>
          </cell>
          <cell r="N9891">
            <v>3</v>
          </cell>
          <cell r="O9891" t="str">
            <v>L</v>
          </cell>
        </row>
        <row r="9892">
          <cell r="G9892" t="str">
            <v>SPO-2022/04-0022, SPO-2022/04-0023</v>
          </cell>
        </row>
        <row r="9892">
          <cell r="I9892" t="str">
            <v>F</v>
          </cell>
          <cell r="J9892">
            <v>38000</v>
          </cell>
          <cell r="K9892">
            <v>38000</v>
          </cell>
          <cell r="L9892">
            <v>38000</v>
          </cell>
          <cell r="M9892" t="str">
            <v>F</v>
          </cell>
          <cell r="N9892">
            <v>1</v>
          </cell>
          <cell r="O9892" t="str">
            <v>L</v>
          </cell>
        </row>
        <row r="9893">
          <cell r="G9893" t="str">
            <v>SPO-2022/05-0011</v>
          </cell>
        </row>
        <row r="9893">
          <cell r="I9893" t="str">
            <v>F</v>
          </cell>
          <cell r="J9893">
            <v>23196</v>
          </cell>
          <cell r="K9893">
            <v>23196</v>
          </cell>
          <cell r="L9893">
            <v>69588</v>
          </cell>
          <cell r="M9893" t="str">
            <v>F</v>
          </cell>
          <cell r="N9893">
            <v>3</v>
          </cell>
          <cell r="O9893" t="str">
            <v>L</v>
          </cell>
        </row>
        <row r="9894">
          <cell r="G9894" t="str">
            <v>SPO-2022/08-0005, SPO-2023/10-0004, SPO-2022/06-0083, SPO-2022/10-0015, SPO-2022/07-0008, SPO-2022/09-0021, SPO-2022/05-0030</v>
          </cell>
        </row>
        <row r="9894">
          <cell r="I9894" t="str">
            <v>F</v>
          </cell>
          <cell r="J9894">
            <v>0</v>
          </cell>
          <cell r="K9894">
            <v>0</v>
          </cell>
          <cell r="L9894">
            <v>0</v>
          </cell>
          <cell r="M9894" t="str">
            <v>F</v>
          </cell>
          <cell r="N9894">
            <v>3</v>
          </cell>
          <cell r="O9894" t="str">
            <v>L</v>
          </cell>
        </row>
        <row r="9895">
          <cell r="F9895" t="str">
            <v>TCNU1710358</v>
          </cell>
          <cell r="G9895" t="str">
            <v>GR-2022/04-0031</v>
          </cell>
          <cell r="H9895" t="str">
            <v>202112-S0009, 202202-S0043, 202203-S0053, 202202-S0034, 202111-S0076, 202203-S0043</v>
          </cell>
          <cell r="I9895" t="str">
            <v>F</v>
          </cell>
          <cell r="J9895">
            <v>19203.17</v>
          </cell>
          <cell r="K9895">
            <v>19203.17</v>
          </cell>
          <cell r="L9895">
            <v>81799.74</v>
          </cell>
          <cell r="M9895" t="str">
            <v>F</v>
          </cell>
          <cell r="N9895">
            <v>4.2597</v>
          </cell>
          <cell r="O9895" t="str">
            <v>I</v>
          </cell>
        </row>
        <row r="9896">
          <cell r="F9896" t="str">
            <v>FCIU7589000</v>
          </cell>
          <cell r="G9896" t="str">
            <v>GR-2022/04-0032</v>
          </cell>
          <cell r="H9896" t="str">
            <v>202111-S0005, 202202-S0025, 202201-S0010, 202104-S0045, 202203-S0014</v>
          </cell>
          <cell r="I9896" t="str">
            <v>F</v>
          </cell>
          <cell r="J9896">
            <v>17728.12</v>
          </cell>
          <cell r="K9896">
            <v>17728.12</v>
          </cell>
          <cell r="L9896">
            <v>75516.47</v>
          </cell>
          <cell r="M9896" t="str">
            <v>F</v>
          </cell>
          <cell r="N9896">
            <v>4.2597</v>
          </cell>
          <cell r="O9896" t="str">
            <v>I</v>
          </cell>
        </row>
        <row r="9897">
          <cell r="F9897" t="str">
            <v>YMMU6076870</v>
          </cell>
          <cell r="G9897" t="str">
            <v>GR-2022/04-0030</v>
          </cell>
          <cell r="H9897" t="str">
            <v>202202-S0021, 202201-S0010, 202104-S0094, 202202-S0025, 202111-S0005</v>
          </cell>
          <cell r="I9897" t="str">
            <v>F</v>
          </cell>
          <cell r="J9897">
            <v>19440.13</v>
          </cell>
          <cell r="K9897">
            <v>19440.13</v>
          </cell>
          <cell r="L9897">
            <v>82809.12</v>
          </cell>
          <cell r="M9897" t="str">
            <v>F</v>
          </cell>
          <cell r="N9897">
            <v>4.2597</v>
          </cell>
          <cell r="O9897" t="str">
            <v>I</v>
          </cell>
        </row>
        <row r="9898">
          <cell r="G9898" t="str">
            <v>SPO-2023/07-0051, SPO-2022/06-0048, SPO-2023/02-0010, SPO-2022/05-0008, SPO-2022/08-0011, SPO-2023/09-0028, SPO-2023/03-0005, SPO-2023/07-0001</v>
          </cell>
        </row>
        <row r="9898">
          <cell r="I9898" t="str">
            <v>F</v>
          </cell>
          <cell r="J9898">
            <v>179800</v>
          </cell>
          <cell r="K9898">
            <v>179800</v>
          </cell>
          <cell r="L9898">
            <v>179800</v>
          </cell>
          <cell r="M9898" t="str">
            <v>F</v>
          </cell>
          <cell r="N9898">
            <v>1</v>
          </cell>
          <cell r="O9898" t="str">
            <v>L</v>
          </cell>
        </row>
        <row r="9899">
          <cell r="G9899" t="str">
            <v>SPO-2022/06-0046, SPO-2022/05-0015</v>
          </cell>
        </row>
        <row r="9899">
          <cell r="I9899" t="str">
            <v>F</v>
          </cell>
          <cell r="J9899">
            <v>68216</v>
          </cell>
          <cell r="K9899">
            <v>68216</v>
          </cell>
          <cell r="L9899">
            <v>204648</v>
          </cell>
          <cell r="M9899" t="str">
            <v>F</v>
          </cell>
          <cell r="N9899">
            <v>3</v>
          </cell>
          <cell r="O9899" t="str">
            <v>N</v>
          </cell>
        </row>
        <row r="9900">
          <cell r="G9900" t="str">
            <v>SPO-2022/06-0009</v>
          </cell>
        </row>
        <row r="9900">
          <cell r="I9900" t="str">
            <v>F</v>
          </cell>
          <cell r="J9900">
            <v>7000</v>
          </cell>
          <cell r="K9900">
            <v>7000</v>
          </cell>
          <cell r="L9900">
            <v>21000</v>
          </cell>
          <cell r="M9900" t="str">
            <v>F</v>
          </cell>
          <cell r="N9900">
            <v>3</v>
          </cell>
          <cell r="O9900" t="str">
            <v>L</v>
          </cell>
        </row>
        <row r="9901">
          <cell r="G9901" t="str">
            <v>SPO-2022/05-0011</v>
          </cell>
        </row>
        <row r="9901">
          <cell r="I9901" t="str">
            <v>F</v>
          </cell>
          <cell r="J9901">
            <v>14220</v>
          </cell>
          <cell r="K9901">
            <v>14220</v>
          </cell>
          <cell r="L9901">
            <v>42660</v>
          </cell>
          <cell r="M9901" t="str">
            <v>F</v>
          </cell>
          <cell r="N9901">
            <v>3</v>
          </cell>
          <cell r="O9901" t="str">
            <v>L</v>
          </cell>
        </row>
        <row r="9902">
          <cell r="G9902" t="str">
            <v>SPO-2022/06-0067</v>
          </cell>
        </row>
        <row r="9902">
          <cell r="I9902" t="str">
            <v>F</v>
          </cell>
          <cell r="J9902">
            <v>55600</v>
          </cell>
          <cell r="K9902">
            <v>55600</v>
          </cell>
          <cell r="L9902">
            <v>166800</v>
          </cell>
          <cell r="M9902" t="str">
            <v>F</v>
          </cell>
          <cell r="N9902">
            <v>3</v>
          </cell>
          <cell r="O9902" t="str">
            <v>L</v>
          </cell>
        </row>
        <row r="9903">
          <cell r="G9903" t="str">
            <v>SPO-2022/06-0084</v>
          </cell>
        </row>
        <row r="9903">
          <cell r="I9903" t="str">
            <v>F</v>
          </cell>
          <cell r="J9903">
            <v>346.5</v>
          </cell>
          <cell r="K9903">
            <v>346.5</v>
          </cell>
          <cell r="L9903">
            <v>1039.5</v>
          </cell>
          <cell r="M9903" t="str">
            <v>F</v>
          </cell>
          <cell r="N9903">
            <v>3</v>
          </cell>
          <cell r="O9903" t="str">
            <v>L</v>
          </cell>
        </row>
        <row r="9904">
          <cell r="F9904" t="str">
            <v>MRSU5376580 (KUCHING)</v>
          </cell>
          <cell r="G9904" t="str">
            <v>GR-2022/04-0021</v>
          </cell>
          <cell r="H9904" t="str">
            <v>202110-S0060</v>
          </cell>
          <cell r="I9904" t="str">
            <v>F</v>
          </cell>
          <cell r="J9904">
            <v>3028.8</v>
          </cell>
          <cell r="K9904">
            <v>3028.8</v>
          </cell>
          <cell r="L9904">
            <v>12881.79</v>
          </cell>
          <cell r="M9904" t="str">
            <v>F</v>
          </cell>
          <cell r="N9904">
            <v>4.2531</v>
          </cell>
          <cell r="O9904" t="str">
            <v>I</v>
          </cell>
        </row>
        <row r="9905">
          <cell r="G9905" t="str">
            <v>SPO-2022/07-0008, SPO-2022/06-0083</v>
          </cell>
        </row>
        <row r="9905">
          <cell r="I9905" t="str">
            <v>F</v>
          </cell>
          <cell r="J9905">
            <v>68245.4</v>
          </cell>
          <cell r="K9905">
            <v>68245.4</v>
          </cell>
          <cell r="L9905">
            <v>204736.2</v>
          </cell>
          <cell r="M9905" t="str">
            <v>F</v>
          </cell>
          <cell r="N9905">
            <v>3</v>
          </cell>
          <cell r="O9905" t="str">
            <v>L</v>
          </cell>
        </row>
        <row r="9906">
          <cell r="F9906" t="str">
            <v>MRSU5376580 (KUCHING)</v>
          </cell>
          <cell r="G9906" t="str">
            <v>GR-2022/04-0020</v>
          </cell>
          <cell r="H9906" t="str">
            <v>202110-S0061</v>
          </cell>
          <cell r="I9906" t="str">
            <v>F</v>
          </cell>
          <cell r="J9906">
            <v>12575.31</v>
          </cell>
          <cell r="K9906">
            <v>12575.31</v>
          </cell>
          <cell r="L9906">
            <v>53484.05</v>
          </cell>
          <cell r="M9906" t="str">
            <v>F</v>
          </cell>
          <cell r="N9906">
            <v>4.2531</v>
          </cell>
          <cell r="O9906" t="str">
            <v>I</v>
          </cell>
        </row>
        <row r="9907">
          <cell r="G9907" t="str">
            <v>SPO-2022/05-0001, SPO-2022/06-0087</v>
          </cell>
        </row>
        <row r="9907">
          <cell r="I9907" t="str">
            <v>F</v>
          </cell>
          <cell r="J9907">
            <v>100045</v>
          </cell>
          <cell r="K9907">
            <v>100045</v>
          </cell>
          <cell r="L9907">
            <v>300135</v>
          </cell>
          <cell r="M9907" t="str">
            <v>F</v>
          </cell>
          <cell r="N9907">
            <v>3</v>
          </cell>
          <cell r="O9907" t="str">
            <v>L</v>
          </cell>
        </row>
        <row r="9908">
          <cell r="I9908" t="str">
            <v>T</v>
          </cell>
          <cell r="J9908">
            <v>4388.4</v>
          </cell>
          <cell r="K9908">
            <v>4388.4</v>
          </cell>
          <cell r="L9908">
            <v>4388.4</v>
          </cell>
          <cell r="M9908" t="str">
            <v>F</v>
          </cell>
          <cell r="N9908">
            <v>1</v>
          </cell>
          <cell r="O9908" t="str">
            <v>L</v>
          </cell>
        </row>
        <row r="9909">
          <cell r="I9909" t="str">
            <v>F</v>
          </cell>
          <cell r="J9909">
            <v>1045</v>
          </cell>
          <cell r="K9909">
            <v>1045</v>
          </cell>
          <cell r="L9909">
            <v>3135</v>
          </cell>
          <cell r="M9909" t="str">
            <v>F</v>
          </cell>
          <cell r="N9909">
            <v>3</v>
          </cell>
          <cell r="O9909" t="str">
            <v>N</v>
          </cell>
        </row>
        <row r="9910">
          <cell r="G9910" t="str">
            <v>SPO-2022/08-0039, SPO-2024/04-0034, SPO-2022/09-0002, SPO-2023/11-0034, SPO-2022/08-0009, SPO-2022/11-0021, SPO-2024/01-0105, SPO-2022/09-0014, SPO-2023/12-0043, SPO-2022/09-0050, SPO-2022/10-0014, SPO-2024/04-0026</v>
          </cell>
        </row>
        <row r="9910">
          <cell r="I9910" t="str">
            <v>F</v>
          </cell>
          <cell r="J9910">
            <v>205265</v>
          </cell>
          <cell r="K9910">
            <v>205265</v>
          </cell>
          <cell r="L9910">
            <v>615795</v>
          </cell>
          <cell r="M9910" t="str">
            <v>F</v>
          </cell>
          <cell r="N9910">
            <v>3</v>
          </cell>
          <cell r="O9910" t="str">
            <v>L</v>
          </cell>
        </row>
        <row r="9911">
          <cell r="G9911" t="str">
            <v>SPO-2022/08-0027, SPO-2022/06-0011, SPO-2022/06-0071</v>
          </cell>
        </row>
        <row r="9911">
          <cell r="I9911" t="str">
            <v>F</v>
          </cell>
          <cell r="J9911">
            <v>11475</v>
          </cell>
          <cell r="K9911">
            <v>11475</v>
          </cell>
          <cell r="L9911">
            <v>11475</v>
          </cell>
          <cell r="M9911" t="str">
            <v>F</v>
          </cell>
          <cell r="N9911">
            <v>1</v>
          </cell>
          <cell r="O9911" t="str">
            <v>L</v>
          </cell>
        </row>
        <row r="9912">
          <cell r="I9912" t="str">
            <v>F</v>
          </cell>
          <cell r="J9912">
            <v>2046</v>
          </cell>
          <cell r="K9912">
            <v>2046</v>
          </cell>
          <cell r="L9912">
            <v>6138</v>
          </cell>
          <cell r="M9912" t="str">
            <v>F</v>
          </cell>
          <cell r="N9912">
            <v>3</v>
          </cell>
          <cell r="O9912" t="str">
            <v>N</v>
          </cell>
        </row>
        <row r="9913">
          <cell r="G9913" t="str">
            <v>SPO-2022/06-0045, SPO-2022/03-0047, SPO-2022/07-0006, SPO-2022/04-0001</v>
          </cell>
        </row>
        <row r="9913">
          <cell r="I9913" t="str">
            <v>F</v>
          </cell>
          <cell r="J9913">
            <v>131208</v>
          </cell>
          <cell r="K9913">
            <v>131208</v>
          </cell>
          <cell r="L9913">
            <v>393624</v>
          </cell>
          <cell r="M9913" t="str">
            <v>F</v>
          </cell>
          <cell r="N9913">
            <v>3</v>
          </cell>
          <cell r="O9913" t="str">
            <v>L</v>
          </cell>
        </row>
        <row r="9914">
          <cell r="I9914" t="str">
            <v>F</v>
          </cell>
          <cell r="J9914">
            <v>699.6</v>
          </cell>
          <cell r="K9914">
            <v>699.6</v>
          </cell>
          <cell r="L9914">
            <v>699.6</v>
          </cell>
          <cell r="M9914" t="str">
            <v>F</v>
          </cell>
          <cell r="N9914">
            <v>1</v>
          </cell>
          <cell r="O9914" t="str">
            <v>N</v>
          </cell>
        </row>
        <row r="9915">
          <cell r="G9915" t="str">
            <v>SPO-2022/06-0070</v>
          </cell>
        </row>
        <row r="9915">
          <cell r="I9915" t="str">
            <v>F</v>
          </cell>
          <cell r="J9915">
            <v>14700.4</v>
          </cell>
          <cell r="K9915">
            <v>14700.4</v>
          </cell>
          <cell r="L9915">
            <v>44101.2</v>
          </cell>
          <cell r="M9915" t="str">
            <v>F</v>
          </cell>
          <cell r="N9915">
            <v>3</v>
          </cell>
          <cell r="O9915" t="str">
            <v>L</v>
          </cell>
        </row>
        <row r="9916">
          <cell r="G9916" t="str">
            <v>SPO-2022/06-0022</v>
          </cell>
        </row>
        <row r="9916">
          <cell r="I9916" t="str">
            <v>F</v>
          </cell>
          <cell r="J9916">
            <v>2573</v>
          </cell>
          <cell r="K9916">
            <v>2573</v>
          </cell>
          <cell r="L9916">
            <v>7719</v>
          </cell>
          <cell r="M9916" t="str">
            <v>F</v>
          </cell>
          <cell r="N9916">
            <v>3</v>
          </cell>
          <cell r="O9916" t="str">
            <v>L</v>
          </cell>
        </row>
        <row r="9917">
          <cell r="G9917" t="str">
            <v>SPO-2022/05-0030</v>
          </cell>
        </row>
        <row r="9917">
          <cell r="I9917" t="str">
            <v>F</v>
          </cell>
          <cell r="J9917">
            <v>19485.6</v>
          </cell>
          <cell r="K9917">
            <v>19485.6</v>
          </cell>
          <cell r="L9917">
            <v>58456.8</v>
          </cell>
          <cell r="M9917" t="str">
            <v>F</v>
          </cell>
          <cell r="N9917">
            <v>3</v>
          </cell>
          <cell r="O9917" t="str">
            <v>L</v>
          </cell>
        </row>
        <row r="9918">
          <cell r="G9918" t="str">
            <v>SPO-2022/06-0015</v>
          </cell>
        </row>
        <row r="9918">
          <cell r="I9918" t="str">
            <v>F</v>
          </cell>
          <cell r="J9918">
            <v>3465</v>
          </cell>
          <cell r="K9918">
            <v>3465</v>
          </cell>
          <cell r="L9918">
            <v>10395</v>
          </cell>
          <cell r="M9918" t="str">
            <v>F</v>
          </cell>
          <cell r="N9918">
            <v>3</v>
          </cell>
          <cell r="O9918" t="str">
            <v>L</v>
          </cell>
        </row>
        <row r="9919">
          <cell r="G9919" t="str">
            <v>SPO-2022/06-0012</v>
          </cell>
        </row>
        <row r="9919">
          <cell r="I9919" t="str">
            <v>F</v>
          </cell>
          <cell r="J9919">
            <v>1319</v>
          </cell>
          <cell r="K9919">
            <v>1319</v>
          </cell>
          <cell r="L9919">
            <v>3957</v>
          </cell>
          <cell r="M9919" t="str">
            <v>F</v>
          </cell>
          <cell r="N9919">
            <v>3</v>
          </cell>
          <cell r="O9919" t="str">
            <v>L</v>
          </cell>
        </row>
        <row r="9920">
          <cell r="I9920" t="str">
            <v>F</v>
          </cell>
          <cell r="J9920">
            <v>84360</v>
          </cell>
          <cell r="K9920">
            <v>84360</v>
          </cell>
          <cell r="L9920">
            <v>253080</v>
          </cell>
          <cell r="M9920" t="str">
            <v>F</v>
          </cell>
          <cell r="N9920">
            <v>3</v>
          </cell>
          <cell r="O9920" t="str">
            <v>N</v>
          </cell>
        </row>
        <row r="9921">
          <cell r="I9921" t="str">
            <v>F</v>
          </cell>
          <cell r="J9921">
            <v>4415</v>
          </cell>
          <cell r="K9921">
            <v>4415</v>
          </cell>
          <cell r="L9921">
            <v>13245</v>
          </cell>
          <cell r="M9921" t="str">
            <v>F</v>
          </cell>
          <cell r="N9921">
            <v>3</v>
          </cell>
          <cell r="O9921" t="str">
            <v>N</v>
          </cell>
        </row>
        <row r="9922">
          <cell r="I9922" t="str">
            <v>F</v>
          </cell>
          <cell r="J9922">
            <v>11500</v>
          </cell>
          <cell r="K9922">
            <v>11500</v>
          </cell>
          <cell r="L9922">
            <v>34500</v>
          </cell>
          <cell r="M9922" t="str">
            <v>F</v>
          </cell>
          <cell r="N9922">
            <v>3</v>
          </cell>
          <cell r="O9922" t="str">
            <v>N</v>
          </cell>
        </row>
        <row r="9923">
          <cell r="G9923" t="str">
            <v>SPO-2022/05-0029, SPO-2022/11-0011, SPO-2022/05-0016, SPO-2022/05-0025</v>
          </cell>
        </row>
        <row r="9923">
          <cell r="I9923" t="str">
            <v>F</v>
          </cell>
          <cell r="J9923">
            <v>68690</v>
          </cell>
          <cell r="K9923">
            <v>68690</v>
          </cell>
          <cell r="L9923">
            <v>68690</v>
          </cell>
          <cell r="M9923" t="str">
            <v>F</v>
          </cell>
          <cell r="N9923">
            <v>1</v>
          </cell>
          <cell r="O9923" t="str">
            <v>L</v>
          </cell>
        </row>
        <row r="9924">
          <cell r="G9924" t="str">
            <v>SPO-2022/04-0026, SPO-2022/06-0080, SPO-2022/06-0079, SPO-2022/05-0013, SPO-2022/05-0012, SPO-2022/04-0027, SPO-2022/07-0011</v>
          </cell>
        </row>
        <row r="9924">
          <cell r="I9924" t="str">
            <v>F</v>
          </cell>
          <cell r="J9924">
            <v>355614</v>
          </cell>
          <cell r="K9924">
            <v>355614</v>
          </cell>
          <cell r="L9924">
            <v>1066842</v>
          </cell>
          <cell r="M9924" t="str">
            <v>F</v>
          </cell>
          <cell r="N9924">
            <v>3</v>
          </cell>
          <cell r="O9924" t="str">
            <v>L</v>
          </cell>
        </row>
        <row r="9925">
          <cell r="G9925" t="str">
            <v>SPO-2022/06-0067</v>
          </cell>
        </row>
        <row r="9925">
          <cell r="I9925" t="str">
            <v>F</v>
          </cell>
          <cell r="J9925">
            <v>9600</v>
          </cell>
          <cell r="K9925">
            <v>9600</v>
          </cell>
          <cell r="L9925">
            <v>28800</v>
          </cell>
          <cell r="M9925" t="str">
            <v>F</v>
          </cell>
          <cell r="N9925">
            <v>3</v>
          </cell>
          <cell r="O9925" t="str">
            <v>L</v>
          </cell>
        </row>
        <row r="9926">
          <cell r="G9926" t="str">
            <v>SPO-2022/08-0012, SPO-2022/10-0013, SPO-2022/12-0012, SPO-2023/06-0052, SPO-2022/08-0038, SPO-2022/11-0034, SPO-2023/06-0057, SPO-2022/11-0040, SPO-2022/12-0005, SPO-2022/07-0024, SPO-2022/12-0002, SPO-2022/06-0091, SPO-2022/09-0008, SPO-2022/09-0040, SPO-2023/03-0009, SPO-2023/04-0046</v>
          </cell>
        </row>
        <row r="9926">
          <cell r="I9926" t="str">
            <v>F</v>
          </cell>
          <cell r="J9926">
            <v>122720</v>
          </cell>
          <cell r="K9926">
            <v>122720</v>
          </cell>
          <cell r="L9926">
            <v>368160</v>
          </cell>
          <cell r="M9926" t="str">
            <v>F</v>
          </cell>
          <cell r="N9926">
            <v>3</v>
          </cell>
          <cell r="O9926" t="str">
            <v>L</v>
          </cell>
        </row>
        <row r="9927">
          <cell r="F9927" t="str">
            <v>MAGU5670859</v>
          </cell>
          <cell r="G9927" t="str">
            <v>GR-2022/04-0016</v>
          </cell>
          <cell r="H9927" t="str">
            <v>202104-S0078, 202103-S0015, 202202-S0016, 202201-S0014, 202202-S0001</v>
          </cell>
          <cell r="I9927" t="str">
            <v>F</v>
          </cell>
          <cell r="J9927">
            <v>19042.47</v>
          </cell>
          <cell r="K9927">
            <v>19042.47</v>
          </cell>
          <cell r="L9927">
            <v>80989.53</v>
          </cell>
          <cell r="M9927" t="str">
            <v>F</v>
          </cell>
          <cell r="N9927">
            <v>4.2531</v>
          </cell>
          <cell r="O9927" t="str">
            <v>I</v>
          </cell>
        </row>
        <row r="9928">
          <cell r="I9928" t="str">
            <v>T</v>
          </cell>
          <cell r="J9928">
            <v>0</v>
          </cell>
          <cell r="K9928">
            <v>0</v>
          </cell>
          <cell r="L9928">
            <v>0</v>
          </cell>
          <cell r="M9928" t="str">
            <v>F</v>
          </cell>
          <cell r="N9928">
            <v>1</v>
          </cell>
        </row>
        <row r="9929">
          <cell r="F9929" t="str">
            <v>TEMU7650019</v>
          </cell>
          <cell r="G9929" t="str">
            <v>GR-2022/04-0017</v>
          </cell>
          <cell r="H9929" t="str">
            <v>202103-S0015, 202111-S0024, 202203-S0023</v>
          </cell>
          <cell r="I9929" t="str">
            <v>F</v>
          </cell>
          <cell r="J9929">
            <v>16022.03</v>
          </cell>
          <cell r="K9929">
            <v>16022.03</v>
          </cell>
          <cell r="L9929">
            <v>68143.3</v>
          </cell>
          <cell r="M9929" t="str">
            <v>F</v>
          </cell>
          <cell r="N9929">
            <v>4.2531</v>
          </cell>
          <cell r="O9929" t="str">
            <v>I</v>
          </cell>
        </row>
        <row r="9930">
          <cell r="G9930" t="str">
            <v>SPO-2022/07-0030, SPO-2022/04-0040, SPO-2022/05-0020, SPO-2022/04-0034</v>
          </cell>
        </row>
        <row r="9930">
          <cell r="I9930" t="str">
            <v>F</v>
          </cell>
          <cell r="J9930">
            <v>451440</v>
          </cell>
          <cell r="K9930">
            <v>451440</v>
          </cell>
          <cell r="L9930">
            <v>1354320</v>
          </cell>
          <cell r="M9930" t="str">
            <v>F</v>
          </cell>
          <cell r="N9930">
            <v>3</v>
          </cell>
          <cell r="O9930" t="str">
            <v>L</v>
          </cell>
        </row>
        <row r="9931">
          <cell r="F9931" t="str">
            <v>TGBU5090759</v>
          </cell>
          <cell r="G9931" t="str">
            <v>GR-2022/05-0006</v>
          </cell>
          <cell r="H9931" t="str">
            <v>202110-S0091, 202109-S0071, 202201-S0008</v>
          </cell>
          <cell r="I9931" t="str">
            <v>F</v>
          </cell>
          <cell r="J9931">
            <v>16245.6</v>
          </cell>
          <cell r="K9931">
            <v>16245.6</v>
          </cell>
          <cell r="L9931">
            <v>69428.82</v>
          </cell>
          <cell r="M9931" t="str">
            <v>F</v>
          </cell>
          <cell r="N9931">
            <v>4.2737</v>
          </cell>
          <cell r="O9931" t="str">
            <v>I</v>
          </cell>
        </row>
        <row r="9932">
          <cell r="G9932" t="str">
            <v>SPO-2022/06-0022</v>
          </cell>
        </row>
        <row r="9932">
          <cell r="I9932" t="str">
            <v>F</v>
          </cell>
          <cell r="J9932">
            <v>7821</v>
          </cell>
          <cell r="K9932">
            <v>7821</v>
          </cell>
          <cell r="L9932">
            <v>23463</v>
          </cell>
          <cell r="M9932" t="str">
            <v>F</v>
          </cell>
          <cell r="N9932">
            <v>3</v>
          </cell>
          <cell r="O9932" t="str">
            <v>L</v>
          </cell>
        </row>
        <row r="9933">
          <cell r="G9933" t="str">
            <v>GR-2022/03-0012</v>
          </cell>
        </row>
        <row r="9933">
          <cell r="I9933" t="str">
            <v>F</v>
          </cell>
          <cell r="J9933">
            <v>364</v>
          </cell>
          <cell r="K9933">
            <v>364</v>
          </cell>
          <cell r="L9933">
            <v>364</v>
          </cell>
          <cell r="M9933" t="str">
            <v>F</v>
          </cell>
          <cell r="N9933">
            <v>1</v>
          </cell>
        </row>
        <row r="9934">
          <cell r="F9934" t="str">
            <v>BEAU5635038</v>
          </cell>
          <cell r="G9934" t="str">
            <v>GR-2022/04-0011</v>
          </cell>
          <cell r="H9934" t="str">
            <v>202104-S0004, 202203-S0021, 202111-S0005, 202202-S0021, 202111-S0065, 202104-S0094, 202201-S0010</v>
          </cell>
          <cell r="I9934" t="str">
            <v>F</v>
          </cell>
          <cell r="J9934">
            <v>19005.29</v>
          </cell>
          <cell r="K9934">
            <v>19005.29</v>
          </cell>
          <cell r="L9934">
            <v>80306.85</v>
          </cell>
          <cell r="M9934" t="str">
            <v>F</v>
          </cell>
          <cell r="N9934">
            <v>4.2255</v>
          </cell>
          <cell r="O9934" t="str">
            <v>I</v>
          </cell>
        </row>
        <row r="9935">
          <cell r="G9935" t="str">
            <v>SPO-2022/06-0020</v>
          </cell>
        </row>
        <row r="9935">
          <cell r="I9935" t="str">
            <v>F</v>
          </cell>
          <cell r="J9935">
            <v>3588</v>
          </cell>
          <cell r="K9935">
            <v>3588</v>
          </cell>
          <cell r="L9935">
            <v>10764</v>
          </cell>
          <cell r="M9935" t="str">
            <v>F</v>
          </cell>
          <cell r="N9935">
            <v>3</v>
          </cell>
          <cell r="O9935" t="str">
            <v>L</v>
          </cell>
        </row>
        <row r="9936">
          <cell r="G9936" t="str">
            <v>SPO-2022/06-0075</v>
          </cell>
        </row>
        <row r="9936">
          <cell r="I9936" t="str">
            <v>F</v>
          </cell>
          <cell r="J9936">
            <v>1355</v>
          </cell>
          <cell r="K9936">
            <v>1355</v>
          </cell>
          <cell r="L9936">
            <v>4065</v>
          </cell>
          <cell r="M9936" t="str">
            <v>F</v>
          </cell>
          <cell r="N9936">
            <v>3</v>
          </cell>
          <cell r="O9936" t="str">
            <v>L</v>
          </cell>
        </row>
        <row r="9937">
          <cell r="F9937" t="str">
            <v>YMLU8585723</v>
          </cell>
          <cell r="G9937" t="str">
            <v>GR-2022/04-0013</v>
          </cell>
          <cell r="H9937" t="str">
            <v>202112-S0041</v>
          </cell>
          <cell r="I9937" t="str">
            <v>F</v>
          </cell>
          <cell r="J9937">
            <v>245674.5</v>
          </cell>
          <cell r="K9937">
            <v>245674.5</v>
          </cell>
          <cell r="L9937">
            <v>245674.5</v>
          </cell>
          <cell r="M9937" t="str">
            <v>F</v>
          </cell>
          <cell r="N9937">
            <v>1</v>
          </cell>
          <cell r="O9937" t="str">
            <v>I</v>
          </cell>
        </row>
        <row r="9938">
          <cell r="G9938" t="str">
            <v>SPO-2022/05-0005</v>
          </cell>
        </row>
        <row r="9938">
          <cell r="I9938" t="str">
            <v>F</v>
          </cell>
          <cell r="J9938">
            <v>40100</v>
          </cell>
          <cell r="K9938">
            <v>40100</v>
          </cell>
          <cell r="L9938">
            <v>120300</v>
          </cell>
          <cell r="M9938" t="str">
            <v>F</v>
          </cell>
          <cell r="N9938">
            <v>3</v>
          </cell>
          <cell r="O9938" t="str">
            <v>L</v>
          </cell>
        </row>
        <row r="9939">
          <cell r="G9939" t="str">
            <v>SPO-2022/04-0028</v>
          </cell>
        </row>
        <row r="9939">
          <cell r="I9939" t="str">
            <v>F</v>
          </cell>
          <cell r="J9939">
            <v>0</v>
          </cell>
          <cell r="K9939">
            <v>0</v>
          </cell>
          <cell r="L9939">
            <v>0</v>
          </cell>
          <cell r="M9939" t="str">
            <v>F</v>
          </cell>
          <cell r="N9939">
            <v>3</v>
          </cell>
          <cell r="O9939" t="str">
            <v>L</v>
          </cell>
        </row>
        <row r="9940">
          <cell r="F9940" t="str">
            <v>YMLU8585723</v>
          </cell>
          <cell r="G9940" t="str">
            <v>GR-2022/04-0012</v>
          </cell>
          <cell r="H9940" t="str">
            <v>202202-S0014</v>
          </cell>
          <cell r="I9940" t="str">
            <v>F</v>
          </cell>
          <cell r="J9940">
            <v>28476</v>
          </cell>
          <cell r="K9940">
            <v>28476</v>
          </cell>
          <cell r="L9940">
            <v>28476</v>
          </cell>
          <cell r="M9940" t="str">
            <v>F</v>
          </cell>
          <cell r="N9940">
            <v>1</v>
          </cell>
          <cell r="O9940" t="str">
            <v>I</v>
          </cell>
        </row>
        <row r="9941">
          <cell r="G9941" t="str">
            <v>SPO-2022/04-0023, SPO-2022/03-0042, SPO-2022/05-0029, SPO-2022/05-0016, SPO-2022/05-0025, SPO-2022/07-0021</v>
          </cell>
        </row>
        <row r="9941">
          <cell r="I9941" t="str">
            <v>F</v>
          </cell>
          <cell r="J9941">
            <v>141488</v>
          </cell>
          <cell r="K9941">
            <v>141488</v>
          </cell>
          <cell r="L9941">
            <v>141488</v>
          </cell>
          <cell r="M9941" t="str">
            <v>F</v>
          </cell>
          <cell r="N9941">
            <v>1</v>
          </cell>
          <cell r="O9941" t="str">
            <v>L</v>
          </cell>
        </row>
        <row r="9942">
          <cell r="G9942" t="str">
            <v>SPO-2022/05-0030</v>
          </cell>
        </row>
        <row r="9942">
          <cell r="I9942" t="str">
            <v>F</v>
          </cell>
          <cell r="J9942">
            <v>22860</v>
          </cell>
          <cell r="K9942">
            <v>22860</v>
          </cell>
          <cell r="L9942">
            <v>68580</v>
          </cell>
          <cell r="M9942" t="str">
            <v>F</v>
          </cell>
          <cell r="N9942">
            <v>3</v>
          </cell>
          <cell r="O9942" t="str">
            <v>L</v>
          </cell>
        </row>
        <row r="9943">
          <cell r="G9943" t="str">
            <v>SPO-2022/05-0009, SPO-2022/11-0047, SPO-2022/04-0028, SPO-2022/09-0021, SPO-2022/06-0026, SPO-2022/08-0005, SPO-2022/05-0011, SPO-2022/11-0025, SPO-2022/05-0030, SPO-2022/07-0008, SPO-2022/10-0015, SPO-2022/06-0083, SPO-2022/04-0044, SPO-2022/09-0034, SPO-2022/07-0007, SPO-2022/08-0032</v>
          </cell>
        </row>
        <row r="9943">
          <cell r="I9943" t="str">
            <v>F</v>
          </cell>
          <cell r="J9943">
            <v>175968.3</v>
          </cell>
          <cell r="K9943">
            <v>175968.3</v>
          </cell>
          <cell r="L9943">
            <v>527904.9</v>
          </cell>
          <cell r="M9943" t="str">
            <v>F</v>
          </cell>
          <cell r="N9943">
            <v>3</v>
          </cell>
          <cell r="O9943" t="str">
            <v>L</v>
          </cell>
        </row>
        <row r="9944">
          <cell r="G9944" t="str">
            <v>SPO-2022/06-0009</v>
          </cell>
        </row>
        <row r="9944">
          <cell r="I9944" t="str">
            <v>F</v>
          </cell>
          <cell r="J9944">
            <v>570</v>
          </cell>
          <cell r="K9944">
            <v>570</v>
          </cell>
          <cell r="L9944">
            <v>1710</v>
          </cell>
          <cell r="M9944" t="str">
            <v>F</v>
          </cell>
          <cell r="N9944">
            <v>3</v>
          </cell>
          <cell r="O9944" t="str">
            <v>L</v>
          </cell>
        </row>
        <row r="9945">
          <cell r="G9945" t="str">
            <v>SPO-2022/06-0022, SPO-2022/06-0075</v>
          </cell>
        </row>
        <row r="9945">
          <cell r="I9945" t="str">
            <v>F</v>
          </cell>
          <cell r="J9945">
            <v>7771</v>
          </cell>
          <cell r="K9945">
            <v>7771</v>
          </cell>
          <cell r="L9945">
            <v>23313</v>
          </cell>
          <cell r="M9945" t="str">
            <v>F</v>
          </cell>
          <cell r="N9945">
            <v>3</v>
          </cell>
          <cell r="O9945" t="str">
            <v>L</v>
          </cell>
        </row>
        <row r="9946">
          <cell r="G9946" t="str">
            <v>SPO-2022/05-0001, SPO-2022/06-0087</v>
          </cell>
        </row>
        <row r="9946">
          <cell r="I9946" t="str">
            <v>F</v>
          </cell>
          <cell r="J9946">
            <v>21170</v>
          </cell>
          <cell r="K9946">
            <v>21170</v>
          </cell>
          <cell r="L9946">
            <v>63510</v>
          </cell>
          <cell r="M9946" t="str">
            <v>F</v>
          </cell>
          <cell r="N9946">
            <v>3</v>
          </cell>
          <cell r="O9946" t="str">
            <v>L</v>
          </cell>
        </row>
        <row r="9947">
          <cell r="G9947" t="str">
            <v>SPO-2022/06-0013</v>
          </cell>
        </row>
        <row r="9947">
          <cell r="I9947" t="str">
            <v>F</v>
          </cell>
          <cell r="J9947">
            <v>16778.16</v>
          </cell>
          <cell r="K9947">
            <v>16778.16</v>
          </cell>
          <cell r="L9947">
            <v>50334.48</v>
          </cell>
          <cell r="M9947" t="str">
            <v>F</v>
          </cell>
          <cell r="N9947">
            <v>3</v>
          </cell>
          <cell r="O9947" t="str">
            <v>L</v>
          </cell>
        </row>
        <row r="9948">
          <cell r="G9948" t="str">
            <v>SPO-2022/04-0016</v>
          </cell>
        </row>
        <row r="9948">
          <cell r="I9948" t="str">
            <v>F</v>
          </cell>
          <cell r="J9948">
            <v>2880</v>
          </cell>
          <cell r="K9948">
            <v>2880</v>
          </cell>
          <cell r="L9948">
            <v>8640</v>
          </cell>
          <cell r="M9948" t="str">
            <v>F</v>
          </cell>
          <cell r="N9948">
            <v>3</v>
          </cell>
          <cell r="O9948" t="str">
            <v>L</v>
          </cell>
        </row>
        <row r="9949">
          <cell r="I9949" t="str">
            <v>F</v>
          </cell>
          <cell r="J9949">
            <v>15643.5</v>
          </cell>
          <cell r="K9949">
            <v>15643.5</v>
          </cell>
          <cell r="L9949">
            <v>46930.5</v>
          </cell>
          <cell r="M9949" t="str">
            <v>F</v>
          </cell>
          <cell r="N9949">
            <v>3</v>
          </cell>
          <cell r="O9949" t="str">
            <v>N</v>
          </cell>
        </row>
        <row r="9950">
          <cell r="I9950" t="str">
            <v>F</v>
          </cell>
          <cell r="J9950">
            <v>69750</v>
          </cell>
          <cell r="K9950">
            <v>69750</v>
          </cell>
          <cell r="L9950">
            <v>209250</v>
          </cell>
          <cell r="M9950" t="str">
            <v>F</v>
          </cell>
          <cell r="N9950">
            <v>3</v>
          </cell>
          <cell r="O9950" t="str">
            <v>N</v>
          </cell>
        </row>
        <row r="9951">
          <cell r="F9951" t="str">
            <v>YMLU8658033</v>
          </cell>
          <cell r="G9951" t="str">
            <v>GR-2022/04-0034</v>
          </cell>
          <cell r="H9951" t="str">
            <v>202109-S0071, 202104-S0047, 202103-S0023, 202106-S0048</v>
          </cell>
          <cell r="I9951" t="str">
            <v>F</v>
          </cell>
          <cell r="J9951">
            <v>16288.05</v>
          </cell>
          <cell r="K9951">
            <v>16288.05</v>
          </cell>
          <cell r="L9951">
            <v>69610.24</v>
          </cell>
          <cell r="M9951" t="str">
            <v>F</v>
          </cell>
          <cell r="N9951">
            <v>4.2737</v>
          </cell>
          <cell r="O9951" t="str">
            <v>I</v>
          </cell>
        </row>
        <row r="9952">
          <cell r="G9952" t="str">
            <v>SPO-2022/06-0009</v>
          </cell>
        </row>
        <row r="9952">
          <cell r="I9952" t="str">
            <v>F</v>
          </cell>
          <cell r="J9952">
            <v>11500</v>
          </cell>
          <cell r="K9952">
            <v>11500</v>
          </cell>
          <cell r="L9952">
            <v>34500</v>
          </cell>
          <cell r="M9952" t="str">
            <v>F</v>
          </cell>
          <cell r="N9952">
            <v>3</v>
          </cell>
          <cell r="O9952" t="str">
            <v>L</v>
          </cell>
        </row>
        <row r="9953">
          <cell r="G9953" t="str">
            <v>SPO-2022/05-0029, SPO-2022/05-0025, SPO-2022/04-0022, SPO-2022/05-0016, SPO-2022/03-0042, SPO-2022/04-0023</v>
          </cell>
        </row>
        <row r="9953">
          <cell r="I9953" t="str">
            <v>F</v>
          </cell>
          <cell r="J9953">
            <v>125840</v>
          </cell>
          <cell r="K9953">
            <v>125840</v>
          </cell>
          <cell r="L9953">
            <v>125840</v>
          </cell>
          <cell r="M9953" t="str">
            <v>F</v>
          </cell>
          <cell r="N9953">
            <v>1</v>
          </cell>
          <cell r="O9953" t="str">
            <v>L</v>
          </cell>
        </row>
        <row r="9954">
          <cell r="F9954" t="str">
            <v>TCNU1915147</v>
          </cell>
          <cell r="G9954" t="str">
            <v>GR-2022/04-0018</v>
          </cell>
          <cell r="H9954" t="str">
            <v>202110-S0052, 202105-S0048, 202105-S0001, 202106-S0048, 202012-S0046, 202104-S0082, 202103-S0017, 202112-S0043, 202202-S0002, 202104-S0047, 202010-S0115</v>
          </cell>
          <cell r="I9954" t="str">
            <v>F</v>
          </cell>
          <cell r="J9954">
            <v>16163.26</v>
          </cell>
          <cell r="K9954">
            <v>16163.26</v>
          </cell>
          <cell r="L9954">
            <v>68743.96</v>
          </cell>
          <cell r="M9954" t="str">
            <v>F</v>
          </cell>
          <cell r="N9954">
            <v>4.2531</v>
          </cell>
          <cell r="O9954" t="str">
            <v>I</v>
          </cell>
        </row>
        <row r="9955">
          <cell r="F9955" t="str">
            <v>YMLU8769340</v>
          </cell>
          <cell r="G9955" t="str">
            <v>GR-2022/04-0022</v>
          </cell>
          <cell r="H9955" t="str">
            <v>202010-S0094, 202103-S0066</v>
          </cell>
          <cell r="I9955" t="str">
            <v>F</v>
          </cell>
          <cell r="J9955">
            <v>14850.71</v>
          </cell>
          <cell r="K9955">
            <v>14850.71</v>
          </cell>
          <cell r="L9955">
            <v>63161.55</v>
          </cell>
          <cell r="M9955" t="str">
            <v>F</v>
          </cell>
          <cell r="N9955">
            <v>4.2531</v>
          </cell>
          <cell r="O9955" t="str">
            <v>I</v>
          </cell>
        </row>
        <row r="9956">
          <cell r="G9956" t="str">
            <v>SPO-2022/06-0083, SPO-2022/07-0008, SPO-2022/05-0030, SPO-2022/05-0011, SPO-2022/09-0021</v>
          </cell>
        </row>
        <row r="9956">
          <cell r="I9956" t="str">
            <v>F</v>
          </cell>
          <cell r="J9956">
            <v>140288</v>
          </cell>
          <cell r="K9956">
            <v>140288</v>
          </cell>
          <cell r="L9956">
            <v>420864</v>
          </cell>
          <cell r="M9956" t="str">
            <v>F</v>
          </cell>
          <cell r="N9956">
            <v>3</v>
          </cell>
          <cell r="O9956" t="str">
            <v>N</v>
          </cell>
        </row>
        <row r="9957">
          <cell r="G9957" t="str">
            <v>SPO-2022/05-0021, SPO-2022/08-0016, SPO-2022/06-0031, SPO-2022/06-0035, SPO-2022/06-0039, SPO-2022/04-0041, SPO-2022/04-0035, SPO-2022/08-0018, SPO-2022/04-0038</v>
          </cell>
        </row>
        <row r="9957">
          <cell r="I9957" t="str">
            <v>F</v>
          </cell>
          <cell r="J9957">
            <v>470470</v>
          </cell>
          <cell r="K9957">
            <v>470470</v>
          </cell>
          <cell r="L9957">
            <v>1411410</v>
          </cell>
          <cell r="M9957" t="str">
            <v>F</v>
          </cell>
          <cell r="N9957">
            <v>3</v>
          </cell>
          <cell r="O9957" t="str">
            <v>L</v>
          </cell>
        </row>
        <row r="9958">
          <cell r="G9958" t="str">
            <v>GR-2022/06-0042</v>
          </cell>
        </row>
        <row r="9958">
          <cell r="I9958" t="str">
            <v>F</v>
          </cell>
          <cell r="J9958">
            <v>365565</v>
          </cell>
          <cell r="K9958">
            <v>365565</v>
          </cell>
          <cell r="L9958">
            <v>365565</v>
          </cell>
          <cell r="M9958" t="str">
            <v>F</v>
          </cell>
          <cell r="N9958">
            <v>1</v>
          </cell>
          <cell r="O9958" t="str">
            <v>L</v>
          </cell>
        </row>
        <row r="9959">
          <cell r="G9959" t="str">
            <v>SPO-2022/06-0028, SPO-2022/05-0004, SPO-2022/04-0052, SPO-2022/05-0014, SPO-2022/05-0028, SPO-2022/06-0046</v>
          </cell>
        </row>
        <row r="9959">
          <cell r="I9959" t="str">
            <v>F</v>
          </cell>
          <cell r="J9959">
            <v>116198</v>
          </cell>
          <cell r="K9959">
            <v>116198</v>
          </cell>
          <cell r="L9959">
            <v>348594</v>
          </cell>
          <cell r="M9959" t="str">
            <v>F</v>
          </cell>
          <cell r="N9959">
            <v>3</v>
          </cell>
          <cell r="O9959" t="str">
            <v>L</v>
          </cell>
        </row>
        <row r="9960">
          <cell r="G9960" t="str">
            <v>SPO-2022/05-0001</v>
          </cell>
        </row>
        <row r="9960">
          <cell r="I9960" t="str">
            <v>F</v>
          </cell>
          <cell r="J9960">
            <v>11550</v>
          </cell>
          <cell r="K9960">
            <v>11550</v>
          </cell>
          <cell r="L9960">
            <v>34650</v>
          </cell>
          <cell r="M9960" t="str">
            <v>F</v>
          </cell>
          <cell r="N9960">
            <v>3</v>
          </cell>
          <cell r="O9960" t="str">
            <v>L</v>
          </cell>
        </row>
        <row r="9961">
          <cell r="G9961" t="str">
            <v>SPO-2022/06-0015, SPO-2022/06-0069</v>
          </cell>
        </row>
        <row r="9961">
          <cell r="I9961" t="str">
            <v>F</v>
          </cell>
          <cell r="J9961">
            <v>46025</v>
          </cell>
          <cell r="K9961">
            <v>46025</v>
          </cell>
          <cell r="L9961">
            <v>138075</v>
          </cell>
          <cell r="M9961" t="str">
            <v>F</v>
          </cell>
          <cell r="N9961">
            <v>3</v>
          </cell>
          <cell r="O9961" t="str">
            <v>L</v>
          </cell>
        </row>
        <row r="9962">
          <cell r="G9962" t="str">
            <v>SPO-2022/06-0022</v>
          </cell>
        </row>
        <row r="9962">
          <cell r="I9962" t="str">
            <v>F</v>
          </cell>
          <cell r="J9962">
            <v>3360</v>
          </cell>
          <cell r="K9962">
            <v>3360</v>
          </cell>
          <cell r="L9962">
            <v>10080</v>
          </cell>
          <cell r="M9962" t="str">
            <v>F</v>
          </cell>
          <cell r="N9962">
            <v>3</v>
          </cell>
          <cell r="O9962" t="str">
            <v>L</v>
          </cell>
        </row>
        <row r="9963">
          <cell r="G9963" t="str">
            <v>SPO-2022/06-0084</v>
          </cell>
        </row>
        <row r="9963">
          <cell r="I9963" t="str">
            <v>F</v>
          </cell>
          <cell r="J9963">
            <v>108</v>
          </cell>
          <cell r="K9963">
            <v>108</v>
          </cell>
          <cell r="L9963">
            <v>324</v>
          </cell>
          <cell r="M9963" t="str">
            <v>F</v>
          </cell>
          <cell r="N9963">
            <v>3</v>
          </cell>
          <cell r="O9963" t="str">
            <v>L</v>
          </cell>
        </row>
        <row r="9964">
          <cell r="F9964" t="str">
            <v>TGBU5955404</v>
          </cell>
          <cell r="G9964" t="str">
            <v>GR-2022/04-0003</v>
          </cell>
          <cell r="H9964" t="str">
            <v>202112-S0013</v>
          </cell>
          <cell r="I9964" t="str">
            <v>F</v>
          </cell>
          <cell r="J9964">
            <v>19427.57</v>
          </cell>
          <cell r="K9964">
            <v>19427.57</v>
          </cell>
          <cell r="L9964">
            <v>82091.2</v>
          </cell>
          <cell r="M9964" t="str">
            <v>F</v>
          </cell>
          <cell r="N9964">
            <v>4.2255</v>
          </cell>
          <cell r="O9964" t="str">
            <v>I</v>
          </cell>
        </row>
        <row r="9965">
          <cell r="F9965" t="str">
            <v>TCNU4758289</v>
          </cell>
          <cell r="G9965" t="str">
            <v>GR-2022/04-0004</v>
          </cell>
          <cell r="H9965" t="str">
            <v>202109-S0066</v>
          </cell>
          <cell r="I9965" t="str">
            <v>F</v>
          </cell>
          <cell r="J9965">
            <v>19464.86</v>
          </cell>
          <cell r="K9965">
            <v>19464.86</v>
          </cell>
          <cell r="L9965">
            <v>82248.77</v>
          </cell>
          <cell r="M9965" t="str">
            <v>F</v>
          </cell>
          <cell r="N9965">
            <v>4.2255</v>
          </cell>
          <cell r="O9965" t="str">
            <v>I</v>
          </cell>
        </row>
        <row r="9966">
          <cell r="G9966" t="str">
            <v>SPO-2022/05-0028, SPO-2022/06-0027, SPO-2022/05-0010</v>
          </cell>
        </row>
        <row r="9966">
          <cell r="I9966" t="str">
            <v>F</v>
          </cell>
          <cell r="J9966">
            <v>74150</v>
          </cell>
          <cell r="K9966">
            <v>74150</v>
          </cell>
          <cell r="L9966">
            <v>222450</v>
          </cell>
          <cell r="M9966" t="str">
            <v>F</v>
          </cell>
          <cell r="N9966">
            <v>3</v>
          </cell>
          <cell r="O9966" t="str">
            <v>L</v>
          </cell>
        </row>
        <row r="9967">
          <cell r="G9967" t="str">
            <v>SPO-2022/05-0001</v>
          </cell>
        </row>
        <row r="9967">
          <cell r="I9967" t="str">
            <v>F</v>
          </cell>
          <cell r="J9967">
            <v>16970</v>
          </cell>
          <cell r="K9967">
            <v>16970</v>
          </cell>
          <cell r="L9967">
            <v>50910</v>
          </cell>
          <cell r="M9967" t="str">
            <v>F</v>
          </cell>
          <cell r="N9967">
            <v>3</v>
          </cell>
          <cell r="O9967" t="str">
            <v>L</v>
          </cell>
        </row>
        <row r="9968">
          <cell r="F9968" t="str">
            <v>YMMU6339128</v>
          </cell>
          <cell r="G9968" t="str">
            <v>GR-2022/04-0007</v>
          </cell>
          <cell r="H9968" t="str">
            <v>202110-S0096, 202104-S0006, 202109-S0066</v>
          </cell>
          <cell r="I9968" t="str">
            <v>F</v>
          </cell>
          <cell r="J9968">
            <v>18839.1</v>
          </cell>
          <cell r="K9968">
            <v>18839.1</v>
          </cell>
          <cell r="L9968">
            <v>79604.62</v>
          </cell>
          <cell r="M9968" t="str">
            <v>F</v>
          </cell>
          <cell r="N9968">
            <v>4.2255</v>
          </cell>
          <cell r="O9968" t="str">
            <v>I</v>
          </cell>
        </row>
        <row r="9969">
          <cell r="F9969" t="str">
            <v>MAGU5735142</v>
          </cell>
          <cell r="G9969" t="str">
            <v>GR-2022/04-0006</v>
          </cell>
          <cell r="H9969" t="str">
            <v>202012-S0001, 202108-S0031, 202111-S0082, 202108-S0018, 202110-S0036</v>
          </cell>
          <cell r="I9969" t="str">
            <v>F</v>
          </cell>
          <cell r="J9969">
            <v>29745.69</v>
          </cell>
          <cell r="K9969">
            <v>29745.69</v>
          </cell>
          <cell r="L9969">
            <v>125690.41</v>
          </cell>
          <cell r="M9969" t="str">
            <v>F</v>
          </cell>
          <cell r="N9969">
            <v>4.2255</v>
          </cell>
          <cell r="O9969" t="str">
            <v>I</v>
          </cell>
        </row>
        <row r="9970">
          <cell r="F9970" t="str">
            <v>FBLU0152691</v>
          </cell>
          <cell r="G9970" t="str">
            <v>GR-2022/04-0002</v>
          </cell>
          <cell r="H9970" t="str">
            <v>202109-S0039, 202104-S0047, 202009-S0053, 202010-S0074, 202111-S0017, 202106-S0006, 202012-S0054</v>
          </cell>
          <cell r="I9970" t="str">
            <v>F</v>
          </cell>
          <cell r="J9970">
            <v>16158.87</v>
          </cell>
          <cell r="K9970">
            <v>16158.87</v>
          </cell>
          <cell r="L9970">
            <v>68279.31</v>
          </cell>
          <cell r="M9970" t="str">
            <v>F</v>
          </cell>
          <cell r="N9970">
            <v>4.2255</v>
          </cell>
          <cell r="O9970" t="str">
            <v>I</v>
          </cell>
        </row>
        <row r="9971">
          <cell r="F9971" t="str">
            <v>TGBU5954368</v>
          </cell>
          <cell r="G9971" t="str">
            <v>GR-2022/04-0001</v>
          </cell>
          <cell r="H9971" t="str">
            <v>202202-S0035, 202112-S0027, 202105-S0043, 202006-S0034, 202202-S0016, 202104-S0078</v>
          </cell>
          <cell r="I9971" t="str">
            <v>F</v>
          </cell>
          <cell r="J9971">
            <v>16882.67</v>
          </cell>
          <cell r="K9971">
            <v>16882.67</v>
          </cell>
          <cell r="L9971">
            <v>71337.72</v>
          </cell>
          <cell r="M9971" t="str">
            <v>F</v>
          </cell>
          <cell r="N9971">
            <v>4.2255</v>
          </cell>
          <cell r="O9971" t="str">
            <v>I</v>
          </cell>
        </row>
        <row r="9972">
          <cell r="G9972" t="str">
            <v>GR-2022/03-0011</v>
          </cell>
        </row>
        <row r="9972">
          <cell r="I9972" t="str">
            <v>F</v>
          </cell>
          <cell r="J9972">
            <v>17.33</v>
          </cell>
          <cell r="K9972">
            <v>17.33</v>
          </cell>
          <cell r="L9972">
            <v>17.33</v>
          </cell>
          <cell r="M9972" t="str">
            <v>F</v>
          </cell>
          <cell r="N9972">
            <v>1</v>
          </cell>
        </row>
        <row r="9973">
          <cell r="F9973" t="str">
            <v>IAAU1717942</v>
          </cell>
          <cell r="G9973" t="str">
            <v>GR-2022/03-0039</v>
          </cell>
          <cell r="H9973" t="str">
            <v>202111-S0058</v>
          </cell>
          <cell r="I9973" t="str">
            <v>F</v>
          </cell>
          <cell r="J9973">
            <v>43659</v>
          </cell>
          <cell r="K9973">
            <v>43659</v>
          </cell>
          <cell r="L9973">
            <v>43659</v>
          </cell>
          <cell r="M9973" t="str">
            <v>F</v>
          </cell>
          <cell r="N9973">
            <v>1</v>
          </cell>
          <cell r="O9973" t="str">
            <v>I</v>
          </cell>
        </row>
        <row r="9974">
          <cell r="F9974" t="str">
            <v>IAAU1717942</v>
          </cell>
          <cell r="G9974" t="str">
            <v>GR-2022/03-0038</v>
          </cell>
          <cell r="H9974" t="str">
            <v>202112-S0020</v>
          </cell>
          <cell r="I9974" t="str">
            <v>F</v>
          </cell>
          <cell r="J9974">
            <v>12869.47</v>
          </cell>
          <cell r="K9974">
            <v>12869.47</v>
          </cell>
          <cell r="L9974">
            <v>12869.47</v>
          </cell>
          <cell r="M9974" t="str">
            <v>F</v>
          </cell>
          <cell r="N9974">
            <v>1</v>
          </cell>
          <cell r="O9974" t="str">
            <v>I</v>
          </cell>
        </row>
        <row r="9975">
          <cell r="F9975" t="str">
            <v>IAAU1717942</v>
          </cell>
          <cell r="G9975" t="str">
            <v>GR-2022/03-0037</v>
          </cell>
          <cell r="H9975" t="str">
            <v>202012-S0043</v>
          </cell>
          <cell r="I9975" t="str">
            <v>F</v>
          </cell>
          <cell r="J9975">
            <v>4788.32</v>
          </cell>
          <cell r="K9975">
            <v>4788.32</v>
          </cell>
          <cell r="L9975">
            <v>4788.32</v>
          </cell>
          <cell r="M9975" t="str">
            <v>F</v>
          </cell>
          <cell r="N9975">
            <v>1</v>
          </cell>
          <cell r="O9975" t="str">
            <v>I</v>
          </cell>
        </row>
        <row r="9976">
          <cell r="F9976" t="str">
            <v>IAAU1717942</v>
          </cell>
          <cell r="G9976" t="str">
            <v>GR-2022/03-0036</v>
          </cell>
          <cell r="H9976" t="str">
            <v>202202-S0006</v>
          </cell>
          <cell r="I9976" t="str">
            <v>F</v>
          </cell>
          <cell r="J9976">
            <v>21764.88</v>
          </cell>
          <cell r="K9976">
            <v>21764.88</v>
          </cell>
          <cell r="L9976">
            <v>21764.88</v>
          </cell>
          <cell r="M9976" t="str">
            <v>F</v>
          </cell>
          <cell r="N9976">
            <v>1</v>
          </cell>
          <cell r="O9976" t="str">
            <v>I</v>
          </cell>
        </row>
        <row r="9977">
          <cell r="F9977" t="str">
            <v>IAAU1717942</v>
          </cell>
          <cell r="G9977" t="str">
            <v>GR-2022/03-0034</v>
          </cell>
          <cell r="H9977" t="str">
            <v>202111-S0050</v>
          </cell>
          <cell r="I9977" t="str">
            <v>F</v>
          </cell>
          <cell r="J9977">
            <v>1833.67</v>
          </cell>
          <cell r="K9977">
            <v>1833.67</v>
          </cell>
          <cell r="L9977">
            <v>1833.67</v>
          </cell>
          <cell r="M9977" t="str">
            <v>F</v>
          </cell>
          <cell r="N9977">
            <v>1</v>
          </cell>
          <cell r="O9977" t="str">
            <v>I</v>
          </cell>
        </row>
        <row r="9978">
          <cell r="F9978" t="str">
            <v>IAAU1717942</v>
          </cell>
          <cell r="G9978" t="str">
            <v>GR-2022/03-0035</v>
          </cell>
          <cell r="H9978" t="str">
            <v>202112-S0030, 202111-S0084, 202111-S0036, 202202-S0008, 202112-S0023</v>
          </cell>
          <cell r="I9978" t="str">
            <v>F</v>
          </cell>
          <cell r="J9978">
            <v>13704.27</v>
          </cell>
          <cell r="K9978">
            <v>13704.27</v>
          </cell>
          <cell r="L9978">
            <v>13704.27</v>
          </cell>
          <cell r="M9978" t="str">
            <v>F</v>
          </cell>
          <cell r="N9978">
            <v>1</v>
          </cell>
          <cell r="O9978" t="str">
            <v>I</v>
          </cell>
        </row>
        <row r="9979">
          <cell r="F9979" t="str">
            <v>IAAU1717942</v>
          </cell>
          <cell r="G9979" t="str">
            <v>GR-2022/03-0033</v>
          </cell>
        </row>
        <row r="9979">
          <cell r="I9979" t="str">
            <v>F</v>
          </cell>
          <cell r="J9979">
            <v>68.01</v>
          </cell>
          <cell r="K9979">
            <v>68.01</v>
          </cell>
          <cell r="L9979">
            <v>68.01</v>
          </cell>
          <cell r="M9979" t="str">
            <v>F</v>
          </cell>
          <cell r="N9979">
            <v>1</v>
          </cell>
          <cell r="O9979" t="str">
            <v>I</v>
          </cell>
        </row>
        <row r="9980">
          <cell r="F9980" t="str">
            <v>IAAU1717942</v>
          </cell>
          <cell r="G9980" t="str">
            <v>GR-2022/03-0032</v>
          </cell>
          <cell r="H9980" t="str">
            <v>202012-S0044, 202011-S0007, 202103-S0014, 202105-S0017, 202111-S0014</v>
          </cell>
          <cell r="I9980" t="str">
            <v>F</v>
          </cell>
          <cell r="J9980">
            <v>96404.89</v>
          </cell>
          <cell r="K9980">
            <v>96404.89</v>
          </cell>
          <cell r="L9980">
            <v>96404.89</v>
          </cell>
          <cell r="M9980" t="str">
            <v>F</v>
          </cell>
          <cell r="N9980">
            <v>1</v>
          </cell>
          <cell r="O9980" t="str">
            <v>I</v>
          </cell>
        </row>
        <row r="9981">
          <cell r="F9981" t="str">
            <v>IAAU1717942</v>
          </cell>
          <cell r="G9981" t="str">
            <v>GR-2022/03-0031</v>
          </cell>
          <cell r="H9981" t="str">
            <v>202111-S0057, 202111-S0003</v>
          </cell>
          <cell r="I9981" t="str">
            <v>F</v>
          </cell>
          <cell r="J9981">
            <v>17257.2</v>
          </cell>
          <cell r="K9981">
            <v>17257.2</v>
          </cell>
          <cell r="L9981">
            <v>17257.2</v>
          </cell>
          <cell r="M9981" t="str">
            <v>F</v>
          </cell>
          <cell r="N9981">
            <v>1</v>
          </cell>
          <cell r="O9981" t="str">
            <v>I</v>
          </cell>
        </row>
        <row r="9982">
          <cell r="F9982" t="str">
            <v>IAAU1717942</v>
          </cell>
          <cell r="G9982" t="str">
            <v>GR-2022/03-0030</v>
          </cell>
          <cell r="H9982" t="str">
            <v>202111-S0044, 202110-S0095, 202110-S0010, 202112-S0029</v>
          </cell>
          <cell r="I9982" t="str">
            <v>F</v>
          </cell>
          <cell r="J9982">
            <v>34274.02</v>
          </cell>
          <cell r="K9982">
            <v>34274.02</v>
          </cell>
          <cell r="L9982">
            <v>34274.02</v>
          </cell>
          <cell r="M9982" t="str">
            <v>F</v>
          </cell>
          <cell r="N9982">
            <v>1</v>
          </cell>
          <cell r="O9982" t="str">
            <v>I</v>
          </cell>
        </row>
        <row r="9983">
          <cell r="G9983" t="str">
            <v>SPO-2022/05-0007</v>
          </cell>
        </row>
        <row r="9983">
          <cell r="I9983" t="str">
            <v>F</v>
          </cell>
          <cell r="J9983">
            <v>2100</v>
          </cell>
          <cell r="K9983">
            <v>2100</v>
          </cell>
          <cell r="L9983">
            <v>6300</v>
          </cell>
          <cell r="M9983" t="str">
            <v>F</v>
          </cell>
          <cell r="N9983">
            <v>3</v>
          </cell>
          <cell r="O9983" t="str">
            <v>L</v>
          </cell>
        </row>
        <row r="9984">
          <cell r="G9984" t="str">
            <v>SPO-2022/07-0007, SPO-2023/09-0004, SPO-2022/06-0026</v>
          </cell>
        </row>
        <row r="9984">
          <cell r="I9984" t="str">
            <v>F</v>
          </cell>
          <cell r="J9984">
            <v>7878</v>
          </cell>
          <cell r="K9984">
            <v>7878</v>
          </cell>
          <cell r="L9984">
            <v>23634</v>
          </cell>
          <cell r="M9984" t="str">
            <v>F</v>
          </cell>
          <cell r="N9984">
            <v>3</v>
          </cell>
          <cell r="O9984" t="str">
            <v>L</v>
          </cell>
        </row>
        <row r="9985">
          <cell r="F9985" t="str">
            <v>IAAU1717942</v>
          </cell>
          <cell r="G9985" t="str">
            <v>GR-2022/03-0029</v>
          </cell>
          <cell r="H9985" t="str">
            <v>202103-S0039</v>
          </cell>
          <cell r="I9985" t="str">
            <v>F</v>
          </cell>
          <cell r="J9985">
            <v>27913.97</v>
          </cell>
          <cell r="K9985">
            <v>27913.97</v>
          </cell>
          <cell r="L9985">
            <v>27913.97</v>
          </cell>
          <cell r="M9985" t="str">
            <v>F</v>
          </cell>
          <cell r="N9985">
            <v>1</v>
          </cell>
          <cell r="O9985" t="str">
            <v>I</v>
          </cell>
        </row>
        <row r="9986">
          <cell r="F9986" t="str">
            <v>IAAU1717942</v>
          </cell>
          <cell r="G9986" t="str">
            <v>GR-2022/03-0028</v>
          </cell>
          <cell r="H9986" t="str">
            <v>202012-S0019, 202112-S0028, 202110-S0034, 202110-S0009, 202110-S0040</v>
          </cell>
          <cell r="I9986" t="str">
            <v>F</v>
          </cell>
          <cell r="J9986">
            <v>21869.09</v>
          </cell>
          <cell r="K9986">
            <v>21869.09</v>
          </cell>
          <cell r="L9986">
            <v>21869.09</v>
          </cell>
          <cell r="M9986" t="str">
            <v>F</v>
          </cell>
          <cell r="N9986">
            <v>1</v>
          </cell>
          <cell r="O9986" t="str">
            <v>I</v>
          </cell>
        </row>
        <row r="9987">
          <cell r="G9987" t="str">
            <v>SPO-2022/04-0041</v>
          </cell>
        </row>
        <row r="9987">
          <cell r="I9987" t="str">
            <v>F</v>
          </cell>
          <cell r="J9987">
            <v>13500</v>
          </cell>
          <cell r="K9987">
            <v>13500</v>
          </cell>
          <cell r="L9987">
            <v>40500</v>
          </cell>
          <cell r="M9987" t="str">
            <v>F</v>
          </cell>
          <cell r="N9987">
            <v>3</v>
          </cell>
          <cell r="O9987" t="str">
            <v>L</v>
          </cell>
        </row>
        <row r="9988">
          <cell r="G9988" t="str">
            <v>SPO-2022/06-0074, SPO-2023/03-0022, SPO-2022/09-0026, SPO-2022/06-0012, SPO-2022/11-0065, SPO-2022/07-0039, SPO-2022/08-0022, SPO-2022/08-0046, SPO-2023/04-0009</v>
          </cell>
        </row>
        <row r="9988">
          <cell r="I9988" t="str">
            <v>F</v>
          </cell>
          <cell r="J9988">
            <v>17200</v>
          </cell>
          <cell r="K9988">
            <v>17200</v>
          </cell>
          <cell r="L9988">
            <v>51600</v>
          </cell>
          <cell r="M9988" t="str">
            <v>F</v>
          </cell>
          <cell r="N9988">
            <v>3</v>
          </cell>
          <cell r="O9988" t="str">
            <v>L</v>
          </cell>
        </row>
        <row r="9989">
          <cell r="G9989" t="str">
            <v>SPO-2023/08-0012, SPO-2023/05-0058, SPO-2023/03-0022, SPO-2022/06-0012, SPO-2022/12-0037, SPO-2023/07-0014, SPO-2022/08-0046, SPO-2022/07-0039, SPO-2022/08-0022, SPO-2022/11-0006</v>
          </cell>
        </row>
        <row r="9989">
          <cell r="I9989" t="str">
            <v>F</v>
          </cell>
          <cell r="J9989">
            <v>0</v>
          </cell>
          <cell r="K9989">
            <v>0</v>
          </cell>
          <cell r="L9989">
            <v>0</v>
          </cell>
          <cell r="M9989" t="str">
            <v>F</v>
          </cell>
          <cell r="N9989">
            <v>3</v>
          </cell>
          <cell r="O9989" t="str">
            <v>L</v>
          </cell>
        </row>
        <row r="9990">
          <cell r="F9990" t="str">
            <v>IAAU1717942</v>
          </cell>
          <cell r="G9990" t="str">
            <v>GR-2022/03-0027</v>
          </cell>
          <cell r="H9990" t="str">
            <v>202202-S0044, 202108-S0008, 202111-S0030, 202111-S0055, 202109-S0058, 202112-S0006, 202109-S0003, 202104-S0076, 202010-S0129, 202105-S0029, 202111-S0087, 202104-S0069, 202112-S0017, 202111-S0077</v>
          </cell>
          <cell r="I9990" t="str">
            <v>F</v>
          </cell>
          <cell r="J9990">
            <v>174358.71</v>
          </cell>
          <cell r="K9990">
            <v>174358.71</v>
          </cell>
          <cell r="L9990">
            <v>174358.71</v>
          </cell>
          <cell r="M9990" t="str">
            <v>F</v>
          </cell>
          <cell r="N9990">
            <v>1</v>
          </cell>
          <cell r="O9990" t="str">
            <v>I</v>
          </cell>
        </row>
        <row r="9991">
          <cell r="G9991" t="str">
            <v>SPO-2022/04-0007, SPO-2022/06-0009</v>
          </cell>
        </row>
        <row r="9991">
          <cell r="I9991" t="str">
            <v>F</v>
          </cell>
          <cell r="J9991">
            <v>59136</v>
          </cell>
          <cell r="K9991">
            <v>59136</v>
          </cell>
          <cell r="L9991">
            <v>177408</v>
          </cell>
          <cell r="M9991" t="str">
            <v>F</v>
          </cell>
          <cell r="N9991">
            <v>3</v>
          </cell>
          <cell r="O9991" t="str">
            <v>L</v>
          </cell>
        </row>
        <row r="9992">
          <cell r="F9992" t="str">
            <v>DFSU7582421</v>
          </cell>
          <cell r="G9992" t="str">
            <v>GR-2022/03-0046</v>
          </cell>
          <cell r="H9992" t="str">
            <v>202110-S0017, 202104-S0004, 202201-S0010, 202111-S0065</v>
          </cell>
          <cell r="I9992" t="str">
            <v>F</v>
          </cell>
          <cell r="J9992">
            <v>17183.95</v>
          </cell>
          <cell r="K9992">
            <v>17183.95</v>
          </cell>
          <cell r="L9992">
            <v>72610.78</v>
          </cell>
          <cell r="M9992" t="str">
            <v>F</v>
          </cell>
          <cell r="N9992">
            <v>4.2255</v>
          </cell>
          <cell r="O9992" t="str">
            <v>I</v>
          </cell>
        </row>
        <row r="9993">
          <cell r="F9993" t="str">
            <v>FFAU1004209</v>
          </cell>
          <cell r="G9993" t="str">
            <v>GR-2022/03-0026</v>
          </cell>
        </row>
        <row r="9993">
          <cell r="I9993" t="str">
            <v>F</v>
          </cell>
          <cell r="J9993">
            <v>19061.03</v>
          </cell>
          <cell r="K9993">
            <v>19061.03</v>
          </cell>
          <cell r="L9993">
            <v>80750.15</v>
          </cell>
          <cell r="M9993" t="str">
            <v>F</v>
          </cell>
          <cell r="N9993">
            <v>4.2364</v>
          </cell>
          <cell r="O9993" t="str">
            <v>I</v>
          </cell>
        </row>
        <row r="9994">
          <cell r="G9994" t="str">
            <v>SPO-2022/06-0015</v>
          </cell>
        </row>
        <row r="9994">
          <cell r="I9994" t="str">
            <v>F</v>
          </cell>
          <cell r="J9994">
            <v>30400</v>
          </cell>
          <cell r="K9994">
            <v>30400</v>
          </cell>
          <cell r="L9994">
            <v>91200</v>
          </cell>
          <cell r="M9994" t="str">
            <v>F</v>
          </cell>
          <cell r="N9994">
            <v>3</v>
          </cell>
          <cell r="O9994" t="str">
            <v>L</v>
          </cell>
        </row>
        <row r="9995">
          <cell r="F9995" t="str">
            <v>SEGU4558664</v>
          </cell>
          <cell r="G9995" t="str">
            <v>GR-2022/03-0025</v>
          </cell>
          <cell r="H9995" t="str">
            <v>202109-S0038</v>
          </cell>
          <cell r="I9995" t="str">
            <v>F</v>
          </cell>
          <cell r="J9995">
            <v>16168.3</v>
          </cell>
          <cell r="K9995">
            <v>16168.3</v>
          </cell>
          <cell r="L9995">
            <v>68495.39</v>
          </cell>
          <cell r="M9995" t="str">
            <v>F</v>
          </cell>
          <cell r="N9995">
            <v>4.2364</v>
          </cell>
          <cell r="O9995" t="str">
            <v>I</v>
          </cell>
        </row>
        <row r="9996">
          <cell r="G9996" t="str">
            <v>SPO-2022/04-0012</v>
          </cell>
        </row>
        <row r="9996">
          <cell r="I9996" t="str">
            <v>F</v>
          </cell>
          <cell r="J9996">
            <v>587.6</v>
          </cell>
          <cell r="K9996">
            <v>587.6</v>
          </cell>
          <cell r="L9996">
            <v>1762.8</v>
          </cell>
          <cell r="M9996" t="str">
            <v>F</v>
          </cell>
          <cell r="N9996">
            <v>3</v>
          </cell>
          <cell r="O9996" t="str">
            <v>L</v>
          </cell>
        </row>
        <row r="9997">
          <cell r="G9997" t="str">
            <v>SPO-2022/04-0015</v>
          </cell>
        </row>
        <row r="9997">
          <cell r="I9997" t="str">
            <v>F</v>
          </cell>
          <cell r="J9997">
            <v>7046</v>
          </cell>
          <cell r="K9997">
            <v>7046</v>
          </cell>
          <cell r="L9997">
            <v>21138</v>
          </cell>
          <cell r="M9997" t="str">
            <v>F</v>
          </cell>
          <cell r="N9997">
            <v>3</v>
          </cell>
          <cell r="O9997" t="str">
            <v>L</v>
          </cell>
        </row>
        <row r="9998">
          <cell r="I9998" t="str">
            <v>T</v>
          </cell>
          <cell r="J9998">
            <v>7046</v>
          </cell>
          <cell r="K9998">
            <v>7046</v>
          </cell>
          <cell r="L9998">
            <v>21138</v>
          </cell>
          <cell r="M9998" t="str">
            <v>F</v>
          </cell>
          <cell r="N9998">
            <v>3</v>
          </cell>
        </row>
        <row r="9999">
          <cell r="F9999" t="str">
            <v>YMLU8600860</v>
          </cell>
          <cell r="G9999" t="str">
            <v>GR-2022/03-0024</v>
          </cell>
          <cell r="H9999" t="str">
            <v>202203-S0016, 202111-S0017</v>
          </cell>
          <cell r="I9999" t="str">
            <v>F</v>
          </cell>
          <cell r="J9999">
            <v>15901.68</v>
          </cell>
          <cell r="K9999">
            <v>15901.68</v>
          </cell>
          <cell r="L9999">
            <v>67365.88</v>
          </cell>
          <cell r="M9999" t="str">
            <v>F</v>
          </cell>
          <cell r="N9999">
            <v>4.2364</v>
          </cell>
          <cell r="O9999" t="str">
            <v>I</v>
          </cell>
        </row>
        <row r="10000">
          <cell r="F10000" t="str">
            <v>BEAU4900585</v>
          </cell>
          <cell r="G10000" t="str">
            <v>GR-2022/04-0010</v>
          </cell>
          <cell r="H10000" t="str">
            <v>202104-S0078, 202201-S0014, 202109-S0053, 202202-S0020</v>
          </cell>
          <cell r="I10000" t="str">
            <v>F</v>
          </cell>
          <cell r="J10000">
            <v>19962.85</v>
          </cell>
          <cell r="K10000">
            <v>19962.85</v>
          </cell>
          <cell r="L10000">
            <v>84634.5</v>
          </cell>
          <cell r="M10000" t="str">
            <v>F</v>
          </cell>
          <cell r="N10000">
            <v>4.2396</v>
          </cell>
          <cell r="O10000" t="str">
            <v>I</v>
          </cell>
        </row>
        <row r="10001">
          <cell r="F10001" t="str">
            <v>TLLU5151330</v>
          </cell>
          <cell r="G10001" t="str">
            <v>GR-2022/04-0009</v>
          </cell>
          <cell r="H10001" t="str">
            <v>202103-S0021, 202203-S0003, 202104-S0078</v>
          </cell>
          <cell r="I10001" t="str">
            <v>F</v>
          </cell>
          <cell r="J10001">
            <v>20305.1</v>
          </cell>
          <cell r="K10001">
            <v>20305.1</v>
          </cell>
          <cell r="L10001">
            <v>86085.5</v>
          </cell>
          <cell r="M10001" t="str">
            <v>F</v>
          </cell>
          <cell r="N10001">
            <v>4.2396</v>
          </cell>
          <cell r="O10001" t="str">
            <v>I</v>
          </cell>
        </row>
        <row r="10002">
          <cell r="F10002" t="str">
            <v>IAAU4685427</v>
          </cell>
          <cell r="G10002" t="str">
            <v>GR-2022/03-0041</v>
          </cell>
          <cell r="H10002" t="str">
            <v>202103-S0098, 202110-S0056, 202103-S0106</v>
          </cell>
          <cell r="I10002" t="str">
            <v>F</v>
          </cell>
          <cell r="J10002">
            <v>16166.99</v>
          </cell>
          <cell r="K10002">
            <v>16166.99</v>
          </cell>
          <cell r="L10002">
            <v>68313.62</v>
          </cell>
          <cell r="M10002" t="str">
            <v>F</v>
          </cell>
          <cell r="N10002">
            <v>4.2255</v>
          </cell>
          <cell r="O10002" t="str">
            <v>I</v>
          </cell>
        </row>
        <row r="10003">
          <cell r="F10003" t="str">
            <v>IAAU4684605</v>
          </cell>
          <cell r="G10003" t="str">
            <v>GR-2022/03-0043</v>
          </cell>
          <cell r="H10003" t="str">
            <v>202103-S0098, 202111-S0002, 202103-S0106</v>
          </cell>
          <cell r="I10003" t="str">
            <v>F</v>
          </cell>
          <cell r="J10003">
            <v>13806.2</v>
          </cell>
          <cell r="K10003">
            <v>13806.2</v>
          </cell>
          <cell r="L10003">
            <v>58338.1</v>
          </cell>
          <cell r="M10003" t="str">
            <v>F</v>
          </cell>
          <cell r="N10003">
            <v>4.2255</v>
          </cell>
          <cell r="O10003" t="str">
            <v>I</v>
          </cell>
        </row>
        <row r="10004">
          <cell r="G10004" t="str">
            <v>SPO-2022/05-0001</v>
          </cell>
        </row>
        <row r="10004">
          <cell r="I10004" t="str">
            <v>F</v>
          </cell>
          <cell r="J10004">
            <v>8400</v>
          </cell>
          <cell r="K10004">
            <v>8400</v>
          </cell>
          <cell r="L10004">
            <v>25200</v>
          </cell>
          <cell r="M10004" t="str">
            <v>F</v>
          </cell>
          <cell r="N10004">
            <v>3</v>
          </cell>
          <cell r="O10004" t="str">
            <v>L</v>
          </cell>
        </row>
        <row r="10005">
          <cell r="G10005" t="str">
            <v>SPO-2022/03-0036</v>
          </cell>
        </row>
        <row r="10005">
          <cell r="I10005" t="str">
            <v>F</v>
          </cell>
          <cell r="J10005">
            <v>16000</v>
          </cell>
          <cell r="K10005">
            <v>16000</v>
          </cell>
          <cell r="L10005">
            <v>48000</v>
          </cell>
          <cell r="M10005" t="str">
            <v>F</v>
          </cell>
          <cell r="N10005">
            <v>3</v>
          </cell>
          <cell r="O10005" t="str">
            <v>L</v>
          </cell>
        </row>
        <row r="10006">
          <cell r="G10006" t="str">
            <v>SPO-2022/04-0043</v>
          </cell>
        </row>
        <row r="10006">
          <cell r="I10006" t="str">
            <v>F</v>
          </cell>
          <cell r="J10006">
            <v>9380</v>
          </cell>
          <cell r="K10006">
            <v>9380</v>
          </cell>
          <cell r="L10006">
            <v>28140</v>
          </cell>
          <cell r="M10006" t="str">
            <v>F</v>
          </cell>
          <cell r="N10006">
            <v>3</v>
          </cell>
          <cell r="O10006" t="str">
            <v>L</v>
          </cell>
        </row>
        <row r="10007">
          <cell r="G10007" t="str">
            <v>GR-2022/03-0007</v>
          </cell>
        </row>
        <row r="10007">
          <cell r="I10007" t="str">
            <v>F</v>
          </cell>
          <cell r="J10007">
            <v>39.6</v>
          </cell>
          <cell r="K10007">
            <v>39.6</v>
          </cell>
          <cell r="L10007">
            <v>39.6</v>
          </cell>
          <cell r="M10007" t="str">
            <v>F</v>
          </cell>
          <cell r="N10007">
            <v>1</v>
          </cell>
        </row>
        <row r="10008">
          <cell r="G10008" t="str">
            <v>SPO-2022/03-0034, SPO-2022/05-0010, SPO-2022/05-0004, SPO-2022/05-0005, SPO-2022/04-0052, SPO-2022/04-0031, SPO-2022/04-0001</v>
          </cell>
        </row>
        <row r="10008">
          <cell r="I10008" t="str">
            <v>F</v>
          </cell>
          <cell r="J10008">
            <v>42826</v>
          </cell>
          <cell r="K10008">
            <v>42826</v>
          </cell>
          <cell r="L10008">
            <v>128478</v>
          </cell>
          <cell r="M10008" t="str">
            <v>F</v>
          </cell>
          <cell r="N10008">
            <v>3</v>
          </cell>
          <cell r="O10008" t="str">
            <v>L</v>
          </cell>
        </row>
        <row r="10009">
          <cell r="G10009" t="str">
            <v>SPO-2022/09-0034, SPO-2022/06-0083</v>
          </cell>
        </row>
        <row r="10009">
          <cell r="I10009" t="str">
            <v>F</v>
          </cell>
          <cell r="J10009">
            <v>19800</v>
          </cell>
          <cell r="K10009">
            <v>19800</v>
          </cell>
          <cell r="L10009">
            <v>59400</v>
          </cell>
          <cell r="M10009" t="str">
            <v>F</v>
          </cell>
          <cell r="N10009">
            <v>3</v>
          </cell>
          <cell r="O10009" t="str">
            <v>L</v>
          </cell>
        </row>
        <row r="10010">
          <cell r="G10010" t="str">
            <v>SPO-2022/05-0004, SPO-2022/06-0046, SPO-2022/05-0015</v>
          </cell>
        </row>
        <row r="10010">
          <cell r="I10010" t="str">
            <v>F</v>
          </cell>
          <cell r="J10010">
            <v>45530</v>
          </cell>
          <cell r="K10010">
            <v>45530</v>
          </cell>
          <cell r="L10010">
            <v>136590</v>
          </cell>
          <cell r="M10010" t="str">
            <v>F</v>
          </cell>
          <cell r="N10010">
            <v>3</v>
          </cell>
          <cell r="O10010" t="str">
            <v>L</v>
          </cell>
        </row>
        <row r="10011">
          <cell r="G10011" t="str">
            <v>SPO-2022/05-0001</v>
          </cell>
        </row>
        <row r="10011">
          <cell r="I10011" t="str">
            <v>F</v>
          </cell>
          <cell r="J10011">
            <v>26750</v>
          </cell>
          <cell r="K10011">
            <v>26750</v>
          </cell>
          <cell r="L10011">
            <v>80250</v>
          </cell>
          <cell r="M10011" t="str">
            <v>F</v>
          </cell>
          <cell r="N10011">
            <v>3</v>
          </cell>
          <cell r="O10011" t="str">
            <v>L</v>
          </cell>
        </row>
        <row r="10012">
          <cell r="G10012" t="str">
            <v>SPO-2022/04-0039</v>
          </cell>
        </row>
        <row r="10012">
          <cell r="I10012" t="str">
            <v>F</v>
          </cell>
          <cell r="J10012">
            <v>117612</v>
          </cell>
          <cell r="K10012">
            <v>117612</v>
          </cell>
          <cell r="L10012">
            <v>117612</v>
          </cell>
          <cell r="M10012" t="str">
            <v>F</v>
          </cell>
          <cell r="N10012">
            <v>1</v>
          </cell>
          <cell r="O10012" t="str">
            <v>L</v>
          </cell>
        </row>
        <row r="10013">
          <cell r="G10013" t="str">
            <v>SPO-2023/04-0002, SPO-2023/04-0045, SPO-2023/04-0014, SPO-2022/10-0011, SPO-2022/04-0055, SPO-2022/06-0041, SPO-2022/03-0006, SPO-2022/09-0008, SPO-2023/03-0055, SPO-2022/10-0012, SPO-2023/04-0044, SPO-2022/11-0079, SPO-2022/12-0003, SPO-2022/06-0064</v>
          </cell>
        </row>
        <row r="10013">
          <cell r="I10013" t="str">
            <v>F</v>
          </cell>
          <cell r="J10013">
            <v>677009</v>
          </cell>
          <cell r="K10013">
            <v>677009</v>
          </cell>
          <cell r="L10013">
            <v>2031027</v>
          </cell>
          <cell r="M10013" t="str">
            <v>F</v>
          </cell>
          <cell r="N10013">
            <v>3</v>
          </cell>
          <cell r="O10013" t="str">
            <v>L</v>
          </cell>
        </row>
        <row r="10014">
          <cell r="G10014" t="str">
            <v>SPO-2022/06-0024, SPO-2022/06-0015</v>
          </cell>
        </row>
        <row r="10014">
          <cell r="I10014" t="str">
            <v>F</v>
          </cell>
          <cell r="J10014">
            <v>35188.9</v>
          </cell>
          <cell r="K10014">
            <v>35188.9</v>
          </cell>
          <cell r="L10014">
            <v>105566.7</v>
          </cell>
          <cell r="M10014" t="str">
            <v>F</v>
          </cell>
          <cell r="N10014">
            <v>3</v>
          </cell>
          <cell r="O10014" t="str">
            <v>L</v>
          </cell>
        </row>
        <row r="10015">
          <cell r="G10015" t="str">
            <v>SPO-2022/04-0052, SPO-2022/03-0041</v>
          </cell>
        </row>
        <row r="10015">
          <cell r="I10015" t="str">
            <v>F</v>
          </cell>
          <cell r="J10015">
            <v>16080</v>
          </cell>
          <cell r="K10015">
            <v>16080</v>
          </cell>
          <cell r="L10015">
            <v>48240</v>
          </cell>
          <cell r="M10015" t="str">
            <v>F</v>
          </cell>
          <cell r="N10015">
            <v>3</v>
          </cell>
          <cell r="O10015" t="str">
            <v>L</v>
          </cell>
        </row>
        <row r="10016">
          <cell r="G10016" t="str">
            <v>SPO-2022/06-0044, SPO-2022/04-0033</v>
          </cell>
        </row>
        <row r="10016">
          <cell r="I10016" t="str">
            <v>F</v>
          </cell>
          <cell r="J10016">
            <v>302.04</v>
          </cell>
          <cell r="K10016">
            <v>302.04</v>
          </cell>
          <cell r="L10016">
            <v>906.12</v>
          </cell>
          <cell r="M10016" t="str">
            <v>F</v>
          </cell>
          <cell r="N10016">
            <v>3</v>
          </cell>
          <cell r="O10016" t="str">
            <v>L</v>
          </cell>
        </row>
        <row r="10017">
          <cell r="G10017" t="str">
            <v>SPO-2022/06-0012, SPO-2022/06-0074</v>
          </cell>
        </row>
        <row r="10017">
          <cell r="I10017" t="str">
            <v>F</v>
          </cell>
          <cell r="J10017">
            <v>56625</v>
          </cell>
          <cell r="K10017">
            <v>56625</v>
          </cell>
          <cell r="L10017">
            <v>169875</v>
          </cell>
          <cell r="M10017" t="str">
            <v>F</v>
          </cell>
          <cell r="N10017">
            <v>3</v>
          </cell>
          <cell r="O10017" t="str">
            <v>L</v>
          </cell>
        </row>
        <row r="10018">
          <cell r="G10018" t="str">
            <v>SPO-2022/04-0053, SPO-2023/04-0046, SPO-2022/11-0038, SPO-2022/08-0036, SPO-2022/06-0001, SPO-2022/10-0011, SPO-2022/11-0057, SPO-2022/08-0038, SPO-2022/12-0067, SPO-2022/12-0051, SPO-2022/07-0015, SPO-2022/06-0059, SPO-2022/11-0034, SPO-2022/12-0005, SPO-2022/04-0048, SPO-2022/11-0029, SPO-2022/06-0049, SPO-2022/06-0051</v>
          </cell>
        </row>
        <row r="10018">
          <cell r="I10018" t="str">
            <v>F</v>
          </cell>
          <cell r="J10018">
            <v>306469</v>
          </cell>
          <cell r="K10018">
            <v>306469</v>
          </cell>
          <cell r="L10018">
            <v>919407</v>
          </cell>
          <cell r="M10018" t="str">
            <v>F</v>
          </cell>
          <cell r="N10018">
            <v>3</v>
          </cell>
          <cell r="O10018" t="str">
            <v>L</v>
          </cell>
        </row>
        <row r="10019">
          <cell r="G10019" t="str">
            <v>SPO-2022/06-0072, SPO-2022/09-0025</v>
          </cell>
        </row>
        <row r="10019">
          <cell r="I10019" t="str">
            <v>F</v>
          </cell>
          <cell r="J10019">
            <v>5650</v>
          </cell>
          <cell r="K10019">
            <v>5650</v>
          </cell>
          <cell r="L10019">
            <v>16950</v>
          </cell>
          <cell r="M10019" t="str">
            <v>F</v>
          </cell>
          <cell r="N10019">
            <v>3</v>
          </cell>
          <cell r="O10019" t="str">
            <v>L</v>
          </cell>
        </row>
        <row r="10020">
          <cell r="G10020" t="str">
            <v>SPO-2022/04-0012</v>
          </cell>
        </row>
        <row r="10020">
          <cell r="I10020" t="str">
            <v>F</v>
          </cell>
          <cell r="J10020">
            <v>12699.3</v>
          </cell>
          <cell r="K10020">
            <v>12699.3</v>
          </cell>
          <cell r="L10020">
            <v>38097.9</v>
          </cell>
          <cell r="M10020" t="str">
            <v>F</v>
          </cell>
          <cell r="N10020">
            <v>3</v>
          </cell>
          <cell r="O10020" t="str">
            <v>L</v>
          </cell>
        </row>
        <row r="10021">
          <cell r="G10021" t="str">
            <v>SPO-2022/05-0001</v>
          </cell>
        </row>
        <row r="10021">
          <cell r="I10021" t="str">
            <v>F</v>
          </cell>
          <cell r="J10021">
            <v>94435.6</v>
          </cell>
          <cell r="K10021">
            <v>94435.6</v>
          </cell>
          <cell r="L10021">
            <v>283306.8</v>
          </cell>
          <cell r="M10021" t="str">
            <v>F</v>
          </cell>
          <cell r="N10021">
            <v>3</v>
          </cell>
          <cell r="O10021" t="str">
            <v>L</v>
          </cell>
        </row>
        <row r="10022">
          <cell r="G10022" t="str">
            <v>SPO-2022/06-0008</v>
          </cell>
        </row>
        <row r="10022">
          <cell r="I10022" t="str">
            <v>F</v>
          </cell>
          <cell r="J10022">
            <v>27099</v>
          </cell>
          <cell r="K10022">
            <v>27099</v>
          </cell>
          <cell r="L10022">
            <v>81297</v>
          </cell>
          <cell r="M10022" t="str">
            <v>F</v>
          </cell>
          <cell r="N10022">
            <v>3</v>
          </cell>
          <cell r="O10022" t="str">
            <v>L</v>
          </cell>
        </row>
        <row r="10023">
          <cell r="F10023" t="str">
            <v>IAAU4685962</v>
          </cell>
          <cell r="G10023" t="str">
            <v>GR-2022/03-0042</v>
          </cell>
          <cell r="H10023" t="str">
            <v>202111-S0016, 202111-S0005, 202201-S0010, 202010-S0033, 202012-S0005, 202110-S0017</v>
          </cell>
          <cell r="I10023" t="str">
            <v>F</v>
          </cell>
          <cell r="J10023">
            <v>17767.2</v>
          </cell>
          <cell r="K10023">
            <v>17767.2</v>
          </cell>
          <cell r="L10023">
            <v>75075.3</v>
          </cell>
          <cell r="M10023" t="str">
            <v>F</v>
          </cell>
          <cell r="N10023">
            <v>4.2255</v>
          </cell>
          <cell r="O10023" t="str">
            <v>I</v>
          </cell>
        </row>
        <row r="10024">
          <cell r="G10024" t="str">
            <v>SPO-2022/07-0008, SPO-2022/04-0044</v>
          </cell>
        </row>
        <row r="10024">
          <cell r="I10024" t="str">
            <v>F</v>
          </cell>
          <cell r="J10024">
            <v>22160</v>
          </cell>
          <cell r="K10024">
            <v>22160</v>
          </cell>
          <cell r="L10024">
            <v>775600</v>
          </cell>
          <cell r="M10024" t="str">
            <v>F</v>
          </cell>
          <cell r="N10024">
            <v>35</v>
          </cell>
          <cell r="O10024" t="str">
            <v>L</v>
          </cell>
        </row>
        <row r="10025">
          <cell r="G10025" t="str">
            <v>SPO-2022/07-0008, SPO-2022/05-0030, SPO-2022/04-0028, SPO-2022/05-0009, SPO-2022/03-0043, SPO-2022/09-0021, SPO-2022/05-0011, SPO-2022/06-0026, SPO-2022/06-0083, SPO-2022/07-0007, SPO-2022/08-0032</v>
          </cell>
        </row>
        <row r="10025">
          <cell r="I10025" t="str">
            <v>F</v>
          </cell>
          <cell r="J10025">
            <v>115907</v>
          </cell>
          <cell r="K10025">
            <v>115907</v>
          </cell>
          <cell r="L10025">
            <v>347721</v>
          </cell>
          <cell r="M10025" t="str">
            <v>F</v>
          </cell>
          <cell r="N10025">
            <v>3</v>
          </cell>
          <cell r="O10025" t="str">
            <v>N</v>
          </cell>
        </row>
        <row r="10026">
          <cell r="G10026" t="str">
            <v>SPO-2022/12-0008, SPO-2022/08-0011, SPO-2022/05-0019, SPO-2022/06-0048, SPO-2022/09-0051, SPO-2022/08-0010</v>
          </cell>
        </row>
        <row r="10026">
          <cell r="I10026" t="str">
            <v>F</v>
          </cell>
          <cell r="J10026">
            <v>220687.5</v>
          </cell>
          <cell r="K10026">
            <v>220687.5</v>
          </cell>
          <cell r="L10026">
            <v>220687.5</v>
          </cell>
          <cell r="M10026" t="str">
            <v>F</v>
          </cell>
          <cell r="N10026">
            <v>1</v>
          </cell>
          <cell r="O10026" t="str">
            <v>L</v>
          </cell>
        </row>
        <row r="10027">
          <cell r="G10027" t="str">
            <v>SPO-2023/03-0058, SPO-2023/03-0039, SPO-2022/04-0032, SPO-2023/02-0002, SPO-2022/03-0004, SPO-2022/04-0035, SPO-2023/01-0007, SPO-2022/04-0041, SPO-2022/06-0053</v>
          </cell>
        </row>
        <row r="10027">
          <cell r="I10027" t="str">
            <v>F</v>
          </cell>
          <cell r="J10027">
            <v>184725</v>
          </cell>
          <cell r="K10027">
            <v>184725</v>
          </cell>
          <cell r="L10027">
            <v>554175</v>
          </cell>
          <cell r="M10027" t="str">
            <v>F</v>
          </cell>
          <cell r="N10027">
            <v>3</v>
          </cell>
          <cell r="O10027" t="str">
            <v>L</v>
          </cell>
        </row>
        <row r="10028">
          <cell r="G10028" t="str">
            <v>SPO-2022/06-0026</v>
          </cell>
        </row>
        <row r="10028">
          <cell r="I10028" t="str">
            <v>F</v>
          </cell>
          <cell r="J10028">
            <v>78689.6</v>
          </cell>
          <cell r="K10028">
            <v>78689.6</v>
          </cell>
          <cell r="L10028">
            <v>236068.8</v>
          </cell>
          <cell r="M10028" t="str">
            <v>F</v>
          </cell>
          <cell r="N10028">
            <v>3</v>
          </cell>
          <cell r="O10028" t="str">
            <v>L</v>
          </cell>
        </row>
        <row r="10029">
          <cell r="G10029" t="str">
            <v>SPO-2022/08-0005, SPO-2022/05-0030</v>
          </cell>
        </row>
        <row r="10029">
          <cell r="I10029" t="str">
            <v>F</v>
          </cell>
          <cell r="J10029">
            <v>82480</v>
          </cell>
          <cell r="K10029">
            <v>82480</v>
          </cell>
          <cell r="L10029">
            <v>247440</v>
          </cell>
          <cell r="M10029" t="str">
            <v>F</v>
          </cell>
          <cell r="N10029">
            <v>3</v>
          </cell>
          <cell r="O10029" t="str">
            <v>L</v>
          </cell>
        </row>
        <row r="10030">
          <cell r="G10030" t="str">
            <v>SPO-2022/06-0038</v>
          </cell>
        </row>
        <row r="10030">
          <cell r="I10030" t="str">
            <v>F</v>
          </cell>
          <cell r="J10030">
            <v>80.6</v>
          </cell>
          <cell r="K10030">
            <v>80.6</v>
          </cell>
          <cell r="L10030">
            <v>241.8</v>
          </cell>
          <cell r="M10030" t="str">
            <v>F</v>
          </cell>
          <cell r="N10030">
            <v>3</v>
          </cell>
          <cell r="O10030" t="str">
            <v>N</v>
          </cell>
        </row>
        <row r="10031">
          <cell r="F10031" t="str">
            <v>TSSU5098830</v>
          </cell>
          <cell r="G10031" t="str">
            <v>GR-2022/03-0020</v>
          </cell>
          <cell r="H10031" t="str">
            <v>202112-S0009, 202111-S0076</v>
          </cell>
          <cell r="I10031" t="str">
            <v>F</v>
          </cell>
          <cell r="J10031">
            <v>3606.34</v>
          </cell>
          <cell r="K10031">
            <v>3606.34</v>
          </cell>
          <cell r="L10031">
            <v>15277.9</v>
          </cell>
          <cell r="M10031" t="str">
            <v>F</v>
          </cell>
          <cell r="N10031">
            <v>4.2364</v>
          </cell>
          <cell r="O10031" t="str">
            <v>I</v>
          </cell>
        </row>
        <row r="10032">
          <cell r="F10032" t="str">
            <v>TSSU5098830</v>
          </cell>
          <cell r="G10032" t="str">
            <v>GR-2022/03-0019</v>
          </cell>
          <cell r="H10032" t="str">
            <v>202112-S0040</v>
          </cell>
          <cell r="I10032" t="str">
            <v>F</v>
          </cell>
          <cell r="J10032">
            <v>12710</v>
          </cell>
          <cell r="K10032">
            <v>12710</v>
          </cell>
          <cell r="L10032">
            <v>53844.64</v>
          </cell>
          <cell r="M10032" t="str">
            <v>F</v>
          </cell>
          <cell r="N10032">
            <v>4.2364</v>
          </cell>
          <cell r="O10032" t="str">
            <v>I</v>
          </cell>
        </row>
        <row r="10033">
          <cell r="F10033" t="str">
            <v>TEMU7627235</v>
          </cell>
          <cell r="G10033" t="str">
            <v>GR-2022/03-0021</v>
          </cell>
          <cell r="H10033" t="str">
            <v>202201-S0006</v>
          </cell>
          <cell r="I10033" t="str">
            <v>F</v>
          </cell>
          <cell r="J10033">
            <v>10748.22</v>
          </cell>
          <cell r="K10033">
            <v>10748.22</v>
          </cell>
          <cell r="L10033">
            <v>45533.76</v>
          </cell>
          <cell r="M10033" t="str">
            <v>F</v>
          </cell>
          <cell r="N10033">
            <v>4.2364</v>
          </cell>
          <cell r="O10033" t="str">
            <v>I</v>
          </cell>
        </row>
        <row r="10034">
          <cell r="F10034" t="str">
            <v>FSCU8046938</v>
          </cell>
          <cell r="G10034" t="str">
            <v>GR-2022/03-0022</v>
          </cell>
          <cell r="H10034" t="str">
            <v>202201-S0006</v>
          </cell>
          <cell r="I10034" t="str">
            <v>F</v>
          </cell>
          <cell r="J10034">
            <v>11022.06</v>
          </cell>
          <cell r="K10034">
            <v>11022.06</v>
          </cell>
          <cell r="L10034">
            <v>46693.85</v>
          </cell>
          <cell r="M10034" t="str">
            <v>F</v>
          </cell>
          <cell r="N10034">
            <v>4.2364</v>
          </cell>
          <cell r="O10034" t="str">
            <v>I</v>
          </cell>
        </row>
        <row r="10035">
          <cell r="F10035" t="str">
            <v>DFSU7550511</v>
          </cell>
          <cell r="G10035" t="str">
            <v>GR-2022/03-0016</v>
          </cell>
          <cell r="H10035" t="str">
            <v>202104-S0004, 202106-S0030, 202104-S0094, 202111-S0005, 202110-S0017, 202111-S0065, 202110-S0046</v>
          </cell>
          <cell r="I10035" t="str">
            <v>F</v>
          </cell>
          <cell r="J10035">
            <v>17871.08</v>
          </cell>
          <cell r="K10035">
            <v>17871.08</v>
          </cell>
          <cell r="L10035">
            <v>75709.04</v>
          </cell>
          <cell r="M10035" t="str">
            <v>F</v>
          </cell>
          <cell r="N10035">
            <v>4.2364</v>
          </cell>
          <cell r="O10035" t="str">
            <v>I</v>
          </cell>
        </row>
        <row r="10036">
          <cell r="I10036" t="str">
            <v>F</v>
          </cell>
          <cell r="J10036">
            <v>15.96</v>
          </cell>
          <cell r="K10036">
            <v>15.96</v>
          </cell>
          <cell r="L10036">
            <v>47.88</v>
          </cell>
          <cell r="M10036" t="str">
            <v>F</v>
          </cell>
          <cell r="N10036">
            <v>3</v>
          </cell>
          <cell r="O10036" t="str">
            <v>N</v>
          </cell>
        </row>
        <row r="10037">
          <cell r="G10037" t="str">
            <v>SPO-2022/04-0001, SPO-2022/04-0019, SPO-2022/04-0018, SPO-2022/05-0010, SPO-2022/06-0045, SPO-2022/03-0046, SPO-2022/10-0005, SPO-2022/04-0052, SPO-2022/04-0031</v>
          </cell>
        </row>
        <row r="10037">
          <cell r="I10037" t="str">
            <v>F</v>
          </cell>
          <cell r="J10037">
            <v>235026</v>
          </cell>
          <cell r="K10037">
            <v>235026</v>
          </cell>
          <cell r="L10037">
            <v>705078</v>
          </cell>
          <cell r="M10037" t="str">
            <v>F</v>
          </cell>
          <cell r="N10037">
            <v>3</v>
          </cell>
          <cell r="O10037" t="str">
            <v>L</v>
          </cell>
        </row>
        <row r="10038">
          <cell r="I10038" t="str">
            <v>F</v>
          </cell>
          <cell r="J10038">
            <v>14325</v>
          </cell>
          <cell r="K10038">
            <v>14325</v>
          </cell>
          <cell r="L10038">
            <v>42975</v>
          </cell>
          <cell r="M10038" t="str">
            <v>F</v>
          </cell>
          <cell r="N10038">
            <v>3</v>
          </cell>
          <cell r="O10038" t="str">
            <v>N</v>
          </cell>
        </row>
        <row r="10039">
          <cell r="G10039" t="str">
            <v>SPO-2022/08-0022</v>
          </cell>
        </row>
        <row r="10039">
          <cell r="I10039" t="str">
            <v>F</v>
          </cell>
          <cell r="J10039">
            <v>80300</v>
          </cell>
          <cell r="K10039">
            <v>80300</v>
          </cell>
          <cell r="L10039">
            <v>240900</v>
          </cell>
          <cell r="M10039" t="str">
            <v>F</v>
          </cell>
          <cell r="N10039">
            <v>3</v>
          </cell>
          <cell r="O10039" t="str">
            <v>N</v>
          </cell>
        </row>
        <row r="10040">
          <cell r="G10040" t="str">
            <v>SPO-2023/03-0048, SPO-2023/01-0004, SPO-2022/04-0053, SPO-2023/06-0052, SPO-2022/05-0032, SPO-2022/12-0005, SPO-2023/09-0038, SPO-2023/06-0002, SPO-2022/08-0038</v>
          </cell>
        </row>
        <row r="10040">
          <cell r="I10040" t="str">
            <v>F</v>
          </cell>
          <cell r="J10040">
            <v>72300</v>
          </cell>
          <cell r="K10040">
            <v>72300</v>
          </cell>
          <cell r="L10040">
            <v>216900</v>
          </cell>
          <cell r="M10040" t="str">
            <v>F</v>
          </cell>
          <cell r="N10040">
            <v>3</v>
          </cell>
          <cell r="O10040" t="str">
            <v>L</v>
          </cell>
        </row>
        <row r="10041">
          <cell r="G10041" t="str">
            <v>SPO-2022/06-0073</v>
          </cell>
        </row>
        <row r="10041">
          <cell r="I10041" t="str">
            <v>F</v>
          </cell>
          <cell r="J10041">
            <v>14315.5</v>
          </cell>
          <cell r="K10041">
            <v>14315.5</v>
          </cell>
          <cell r="L10041">
            <v>42946.5</v>
          </cell>
          <cell r="M10041" t="str">
            <v>F</v>
          </cell>
          <cell r="N10041">
            <v>3</v>
          </cell>
          <cell r="O10041" t="str">
            <v>L</v>
          </cell>
        </row>
        <row r="10042">
          <cell r="G10042" t="str">
            <v>SPO-2022/03-0010</v>
          </cell>
        </row>
        <row r="10042">
          <cell r="I10042" t="str">
            <v>F</v>
          </cell>
          <cell r="J10042">
            <v>400</v>
          </cell>
          <cell r="K10042">
            <v>400</v>
          </cell>
          <cell r="L10042">
            <v>1200</v>
          </cell>
          <cell r="M10042" t="str">
            <v>F</v>
          </cell>
          <cell r="N10042">
            <v>3</v>
          </cell>
          <cell r="O10042" t="str">
            <v>L</v>
          </cell>
        </row>
        <row r="10043">
          <cell r="G10043" t="str">
            <v>SPO-2022/06-0081, SPO-2022/03-0042, SPO-2023/03-0029, SPO-2023/04-0022, SPO-2022/08-0044, SPO-2022/07-0009, SPO-2022/04-0023, SPO-2022/05-0016, SPO-2022/04-0022</v>
          </cell>
        </row>
        <row r="10043">
          <cell r="I10043" t="str">
            <v>F</v>
          </cell>
          <cell r="J10043">
            <v>205460</v>
          </cell>
          <cell r="K10043">
            <v>205460</v>
          </cell>
          <cell r="L10043">
            <v>205460</v>
          </cell>
          <cell r="M10043" t="str">
            <v>F</v>
          </cell>
          <cell r="N10043">
            <v>1</v>
          </cell>
          <cell r="O10043" t="str">
            <v>L</v>
          </cell>
        </row>
        <row r="10044">
          <cell r="G10044" t="str">
            <v>SPO-2022/04-0056, SPO-2022/06-0063, SPO-2022/06-0031</v>
          </cell>
        </row>
        <row r="10044">
          <cell r="I10044" t="str">
            <v>F</v>
          </cell>
          <cell r="J10044">
            <v>17700</v>
          </cell>
          <cell r="K10044">
            <v>17700</v>
          </cell>
          <cell r="L10044">
            <v>53100</v>
          </cell>
          <cell r="M10044" t="str">
            <v>F</v>
          </cell>
          <cell r="N10044">
            <v>3</v>
          </cell>
          <cell r="O10044" t="str">
            <v>L</v>
          </cell>
        </row>
        <row r="10045">
          <cell r="G10045" t="str">
            <v>SPO-2022/06-0054, SPO-2022/04-0037, SPO-2022/06-0063, SPO-2022/06-0037</v>
          </cell>
        </row>
        <row r="10045">
          <cell r="I10045" t="str">
            <v>F</v>
          </cell>
          <cell r="J10045">
            <v>41184</v>
          </cell>
          <cell r="K10045">
            <v>41184</v>
          </cell>
          <cell r="L10045">
            <v>123552</v>
          </cell>
          <cell r="M10045" t="str">
            <v>F</v>
          </cell>
          <cell r="N10045">
            <v>3</v>
          </cell>
          <cell r="O10045" t="str">
            <v>L</v>
          </cell>
        </row>
        <row r="10046">
          <cell r="G10046" t="str">
            <v>SPO-2022/05-0001</v>
          </cell>
        </row>
        <row r="10046">
          <cell r="I10046" t="str">
            <v>F</v>
          </cell>
          <cell r="J10046">
            <v>65953</v>
          </cell>
          <cell r="K10046">
            <v>65953</v>
          </cell>
          <cell r="L10046">
            <v>197859</v>
          </cell>
          <cell r="M10046" t="str">
            <v>F</v>
          </cell>
          <cell r="N10046">
            <v>3</v>
          </cell>
          <cell r="O10046" t="str">
            <v>L</v>
          </cell>
        </row>
        <row r="10047">
          <cell r="G10047" t="str">
            <v>SPO-2022/06-0009</v>
          </cell>
        </row>
        <row r="10047">
          <cell r="I10047" t="str">
            <v>F</v>
          </cell>
          <cell r="J10047">
            <v>9600</v>
          </cell>
          <cell r="K10047">
            <v>9600</v>
          </cell>
          <cell r="L10047">
            <v>28800</v>
          </cell>
          <cell r="M10047" t="str">
            <v>F</v>
          </cell>
          <cell r="N10047">
            <v>3</v>
          </cell>
          <cell r="O10047" t="str">
            <v>L</v>
          </cell>
        </row>
        <row r="10048">
          <cell r="F10048" t="str">
            <v>TRHU8365848</v>
          </cell>
          <cell r="G10048" t="str">
            <v>GR-2022/03-0015</v>
          </cell>
          <cell r="H10048" t="str">
            <v>202103-S0106</v>
          </cell>
          <cell r="I10048" t="str">
            <v>F</v>
          </cell>
          <cell r="J10048">
            <v>21574.08</v>
          </cell>
          <cell r="K10048">
            <v>21574.08</v>
          </cell>
          <cell r="L10048">
            <v>91396.43</v>
          </cell>
          <cell r="M10048" t="str">
            <v>F</v>
          </cell>
          <cell r="N10048">
            <v>4.2364</v>
          </cell>
          <cell r="O10048" t="str">
            <v>I</v>
          </cell>
        </row>
        <row r="10049">
          <cell r="F10049" t="str">
            <v>TCKU6748958</v>
          </cell>
          <cell r="G10049" t="str">
            <v>GR-2022/03-0018</v>
          </cell>
          <cell r="H10049" t="str">
            <v>202110-S0075, 202103-S0106</v>
          </cell>
          <cell r="I10049" t="str">
            <v>F</v>
          </cell>
          <cell r="J10049">
            <v>15866.17</v>
          </cell>
          <cell r="K10049">
            <v>15866.17</v>
          </cell>
          <cell r="L10049">
            <v>67215.44</v>
          </cell>
          <cell r="M10049" t="str">
            <v>F</v>
          </cell>
          <cell r="N10049">
            <v>4.2364</v>
          </cell>
          <cell r="O10049" t="str">
            <v>I</v>
          </cell>
        </row>
        <row r="10050">
          <cell r="F10050" t="str">
            <v>FCIU8977989</v>
          </cell>
          <cell r="G10050" t="str">
            <v>GR-2022/03-0017</v>
          </cell>
          <cell r="H10050" t="str">
            <v>202103-S0106, 202110-S0075</v>
          </cell>
          <cell r="I10050" t="str">
            <v>F</v>
          </cell>
          <cell r="J10050">
            <v>18287.89</v>
          </cell>
          <cell r="K10050">
            <v>18287.89</v>
          </cell>
          <cell r="L10050">
            <v>77474.82</v>
          </cell>
          <cell r="M10050" t="str">
            <v>F</v>
          </cell>
          <cell r="N10050">
            <v>4.2364</v>
          </cell>
          <cell r="O10050" t="str">
            <v>I</v>
          </cell>
        </row>
        <row r="10051">
          <cell r="G10051" t="str">
            <v>SPO-2023/04-0038, SPO-2022/11-0078, SPO-2022/08-0058, SPO-2022/05-0003, SPO-2022/07-0016, SPO-2022/06-0023, SPO-2022/04-0024, SPO-2023/03-0031, SPO-2022/07-0045, SPO-2022/08-0002, SPO-2022/06-0025, SPO-2022/07-0044, SPO-2022/04-0029, SPO-2022/05-0027, SPO-2022/06-0082, SPO-2023/04-0036, SPO-2022/05-0002, SPO-2022/05-0026, SPO-2022/11-0045, SPO-2022/11-0077, SPO-2022/04-0006</v>
          </cell>
        </row>
        <row r="10051">
          <cell r="I10051" t="str">
            <v>F</v>
          </cell>
          <cell r="J10051">
            <v>751972.5</v>
          </cell>
          <cell r="K10051">
            <v>751972.5</v>
          </cell>
          <cell r="L10051">
            <v>2255917.5</v>
          </cell>
          <cell r="M10051" t="str">
            <v>F</v>
          </cell>
          <cell r="N10051">
            <v>3</v>
          </cell>
          <cell r="O10051" t="str">
            <v>L</v>
          </cell>
        </row>
        <row r="10052">
          <cell r="G10052" t="str">
            <v>GR-2022/02-0033</v>
          </cell>
        </row>
        <row r="10052">
          <cell r="I10052" t="str">
            <v>F</v>
          </cell>
          <cell r="J10052">
            <v>30</v>
          </cell>
          <cell r="K10052">
            <v>30</v>
          </cell>
          <cell r="L10052">
            <v>30</v>
          </cell>
          <cell r="M10052" t="str">
            <v>F</v>
          </cell>
          <cell r="N10052">
            <v>1</v>
          </cell>
        </row>
        <row r="10053">
          <cell r="G10053" t="str">
            <v>SPO-2022/06-0012</v>
          </cell>
        </row>
        <row r="10053">
          <cell r="I10053" t="str">
            <v>F</v>
          </cell>
          <cell r="J10053">
            <v>34452</v>
          </cell>
          <cell r="K10053">
            <v>34452</v>
          </cell>
          <cell r="L10053">
            <v>103356</v>
          </cell>
          <cell r="M10053" t="str">
            <v>F</v>
          </cell>
          <cell r="N10053">
            <v>3</v>
          </cell>
          <cell r="O10053" t="str">
            <v>L</v>
          </cell>
        </row>
        <row r="10054">
          <cell r="G10054" t="str">
            <v>SPO-2022/06-0074</v>
          </cell>
        </row>
        <row r="10054">
          <cell r="I10054" t="str">
            <v>F</v>
          </cell>
          <cell r="J10054">
            <v>9002</v>
          </cell>
          <cell r="K10054">
            <v>9002</v>
          </cell>
          <cell r="L10054">
            <v>27006</v>
          </cell>
          <cell r="M10054" t="str">
            <v>F</v>
          </cell>
          <cell r="N10054">
            <v>3</v>
          </cell>
          <cell r="O10054" t="str">
            <v>L</v>
          </cell>
        </row>
        <row r="10055">
          <cell r="G10055" t="str">
            <v>SPO-2022/03-0023</v>
          </cell>
        </row>
        <row r="10055">
          <cell r="I10055" t="str">
            <v>F</v>
          </cell>
          <cell r="J10055">
            <v>70</v>
          </cell>
          <cell r="K10055">
            <v>70</v>
          </cell>
          <cell r="L10055">
            <v>210</v>
          </cell>
          <cell r="M10055" t="str">
            <v>F</v>
          </cell>
          <cell r="N10055">
            <v>3</v>
          </cell>
          <cell r="O10055" t="str">
            <v>L</v>
          </cell>
        </row>
        <row r="10056">
          <cell r="F10056" t="str">
            <v>BSIU9751294</v>
          </cell>
          <cell r="G10056" t="str">
            <v>GR-2022/03-0014</v>
          </cell>
          <cell r="H10056" t="str">
            <v>202103-S0042, 202111-S0076, 202112-S0009, 202110-S0076, 202202-S0034</v>
          </cell>
          <cell r="I10056" t="str">
            <v>F</v>
          </cell>
          <cell r="J10056">
            <v>17458.35</v>
          </cell>
          <cell r="K10056">
            <v>17458.35</v>
          </cell>
          <cell r="L10056">
            <v>73960.55</v>
          </cell>
          <cell r="M10056" t="str">
            <v>F</v>
          </cell>
          <cell r="N10056">
            <v>4.2364</v>
          </cell>
          <cell r="O10056" t="str">
            <v>I</v>
          </cell>
        </row>
        <row r="10057">
          <cell r="G10057" t="str">
            <v>SPO-2022/03-0044, SPO-2022/03-0042, SPO-2022/02-0006, SPO-2022/04-0017</v>
          </cell>
        </row>
        <row r="10057">
          <cell r="I10057" t="str">
            <v>F</v>
          </cell>
          <cell r="J10057">
            <v>59631</v>
          </cell>
          <cell r="K10057">
            <v>59631</v>
          </cell>
          <cell r="L10057">
            <v>59631</v>
          </cell>
          <cell r="M10057" t="str">
            <v>F</v>
          </cell>
          <cell r="N10057">
            <v>1</v>
          </cell>
          <cell r="O10057" t="str">
            <v>L</v>
          </cell>
        </row>
        <row r="10058">
          <cell r="G10058" t="str">
            <v>SPO-2022/03-0046, SPO-2022/06-0045, SPO-2022/05-0005</v>
          </cell>
        </row>
        <row r="10058">
          <cell r="I10058" t="str">
            <v>F</v>
          </cell>
          <cell r="J10058">
            <v>97920</v>
          </cell>
          <cell r="K10058">
            <v>97920</v>
          </cell>
          <cell r="L10058">
            <v>293760</v>
          </cell>
          <cell r="M10058" t="str">
            <v>F</v>
          </cell>
          <cell r="N10058">
            <v>3</v>
          </cell>
          <cell r="O10058" t="str">
            <v>L</v>
          </cell>
        </row>
        <row r="10059">
          <cell r="I10059" t="str">
            <v>F</v>
          </cell>
          <cell r="J10059">
            <v>277557.58</v>
          </cell>
          <cell r="K10059">
            <v>277557.58</v>
          </cell>
          <cell r="L10059">
            <v>832672.74</v>
          </cell>
          <cell r="M10059" t="str">
            <v>F</v>
          </cell>
          <cell r="N10059">
            <v>3</v>
          </cell>
          <cell r="O10059" t="str">
            <v>N</v>
          </cell>
        </row>
        <row r="10060">
          <cell r="G10060" t="str">
            <v>SPO-2022/05-0003, SPO-2022/04-0004, SPO-2022/08-0019, SPO-2022/11-0028, SPO-2022/08-0057, SPO-2022/06-0089, SPO-2022/09-0043, SPO-2022/06-0086, SPO-2022/06-0082, SPO-2022/12-0029, SPO-2022/05-0002, SPO-2022/04-0029, SPO-2022/05-0027, SPO-2022/10-0002</v>
          </cell>
        </row>
        <row r="10060">
          <cell r="I10060" t="str">
            <v>F</v>
          </cell>
          <cell r="J10060">
            <v>568000</v>
          </cell>
          <cell r="K10060">
            <v>568000</v>
          </cell>
          <cell r="L10060">
            <v>1704000</v>
          </cell>
          <cell r="M10060" t="str">
            <v>F</v>
          </cell>
          <cell r="N10060">
            <v>3</v>
          </cell>
          <cell r="O10060" t="str">
            <v>L</v>
          </cell>
        </row>
        <row r="10061">
          <cell r="G10061" t="str">
            <v>SPO-2022/07-0007, SPO-2022/11-0047, SPO-2022/06-0026, SPO-2022/05-0011, SPO-2022/06-0083, SPO-2022/08-0005, SPO-2022/03-0043</v>
          </cell>
        </row>
        <row r="10061">
          <cell r="I10061" t="str">
            <v>F</v>
          </cell>
          <cell r="J10061">
            <v>207230</v>
          </cell>
          <cell r="K10061">
            <v>207230</v>
          </cell>
          <cell r="L10061">
            <v>621690</v>
          </cell>
          <cell r="M10061" t="str">
            <v>F</v>
          </cell>
          <cell r="N10061">
            <v>3</v>
          </cell>
          <cell r="O10061" t="str">
            <v>L</v>
          </cell>
        </row>
        <row r="10062">
          <cell r="F10062" t="str">
            <v>FCIU9348609</v>
          </cell>
          <cell r="G10062" t="str">
            <v>GR-2022/03-0045</v>
          </cell>
          <cell r="H10062" t="str">
            <v>202111-S0017</v>
          </cell>
          <cell r="I10062" t="str">
            <v>F</v>
          </cell>
          <cell r="J10062">
            <v>15739.5</v>
          </cell>
          <cell r="K10062">
            <v>15739.5</v>
          </cell>
          <cell r="L10062">
            <v>66507.26</v>
          </cell>
          <cell r="M10062" t="str">
            <v>F</v>
          </cell>
          <cell r="N10062">
            <v>4.2255</v>
          </cell>
          <cell r="O10062" t="str">
            <v>I</v>
          </cell>
        </row>
        <row r="10063">
          <cell r="F10063" t="str">
            <v>EITU1524460</v>
          </cell>
          <cell r="G10063" t="str">
            <v>GR-2022/03-0044</v>
          </cell>
          <cell r="H10063" t="str">
            <v>202103-S0023, 202111-S0017, 202006-S0079</v>
          </cell>
          <cell r="I10063" t="str">
            <v>F</v>
          </cell>
          <cell r="J10063">
            <v>14967.95</v>
          </cell>
          <cell r="K10063">
            <v>14967.95</v>
          </cell>
          <cell r="L10063">
            <v>63247.07</v>
          </cell>
          <cell r="M10063" t="str">
            <v>F</v>
          </cell>
          <cell r="N10063">
            <v>4.2255</v>
          </cell>
          <cell r="O10063" t="str">
            <v>I</v>
          </cell>
        </row>
        <row r="10064">
          <cell r="F10064" t="str">
            <v>EGHU9788468</v>
          </cell>
          <cell r="G10064" t="str">
            <v>GR-2022/04-0008</v>
          </cell>
          <cell r="H10064" t="str">
            <v>202108-S0010, 202111-S0017, 202104-S0044, 202111-S0053, 202009-S0094, 202111-S0047, 202110-S0053</v>
          </cell>
          <cell r="I10064" t="str">
            <v>F</v>
          </cell>
          <cell r="J10064">
            <v>29688.66</v>
          </cell>
          <cell r="K10064">
            <v>29688.66</v>
          </cell>
          <cell r="L10064">
            <v>125868.04</v>
          </cell>
          <cell r="M10064" t="str">
            <v>F</v>
          </cell>
          <cell r="N10064">
            <v>4.2396</v>
          </cell>
          <cell r="O10064" t="str">
            <v>I</v>
          </cell>
        </row>
        <row r="10065">
          <cell r="F10065" t="str">
            <v>TRHU7962936</v>
          </cell>
          <cell r="G10065" t="str">
            <v>GR-2022/04-0005</v>
          </cell>
          <cell r="H10065" t="str">
            <v>202103-S0021, 202201-S0014, 202112-S0036, 202109-S0028, 202104-S0078, 202112-S0015, 202110-S0031</v>
          </cell>
          <cell r="I10065" t="str">
            <v>F</v>
          </cell>
          <cell r="J10065">
            <v>22069.54</v>
          </cell>
          <cell r="K10065">
            <v>22069.54</v>
          </cell>
          <cell r="L10065">
            <v>93566.02</v>
          </cell>
          <cell r="M10065" t="str">
            <v>F</v>
          </cell>
          <cell r="N10065">
            <v>4.2396</v>
          </cell>
          <cell r="O10065" t="str">
            <v>I</v>
          </cell>
        </row>
        <row r="10066">
          <cell r="G10066" t="str">
            <v>SPO-2022/10-0007, SPO-2022/10-0009, SPO-2022/11-0054</v>
          </cell>
        </row>
        <row r="10066">
          <cell r="I10066" t="str">
            <v>F</v>
          </cell>
          <cell r="J10066">
            <v>61590</v>
          </cell>
          <cell r="K10066">
            <v>61590</v>
          </cell>
          <cell r="L10066">
            <v>184770</v>
          </cell>
          <cell r="M10066" t="str">
            <v>F</v>
          </cell>
          <cell r="N10066">
            <v>3</v>
          </cell>
          <cell r="O10066" t="str">
            <v>L</v>
          </cell>
        </row>
        <row r="10067">
          <cell r="G10067" t="str">
            <v>SPO-2022/05-0008</v>
          </cell>
        </row>
        <row r="10067">
          <cell r="I10067" t="str">
            <v>F</v>
          </cell>
          <cell r="J10067">
            <v>51600</v>
          </cell>
          <cell r="K10067">
            <v>51600</v>
          </cell>
          <cell r="L10067">
            <v>51600</v>
          </cell>
          <cell r="M10067" t="str">
            <v>F</v>
          </cell>
          <cell r="N10067">
            <v>1</v>
          </cell>
          <cell r="O10067" t="str">
            <v>L</v>
          </cell>
        </row>
        <row r="10068">
          <cell r="G10068" t="str">
            <v>SPO-2022/04-0025</v>
          </cell>
        </row>
        <row r="10068">
          <cell r="I10068" t="str">
            <v>F</v>
          </cell>
          <cell r="J10068">
            <v>159102</v>
          </cell>
          <cell r="K10068">
            <v>159102</v>
          </cell>
          <cell r="L10068">
            <v>477306</v>
          </cell>
          <cell r="M10068" t="str">
            <v>F</v>
          </cell>
          <cell r="N10068">
            <v>3</v>
          </cell>
          <cell r="O10068" t="str">
            <v>L</v>
          </cell>
        </row>
        <row r="10069">
          <cell r="G10069" t="str">
            <v>SPO-2022/05-0009, SPO-2022/05-0030</v>
          </cell>
        </row>
        <row r="10069">
          <cell r="I10069" t="str">
            <v>F</v>
          </cell>
          <cell r="J10069">
            <v>159630</v>
          </cell>
          <cell r="K10069">
            <v>159630</v>
          </cell>
          <cell r="L10069">
            <v>478890</v>
          </cell>
          <cell r="M10069" t="str">
            <v>F</v>
          </cell>
          <cell r="N10069">
            <v>3</v>
          </cell>
          <cell r="O10069" t="str">
            <v>L</v>
          </cell>
        </row>
        <row r="10070">
          <cell r="G10070" t="str">
            <v>SPO-2022/03-0041, SPO-2022/05-0028, SPO-2022/04-0020, SPO-2022/03-0040</v>
          </cell>
        </row>
        <row r="10070">
          <cell r="I10070" t="str">
            <v>F</v>
          </cell>
          <cell r="J10070">
            <v>196359</v>
          </cell>
          <cell r="K10070">
            <v>196359</v>
          </cell>
          <cell r="L10070">
            <v>589077</v>
          </cell>
          <cell r="M10070" t="str">
            <v>F</v>
          </cell>
          <cell r="N10070">
            <v>3</v>
          </cell>
          <cell r="O10070" t="str">
            <v>L</v>
          </cell>
        </row>
        <row r="10071">
          <cell r="I10071" t="str">
            <v>F</v>
          </cell>
          <cell r="J10071">
            <v>2878.5</v>
          </cell>
          <cell r="K10071">
            <v>2878.5</v>
          </cell>
          <cell r="L10071">
            <v>8635.5</v>
          </cell>
          <cell r="M10071" t="str">
            <v>F</v>
          </cell>
          <cell r="N10071">
            <v>3</v>
          </cell>
          <cell r="O10071" t="str">
            <v>N</v>
          </cell>
        </row>
        <row r="10072">
          <cell r="I10072" t="str">
            <v>F</v>
          </cell>
          <cell r="J10072">
            <v>9817.2</v>
          </cell>
          <cell r="K10072">
            <v>9817.2</v>
          </cell>
          <cell r="L10072">
            <v>9817.2</v>
          </cell>
          <cell r="M10072" t="str">
            <v>F</v>
          </cell>
          <cell r="N10072">
            <v>1</v>
          </cell>
          <cell r="O10072" t="str">
            <v>N</v>
          </cell>
        </row>
        <row r="10073">
          <cell r="G10073" t="str">
            <v>SPO-2022/06-0070, SPO-2022/06-0016</v>
          </cell>
        </row>
        <row r="10073">
          <cell r="I10073" t="str">
            <v>F</v>
          </cell>
          <cell r="J10073">
            <v>97295.1</v>
          </cell>
          <cell r="K10073">
            <v>97295.1</v>
          </cell>
          <cell r="L10073">
            <v>291885.3</v>
          </cell>
          <cell r="M10073" t="str">
            <v>F</v>
          </cell>
          <cell r="N10073">
            <v>3</v>
          </cell>
          <cell r="O10073" t="str">
            <v>L</v>
          </cell>
        </row>
        <row r="10074">
          <cell r="G10074" t="str">
            <v>SPO-2022/03-0040, SPO-2022/04-0031, SPO-2022/06-0046, SPO-2022/03-0034, SPO-2022/04-0052, SPO-2022/05-0015</v>
          </cell>
        </row>
        <row r="10074">
          <cell r="I10074" t="str">
            <v>F</v>
          </cell>
          <cell r="J10074">
            <v>71360</v>
          </cell>
          <cell r="K10074">
            <v>71360</v>
          </cell>
          <cell r="L10074">
            <v>214080</v>
          </cell>
          <cell r="M10074" t="str">
            <v>F</v>
          </cell>
          <cell r="N10074">
            <v>3</v>
          </cell>
          <cell r="O10074" t="str">
            <v>L</v>
          </cell>
        </row>
        <row r="10075">
          <cell r="G10075" t="str">
            <v>SPO-2022/03-0005</v>
          </cell>
        </row>
        <row r="10075">
          <cell r="I10075" t="str">
            <v>F</v>
          </cell>
          <cell r="J10075">
            <v>1260</v>
          </cell>
          <cell r="K10075">
            <v>1260</v>
          </cell>
          <cell r="L10075">
            <v>3780</v>
          </cell>
          <cell r="M10075" t="str">
            <v>F</v>
          </cell>
          <cell r="N10075">
            <v>3</v>
          </cell>
          <cell r="O10075" t="str">
            <v>L</v>
          </cell>
        </row>
        <row r="10076">
          <cell r="G10076" t="str">
            <v>GR-2022/02-0022</v>
          </cell>
        </row>
        <row r="10076">
          <cell r="I10076" t="str">
            <v>F</v>
          </cell>
          <cell r="J10076">
            <v>528</v>
          </cell>
          <cell r="K10076">
            <v>528</v>
          </cell>
          <cell r="L10076">
            <v>528</v>
          </cell>
          <cell r="M10076" t="str">
            <v>F</v>
          </cell>
          <cell r="N10076">
            <v>1</v>
          </cell>
        </row>
        <row r="10077">
          <cell r="G10077" t="str">
            <v>SPO-2022/03-0043, SPO-2022/04-0044</v>
          </cell>
        </row>
        <row r="10077">
          <cell r="I10077" t="str">
            <v>F</v>
          </cell>
          <cell r="J10077">
            <v>38000</v>
          </cell>
          <cell r="K10077">
            <v>38000</v>
          </cell>
          <cell r="L10077">
            <v>114000</v>
          </cell>
          <cell r="M10077" t="str">
            <v>F</v>
          </cell>
          <cell r="N10077">
            <v>3</v>
          </cell>
          <cell r="O10077" t="str">
            <v>L</v>
          </cell>
        </row>
        <row r="10078">
          <cell r="G10078" t="str">
            <v>SPO-2022/06-0047, SPO-2022/07-0024, SPO-2022/05-0032</v>
          </cell>
        </row>
        <row r="10078">
          <cell r="I10078" t="str">
            <v>F</v>
          </cell>
          <cell r="J10078">
            <v>12800</v>
          </cell>
          <cell r="K10078">
            <v>12800</v>
          </cell>
          <cell r="L10078">
            <v>38400</v>
          </cell>
          <cell r="M10078" t="str">
            <v>F</v>
          </cell>
          <cell r="N10078">
            <v>3</v>
          </cell>
          <cell r="O10078" t="str">
            <v>L</v>
          </cell>
        </row>
        <row r="10079">
          <cell r="G10079" t="str">
            <v>SPO-2022/04-0008</v>
          </cell>
        </row>
        <row r="10079">
          <cell r="I10079" t="str">
            <v>F</v>
          </cell>
          <cell r="J10079">
            <v>7743.96</v>
          </cell>
          <cell r="K10079">
            <v>7743.96</v>
          </cell>
          <cell r="L10079">
            <v>23231.88</v>
          </cell>
          <cell r="M10079" t="str">
            <v>F</v>
          </cell>
          <cell r="N10079">
            <v>3</v>
          </cell>
          <cell r="O10079" t="str">
            <v>L</v>
          </cell>
        </row>
        <row r="10080">
          <cell r="F10080" t="str">
            <v>SEGU4471477</v>
          </cell>
          <cell r="G10080" t="str">
            <v>GR-2022/03-0010</v>
          </cell>
          <cell r="H10080" t="str">
            <v>202201-S0010, 202104-S0094, 202105-S0007, 202104-S0004, 202112-S0035, 202111-S0065, 202110-S0044</v>
          </cell>
          <cell r="I10080" t="str">
            <v>F</v>
          </cell>
          <cell r="J10080">
            <v>25665.91</v>
          </cell>
          <cell r="K10080">
            <v>25665.91</v>
          </cell>
          <cell r="L10080">
            <v>108582.2</v>
          </cell>
          <cell r="M10080" t="str">
            <v>F</v>
          </cell>
          <cell r="N10080">
            <v>4.2306</v>
          </cell>
          <cell r="O10080" t="str">
            <v>I</v>
          </cell>
        </row>
        <row r="10081">
          <cell r="G10081" t="str">
            <v>SPO-2022/03-0037, SPO-2022/03-0023</v>
          </cell>
        </row>
        <row r="10081">
          <cell r="I10081" t="str">
            <v>F</v>
          </cell>
          <cell r="J10081">
            <v>20250</v>
          </cell>
          <cell r="K10081">
            <v>20250</v>
          </cell>
          <cell r="L10081">
            <v>60750</v>
          </cell>
          <cell r="M10081" t="str">
            <v>F</v>
          </cell>
          <cell r="N10081">
            <v>3</v>
          </cell>
          <cell r="O10081" t="str">
            <v>L</v>
          </cell>
        </row>
        <row r="10082">
          <cell r="G10082" t="str">
            <v>SPO-2022/06-0044, SPO-2022/04-0033</v>
          </cell>
        </row>
        <row r="10082">
          <cell r="I10082" t="str">
            <v>F</v>
          </cell>
          <cell r="J10082">
            <v>185.15</v>
          </cell>
          <cell r="K10082">
            <v>185.15</v>
          </cell>
          <cell r="L10082">
            <v>555.45</v>
          </cell>
          <cell r="M10082" t="str">
            <v>F</v>
          </cell>
          <cell r="N10082">
            <v>3</v>
          </cell>
          <cell r="O10082" t="str">
            <v>L</v>
          </cell>
        </row>
        <row r="10083">
          <cell r="G10083" t="str">
            <v>SPO-2022/03-0032</v>
          </cell>
        </row>
        <row r="10083">
          <cell r="I10083" t="str">
            <v>F</v>
          </cell>
          <cell r="J10083">
            <v>45200</v>
          </cell>
          <cell r="K10083">
            <v>45200</v>
          </cell>
          <cell r="L10083">
            <v>135600</v>
          </cell>
          <cell r="M10083" t="str">
            <v>F</v>
          </cell>
          <cell r="N10083">
            <v>3</v>
          </cell>
          <cell r="O10083" t="str">
            <v>L</v>
          </cell>
        </row>
        <row r="10084">
          <cell r="G10084" t="str">
            <v>SPO-2022/05-0009</v>
          </cell>
        </row>
        <row r="10084">
          <cell r="I10084" t="str">
            <v>F</v>
          </cell>
          <cell r="J10084">
            <v>57000</v>
          </cell>
          <cell r="K10084">
            <v>57000</v>
          </cell>
          <cell r="L10084">
            <v>171000</v>
          </cell>
          <cell r="M10084" t="str">
            <v>F</v>
          </cell>
          <cell r="N10084">
            <v>3</v>
          </cell>
          <cell r="O10084" t="str">
            <v>L</v>
          </cell>
        </row>
        <row r="10085">
          <cell r="G10085" t="str">
            <v>SPO-2022/07-0035, SPO-2022/09-0022, SPO-2022/06-0009, SPO-2022/04-0007</v>
          </cell>
        </row>
        <row r="10085">
          <cell r="I10085" t="str">
            <v>F</v>
          </cell>
          <cell r="J10085">
            <v>117500</v>
          </cell>
          <cell r="K10085">
            <v>117500</v>
          </cell>
          <cell r="L10085">
            <v>352500</v>
          </cell>
          <cell r="M10085" t="str">
            <v>F</v>
          </cell>
          <cell r="N10085">
            <v>3</v>
          </cell>
          <cell r="O10085" t="str">
            <v>L</v>
          </cell>
        </row>
        <row r="10086">
          <cell r="G10086" t="str">
            <v>GR-2022/02-0018</v>
          </cell>
        </row>
        <row r="10086">
          <cell r="I10086" t="str">
            <v>F</v>
          </cell>
          <cell r="J10086">
            <v>138</v>
          </cell>
          <cell r="K10086">
            <v>138</v>
          </cell>
          <cell r="L10086">
            <v>138</v>
          </cell>
          <cell r="M10086" t="str">
            <v>T</v>
          </cell>
          <cell r="N10086">
            <v>1</v>
          </cell>
        </row>
        <row r="10087">
          <cell r="G10087" t="str">
            <v>SPO-2022/06-0069, SPO-2022/07-0034, SPO-2022/04-0008, SPO-2022/06-0015</v>
          </cell>
        </row>
        <row r="10087">
          <cell r="I10087" t="str">
            <v>F</v>
          </cell>
          <cell r="J10087">
            <v>114512</v>
          </cell>
          <cell r="K10087">
            <v>114512</v>
          </cell>
          <cell r="L10087">
            <v>343536</v>
          </cell>
          <cell r="M10087" t="str">
            <v>F</v>
          </cell>
          <cell r="N10087">
            <v>3</v>
          </cell>
          <cell r="O10087" t="str">
            <v>L</v>
          </cell>
        </row>
        <row r="10088">
          <cell r="G10088" t="str">
            <v>SPO-2022/06-0016</v>
          </cell>
        </row>
        <row r="10088">
          <cell r="I10088" t="str">
            <v>F</v>
          </cell>
          <cell r="J10088">
            <v>28880</v>
          </cell>
          <cell r="K10088">
            <v>28880</v>
          </cell>
          <cell r="L10088">
            <v>86640</v>
          </cell>
          <cell r="M10088" t="str">
            <v>F</v>
          </cell>
          <cell r="N10088">
            <v>3</v>
          </cell>
          <cell r="O10088" t="str">
            <v>L</v>
          </cell>
        </row>
        <row r="10089">
          <cell r="G10089" t="str">
            <v>SPO-2022/06-0083, SPO-2022/07-0008, SPO-2022/05-0011, SPO-2022/05-0030, SPO-2022/04-0028</v>
          </cell>
        </row>
        <row r="10089">
          <cell r="I10089" t="str">
            <v>F</v>
          </cell>
          <cell r="J10089">
            <v>216823</v>
          </cell>
          <cell r="K10089">
            <v>216823</v>
          </cell>
          <cell r="L10089">
            <v>650469</v>
          </cell>
          <cell r="M10089" t="str">
            <v>F</v>
          </cell>
          <cell r="N10089">
            <v>3</v>
          </cell>
          <cell r="O10089" t="str">
            <v>L</v>
          </cell>
        </row>
        <row r="10090">
          <cell r="G10090" t="str">
            <v>SPO-2022/04-0015, SPO-2022/11-0071, SPO-2022/06-0022, SPO-2022/03-0018</v>
          </cell>
        </row>
        <row r="10090">
          <cell r="I10090" t="str">
            <v>F</v>
          </cell>
          <cell r="J10090">
            <v>39637.29</v>
          </cell>
          <cell r="K10090">
            <v>39637.29</v>
          </cell>
          <cell r="L10090">
            <v>118911.87</v>
          </cell>
          <cell r="M10090" t="str">
            <v>F</v>
          </cell>
          <cell r="N10090">
            <v>3</v>
          </cell>
          <cell r="O10090" t="str">
            <v>L</v>
          </cell>
        </row>
        <row r="10091">
          <cell r="G10091" t="str">
            <v>SPO-2022/04-0044, SPO-2022/11-0061, SPO-2022/06-0083, SPO-2022/08-0005, SPO-2022/07-0008, SPO-2022/05-0030, SPO-2022/05-0009</v>
          </cell>
        </row>
        <row r="10091">
          <cell r="I10091" t="str">
            <v>F</v>
          </cell>
          <cell r="J10091">
            <v>545476</v>
          </cell>
          <cell r="K10091">
            <v>545476</v>
          </cell>
          <cell r="L10091">
            <v>1636428</v>
          </cell>
          <cell r="M10091" t="str">
            <v>F</v>
          </cell>
          <cell r="N10091">
            <v>3</v>
          </cell>
          <cell r="O10091" t="str">
            <v>L</v>
          </cell>
        </row>
        <row r="10092">
          <cell r="G10092" t="str">
            <v>SPO-2022/04-0016, SPO-2022/03-0019</v>
          </cell>
        </row>
        <row r="10092">
          <cell r="I10092" t="str">
            <v>F</v>
          </cell>
          <cell r="J10092">
            <v>79550</v>
          </cell>
          <cell r="K10092">
            <v>79550</v>
          </cell>
          <cell r="L10092">
            <v>238650</v>
          </cell>
          <cell r="M10092" t="str">
            <v>F</v>
          </cell>
          <cell r="N10092">
            <v>3</v>
          </cell>
          <cell r="O10092" t="str">
            <v>L</v>
          </cell>
        </row>
        <row r="10093">
          <cell r="G10093" t="str">
            <v>SPO-2022/04-0033, SPO-2022/07-0001, SPO-2022/11-0083, SPO-2022/06-0044</v>
          </cell>
        </row>
        <row r="10093">
          <cell r="I10093" t="str">
            <v>F</v>
          </cell>
          <cell r="J10093">
            <v>23758.87</v>
          </cell>
          <cell r="K10093">
            <v>23758.87</v>
          </cell>
          <cell r="L10093">
            <v>71276.61</v>
          </cell>
          <cell r="M10093" t="str">
            <v>F</v>
          </cell>
          <cell r="N10093">
            <v>3</v>
          </cell>
          <cell r="O10093" t="str">
            <v>L</v>
          </cell>
        </row>
        <row r="10094">
          <cell r="I10094" t="str">
            <v>F</v>
          </cell>
          <cell r="J10094">
            <v>23218.5</v>
          </cell>
          <cell r="K10094">
            <v>23218.5</v>
          </cell>
          <cell r="L10094">
            <v>69655.5</v>
          </cell>
          <cell r="M10094" t="str">
            <v>F</v>
          </cell>
          <cell r="N10094">
            <v>3</v>
          </cell>
          <cell r="O10094" t="str">
            <v>N</v>
          </cell>
        </row>
        <row r="10095">
          <cell r="G10095" t="str">
            <v>SPO-2022/03-0045, SPO-2022/04-0027</v>
          </cell>
        </row>
        <row r="10095">
          <cell r="I10095" t="str">
            <v>F</v>
          </cell>
          <cell r="J10095">
            <v>50925</v>
          </cell>
          <cell r="K10095">
            <v>50925</v>
          </cell>
          <cell r="L10095">
            <v>152775</v>
          </cell>
          <cell r="M10095" t="str">
            <v>F</v>
          </cell>
          <cell r="N10095">
            <v>3</v>
          </cell>
          <cell r="O10095" t="str">
            <v>L</v>
          </cell>
        </row>
        <row r="10096">
          <cell r="G10096" t="str">
            <v>SPO-2022/05-0032, SPO-2022/06-0091, SPO-2022/06-0002, SPO-2022/07-0024, SPO-2022/09-0047, SPO-2022/03-0030, SPO-2023/01-0004</v>
          </cell>
        </row>
        <row r="10096">
          <cell r="I10096" t="str">
            <v>F</v>
          </cell>
          <cell r="J10096">
            <v>60360</v>
          </cell>
          <cell r="K10096">
            <v>60360</v>
          </cell>
          <cell r="L10096">
            <v>181080</v>
          </cell>
          <cell r="M10096" t="str">
            <v>F</v>
          </cell>
          <cell r="N10096">
            <v>3</v>
          </cell>
          <cell r="O10096" t="str">
            <v>L</v>
          </cell>
        </row>
        <row r="10097">
          <cell r="G10097" t="str">
            <v>SPO-2022/03-0037</v>
          </cell>
        </row>
        <row r="10097">
          <cell r="I10097" t="str">
            <v>F</v>
          </cell>
          <cell r="J10097">
            <v>6510</v>
          </cell>
          <cell r="K10097">
            <v>6510</v>
          </cell>
          <cell r="L10097">
            <v>19530</v>
          </cell>
          <cell r="M10097" t="str">
            <v>F</v>
          </cell>
          <cell r="N10097">
            <v>3</v>
          </cell>
          <cell r="O10097" t="str">
            <v>L</v>
          </cell>
        </row>
        <row r="10098">
          <cell r="G10098" t="str">
            <v>GR-2022/03-0013, GR-2022/02-0014</v>
          </cell>
        </row>
        <row r="10098">
          <cell r="I10098" t="str">
            <v>F</v>
          </cell>
          <cell r="J10098">
            <v>4400</v>
          </cell>
          <cell r="K10098">
            <v>4400</v>
          </cell>
          <cell r="L10098">
            <v>4400</v>
          </cell>
          <cell r="M10098" t="str">
            <v>F</v>
          </cell>
          <cell r="N10098">
            <v>1</v>
          </cell>
        </row>
        <row r="10099">
          <cell r="G10099" t="str">
            <v>GR-2022/02-0031</v>
          </cell>
        </row>
        <row r="10099">
          <cell r="I10099" t="str">
            <v>F</v>
          </cell>
          <cell r="J10099">
            <v>5516</v>
          </cell>
          <cell r="K10099">
            <v>5516</v>
          </cell>
          <cell r="L10099">
            <v>5516</v>
          </cell>
          <cell r="M10099" t="str">
            <v>F</v>
          </cell>
          <cell r="N10099">
            <v>1</v>
          </cell>
        </row>
        <row r="10100">
          <cell r="F10100" t="str">
            <v>OOCU8719706</v>
          </cell>
          <cell r="G10100" t="str">
            <v>GR-2022/02-0032</v>
          </cell>
          <cell r="H10100" t="str">
            <v>202103-S0015, 202109-S0056, 202111-S0024</v>
          </cell>
          <cell r="I10100" t="str">
            <v>F</v>
          </cell>
          <cell r="J10100">
            <v>16480.98</v>
          </cell>
          <cell r="K10100">
            <v>16480.98</v>
          </cell>
          <cell r="L10100">
            <v>69627.2</v>
          </cell>
          <cell r="M10100" t="str">
            <v>F</v>
          </cell>
          <cell r="N10100">
            <v>4.2247</v>
          </cell>
          <cell r="O10100" t="str">
            <v>I</v>
          </cell>
        </row>
        <row r="10101">
          <cell r="F10101" t="str">
            <v>FFAU3322087</v>
          </cell>
          <cell r="G10101" t="str">
            <v>GR-2022/03-0004</v>
          </cell>
          <cell r="H10101" t="str">
            <v>202112-S0006</v>
          </cell>
          <cell r="I10101" t="str">
            <v>F</v>
          </cell>
          <cell r="J10101">
            <v>1009.08</v>
          </cell>
          <cell r="K10101">
            <v>1009.08</v>
          </cell>
          <cell r="L10101">
            <v>4263.06</v>
          </cell>
          <cell r="M10101" t="str">
            <v>F</v>
          </cell>
          <cell r="N10101">
            <v>4.2247</v>
          </cell>
          <cell r="O10101" t="str">
            <v>I</v>
          </cell>
        </row>
        <row r="10102">
          <cell r="F10102" t="str">
            <v>FFAU3322087</v>
          </cell>
          <cell r="G10102" t="str">
            <v>GR-2022/03-0003</v>
          </cell>
          <cell r="H10102" t="str">
            <v>202201-S0002</v>
          </cell>
          <cell r="I10102" t="str">
            <v>F</v>
          </cell>
          <cell r="J10102">
            <v>1849.5</v>
          </cell>
          <cell r="K10102">
            <v>1849.5</v>
          </cell>
          <cell r="L10102">
            <v>7813.58</v>
          </cell>
          <cell r="M10102" t="str">
            <v>F</v>
          </cell>
          <cell r="N10102">
            <v>4.2247</v>
          </cell>
          <cell r="O10102" t="str">
            <v>I</v>
          </cell>
        </row>
        <row r="10103">
          <cell r="F10103" t="str">
            <v>FFAU3322087</v>
          </cell>
          <cell r="G10103" t="str">
            <v>GR-2022/03-0002</v>
          </cell>
          <cell r="H10103" t="str">
            <v>202110-S0033</v>
          </cell>
          <cell r="I10103" t="str">
            <v>F</v>
          </cell>
          <cell r="J10103">
            <v>6847</v>
          </cell>
          <cell r="K10103">
            <v>6847</v>
          </cell>
          <cell r="L10103">
            <v>28926.52</v>
          </cell>
          <cell r="M10103" t="str">
            <v>F</v>
          </cell>
          <cell r="N10103">
            <v>4.2247</v>
          </cell>
          <cell r="O10103" t="str">
            <v>I</v>
          </cell>
        </row>
        <row r="10104">
          <cell r="F10104" t="str">
            <v>FFAU3322087</v>
          </cell>
          <cell r="G10104" t="str">
            <v>GR-2022/03-0001</v>
          </cell>
          <cell r="H10104" t="str">
            <v>202201-S0004, 202103-S0015, 202006-S0034, 202112-S0027, 202111-S0024, 202109-S0039, 202111-S0023, 202109-S0053</v>
          </cell>
          <cell r="I10104" t="str">
            <v>F</v>
          </cell>
          <cell r="J10104">
            <v>17296.56</v>
          </cell>
          <cell r="K10104">
            <v>17296.56</v>
          </cell>
          <cell r="L10104">
            <v>73072.78</v>
          </cell>
          <cell r="M10104" t="str">
            <v>F</v>
          </cell>
          <cell r="N10104">
            <v>4.2247</v>
          </cell>
          <cell r="O10104" t="str">
            <v>I</v>
          </cell>
        </row>
        <row r="10105">
          <cell r="G10105" t="str">
            <v>SPO-2022/03-0043, SPO-2022/04-0028, SPO-2022/09-0034, SPO-2022/07-0007</v>
          </cell>
        </row>
        <row r="10105">
          <cell r="I10105" t="str">
            <v>F</v>
          </cell>
          <cell r="J10105">
            <v>63672.8</v>
          </cell>
          <cell r="K10105">
            <v>63672.8</v>
          </cell>
          <cell r="L10105">
            <v>191018.4</v>
          </cell>
          <cell r="M10105" t="str">
            <v>F</v>
          </cell>
          <cell r="N10105">
            <v>3</v>
          </cell>
          <cell r="O10105" t="str">
            <v>L</v>
          </cell>
        </row>
        <row r="10106">
          <cell r="G10106" t="str">
            <v>SPO-2022/02-0002, SPO-2022/06-0032, SPO-2022/06-0037, SPO-2022/11-0052, SPO-2022/06-0053, SPO-2022/06-0054, SPO-2022/03-0037, SPO-2022/03-0005, SPO-2022/06-0036, SPO-2022/12-0009</v>
          </cell>
        </row>
        <row r="10106">
          <cell r="I10106" t="str">
            <v>F</v>
          </cell>
          <cell r="J10106">
            <v>359282</v>
          </cell>
          <cell r="K10106">
            <v>359282</v>
          </cell>
          <cell r="L10106">
            <v>1077846</v>
          </cell>
          <cell r="M10106" t="str">
            <v>F</v>
          </cell>
          <cell r="N10106">
            <v>3</v>
          </cell>
          <cell r="O10106" t="str">
            <v>L</v>
          </cell>
        </row>
        <row r="10107">
          <cell r="G10107" t="str">
            <v>SPO-2022/04-0044, SPO-2022/07-0007, SPO-2022/06-0083, SPO-2022/05-0011</v>
          </cell>
        </row>
        <row r="10107">
          <cell r="I10107" t="str">
            <v>F</v>
          </cell>
          <cell r="J10107">
            <v>0</v>
          </cell>
          <cell r="K10107">
            <v>0</v>
          </cell>
          <cell r="L10107">
            <v>0</v>
          </cell>
          <cell r="M10107" t="str">
            <v>F</v>
          </cell>
          <cell r="N10107">
            <v>3</v>
          </cell>
          <cell r="O10107" t="str">
            <v>L</v>
          </cell>
        </row>
        <row r="10108">
          <cell r="G10108" t="str">
            <v>SPO-2022/04-0048, SPO-2022/06-0002, SPO-2022/03-0049, SPO-2022/04-0053</v>
          </cell>
        </row>
        <row r="10108">
          <cell r="I10108" t="str">
            <v>F</v>
          </cell>
          <cell r="J10108">
            <v>44910</v>
          </cell>
          <cell r="K10108">
            <v>44910</v>
          </cell>
          <cell r="L10108">
            <v>134730</v>
          </cell>
          <cell r="M10108" t="str">
            <v>F</v>
          </cell>
          <cell r="N10108">
            <v>3</v>
          </cell>
          <cell r="O10108" t="str">
            <v>L</v>
          </cell>
        </row>
        <row r="10109">
          <cell r="G10109" t="str">
            <v>GR-2022/01-0046</v>
          </cell>
        </row>
        <row r="10109">
          <cell r="I10109" t="str">
            <v>F</v>
          </cell>
          <cell r="J10109">
            <v>0</v>
          </cell>
          <cell r="K10109">
            <v>0</v>
          </cell>
          <cell r="L10109">
            <v>0</v>
          </cell>
          <cell r="M10109" t="str">
            <v>F</v>
          </cell>
          <cell r="N10109">
            <v>1</v>
          </cell>
        </row>
        <row r="10110">
          <cell r="G10110" t="str">
            <v>SPO-2022/04-0005, SPO-2022/04-0024, SPO-2022/06-0023, SPO-2022/06-0025, SPO-2022/05-0027, SPO-2022/04-0006</v>
          </cell>
        </row>
        <row r="10110">
          <cell r="I10110" t="str">
            <v>F</v>
          </cell>
          <cell r="J10110">
            <v>194436</v>
          </cell>
          <cell r="K10110">
            <v>194436</v>
          </cell>
          <cell r="L10110">
            <v>583308</v>
          </cell>
          <cell r="M10110" t="str">
            <v>F</v>
          </cell>
          <cell r="N10110">
            <v>3</v>
          </cell>
          <cell r="O10110" t="str">
            <v>L</v>
          </cell>
        </row>
        <row r="10111">
          <cell r="G10111" t="str">
            <v>SPO-2023/02-0007, SPO-2022/03-0040, SPO-2022/04-0031, SPO-2022/04-0052, SPO-2022/03-0047, SPO-2022/04-0021, SPO-2022/05-0004, SPO-2022/03-0001, SPO-2022/03-0041, SPO-2022/06-0045, SPO-2022/03-0009, SPO-2023/10-0014, SPO-2023/05-0061, SPO-2023/04-0051, SPO-2022/04-0020, SPO-2022/06-0046, SPO-2022/12-0019, SPO-2022/04-0001, SPO-2022/04-0030, SPO-2022/05-0010, SPO-2022/02-0001, SPO-2022/04-0018, SPO-2022/03-0034, SPO-2022/04-0019, SPO-2022/05-0028, SPO-2023/12-0005</v>
          </cell>
        </row>
        <row r="10111">
          <cell r="I10111" t="str">
            <v>F</v>
          </cell>
          <cell r="J10111">
            <v>806557.55</v>
          </cell>
          <cell r="K10111">
            <v>806557.55</v>
          </cell>
          <cell r="L10111">
            <v>2419672.65</v>
          </cell>
          <cell r="M10111" t="str">
            <v>T</v>
          </cell>
          <cell r="N10111">
            <v>3</v>
          </cell>
          <cell r="O10111" t="str">
            <v>L</v>
          </cell>
        </row>
        <row r="10112">
          <cell r="G10112" t="str">
            <v>SPO-2022/05-0010, SPO-2022/05-0004, SPO-2022/03-0047, SPO-2022/04-0001, SPO-2022/05-0015, SPO-2022/05-0014</v>
          </cell>
        </row>
        <row r="10112">
          <cell r="I10112" t="str">
            <v>F</v>
          </cell>
          <cell r="J10112">
            <v>375903</v>
          </cell>
          <cell r="K10112">
            <v>375903</v>
          </cell>
          <cell r="L10112">
            <v>1127709</v>
          </cell>
          <cell r="M10112" t="str">
            <v>F</v>
          </cell>
          <cell r="N10112">
            <v>3</v>
          </cell>
          <cell r="O10112" t="str">
            <v>N</v>
          </cell>
        </row>
        <row r="10113">
          <cell r="G10113" t="str">
            <v>SPO-2022/03-0035</v>
          </cell>
        </row>
        <row r="10113">
          <cell r="I10113" t="str">
            <v>F</v>
          </cell>
          <cell r="J10113">
            <v>22500</v>
          </cell>
          <cell r="K10113">
            <v>22500</v>
          </cell>
          <cell r="L10113">
            <v>67500</v>
          </cell>
          <cell r="M10113" t="str">
            <v>F</v>
          </cell>
          <cell r="N10113">
            <v>3</v>
          </cell>
          <cell r="O10113" t="str">
            <v>L</v>
          </cell>
        </row>
        <row r="10114">
          <cell r="G10114" t="str">
            <v>SPO-2022/06-0002, SPO-2022/12-0002, SPO-2022/09-0016, SPO-2022/09-0046, SPO-2022/11-0080, SPO-2022/11-0034, SPO-2022/06-0056, SPO-2022/06-0047, SPO-2022/06-0065</v>
          </cell>
        </row>
        <row r="10114">
          <cell r="I10114" t="str">
            <v>F</v>
          </cell>
          <cell r="J10114">
            <v>304751.52</v>
          </cell>
          <cell r="K10114">
            <v>304751.52</v>
          </cell>
          <cell r="L10114">
            <v>914254.56</v>
          </cell>
          <cell r="M10114" t="str">
            <v>F</v>
          </cell>
          <cell r="N10114">
            <v>3</v>
          </cell>
          <cell r="O10114" t="str">
            <v>L</v>
          </cell>
        </row>
        <row r="10115">
          <cell r="G10115" t="str">
            <v>SPO-2022/02-0012, SPO-2022/04-0026, SPO-2022/02-0011, SPO-2022/03-0045, SPO-2022/04-0027</v>
          </cell>
        </row>
        <row r="10115">
          <cell r="I10115" t="str">
            <v>F</v>
          </cell>
          <cell r="J10115">
            <v>188750</v>
          </cell>
          <cell r="K10115">
            <v>188750</v>
          </cell>
          <cell r="L10115">
            <v>566250</v>
          </cell>
          <cell r="M10115" t="str">
            <v>F</v>
          </cell>
          <cell r="N10115">
            <v>3</v>
          </cell>
          <cell r="O10115" t="str">
            <v>L</v>
          </cell>
        </row>
        <row r="10116">
          <cell r="G10116" t="str">
            <v>SPO-2022/08-0020, SPO-2022/06-0069, SPO-2022/06-0015</v>
          </cell>
        </row>
        <row r="10116">
          <cell r="I10116" t="str">
            <v>F</v>
          </cell>
          <cell r="J10116">
            <v>88190</v>
          </cell>
          <cell r="K10116">
            <v>88190</v>
          </cell>
          <cell r="L10116">
            <v>264570</v>
          </cell>
          <cell r="M10116" t="str">
            <v>F</v>
          </cell>
          <cell r="N10116">
            <v>3</v>
          </cell>
          <cell r="O10116" t="str">
            <v>L</v>
          </cell>
        </row>
        <row r="10117">
          <cell r="G10117" t="str">
            <v>SPO-2022/07-0025, SPO-2022/08-0009, SPO-2022/08-0014, SPO-2022/01-0001, SPO-2023/05-0006, SPO-2022/08-0039, SPO-2022/11-0053, SPO-2023/02-0020, SPO-2022/09-0006, SPO-2022/11-0016, SPO-2023/03-0039, SPO-2022/07-0031, SPO-2022/10-0009, SPO-2022/12-0016, SPO-2022/06-0053</v>
          </cell>
        </row>
        <row r="10117">
          <cell r="I10117" t="str">
            <v>F</v>
          </cell>
          <cell r="J10117">
            <v>197578</v>
          </cell>
          <cell r="K10117">
            <v>197578</v>
          </cell>
          <cell r="L10117">
            <v>592734</v>
          </cell>
          <cell r="M10117" t="str">
            <v>F</v>
          </cell>
          <cell r="N10117">
            <v>3</v>
          </cell>
          <cell r="O10117" t="str">
            <v>L</v>
          </cell>
        </row>
        <row r="10118">
          <cell r="G10118" t="str">
            <v>SPO-2022/07-0007, SPO-2022/06-0083, SPO-2022/08-0032, SPO-2022/04-0028</v>
          </cell>
        </row>
        <row r="10118">
          <cell r="I10118" t="str">
            <v>F</v>
          </cell>
          <cell r="J10118">
            <v>272370</v>
          </cell>
          <cell r="K10118">
            <v>272370</v>
          </cell>
          <cell r="L10118">
            <v>817110</v>
          </cell>
          <cell r="M10118" t="str">
            <v>F</v>
          </cell>
          <cell r="N10118">
            <v>3</v>
          </cell>
          <cell r="O10118" t="str">
            <v>L</v>
          </cell>
        </row>
        <row r="10119">
          <cell r="G10119" t="str">
            <v>SPO-2022/05-0019, SPO-2022/01-0003, SPO-2023/03-0005, SPO-2022/12-0008, SPO-2022/06-0029</v>
          </cell>
        </row>
        <row r="10119">
          <cell r="I10119" t="str">
            <v>F</v>
          </cell>
          <cell r="J10119">
            <v>149184</v>
          </cell>
          <cell r="K10119">
            <v>149184</v>
          </cell>
          <cell r="L10119">
            <v>149184</v>
          </cell>
          <cell r="M10119" t="str">
            <v>F</v>
          </cell>
          <cell r="N10119">
            <v>1</v>
          </cell>
          <cell r="O10119" t="str">
            <v>L</v>
          </cell>
        </row>
        <row r="10120">
          <cell r="G10120" t="str">
            <v>SPO-2022/04-0009</v>
          </cell>
        </row>
        <row r="10120">
          <cell r="I10120" t="str">
            <v>F</v>
          </cell>
          <cell r="J10120">
            <v>14586</v>
          </cell>
          <cell r="K10120">
            <v>14586</v>
          </cell>
          <cell r="L10120">
            <v>43758</v>
          </cell>
          <cell r="M10120" t="str">
            <v>F</v>
          </cell>
          <cell r="N10120">
            <v>3</v>
          </cell>
          <cell r="O10120" t="str">
            <v>L</v>
          </cell>
        </row>
        <row r="10121">
          <cell r="G10121" t="str">
            <v>SPO-2022/06-0019</v>
          </cell>
        </row>
        <row r="10121">
          <cell r="I10121" t="str">
            <v>F</v>
          </cell>
          <cell r="J10121">
            <v>85500</v>
          </cell>
          <cell r="K10121">
            <v>85500</v>
          </cell>
          <cell r="L10121">
            <v>256500</v>
          </cell>
          <cell r="M10121" t="str">
            <v>F</v>
          </cell>
          <cell r="N10121">
            <v>3</v>
          </cell>
          <cell r="O10121" t="str">
            <v>L</v>
          </cell>
        </row>
        <row r="10122">
          <cell r="G10122" t="str">
            <v>SPO-2022/07-0043, SPO-2022/06-0008</v>
          </cell>
        </row>
        <row r="10122">
          <cell r="I10122" t="str">
            <v>F</v>
          </cell>
          <cell r="J10122">
            <v>12285</v>
          </cell>
          <cell r="K10122">
            <v>12285</v>
          </cell>
          <cell r="L10122">
            <v>36855</v>
          </cell>
          <cell r="M10122" t="str">
            <v>F</v>
          </cell>
          <cell r="N10122">
            <v>3</v>
          </cell>
          <cell r="O10122" t="str">
            <v>L</v>
          </cell>
        </row>
        <row r="10123">
          <cell r="G10123" t="str">
            <v>SPO-2022/07-0015, SPO-2022/11-0034, SPO-2022/04-0054, SPO-2023/04-0047, SPO-2022/05-0033, SPO-2023/05-0001, SPO-2022/09-0016, SPO-2022/11-0080, SPO-2023/03-0042, SPO-2022/03-0030</v>
          </cell>
        </row>
        <row r="10123">
          <cell r="I10123" t="str">
            <v>F</v>
          </cell>
          <cell r="J10123">
            <v>420678</v>
          </cell>
          <cell r="K10123">
            <v>420678</v>
          </cell>
          <cell r="L10123">
            <v>69411870</v>
          </cell>
          <cell r="M10123" t="str">
            <v>F</v>
          </cell>
          <cell r="N10123">
            <v>165</v>
          </cell>
          <cell r="O10123" t="str">
            <v>L</v>
          </cell>
        </row>
        <row r="10124">
          <cell r="F10124" t="str">
            <v>DFSU7676536</v>
          </cell>
          <cell r="G10124" t="str">
            <v>GR-2022/01-0047</v>
          </cell>
          <cell r="H10124" t="str">
            <v>202110-S0042, 202103-S0092, 202111-S0060, 202103-S0032, 202111-S0072, 202110-S0011, 202108-S0004, 202109-S0027, 202111-S0001, 202111-S0045, 202106-S0019, 202110-S0080, 202110-S0079, 202110-S0016, 202105-S0036, 202109-S0070, 202111-S0027, 202110-S0041, 202110-S0045, 202105-S0033, 202104-S0063, 202110-S0073</v>
          </cell>
          <cell r="I10124" t="str">
            <v>F</v>
          </cell>
          <cell r="J10124">
            <v>800403.87</v>
          </cell>
          <cell r="K10124">
            <v>800403.87</v>
          </cell>
          <cell r="L10124">
            <v>800403.87</v>
          </cell>
          <cell r="M10124" t="str">
            <v>F</v>
          </cell>
          <cell r="N10124">
            <v>1</v>
          </cell>
          <cell r="O10124" t="str">
            <v>I</v>
          </cell>
        </row>
        <row r="10125">
          <cell r="F10125" t="str">
            <v>TXGU6836660</v>
          </cell>
          <cell r="G10125" t="str">
            <v>GR-2022/01-0050</v>
          </cell>
          <cell r="H10125" t="str">
            <v>202111-S0088, 202105-S0059, 202111-S0061, 202111-S0049, 202111-S0065, 202105-S0050, 202109-S0054, 202106-S0047</v>
          </cell>
          <cell r="I10125" t="str">
            <v>F</v>
          </cell>
          <cell r="J10125">
            <v>19448.2</v>
          </cell>
          <cell r="K10125">
            <v>19448.2</v>
          </cell>
          <cell r="L10125">
            <v>82129.75</v>
          </cell>
          <cell r="M10125" t="str">
            <v>F</v>
          </cell>
          <cell r="N10125">
            <v>4.223</v>
          </cell>
          <cell r="O10125" t="str">
            <v>I</v>
          </cell>
        </row>
        <row r="10126">
          <cell r="F10126" t="str">
            <v>WBPU7086973</v>
          </cell>
          <cell r="G10126" t="str">
            <v>GR-2022/01-0057</v>
          </cell>
          <cell r="H10126" t="str">
            <v>202112-S0030, 202112-S0012, 202110-S0007, 202111-S0080</v>
          </cell>
          <cell r="I10126" t="str">
            <v>F</v>
          </cell>
          <cell r="J10126">
            <v>13597.88</v>
          </cell>
          <cell r="K10126">
            <v>13597.88</v>
          </cell>
          <cell r="L10126">
            <v>13597.88</v>
          </cell>
          <cell r="M10126" t="str">
            <v>F</v>
          </cell>
          <cell r="N10126">
            <v>1</v>
          </cell>
          <cell r="O10126" t="str">
            <v>I</v>
          </cell>
        </row>
        <row r="10127">
          <cell r="F10127" t="str">
            <v>WBPU7086973</v>
          </cell>
          <cell r="G10127" t="str">
            <v>GR-2022/01-0056</v>
          </cell>
          <cell r="H10127" t="str">
            <v>202111-S0052</v>
          </cell>
          <cell r="I10127" t="str">
            <v>F</v>
          </cell>
          <cell r="J10127">
            <v>10814.51</v>
          </cell>
          <cell r="K10127">
            <v>10814.51</v>
          </cell>
          <cell r="L10127">
            <v>10814.51</v>
          </cell>
          <cell r="M10127" t="str">
            <v>F</v>
          </cell>
          <cell r="N10127">
            <v>1</v>
          </cell>
          <cell r="O10127" t="str">
            <v>I</v>
          </cell>
        </row>
        <row r="10128">
          <cell r="F10128" t="str">
            <v>WBPU7086973</v>
          </cell>
          <cell r="G10128" t="str">
            <v>GR-2022/01-0055</v>
          </cell>
          <cell r="H10128" t="str">
            <v>202109-S0062</v>
          </cell>
          <cell r="I10128" t="str">
            <v>F</v>
          </cell>
          <cell r="J10128">
            <v>46206.09</v>
          </cell>
          <cell r="K10128">
            <v>46206.09</v>
          </cell>
          <cell r="L10128">
            <v>46206.09</v>
          </cell>
          <cell r="M10128" t="str">
            <v>F</v>
          </cell>
          <cell r="N10128">
            <v>1</v>
          </cell>
          <cell r="O10128" t="str">
            <v>I</v>
          </cell>
        </row>
        <row r="10129">
          <cell r="F10129" t="str">
            <v>WBPU7086973</v>
          </cell>
          <cell r="G10129" t="str">
            <v>GR-2022/01-0054</v>
          </cell>
          <cell r="H10129" t="str">
            <v>202111-S0001, 202111-S0019</v>
          </cell>
          <cell r="I10129" t="str">
            <v>F</v>
          </cell>
          <cell r="J10129">
            <v>19753</v>
          </cell>
          <cell r="K10129">
            <v>19753</v>
          </cell>
          <cell r="L10129">
            <v>19753</v>
          </cell>
          <cell r="M10129" t="str">
            <v>F</v>
          </cell>
          <cell r="N10129">
            <v>1</v>
          </cell>
          <cell r="O10129" t="str">
            <v>I</v>
          </cell>
        </row>
        <row r="10130">
          <cell r="F10130" t="str">
            <v>WBPU7086973</v>
          </cell>
          <cell r="G10130" t="str">
            <v>GR-2022/01-0053</v>
          </cell>
          <cell r="H10130" t="str">
            <v>202105-S0008, 202111-S0014, 202103-S0014, 202006-S0070, 202112-S0016, 202110-S0032, 202110-S0086, 202109-S0010</v>
          </cell>
          <cell r="I10130" t="str">
            <v>F</v>
          </cell>
          <cell r="J10130">
            <v>212680.02</v>
          </cell>
          <cell r="K10130">
            <v>212680.02</v>
          </cell>
          <cell r="L10130">
            <v>212680.02</v>
          </cell>
          <cell r="M10130" t="str">
            <v>F</v>
          </cell>
          <cell r="N10130">
            <v>1</v>
          </cell>
          <cell r="O10130" t="str">
            <v>I</v>
          </cell>
        </row>
        <row r="10131">
          <cell r="F10131" t="str">
            <v>WBPU7086973</v>
          </cell>
          <cell r="G10131" t="str">
            <v>GR-2022/01-0052</v>
          </cell>
          <cell r="H10131" t="str">
            <v>202012-S0019, 202110-S0027, 202110-S0085, 202112-S0004, 202111-S0086, 202110-S0034, 202110-S0015, 202112-S0039, 202110-S0093, 202110-S0024, 202110-S0009</v>
          </cell>
          <cell r="I10131" t="str">
            <v>F</v>
          </cell>
          <cell r="J10131">
            <v>170927.2</v>
          </cell>
          <cell r="K10131">
            <v>170927.2</v>
          </cell>
          <cell r="L10131">
            <v>170927.2</v>
          </cell>
          <cell r="M10131" t="str">
            <v>F</v>
          </cell>
          <cell r="N10131">
            <v>1</v>
          </cell>
          <cell r="O10131" t="str">
            <v>I</v>
          </cell>
        </row>
        <row r="10132">
          <cell r="F10132" t="str">
            <v>WBPU7086973</v>
          </cell>
          <cell r="G10132" t="str">
            <v>GR-2022/01-0051</v>
          </cell>
          <cell r="H10132" t="str">
            <v>202111-S0020, 202110-S0071, 202108-S0008, 202109-S0058, 202110-S0097, 202111-S0030, 202109-S0003, 202111-S0073, 202111-S0070, 202104-S0076, 202105-S0029, 202010-S0129, 202111-S0068, 202104-S0069, 202103-S0067, 202112-S0032, 202103-S0014, 202111-S0055</v>
          </cell>
          <cell r="I10132" t="str">
            <v>F</v>
          </cell>
          <cell r="J10132">
            <v>277666.92</v>
          </cell>
          <cell r="K10132">
            <v>277666.92</v>
          </cell>
          <cell r="L10132">
            <v>277666.92</v>
          </cell>
          <cell r="M10132" t="str">
            <v>F</v>
          </cell>
          <cell r="N10132">
            <v>1</v>
          </cell>
          <cell r="O10132" t="str">
            <v>I</v>
          </cell>
        </row>
        <row r="10133">
          <cell r="F10133" t="str">
            <v>TRHU5783248</v>
          </cell>
          <cell r="G10133" t="str">
            <v>GR-2022/01-0032</v>
          </cell>
          <cell r="H10133" t="str">
            <v>202112-S0038, 202111-S0065, 202111-S0088</v>
          </cell>
          <cell r="I10133" t="str">
            <v>F</v>
          </cell>
          <cell r="J10133">
            <v>17746.44</v>
          </cell>
          <cell r="K10133">
            <v>17746.44</v>
          </cell>
          <cell r="L10133">
            <v>75518.2</v>
          </cell>
          <cell r="M10133" t="str">
            <v>F</v>
          </cell>
          <cell r="N10133">
            <v>4.2554</v>
          </cell>
          <cell r="O10133" t="str">
            <v>I</v>
          </cell>
        </row>
        <row r="10134">
          <cell r="F10134" t="str">
            <v>SEGU6118812</v>
          </cell>
          <cell r="G10134" t="str">
            <v>GR-2022/01-0036</v>
          </cell>
          <cell r="H10134" t="str">
            <v>202111-S0052, 202112-S0007</v>
          </cell>
          <cell r="I10134" t="str">
            <v>F</v>
          </cell>
          <cell r="J10134">
            <v>7280.64</v>
          </cell>
          <cell r="K10134">
            <v>7280.64</v>
          </cell>
          <cell r="L10134">
            <v>30982.04</v>
          </cell>
          <cell r="M10134" t="str">
            <v>F</v>
          </cell>
          <cell r="N10134">
            <v>4.2554</v>
          </cell>
          <cell r="O10134" t="str">
            <v>I</v>
          </cell>
        </row>
        <row r="10135">
          <cell r="F10135" t="str">
            <v>SEGU6118812</v>
          </cell>
          <cell r="G10135" t="str">
            <v>GR-2022/01-0035</v>
          </cell>
          <cell r="H10135" t="str">
            <v>202103-S0042, 202112-S0009, 202111-S0076</v>
          </cell>
          <cell r="I10135" t="str">
            <v>F</v>
          </cell>
          <cell r="J10135">
            <v>17283.15</v>
          </cell>
          <cell r="K10135">
            <v>17283.15</v>
          </cell>
          <cell r="L10135">
            <v>73546.72</v>
          </cell>
          <cell r="M10135" t="str">
            <v>F</v>
          </cell>
          <cell r="N10135">
            <v>4.2554</v>
          </cell>
          <cell r="O10135" t="str">
            <v>I</v>
          </cell>
        </row>
        <row r="10136">
          <cell r="F10136" t="str">
            <v>TGHU6659219</v>
          </cell>
          <cell r="G10136" t="str">
            <v>GR-2022/02-0024</v>
          </cell>
        </row>
        <row r="10136">
          <cell r="I10136" t="str">
            <v>F</v>
          </cell>
          <cell r="J10136">
            <v>16982.95</v>
          </cell>
          <cell r="K10136">
            <v>16982.95</v>
          </cell>
          <cell r="L10136">
            <v>71941.47</v>
          </cell>
          <cell r="M10136" t="str">
            <v>F</v>
          </cell>
          <cell r="N10136">
            <v>4.2361</v>
          </cell>
          <cell r="O10136" t="str">
            <v>I</v>
          </cell>
        </row>
        <row r="10137">
          <cell r="G10137" t="str">
            <v>GR-2022/01-0048, GR-2022/03-0023, GR-2022/02-0008</v>
          </cell>
        </row>
        <row r="10137">
          <cell r="I10137" t="str">
            <v>F</v>
          </cell>
          <cell r="J10137">
            <v>23766.75</v>
          </cell>
          <cell r="K10137">
            <v>23766.75</v>
          </cell>
          <cell r="L10137">
            <v>23766.75</v>
          </cell>
          <cell r="M10137" t="str">
            <v>F</v>
          </cell>
          <cell r="N10137">
            <v>1</v>
          </cell>
        </row>
        <row r="10138">
          <cell r="F10138" t="str">
            <v>ONEU0092786</v>
          </cell>
          <cell r="G10138" t="str">
            <v>GR-2022/02-0003</v>
          </cell>
          <cell r="H10138" t="str">
            <v>202112-S0034, 202111-S0039, 202111-S0082, 202103-S0020, 202010-S0064, 202111-S0063, 202108-S0031, 202108-S0018, 202105-S0027, 202111-S0048, 202107-S0002</v>
          </cell>
          <cell r="I10138" t="str">
            <v>F</v>
          </cell>
          <cell r="J10138">
            <v>71154.46</v>
          </cell>
          <cell r="K10138">
            <v>71154.46</v>
          </cell>
          <cell r="L10138">
            <v>300869.52</v>
          </cell>
          <cell r="M10138" t="str">
            <v>F</v>
          </cell>
          <cell r="N10138">
            <v>4.2284</v>
          </cell>
          <cell r="O10138" t="str">
            <v>I</v>
          </cell>
        </row>
        <row r="10139">
          <cell r="F10139" t="str">
            <v>TCLU8022956</v>
          </cell>
          <cell r="G10139" t="str">
            <v>GR-2022/02-0029</v>
          </cell>
          <cell r="H10139" t="str">
            <v>202103-S0023, 202106-S0048, 202105-S0044, 202104-S0047</v>
          </cell>
          <cell r="I10139" t="str">
            <v>F</v>
          </cell>
          <cell r="J10139">
            <v>17635.35</v>
          </cell>
          <cell r="K10139">
            <v>17635.35</v>
          </cell>
          <cell r="L10139">
            <v>74705.11</v>
          </cell>
          <cell r="M10139" t="str">
            <v>F</v>
          </cell>
          <cell r="N10139">
            <v>4.2361</v>
          </cell>
          <cell r="O10139" t="str">
            <v>I</v>
          </cell>
        </row>
        <row r="10140">
          <cell r="F10140" t="str">
            <v>BMOU6464320</v>
          </cell>
          <cell r="G10140" t="str">
            <v>GR-2022/01-0042</v>
          </cell>
          <cell r="H10140" t="str">
            <v>202111-S0072, 202111-S0060, 202104-S0102, 202106-S0054, 202110-S0081, 202111-S0056, 202112-S0033, 202111-S0019, 202109-S0011, 202105-S0033, 202111-S0042, 202110-S0054, 202109-S0070, 202104-S0077, 202106-S0019, 202105-S0036, 202105-S0012, 202111-S0045</v>
          </cell>
          <cell r="I10140" t="str">
            <v>F</v>
          </cell>
          <cell r="J10140">
            <v>504745.47</v>
          </cell>
          <cell r="K10140">
            <v>504745.47</v>
          </cell>
          <cell r="L10140">
            <v>504745.47</v>
          </cell>
          <cell r="M10140" t="str">
            <v>F</v>
          </cell>
          <cell r="N10140">
            <v>1</v>
          </cell>
          <cell r="O10140" t="str">
            <v>I</v>
          </cell>
        </row>
        <row r="10141">
          <cell r="F10141" t="str">
            <v>TRHU6759570</v>
          </cell>
          <cell r="G10141" t="str">
            <v>GR-2022/01-0073</v>
          </cell>
          <cell r="H10141" t="str">
            <v>202110-S0070</v>
          </cell>
          <cell r="I10141" t="str">
            <v>F</v>
          </cell>
          <cell r="J10141">
            <v>5028.54</v>
          </cell>
          <cell r="K10141">
            <v>5028.54</v>
          </cell>
          <cell r="L10141">
            <v>21262.68</v>
          </cell>
          <cell r="M10141" t="str">
            <v>F</v>
          </cell>
          <cell r="N10141">
            <v>4.2284</v>
          </cell>
          <cell r="O10141" t="str">
            <v>I</v>
          </cell>
        </row>
        <row r="10142">
          <cell r="I10142" t="str">
            <v>F</v>
          </cell>
          <cell r="J10142">
            <v>5148</v>
          </cell>
          <cell r="K10142">
            <v>5148</v>
          </cell>
          <cell r="L10142">
            <v>15444</v>
          </cell>
          <cell r="M10142" t="str">
            <v>F</v>
          </cell>
          <cell r="N10142">
            <v>3</v>
          </cell>
          <cell r="O10142" t="str">
            <v>N</v>
          </cell>
        </row>
        <row r="10143">
          <cell r="F10143" t="str">
            <v>TRHU6759570</v>
          </cell>
          <cell r="G10143" t="str">
            <v>GR-2022/01-0072</v>
          </cell>
          <cell r="H10143" t="str">
            <v>202104-S0044, 202103-S0017, 202110-S0053, 202111-S0017, 202110-S0051</v>
          </cell>
          <cell r="I10143" t="str">
            <v>F</v>
          </cell>
          <cell r="J10143">
            <v>20792.75</v>
          </cell>
          <cell r="K10143">
            <v>20792.75</v>
          </cell>
          <cell r="L10143">
            <v>87920.06</v>
          </cell>
          <cell r="M10143" t="str">
            <v>F</v>
          </cell>
          <cell r="N10143">
            <v>4.2284</v>
          </cell>
          <cell r="O10143" t="str">
            <v>I</v>
          </cell>
        </row>
        <row r="10144">
          <cell r="G10144" t="str">
            <v>GR-2022/01-0030</v>
          </cell>
        </row>
        <row r="10144">
          <cell r="I10144" t="str">
            <v>F</v>
          </cell>
          <cell r="J10144">
            <v>1584</v>
          </cell>
          <cell r="K10144">
            <v>1584</v>
          </cell>
          <cell r="L10144">
            <v>1584</v>
          </cell>
          <cell r="M10144" t="str">
            <v>F</v>
          </cell>
          <cell r="N10144">
            <v>1</v>
          </cell>
        </row>
        <row r="10145">
          <cell r="G10145" t="str">
            <v>SPO-2023/05-0033, SPO-2022/04-0014, SPO-2022/08-0047, SPO-2022/03-0033</v>
          </cell>
        </row>
        <row r="10145">
          <cell r="I10145" t="str">
            <v>F</v>
          </cell>
          <cell r="J10145">
            <v>371800</v>
          </cell>
          <cell r="K10145">
            <v>371800</v>
          </cell>
          <cell r="L10145">
            <v>1115400</v>
          </cell>
          <cell r="M10145" t="str">
            <v>F</v>
          </cell>
          <cell r="N10145">
            <v>3</v>
          </cell>
          <cell r="O10145" t="str">
            <v>L</v>
          </cell>
        </row>
        <row r="10146">
          <cell r="F10146" t="str">
            <v>TGBU4030035</v>
          </cell>
          <cell r="G10146" t="str">
            <v>GR-2022/02-0005</v>
          </cell>
          <cell r="H10146" t="str">
            <v>202109-S0071</v>
          </cell>
          <cell r="I10146" t="str">
            <v>F</v>
          </cell>
          <cell r="J10146">
            <v>15608.95</v>
          </cell>
          <cell r="K10146">
            <v>15608.95</v>
          </cell>
          <cell r="L10146">
            <v>66055.52</v>
          </cell>
          <cell r="M10146" t="str">
            <v>F</v>
          </cell>
          <cell r="N10146">
            <v>4.2319</v>
          </cell>
          <cell r="O10146" t="str">
            <v>I</v>
          </cell>
        </row>
        <row r="10147">
          <cell r="F10147" t="str">
            <v>EMCU9655536</v>
          </cell>
          <cell r="G10147" t="str">
            <v>GR-2022/02-0017</v>
          </cell>
          <cell r="H10147" t="str">
            <v>202103-S0015</v>
          </cell>
          <cell r="I10147" t="str">
            <v>F</v>
          </cell>
          <cell r="J10147">
            <v>16301.34</v>
          </cell>
          <cell r="K10147">
            <v>16301.34</v>
          </cell>
          <cell r="L10147">
            <v>68985.64</v>
          </cell>
          <cell r="M10147" t="str">
            <v>F</v>
          </cell>
          <cell r="N10147">
            <v>4.2319</v>
          </cell>
          <cell r="O10147" t="str">
            <v>I</v>
          </cell>
        </row>
        <row r="10148">
          <cell r="G10148" t="str">
            <v>SPO-2022/02-0013</v>
          </cell>
        </row>
        <row r="10148">
          <cell r="I10148" t="str">
            <v>F</v>
          </cell>
          <cell r="J10148">
            <v>89000</v>
          </cell>
          <cell r="K10148">
            <v>89000</v>
          </cell>
          <cell r="L10148">
            <v>267000</v>
          </cell>
          <cell r="M10148" t="str">
            <v>F</v>
          </cell>
          <cell r="N10148">
            <v>3</v>
          </cell>
          <cell r="O10148" t="str">
            <v>L</v>
          </cell>
        </row>
        <row r="10149">
          <cell r="F10149" t="str">
            <v>EITU1661436</v>
          </cell>
          <cell r="G10149" t="str">
            <v>GR-2022/02-0025</v>
          </cell>
          <cell r="H10149" t="str">
            <v>202109-S0071</v>
          </cell>
          <cell r="I10149" t="str">
            <v>F</v>
          </cell>
          <cell r="J10149">
            <v>15633.98</v>
          </cell>
          <cell r="K10149">
            <v>15633.98</v>
          </cell>
          <cell r="L10149">
            <v>66227.1</v>
          </cell>
          <cell r="M10149" t="str">
            <v>F</v>
          </cell>
          <cell r="N10149">
            <v>4.2361</v>
          </cell>
          <cell r="O10149" t="str">
            <v>I</v>
          </cell>
        </row>
        <row r="10150">
          <cell r="F10150" t="str">
            <v>EITU1661436</v>
          </cell>
        </row>
        <row r="10150">
          <cell r="I10150" t="str">
            <v>T</v>
          </cell>
          <cell r="J10150">
            <v>15165.88</v>
          </cell>
          <cell r="K10150">
            <v>15165.88</v>
          </cell>
          <cell r="L10150">
            <v>45497.64</v>
          </cell>
          <cell r="M10150" t="str">
            <v>F</v>
          </cell>
          <cell r="N10150">
            <v>3</v>
          </cell>
          <cell r="O10150" t="str">
            <v>I</v>
          </cell>
        </row>
        <row r="10151">
          <cell r="F10151" t="str">
            <v>EITU9302089</v>
          </cell>
          <cell r="G10151" t="str">
            <v>GR-2022/02-0023</v>
          </cell>
          <cell r="H10151" t="str">
            <v>202111-S0029, 202105-S0044, 202112-S0018, 202102-S0004, 202112-S0019, 202104-S0086, 202111-S0017</v>
          </cell>
          <cell r="I10151" t="str">
            <v>F</v>
          </cell>
          <cell r="J10151">
            <v>15223.13</v>
          </cell>
          <cell r="K10151">
            <v>15223.13</v>
          </cell>
          <cell r="L10151">
            <v>64486.7</v>
          </cell>
          <cell r="M10151" t="str">
            <v>F</v>
          </cell>
          <cell r="N10151">
            <v>4.2361</v>
          </cell>
          <cell r="O10151" t="str">
            <v>I</v>
          </cell>
        </row>
        <row r="10152">
          <cell r="F10152" t="str">
            <v>HMCU9035327</v>
          </cell>
          <cell r="G10152" t="str">
            <v>GR-2022/02-0028</v>
          </cell>
          <cell r="H10152" t="str">
            <v>202111-S0018, 202104-S0087, 202110-S0083, 202108-S0021, 202103-S0018, 202109-S0064</v>
          </cell>
          <cell r="I10152" t="str">
            <v>F</v>
          </cell>
          <cell r="J10152">
            <v>17059.94</v>
          </cell>
          <cell r="K10152">
            <v>17059.94</v>
          </cell>
          <cell r="L10152">
            <v>72267.61</v>
          </cell>
          <cell r="M10152" t="str">
            <v>F</v>
          </cell>
          <cell r="N10152">
            <v>4.2361</v>
          </cell>
          <cell r="O10152" t="str">
            <v>I</v>
          </cell>
        </row>
        <row r="10153">
          <cell r="F10153" t="str">
            <v>EMCU9773210</v>
          </cell>
          <cell r="G10153" t="str">
            <v>GR-2022/02-0030</v>
          </cell>
          <cell r="H10153" t="str">
            <v>202012-S0015, 202105-S0035, 202105-S0042, 202112-S0005, 202103-S0018, 202109-S0064, 202108-S0021</v>
          </cell>
          <cell r="I10153" t="str">
            <v>F</v>
          </cell>
          <cell r="J10153">
            <v>18752.08</v>
          </cell>
          <cell r="K10153">
            <v>18752.08</v>
          </cell>
          <cell r="L10153">
            <v>79435.69</v>
          </cell>
          <cell r="M10153" t="str">
            <v>F</v>
          </cell>
          <cell r="N10153">
            <v>4.2361</v>
          </cell>
          <cell r="O10153" t="str">
            <v>I</v>
          </cell>
        </row>
        <row r="10154">
          <cell r="F10154" t="str">
            <v>UETU5874063</v>
          </cell>
          <cell r="G10154" t="str">
            <v>GR-2022/01-0049</v>
          </cell>
          <cell r="H10154" t="str">
            <v>202110-S0094</v>
          </cell>
          <cell r="I10154" t="str">
            <v>F</v>
          </cell>
          <cell r="J10154">
            <v>19163.84</v>
          </cell>
          <cell r="K10154">
            <v>19163.84</v>
          </cell>
          <cell r="L10154">
            <v>81549.8</v>
          </cell>
          <cell r="M10154" t="str">
            <v>F</v>
          </cell>
          <cell r="N10154">
            <v>4.2554</v>
          </cell>
          <cell r="O10154" t="str">
            <v>I</v>
          </cell>
        </row>
        <row r="10155">
          <cell r="F10155" t="str">
            <v>OOCU6438422</v>
          </cell>
          <cell r="G10155" t="str">
            <v>GR-2022/01-0041</v>
          </cell>
          <cell r="H10155" t="str">
            <v>202112-S0019, 202110-S0068, 202103-S0006</v>
          </cell>
          <cell r="I10155" t="str">
            <v>F</v>
          </cell>
          <cell r="J10155">
            <v>17136.38</v>
          </cell>
          <cell r="K10155">
            <v>17136.38</v>
          </cell>
          <cell r="L10155">
            <v>72922.15</v>
          </cell>
          <cell r="M10155" t="str">
            <v>F</v>
          </cell>
          <cell r="N10155">
            <v>4.2554</v>
          </cell>
          <cell r="O10155" t="str">
            <v>I</v>
          </cell>
        </row>
        <row r="10156">
          <cell r="F10156" t="str">
            <v>CSNU6608050</v>
          </cell>
          <cell r="G10156" t="str">
            <v>GR-2022/01-0040</v>
          </cell>
        </row>
        <row r="10156">
          <cell r="I10156" t="str">
            <v>F</v>
          </cell>
          <cell r="J10156">
            <v>16441.31</v>
          </cell>
          <cell r="K10156">
            <v>16441.31</v>
          </cell>
          <cell r="L10156">
            <v>69964.35</v>
          </cell>
          <cell r="M10156" t="str">
            <v>F</v>
          </cell>
          <cell r="N10156">
            <v>4.2554</v>
          </cell>
          <cell r="O10156" t="str">
            <v>I</v>
          </cell>
        </row>
        <row r="10157">
          <cell r="F10157" t="str">
            <v>CSNU6926200</v>
          </cell>
          <cell r="G10157" t="str">
            <v>GR-2022/01-0039</v>
          </cell>
          <cell r="H10157" t="str">
            <v>202111-S0017</v>
          </cell>
          <cell r="I10157" t="str">
            <v>F</v>
          </cell>
          <cell r="J10157">
            <v>15622.32</v>
          </cell>
          <cell r="K10157">
            <v>15622.32</v>
          </cell>
          <cell r="L10157">
            <v>66479.22</v>
          </cell>
          <cell r="M10157" t="str">
            <v>F</v>
          </cell>
          <cell r="N10157">
            <v>4.2554</v>
          </cell>
          <cell r="O10157" t="str">
            <v>I</v>
          </cell>
        </row>
        <row r="10158">
          <cell r="F10158" t="str">
            <v>EITU1417456</v>
          </cell>
          <cell r="G10158" t="str">
            <v>GR-2022/01-0070</v>
          </cell>
          <cell r="H10158" t="str">
            <v>202103-S0023, 202009-S0053, 202104-S0047, 202104-S0086, 202110-S0051, 202111-S0047, 202011-S0009, 202012-S0046, 202111-S0017</v>
          </cell>
          <cell r="I10158" t="str">
            <v>F</v>
          </cell>
          <cell r="J10158">
            <v>17049.01</v>
          </cell>
          <cell r="K10158">
            <v>17049.01</v>
          </cell>
          <cell r="L10158">
            <v>72090.03</v>
          </cell>
          <cell r="M10158" t="str">
            <v>F</v>
          </cell>
          <cell r="N10158">
            <v>4.2284</v>
          </cell>
          <cell r="O10158" t="str">
            <v>I</v>
          </cell>
        </row>
        <row r="10159">
          <cell r="F10159" t="str">
            <v>EITU1467164</v>
          </cell>
          <cell r="G10159" t="str">
            <v>GR-2022/02-0027</v>
          </cell>
          <cell r="H10159" t="str">
            <v>202111-S0007, 202109-S0053, 202109-S0056, 202103-S0095, 202109-S0039, 202111-S0024, 202106-S0016, 202111-S0064, 202110-S0072, 202104-S0078</v>
          </cell>
          <cell r="I10159" t="str">
            <v>F</v>
          </cell>
          <cell r="J10159">
            <v>24985.56</v>
          </cell>
          <cell r="K10159">
            <v>24985.56</v>
          </cell>
          <cell r="L10159">
            <v>105841.33</v>
          </cell>
          <cell r="M10159" t="str">
            <v>F</v>
          </cell>
          <cell r="N10159">
            <v>4.2361</v>
          </cell>
          <cell r="O10159" t="str">
            <v>I</v>
          </cell>
        </row>
        <row r="10160">
          <cell r="F10160" t="str">
            <v>HMCU9067983</v>
          </cell>
          <cell r="G10160" t="str">
            <v>GR-2022/02-0026</v>
          </cell>
          <cell r="H10160" t="str">
            <v>202103-S0095, 202111-S0064, 202110-S0084, 202106-S0042, 202104-S0078</v>
          </cell>
          <cell r="I10160" t="str">
            <v>F</v>
          </cell>
          <cell r="J10160">
            <v>19241.6</v>
          </cell>
          <cell r="K10160">
            <v>19241.6</v>
          </cell>
          <cell r="L10160">
            <v>81509.34</v>
          </cell>
          <cell r="M10160" t="str">
            <v>F</v>
          </cell>
          <cell r="N10160">
            <v>4.2361</v>
          </cell>
          <cell r="O10160" t="str">
            <v>I</v>
          </cell>
        </row>
        <row r="10161">
          <cell r="F10161" t="str">
            <v>EITU1193762</v>
          </cell>
          <cell r="G10161" t="str">
            <v>GR-2022/01-0069</v>
          </cell>
          <cell r="H10161" t="str">
            <v>202111-S0017, 202104-S0047</v>
          </cell>
          <cell r="I10161" t="str">
            <v>F</v>
          </cell>
          <cell r="J10161">
            <v>15633.05</v>
          </cell>
          <cell r="K10161">
            <v>15633.05</v>
          </cell>
          <cell r="L10161">
            <v>66102.79</v>
          </cell>
          <cell r="M10161" t="str">
            <v>F</v>
          </cell>
          <cell r="N10161">
            <v>4.2284</v>
          </cell>
          <cell r="O10161" t="str">
            <v>I</v>
          </cell>
        </row>
        <row r="10162">
          <cell r="F10162" t="str">
            <v>FBLU0147139</v>
          </cell>
          <cell r="G10162" t="str">
            <v>GR-2022/01-0038</v>
          </cell>
          <cell r="H10162" t="str">
            <v>202103-S0084</v>
          </cell>
          <cell r="I10162" t="str">
            <v>F</v>
          </cell>
          <cell r="J10162">
            <v>15519.63</v>
          </cell>
          <cell r="K10162">
            <v>15519.63</v>
          </cell>
          <cell r="L10162">
            <v>66042.23</v>
          </cell>
          <cell r="M10162" t="str">
            <v>F</v>
          </cell>
          <cell r="N10162">
            <v>4.2554</v>
          </cell>
          <cell r="O10162" t="str">
            <v>I</v>
          </cell>
        </row>
        <row r="10163">
          <cell r="F10163" t="str">
            <v>GAOU6473737</v>
          </cell>
          <cell r="G10163" t="str">
            <v>GR-2022/01-0068</v>
          </cell>
          <cell r="H10163" t="str">
            <v>202111-S0017, 202012-S0046, 202104-S0086, 202103-S0023</v>
          </cell>
          <cell r="I10163" t="str">
            <v>F</v>
          </cell>
          <cell r="J10163">
            <v>14864.96</v>
          </cell>
          <cell r="K10163">
            <v>14864.96</v>
          </cell>
          <cell r="L10163">
            <v>62855</v>
          </cell>
          <cell r="M10163" t="str">
            <v>F</v>
          </cell>
          <cell r="N10163">
            <v>4.2284</v>
          </cell>
          <cell r="O10163" t="str">
            <v>I</v>
          </cell>
        </row>
        <row r="10164">
          <cell r="F10164" t="str">
            <v>GAOU6374903</v>
          </cell>
          <cell r="G10164" t="str">
            <v>GR-2022/01-0018</v>
          </cell>
          <cell r="H10164" t="str">
            <v>202109-S0066, 202110-S0094, 202102-S0005</v>
          </cell>
          <cell r="I10164" t="str">
            <v>F</v>
          </cell>
          <cell r="J10164">
            <v>18942.59</v>
          </cell>
          <cell r="K10164">
            <v>18942.59</v>
          </cell>
          <cell r="L10164">
            <v>80807.19</v>
          </cell>
          <cell r="M10164" t="str">
            <v>F</v>
          </cell>
          <cell r="N10164">
            <v>4.2659</v>
          </cell>
          <cell r="O10164" t="str">
            <v>I</v>
          </cell>
        </row>
        <row r="10165">
          <cell r="F10165" t="str">
            <v>TCNU1649052</v>
          </cell>
          <cell r="G10165" t="str">
            <v>GR-2022/02-0002</v>
          </cell>
          <cell r="H10165" t="str">
            <v>202103-S0015</v>
          </cell>
          <cell r="I10165" t="str">
            <v>F</v>
          </cell>
          <cell r="J10165">
            <v>16296.33</v>
          </cell>
          <cell r="K10165">
            <v>16296.33</v>
          </cell>
          <cell r="L10165">
            <v>68907.4</v>
          </cell>
          <cell r="M10165" t="str">
            <v>F</v>
          </cell>
          <cell r="N10165">
            <v>4.2284</v>
          </cell>
          <cell r="O10165" t="str">
            <v>I</v>
          </cell>
        </row>
        <row r="10166">
          <cell r="F10166" t="str">
            <v>BEAU5092624</v>
          </cell>
          <cell r="G10166" t="str">
            <v>GR-2022/01-0071</v>
          </cell>
          <cell r="H10166" t="str">
            <v>202110-S0037, 202108-S0031, 202010-S0002, 202109-S0015, 202105-S0027, 202108-S0018, 202111-S0039, 202109-S0033, 202111-S0048</v>
          </cell>
          <cell r="I10166" t="str">
            <v>F</v>
          </cell>
          <cell r="J10166">
            <v>62968.65</v>
          </cell>
          <cell r="K10166">
            <v>62968.65</v>
          </cell>
          <cell r="L10166">
            <v>266256.64</v>
          </cell>
          <cell r="M10166" t="str">
            <v>F</v>
          </cell>
          <cell r="N10166">
            <v>4.2284</v>
          </cell>
          <cell r="O10166" t="str">
            <v>I</v>
          </cell>
        </row>
        <row r="10167">
          <cell r="F10167" t="str">
            <v>EGHU9289324</v>
          </cell>
          <cell r="G10167" t="str">
            <v>GR-2022/02-0009</v>
          </cell>
          <cell r="H10167" t="str">
            <v>202111-S0007, 202103-S0003, 202002-S0036, 202110-S0039, 202104-S0078</v>
          </cell>
          <cell r="I10167" t="str">
            <v>F</v>
          </cell>
          <cell r="J10167">
            <v>17499.65</v>
          </cell>
          <cell r="K10167">
            <v>17499.65</v>
          </cell>
          <cell r="L10167">
            <v>74056.77</v>
          </cell>
          <cell r="M10167" t="str">
            <v>F</v>
          </cell>
          <cell r="N10167">
            <v>4.2319</v>
          </cell>
          <cell r="O10167" t="str">
            <v>I</v>
          </cell>
        </row>
        <row r="10168">
          <cell r="G10168" t="str">
            <v>SPO-2021/12-0102</v>
          </cell>
        </row>
        <row r="10168">
          <cell r="I10168" t="str">
            <v>F</v>
          </cell>
          <cell r="J10168">
            <v>900</v>
          </cell>
          <cell r="K10168">
            <v>900</v>
          </cell>
          <cell r="L10168">
            <v>2700</v>
          </cell>
          <cell r="M10168" t="str">
            <v>F</v>
          </cell>
          <cell r="N10168">
            <v>3</v>
          </cell>
          <cell r="O10168" t="str">
            <v>N</v>
          </cell>
        </row>
        <row r="10169">
          <cell r="F10169" t="str">
            <v>EGHU9852269</v>
          </cell>
          <cell r="G10169" t="str">
            <v>GR-2022/02-0020</v>
          </cell>
          <cell r="H10169" t="str">
            <v>202110-S0072, 202104-S0078, 202111-S0024, 202111-S0064, 202104-S0005, 202109-S0053, 202106-S0016</v>
          </cell>
          <cell r="I10169" t="str">
            <v>F</v>
          </cell>
          <cell r="J10169">
            <v>20399.55</v>
          </cell>
          <cell r="K10169">
            <v>20399.55</v>
          </cell>
          <cell r="L10169">
            <v>86328.86</v>
          </cell>
          <cell r="M10169" t="str">
            <v>F</v>
          </cell>
          <cell r="N10169">
            <v>4.2319</v>
          </cell>
          <cell r="O10169" t="str">
            <v>I</v>
          </cell>
        </row>
        <row r="10170">
          <cell r="F10170" t="str">
            <v>EISU9333790</v>
          </cell>
          <cell r="G10170" t="str">
            <v>GR-2022/02-0012</v>
          </cell>
          <cell r="H10170" t="str">
            <v>202104-S0078, 202111-S0064, 202110-S0084, 202109-S0028, 202106-S0042</v>
          </cell>
          <cell r="I10170" t="str">
            <v>F</v>
          </cell>
          <cell r="J10170">
            <v>21429.17</v>
          </cell>
          <cell r="K10170">
            <v>21429.17</v>
          </cell>
          <cell r="L10170">
            <v>90686.1</v>
          </cell>
          <cell r="M10170" t="str">
            <v>F</v>
          </cell>
          <cell r="N10170">
            <v>4.2319</v>
          </cell>
          <cell r="O10170" t="str">
            <v>I</v>
          </cell>
        </row>
        <row r="10171">
          <cell r="G10171" t="str">
            <v>SPO-2021/12-0100</v>
          </cell>
        </row>
        <row r="10171">
          <cell r="I10171" t="str">
            <v>F</v>
          </cell>
          <cell r="J10171">
            <v>16500</v>
          </cell>
          <cell r="K10171">
            <v>16500</v>
          </cell>
          <cell r="L10171">
            <v>49500</v>
          </cell>
          <cell r="M10171" t="str">
            <v>F</v>
          </cell>
          <cell r="N10171">
            <v>3</v>
          </cell>
          <cell r="O10171" t="str">
            <v>L</v>
          </cell>
        </row>
        <row r="10172">
          <cell r="F10172" t="str">
            <v>TCKU7117896</v>
          </cell>
          <cell r="G10172" t="str">
            <v>GR-2022/01-0014</v>
          </cell>
          <cell r="H10172" t="str">
            <v>202112-S0009, 202103-S0075, 202103-S0042, 202103-S0057, 202111-S0076, 202101-S0027, 202104-S0083, 202011-S0021</v>
          </cell>
          <cell r="I10172" t="str">
            <v>F</v>
          </cell>
          <cell r="J10172">
            <v>17158.77</v>
          </cell>
          <cell r="K10172">
            <v>17158.77</v>
          </cell>
          <cell r="L10172">
            <v>73218.19</v>
          </cell>
          <cell r="M10172" t="str">
            <v>F</v>
          </cell>
          <cell r="N10172">
            <v>4.2671</v>
          </cell>
          <cell r="O10172" t="str">
            <v>I</v>
          </cell>
        </row>
        <row r="10173">
          <cell r="G10173" t="str">
            <v>SPO-2022/04-0028, SPO-2022/05-0030</v>
          </cell>
        </row>
        <row r="10173">
          <cell r="I10173" t="str">
            <v>F</v>
          </cell>
          <cell r="J10173">
            <v>177935</v>
          </cell>
          <cell r="K10173">
            <v>177935</v>
          </cell>
          <cell r="L10173">
            <v>533805</v>
          </cell>
          <cell r="M10173" t="str">
            <v>F</v>
          </cell>
          <cell r="N10173">
            <v>3</v>
          </cell>
          <cell r="O10173" t="str">
            <v>L</v>
          </cell>
        </row>
        <row r="10174">
          <cell r="G10174" t="str">
            <v>SPO-2022/02-0002</v>
          </cell>
        </row>
        <row r="10174">
          <cell r="I10174" t="str">
            <v>F</v>
          </cell>
          <cell r="J10174">
            <v>95</v>
          </cell>
          <cell r="K10174">
            <v>95</v>
          </cell>
          <cell r="L10174">
            <v>285</v>
          </cell>
          <cell r="M10174" t="str">
            <v>F</v>
          </cell>
          <cell r="N10174">
            <v>3</v>
          </cell>
          <cell r="O10174" t="str">
            <v>L</v>
          </cell>
        </row>
        <row r="10175">
          <cell r="F10175" t="str">
            <v>EITU1342167</v>
          </cell>
          <cell r="G10175" t="str">
            <v>GR-2022/02-0013</v>
          </cell>
          <cell r="H10175" t="str">
            <v>202110-S0094</v>
          </cell>
          <cell r="I10175" t="str">
            <v>F</v>
          </cell>
          <cell r="J10175">
            <v>18938.88</v>
          </cell>
          <cell r="K10175">
            <v>18938.88</v>
          </cell>
          <cell r="L10175">
            <v>80147.45</v>
          </cell>
          <cell r="M10175" t="str">
            <v>F</v>
          </cell>
          <cell r="N10175">
            <v>4.2319</v>
          </cell>
          <cell r="O10175" t="str">
            <v>I</v>
          </cell>
        </row>
        <row r="10176">
          <cell r="F10176" t="str">
            <v>EGSU9166051</v>
          </cell>
          <cell r="G10176" t="str">
            <v>GR-2022/02-0001</v>
          </cell>
          <cell r="H10176" t="str">
            <v>202109-S0071, 202110-S0091</v>
          </cell>
          <cell r="I10176" t="str">
            <v>F</v>
          </cell>
          <cell r="J10176">
            <v>14626.62</v>
          </cell>
          <cell r="K10176">
            <v>14626.62</v>
          </cell>
          <cell r="L10176">
            <v>61847.2</v>
          </cell>
          <cell r="M10176" t="str">
            <v>F</v>
          </cell>
          <cell r="N10176">
            <v>4.2284</v>
          </cell>
          <cell r="O10176" t="str">
            <v>I</v>
          </cell>
        </row>
        <row r="10177">
          <cell r="G10177" t="str">
            <v>SPO-2022/02-0001</v>
          </cell>
        </row>
        <row r="10177">
          <cell r="I10177" t="str">
            <v>F</v>
          </cell>
          <cell r="J10177">
            <v>33585</v>
          </cell>
          <cell r="K10177">
            <v>33585</v>
          </cell>
          <cell r="L10177">
            <v>100755</v>
          </cell>
          <cell r="M10177" t="str">
            <v>F</v>
          </cell>
          <cell r="N10177">
            <v>3</v>
          </cell>
          <cell r="O10177" t="str">
            <v>L</v>
          </cell>
        </row>
        <row r="10178">
          <cell r="F10178" t="str">
            <v>SITU9112837</v>
          </cell>
          <cell r="G10178" t="str">
            <v>GR-2022/01-0026</v>
          </cell>
          <cell r="H10178" t="str">
            <v>202105-S0039, 202111-S0011, 202105-S0065, 202111-S0074, 202110-S0013, 202111-S0054, 202111-S0075, 202104-S0079, 202112-S0025, 202104-S0051, 202104-S0019</v>
          </cell>
          <cell r="I10178" t="str">
            <v>F</v>
          </cell>
          <cell r="J10178">
            <v>377156.74</v>
          </cell>
          <cell r="K10178">
            <v>377156.74</v>
          </cell>
          <cell r="L10178">
            <v>377156.74</v>
          </cell>
          <cell r="M10178" t="str">
            <v>F</v>
          </cell>
          <cell r="N10178">
            <v>1</v>
          </cell>
          <cell r="O10178" t="str">
            <v>I</v>
          </cell>
        </row>
        <row r="10179">
          <cell r="G10179" t="str">
            <v>SPO-2021/12-0096</v>
          </cell>
        </row>
        <row r="10179">
          <cell r="I10179" t="str">
            <v>F</v>
          </cell>
          <cell r="J10179">
            <v>2849.2</v>
          </cell>
          <cell r="K10179">
            <v>2849.2</v>
          </cell>
          <cell r="L10179">
            <v>8547.6</v>
          </cell>
          <cell r="M10179" t="str">
            <v>F</v>
          </cell>
          <cell r="N10179">
            <v>3</v>
          </cell>
          <cell r="O10179" t="str">
            <v>L</v>
          </cell>
        </row>
        <row r="10180">
          <cell r="F10180" t="str">
            <v>TCKU7113890</v>
          </cell>
          <cell r="G10180" t="str">
            <v>GR-2022/01-0017</v>
          </cell>
          <cell r="H10180" t="str">
            <v>202110-S0075, 202103-S0106</v>
          </cell>
          <cell r="I10180" t="str">
            <v>F</v>
          </cell>
          <cell r="J10180">
            <v>24972.37</v>
          </cell>
          <cell r="K10180">
            <v>24972.37</v>
          </cell>
          <cell r="L10180">
            <v>106559.6</v>
          </cell>
          <cell r="M10180" t="str">
            <v>F</v>
          </cell>
          <cell r="N10180">
            <v>4.2671</v>
          </cell>
          <cell r="O10180" t="str">
            <v>I</v>
          </cell>
        </row>
        <row r="10181">
          <cell r="F10181" t="str">
            <v>TGBU6372124</v>
          </cell>
          <cell r="G10181" t="str">
            <v>GR-2022/01-0019</v>
          </cell>
          <cell r="H10181" t="str">
            <v>202111-S0078, 202109-S0052, 202110-S0048</v>
          </cell>
          <cell r="I10181" t="str">
            <v>F</v>
          </cell>
          <cell r="J10181">
            <v>12895.74</v>
          </cell>
          <cell r="K10181">
            <v>12895.74</v>
          </cell>
          <cell r="L10181">
            <v>55027.41</v>
          </cell>
          <cell r="M10181" t="str">
            <v>F</v>
          </cell>
          <cell r="N10181">
            <v>4.2671</v>
          </cell>
          <cell r="O10181" t="str">
            <v>I</v>
          </cell>
        </row>
        <row r="10182">
          <cell r="F10182" t="str">
            <v>TLLU4034237</v>
          </cell>
          <cell r="G10182" t="str">
            <v>GR-2022/01-0029</v>
          </cell>
          <cell r="H10182" t="str">
            <v>202010-S0033, 202105-S0059, 202012-S0005, 202111-S0009, 202111-S0049</v>
          </cell>
          <cell r="I10182" t="str">
            <v>F</v>
          </cell>
          <cell r="J10182">
            <v>15163.08</v>
          </cell>
          <cell r="K10182">
            <v>15163.08</v>
          </cell>
          <cell r="L10182">
            <v>64684.18</v>
          </cell>
          <cell r="M10182" t="str">
            <v>F</v>
          </cell>
          <cell r="N10182">
            <v>4.2659</v>
          </cell>
          <cell r="O10182" t="str">
            <v>I</v>
          </cell>
        </row>
        <row r="10183">
          <cell r="F10183" t="str">
            <v>TCLU4953523</v>
          </cell>
          <cell r="G10183" t="str">
            <v>GR-2022/01-0028</v>
          </cell>
          <cell r="H10183" t="str">
            <v>202105-S0059, 202111-S0005, 202110-S0017, 202111-S0009, 202111-S0083, 202101-S0036, 202110-S0044</v>
          </cell>
          <cell r="I10183" t="str">
            <v>F</v>
          </cell>
          <cell r="J10183">
            <v>21389.98</v>
          </cell>
          <cell r="K10183">
            <v>21389.98</v>
          </cell>
          <cell r="L10183">
            <v>91247.52</v>
          </cell>
          <cell r="M10183" t="str">
            <v>F</v>
          </cell>
          <cell r="N10183">
            <v>4.2659</v>
          </cell>
          <cell r="O10183" t="str">
            <v>I</v>
          </cell>
        </row>
        <row r="10184">
          <cell r="F10184" t="str">
            <v>DFSU7834098</v>
          </cell>
          <cell r="G10184" t="str">
            <v>GR-2022/01-0024</v>
          </cell>
          <cell r="H10184" t="str">
            <v>202110-S0030</v>
          </cell>
          <cell r="I10184" t="str">
            <v>F</v>
          </cell>
          <cell r="J10184">
            <v>8324</v>
          </cell>
          <cell r="K10184">
            <v>8324</v>
          </cell>
          <cell r="L10184">
            <v>35538.49</v>
          </cell>
          <cell r="M10184" t="str">
            <v>F</v>
          </cell>
          <cell r="N10184">
            <v>4.2694</v>
          </cell>
          <cell r="O10184" t="str">
            <v>I</v>
          </cell>
        </row>
        <row r="10185">
          <cell r="F10185" t="str">
            <v>DFSU7834098</v>
          </cell>
          <cell r="G10185" t="str">
            <v>GR-2022/01-0023</v>
          </cell>
          <cell r="H10185" t="str">
            <v>202109-S0061</v>
          </cell>
          <cell r="I10185" t="str">
            <v>F</v>
          </cell>
          <cell r="J10185">
            <v>2719.12</v>
          </cell>
          <cell r="K10185">
            <v>2719.12</v>
          </cell>
          <cell r="L10185">
            <v>11609.01</v>
          </cell>
          <cell r="M10185" t="str">
            <v>F</v>
          </cell>
          <cell r="N10185">
            <v>4.2694</v>
          </cell>
          <cell r="O10185" t="str">
            <v>I</v>
          </cell>
        </row>
        <row r="10186">
          <cell r="F10186" t="str">
            <v>DFSU7834098</v>
          </cell>
          <cell r="G10186" t="str">
            <v>GR-2022/01-0022</v>
          </cell>
          <cell r="H10186" t="str">
            <v>202112-S0002, 202110-S0099, 202111-S0031, 202111-S0040, 202111-S0066, 202111-S0071</v>
          </cell>
          <cell r="I10186" t="str">
            <v>F</v>
          </cell>
          <cell r="J10186">
            <v>8356.96</v>
          </cell>
          <cell r="K10186">
            <v>8356.96</v>
          </cell>
          <cell r="L10186">
            <v>35679.21</v>
          </cell>
          <cell r="M10186" t="str">
            <v>F</v>
          </cell>
          <cell r="N10186">
            <v>4.2694</v>
          </cell>
          <cell r="O10186" t="str">
            <v>I</v>
          </cell>
        </row>
        <row r="10187">
          <cell r="F10187" t="str">
            <v>DFSU7834098</v>
          </cell>
          <cell r="G10187" t="str">
            <v>GR-2022/01-0021</v>
          </cell>
          <cell r="H10187" t="str">
            <v>202109-S0063</v>
          </cell>
          <cell r="I10187" t="str">
            <v>F</v>
          </cell>
          <cell r="J10187">
            <v>1745.9</v>
          </cell>
          <cell r="K10187">
            <v>1745.9</v>
          </cell>
          <cell r="L10187">
            <v>7453.95</v>
          </cell>
          <cell r="M10187" t="str">
            <v>F</v>
          </cell>
          <cell r="N10187">
            <v>4.2694</v>
          </cell>
          <cell r="O10187" t="str">
            <v>I</v>
          </cell>
        </row>
        <row r="10188">
          <cell r="G10188" t="str">
            <v>SPO-2021/12-0094</v>
          </cell>
        </row>
        <row r="10188">
          <cell r="I10188" t="str">
            <v>F</v>
          </cell>
          <cell r="J10188">
            <v>600</v>
          </cell>
          <cell r="K10188">
            <v>600</v>
          </cell>
          <cell r="L10188">
            <v>1800</v>
          </cell>
          <cell r="M10188" t="str">
            <v>F</v>
          </cell>
          <cell r="N10188">
            <v>3</v>
          </cell>
          <cell r="O10188" t="str">
            <v>L</v>
          </cell>
        </row>
        <row r="10189">
          <cell r="G10189" t="str">
            <v>SPO-2021/12-0101</v>
          </cell>
        </row>
        <row r="10189">
          <cell r="I10189" t="str">
            <v>F</v>
          </cell>
          <cell r="J10189">
            <v>4000</v>
          </cell>
          <cell r="K10189">
            <v>4000</v>
          </cell>
          <cell r="L10189">
            <v>12000</v>
          </cell>
          <cell r="M10189" t="str">
            <v>F</v>
          </cell>
          <cell r="N10189">
            <v>3</v>
          </cell>
          <cell r="O10189" t="str">
            <v>L</v>
          </cell>
        </row>
        <row r="10190">
          <cell r="F10190" t="str">
            <v>DFSU7834098</v>
          </cell>
          <cell r="G10190" t="str">
            <v>GR-2022/01-0020</v>
          </cell>
          <cell r="H10190" t="str">
            <v>202110-S0001</v>
          </cell>
          <cell r="I10190" t="str">
            <v>F</v>
          </cell>
          <cell r="J10190">
            <v>27899.55</v>
          </cell>
          <cell r="K10190">
            <v>27899.55</v>
          </cell>
          <cell r="L10190">
            <v>119114.34</v>
          </cell>
          <cell r="M10190" t="str">
            <v>F</v>
          </cell>
          <cell r="N10190">
            <v>4.2694</v>
          </cell>
          <cell r="O10190" t="str">
            <v>I</v>
          </cell>
        </row>
        <row r="10191">
          <cell r="F10191" t="str">
            <v>TSLU0535193</v>
          </cell>
          <cell r="G10191" t="str">
            <v>GR-2022/01-0010</v>
          </cell>
          <cell r="H10191" t="str">
            <v>202111-S0014, 202104-S0081, 202110-S0086, 202105-S0017</v>
          </cell>
          <cell r="I10191" t="str">
            <v>F</v>
          </cell>
          <cell r="J10191">
            <v>197458.43</v>
          </cell>
          <cell r="K10191">
            <v>197458.43</v>
          </cell>
          <cell r="L10191">
            <v>197458.43</v>
          </cell>
          <cell r="M10191" t="str">
            <v>F</v>
          </cell>
          <cell r="N10191">
            <v>1</v>
          </cell>
          <cell r="O10191" t="str">
            <v>I</v>
          </cell>
        </row>
        <row r="10192">
          <cell r="F10192" t="str">
            <v>TSLU0535193</v>
          </cell>
          <cell r="G10192" t="str">
            <v>GR-2022/01-0009</v>
          </cell>
          <cell r="H10192" t="str">
            <v>202111-S0003</v>
          </cell>
          <cell r="I10192" t="str">
            <v>F</v>
          </cell>
          <cell r="J10192">
            <v>19113.08</v>
          </cell>
          <cell r="K10192">
            <v>19113.08</v>
          </cell>
          <cell r="L10192">
            <v>19113.08</v>
          </cell>
          <cell r="M10192" t="str">
            <v>F</v>
          </cell>
          <cell r="N10192">
            <v>1</v>
          </cell>
          <cell r="O10192" t="str">
            <v>I</v>
          </cell>
        </row>
        <row r="10193">
          <cell r="F10193" t="str">
            <v>TSLU0535193</v>
          </cell>
          <cell r="G10193" t="str">
            <v>GR-2022/01-0008</v>
          </cell>
          <cell r="H10193" t="str">
            <v>202111-S0062</v>
          </cell>
          <cell r="I10193" t="str">
            <v>F</v>
          </cell>
          <cell r="J10193">
            <v>2109.1</v>
          </cell>
          <cell r="K10193">
            <v>2109.1</v>
          </cell>
          <cell r="L10193">
            <v>2109.1</v>
          </cell>
          <cell r="M10193" t="str">
            <v>F</v>
          </cell>
          <cell r="N10193">
            <v>1</v>
          </cell>
          <cell r="O10193" t="str">
            <v>I</v>
          </cell>
        </row>
        <row r="10194">
          <cell r="G10194" t="str">
            <v>SPO-2022/04-0044</v>
          </cell>
        </row>
        <row r="10194">
          <cell r="I10194" t="str">
            <v>F</v>
          </cell>
          <cell r="J10194">
            <v>13000</v>
          </cell>
          <cell r="K10194">
            <v>13000</v>
          </cell>
          <cell r="L10194">
            <v>39000</v>
          </cell>
          <cell r="M10194" t="str">
            <v>F</v>
          </cell>
          <cell r="N10194">
            <v>3</v>
          </cell>
          <cell r="O10194" t="str">
            <v>L</v>
          </cell>
        </row>
        <row r="10195">
          <cell r="F10195" t="str">
            <v>TSLU0535193</v>
          </cell>
          <cell r="G10195" t="str">
            <v>GR-2022/01-0007</v>
          </cell>
          <cell r="H10195" t="str">
            <v>202109-S0029</v>
          </cell>
          <cell r="I10195" t="str">
            <v>F</v>
          </cell>
          <cell r="J10195">
            <v>688.4</v>
          </cell>
          <cell r="K10195">
            <v>688.4</v>
          </cell>
          <cell r="L10195">
            <v>688.4</v>
          </cell>
          <cell r="M10195" t="str">
            <v>F</v>
          </cell>
          <cell r="N10195">
            <v>1</v>
          </cell>
          <cell r="O10195" t="str">
            <v>I</v>
          </cell>
        </row>
        <row r="10196">
          <cell r="F10196" t="str">
            <v>TSLU0535193</v>
          </cell>
          <cell r="G10196" t="str">
            <v>GR-2022/01-0006</v>
          </cell>
          <cell r="H10196" t="str">
            <v>202109-S0058, 202109-S0003, 202104-S0076, 202111-S0038, 202111-S0068, 202105-S0029, 202103-S0067, 202111-S0030, 202111-S0020, 202011-S0122, 202110-S0089, 202104-S0069, 202108-S0008</v>
          </cell>
          <cell r="I10196" t="str">
            <v>F</v>
          </cell>
          <cell r="J10196">
            <v>289075.03</v>
          </cell>
          <cell r="K10196">
            <v>289075.03</v>
          </cell>
          <cell r="L10196">
            <v>289075.03</v>
          </cell>
          <cell r="M10196" t="str">
            <v>F</v>
          </cell>
          <cell r="N10196">
            <v>1</v>
          </cell>
          <cell r="O10196" t="str">
            <v>I</v>
          </cell>
        </row>
        <row r="10197">
          <cell r="G10197" t="str">
            <v>SPO-2021/12-0107, SPO-2022/03-0018</v>
          </cell>
        </row>
        <row r="10197">
          <cell r="I10197" t="str">
            <v>F</v>
          </cell>
          <cell r="J10197">
            <v>5686</v>
          </cell>
          <cell r="K10197">
            <v>5686</v>
          </cell>
          <cell r="L10197">
            <v>17058</v>
          </cell>
          <cell r="M10197" t="str">
            <v>F</v>
          </cell>
          <cell r="N10197">
            <v>3</v>
          </cell>
          <cell r="O10197" t="str">
            <v>L</v>
          </cell>
        </row>
        <row r="10198">
          <cell r="F10198" t="str">
            <v>TSLU0535193</v>
          </cell>
          <cell r="G10198" t="str">
            <v>GR-2022/01-0005</v>
          </cell>
          <cell r="H10198" t="str">
            <v>202110-S0027, 202012-S0019, 202110-S0085, 202110-S0019, 202110-S0034, 202110-S0024, 202110-S0093, 202110-S0009</v>
          </cell>
          <cell r="I10198" t="str">
            <v>F</v>
          </cell>
          <cell r="J10198">
            <v>224972.11</v>
          </cell>
          <cell r="K10198">
            <v>224972.11</v>
          </cell>
          <cell r="L10198">
            <v>224972.11</v>
          </cell>
          <cell r="M10198" t="str">
            <v>F</v>
          </cell>
          <cell r="N10198">
            <v>1</v>
          </cell>
          <cell r="O10198" t="str">
            <v>I</v>
          </cell>
        </row>
        <row r="10199">
          <cell r="F10199" t="str">
            <v>CSNU7358188</v>
          </cell>
          <cell r="G10199" t="str">
            <v>GR-2022/01-0015</v>
          </cell>
          <cell r="H10199" t="str">
            <v>202109-S0071</v>
          </cell>
          <cell r="I10199" t="str">
            <v>F</v>
          </cell>
          <cell r="J10199">
            <v>14571.55</v>
          </cell>
          <cell r="K10199">
            <v>14571.55</v>
          </cell>
          <cell r="L10199">
            <v>62178.26</v>
          </cell>
          <cell r="M10199" t="str">
            <v>F</v>
          </cell>
          <cell r="N10199">
            <v>4.2671</v>
          </cell>
          <cell r="O10199" t="str">
            <v>I</v>
          </cell>
        </row>
        <row r="10200">
          <cell r="F10200" t="str">
            <v>BEAU6006981</v>
          </cell>
          <cell r="G10200" t="str">
            <v>GR-2022/01-0011</v>
          </cell>
          <cell r="H10200" t="str">
            <v>202109-S0071</v>
          </cell>
          <cell r="I10200" t="str">
            <v>F</v>
          </cell>
          <cell r="J10200">
            <v>14618.57</v>
          </cell>
          <cell r="K10200">
            <v>14618.57</v>
          </cell>
          <cell r="L10200">
            <v>62378.9</v>
          </cell>
          <cell r="M10200" t="str">
            <v>F</v>
          </cell>
          <cell r="N10200">
            <v>4.2671</v>
          </cell>
          <cell r="O10200" t="str">
            <v>I</v>
          </cell>
        </row>
        <row r="10201">
          <cell r="F10201" t="str">
            <v>SEGU6601820</v>
          </cell>
          <cell r="G10201" t="str">
            <v>GR-2022/01-0012</v>
          </cell>
          <cell r="H10201" t="str">
            <v>202104-S0006, 202109-S0066, 202110-S0096</v>
          </cell>
          <cell r="I10201" t="str">
            <v>F</v>
          </cell>
          <cell r="J10201">
            <v>18931.8</v>
          </cell>
          <cell r="K10201">
            <v>18931.8</v>
          </cell>
          <cell r="L10201">
            <v>80783.88</v>
          </cell>
          <cell r="M10201" t="str">
            <v>F</v>
          </cell>
          <cell r="N10201">
            <v>4.2671</v>
          </cell>
          <cell r="O10201" t="str">
            <v>I</v>
          </cell>
        </row>
        <row r="10202">
          <cell r="F10202" t="str">
            <v>OOLU9903782</v>
          </cell>
          <cell r="G10202" t="str">
            <v>GR-2022/01-0002</v>
          </cell>
          <cell r="H10202" t="str">
            <v>202007-S0073</v>
          </cell>
          <cell r="I10202" t="str">
            <v>F</v>
          </cell>
          <cell r="J10202">
            <v>15696</v>
          </cell>
          <cell r="K10202">
            <v>15696</v>
          </cell>
          <cell r="L10202">
            <v>66976.4</v>
          </cell>
          <cell r="M10202" t="str">
            <v>F</v>
          </cell>
          <cell r="N10202">
            <v>4.2671</v>
          </cell>
          <cell r="O10202" t="str">
            <v>I</v>
          </cell>
        </row>
        <row r="10203">
          <cell r="F10203" t="str">
            <v>OOLU9475914</v>
          </cell>
          <cell r="G10203" t="str">
            <v>GR-2021/12-0072</v>
          </cell>
          <cell r="H10203" t="str">
            <v>202101-S0021, 202106-S0003, 202103-S0018, 202110-S0083, 202105-S0042, 202111-S0018</v>
          </cell>
          <cell r="I10203" t="str">
            <v>F</v>
          </cell>
          <cell r="J10203">
            <v>13771.01</v>
          </cell>
          <cell r="K10203">
            <v>13771.01</v>
          </cell>
          <cell r="L10203">
            <v>58793.95</v>
          </cell>
          <cell r="M10203" t="str">
            <v>F</v>
          </cell>
          <cell r="N10203">
            <v>4.2694</v>
          </cell>
          <cell r="O10203" t="str">
            <v>I</v>
          </cell>
        </row>
        <row r="10204">
          <cell r="F10204" t="str">
            <v>OOLU9409070</v>
          </cell>
          <cell r="G10204" t="str">
            <v>GR-2021/12-0071</v>
          </cell>
          <cell r="H10204" t="str">
            <v>202101-S0021, 202106-S0003, 202101-S0022, 202105-S0042, 202103-S0018</v>
          </cell>
          <cell r="I10204" t="str">
            <v>F</v>
          </cell>
          <cell r="J10204">
            <v>22200.57</v>
          </cell>
          <cell r="K10204">
            <v>22200.57</v>
          </cell>
          <cell r="L10204">
            <v>94783.11</v>
          </cell>
          <cell r="M10204" t="str">
            <v>F</v>
          </cell>
          <cell r="N10204">
            <v>4.2694</v>
          </cell>
          <cell r="O10204" t="str">
            <v>I</v>
          </cell>
        </row>
        <row r="10205">
          <cell r="F10205" t="str">
            <v>OOLU9417100</v>
          </cell>
          <cell r="G10205" t="str">
            <v>GR-2021/12-0075</v>
          </cell>
          <cell r="H10205" t="str">
            <v>202104-S0050, 202103-S0018, 202012-S0079, 202106-S0003, 202110-S0083, 202104-S0087, 202008-S0072</v>
          </cell>
          <cell r="I10205" t="str">
            <v>F</v>
          </cell>
          <cell r="J10205">
            <v>15913.52</v>
          </cell>
          <cell r="K10205">
            <v>15913.52</v>
          </cell>
          <cell r="L10205">
            <v>67941.18</v>
          </cell>
          <cell r="M10205" t="str">
            <v>F</v>
          </cell>
          <cell r="N10205">
            <v>4.2694</v>
          </cell>
          <cell r="O10205" t="str">
            <v>I</v>
          </cell>
        </row>
        <row r="10206">
          <cell r="F10206" t="str">
            <v>BEAU4355650</v>
          </cell>
          <cell r="G10206" t="str">
            <v>GR-2021/12-0047</v>
          </cell>
          <cell r="H10206" t="str">
            <v>202006-S0086, 202103-S0023, 202106-S0048, 202012-S0046, 202105-S0044, 202104-S0047, 202008-S0024</v>
          </cell>
          <cell r="I10206" t="str">
            <v>F</v>
          </cell>
          <cell r="J10206">
            <v>15115.12</v>
          </cell>
          <cell r="K10206">
            <v>15115.12</v>
          </cell>
          <cell r="L10206">
            <v>64532.49</v>
          </cell>
          <cell r="M10206" t="str">
            <v>F</v>
          </cell>
          <cell r="N10206">
            <v>4.2694</v>
          </cell>
          <cell r="O10206" t="str">
            <v>I</v>
          </cell>
        </row>
        <row r="10207">
          <cell r="F10207" t="str">
            <v>TCNU8368674</v>
          </cell>
          <cell r="G10207" t="str">
            <v>GR-2022/01-0001</v>
          </cell>
          <cell r="H10207" t="str">
            <v>202104-S0050, 202103-S0018, 202109-S0064, 202012-S0079, 202008-S0072, 202111-S0018, 202110-S0083, 202104-S0087, 202012-S0055</v>
          </cell>
          <cell r="I10207" t="str">
            <v>F</v>
          </cell>
          <cell r="J10207">
            <v>17306.92</v>
          </cell>
          <cell r="K10207">
            <v>17306.92</v>
          </cell>
          <cell r="L10207">
            <v>73850.36</v>
          </cell>
          <cell r="M10207" t="str">
            <v>F</v>
          </cell>
          <cell r="N10207">
            <v>4.2671</v>
          </cell>
          <cell r="O10207" t="str">
            <v>I</v>
          </cell>
        </row>
        <row r="10208">
          <cell r="G10208" t="str">
            <v>SPO-2022/03-0013</v>
          </cell>
        </row>
        <row r="10208">
          <cell r="I10208" t="str">
            <v>F</v>
          </cell>
          <cell r="J10208">
            <v>3219.5</v>
          </cell>
          <cell r="K10208">
            <v>3219.5</v>
          </cell>
          <cell r="L10208">
            <v>9658.5</v>
          </cell>
          <cell r="M10208" t="str">
            <v>F</v>
          </cell>
          <cell r="N10208">
            <v>3</v>
          </cell>
          <cell r="O10208" t="str">
            <v>L</v>
          </cell>
        </row>
        <row r="10209">
          <cell r="F10209" t="str">
            <v>SEGU4333307</v>
          </cell>
          <cell r="G10209" t="str">
            <v>GR-2022/01-0003</v>
          </cell>
          <cell r="H10209" t="str">
            <v>202106-S0003, 202103-S0018, 202111-S0018, 202110-S0083, 202109-S0064, 202105-S0042</v>
          </cell>
          <cell r="I10209" t="str">
            <v>F</v>
          </cell>
          <cell r="J10209">
            <v>17596.16</v>
          </cell>
          <cell r="K10209">
            <v>17596.16</v>
          </cell>
          <cell r="L10209">
            <v>75084.57</v>
          </cell>
          <cell r="M10209" t="str">
            <v>F</v>
          </cell>
          <cell r="N10209">
            <v>4.2671</v>
          </cell>
          <cell r="O10209" t="str">
            <v>I</v>
          </cell>
        </row>
        <row r="10210">
          <cell r="G10210" t="str">
            <v>SPO-2022/06-0009, SPO-2022/03-0011</v>
          </cell>
        </row>
        <row r="10210">
          <cell r="I10210" t="str">
            <v>F</v>
          </cell>
          <cell r="J10210">
            <v>13800</v>
          </cell>
          <cell r="K10210">
            <v>13800</v>
          </cell>
          <cell r="L10210">
            <v>41400</v>
          </cell>
          <cell r="M10210" t="str">
            <v>F</v>
          </cell>
          <cell r="N10210">
            <v>3</v>
          </cell>
          <cell r="O10210" t="str">
            <v>L</v>
          </cell>
        </row>
        <row r="10211">
          <cell r="G10211" t="str">
            <v>GR-2021/12-0020</v>
          </cell>
        </row>
        <row r="10211">
          <cell r="I10211" t="str">
            <v>F</v>
          </cell>
          <cell r="J10211">
            <v>138</v>
          </cell>
          <cell r="K10211">
            <v>138</v>
          </cell>
          <cell r="L10211">
            <v>138</v>
          </cell>
          <cell r="M10211" t="str">
            <v>T</v>
          </cell>
          <cell r="N10211">
            <v>1</v>
          </cell>
        </row>
        <row r="10212">
          <cell r="F10212" t="str">
            <v>TGHU9811074</v>
          </cell>
          <cell r="G10212" t="str">
            <v>GR-2021/12-0077</v>
          </cell>
          <cell r="H10212" t="str">
            <v>202102-S0005, 202109-S0066, 202110-S0094</v>
          </cell>
          <cell r="I10212" t="str">
            <v>F</v>
          </cell>
          <cell r="J10212">
            <v>19539</v>
          </cell>
          <cell r="K10212">
            <v>19539</v>
          </cell>
          <cell r="L10212">
            <v>83374.87</v>
          </cell>
          <cell r="M10212" t="str">
            <v>F</v>
          </cell>
          <cell r="N10212">
            <v>4.2671</v>
          </cell>
          <cell r="O10212" t="str">
            <v>I</v>
          </cell>
        </row>
        <row r="10213">
          <cell r="G10213" t="str">
            <v>SPO-2022/03-0023, SPO-2022/01-0001</v>
          </cell>
        </row>
        <row r="10213">
          <cell r="I10213" t="str">
            <v>F</v>
          </cell>
          <cell r="J10213">
            <v>18300</v>
          </cell>
          <cell r="K10213">
            <v>18300</v>
          </cell>
          <cell r="L10213">
            <v>54900</v>
          </cell>
          <cell r="M10213" t="str">
            <v>F</v>
          </cell>
          <cell r="N10213">
            <v>3</v>
          </cell>
          <cell r="O10213" t="str">
            <v>L</v>
          </cell>
        </row>
        <row r="10214">
          <cell r="G10214" t="str">
            <v>SPO-2022/04-0008, SPO-2022/06-0024</v>
          </cell>
        </row>
        <row r="10214">
          <cell r="I10214" t="str">
            <v>F</v>
          </cell>
          <cell r="J10214">
            <v>15964</v>
          </cell>
          <cell r="K10214">
            <v>15964</v>
          </cell>
          <cell r="L10214">
            <v>47892</v>
          </cell>
          <cell r="M10214" t="str">
            <v>F</v>
          </cell>
          <cell r="N10214">
            <v>3</v>
          </cell>
          <cell r="O10214" t="str">
            <v>L</v>
          </cell>
        </row>
        <row r="10215">
          <cell r="G10215" t="str">
            <v>SPO-2021/12-0066, SPO-2022/05-0001</v>
          </cell>
        </row>
        <row r="10215">
          <cell r="I10215" t="str">
            <v>F</v>
          </cell>
          <cell r="J10215">
            <v>22800</v>
          </cell>
          <cell r="K10215">
            <v>22800</v>
          </cell>
          <cell r="L10215">
            <v>68400</v>
          </cell>
          <cell r="M10215" t="str">
            <v>F</v>
          </cell>
          <cell r="N10215">
            <v>3</v>
          </cell>
          <cell r="O10215" t="str">
            <v>L</v>
          </cell>
        </row>
        <row r="10216">
          <cell r="G10216" t="str">
            <v>SPO-2022/12-0069, SPO-2022/08-0032</v>
          </cell>
        </row>
        <row r="10216">
          <cell r="I10216" t="str">
            <v>F</v>
          </cell>
          <cell r="J10216">
            <v>83375</v>
          </cell>
          <cell r="K10216">
            <v>83375</v>
          </cell>
          <cell r="L10216">
            <v>250125</v>
          </cell>
          <cell r="M10216" t="str">
            <v>F</v>
          </cell>
          <cell r="N10216">
            <v>3</v>
          </cell>
          <cell r="O10216" t="str">
            <v>L</v>
          </cell>
        </row>
        <row r="10217">
          <cell r="G10217" t="str">
            <v>SPO-2022/03-0018</v>
          </cell>
        </row>
        <row r="10217">
          <cell r="I10217" t="str">
            <v>F</v>
          </cell>
          <cell r="J10217">
            <v>4350</v>
          </cell>
          <cell r="K10217">
            <v>4350</v>
          </cell>
          <cell r="L10217">
            <v>13050</v>
          </cell>
          <cell r="M10217" t="str">
            <v>F</v>
          </cell>
          <cell r="N10217">
            <v>3</v>
          </cell>
          <cell r="O10217" t="str">
            <v>L</v>
          </cell>
        </row>
        <row r="10218">
          <cell r="G10218" t="str">
            <v>SPO-2022/06-0074, SPO-2022/04-0011, SPO-2022/08-0022, SPO-2022/07-0039, SPO-2022/06-0012</v>
          </cell>
        </row>
        <row r="10218">
          <cell r="I10218" t="str">
            <v>F</v>
          </cell>
          <cell r="J10218">
            <v>123620</v>
          </cell>
          <cell r="K10218">
            <v>123620</v>
          </cell>
          <cell r="L10218">
            <v>370860</v>
          </cell>
          <cell r="M10218" t="str">
            <v>F</v>
          </cell>
          <cell r="N10218">
            <v>3</v>
          </cell>
          <cell r="O10218" t="str">
            <v>L</v>
          </cell>
        </row>
        <row r="10219">
          <cell r="F10219" t="str">
            <v>EITU1960273</v>
          </cell>
          <cell r="G10219" t="str">
            <v>GR-2022/02-0021</v>
          </cell>
          <cell r="H10219" t="str">
            <v>202104-S0047, 202103-S0023, 202105-S0001, 202012-S0046</v>
          </cell>
          <cell r="I10219" t="str">
            <v>F</v>
          </cell>
          <cell r="J10219">
            <v>15384.57</v>
          </cell>
          <cell r="K10219">
            <v>15384.57</v>
          </cell>
          <cell r="L10219">
            <v>65170.58</v>
          </cell>
          <cell r="M10219" t="str">
            <v>F</v>
          </cell>
          <cell r="N10219">
            <v>4.2361</v>
          </cell>
          <cell r="O10219" t="str">
            <v>I</v>
          </cell>
        </row>
        <row r="10220">
          <cell r="F10220" t="str">
            <v>TEMU6239960</v>
          </cell>
          <cell r="G10220" t="str">
            <v>GR-2022/02-0015</v>
          </cell>
          <cell r="H10220" t="str">
            <v>202010-S0094, 202111-S0017</v>
          </cell>
          <cell r="I10220" t="str">
            <v>F</v>
          </cell>
          <cell r="J10220">
            <v>14452.02</v>
          </cell>
          <cell r="K10220">
            <v>14452.02</v>
          </cell>
          <cell r="L10220">
            <v>61220.2</v>
          </cell>
          <cell r="M10220" t="str">
            <v>F</v>
          </cell>
          <cell r="N10220">
            <v>4.2361</v>
          </cell>
          <cell r="O10220" t="str">
            <v>I</v>
          </cell>
        </row>
        <row r="10221">
          <cell r="F10221" t="str">
            <v>BMOU5397150</v>
          </cell>
          <cell r="G10221" t="str">
            <v>GR-2022/02-0016</v>
          </cell>
          <cell r="H10221" t="str">
            <v>202010-S0094</v>
          </cell>
          <cell r="I10221" t="str">
            <v>F</v>
          </cell>
          <cell r="J10221">
            <v>13887.45</v>
          </cell>
          <cell r="K10221">
            <v>13887.45</v>
          </cell>
          <cell r="L10221">
            <v>58828.63</v>
          </cell>
          <cell r="M10221" t="str">
            <v>F</v>
          </cell>
          <cell r="N10221">
            <v>4.2361</v>
          </cell>
          <cell r="O10221" t="str">
            <v>I</v>
          </cell>
        </row>
        <row r="10222">
          <cell r="I10222" t="str">
            <v>F</v>
          </cell>
          <cell r="J10222">
            <v>320</v>
          </cell>
          <cell r="K10222">
            <v>320</v>
          </cell>
          <cell r="L10222">
            <v>960</v>
          </cell>
          <cell r="M10222" t="str">
            <v>F</v>
          </cell>
          <cell r="N10222">
            <v>3</v>
          </cell>
          <cell r="O10222" t="str">
            <v>N</v>
          </cell>
        </row>
        <row r="10223">
          <cell r="F10223" t="str">
            <v>EITU1401655</v>
          </cell>
          <cell r="G10223" t="str">
            <v>GR-2022/02-0006</v>
          </cell>
          <cell r="H10223" t="str">
            <v>202110-S0067, 202006-S0079</v>
          </cell>
          <cell r="I10223" t="str">
            <v>F</v>
          </cell>
          <cell r="J10223">
            <v>15497.8</v>
          </cell>
          <cell r="K10223">
            <v>15497.8</v>
          </cell>
          <cell r="L10223">
            <v>65585.14</v>
          </cell>
          <cell r="M10223" t="str">
            <v>F</v>
          </cell>
          <cell r="N10223">
            <v>4.2319</v>
          </cell>
          <cell r="O10223" t="str">
            <v>I</v>
          </cell>
        </row>
        <row r="10224">
          <cell r="G10224" t="str">
            <v>SPO-2022/03-0021</v>
          </cell>
        </row>
        <row r="10224">
          <cell r="I10224" t="str">
            <v>F</v>
          </cell>
          <cell r="J10224">
            <v>20746</v>
          </cell>
          <cell r="K10224">
            <v>20746</v>
          </cell>
          <cell r="L10224">
            <v>62238</v>
          </cell>
          <cell r="M10224" t="str">
            <v>F</v>
          </cell>
          <cell r="N10224">
            <v>3</v>
          </cell>
          <cell r="O10224" t="str">
            <v>N</v>
          </cell>
        </row>
        <row r="10225">
          <cell r="G10225" t="str">
            <v>SPO-2022/06-0002, SPO-2021/12-0088, SPO-2021/12-0084</v>
          </cell>
        </row>
        <row r="10225">
          <cell r="I10225" t="str">
            <v>F</v>
          </cell>
          <cell r="J10225">
            <v>24740</v>
          </cell>
          <cell r="K10225">
            <v>24740</v>
          </cell>
          <cell r="L10225">
            <v>74220</v>
          </cell>
          <cell r="M10225" t="str">
            <v>F</v>
          </cell>
          <cell r="N10225">
            <v>3</v>
          </cell>
          <cell r="O10225" t="str">
            <v>N</v>
          </cell>
        </row>
        <row r="10226">
          <cell r="F10226" t="str">
            <v>EITU9045674</v>
          </cell>
          <cell r="G10226" t="str">
            <v>GR-2022/02-0010</v>
          </cell>
          <cell r="H10226" t="str">
            <v>202104-S0086, 202111-S0017, 202104-S0047, 202110-S0051, 202105-S0044</v>
          </cell>
          <cell r="I10226" t="str">
            <v>F</v>
          </cell>
          <cell r="J10226">
            <v>13207.73</v>
          </cell>
          <cell r="K10226">
            <v>13207.73</v>
          </cell>
          <cell r="L10226">
            <v>55893.79</v>
          </cell>
          <cell r="M10226" t="str">
            <v>F</v>
          </cell>
          <cell r="N10226">
            <v>4.2319</v>
          </cell>
          <cell r="O10226" t="str">
            <v>I</v>
          </cell>
        </row>
        <row r="10227">
          <cell r="F10227" t="str">
            <v>EGHU9284106</v>
          </cell>
          <cell r="G10227" t="str">
            <v>GR-2022/02-0011</v>
          </cell>
          <cell r="H10227" t="str">
            <v>202105-S0020, 202111-S0017, 202011-S0113</v>
          </cell>
          <cell r="I10227" t="str">
            <v>F</v>
          </cell>
          <cell r="J10227">
            <v>14190.52</v>
          </cell>
          <cell r="K10227">
            <v>14190.52</v>
          </cell>
          <cell r="L10227">
            <v>60052.86</v>
          </cell>
          <cell r="M10227" t="str">
            <v>F</v>
          </cell>
          <cell r="N10227">
            <v>4.2319</v>
          </cell>
          <cell r="O10227" t="str">
            <v>I</v>
          </cell>
        </row>
        <row r="10228">
          <cell r="G10228" t="str">
            <v>SPO-2021/12-0088, SPO-2022/04-0048</v>
          </cell>
        </row>
        <row r="10228">
          <cell r="I10228" t="str">
            <v>F</v>
          </cell>
          <cell r="J10228">
            <v>20430</v>
          </cell>
          <cell r="K10228">
            <v>20430</v>
          </cell>
          <cell r="L10228">
            <v>61290</v>
          </cell>
          <cell r="M10228" t="str">
            <v>F</v>
          </cell>
          <cell r="N10228">
            <v>3</v>
          </cell>
          <cell r="O10228" t="str">
            <v>L</v>
          </cell>
        </row>
        <row r="10229">
          <cell r="G10229" t="str">
            <v>SPO-2022/03-0010</v>
          </cell>
        </row>
        <row r="10229">
          <cell r="I10229" t="str">
            <v>F</v>
          </cell>
          <cell r="J10229">
            <v>10000</v>
          </cell>
          <cell r="K10229">
            <v>10000</v>
          </cell>
          <cell r="L10229">
            <v>30000</v>
          </cell>
          <cell r="M10229" t="str">
            <v>F</v>
          </cell>
          <cell r="N10229">
            <v>3</v>
          </cell>
          <cell r="O10229" t="str">
            <v>L</v>
          </cell>
        </row>
        <row r="10230">
          <cell r="F10230" t="str">
            <v>TLLU4012557</v>
          </cell>
          <cell r="G10230" t="str">
            <v>GR-2022/02-0007</v>
          </cell>
          <cell r="H10230" t="str">
            <v>202111-S0024, 202103-S0015</v>
          </cell>
          <cell r="I10230" t="str">
            <v>F</v>
          </cell>
          <cell r="J10230">
            <v>16296.28</v>
          </cell>
          <cell r="K10230">
            <v>16296.28</v>
          </cell>
          <cell r="L10230">
            <v>68964.23</v>
          </cell>
          <cell r="M10230" t="str">
            <v>F</v>
          </cell>
          <cell r="N10230">
            <v>4.2319</v>
          </cell>
          <cell r="O10230" t="str">
            <v>I</v>
          </cell>
        </row>
        <row r="10231">
          <cell r="G10231" t="str">
            <v>SPO-2021/12-0103</v>
          </cell>
        </row>
        <row r="10231">
          <cell r="I10231" t="str">
            <v>F</v>
          </cell>
          <cell r="J10231">
            <v>22575</v>
          </cell>
          <cell r="K10231">
            <v>22575</v>
          </cell>
          <cell r="L10231">
            <v>67725</v>
          </cell>
          <cell r="M10231" t="str">
            <v>F</v>
          </cell>
          <cell r="N10231">
            <v>3</v>
          </cell>
          <cell r="O10231" t="str">
            <v>L</v>
          </cell>
        </row>
        <row r="10232">
          <cell r="G10232" t="str">
            <v>SPO-2022/02-0002</v>
          </cell>
        </row>
        <row r="10232">
          <cell r="I10232" t="str">
            <v>F</v>
          </cell>
          <cell r="J10232">
            <v>17100</v>
          </cell>
          <cell r="K10232">
            <v>17100</v>
          </cell>
          <cell r="L10232">
            <v>51300</v>
          </cell>
          <cell r="M10232" t="str">
            <v>F</v>
          </cell>
          <cell r="N10232">
            <v>3</v>
          </cell>
          <cell r="O10232" t="str">
            <v>L</v>
          </cell>
        </row>
        <row r="10233">
          <cell r="F10233" t="str">
            <v>TLLU4775970</v>
          </cell>
          <cell r="G10233" t="str">
            <v>GR-2022/02-0019</v>
          </cell>
          <cell r="H10233" t="str">
            <v>202102-S0005, 202103-S0086, 202109-S0066, 202110-S0094</v>
          </cell>
          <cell r="I10233" t="str">
            <v>F</v>
          </cell>
          <cell r="J10233">
            <v>18844.32</v>
          </cell>
          <cell r="K10233">
            <v>18844.32</v>
          </cell>
          <cell r="L10233">
            <v>79747.28</v>
          </cell>
          <cell r="M10233" t="str">
            <v>F</v>
          </cell>
          <cell r="N10233">
            <v>4.2319</v>
          </cell>
          <cell r="O10233" t="str">
            <v>I</v>
          </cell>
        </row>
        <row r="10234">
          <cell r="G10234" t="str">
            <v>SPO-2022/12-0062, SPO-2023/03-0007, SPO-2023/01-0007</v>
          </cell>
        </row>
        <row r="10234">
          <cell r="I10234" t="str">
            <v>F</v>
          </cell>
          <cell r="J10234">
            <v>63400</v>
          </cell>
          <cell r="K10234">
            <v>63400</v>
          </cell>
          <cell r="L10234">
            <v>190200</v>
          </cell>
          <cell r="M10234" t="str">
            <v>F</v>
          </cell>
          <cell r="N10234">
            <v>3</v>
          </cell>
          <cell r="O10234" t="str">
            <v>L</v>
          </cell>
        </row>
        <row r="10235">
          <cell r="G10235" t="str">
            <v>SPO-2022/03-0028</v>
          </cell>
        </row>
        <row r="10235">
          <cell r="I10235" t="str">
            <v>F</v>
          </cell>
          <cell r="J10235">
            <v>137544</v>
          </cell>
          <cell r="K10235">
            <v>137544</v>
          </cell>
          <cell r="L10235">
            <v>137544</v>
          </cell>
          <cell r="M10235" t="str">
            <v>F</v>
          </cell>
          <cell r="N10235">
            <v>1</v>
          </cell>
          <cell r="O10235" t="str">
            <v>L</v>
          </cell>
        </row>
        <row r="10236">
          <cell r="F10236" t="str">
            <v>TGBU7832950</v>
          </cell>
          <cell r="G10236" t="str">
            <v>GR-2021/12-0059</v>
          </cell>
          <cell r="H10236" t="str">
            <v>202111-S0017, 202012-S0054, 202106-S0041, 202104-S0086, 202106-S0027, 202106-S0007, 202110-S0053, 202104-S0044, 202012-S0074, 202103-S0023, 202010-S0074</v>
          </cell>
          <cell r="I10236" t="str">
            <v>F</v>
          </cell>
          <cell r="J10236">
            <v>28680.49</v>
          </cell>
          <cell r="K10236">
            <v>28680.49</v>
          </cell>
          <cell r="L10236">
            <v>122382.52</v>
          </cell>
          <cell r="M10236" t="str">
            <v>F</v>
          </cell>
          <cell r="N10236">
            <v>4.2671</v>
          </cell>
          <cell r="O10236" t="str">
            <v>I</v>
          </cell>
        </row>
        <row r="10237">
          <cell r="F10237" t="str">
            <v>OOCU7841725</v>
          </cell>
          <cell r="G10237" t="str">
            <v>GR-2021/12-0046</v>
          </cell>
          <cell r="H10237" t="str">
            <v>202106-S0016, 202104-S0078, 202109-S0053, 202108-S0020</v>
          </cell>
          <cell r="I10237" t="str">
            <v>F</v>
          </cell>
          <cell r="J10237">
            <v>19244.32</v>
          </cell>
          <cell r="K10237">
            <v>19244.32</v>
          </cell>
          <cell r="L10237">
            <v>81738.32</v>
          </cell>
          <cell r="M10237" t="str">
            <v>F</v>
          </cell>
          <cell r="N10237">
            <v>4.2474</v>
          </cell>
          <cell r="O10237" t="str">
            <v>I</v>
          </cell>
        </row>
        <row r="10238">
          <cell r="F10238" t="str">
            <v>OOCU7345936</v>
          </cell>
          <cell r="G10238" t="str">
            <v>GR-2021/12-0043</v>
          </cell>
          <cell r="H10238" t="str">
            <v>202109-S0056, 202105-S0043, 202108-S0025, 202103-S0103, 202110-S0026, 202106-S0016, 202104-S0078, 202110-S0031, 202109-S0036</v>
          </cell>
          <cell r="I10238" t="str">
            <v>F</v>
          </cell>
          <cell r="J10238">
            <v>17755.98</v>
          </cell>
          <cell r="K10238">
            <v>17755.98</v>
          </cell>
          <cell r="L10238">
            <v>75416.75</v>
          </cell>
          <cell r="M10238" t="str">
            <v>F</v>
          </cell>
          <cell r="N10238">
            <v>4.2474</v>
          </cell>
          <cell r="O10238" t="str">
            <v>I</v>
          </cell>
        </row>
        <row r="10239">
          <cell r="F10239" t="str">
            <v>CCLU7692387</v>
          </cell>
          <cell r="G10239" t="str">
            <v>GR-2021/12-0045</v>
          </cell>
          <cell r="H10239" t="str">
            <v>202104-S0101, 202105-S0033, 202111-S0045, 202111-S0028, 202103-S0032, 202110-S0022, 202109-S0027, 202108-S0004, 202109-S0045, 202104-S0102, 202106-S0054, 202006-S0021, 202111-S0056, 202111-S0027, 202110-S0012, 202010-S0079, 202110-S0011, 202111-S0042, 202109-S0011, 202106-S0019, 202105-S0036, 202105-S0014, 202109-S0070, 202012-S0050, 202008-S0014</v>
          </cell>
          <cell r="I10239" t="str">
            <v>F</v>
          </cell>
          <cell r="J10239">
            <v>558416.47</v>
          </cell>
          <cell r="K10239">
            <v>558416.47</v>
          </cell>
          <cell r="L10239">
            <v>558416.47</v>
          </cell>
          <cell r="M10239" t="str">
            <v>F</v>
          </cell>
          <cell r="N10239">
            <v>1</v>
          </cell>
          <cell r="O10239" t="str">
            <v>I</v>
          </cell>
        </row>
        <row r="10240">
          <cell r="G10240" t="str">
            <v>SPO-2021/12-0107</v>
          </cell>
        </row>
        <row r="10240">
          <cell r="I10240" t="str">
            <v>F</v>
          </cell>
          <cell r="J10240">
            <v>2835</v>
          </cell>
          <cell r="K10240">
            <v>2835</v>
          </cell>
          <cell r="L10240">
            <v>8505</v>
          </cell>
          <cell r="M10240" t="str">
            <v>F</v>
          </cell>
          <cell r="N10240">
            <v>3</v>
          </cell>
          <cell r="O10240" t="str">
            <v>L</v>
          </cell>
        </row>
        <row r="10241">
          <cell r="F10241" t="str">
            <v>TGBU6597650</v>
          </cell>
          <cell r="G10241" t="str">
            <v>GR-2022/01-0016</v>
          </cell>
          <cell r="H10241" t="str">
            <v>202103-S0106, 202105-S0041</v>
          </cell>
          <cell r="I10241" t="str">
            <v>F</v>
          </cell>
          <cell r="J10241">
            <v>19870.83</v>
          </cell>
          <cell r="K10241">
            <v>19870.83</v>
          </cell>
          <cell r="L10241">
            <v>84790.82</v>
          </cell>
          <cell r="M10241" t="str">
            <v>F</v>
          </cell>
          <cell r="N10241">
            <v>4.2671</v>
          </cell>
          <cell r="O10241" t="str">
            <v>I</v>
          </cell>
        </row>
        <row r="10242">
          <cell r="F10242" t="str">
            <v>TEMU7020391</v>
          </cell>
          <cell r="G10242" t="str">
            <v>GR-2022/01-0013</v>
          </cell>
          <cell r="H10242" t="str">
            <v>202111-S0002, 202105-S0041, 202103-S0106</v>
          </cell>
          <cell r="I10242" t="str">
            <v>F</v>
          </cell>
          <cell r="J10242">
            <v>20869.66</v>
          </cell>
          <cell r="K10242">
            <v>20869.66</v>
          </cell>
          <cell r="L10242">
            <v>89052.93</v>
          </cell>
          <cell r="M10242" t="str">
            <v>F</v>
          </cell>
          <cell r="N10242">
            <v>4.2671</v>
          </cell>
          <cell r="O10242" t="str">
            <v>I</v>
          </cell>
        </row>
        <row r="10243">
          <cell r="F10243" t="str">
            <v>FBLU0192483</v>
          </cell>
          <cell r="G10243" t="str">
            <v>GR-2021/12-0069</v>
          </cell>
          <cell r="H10243" t="str">
            <v>202111-S0011, 202105-S0039, 202111-S0033</v>
          </cell>
          <cell r="I10243" t="str">
            <v>F</v>
          </cell>
          <cell r="J10243">
            <v>14946</v>
          </cell>
          <cell r="K10243">
            <v>14946</v>
          </cell>
          <cell r="L10243">
            <v>63810.45</v>
          </cell>
          <cell r="M10243" t="str">
            <v>F</v>
          </cell>
          <cell r="N10243">
            <v>4.2694</v>
          </cell>
          <cell r="O10243" t="str">
            <v>I</v>
          </cell>
        </row>
        <row r="10244">
          <cell r="F10244" t="str">
            <v>TRHU5510602</v>
          </cell>
          <cell r="G10244" t="str">
            <v>GR-2022/01-0025</v>
          </cell>
          <cell r="H10244" t="str">
            <v>202110-S0062</v>
          </cell>
          <cell r="I10244" t="str">
            <v>F</v>
          </cell>
          <cell r="J10244">
            <v>17542</v>
          </cell>
          <cell r="K10244">
            <v>17542</v>
          </cell>
          <cell r="L10244">
            <v>74832.42</v>
          </cell>
          <cell r="M10244" t="str">
            <v>F</v>
          </cell>
          <cell r="N10244">
            <v>4.2659</v>
          </cell>
          <cell r="O10244" t="str">
            <v>I</v>
          </cell>
        </row>
        <row r="10245">
          <cell r="F10245" t="str">
            <v>CSNU6733453</v>
          </cell>
          <cell r="G10245" t="str">
            <v>GR-2022/01-0027</v>
          </cell>
          <cell r="H10245" t="str">
            <v>202110-S0062</v>
          </cell>
          <cell r="I10245" t="str">
            <v>F</v>
          </cell>
          <cell r="J10245">
            <v>17516.94</v>
          </cell>
          <cell r="K10245">
            <v>17516.94</v>
          </cell>
          <cell r="L10245">
            <v>74725.51</v>
          </cell>
          <cell r="M10245" t="str">
            <v>F</v>
          </cell>
          <cell r="N10245">
            <v>4.2659</v>
          </cell>
          <cell r="O10245" t="str">
            <v>I</v>
          </cell>
        </row>
        <row r="10246">
          <cell r="F10246" t="str">
            <v>UETU5772251</v>
          </cell>
          <cell r="G10246" t="str">
            <v>GR-2021/12-0021</v>
          </cell>
          <cell r="H10246" t="str">
            <v>202111-S0037</v>
          </cell>
          <cell r="I10246" t="str">
            <v>F</v>
          </cell>
          <cell r="J10246">
            <v>10885.14</v>
          </cell>
          <cell r="K10246">
            <v>10885.14</v>
          </cell>
          <cell r="L10246">
            <v>46233.54</v>
          </cell>
          <cell r="M10246" t="str">
            <v>F</v>
          </cell>
          <cell r="N10246">
            <v>4.2474</v>
          </cell>
          <cell r="O10246" t="str">
            <v>I</v>
          </cell>
        </row>
        <row r="10247">
          <cell r="I10247" t="str">
            <v>T</v>
          </cell>
          <cell r="J10247">
            <v>25000</v>
          </cell>
          <cell r="K10247">
            <v>25000</v>
          </cell>
          <cell r="L10247">
            <v>75000</v>
          </cell>
          <cell r="M10247" t="str">
            <v>F</v>
          </cell>
          <cell r="N10247">
            <v>3</v>
          </cell>
        </row>
        <row r="10248">
          <cell r="F10248" t="str">
            <v>TGBU5168857</v>
          </cell>
          <cell r="G10248" t="str">
            <v>GR-2021/12-0040</v>
          </cell>
          <cell r="H10248" t="str">
            <v>202104-S0002, 202111-S0013, 202111-S0083, 202104-S0004, 202111-S0005, 202105-S0006</v>
          </cell>
          <cell r="I10248" t="str">
            <v>F</v>
          </cell>
          <cell r="J10248">
            <v>18073.85</v>
          </cell>
          <cell r="K10248">
            <v>18073.85</v>
          </cell>
          <cell r="L10248">
            <v>77164.5</v>
          </cell>
          <cell r="M10248" t="str">
            <v>F</v>
          </cell>
          <cell r="N10248">
            <v>4.2694</v>
          </cell>
          <cell r="O10248" t="str">
            <v>I</v>
          </cell>
        </row>
        <row r="10249">
          <cell r="F10249" t="str">
            <v>BEAU5068320</v>
          </cell>
          <cell r="G10249" t="str">
            <v>GR-2021/12-0041</v>
          </cell>
          <cell r="H10249" t="str">
            <v>202104-S0094, 202110-S0055, 202105-S0006, 202111-S0005, 202105-S0059, 202109-S0054, 202104-S0004</v>
          </cell>
          <cell r="I10249" t="str">
            <v>F</v>
          </cell>
          <cell r="J10249">
            <v>18145.7</v>
          </cell>
          <cell r="K10249">
            <v>18145.7</v>
          </cell>
          <cell r="L10249">
            <v>77471.25</v>
          </cell>
          <cell r="M10249" t="str">
            <v>F</v>
          </cell>
          <cell r="N10249">
            <v>4.2694</v>
          </cell>
          <cell r="O10249" t="str">
            <v>I</v>
          </cell>
        </row>
        <row r="10250">
          <cell r="F10250" t="str">
            <v>SITU9103291</v>
          </cell>
          <cell r="G10250" t="str">
            <v>GR-2021/12-0044</v>
          </cell>
          <cell r="H10250" t="str">
            <v>202111-S0013, 202111-S0005, 202105-S0006, 202109-S0059, 202104-S0094, 202011-S0013</v>
          </cell>
          <cell r="I10250" t="str">
            <v>F</v>
          </cell>
          <cell r="J10250">
            <v>28236.4</v>
          </cell>
          <cell r="K10250">
            <v>28236.4</v>
          </cell>
          <cell r="L10250">
            <v>120552.49</v>
          </cell>
          <cell r="M10250" t="str">
            <v>F</v>
          </cell>
          <cell r="N10250">
            <v>4.2694</v>
          </cell>
          <cell r="O10250" t="str">
            <v>I</v>
          </cell>
        </row>
        <row r="10251">
          <cell r="F10251" t="str">
            <v>FCIU7085165</v>
          </cell>
          <cell r="G10251" t="str">
            <v>GR-2021/12-0052</v>
          </cell>
          <cell r="H10251" t="str">
            <v>202110-S0048</v>
          </cell>
          <cell r="I10251" t="str">
            <v>F</v>
          </cell>
          <cell r="J10251">
            <v>15021.25</v>
          </cell>
          <cell r="K10251">
            <v>15021.25</v>
          </cell>
          <cell r="L10251">
            <v>63801.26</v>
          </cell>
          <cell r="M10251" t="str">
            <v>F</v>
          </cell>
          <cell r="N10251">
            <v>4.2474</v>
          </cell>
          <cell r="O10251" t="str">
            <v>I</v>
          </cell>
        </row>
        <row r="10252">
          <cell r="F10252" t="str">
            <v>CAAU5195347</v>
          </cell>
          <cell r="G10252" t="str">
            <v>GR-2021/12-0036</v>
          </cell>
          <cell r="H10252" t="str">
            <v>202104-S0078, 202108-S0020, 202103-S0095, 202106-S0016</v>
          </cell>
          <cell r="I10252" t="str">
            <v>F</v>
          </cell>
          <cell r="J10252">
            <v>16556.62</v>
          </cell>
          <cell r="K10252">
            <v>16556.62</v>
          </cell>
          <cell r="L10252">
            <v>70322.59</v>
          </cell>
          <cell r="M10252" t="str">
            <v>F</v>
          </cell>
          <cell r="N10252">
            <v>4.2474</v>
          </cell>
          <cell r="O10252" t="str">
            <v>I</v>
          </cell>
        </row>
        <row r="10253">
          <cell r="I10253" t="str">
            <v>T</v>
          </cell>
          <cell r="J10253">
            <v>0</v>
          </cell>
          <cell r="K10253">
            <v>0</v>
          </cell>
          <cell r="L10253">
            <v>0</v>
          </cell>
          <cell r="M10253" t="str">
            <v>F</v>
          </cell>
          <cell r="N10253">
            <v>3</v>
          </cell>
        </row>
        <row r="10254">
          <cell r="F10254" t="str">
            <v>TRHU6886493</v>
          </cell>
          <cell r="G10254" t="str">
            <v>GR-2021/12-0048</v>
          </cell>
          <cell r="H10254" t="str">
            <v>202110-S0075, 202109-S0069, 202103-S0106</v>
          </cell>
          <cell r="I10254" t="str">
            <v>F</v>
          </cell>
          <cell r="J10254">
            <v>17615.34</v>
          </cell>
          <cell r="K10254">
            <v>17615.34</v>
          </cell>
          <cell r="L10254">
            <v>74819.4</v>
          </cell>
          <cell r="M10254" t="str">
            <v>F</v>
          </cell>
          <cell r="N10254">
            <v>4.2474</v>
          </cell>
          <cell r="O10254" t="str">
            <v>I</v>
          </cell>
        </row>
        <row r="10255">
          <cell r="F10255" t="str">
            <v>TRHU8281829</v>
          </cell>
          <cell r="G10255" t="str">
            <v>GR-2021/12-0067</v>
          </cell>
          <cell r="H10255" t="str">
            <v>202110-S0075, 202103-S0106, 202109-S0069</v>
          </cell>
          <cell r="I10255" t="str">
            <v>F</v>
          </cell>
          <cell r="J10255">
            <v>21151.71</v>
          </cell>
          <cell r="K10255">
            <v>21151.71</v>
          </cell>
          <cell r="L10255">
            <v>89839.77</v>
          </cell>
          <cell r="M10255" t="str">
            <v>F</v>
          </cell>
          <cell r="N10255">
            <v>4.2474</v>
          </cell>
          <cell r="O10255" t="str">
            <v>I</v>
          </cell>
        </row>
        <row r="10256">
          <cell r="F10256" t="str">
            <v>KKFU7604119</v>
          </cell>
          <cell r="G10256" t="str">
            <v>GR-2021/12-0061</v>
          </cell>
          <cell r="H10256" t="str">
            <v>202110-S0022</v>
          </cell>
          <cell r="I10256" t="str">
            <v>F</v>
          </cell>
          <cell r="J10256">
            <v>1640</v>
          </cell>
          <cell r="K10256">
            <v>1640</v>
          </cell>
          <cell r="L10256">
            <v>6965.74</v>
          </cell>
          <cell r="M10256" t="str">
            <v>F</v>
          </cell>
          <cell r="N10256">
            <v>4.2474</v>
          </cell>
          <cell r="O10256" t="str">
            <v>I</v>
          </cell>
        </row>
        <row r="10257">
          <cell r="F10257" t="str">
            <v>KKFU7604119</v>
          </cell>
          <cell r="G10257" t="str">
            <v>GR-2021/12-0060</v>
          </cell>
          <cell r="H10257" t="str">
            <v>202103-S0042, 202111-S0046, 202110-S0074</v>
          </cell>
          <cell r="I10257" t="str">
            <v>F</v>
          </cell>
          <cell r="J10257">
            <v>14704.15</v>
          </cell>
          <cell r="K10257">
            <v>14704.15</v>
          </cell>
          <cell r="L10257">
            <v>62454.41</v>
          </cell>
          <cell r="M10257" t="str">
            <v>F</v>
          </cell>
          <cell r="N10257">
            <v>4.2474</v>
          </cell>
          <cell r="O10257" t="str">
            <v>I</v>
          </cell>
        </row>
        <row r="10258">
          <cell r="F10258" t="str">
            <v>OOLU9341432</v>
          </cell>
          <cell r="G10258" t="str">
            <v>GR-2021/12-0010</v>
          </cell>
          <cell r="H10258" t="str">
            <v>202011-S0009, 202012-S0046, 202104-S0044, 202104-S0086, 202111-S0047, 202110-S0053, 202106-S0027, 202103-S0023, 202110-S0067, 202010-S0074, 202103-S0017, 202009-S0053</v>
          </cell>
          <cell r="I10258" t="str">
            <v>F</v>
          </cell>
          <cell r="J10258">
            <v>18113.87</v>
          </cell>
          <cell r="K10258">
            <v>18113.87</v>
          </cell>
          <cell r="L10258">
            <v>76319.17</v>
          </cell>
          <cell r="M10258" t="str">
            <v>F</v>
          </cell>
          <cell r="N10258">
            <v>4.2133</v>
          </cell>
          <cell r="O10258" t="str">
            <v>I</v>
          </cell>
        </row>
        <row r="10259">
          <cell r="F10259" t="str">
            <v>OOCU8987099</v>
          </cell>
          <cell r="G10259" t="str">
            <v>GR-2021/12-0012</v>
          </cell>
          <cell r="H10259" t="str">
            <v>202109-S0008, 202110-S0052</v>
          </cell>
          <cell r="I10259" t="str">
            <v>F</v>
          </cell>
          <cell r="J10259">
            <v>14733.44</v>
          </cell>
          <cell r="K10259">
            <v>14733.44</v>
          </cell>
          <cell r="L10259">
            <v>62076.4</v>
          </cell>
          <cell r="M10259" t="str">
            <v>F</v>
          </cell>
          <cell r="N10259">
            <v>4.2133</v>
          </cell>
          <cell r="O10259" t="str">
            <v>I</v>
          </cell>
        </row>
        <row r="10260">
          <cell r="F10260" t="str">
            <v>OOCU8475636</v>
          </cell>
          <cell r="G10260" t="str">
            <v>GR-2021/12-0009</v>
          </cell>
          <cell r="H10260" t="str">
            <v>202109-S0046</v>
          </cell>
          <cell r="I10260" t="str">
            <v>F</v>
          </cell>
          <cell r="J10260">
            <v>15112.2</v>
          </cell>
          <cell r="K10260">
            <v>15112.2</v>
          </cell>
          <cell r="L10260">
            <v>63672.23</v>
          </cell>
          <cell r="M10260" t="str">
            <v>F</v>
          </cell>
          <cell r="N10260">
            <v>4.2133</v>
          </cell>
          <cell r="O10260" t="str">
            <v>I</v>
          </cell>
        </row>
        <row r="10261">
          <cell r="F10261" t="str">
            <v>TSSU5148063</v>
          </cell>
          <cell r="G10261" t="str">
            <v>GR-2021/12-0033</v>
          </cell>
          <cell r="H10261" t="str">
            <v>202109-S0061</v>
          </cell>
          <cell r="I10261" t="str">
            <v>F</v>
          </cell>
          <cell r="J10261">
            <v>14667.43</v>
          </cell>
          <cell r="K10261">
            <v>14667.43</v>
          </cell>
          <cell r="L10261">
            <v>14667.43</v>
          </cell>
          <cell r="M10261" t="str">
            <v>F</v>
          </cell>
          <cell r="N10261">
            <v>1</v>
          </cell>
          <cell r="O10261" t="str">
            <v>I</v>
          </cell>
        </row>
        <row r="10262">
          <cell r="F10262" t="str">
            <v>TSSU5148063</v>
          </cell>
          <cell r="G10262" t="str">
            <v>GR-2021/12-0032</v>
          </cell>
          <cell r="H10262" t="str">
            <v>202109-S0033</v>
          </cell>
          <cell r="I10262" t="str">
            <v>F</v>
          </cell>
          <cell r="J10262">
            <v>81.48</v>
          </cell>
          <cell r="K10262">
            <v>81.48</v>
          </cell>
          <cell r="L10262">
            <v>81.48</v>
          </cell>
          <cell r="M10262" t="str">
            <v>F</v>
          </cell>
          <cell r="N10262">
            <v>1</v>
          </cell>
          <cell r="O10262" t="str">
            <v>I</v>
          </cell>
        </row>
        <row r="10263">
          <cell r="F10263" t="str">
            <v>TSSU5148063</v>
          </cell>
          <cell r="G10263" t="str">
            <v>GR-2021/12-0031</v>
          </cell>
          <cell r="H10263" t="str">
            <v>202110-S0008, 202109-S0057, 202108-S0009</v>
          </cell>
          <cell r="I10263" t="str">
            <v>F</v>
          </cell>
          <cell r="J10263">
            <v>19956.08</v>
          </cell>
          <cell r="K10263">
            <v>19956.08</v>
          </cell>
          <cell r="L10263">
            <v>19956.08</v>
          </cell>
          <cell r="M10263" t="str">
            <v>F</v>
          </cell>
          <cell r="N10263">
            <v>1</v>
          </cell>
          <cell r="O10263" t="str">
            <v>I</v>
          </cell>
        </row>
        <row r="10264">
          <cell r="F10264" t="str">
            <v>TSSU5148063</v>
          </cell>
          <cell r="G10264" t="str">
            <v>GR-2021/12-0030</v>
          </cell>
          <cell r="H10264" t="str">
            <v>202110-S0098, 202110-S0003</v>
          </cell>
          <cell r="I10264" t="str">
            <v>F</v>
          </cell>
          <cell r="J10264">
            <v>4863.88</v>
          </cell>
          <cell r="K10264">
            <v>4863.88</v>
          </cell>
          <cell r="L10264">
            <v>4863.88</v>
          </cell>
          <cell r="M10264" t="str">
            <v>F</v>
          </cell>
          <cell r="N10264">
            <v>1</v>
          </cell>
          <cell r="O10264" t="str">
            <v>I</v>
          </cell>
        </row>
        <row r="10265">
          <cell r="F10265" t="str">
            <v>TSSU5148063</v>
          </cell>
          <cell r="G10265" t="str">
            <v>GR-2021/12-0029</v>
          </cell>
          <cell r="H10265" t="str">
            <v>202109-S0042</v>
          </cell>
          <cell r="I10265" t="str">
            <v>F</v>
          </cell>
          <cell r="J10265">
            <v>3236.77</v>
          </cell>
          <cell r="K10265">
            <v>3236.77</v>
          </cell>
          <cell r="L10265">
            <v>3236.77</v>
          </cell>
          <cell r="M10265" t="str">
            <v>F</v>
          </cell>
          <cell r="N10265">
            <v>1</v>
          </cell>
          <cell r="O10265" t="str">
            <v>I</v>
          </cell>
        </row>
        <row r="10266">
          <cell r="F10266" t="str">
            <v>TSSU5148063</v>
          </cell>
          <cell r="G10266" t="str">
            <v>GR-2021/12-0028</v>
          </cell>
          <cell r="H10266" t="str">
            <v>202110-S0002, 202110-S0092</v>
          </cell>
          <cell r="I10266" t="str">
            <v>F</v>
          </cell>
          <cell r="J10266">
            <v>34910.35</v>
          </cell>
          <cell r="K10266">
            <v>34910.35</v>
          </cell>
          <cell r="L10266">
            <v>34910.35</v>
          </cell>
          <cell r="M10266" t="str">
            <v>F</v>
          </cell>
          <cell r="N10266">
            <v>1</v>
          </cell>
          <cell r="O10266" t="str">
            <v>I</v>
          </cell>
        </row>
        <row r="10267">
          <cell r="F10267" t="str">
            <v>TSSU5148063</v>
          </cell>
          <cell r="G10267" t="str">
            <v>GR-2021/12-0027</v>
          </cell>
          <cell r="H10267" t="str">
            <v>202105-S0017, 202010-S0125, 202111-S0059, 202109-S0044, 202111-S0014, 202103-S0014, 202109-S0010, 202104-S0081</v>
          </cell>
          <cell r="I10267" t="str">
            <v>F</v>
          </cell>
          <cell r="J10267">
            <v>196971.95</v>
          </cell>
          <cell r="K10267">
            <v>196971.95</v>
          </cell>
          <cell r="L10267">
            <v>196971.95</v>
          </cell>
          <cell r="M10267" t="str">
            <v>F</v>
          </cell>
          <cell r="N10267">
            <v>1</v>
          </cell>
          <cell r="O10267" t="str">
            <v>I</v>
          </cell>
        </row>
        <row r="10268">
          <cell r="F10268" t="str">
            <v>TSSU5148063</v>
          </cell>
          <cell r="G10268" t="str">
            <v>GR-2021/12-0026</v>
          </cell>
          <cell r="H10268" t="str">
            <v>202104-S0075, 202109-S0025, 202105-S0031</v>
          </cell>
          <cell r="I10268" t="str">
            <v>F</v>
          </cell>
          <cell r="J10268">
            <v>13079.08</v>
          </cell>
          <cell r="K10268">
            <v>13079.08</v>
          </cell>
          <cell r="L10268">
            <v>13079.08</v>
          </cell>
          <cell r="M10268" t="str">
            <v>F</v>
          </cell>
          <cell r="N10268">
            <v>1</v>
          </cell>
          <cell r="O10268" t="str">
            <v>I</v>
          </cell>
        </row>
        <row r="10269">
          <cell r="F10269" t="str">
            <v>TSSU5148063</v>
          </cell>
          <cell r="G10269" t="str">
            <v>GR-2021/12-0025</v>
          </cell>
          <cell r="H10269" t="str">
            <v>202109-S0018, 202012-S0025</v>
          </cell>
          <cell r="I10269" t="str">
            <v>F</v>
          </cell>
          <cell r="J10269">
            <v>55766.86</v>
          </cell>
          <cell r="K10269">
            <v>55766.86</v>
          </cell>
          <cell r="L10269">
            <v>55766.86</v>
          </cell>
          <cell r="M10269" t="str">
            <v>F</v>
          </cell>
          <cell r="N10269">
            <v>1</v>
          </cell>
          <cell r="O10269" t="str">
            <v>I</v>
          </cell>
        </row>
        <row r="10270">
          <cell r="I10270" t="str">
            <v>F</v>
          </cell>
          <cell r="J10270">
            <v>10000</v>
          </cell>
          <cell r="K10270">
            <v>10000</v>
          </cell>
          <cell r="L10270">
            <v>30000</v>
          </cell>
          <cell r="M10270" t="str">
            <v>F</v>
          </cell>
          <cell r="N10270">
            <v>3</v>
          </cell>
          <cell r="O10270" t="str">
            <v>N</v>
          </cell>
        </row>
        <row r="10271">
          <cell r="G10271" t="str">
            <v>SPO-2022/05-0001</v>
          </cell>
        </row>
        <row r="10271">
          <cell r="I10271" t="str">
            <v>F</v>
          </cell>
          <cell r="J10271">
            <v>3780</v>
          </cell>
          <cell r="K10271">
            <v>3780</v>
          </cell>
          <cell r="L10271">
            <v>11340</v>
          </cell>
          <cell r="M10271" t="str">
            <v>F</v>
          </cell>
          <cell r="N10271">
            <v>3</v>
          </cell>
          <cell r="O10271" t="str">
            <v>L</v>
          </cell>
        </row>
        <row r="10272">
          <cell r="G10272" t="str">
            <v>SPO-2022/04-0022, SPO-2021/12-0069, SPO-2021/12-0098, SPO-2022/06-0081, SPO-2022/03-0042, SPO-2023/04-0021, SPO-2022/02-0014, SPO-2022/02-0006, SPO-2022/09-0054, SPO-2022/04-0023</v>
          </cell>
        </row>
        <row r="10272">
          <cell r="I10272" t="str">
            <v>F</v>
          </cell>
          <cell r="J10272">
            <v>146440</v>
          </cell>
          <cell r="K10272">
            <v>146440</v>
          </cell>
          <cell r="L10272">
            <v>146440</v>
          </cell>
          <cell r="M10272" t="str">
            <v>F</v>
          </cell>
          <cell r="N10272">
            <v>1</v>
          </cell>
          <cell r="O10272" t="str">
            <v>L</v>
          </cell>
        </row>
        <row r="10273">
          <cell r="G10273" t="str">
            <v>SPO-2021/12-0099</v>
          </cell>
        </row>
        <row r="10273">
          <cell r="I10273" t="str">
            <v>F</v>
          </cell>
          <cell r="J10273">
            <v>5760</v>
          </cell>
          <cell r="K10273">
            <v>5760</v>
          </cell>
          <cell r="L10273">
            <v>17280</v>
          </cell>
          <cell r="M10273" t="str">
            <v>F</v>
          </cell>
          <cell r="N10273">
            <v>3</v>
          </cell>
          <cell r="O10273" t="str">
            <v>L</v>
          </cell>
        </row>
        <row r="10274">
          <cell r="G10274" t="str">
            <v>SPO-2022/03-0010, SPO-2022/01-0004</v>
          </cell>
        </row>
        <row r="10274">
          <cell r="I10274" t="str">
            <v>F</v>
          </cell>
          <cell r="J10274">
            <v>21010</v>
          </cell>
          <cell r="K10274">
            <v>21010</v>
          </cell>
          <cell r="L10274">
            <v>63030</v>
          </cell>
          <cell r="M10274" t="str">
            <v>F</v>
          </cell>
          <cell r="N10274">
            <v>3</v>
          </cell>
          <cell r="O10274" t="str">
            <v>L</v>
          </cell>
        </row>
        <row r="10275">
          <cell r="G10275" t="str">
            <v>SPO-2022/06-0008, SPO-2021/12-0086</v>
          </cell>
        </row>
        <row r="10275">
          <cell r="I10275" t="str">
            <v>F</v>
          </cell>
          <cell r="J10275">
            <v>9256</v>
          </cell>
          <cell r="K10275">
            <v>9256</v>
          </cell>
          <cell r="L10275">
            <v>27768</v>
          </cell>
          <cell r="M10275" t="str">
            <v>F</v>
          </cell>
          <cell r="N10275">
            <v>3</v>
          </cell>
          <cell r="O10275" t="str">
            <v>L</v>
          </cell>
        </row>
        <row r="10276">
          <cell r="G10276" t="str">
            <v>SPO-2021/12-0102</v>
          </cell>
        </row>
        <row r="10276">
          <cell r="I10276" t="str">
            <v>F</v>
          </cell>
          <cell r="J10276">
            <v>17320</v>
          </cell>
          <cell r="K10276">
            <v>17320</v>
          </cell>
          <cell r="L10276">
            <v>51960</v>
          </cell>
          <cell r="M10276" t="str">
            <v>F</v>
          </cell>
          <cell r="N10276">
            <v>3</v>
          </cell>
          <cell r="O10276" t="str">
            <v>N</v>
          </cell>
        </row>
        <row r="10277">
          <cell r="G10277" t="str">
            <v>SPO-2022/07-0034, SPO-2022/05-0017, SPO-2022/06-0069, SPO-2022/06-0015</v>
          </cell>
        </row>
        <row r="10277">
          <cell r="I10277" t="str">
            <v>F</v>
          </cell>
          <cell r="J10277">
            <v>38300</v>
          </cell>
          <cell r="K10277">
            <v>38300</v>
          </cell>
          <cell r="L10277">
            <v>114900</v>
          </cell>
          <cell r="M10277" t="str">
            <v>F</v>
          </cell>
          <cell r="N10277">
            <v>3</v>
          </cell>
          <cell r="O10277" t="str">
            <v>N</v>
          </cell>
        </row>
        <row r="10278">
          <cell r="G10278" t="str">
            <v>SPO-2021/12-0059</v>
          </cell>
        </row>
        <row r="10278">
          <cell r="I10278" t="str">
            <v>F</v>
          </cell>
          <cell r="J10278">
            <v>2200</v>
          </cell>
          <cell r="K10278">
            <v>2200</v>
          </cell>
          <cell r="L10278">
            <v>6600</v>
          </cell>
          <cell r="M10278" t="str">
            <v>F</v>
          </cell>
          <cell r="N10278">
            <v>3</v>
          </cell>
          <cell r="O10278" t="str">
            <v>L</v>
          </cell>
        </row>
        <row r="10279">
          <cell r="I10279" t="str">
            <v>F</v>
          </cell>
          <cell r="J10279">
            <v>5700</v>
          </cell>
          <cell r="K10279">
            <v>5700</v>
          </cell>
          <cell r="L10279">
            <v>17100</v>
          </cell>
          <cell r="M10279" t="str">
            <v>F</v>
          </cell>
          <cell r="N10279">
            <v>3</v>
          </cell>
          <cell r="O10279" t="str">
            <v>N</v>
          </cell>
        </row>
        <row r="10280">
          <cell r="F10280" t="str">
            <v>TSSU5148063</v>
          </cell>
          <cell r="G10280" t="str">
            <v>GR-2021/12-0024</v>
          </cell>
          <cell r="H10280" t="str">
            <v>202110-S0047</v>
          </cell>
          <cell r="I10280" t="str">
            <v>F</v>
          </cell>
          <cell r="J10280">
            <v>668.26</v>
          </cell>
          <cell r="K10280">
            <v>668.26</v>
          </cell>
          <cell r="L10280">
            <v>668.26</v>
          </cell>
          <cell r="M10280" t="str">
            <v>F</v>
          </cell>
          <cell r="N10280">
            <v>1</v>
          </cell>
          <cell r="O10280" t="str">
            <v>I</v>
          </cell>
        </row>
        <row r="10281">
          <cell r="F10281" t="str">
            <v>TSSU5148063</v>
          </cell>
          <cell r="G10281" t="str">
            <v>GR-2021/12-0023</v>
          </cell>
          <cell r="H10281" t="str">
            <v>202110-S0034, 202012-S0075, 202012-S0019, 202110-S0009, 202110-S0027, 202103-S0034</v>
          </cell>
          <cell r="I10281" t="str">
            <v>F</v>
          </cell>
          <cell r="J10281">
            <v>99523.2</v>
          </cell>
          <cell r="K10281">
            <v>99523.2</v>
          </cell>
          <cell r="L10281">
            <v>99523.2</v>
          </cell>
          <cell r="M10281" t="str">
            <v>F</v>
          </cell>
          <cell r="N10281">
            <v>1</v>
          </cell>
          <cell r="O10281" t="str">
            <v>I</v>
          </cell>
        </row>
        <row r="10282">
          <cell r="F10282" t="str">
            <v>TSSU5148063</v>
          </cell>
          <cell r="G10282" t="str">
            <v>GR-2021/12-0022</v>
          </cell>
          <cell r="H10282" t="str">
            <v>202012-S0031, 202104-S0069, 202111-S0025, 202011-S0122, 202010-S0129, 202105-S0029, 202012-S0048, 202109-S0013, 202011-S0077, 202111-S0055, 202111-S0020, 202012-S0020, 202108-S0008</v>
          </cell>
          <cell r="I10282" t="str">
            <v>F</v>
          </cell>
          <cell r="J10282">
            <v>353109.29</v>
          </cell>
          <cell r="K10282">
            <v>353109.29</v>
          </cell>
          <cell r="L10282">
            <v>353109.29</v>
          </cell>
          <cell r="M10282" t="str">
            <v>F</v>
          </cell>
          <cell r="N10282">
            <v>1</v>
          </cell>
          <cell r="O10282" t="str">
            <v>I</v>
          </cell>
        </row>
        <row r="10283">
          <cell r="F10283" t="str">
            <v>DFSU1793854</v>
          </cell>
          <cell r="G10283" t="str">
            <v>GR-2021/12-0034</v>
          </cell>
          <cell r="H10283" t="str">
            <v>202012-S0021, 202010-S0069, 202010-S0079, 202109-S0011, 202103-S0062, 202105-S0036, 202001-S0012, 202008-S0014, 202103-S0032, 202111-S0060, 202012-S0050, 202109-S0027</v>
          </cell>
          <cell r="I10283" t="str">
            <v>F</v>
          </cell>
          <cell r="J10283">
            <v>35061.76</v>
          </cell>
          <cell r="K10283">
            <v>35061.76</v>
          </cell>
          <cell r="L10283">
            <v>148921.32</v>
          </cell>
          <cell r="M10283" t="str">
            <v>F</v>
          </cell>
          <cell r="N10283">
            <v>4.2474</v>
          </cell>
          <cell r="O10283" t="str">
            <v>I</v>
          </cell>
        </row>
        <row r="10284">
          <cell r="G10284" t="str">
            <v>SPO-2021/12-0108, SPO-2022/04-0018, SPO-2022/05-0005, SPO-2022/04-0030, SPO-2022/03-0046, SPO-2022/04-0031, SPO-2022/05-0028, SPO-2021/12-0100</v>
          </cell>
        </row>
        <row r="10284">
          <cell r="I10284" t="str">
            <v>F</v>
          </cell>
          <cell r="J10284">
            <v>273477</v>
          </cell>
          <cell r="K10284">
            <v>273477</v>
          </cell>
          <cell r="L10284">
            <v>820431</v>
          </cell>
          <cell r="M10284" t="str">
            <v>F</v>
          </cell>
          <cell r="N10284">
            <v>3</v>
          </cell>
          <cell r="O10284" t="str">
            <v>L</v>
          </cell>
        </row>
        <row r="10285">
          <cell r="G10285" t="str">
            <v>SPO-2022/04-0008, SPO-2022/03-0010</v>
          </cell>
        </row>
        <row r="10285">
          <cell r="I10285" t="str">
            <v>F</v>
          </cell>
          <cell r="J10285">
            <v>7560</v>
          </cell>
          <cell r="K10285">
            <v>7560</v>
          </cell>
          <cell r="L10285">
            <v>22680</v>
          </cell>
          <cell r="M10285" t="str">
            <v>F</v>
          </cell>
          <cell r="N10285">
            <v>3</v>
          </cell>
          <cell r="O10285" t="str">
            <v>L</v>
          </cell>
        </row>
        <row r="10286">
          <cell r="G10286" t="str">
            <v>SPO-2021/12-0102</v>
          </cell>
        </row>
        <row r="10286">
          <cell r="I10286" t="str">
            <v>F</v>
          </cell>
          <cell r="J10286">
            <v>24300</v>
          </cell>
          <cell r="K10286">
            <v>24300</v>
          </cell>
          <cell r="L10286">
            <v>72900</v>
          </cell>
          <cell r="M10286" t="str">
            <v>F</v>
          </cell>
          <cell r="N10286">
            <v>3</v>
          </cell>
          <cell r="O10286" t="str">
            <v>L</v>
          </cell>
        </row>
        <row r="10287">
          <cell r="F10287" t="str">
            <v>TLLU4344021</v>
          </cell>
          <cell r="G10287" t="str">
            <v>GR-2021/12-0006</v>
          </cell>
          <cell r="H10287" t="str">
            <v>202105-S0036, 202106-S0015, 202111-S0027, 202109-S0070, 202108-S0011, 202111-S0006, 202111-S0045, 202108-S0004, 202103-S0032, 202103-S0092, 202012-S0060, 202010-S0079, 202105-S0033, 202104-S0048, 202110-S0018</v>
          </cell>
          <cell r="I10287" t="str">
            <v>F</v>
          </cell>
          <cell r="J10287">
            <v>592863.53</v>
          </cell>
          <cell r="K10287">
            <v>592863.53</v>
          </cell>
          <cell r="L10287">
            <v>592863.53</v>
          </cell>
          <cell r="M10287" t="str">
            <v>F</v>
          </cell>
          <cell r="N10287">
            <v>1</v>
          </cell>
          <cell r="O10287" t="str">
            <v>I</v>
          </cell>
        </row>
        <row r="10288">
          <cell r="I10288" t="str">
            <v>F</v>
          </cell>
          <cell r="J10288">
            <v>12</v>
          </cell>
          <cell r="K10288">
            <v>12</v>
          </cell>
          <cell r="L10288">
            <v>12</v>
          </cell>
          <cell r="M10288" t="str">
            <v>F</v>
          </cell>
          <cell r="N10288">
            <v>1</v>
          </cell>
          <cell r="O10288" t="str">
            <v>N</v>
          </cell>
        </row>
        <row r="10289">
          <cell r="G10289" t="str">
            <v>SPO-2022/03-0018</v>
          </cell>
        </row>
        <row r="10289">
          <cell r="I10289" t="str">
            <v>F</v>
          </cell>
          <cell r="J10289">
            <v>590</v>
          </cell>
          <cell r="K10289">
            <v>590</v>
          </cell>
          <cell r="L10289">
            <v>1770</v>
          </cell>
          <cell r="M10289" t="str">
            <v>F</v>
          </cell>
          <cell r="N10289">
            <v>3</v>
          </cell>
          <cell r="O10289" t="str">
            <v>L</v>
          </cell>
        </row>
        <row r="10290">
          <cell r="G10290" t="str">
            <v>SPO-2021/12-0021, SPO-2021/12-0062</v>
          </cell>
        </row>
        <row r="10290">
          <cell r="I10290" t="str">
            <v>F</v>
          </cell>
          <cell r="J10290">
            <v>8500</v>
          </cell>
          <cell r="K10290">
            <v>8500</v>
          </cell>
          <cell r="L10290">
            <v>25500</v>
          </cell>
          <cell r="M10290" t="str">
            <v>F</v>
          </cell>
          <cell r="N10290">
            <v>3</v>
          </cell>
          <cell r="O10290" t="str">
            <v>L</v>
          </cell>
        </row>
        <row r="10291">
          <cell r="F10291" t="str">
            <v>FDCU0475454</v>
          </cell>
          <cell r="G10291" t="str">
            <v>GR-2021/12-0037</v>
          </cell>
          <cell r="H10291" t="str">
            <v>202111-S0013, 202111-S0005, 202103-S0005, 202109-S0054, 202104-S0001, 202106-S0047, 202108-S0027, 202106-S0030, 202109-S0059, 202010-S0033, 202104-S0094, 202104-S0002, 202105-S0050</v>
          </cell>
          <cell r="I10291" t="str">
            <v>F</v>
          </cell>
          <cell r="J10291">
            <v>18361.9</v>
          </cell>
          <cell r="K10291">
            <v>18361.9</v>
          </cell>
          <cell r="L10291">
            <v>77364.19</v>
          </cell>
          <cell r="M10291" t="str">
            <v>F</v>
          </cell>
          <cell r="N10291">
            <v>4.2133</v>
          </cell>
          <cell r="O10291" t="str">
            <v>I</v>
          </cell>
        </row>
        <row r="10292">
          <cell r="G10292" t="str">
            <v>GR-2022/01-0031</v>
          </cell>
        </row>
        <row r="10292">
          <cell r="I10292" t="str">
            <v>F</v>
          </cell>
          <cell r="J10292">
            <v>0</v>
          </cell>
          <cell r="K10292">
            <v>0</v>
          </cell>
          <cell r="L10292">
            <v>0</v>
          </cell>
          <cell r="M10292" t="str">
            <v>T</v>
          </cell>
          <cell r="N10292">
            <v>1</v>
          </cell>
        </row>
        <row r="10293">
          <cell r="F10293" t="str">
            <v>TCNU5600960</v>
          </cell>
          <cell r="G10293" t="str">
            <v>GR-2021/12-0035</v>
          </cell>
          <cell r="H10293" t="str">
            <v>202104-S0033, 202104-S0030, 202110-S0017, 202111-S0005, 202104-S0002</v>
          </cell>
          <cell r="I10293" t="str">
            <v>F</v>
          </cell>
          <cell r="J10293">
            <v>15410.28</v>
          </cell>
          <cell r="K10293">
            <v>15410.28</v>
          </cell>
          <cell r="L10293">
            <v>64928.13</v>
          </cell>
          <cell r="M10293" t="str">
            <v>F</v>
          </cell>
          <cell r="N10293">
            <v>4.2133</v>
          </cell>
          <cell r="O10293" t="str">
            <v>I</v>
          </cell>
        </row>
        <row r="10294">
          <cell r="F10294" t="str">
            <v>EGSU9034950</v>
          </cell>
          <cell r="G10294" t="str">
            <v>GR-2022/01-0062</v>
          </cell>
          <cell r="H10294" t="str">
            <v>202109-S0052</v>
          </cell>
          <cell r="I10294" t="str">
            <v>F</v>
          </cell>
          <cell r="J10294">
            <v>10518.46</v>
          </cell>
          <cell r="K10294">
            <v>10518.46</v>
          </cell>
          <cell r="L10294">
            <v>44419.46</v>
          </cell>
          <cell r="M10294" t="str">
            <v>F</v>
          </cell>
          <cell r="N10294">
            <v>4.223</v>
          </cell>
          <cell r="O10294" t="str">
            <v>I</v>
          </cell>
        </row>
        <row r="10295">
          <cell r="F10295" t="str">
            <v>EITU9225969</v>
          </cell>
          <cell r="G10295" t="str">
            <v>GR-2022/01-0066</v>
          </cell>
          <cell r="H10295" t="str">
            <v>202109-S0052</v>
          </cell>
          <cell r="I10295" t="str">
            <v>F</v>
          </cell>
          <cell r="J10295">
            <v>11157.42</v>
          </cell>
          <cell r="K10295">
            <v>11157.42</v>
          </cell>
          <cell r="L10295">
            <v>47117.78</v>
          </cell>
          <cell r="M10295" t="str">
            <v>F</v>
          </cell>
          <cell r="N10295">
            <v>4.223</v>
          </cell>
          <cell r="O10295" t="str">
            <v>I</v>
          </cell>
        </row>
        <row r="10296">
          <cell r="F10296" t="str">
            <v>EGHU9176816</v>
          </cell>
          <cell r="G10296" t="str">
            <v>GR-2022/01-0063</v>
          </cell>
          <cell r="H10296" t="str">
            <v>202109-S0052, 202103-S0027</v>
          </cell>
          <cell r="I10296" t="str">
            <v>F</v>
          </cell>
          <cell r="J10296">
            <v>10575.24</v>
          </cell>
          <cell r="K10296">
            <v>10575.24</v>
          </cell>
          <cell r="L10296">
            <v>44659.24</v>
          </cell>
          <cell r="M10296" t="str">
            <v>F</v>
          </cell>
          <cell r="N10296">
            <v>4.223</v>
          </cell>
          <cell r="O10296" t="str">
            <v>I</v>
          </cell>
        </row>
        <row r="10297">
          <cell r="F10297" t="str">
            <v>TCNU3790590</v>
          </cell>
          <cell r="G10297" t="str">
            <v>GR-2021/12-0014</v>
          </cell>
          <cell r="H10297" t="str">
            <v>202104-S0083, 202110-S0049, 202009-S0066, 202103-S0057, 202104-S0010</v>
          </cell>
          <cell r="I10297" t="str">
            <v>F</v>
          </cell>
          <cell r="J10297">
            <v>16644.88</v>
          </cell>
          <cell r="K10297">
            <v>16644.88</v>
          </cell>
          <cell r="L10297">
            <v>70129.87</v>
          </cell>
          <cell r="M10297" t="str">
            <v>F</v>
          </cell>
          <cell r="N10297">
            <v>4.2133</v>
          </cell>
          <cell r="O10297" t="str">
            <v>I</v>
          </cell>
        </row>
        <row r="10298">
          <cell r="G10298" t="str">
            <v>SPO-2022/06-0044, SPO-2021/12-0096, SPO-2022/03-0025</v>
          </cell>
        </row>
        <row r="10298">
          <cell r="I10298" t="str">
            <v>F</v>
          </cell>
          <cell r="J10298">
            <v>870.8</v>
          </cell>
          <cell r="K10298">
            <v>870.8</v>
          </cell>
          <cell r="L10298">
            <v>22383914</v>
          </cell>
          <cell r="M10298" t="str">
            <v>F</v>
          </cell>
          <cell r="N10298">
            <v>25705</v>
          </cell>
          <cell r="O10298" t="str">
            <v>L</v>
          </cell>
        </row>
        <row r="10299">
          <cell r="G10299" t="str">
            <v>GR-2021/11-0053</v>
          </cell>
        </row>
        <row r="10299">
          <cell r="I10299" t="str">
            <v>F</v>
          </cell>
          <cell r="J10299">
            <v>22</v>
          </cell>
          <cell r="K10299">
            <v>22</v>
          </cell>
          <cell r="L10299">
            <v>22</v>
          </cell>
          <cell r="M10299" t="str">
            <v>F</v>
          </cell>
          <cell r="N10299">
            <v>1</v>
          </cell>
        </row>
        <row r="10300">
          <cell r="F10300" t="str">
            <v>CSNU8074458</v>
          </cell>
          <cell r="G10300" t="str">
            <v>GR-2021/12-0039</v>
          </cell>
          <cell r="H10300" t="str">
            <v>202109-S0065, 202108-S0015, 202109-S0024, 202104-S0079, 202109-S0026, 202106-S0020, 202104-S0051, 202104-S0019, 202105-S0065, 202111-S0011, 202105-S0038, 202110-S0058, 202106-S0040, 202105-S0039, 202110-S0066</v>
          </cell>
          <cell r="I10300" t="str">
            <v>F</v>
          </cell>
          <cell r="J10300">
            <v>360141.5</v>
          </cell>
          <cell r="K10300">
            <v>360141.5</v>
          </cell>
          <cell r="L10300">
            <v>360141.5</v>
          </cell>
          <cell r="M10300" t="str">
            <v>F</v>
          </cell>
          <cell r="N10300">
            <v>1</v>
          </cell>
          <cell r="O10300" t="str">
            <v>I</v>
          </cell>
        </row>
        <row r="10301">
          <cell r="I10301" t="str">
            <v>F</v>
          </cell>
          <cell r="J10301">
            <v>20920</v>
          </cell>
          <cell r="K10301">
            <v>20920</v>
          </cell>
          <cell r="L10301">
            <v>62760</v>
          </cell>
          <cell r="M10301" t="str">
            <v>F</v>
          </cell>
          <cell r="N10301">
            <v>3</v>
          </cell>
        </row>
        <row r="10302">
          <cell r="G10302" t="str">
            <v>SPO-2021/12-0107</v>
          </cell>
        </row>
        <row r="10302">
          <cell r="I10302" t="str">
            <v>F</v>
          </cell>
          <cell r="J10302">
            <v>6840</v>
          </cell>
          <cell r="K10302">
            <v>6840</v>
          </cell>
          <cell r="L10302">
            <v>20520</v>
          </cell>
          <cell r="M10302" t="str">
            <v>F</v>
          </cell>
          <cell r="N10302">
            <v>3</v>
          </cell>
        </row>
        <row r="10303">
          <cell r="I10303" t="str">
            <v>F</v>
          </cell>
          <cell r="J10303">
            <v>8475</v>
          </cell>
          <cell r="K10303">
            <v>8475</v>
          </cell>
          <cell r="L10303">
            <v>25425</v>
          </cell>
          <cell r="M10303" t="str">
            <v>F</v>
          </cell>
          <cell r="N10303">
            <v>3</v>
          </cell>
        </row>
        <row r="10304">
          <cell r="F10304" t="str">
            <v>OOLU8430520</v>
          </cell>
          <cell r="G10304" t="str">
            <v>GR-2021/12-0008</v>
          </cell>
          <cell r="H10304" t="str">
            <v>202109-S0045, 202103-S0079, 202105-S0014, 202110-S0021, 202110-S0043, 202104-S0101, 202104-S0110, 202103-S0032, 202110-S0012, 202111-S0045, 202105-S0033, 202012-S0006, 202109-S0002, 202104-S0064</v>
          </cell>
          <cell r="I10304" t="str">
            <v>F</v>
          </cell>
          <cell r="J10304">
            <v>517014.2</v>
          </cell>
          <cell r="K10304">
            <v>517014.2</v>
          </cell>
          <cell r="L10304">
            <v>517014.2</v>
          </cell>
          <cell r="M10304" t="str">
            <v>F</v>
          </cell>
          <cell r="N10304">
            <v>1</v>
          </cell>
          <cell r="O10304" t="str">
            <v>I</v>
          </cell>
        </row>
        <row r="10305">
          <cell r="G10305" t="str">
            <v>SPO-2021/12-0064</v>
          </cell>
        </row>
        <row r="10305">
          <cell r="I10305" t="str">
            <v>F</v>
          </cell>
          <cell r="J10305">
            <v>15000</v>
          </cell>
          <cell r="K10305">
            <v>15000</v>
          </cell>
          <cell r="L10305">
            <v>45000</v>
          </cell>
          <cell r="M10305" t="str">
            <v>F</v>
          </cell>
          <cell r="N10305">
            <v>3</v>
          </cell>
        </row>
        <row r="10306">
          <cell r="G10306" t="str">
            <v>SPO-2022/06-0069, SPO-2022/03-0010</v>
          </cell>
        </row>
        <row r="10306">
          <cell r="I10306" t="str">
            <v>F</v>
          </cell>
          <cell r="J10306">
            <v>138903</v>
          </cell>
          <cell r="K10306">
            <v>138903</v>
          </cell>
          <cell r="L10306">
            <v>416709</v>
          </cell>
          <cell r="M10306" t="str">
            <v>F</v>
          </cell>
          <cell r="N10306">
            <v>3</v>
          </cell>
          <cell r="O10306" t="str">
            <v>L</v>
          </cell>
        </row>
        <row r="10307">
          <cell r="G10307" t="str">
            <v>SPO-2022/02-0006, SPO-2021/12-0098, SPO-2021/12-0069, SPO-2022/03-0042, SPO-2022/02-0014</v>
          </cell>
        </row>
        <row r="10307">
          <cell r="I10307" t="str">
            <v>F</v>
          </cell>
          <cell r="J10307">
            <v>120500</v>
          </cell>
          <cell r="K10307">
            <v>120500</v>
          </cell>
          <cell r="L10307">
            <v>120500</v>
          </cell>
          <cell r="M10307" t="str">
            <v>F</v>
          </cell>
          <cell r="N10307">
            <v>1</v>
          </cell>
          <cell r="O10307" t="str">
            <v>L</v>
          </cell>
        </row>
        <row r="10308">
          <cell r="G10308" t="str">
            <v>GR-2021/11-0046</v>
          </cell>
        </row>
        <row r="10308">
          <cell r="I10308" t="str">
            <v>F</v>
          </cell>
          <cell r="J10308">
            <v>0</v>
          </cell>
          <cell r="K10308">
            <v>0</v>
          </cell>
          <cell r="L10308">
            <v>0</v>
          </cell>
          <cell r="M10308" t="str">
            <v>F</v>
          </cell>
          <cell r="N10308">
            <v>1</v>
          </cell>
        </row>
        <row r="10309">
          <cell r="G10309" t="str">
            <v>SPO-2021/12-0066</v>
          </cell>
        </row>
        <row r="10309">
          <cell r="I10309" t="str">
            <v>F</v>
          </cell>
          <cell r="J10309">
            <v>9945</v>
          </cell>
          <cell r="K10309">
            <v>9945</v>
          </cell>
          <cell r="L10309">
            <v>29835</v>
          </cell>
          <cell r="M10309" t="str">
            <v>F</v>
          </cell>
          <cell r="N10309">
            <v>3</v>
          </cell>
        </row>
        <row r="10310">
          <cell r="G10310" t="str">
            <v>SPO-2021/12-0066</v>
          </cell>
        </row>
        <row r="10310">
          <cell r="I10310" t="str">
            <v>F</v>
          </cell>
          <cell r="J10310">
            <v>13200</v>
          </cell>
          <cell r="K10310">
            <v>13200</v>
          </cell>
          <cell r="L10310">
            <v>39600</v>
          </cell>
          <cell r="M10310" t="str">
            <v>F</v>
          </cell>
          <cell r="N10310">
            <v>3</v>
          </cell>
        </row>
        <row r="10311">
          <cell r="G10311" t="str">
            <v>SPO-2021/12-0101</v>
          </cell>
        </row>
        <row r="10311">
          <cell r="I10311" t="str">
            <v>F</v>
          </cell>
          <cell r="J10311">
            <v>3150</v>
          </cell>
          <cell r="K10311">
            <v>3150</v>
          </cell>
          <cell r="L10311">
            <v>9450</v>
          </cell>
          <cell r="M10311" t="str">
            <v>F</v>
          </cell>
          <cell r="N10311">
            <v>3</v>
          </cell>
        </row>
        <row r="10312">
          <cell r="G10312" t="str">
            <v>SPO-2021/12-0094, SPO-2021/12-0109, SPO-2022/07-0007, SPO-2022/04-0028, SPO-2022/03-0043, SPO-2022/05-0030</v>
          </cell>
        </row>
        <row r="10312">
          <cell r="I10312" t="str">
            <v>F</v>
          </cell>
          <cell r="J10312">
            <v>69989.6</v>
          </cell>
          <cell r="K10312">
            <v>69989.6</v>
          </cell>
          <cell r="L10312">
            <v>209968.8</v>
          </cell>
          <cell r="M10312" t="str">
            <v>F</v>
          </cell>
          <cell r="N10312">
            <v>3</v>
          </cell>
          <cell r="O10312" t="str">
            <v>L</v>
          </cell>
        </row>
        <row r="10313">
          <cell r="G10313" t="str">
            <v>SPO-2021/12-0059</v>
          </cell>
        </row>
        <row r="10313">
          <cell r="I10313" t="str">
            <v>F</v>
          </cell>
          <cell r="J10313">
            <v>4100</v>
          </cell>
          <cell r="K10313">
            <v>4100</v>
          </cell>
          <cell r="L10313">
            <v>12300</v>
          </cell>
          <cell r="M10313" t="str">
            <v>F</v>
          </cell>
          <cell r="N10313">
            <v>3</v>
          </cell>
        </row>
        <row r="10314">
          <cell r="G10314" t="str">
            <v>SPO-2022/04-0008, SPO-2021/12-0101, SPO-2022/09-0044</v>
          </cell>
        </row>
        <row r="10314">
          <cell r="I10314" t="str">
            <v>F</v>
          </cell>
          <cell r="J10314">
            <v>8188</v>
          </cell>
          <cell r="K10314">
            <v>8188</v>
          </cell>
          <cell r="L10314">
            <v>24564</v>
          </cell>
          <cell r="M10314" t="str">
            <v>F</v>
          </cell>
          <cell r="N10314">
            <v>3</v>
          </cell>
          <cell r="O10314" t="str">
            <v>L</v>
          </cell>
        </row>
        <row r="10315">
          <cell r="G10315" t="str">
            <v>SPO-2022/07-0008, SPO-2022/04-0044</v>
          </cell>
        </row>
        <row r="10315">
          <cell r="I10315" t="str">
            <v>F</v>
          </cell>
          <cell r="J10315">
            <v>2680</v>
          </cell>
          <cell r="K10315">
            <v>2680</v>
          </cell>
          <cell r="L10315">
            <v>8040</v>
          </cell>
          <cell r="M10315" t="str">
            <v>F</v>
          </cell>
          <cell r="N10315">
            <v>3</v>
          </cell>
          <cell r="O10315" t="str">
            <v>L</v>
          </cell>
        </row>
        <row r="10316">
          <cell r="G10316" t="str">
            <v>SPO-2021/12-0052, SPO-2021/12-0101</v>
          </cell>
        </row>
        <row r="10316">
          <cell r="I10316" t="str">
            <v>F</v>
          </cell>
          <cell r="J10316">
            <v>26600</v>
          </cell>
          <cell r="K10316">
            <v>26600</v>
          </cell>
          <cell r="L10316">
            <v>79800</v>
          </cell>
          <cell r="M10316" t="str">
            <v>F</v>
          </cell>
          <cell r="N10316">
            <v>3</v>
          </cell>
        </row>
        <row r="10317">
          <cell r="F10317" t="str">
            <v>YMLU8611606</v>
          </cell>
          <cell r="G10317" t="str">
            <v>GR-2021/12-0003</v>
          </cell>
          <cell r="H10317" t="str">
            <v>202109-S0069, 202110-S0075, 202103-S0106</v>
          </cell>
          <cell r="I10317" t="str">
            <v>F</v>
          </cell>
          <cell r="J10317">
            <v>19404.32</v>
          </cell>
          <cell r="K10317">
            <v>19404.32</v>
          </cell>
          <cell r="L10317">
            <v>81463.22</v>
          </cell>
          <cell r="M10317" t="str">
            <v>F</v>
          </cell>
          <cell r="N10317">
            <v>4.1982</v>
          </cell>
          <cell r="O10317" t="str">
            <v>I</v>
          </cell>
        </row>
        <row r="10318">
          <cell r="F10318" t="str">
            <v>SEGU5740185</v>
          </cell>
          <cell r="G10318" t="str">
            <v>GR-2021/12-0002</v>
          </cell>
          <cell r="H10318" t="str">
            <v>202103-S0106, 202106-S0058, 202110-S0075, 202109-S0069, 202011-S0019, 202106-S0052, 202103-S0098, 202110-S0056</v>
          </cell>
          <cell r="I10318" t="str">
            <v>F</v>
          </cell>
          <cell r="J10318">
            <v>16850.12</v>
          </cell>
          <cell r="K10318">
            <v>16850.12</v>
          </cell>
          <cell r="L10318">
            <v>70740.17</v>
          </cell>
          <cell r="M10318" t="str">
            <v>F</v>
          </cell>
          <cell r="N10318">
            <v>4.1982</v>
          </cell>
          <cell r="O10318" t="str">
            <v>I</v>
          </cell>
        </row>
        <row r="10319">
          <cell r="I10319" t="str">
            <v>T</v>
          </cell>
          <cell r="J10319">
            <v>0</v>
          </cell>
          <cell r="K10319">
            <v>0</v>
          </cell>
          <cell r="L10319">
            <v>0</v>
          </cell>
          <cell r="M10319" t="str">
            <v>F</v>
          </cell>
          <cell r="N10319">
            <v>3</v>
          </cell>
          <cell r="O10319" t="str">
            <v>L</v>
          </cell>
        </row>
        <row r="10320">
          <cell r="G10320" t="str">
            <v>SPO-2021/12-0059</v>
          </cell>
        </row>
        <row r="10320">
          <cell r="I10320" t="str">
            <v>F</v>
          </cell>
          <cell r="J10320">
            <v>840</v>
          </cell>
          <cell r="K10320">
            <v>840</v>
          </cell>
          <cell r="L10320">
            <v>2520</v>
          </cell>
          <cell r="M10320" t="str">
            <v>F</v>
          </cell>
          <cell r="N10320">
            <v>3</v>
          </cell>
        </row>
        <row r="10321">
          <cell r="F10321" t="str">
            <v>FFAU1623841</v>
          </cell>
          <cell r="G10321" t="str">
            <v>GR-2021/12-0015</v>
          </cell>
          <cell r="H10321" t="str">
            <v>202010-S0044, 202110-S0017</v>
          </cell>
          <cell r="I10321" t="str">
            <v>F</v>
          </cell>
          <cell r="J10321">
            <v>21348.69</v>
          </cell>
          <cell r="K10321">
            <v>21348.69</v>
          </cell>
          <cell r="L10321">
            <v>89948.44</v>
          </cell>
          <cell r="M10321" t="str">
            <v>F</v>
          </cell>
          <cell r="N10321">
            <v>4.2133</v>
          </cell>
          <cell r="O10321" t="str">
            <v>I</v>
          </cell>
        </row>
        <row r="10322">
          <cell r="I10322" t="str">
            <v>T</v>
          </cell>
          <cell r="J10322">
            <v>0</v>
          </cell>
          <cell r="K10322">
            <v>0</v>
          </cell>
          <cell r="L10322">
            <v>0</v>
          </cell>
          <cell r="M10322" t="str">
            <v>F</v>
          </cell>
          <cell r="N10322">
            <v>3</v>
          </cell>
          <cell r="O10322" t="str">
            <v>I</v>
          </cell>
        </row>
        <row r="10323">
          <cell r="F10323" t="str">
            <v>TRHU8515721</v>
          </cell>
          <cell r="G10323" t="str">
            <v>GR-2021/12-0016</v>
          </cell>
          <cell r="H10323" t="str">
            <v>202106-S0022, 202109-S0059, 202106-S0030, 202110-S0028, 202010-S0054, 202111-S0013, 202104-S0002, 202110-S0017, 202104-S0084, 202105-S0006, 202104-S0094, 202104-S0004, 202012-S0063, 202101-S0036, 202104-S0001</v>
          </cell>
          <cell r="I10323" t="str">
            <v>F</v>
          </cell>
          <cell r="J10323">
            <v>33168.43</v>
          </cell>
          <cell r="K10323">
            <v>33168.43</v>
          </cell>
          <cell r="L10323">
            <v>139748.55</v>
          </cell>
          <cell r="M10323" t="str">
            <v>F</v>
          </cell>
          <cell r="N10323">
            <v>4.2133</v>
          </cell>
          <cell r="O10323" t="str">
            <v>I</v>
          </cell>
        </row>
        <row r="10324">
          <cell r="F10324" t="str">
            <v>TCNU3895380</v>
          </cell>
          <cell r="G10324" t="str">
            <v>GR-2021/12-0005</v>
          </cell>
          <cell r="H10324" t="str">
            <v>202010-S0044, 202104-S0030, 202104-S0002, 202105-S0007, 202104-S0004, 202111-S0013, 202104-S0001, 202101-S0036, 202010-S0033, 202106-S0030, 202104-S0022, 202104-S0094</v>
          </cell>
          <cell r="I10324" t="str">
            <v>F</v>
          </cell>
          <cell r="J10324">
            <v>21555.65</v>
          </cell>
          <cell r="K10324">
            <v>21555.65</v>
          </cell>
          <cell r="L10324">
            <v>90494.93</v>
          </cell>
          <cell r="M10324" t="str">
            <v>F</v>
          </cell>
          <cell r="N10324">
            <v>4.1982</v>
          </cell>
          <cell r="O10324" t="str">
            <v>I</v>
          </cell>
        </row>
        <row r="10325">
          <cell r="G10325" t="str">
            <v>SPO-2022/03-0009, SPO-2021/12-0100, SPO-2022/03-0034, SPO-2022/02-0010, SPO-2021/12-0108, SPO-2022/02-0001</v>
          </cell>
        </row>
        <row r="10325">
          <cell r="I10325" t="str">
            <v>F</v>
          </cell>
          <cell r="J10325">
            <v>77950</v>
          </cell>
          <cell r="K10325">
            <v>77950</v>
          </cell>
          <cell r="L10325">
            <v>233850</v>
          </cell>
          <cell r="M10325" t="str">
            <v>F</v>
          </cell>
          <cell r="N10325">
            <v>3</v>
          </cell>
          <cell r="O10325" t="str">
            <v>L</v>
          </cell>
        </row>
        <row r="10326">
          <cell r="I10326" t="str">
            <v>T</v>
          </cell>
          <cell r="J10326">
            <v>0</v>
          </cell>
          <cell r="K10326">
            <v>0</v>
          </cell>
          <cell r="L10326">
            <v>0</v>
          </cell>
          <cell r="M10326" t="str">
            <v>F</v>
          </cell>
          <cell r="N10326">
            <v>3</v>
          </cell>
        </row>
        <row r="10327">
          <cell r="G10327" t="str">
            <v>SPO-2022/06-0091, SPO-2021/12-0079, SPO-2021/12-0080, SPO-2021/12-0070, SPO-2021/12-0071</v>
          </cell>
        </row>
        <row r="10327">
          <cell r="I10327" t="str">
            <v>F</v>
          </cell>
          <cell r="J10327">
            <v>119048</v>
          </cell>
          <cell r="K10327">
            <v>119048</v>
          </cell>
          <cell r="L10327">
            <v>357144</v>
          </cell>
          <cell r="M10327" t="str">
            <v>F</v>
          </cell>
          <cell r="N10327">
            <v>3</v>
          </cell>
          <cell r="O10327" t="str">
            <v>L</v>
          </cell>
        </row>
        <row r="10328">
          <cell r="G10328" t="str">
            <v>GR-2021/11-0047</v>
          </cell>
        </row>
        <row r="10328">
          <cell r="I10328" t="str">
            <v>F</v>
          </cell>
          <cell r="J10328">
            <v>840</v>
          </cell>
          <cell r="K10328">
            <v>840</v>
          </cell>
          <cell r="L10328">
            <v>840</v>
          </cell>
          <cell r="M10328" t="str">
            <v>F</v>
          </cell>
          <cell r="N10328">
            <v>1</v>
          </cell>
        </row>
        <row r="10329">
          <cell r="F10329" t="str">
            <v>FFAU1130742</v>
          </cell>
          <cell r="G10329" t="str">
            <v>GR-2021/12-0007</v>
          </cell>
          <cell r="H10329" t="str">
            <v>202104-S0094, 202105-S0059, 202012-S0005, 202110-S0028, 202104-S0004</v>
          </cell>
          <cell r="I10329" t="str">
            <v>F</v>
          </cell>
          <cell r="J10329">
            <v>19882.72</v>
          </cell>
          <cell r="K10329">
            <v>19882.72</v>
          </cell>
          <cell r="L10329">
            <v>83471.64</v>
          </cell>
          <cell r="M10329" t="str">
            <v>F</v>
          </cell>
          <cell r="N10329">
            <v>4.1982</v>
          </cell>
          <cell r="O10329" t="str">
            <v>I</v>
          </cell>
        </row>
        <row r="10330">
          <cell r="G10330" t="str">
            <v>SPO-2021/12-0096</v>
          </cell>
        </row>
        <row r="10330">
          <cell r="I10330" t="str">
            <v>F</v>
          </cell>
          <cell r="J10330">
            <v>240</v>
          </cell>
          <cell r="K10330">
            <v>240</v>
          </cell>
          <cell r="L10330">
            <v>720</v>
          </cell>
          <cell r="M10330" t="str">
            <v>F</v>
          </cell>
          <cell r="N10330">
            <v>3</v>
          </cell>
        </row>
        <row r="10331">
          <cell r="G10331" t="str">
            <v>SPO-2021/12-0054</v>
          </cell>
        </row>
        <row r="10331">
          <cell r="I10331" t="str">
            <v>F</v>
          </cell>
          <cell r="J10331">
            <v>2610</v>
          </cell>
          <cell r="K10331">
            <v>2610</v>
          </cell>
          <cell r="L10331">
            <v>2610</v>
          </cell>
          <cell r="M10331" t="str">
            <v>F</v>
          </cell>
          <cell r="N10331">
            <v>1</v>
          </cell>
        </row>
        <row r="10332">
          <cell r="G10332" t="str">
            <v>GR-2021/11-0028</v>
          </cell>
        </row>
        <row r="10332">
          <cell r="I10332" t="str">
            <v>F</v>
          </cell>
          <cell r="J10332">
            <v>138</v>
          </cell>
          <cell r="K10332">
            <v>138</v>
          </cell>
          <cell r="L10332">
            <v>138</v>
          </cell>
          <cell r="M10332" t="str">
            <v>T</v>
          </cell>
          <cell r="N10332">
            <v>1</v>
          </cell>
        </row>
        <row r="10333">
          <cell r="G10333" t="str">
            <v>SPO-2021/12-0108</v>
          </cell>
        </row>
        <row r="10333">
          <cell r="I10333" t="str">
            <v>F</v>
          </cell>
          <cell r="J10333">
            <v>53906</v>
          </cell>
          <cell r="K10333">
            <v>53906</v>
          </cell>
          <cell r="L10333">
            <v>161718</v>
          </cell>
          <cell r="M10333" t="str">
            <v>F</v>
          </cell>
          <cell r="N10333">
            <v>3</v>
          </cell>
          <cell r="O10333" t="str">
            <v>L</v>
          </cell>
        </row>
        <row r="10334">
          <cell r="G10334" t="str">
            <v>SPO-2021/12-0094, SPO-2021/12-0109, SPO-2022/08-0005, SPO-2022/06-0083, SPO-2022/04-0044, SPO-2021/11-0045, SPO-2022/05-0030</v>
          </cell>
        </row>
        <row r="10334">
          <cell r="I10334" t="str">
            <v>F</v>
          </cell>
          <cell r="J10334">
            <v>74331</v>
          </cell>
          <cell r="K10334">
            <v>74331</v>
          </cell>
          <cell r="L10334">
            <v>222993</v>
          </cell>
          <cell r="M10334" t="str">
            <v>F</v>
          </cell>
          <cell r="N10334">
            <v>3</v>
          </cell>
          <cell r="O10334" t="str">
            <v>L</v>
          </cell>
        </row>
        <row r="10335">
          <cell r="G10335" t="str">
            <v>SPO-2021/12-0003</v>
          </cell>
        </row>
        <row r="10335">
          <cell r="I10335" t="str">
            <v>F</v>
          </cell>
          <cell r="J10335">
            <v>5425</v>
          </cell>
          <cell r="K10335">
            <v>5425</v>
          </cell>
          <cell r="L10335">
            <v>16275</v>
          </cell>
          <cell r="M10335" t="str">
            <v>F</v>
          </cell>
          <cell r="N10335">
            <v>3</v>
          </cell>
        </row>
        <row r="10336">
          <cell r="G10336" t="str">
            <v>SPO-2022/03-0022</v>
          </cell>
        </row>
        <row r="10336">
          <cell r="I10336" t="str">
            <v>F</v>
          </cell>
          <cell r="J10336">
            <v>9900</v>
          </cell>
          <cell r="K10336">
            <v>9900</v>
          </cell>
          <cell r="L10336">
            <v>29700</v>
          </cell>
          <cell r="M10336" t="str">
            <v>F</v>
          </cell>
          <cell r="N10336">
            <v>3</v>
          </cell>
          <cell r="O10336" t="str">
            <v>L</v>
          </cell>
        </row>
        <row r="10337">
          <cell r="G10337" t="str">
            <v>GR-2022/05-0024, GR-2022/02-0004, GR-2022/03-0009, GR-2022/05-0041, GR-2022/04-0024, GR-2022/06-0053, GR-2022/05-0032, GR-2022/01-0037, GR-2022/03-0013, GR-2022/04-0027, GR-2022/03-0047, GR-2022/03-0040, GR-2022/05-0045</v>
          </cell>
        </row>
        <row r="10337">
          <cell r="I10337" t="str">
            <v>F</v>
          </cell>
          <cell r="J10337">
            <v>35350</v>
          </cell>
          <cell r="K10337">
            <v>35350</v>
          </cell>
          <cell r="L10337">
            <v>35350</v>
          </cell>
          <cell r="M10337" t="str">
            <v>F</v>
          </cell>
          <cell r="N10337">
            <v>1</v>
          </cell>
        </row>
        <row r="10338">
          <cell r="G10338" t="str">
            <v>SPO-2022/03-0014</v>
          </cell>
        </row>
        <row r="10338">
          <cell r="I10338" t="str">
            <v>F</v>
          </cell>
          <cell r="J10338">
            <v>409.4</v>
          </cell>
          <cell r="K10338">
            <v>409.4</v>
          </cell>
          <cell r="L10338">
            <v>409.4</v>
          </cell>
          <cell r="M10338" t="str">
            <v>F</v>
          </cell>
          <cell r="N10338">
            <v>1</v>
          </cell>
          <cell r="O10338" t="str">
            <v>L</v>
          </cell>
        </row>
        <row r="10339">
          <cell r="G10339" t="str">
            <v>SPO-2021/12-0094, SPO-2021/12-0028</v>
          </cell>
        </row>
        <row r="10339">
          <cell r="I10339" t="str">
            <v>F</v>
          </cell>
          <cell r="J10339">
            <v>100187.8</v>
          </cell>
          <cell r="K10339">
            <v>100187.8</v>
          </cell>
          <cell r="L10339">
            <v>300563.4</v>
          </cell>
          <cell r="M10339" t="str">
            <v>F</v>
          </cell>
          <cell r="N10339">
            <v>3</v>
          </cell>
        </row>
        <row r="10340">
          <cell r="G10340" t="str">
            <v>GR-2022/01-0067, GR-2022/02-0034, GR-2022/03-0008, GR-2022/08-0055, GR-2022/05-0040, GR-2022/07-0044</v>
          </cell>
        </row>
        <row r="10340">
          <cell r="I10340" t="str">
            <v>F</v>
          </cell>
          <cell r="J10340">
            <v>60700</v>
          </cell>
          <cell r="K10340">
            <v>60700</v>
          </cell>
          <cell r="L10340">
            <v>60700</v>
          </cell>
          <cell r="M10340" t="str">
            <v>F</v>
          </cell>
          <cell r="N10340">
            <v>1</v>
          </cell>
        </row>
        <row r="10341">
          <cell r="G10341" t="str">
            <v>GR-2021/11-0022</v>
          </cell>
        </row>
        <row r="10341">
          <cell r="I10341" t="str">
            <v>F</v>
          </cell>
          <cell r="J10341">
            <v>14</v>
          </cell>
          <cell r="K10341">
            <v>14</v>
          </cell>
          <cell r="L10341">
            <v>14</v>
          </cell>
          <cell r="M10341" t="str">
            <v>F</v>
          </cell>
          <cell r="N10341">
            <v>1</v>
          </cell>
        </row>
        <row r="10342">
          <cell r="G10342" t="str">
            <v>SPO-2022/03-0010, SPO-2022/06-0015, SPO-2021/11-0046, SPO-2022/04-0008, SPO-2021/12-0101</v>
          </cell>
        </row>
        <row r="10342">
          <cell r="I10342" t="str">
            <v>F</v>
          </cell>
          <cell r="J10342">
            <v>101878</v>
          </cell>
          <cell r="K10342">
            <v>101878</v>
          </cell>
          <cell r="L10342">
            <v>305634</v>
          </cell>
          <cell r="M10342" t="str">
            <v>F</v>
          </cell>
          <cell r="N10342">
            <v>3</v>
          </cell>
          <cell r="O10342" t="str">
            <v>L</v>
          </cell>
        </row>
        <row r="10343">
          <cell r="G10343" t="str">
            <v>SPO-2021/12-0066</v>
          </cell>
        </row>
        <row r="10343">
          <cell r="I10343" t="str">
            <v>F</v>
          </cell>
          <cell r="J10343">
            <v>4860</v>
          </cell>
          <cell r="K10343">
            <v>4860</v>
          </cell>
          <cell r="L10343">
            <v>14580</v>
          </cell>
          <cell r="M10343" t="str">
            <v>F</v>
          </cell>
          <cell r="N10343">
            <v>3</v>
          </cell>
        </row>
        <row r="10344">
          <cell r="G10344" t="str">
            <v>SPO-2022/02-0003</v>
          </cell>
        </row>
        <row r="10344">
          <cell r="I10344" t="str">
            <v>F</v>
          </cell>
          <cell r="J10344">
            <v>7800</v>
          </cell>
          <cell r="K10344">
            <v>7800</v>
          </cell>
          <cell r="L10344">
            <v>23400</v>
          </cell>
          <cell r="M10344" t="str">
            <v>F</v>
          </cell>
          <cell r="N10344">
            <v>3</v>
          </cell>
          <cell r="O10344" t="str">
            <v>L</v>
          </cell>
        </row>
        <row r="10345">
          <cell r="G10345" t="str">
            <v>SPO-2021/12-0099, SPO-2021/12-0106</v>
          </cell>
        </row>
        <row r="10345">
          <cell r="I10345" t="str">
            <v>F</v>
          </cell>
          <cell r="J10345">
            <v>58050</v>
          </cell>
          <cell r="K10345">
            <v>58050</v>
          </cell>
          <cell r="L10345">
            <v>174150</v>
          </cell>
          <cell r="M10345" t="str">
            <v>F</v>
          </cell>
          <cell r="N10345">
            <v>3</v>
          </cell>
        </row>
        <row r="10346">
          <cell r="I10346" t="str">
            <v>F</v>
          </cell>
          <cell r="J10346">
            <v>155.02</v>
          </cell>
          <cell r="K10346">
            <v>155.02</v>
          </cell>
          <cell r="L10346">
            <v>465.06</v>
          </cell>
          <cell r="M10346" t="str">
            <v>F</v>
          </cell>
          <cell r="N10346">
            <v>3</v>
          </cell>
        </row>
        <row r="10347">
          <cell r="G10347" t="str">
            <v>SPO-2022/03-0017</v>
          </cell>
        </row>
        <row r="10347">
          <cell r="I10347" t="str">
            <v>F</v>
          </cell>
          <cell r="J10347">
            <v>2915</v>
          </cell>
          <cell r="K10347">
            <v>2915</v>
          </cell>
          <cell r="L10347">
            <v>8745</v>
          </cell>
          <cell r="M10347" t="str">
            <v>F</v>
          </cell>
          <cell r="N10347">
            <v>3</v>
          </cell>
          <cell r="O10347" t="str">
            <v>L</v>
          </cell>
        </row>
        <row r="10348">
          <cell r="G10348" t="str">
            <v>SPO-2021/12-0063, SPO-2021/12-0108</v>
          </cell>
        </row>
        <row r="10348">
          <cell r="I10348" t="str">
            <v>F</v>
          </cell>
          <cell r="J10348">
            <v>10860</v>
          </cell>
          <cell r="K10348">
            <v>10860</v>
          </cell>
          <cell r="L10348">
            <v>32580</v>
          </cell>
          <cell r="M10348" t="str">
            <v>F</v>
          </cell>
          <cell r="N10348">
            <v>3</v>
          </cell>
        </row>
        <row r="10349">
          <cell r="G10349" t="str">
            <v>SPO-2021/12-0096, SPO-2021/12-0072</v>
          </cell>
        </row>
        <row r="10349">
          <cell r="I10349" t="str">
            <v>F</v>
          </cell>
          <cell r="J10349">
            <v>627.4</v>
          </cell>
          <cell r="K10349">
            <v>627.4</v>
          </cell>
          <cell r="L10349">
            <v>1882.2</v>
          </cell>
          <cell r="M10349" t="str">
            <v>F</v>
          </cell>
          <cell r="N10349">
            <v>3</v>
          </cell>
        </row>
        <row r="10350">
          <cell r="G10350" t="str">
            <v>SPO-2022/11-0057, SPO-2023/05-0053, SPO-2022/09-0019, SPO-2022/12-0051, SPO-2022/08-0038, SPO-2023/03-0009, SPO-2023/03-0010, SPO-2022/11-0038, SPO-2022/12-0058, SPO-2023/03-0048, SPO-2021/12-0012, SPO-2022/08-0012, SPO-2022/10-0013, SPO-2022/12-0057, SPO-2022/09-0045, SPO-2022/06-0091, SPO-2021/12-0083, SPO-2022/09-0008, SPO-2023/04-0046, SPO-2022/06-0047, SPO-2022/11-0034, SPO-2022/06-0059, SPO-2023/04-0025, SPO-2022/12-0011, SPO-2022/12-0005, SPO-2022/12-0002, SPO-2022/07-0024, SPO-2022/06-0002, SPO-2022/02-0003, SPO-2022/12-0068, SPO-2022/04-0053</v>
          </cell>
        </row>
        <row r="10350">
          <cell r="I10350" t="str">
            <v>F</v>
          </cell>
          <cell r="J10350">
            <v>337632</v>
          </cell>
          <cell r="K10350">
            <v>337632</v>
          </cell>
          <cell r="L10350">
            <v>1012896</v>
          </cell>
          <cell r="M10350" t="str">
            <v>F</v>
          </cell>
          <cell r="N10350">
            <v>3</v>
          </cell>
          <cell r="O10350" t="str">
            <v>L</v>
          </cell>
        </row>
        <row r="10351">
          <cell r="G10351" t="str">
            <v>SPO-2022/11-0025, SPO-2022/05-0030, SPO-2022/03-0043, SPO-2021/12-0028, SPO-2022/10-0015, SPO-2021/12-0109, SPO-2022/06-0083, SPO-2021/11-0036, SPO-2021/11-0044, SPO-2022/04-0044, SPO-2022/07-0007, SPO-2022/09-0055, SPO-2022/04-0028, SPO-2022/05-0009, SPO-2022/05-0011, SPO-2022/06-0026, SPO-2021/12-0094</v>
          </cell>
        </row>
        <row r="10351">
          <cell r="I10351" t="str">
            <v>F</v>
          </cell>
          <cell r="J10351">
            <v>1095347.93</v>
          </cell>
          <cell r="K10351">
            <v>1095347.93</v>
          </cell>
          <cell r="L10351">
            <v>3286043.79</v>
          </cell>
          <cell r="M10351" t="str">
            <v>F</v>
          </cell>
          <cell r="N10351">
            <v>3</v>
          </cell>
          <cell r="O10351" t="str">
            <v>L</v>
          </cell>
        </row>
        <row r="10352">
          <cell r="G10352" t="str">
            <v>SPO-2021/12-0013</v>
          </cell>
        </row>
        <row r="10352">
          <cell r="I10352" t="str">
            <v>F</v>
          </cell>
          <cell r="J10352">
            <v>17940</v>
          </cell>
          <cell r="K10352">
            <v>17940</v>
          </cell>
          <cell r="L10352">
            <v>17940</v>
          </cell>
          <cell r="M10352" t="str">
            <v>F</v>
          </cell>
          <cell r="N10352">
            <v>1</v>
          </cell>
        </row>
        <row r="10353">
          <cell r="G10353" t="str">
            <v>SPO-2022/03-0013</v>
          </cell>
        </row>
        <row r="10353">
          <cell r="I10353" t="str">
            <v>F</v>
          </cell>
          <cell r="J10353">
            <v>31700.48</v>
          </cell>
          <cell r="K10353">
            <v>31700.48</v>
          </cell>
          <cell r="L10353">
            <v>95101.44</v>
          </cell>
          <cell r="M10353" t="str">
            <v>F</v>
          </cell>
          <cell r="N10353">
            <v>3</v>
          </cell>
          <cell r="O10353" t="str">
            <v>L</v>
          </cell>
        </row>
        <row r="10354">
          <cell r="G10354" t="str">
            <v>SPO-2022/03-0043</v>
          </cell>
        </row>
        <row r="10354">
          <cell r="I10354" t="str">
            <v>F</v>
          </cell>
          <cell r="J10354">
            <v>19440</v>
          </cell>
          <cell r="K10354">
            <v>19440</v>
          </cell>
          <cell r="L10354">
            <v>58320</v>
          </cell>
          <cell r="M10354" t="str">
            <v>F</v>
          </cell>
          <cell r="N10354">
            <v>3</v>
          </cell>
          <cell r="O10354" t="str">
            <v>L</v>
          </cell>
        </row>
        <row r="10355">
          <cell r="F10355" t="str">
            <v>OOLU8984291</v>
          </cell>
          <cell r="G10355" t="str">
            <v>GR-2021/12-0013</v>
          </cell>
          <cell r="H10355" t="str">
            <v>202103-S0006, 202110-S0067</v>
          </cell>
          <cell r="I10355" t="str">
            <v>F</v>
          </cell>
          <cell r="J10355">
            <v>21996.53</v>
          </cell>
          <cell r="K10355">
            <v>21996.53</v>
          </cell>
          <cell r="L10355">
            <v>92677.98</v>
          </cell>
          <cell r="M10355" t="str">
            <v>F</v>
          </cell>
          <cell r="N10355">
            <v>4.2133</v>
          </cell>
          <cell r="O10355" t="str">
            <v>I</v>
          </cell>
        </row>
        <row r="10356">
          <cell r="F10356" t="str">
            <v>EGHU9401861</v>
          </cell>
          <cell r="G10356" t="str">
            <v>GR-2021/12-0055</v>
          </cell>
          <cell r="H10356" t="str">
            <v>202111-S0017</v>
          </cell>
          <cell r="I10356" t="str">
            <v>F</v>
          </cell>
          <cell r="J10356">
            <v>14578.52</v>
          </cell>
          <cell r="K10356">
            <v>14578.52</v>
          </cell>
          <cell r="L10356">
            <v>62241.53</v>
          </cell>
          <cell r="M10356" t="str">
            <v>F</v>
          </cell>
          <cell r="N10356">
            <v>4.2694</v>
          </cell>
          <cell r="O10356" t="str">
            <v>N</v>
          </cell>
        </row>
        <row r="10357">
          <cell r="F10357" t="str">
            <v>EGSU9072013</v>
          </cell>
          <cell r="G10357" t="str">
            <v>GR-2021/12-0058</v>
          </cell>
          <cell r="H10357" t="str">
            <v>202104-S0047, 202104-S0086, 202010-S0094, 202109-S0021, 202110-S0052, 202110-S0068, 202111-S0017, 202110-S0082, 202103-S0023</v>
          </cell>
          <cell r="I10357" t="str">
            <v>F</v>
          </cell>
          <cell r="J10357">
            <v>19484.95</v>
          </cell>
          <cell r="K10357">
            <v>19484.95</v>
          </cell>
          <cell r="L10357">
            <v>83189.05</v>
          </cell>
          <cell r="M10357" t="str">
            <v>F</v>
          </cell>
          <cell r="N10357">
            <v>4.2694</v>
          </cell>
          <cell r="O10357" t="str">
            <v>I</v>
          </cell>
        </row>
        <row r="10358">
          <cell r="F10358" t="str">
            <v>EITU1520741</v>
          </cell>
          <cell r="G10358" t="str">
            <v>GR-2021/12-0068</v>
          </cell>
          <cell r="H10358" t="str">
            <v>202111-S0017, 202111-S0026</v>
          </cell>
          <cell r="I10358" t="str">
            <v>F</v>
          </cell>
          <cell r="J10358">
            <v>15138.61</v>
          </cell>
          <cell r="K10358">
            <v>15138.61</v>
          </cell>
          <cell r="L10358">
            <v>64632.78</v>
          </cell>
          <cell r="M10358" t="str">
            <v>F</v>
          </cell>
          <cell r="N10358">
            <v>4.2694</v>
          </cell>
          <cell r="O10358" t="str">
            <v>I</v>
          </cell>
        </row>
        <row r="10359">
          <cell r="F10359" t="str">
            <v>CSNU8448141</v>
          </cell>
          <cell r="G10359" t="str">
            <v>GR-2021/12-0070</v>
          </cell>
          <cell r="H10359" t="str">
            <v>202104-S0078</v>
          </cell>
          <cell r="I10359" t="str">
            <v>F</v>
          </cell>
          <cell r="J10359">
            <v>18154.4</v>
          </cell>
          <cell r="K10359">
            <v>18154.4</v>
          </cell>
          <cell r="L10359">
            <v>77508.4</v>
          </cell>
          <cell r="M10359" t="str">
            <v>F</v>
          </cell>
          <cell r="N10359">
            <v>4.2694</v>
          </cell>
          <cell r="O10359" t="str">
            <v>I</v>
          </cell>
        </row>
        <row r="10360">
          <cell r="F10360" t="str">
            <v>CSNU8419246</v>
          </cell>
          <cell r="G10360" t="str">
            <v>GR-2022/01-0004</v>
          </cell>
          <cell r="H10360" t="str">
            <v>202109-S0028, 202105-S0043, 202104-S0034, 202103-S0021</v>
          </cell>
          <cell r="I10360" t="str">
            <v>F</v>
          </cell>
          <cell r="J10360">
            <v>21123.46</v>
          </cell>
          <cell r="K10360">
            <v>21123.46</v>
          </cell>
          <cell r="L10360">
            <v>90184.5</v>
          </cell>
          <cell r="M10360" t="str">
            <v>F</v>
          </cell>
          <cell r="N10360">
            <v>4.2694</v>
          </cell>
          <cell r="O10360" t="str">
            <v>I</v>
          </cell>
        </row>
        <row r="10361">
          <cell r="F10361" t="str">
            <v>CSNU8046306</v>
          </cell>
          <cell r="G10361" t="str">
            <v>GR-2021/12-0078</v>
          </cell>
          <cell r="H10361" t="str">
            <v>202007-S0073, 202109-S0001</v>
          </cell>
          <cell r="I10361" t="str">
            <v>F</v>
          </cell>
          <cell r="J10361">
            <v>14578.05</v>
          </cell>
          <cell r="K10361">
            <v>14578.05</v>
          </cell>
          <cell r="L10361">
            <v>62239.53</v>
          </cell>
          <cell r="M10361" t="str">
            <v>F</v>
          </cell>
          <cell r="N10361">
            <v>4.2694</v>
          </cell>
          <cell r="O10361" t="str">
            <v>I</v>
          </cell>
        </row>
        <row r="10362">
          <cell r="F10362" t="str">
            <v>TCLU4931170</v>
          </cell>
          <cell r="G10362" t="str">
            <v>GR-2021/12-0064</v>
          </cell>
          <cell r="H10362" t="str">
            <v>201912-S0025, 202008-S0072, 202103-S0018</v>
          </cell>
          <cell r="I10362" t="str">
            <v>F</v>
          </cell>
          <cell r="J10362">
            <v>17970.2</v>
          </cell>
          <cell r="K10362">
            <v>17970.2</v>
          </cell>
          <cell r="L10362">
            <v>76721.97</v>
          </cell>
          <cell r="M10362" t="str">
            <v>F</v>
          </cell>
          <cell r="N10362">
            <v>4.2694</v>
          </cell>
          <cell r="O10362" t="str">
            <v>I</v>
          </cell>
        </row>
        <row r="10363">
          <cell r="F10363" t="str">
            <v>TCLU4973200</v>
          </cell>
          <cell r="G10363" t="str">
            <v>GR-2021/12-0066</v>
          </cell>
          <cell r="H10363" t="str">
            <v>202106-S0003, 202110-S0083, 202104-S0050, 202105-S0042, 202103-S0018</v>
          </cell>
          <cell r="I10363" t="str">
            <v>F</v>
          </cell>
          <cell r="J10363">
            <v>16445.99</v>
          </cell>
          <cell r="K10363">
            <v>16445.99</v>
          </cell>
          <cell r="L10363">
            <v>70214.51</v>
          </cell>
          <cell r="M10363" t="str">
            <v>F</v>
          </cell>
          <cell r="N10363">
            <v>4.2694</v>
          </cell>
          <cell r="O10363" t="str">
            <v>I</v>
          </cell>
        </row>
        <row r="10364">
          <cell r="F10364" t="str">
            <v>MRKU2590363 (KUCHING)</v>
          </cell>
          <cell r="G10364" t="str">
            <v>GR-2021/12-0019</v>
          </cell>
          <cell r="H10364" t="str">
            <v>202109-S0004</v>
          </cell>
          <cell r="I10364" t="str">
            <v>F</v>
          </cell>
          <cell r="J10364">
            <v>7847.62</v>
          </cell>
          <cell r="K10364">
            <v>7847.62</v>
          </cell>
          <cell r="L10364">
            <v>33064.38</v>
          </cell>
          <cell r="M10364" t="str">
            <v>F</v>
          </cell>
          <cell r="N10364">
            <v>4.2133</v>
          </cell>
          <cell r="O10364" t="str">
            <v>I</v>
          </cell>
        </row>
        <row r="10365">
          <cell r="F10365" t="str">
            <v>TGBU4343430</v>
          </cell>
          <cell r="G10365" t="str">
            <v>GR-2021/12-0051</v>
          </cell>
          <cell r="H10365" t="str">
            <v>202104-S0086, 202104-S0047, 202105-S0044, 202008-S0024</v>
          </cell>
          <cell r="I10365" t="str">
            <v>F</v>
          </cell>
          <cell r="J10365">
            <v>14260.34</v>
          </cell>
          <cell r="K10365">
            <v>14260.34</v>
          </cell>
          <cell r="L10365">
            <v>60883.1</v>
          </cell>
          <cell r="M10365" t="str">
            <v>F</v>
          </cell>
          <cell r="N10365">
            <v>4.2694</v>
          </cell>
          <cell r="O10365" t="str">
            <v>I</v>
          </cell>
        </row>
        <row r="10366">
          <cell r="G10366" t="str">
            <v>SPO-2021/12-0094, SPO-2021/12-0028</v>
          </cell>
        </row>
        <row r="10366">
          <cell r="I10366" t="str">
            <v>F</v>
          </cell>
          <cell r="J10366">
            <v>73100</v>
          </cell>
          <cell r="K10366">
            <v>73100</v>
          </cell>
          <cell r="L10366">
            <v>219300</v>
          </cell>
          <cell r="M10366" t="str">
            <v>F</v>
          </cell>
          <cell r="N10366">
            <v>3</v>
          </cell>
        </row>
        <row r="10367">
          <cell r="G10367" t="str">
            <v>GR-2022/03-0006, GR-2022/02-0004, GR-2022/04-0024, GR-2021/12-0074, GR-2021/12-0065, GR-2022/01-0030, GR-2022/03-0047, GR-2022/02-0014, GR-2021/12-0038</v>
          </cell>
        </row>
        <row r="10367">
          <cell r="I10367" t="str">
            <v>F</v>
          </cell>
          <cell r="J10367">
            <v>80250</v>
          </cell>
          <cell r="K10367">
            <v>80250</v>
          </cell>
          <cell r="L10367">
            <v>80250</v>
          </cell>
          <cell r="M10367" t="str">
            <v>F</v>
          </cell>
          <cell r="N10367">
            <v>1</v>
          </cell>
        </row>
        <row r="10368">
          <cell r="I10368" t="str">
            <v>F</v>
          </cell>
          <cell r="J10368">
            <v>4861</v>
          </cell>
          <cell r="K10368">
            <v>4861</v>
          </cell>
          <cell r="L10368">
            <v>14583</v>
          </cell>
          <cell r="M10368" t="str">
            <v>F</v>
          </cell>
          <cell r="N10368">
            <v>3</v>
          </cell>
        </row>
        <row r="10369">
          <cell r="G10369" t="str">
            <v>SPO-2021/12-0059</v>
          </cell>
        </row>
        <row r="10369">
          <cell r="I10369" t="str">
            <v>F</v>
          </cell>
          <cell r="J10369">
            <v>40500</v>
          </cell>
          <cell r="K10369">
            <v>40500</v>
          </cell>
          <cell r="L10369">
            <v>121500</v>
          </cell>
          <cell r="M10369" t="str">
            <v>F</v>
          </cell>
          <cell r="N10369">
            <v>3</v>
          </cell>
        </row>
        <row r="10370">
          <cell r="G10370" t="str">
            <v>SPO-2021/12-0096, SPO-2021/12-0072</v>
          </cell>
        </row>
        <row r="10370">
          <cell r="I10370" t="str">
            <v>F</v>
          </cell>
          <cell r="J10370">
            <v>1211.59</v>
          </cell>
          <cell r="K10370">
            <v>1211.59</v>
          </cell>
          <cell r="L10370">
            <v>3634.77</v>
          </cell>
          <cell r="M10370" t="str">
            <v>F</v>
          </cell>
          <cell r="N10370">
            <v>3</v>
          </cell>
        </row>
        <row r="10371">
          <cell r="G10371" t="str">
            <v>SPO-2021/12-0052</v>
          </cell>
        </row>
        <row r="10371">
          <cell r="I10371" t="str">
            <v>F</v>
          </cell>
          <cell r="J10371">
            <v>11748</v>
          </cell>
          <cell r="K10371">
            <v>11748</v>
          </cell>
          <cell r="L10371">
            <v>35244</v>
          </cell>
          <cell r="M10371" t="str">
            <v>F</v>
          </cell>
          <cell r="N10371">
            <v>3</v>
          </cell>
        </row>
        <row r="10372">
          <cell r="G10372" t="str">
            <v>SPO-2021/12-0022</v>
          </cell>
        </row>
        <row r="10372">
          <cell r="I10372" t="str">
            <v>F</v>
          </cell>
          <cell r="J10372">
            <v>69960</v>
          </cell>
          <cell r="K10372">
            <v>69960</v>
          </cell>
          <cell r="L10372">
            <v>209880</v>
          </cell>
          <cell r="M10372" t="str">
            <v>F</v>
          </cell>
          <cell r="N10372">
            <v>3</v>
          </cell>
        </row>
        <row r="10373">
          <cell r="G10373" t="str">
            <v>SPO-2022/03-0018</v>
          </cell>
        </row>
        <row r="10373">
          <cell r="I10373" t="str">
            <v>F</v>
          </cell>
          <cell r="J10373">
            <v>9900</v>
          </cell>
          <cell r="K10373">
            <v>9900</v>
          </cell>
          <cell r="L10373">
            <v>29700</v>
          </cell>
          <cell r="M10373" t="str">
            <v>F</v>
          </cell>
          <cell r="N10373">
            <v>3</v>
          </cell>
          <cell r="O10373" t="str">
            <v>L</v>
          </cell>
        </row>
        <row r="10374">
          <cell r="G10374" t="str">
            <v>SPO-2022/06-0009, SPO-2022/04-0007</v>
          </cell>
        </row>
        <row r="10374">
          <cell r="I10374" t="str">
            <v>F</v>
          </cell>
          <cell r="J10374">
            <v>23325</v>
          </cell>
          <cell r="K10374">
            <v>23325</v>
          </cell>
          <cell r="L10374">
            <v>69975</v>
          </cell>
          <cell r="M10374" t="str">
            <v>F</v>
          </cell>
          <cell r="N10374">
            <v>3</v>
          </cell>
          <cell r="O10374" t="str">
            <v>L</v>
          </cell>
        </row>
        <row r="10375">
          <cell r="G10375" t="str">
            <v>SPO-2022/12-0047, SPO-2022/04-0044, SPO-2022/07-0008, SPO-2022/06-0083</v>
          </cell>
        </row>
        <row r="10375">
          <cell r="I10375" t="str">
            <v>F</v>
          </cell>
          <cell r="J10375">
            <v>144884</v>
          </cell>
          <cell r="K10375">
            <v>144884</v>
          </cell>
          <cell r="L10375">
            <v>434652</v>
          </cell>
          <cell r="M10375" t="str">
            <v>F</v>
          </cell>
          <cell r="N10375">
            <v>3</v>
          </cell>
          <cell r="O10375" t="str">
            <v>N</v>
          </cell>
        </row>
        <row r="10376">
          <cell r="G10376" t="str">
            <v>SPO-2021/12-0025</v>
          </cell>
        </row>
        <row r="10376">
          <cell r="I10376" t="str">
            <v>F</v>
          </cell>
          <cell r="J10376">
            <v>101610</v>
          </cell>
          <cell r="K10376">
            <v>101610</v>
          </cell>
          <cell r="L10376">
            <v>304830</v>
          </cell>
          <cell r="M10376" t="str">
            <v>F</v>
          </cell>
          <cell r="N10376">
            <v>3</v>
          </cell>
        </row>
        <row r="10377">
          <cell r="G10377" t="str">
            <v>SPO-2022/07-0006</v>
          </cell>
        </row>
        <row r="10377">
          <cell r="I10377" t="str">
            <v>F</v>
          </cell>
          <cell r="J10377">
            <v>4300</v>
          </cell>
          <cell r="K10377">
            <v>4300</v>
          </cell>
          <cell r="L10377">
            <v>12900</v>
          </cell>
          <cell r="M10377" t="str">
            <v>F</v>
          </cell>
          <cell r="N10377">
            <v>3</v>
          </cell>
          <cell r="O10377" t="str">
            <v>L</v>
          </cell>
        </row>
        <row r="10378">
          <cell r="G10378" t="str">
            <v>SPO-2021/12-0059</v>
          </cell>
        </row>
        <row r="10378">
          <cell r="I10378" t="str">
            <v>F</v>
          </cell>
          <cell r="J10378">
            <v>8680</v>
          </cell>
          <cell r="K10378">
            <v>8680</v>
          </cell>
          <cell r="L10378">
            <v>26040</v>
          </cell>
          <cell r="M10378" t="str">
            <v>F</v>
          </cell>
          <cell r="N10378">
            <v>3</v>
          </cell>
        </row>
        <row r="10379">
          <cell r="G10379" t="str">
            <v>SPO-2022/03-0010, SPO-2021/12-0101, SPO-2022/06-0015, SPO-2021/12-0052</v>
          </cell>
        </row>
        <row r="10379">
          <cell r="I10379" t="str">
            <v>F</v>
          </cell>
          <cell r="J10379">
            <v>40932.14</v>
          </cell>
          <cell r="K10379">
            <v>40932.14</v>
          </cell>
          <cell r="L10379">
            <v>122796.42</v>
          </cell>
          <cell r="M10379" t="str">
            <v>F</v>
          </cell>
          <cell r="N10379">
            <v>3</v>
          </cell>
          <cell r="O10379" t="str">
            <v>L</v>
          </cell>
        </row>
        <row r="10380">
          <cell r="G10380" t="str">
            <v>SPO-2021/12-0088</v>
          </cell>
        </row>
        <row r="10380">
          <cell r="I10380" t="str">
            <v>F</v>
          </cell>
          <cell r="J10380">
            <v>500</v>
          </cell>
          <cell r="K10380">
            <v>500</v>
          </cell>
          <cell r="L10380">
            <v>1500</v>
          </cell>
          <cell r="M10380" t="str">
            <v>F</v>
          </cell>
          <cell r="N10380">
            <v>3</v>
          </cell>
        </row>
        <row r="10381">
          <cell r="G10381" t="str">
            <v>SPO-2021/12-0028</v>
          </cell>
        </row>
        <row r="10381">
          <cell r="I10381" t="str">
            <v>F</v>
          </cell>
          <cell r="J10381">
            <v>22800</v>
          </cell>
          <cell r="K10381">
            <v>22800</v>
          </cell>
          <cell r="L10381">
            <v>68400</v>
          </cell>
          <cell r="M10381" t="str">
            <v>F</v>
          </cell>
          <cell r="N10381">
            <v>3</v>
          </cell>
        </row>
        <row r="10382">
          <cell r="G10382" t="str">
            <v>SPO-2022/05-0030, SPO-2021/11-0044, SPO-2022/04-0028, SPO-2022/05-0009, SPO-2021/12-0028, SPO-2022/03-0043, SPO-2022/04-0044, SPO-2021/12-0109</v>
          </cell>
        </row>
        <row r="10382">
          <cell r="I10382" t="str">
            <v>F</v>
          </cell>
          <cell r="J10382">
            <v>186390.5</v>
          </cell>
          <cell r="K10382">
            <v>186390.5</v>
          </cell>
          <cell r="L10382">
            <v>1118343</v>
          </cell>
          <cell r="M10382" t="str">
            <v>F</v>
          </cell>
          <cell r="N10382">
            <v>6</v>
          </cell>
          <cell r="O10382" t="str">
            <v>N</v>
          </cell>
        </row>
        <row r="10383">
          <cell r="G10383" t="str">
            <v>SPO-2021/11-0009, SPO-2021/11-0026, SPO-2022/04-0047</v>
          </cell>
        </row>
        <row r="10383">
          <cell r="I10383" t="str">
            <v>F</v>
          </cell>
          <cell r="J10383">
            <v>190232</v>
          </cell>
          <cell r="K10383">
            <v>190232</v>
          </cell>
          <cell r="L10383">
            <v>570696</v>
          </cell>
          <cell r="M10383" t="str">
            <v>F</v>
          </cell>
          <cell r="N10383">
            <v>3</v>
          </cell>
        </row>
        <row r="10384">
          <cell r="G10384" t="str">
            <v>SPO-2021/11-0046</v>
          </cell>
        </row>
        <row r="10384">
          <cell r="I10384" t="str">
            <v>F</v>
          </cell>
          <cell r="J10384">
            <v>360</v>
          </cell>
          <cell r="K10384">
            <v>360</v>
          </cell>
          <cell r="L10384">
            <v>1080</v>
          </cell>
          <cell r="M10384" t="str">
            <v>F</v>
          </cell>
          <cell r="N10384">
            <v>3</v>
          </cell>
        </row>
        <row r="10385">
          <cell r="G10385" t="str">
            <v>SPO-2022/06-0055, SPO-2022/07-0032, SPO-2022/05-0007, SPO-2024/02-0005, SPO-2022/04-0042, SPO-2022/07-0005, SPO-2021/12-0033, SPO-2022/12-0018, SPO-2022/05-0024, SPO-2022/03-0036, SPO-2021/12-0080, SPO-2022/12-0062, SPO-2021/12-0071, SPO-2022/01-0005, SPO-2022/07-0025, SPO-2022/05-0022, SPO-2022/01-0001, SPO-2022/05-0006, SPO-2022/12-0059</v>
          </cell>
        </row>
        <row r="10385">
          <cell r="I10385" t="str">
            <v>F</v>
          </cell>
          <cell r="J10385">
            <v>487700</v>
          </cell>
          <cell r="K10385">
            <v>487700</v>
          </cell>
          <cell r="L10385">
            <v>1463100</v>
          </cell>
          <cell r="M10385" t="str">
            <v>F</v>
          </cell>
          <cell r="N10385">
            <v>3</v>
          </cell>
          <cell r="O10385" t="str">
            <v>N</v>
          </cell>
        </row>
        <row r="10386">
          <cell r="G10386" t="str">
            <v>SPO-2022/06-0031, SPO-2022/11-0017, SPO-2022/07-0025, SPO-2022/06-0039, SPO-2023/02-0001, SPO-2022/06-0035, SPO-2022/07-0005, SPO-2022/10-0014, SPO-2023/05-0006, SPO-2022/05-0006, SPO-2023/03-0041, SPO-2022/04-0043, SPO-2022/05-0021, SPO-2023/05-0038, SPO-2022/04-0038, SPO-2022/01-0001</v>
          </cell>
        </row>
        <row r="10386">
          <cell r="I10386" t="str">
            <v>F</v>
          </cell>
          <cell r="J10386">
            <v>789420</v>
          </cell>
          <cell r="K10386">
            <v>789420</v>
          </cell>
          <cell r="L10386">
            <v>2368260</v>
          </cell>
          <cell r="M10386" t="str">
            <v>F</v>
          </cell>
          <cell r="N10386">
            <v>3</v>
          </cell>
          <cell r="O10386" t="str">
            <v>L</v>
          </cell>
        </row>
        <row r="10387">
          <cell r="G10387" t="str">
            <v>SPO-2022/11-0016, SPO-2022/09-0006, SPO-2023/02-0019, SPO-2023/03-0040, SPO-2022/12-0016, SPO-2022/11-0018, SPO-2023/03-0058, SPO-2022/12-0017, SPO-2022/04-0037, SPO-2022/11-0020, SPO-2022/11-0022, SPO-2022/12-0018, SPO-2022/08-0040, SPO-2023/07-0002, SPO-2022/11-0024, SPO-2022/05-0024, SPO-2023/06-0037, SPO-2023/05-0042, SPO-2023/06-0032, SPO-2023/04-0001, SPO-2022/06-0031, SPO-2022/08-0009, SPO-2023/05-0041, SPO-2023/06-0033, SPO-2022/07-0026, SPO-2023/01-0006, SPO-2023/07-0004, SPO-2022/06-0037, SPO-2022/12-0010, SPO-2022/06-0032, SPO-2022/07-0032, SPO-2022/08-0039, SPO-2023/02-0002, SPO-2022/05-0006, SPO-2022/06-0062, SPO-2023/02-0020, SPO-2022/09-0002, SPO-2022/06-0036, SPO-2022/06-0054, SPO-2022/06-0066, SPO-2023/05-0004, SPO-2023/06-0013</v>
          </cell>
        </row>
        <row r="10387">
          <cell r="I10387" t="str">
            <v>F</v>
          </cell>
          <cell r="J10387">
            <v>1758766</v>
          </cell>
          <cell r="K10387">
            <v>1758766</v>
          </cell>
          <cell r="L10387">
            <v>5276298</v>
          </cell>
          <cell r="M10387" t="str">
            <v>F</v>
          </cell>
          <cell r="N10387">
            <v>3</v>
          </cell>
          <cell r="O10387" t="str">
            <v>L</v>
          </cell>
        </row>
        <row r="10388">
          <cell r="G10388" t="str">
            <v>SPO-2024/07-0008, SPO-2022/08-0017, SPO-2023/06-0035, SPO-2023/10-0041, SPO-2024/06-0019, SPO-2024/07-0005, SPO-2023/09-0021, SPO-2022/06-0061, SPO-2023/08-0029, SPO-2023/06-0034, SPO-2022/11-0021, SPO-2022/08-0018, SPO-2022/06-0053, SPO-2024/04-0026, SPO-2022/06-0030, SPO-2022/06-0034, SPO-2023/08-0030, SPO-2023/10-0040, SPO-2022/10-0014, SPO-2022/07-0003, SPO-2023/09-0022</v>
          </cell>
        </row>
        <row r="10388">
          <cell r="I10388" t="str">
            <v>F</v>
          </cell>
          <cell r="J10388">
            <v>2009340</v>
          </cell>
          <cell r="K10388">
            <v>2009340</v>
          </cell>
          <cell r="L10388">
            <v>6028020</v>
          </cell>
          <cell r="M10388" t="str">
            <v>F</v>
          </cell>
          <cell r="N10388">
            <v>3</v>
          </cell>
          <cell r="O10388" t="str">
            <v>L</v>
          </cell>
        </row>
        <row r="10389">
          <cell r="G10389" t="str">
            <v>SPO-2021/12-0101, SPO-2021/11-0046, SPO-2021/12-0052</v>
          </cell>
        </row>
        <row r="10389">
          <cell r="I10389" t="str">
            <v>F</v>
          </cell>
          <cell r="J10389">
            <v>27657.3</v>
          </cell>
          <cell r="K10389">
            <v>27657.3</v>
          </cell>
          <cell r="L10389">
            <v>82971.9</v>
          </cell>
          <cell r="M10389" t="str">
            <v>F</v>
          </cell>
          <cell r="N10389">
            <v>3</v>
          </cell>
        </row>
        <row r="10390">
          <cell r="G10390" t="str">
            <v>SPO-2021/12-0094, SPO-2021/12-0104</v>
          </cell>
        </row>
        <row r="10390">
          <cell r="I10390" t="str">
            <v>F</v>
          </cell>
          <cell r="J10390">
            <v>4321.57</v>
          </cell>
          <cell r="K10390">
            <v>4321.57</v>
          </cell>
          <cell r="L10390">
            <v>12964.71</v>
          </cell>
          <cell r="M10390" t="str">
            <v>F</v>
          </cell>
          <cell r="N10390">
            <v>3</v>
          </cell>
        </row>
        <row r="10391">
          <cell r="G10391" t="str">
            <v>SPO-2022/06-0008, SPO-2022/07-0043, SPO-2021/12-0087, SPO-2021/12-0041, SPO-2021/12-0042, SPO-2021/12-0046</v>
          </cell>
        </row>
        <row r="10391">
          <cell r="I10391" t="str">
            <v>F</v>
          </cell>
          <cell r="J10391">
            <v>42344</v>
          </cell>
          <cell r="K10391">
            <v>42344</v>
          </cell>
          <cell r="L10391">
            <v>127032</v>
          </cell>
          <cell r="M10391" t="str">
            <v>F</v>
          </cell>
          <cell r="N10391">
            <v>3</v>
          </cell>
          <cell r="O10391" t="str">
            <v>L</v>
          </cell>
        </row>
        <row r="10392">
          <cell r="F10392" t="str">
            <v>EGSU9032113</v>
          </cell>
          <cell r="G10392" t="str">
            <v>GR-2021/12-0054</v>
          </cell>
          <cell r="H10392" t="str">
            <v>202109-S0032</v>
          </cell>
          <cell r="I10392" t="str">
            <v>F</v>
          </cell>
          <cell r="J10392">
            <v>2900</v>
          </cell>
          <cell r="K10392">
            <v>2900</v>
          </cell>
          <cell r="L10392">
            <v>12381.26</v>
          </cell>
          <cell r="M10392" t="str">
            <v>F</v>
          </cell>
          <cell r="N10392">
            <v>4.2694</v>
          </cell>
          <cell r="O10392" t="str">
            <v>I</v>
          </cell>
        </row>
        <row r="10393">
          <cell r="F10393" t="str">
            <v>EGSU9032113</v>
          </cell>
          <cell r="G10393" t="str">
            <v>GR-2021/12-0053</v>
          </cell>
          <cell r="H10393" t="str">
            <v>202011-S0009, 202106-S0007, 202109-S0008, 202110-S0053, 202104-S0044, 202103-S0023, 202106-S0027</v>
          </cell>
          <cell r="I10393" t="str">
            <v>F</v>
          </cell>
          <cell r="J10393">
            <v>14933.38</v>
          </cell>
          <cell r="K10393">
            <v>14933.38</v>
          </cell>
          <cell r="L10393">
            <v>63756.57</v>
          </cell>
          <cell r="M10393" t="str">
            <v>F</v>
          </cell>
          <cell r="N10393">
            <v>4.2694</v>
          </cell>
          <cell r="O10393" t="str">
            <v>I</v>
          </cell>
        </row>
        <row r="10394">
          <cell r="G10394" t="str">
            <v>SPO-2022/11-0037, SPO-2021/11-0026, SPO-2021/11-0028, SPO-2021/12-0077, SPO-2021/12-0031, SPO-2022/06-0052, SPO-2022/03-0049, SPO-2021/12-0081, SPO-2021/12-0078, SPO-2022/08-0013, SPO-2022/12-0003, SPO-2021/12-0035, SPO-2022/12-0051, SPO-2022/09-0018, SPO-2022/09-0019, SPO-2022/11-0041, SPO-2022/06-0059, SPO-2022/04-0048, SPO-2022/06-0057, SPO-2021/12-0092, SPO-2022/02-0004, SPO-2022/02-0003, SPO-2022/07-0024, SPO-2022/12-0005, SPO-2022/07-0015, SPO-2022/11-0029, SPO-2022/09-0047, SPO-2021/12-0088, SPO-2022/06-0041, SPO-2021/12-0034, SPO-2022/08-0035, SPO-2022/02-0005, SPO-2022/07-0027, SPO-2021/11-0027, SPO-2022/05-0032, SPO-2022/03-0024, SPO-2023/03-0055, SPO-2022/06-0091, SPO-2022/11-0079, SPO-2022/12-0049, SPO-2021/12-0038, SPO-2022/11-0038, SPO-2021/12-0083, SPO-2022/03-0006</v>
          </cell>
        </row>
        <row r="10394">
          <cell r="I10394" t="str">
            <v>F</v>
          </cell>
          <cell r="J10394">
            <v>1776044</v>
          </cell>
          <cell r="K10394">
            <v>1776044</v>
          </cell>
          <cell r="L10394">
            <v>5328132</v>
          </cell>
          <cell r="M10394" t="str">
            <v>F</v>
          </cell>
          <cell r="N10394">
            <v>3</v>
          </cell>
          <cell r="O10394" t="str">
            <v>L</v>
          </cell>
        </row>
        <row r="10395">
          <cell r="F10395" t="str">
            <v>TCNU8164217</v>
          </cell>
          <cell r="G10395" t="str">
            <v>GR-2021/12-0073</v>
          </cell>
          <cell r="H10395" t="str">
            <v>202110-S0052, 202104-S0065</v>
          </cell>
          <cell r="I10395" t="str">
            <v>F</v>
          </cell>
          <cell r="J10395">
            <v>15211.61</v>
          </cell>
          <cell r="K10395">
            <v>15211.61</v>
          </cell>
          <cell r="L10395">
            <v>64944.45</v>
          </cell>
          <cell r="M10395" t="str">
            <v>F</v>
          </cell>
          <cell r="N10395">
            <v>4.2694</v>
          </cell>
          <cell r="O10395" t="str">
            <v>N</v>
          </cell>
        </row>
        <row r="10396">
          <cell r="F10396" t="str">
            <v>TRHU5985280</v>
          </cell>
          <cell r="G10396" t="str">
            <v>GR-2021/12-0076</v>
          </cell>
          <cell r="H10396" t="str">
            <v>202110-S0052, 202109-S0008</v>
          </cell>
          <cell r="I10396" t="str">
            <v>F</v>
          </cell>
          <cell r="J10396">
            <v>14873.85</v>
          </cell>
          <cell r="K10396">
            <v>14873.85</v>
          </cell>
          <cell r="L10396">
            <v>63502.42</v>
          </cell>
          <cell r="M10396" t="str">
            <v>F</v>
          </cell>
          <cell r="N10396">
            <v>4.2694</v>
          </cell>
          <cell r="O10396" t="str">
            <v>I</v>
          </cell>
        </row>
        <row r="10397">
          <cell r="G10397" t="str">
            <v>SPO-2022/03-0001, SPO-2022/08-0055</v>
          </cell>
        </row>
        <row r="10397">
          <cell r="I10397" t="str">
            <v>F</v>
          </cell>
          <cell r="J10397">
            <v>51170</v>
          </cell>
          <cell r="K10397">
            <v>51170</v>
          </cell>
          <cell r="L10397">
            <v>153510</v>
          </cell>
          <cell r="M10397" t="str">
            <v>F</v>
          </cell>
          <cell r="N10397">
            <v>3</v>
          </cell>
          <cell r="O10397" t="str">
            <v>L</v>
          </cell>
        </row>
        <row r="10398">
          <cell r="F10398" t="str">
            <v>FCIU9496695</v>
          </cell>
          <cell r="G10398" t="str">
            <v>GR-2021/12-0004</v>
          </cell>
        </row>
        <row r="10398">
          <cell r="I10398" t="str">
            <v>F</v>
          </cell>
          <cell r="J10398">
            <v>12870.82</v>
          </cell>
          <cell r="K10398">
            <v>12870.82</v>
          </cell>
          <cell r="L10398">
            <v>54034.28</v>
          </cell>
          <cell r="M10398" t="str">
            <v>F</v>
          </cell>
          <cell r="N10398">
            <v>4.1982</v>
          </cell>
          <cell r="O10398" t="str">
            <v>I</v>
          </cell>
        </row>
        <row r="10399">
          <cell r="F10399" t="str">
            <v>DFSU6170224</v>
          </cell>
          <cell r="G10399" t="str">
            <v>GR-2021/11-0059</v>
          </cell>
          <cell r="H10399" t="str">
            <v>202010-S0094</v>
          </cell>
          <cell r="I10399" t="str">
            <v>F</v>
          </cell>
          <cell r="J10399">
            <v>13990.32</v>
          </cell>
          <cell r="K10399">
            <v>13990.32</v>
          </cell>
          <cell r="L10399">
            <v>58734.16</v>
          </cell>
          <cell r="M10399" t="str">
            <v>F</v>
          </cell>
          <cell r="N10399">
            <v>4.1982</v>
          </cell>
          <cell r="O10399" t="str">
            <v>I</v>
          </cell>
        </row>
        <row r="10400">
          <cell r="F10400" t="str">
            <v>CSNU6572180</v>
          </cell>
          <cell r="G10400" t="str">
            <v>GR-2021/12-0001</v>
          </cell>
        </row>
        <row r="10400">
          <cell r="I10400" t="str">
            <v>F</v>
          </cell>
          <cell r="J10400">
            <v>13537.89</v>
          </cell>
          <cell r="K10400">
            <v>13537.89</v>
          </cell>
          <cell r="L10400">
            <v>56834.77</v>
          </cell>
          <cell r="M10400" t="str">
            <v>F</v>
          </cell>
          <cell r="N10400">
            <v>4.1982</v>
          </cell>
          <cell r="O10400" t="str">
            <v>I</v>
          </cell>
        </row>
        <row r="10401">
          <cell r="F10401" t="str">
            <v>GAOU6235209</v>
          </cell>
          <cell r="G10401" t="str">
            <v>GR-2021/12-0056</v>
          </cell>
          <cell r="H10401" t="str">
            <v>202103-S0030, 202103-S0023, 202109-S0055, 202110-S0052, 202012-S0046, 202009-S0053, 202102-S0004, 202103-S0077, 202012-S0074, 202011-S0009</v>
          </cell>
          <cell r="I10401" t="str">
            <v>F</v>
          </cell>
          <cell r="J10401">
            <v>11968.12</v>
          </cell>
          <cell r="K10401">
            <v>11968.12</v>
          </cell>
          <cell r="L10401">
            <v>51096.69</v>
          </cell>
          <cell r="M10401" t="str">
            <v>F</v>
          </cell>
          <cell r="N10401">
            <v>4.2694</v>
          </cell>
          <cell r="O10401" t="str">
            <v>I</v>
          </cell>
        </row>
        <row r="10402">
          <cell r="F10402" t="str">
            <v>TLLU4142720</v>
          </cell>
          <cell r="G10402" t="str">
            <v>GR-2021/12-0050</v>
          </cell>
          <cell r="H10402" t="str">
            <v>202103-S0006, 202110-S0067</v>
          </cell>
          <cell r="I10402" t="str">
            <v>F</v>
          </cell>
          <cell r="J10402">
            <v>26935.18</v>
          </cell>
          <cell r="K10402">
            <v>26935.18</v>
          </cell>
          <cell r="L10402">
            <v>114997.06</v>
          </cell>
          <cell r="M10402" t="str">
            <v>F</v>
          </cell>
          <cell r="N10402">
            <v>4.2694</v>
          </cell>
          <cell r="O10402" t="str">
            <v>I</v>
          </cell>
        </row>
        <row r="10403">
          <cell r="G10403" t="str">
            <v>SPO-2022/12-0068, SPO-2023/03-0048, SPO-2022/06-0091, SPO-2022/09-0045, SPO-2022/09-0008, SPO-2023/04-0046, SPO-2023/07-0030, SPO-2022/12-0058, SPO-2022/05-0032, SPO-2022/11-0034, SPO-2022/07-0024, SPO-2023/04-0025, SPO-2022/12-0005, SPO-2023/05-0053, SPO-2022/08-0038, SPO-2023/05-0013, SPO-2022/11-0057, SPO-2023/04-0015, SPO-2022/11-0040, SPO-2022/12-0051, SPO-2022/06-0047, SPO-2023/03-0010, SPO-2023/01-0004, SPO-2022/10-0013, SPO-2022/08-0012, SPO-2023/09-0061</v>
          </cell>
        </row>
        <row r="10403">
          <cell r="I10403" t="str">
            <v>F</v>
          </cell>
          <cell r="J10403">
            <v>370440</v>
          </cell>
          <cell r="K10403">
            <v>370440</v>
          </cell>
          <cell r="L10403">
            <v>1111320</v>
          </cell>
          <cell r="M10403" t="str">
            <v>F</v>
          </cell>
          <cell r="N10403">
            <v>3</v>
          </cell>
          <cell r="O10403" t="str">
            <v>L</v>
          </cell>
        </row>
        <row r="10404">
          <cell r="F10404" t="str">
            <v>EGSU9153244</v>
          </cell>
          <cell r="G10404" t="str">
            <v>GR-2021/12-0049</v>
          </cell>
          <cell r="H10404" t="str">
            <v>202111-S0026</v>
          </cell>
          <cell r="I10404" t="str">
            <v>F</v>
          </cell>
          <cell r="J10404">
            <v>13036.38</v>
          </cell>
          <cell r="K10404">
            <v>13036.38</v>
          </cell>
          <cell r="L10404">
            <v>55657.52</v>
          </cell>
          <cell r="M10404" t="str">
            <v>F</v>
          </cell>
          <cell r="N10404">
            <v>4.2694</v>
          </cell>
          <cell r="O10404" t="str">
            <v>I</v>
          </cell>
        </row>
        <row r="10405">
          <cell r="F10405" t="str">
            <v>TLLU5895374</v>
          </cell>
          <cell r="G10405" t="str">
            <v>GR-2021/12-0057</v>
          </cell>
          <cell r="H10405" t="str">
            <v>202104-S0006</v>
          </cell>
          <cell r="I10405" t="str">
            <v>F</v>
          </cell>
          <cell r="J10405">
            <v>18347.56</v>
          </cell>
          <cell r="K10405">
            <v>18347.56</v>
          </cell>
          <cell r="L10405">
            <v>78333.07</v>
          </cell>
          <cell r="M10405" t="str">
            <v>F</v>
          </cell>
          <cell r="N10405">
            <v>4.2694</v>
          </cell>
          <cell r="O10405" t="str">
            <v>I</v>
          </cell>
        </row>
        <row r="10406">
          <cell r="G10406" t="str">
            <v>SPO-2022/08-0022, SPO-2021/12-0056, SPO-2022/04-0011, SPO-2021/12-0003, SPO-2021/12-0103, SPO-2022/03-0015</v>
          </cell>
        </row>
        <row r="10406">
          <cell r="I10406" t="str">
            <v>F</v>
          </cell>
          <cell r="J10406">
            <v>391224</v>
          </cell>
          <cell r="K10406">
            <v>391224</v>
          </cell>
          <cell r="L10406">
            <v>1173672</v>
          </cell>
          <cell r="M10406" t="str">
            <v>F</v>
          </cell>
          <cell r="N10406">
            <v>3</v>
          </cell>
          <cell r="O10406" t="str">
            <v>L</v>
          </cell>
        </row>
        <row r="10407">
          <cell r="G10407" t="str">
            <v>SPO-2021/11-0043, SPO-2021/12-0021, SPO-2021/11-0032, SPO-2021/12-0019, SPO-2021/11-0031, SPO-2023/04-0051, SPO-2022/12-0019, SPO-2022/10-0016, SPO-2022/04-0001</v>
          </cell>
        </row>
        <row r="10407">
          <cell r="I10407" t="str">
            <v>F</v>
          </cell>
          <cell r="J10407">
            <v>180249.4</v>
          </cell>
          <cell r="K10407">
            <v>180249.4</v>
          </cell>
          <cell r="L10407">
            <v>540748.2</v>
          </cell>
          <cell r="M10407" t="str">
            <v>F</v>
          </cell>
          <cell r="N10407">
            <v>3</v>
          </cell>
          <cell r="O10407" t="str">
            <v>L</v>
          </cell>
        </row>
        <row r="10408">
          <cell r="I10408" t="str">
            <v>F</v>
          </cell>
          <cell r="J10408">
            <v>2512.5</v>
          </cell>
          <cell r="K10408">
            <v>2512.5</v>
          </cell>
          <cell r="L10408">
            <v>7537.5</v>
          </cell>
          <cell r="M10408" t="str">
            <v>F</v>
          </cell>
          <cell r="N10408">
            <v>3</v>
          </cell>
        </row>
        <row r="10409">
          <cell r="G10409" t="str">
            <v>SPO-2021/12-0066, SPO-2021/12-0025, SPO-2021/11-0037</v>
          </cell>
        </row>
        <row r="10409">
          <cell r="I10409" t="str">
            <v>F</v>
          </cell>
          <cell r="J10409">
            <v>272625</v>
          </cell>
          <cell r="K10409">
            <v>272625</v>
          </cell>
          <cell r="L10409">
            <v>830415750</v>
          </cell>
          <cell r="M10409" t="str">
            <v>F</v>
          </cell>
          <cell r="N10409">
            <v>3046</v>
          </cell>
        </row>
        <row r="10410">
          <cell r="I10410" t="str">
            <v>F</v>
          </cell>
          <cell r="J10410">
            <v>3344</v>
          </cell>
          <cell r="K10410">
            <v>3344</v>
          </cell>
          <cell r="L10410">
            <v>3344</v>
          </cell>
          <cell r="M10410" t="str">
            <v>F</v>
          </cell>
          <cell r="N10410">
            <v>1</v>
          </cell>
        </row>
        <row r="10411">
          <cell r="F10411" t="str">
            <v>MRKU2590363 (KUCHING)</v>
          </cell>
        </row>
        <row r="10411">
          <cell r="I10411" t="str">
            <v>T</v>
          </cell>
          <cell r="J10411">
            <v>0</v>
          </cell>
          <cell r="K10411">
            <v>0</v>
          </cell>
          <cell r="L10411">
            <v>0</v>
          </cell>
          <cell r="M10411" t="str">
            <v>F</v>
          </cell>
          <cell r="N10411">
            <v>3</v>
          </cell>
          <cell r="O10411" t="str">
            <v>I</v>
          </cell>
        </row>
        <row r="10412">
          <cell r="F10412" t="str">
            <v>MRKU2590363 (KUCHING)</v>
          </cell>
          <cell r="G10412" t="str">
            <v>GR-2021/12-0018</v>
          </cell>
          <cell r="H10412" t="str">
            <v>202109-S0005</v>
          </cell>
          <cell r="I10412" t="str">
            <v>F</v>
          </cell>
          <cell r="J10412">
            <v>3771</v>
          </cell>
          <cell r="K10412">
            <v>3771</v>
          </cell>
          <cell r="L10412">
            <v>15888.35</v>
          </cell>
          <cell r="M10412" t="str">
            <v>F</v>
          </cell>
          <cell r="N10412">
            <v>4.2133</v>
          </cell>
          <cell r="O10412" t="str">
            <v>I</v>
          </cell>
        </row>
        <row r="10413">
          <cell r="G10413" t="str">
            <v>SPO-2021/12-0062, SPO-2021/12-0063</v>
          </cell>
        </row>
        <row r="10413">
          <cell r="I10413" t="str">
            <v>F</v>
          </cell>
          <cell r="J10413">
            <v>39102</v>
          </cell>
          <cell r="K10413">
            <v>39102</v>
          </cell>
          <cell r="L10413">
            <v>117306</v>
          </cell>
          <cell r="M10413" t="str">
            <v>F</v>
          </cell>
          <cell r="N10413">
            <v>3</v>
          </cell>
        </row>
        <row r="10414">
          <cell r="F10414" t="str">
            <v>MRKU2590363 (KUCHING)</v>
          </cell>
          <cell r="G10414" t="str">
            <v>GR-2021/12-0017</v>
          </cell>
          <cell r="H10414" t="str">
            <v>202109-S0043, 202109-S0006</v>
          </cell>
          <cell r="I10414" t="str">
            <v>F</v>
          </cell>
          <cell r="J10414">
            <v>2834.85</v>
          </cell>
          <cell r="K10414">
            <v>2834.85</v>
          </cell>
          <cell r="L10414">
            <v>11944.07</v>
          </cell>
          <cell r="M10414" t="str">
            <v>F</v>
          </cell>
          <cell r="N10414">
            <v>4.2133</v>
          </cell>
          <cell r="O10414" t="str">
            <v>I</v>
          </cell>
        </row>
        <row r="10415">
          <cell r="F10415" t="str">
            <v>TRHU4280866</v>
          </cell>
          <cell r="G10415" t="str">
            <v>GR-2021/11-0042</v>
          </cell>
          <cell r="H10415" t="str">
            <v>202109-S0051</v>
          </cell>
          <cell r="I10415" t="str">
            <v>F</v>
          </cell>
          <cell r="J10415">
            <v>15143.85</v>
          </cell>
          <cell r="K10415">
            <v>15143.85</v>
          </cell>
          <cell r="L10415">
            <v>15143.85</v>
          </cell>
          <cell r="M10415" t="str">
            <v>F</v>
          </cell>
          <cell r="N10415">
            <v>1</v>
          </cell>
          <cell r="O10415" t="str">
            <v>I</v>
          </cell>
        </row>
        <row r="10416">
          <cell r="F10416" t="str">
            <v>TRHU4280866</v>
          </cell>
          <cell r="G10416" t="str">
            <v>GR-2021/11-0041</v>
          </cell>
          <cell r="H10416" t="str">
            <v>202104-S0043</v>
          </cell>
          <cell r="I10416" t="str">
            <v>F</v>
          </cell>
          <cell r="J10416">
            <v>1051.45</v>
          </cell>
          <cell r="K10416">
            <v>1051.45</v>
          </cell>
          <cell r="L10416">
            <v>1051.45</v>
          </cell>
          <cell r="M10416" t="str">
            <v>F</v>
          </cell>
          <cell r="N10416">
            <v>1</v>
          </cell>
          <cell r="O10416" t="str">
            <v>I</v>
          </cell>
        </row>
        <row r="10417">
          <cell r="F10417" t="str">
            <v>TRHU4280866</v>
          </cell>
          <cell r="G10417" t="str">
            <v>GR-2021/11-0040</v>
          </cell>
          <cell r="H10417" t="str">
            <v>202105-S0034</v>
          </cell>
          <cell r="I10417" t="str">
            <v>F</v>
          </cell>
          <cell r="J10417">
            <v>19741.91</v>
          </cell>
          <cell r="K10417">
            <v>19741.91</v>
          </cell>
          <cell r="L10417">
            <v>19741.91</v>
          </cell>
          <cell r="M10417" t="str">
            <v>F</v>
          </cell>
          <cell r="N10417">
            <v>1</v>
          </cell>
          <cell r="O10417" t="str">
            <v>I</v>
          </cell>
        </row>
        <row r="10418">
          <cell r="F10418" t="str">
            <v>TRHU4280866</v>
          </cell>
          <cell r="G10418" t="str">
            <v>GR-2021/11-0039</v>
          </cell>
          <cell r="H10418" t="str">
            <v>202109-S0019, 202109-S0049</v>
          </cell>
          <cell r="I10418" t="str">
            <v>F</v>
          </cell>
          <cell r="J10418">
            <v>12223.71</v>
          </cell>
          <cell r="K10418">
            <v>12223.71</v>
          </cell>
          <cell r="L10418">
            <v>12223.71</v>
          </cell>
          <cell r="M10418" t="str">
            <v>F</v>
          </cell>
          <cell r="N10418">
            <v>1</v>
          </cell>
          <cell r="O10418" t="str">
            <v>I</v>
          </cell>
        </row>
        <row r="10419">
          <cell r="G10419" t="str">
            <v>SPO-2022/06-0072, SPO-2022/04-0009, SPO-2022/09-0025, SPO-2022/07-0038, SPO-2022/08-0028</v>
          </cell>
        </row>
        <row r="10419">
          <cell r="I10419" t="str">
            <v>F</v>
          </cell>
          <cell r="J10419">
            <v>74464</v>
          </cell>
          <cell r="K10419">
            <v>74464</v>
          </cell>
          <cell r="L10419">
            <v>223392</v>
          </cell>
          <cell r="M10419" t="str">
            <v>F</v>
          </cell>
          <cell r="N10419">
            <v>3</v>
          </cell>
          <cell r="O10419" t="str">
            <v>L</v>
          </cell>
        </row>
        <row r="10420">
          <cell r="F10420" t="str">
            <v>TRHU4280866</v>
          </cell>
          <cell r="G10420" t="str">
            <v>GR-2021/11-0038</v>
          </cell>
          <cell r="H10420" t="str">
            <v>202104-S0100</v>
          </cell>
          <cell r="I10420" t="str">
            <v>F</v>
          </cell>
          <cell r="J10420">
            <v>21854.25</v>
          </cell>
          <cell r="K10420">
            <v>21854.25</v>
          </cell>
          <cell r="L10420">
            <v>21854.25</v>
          </cell>
          <cell r="M10420" t="str">
            <v>F</v>
          </cell>
          <cell r="N10420">
            <v>1</v>
          </cell>
          <cell r="O10420" t="str">
            <v>I</v>
          </cell>
        </row>
        <row r="10421">
          <cell r="G10421" t="str">
            <v>SPO-2021/12-0080, SPO-2021/12-0073</v>
          </cell>
        </row>
        <row r="10421">
          <cell r="I10421" t="str">
            <v>F</v>
          </cell>
          <cell r="J10421">
            <v>19600</v>
          </cell>
          <cell r="K10421">
            <v>19600</v>
          </cell>
          <cell r="L10421">
            <v>58800</v>
          </cell>
          <cell r="M10421" t="str">
            <v>F</v>
          </cell>
          <cell r="N10421">
            <v>3</v>
          </cell>
        </row>
        <row r="10422">
          <cell r="G10422" t="str">
            <v>SPO-2021/11-0044</v>
          </cell>
        </row>
        <row r="10422">
          <cell r="I10422" t="str">
            <v>F</v>
          </cell>
          <cell r="J10422">
            <v>8385</v>
          </cell>
          <cell r="K10422">
            <v>8385</v>
          </cell>
          <cell r="L10422">
            <v>25155</v>
          </cell>
          <cell r="M10422" t="str">
            <v>F</v>
          </cell>
          <cell r="N10422">
            <v>3</v>
          </cell>
          <cell r="O10422" t="str">
            <v>N</v>
          </cell>
        </row>
        <row r="10423">
          <cell r="G10423" t="str">
            <v>SPO-2021/11-0043, SPO-2022/03-0041, SPO-2022/03-0001, SPO-2021/12-0062, SPO-2022/03-0034, SPO-2022/02-0010, SPO-2021/12-0019, SPO-2021/12-0020, SPO-2021/11-0042, SPO-2022/03-0040, SPO-2021/12-0021</v>
          </cell>
        </row>
        <row r="10423">
          <cell r="I10423" t="str">
            <v>F</v>
          </cell>
          <cell r="J10423">
            <v>249906</v>
          </cell>
          <cell r="K10423">
            <v>249906</v>
          </cell>
          <cell r="L10423">
            <v>749718</v>
          </cell>
          <cell r="M10423" t="str">
            <v>F</v>
          </cell>
          <cell r="N10423">
            <v>3</v>
          </cell>
          <cell r="O10423" t="str">
            <v>L</v>
          </cell>
        </row>
        <row r="10424">
          <cell r="I10424" t="str">
            <v>F</v>
          </cell>
          <cell r="J10424">
            <v>22800</v>
          </cell>
          <cell r="K10424">
            <v>22800</v>
          </cell>
          <cell r="L10424">
            <v>68400</v>
          </cell>
          <cell r="M10424" t="str">
            <v>F</v>
          </cell>
          <cell r="N10424">
            <v>3</v>
          </cell>
        </row>
        <row r="10425">
          <cell r="G10425" t="str">
            <v>SPO-2022/04-0013, SPO-2022/03-0014, SPO-2021/12-0055</v>
          </cell>
        </row>
        <row r="10425">
          <cell r="I10425" t="str">
            <v>F</v>
          </cell>
          <cell r="J10425">
            <v>101021.6</v>
          </cell>
          <cell r="K10425">
            <v>101021.6</v>
          </cell>
          <cell r="L10425">
            <v>101021.6</v>
          </cell>
          <cell r="M10425" t="str">
            <v>F</v>
          </cell>
          <cell r="N10425">
            <v>1</v>
          </cell>
          <cell r="O10425" t="str">
            <v>L</v>
          </cell>
        </row>
        <row r="10426">
          <cell r="G10426" t="str">
            <v>SPO-2021/12-0026, SPO-2022/03-0002</v>
          </cell>
        </row>
        <row r="10426">
          <cell r="I10426" t="str">
            <v>F</v>
          </cell>
          <cell r="J10426">
            <v>33300</v>
          </cell>
          <cell r="K10426">
            <v>33300</v>
          </cell>
          <cell r="L10426">
            <v>99900</v>
          </cell>
          <cell r="M10426" t="str">
            <v>F</v>
          </cell>
          <cell r="N10426">
            <v>3</v>
          </cell>
          <cell r="O10426" t="str">
            <v>L</v>
          </cell>
        </row>
        <row r="10427">
          <cell r="G10427" t="str">
            <v>SPO-2021/12-0104, SPO-2021/12-0109, SPO-2022/04-0028</v>
          </cell>
        </row>
        <row r="10427">
          <cell r="I10427" t="str">
            <v>F</v>
          </cell>
          <cell r="J10427">
            <v>136896</v>
          </cell>
          <cell r="K10427">
            <v>136896</v>
          </cell>
          <cell r="L10427">
            <v>410688</v>
          </cell>
          <cell r="M10427" t="str">
            <v>F</v>
          </cell>
          <cell r="N10427">
            <v>3</v>
          </cell>
          <cell r="O10427" t="str">
            <v>L</v>
          </cell>
        </row>
        <row r="10428">
          <cell r="F10428" t="str">
            <v>TRHU4280866</v>
          </cell>
          <cell r="G10428" t="str">
            <v>GR-2021/11-0037</v>
          </cell>
          <cell r="H10428" t="str">
            <v>202109-S0034</v>
          </cell>
          <cell r="I10428" t="str">
            <v>F</v>
          </cell>
          <cell r="J10428">
            <v>2906.27</v>
          </cell>
          <cell r="K10428">
            <v>2906.27</v>
          </cell>
          <cell r="L10428">
            <v>2906.27</v>
          </cell>
          <cell r="M10428" t="str">
            <v>F</v>
          </cell>
          <cell r="N10428">
            <v>1</v>
          </cell>
          <cell r="O10428" t="str">
            <v>I</v>
          </cell>
        </row>
        <row r="10429">
          <cell r="G10429" t="str">
            <v>SPO-2021/12-0059</v>
          </cell>
        </row>
        <row r="10429">
          <cell r="I10429" t="str">
            <v>F</v>
          </cell>
          <cell r="J10429">
            <v>1400</v>
          </cell>
          <cell r="K10429">
            <v>1400</v>
          </cell>
          <cell r="L10429">
            <v>4200</v>
          </cell>
          <cell r="M10429" t="str">
            <v>F</v>
          </cell>
          <cell r="N10429">
            <v>3</v>
          </cell>
        </row>
        <row r="10430">
          <cell r="G10430" t="str">
            <v>SPO-2021/12-0006</v>
          </cell>
        </row>
        <row r="10430">
          <cell r="I10430" t="str">
            <v>F</v>
          </cell>
          <cell r="J10430">
            <v>238</v>
          </cell>
          <cell r="K10430">
            <v>238</v>
          </cell>
          <cell r="L10430">
            <v>714</v>
          </cell>
          <cell r="M10430" t="str">
            <v>F</v>
          </cell>
          <cell r="N10430">
            <v>3</v>
          </cell>
        </row>
        <row r="10431">
          <cell r="G10431" t="str">
            <v>SPO-2021/12-0101, SPO-2022/07-0034, SPO-2022/06-0015</v>
          </cell>
        </row>
        <row r="10431">
          <cell r="I10431" t="str">
            <v>F</v>
          </cell>
          <cell r="J10431">
            <v>20125</v>
          </cell>
          <cell r="K10431">
            <v>20125</v>
          </cell>
          <cell r="L10431">
            <v>60375</v>
          </cell>
          <cell r="M10431" t="str">
            <v>F</v>
          </cell>
          <cell r="N10431">
            <v>3</v>
          </cell>
          <cell r="O10431" t="str">
            <v>L</v>
          </cell>
        </row>
        <row r="10432">
          <cell r="F10432" t="str">
            <v>TRHU4280866</v>
          </cell>
          <cell r="G10432" t="str">
            <v>GR-2021/11-0036</v>
          </cell>
          <cell r="H10432" t="str">
            <v>202109-S0048, 202107-S0001, 202108-S0014, 202110-S0023, 202109-S0037, 202109-S0017, 202109-S0009, 202109-S0022</v>
          </cell>
          <cell r="I10432" t="str">
            <v>F</v>
          </cell>
          <cell r="J10432">
            <v>45800.18</v>
          </cell>
          <cell r="K10432">
            <v>45800.18</v>
          </cell>
          <cell r="L10432">
            <v>45800.18</v>
          </cell>
          <cell r="M10432" t="str">
            <v>F</v>
          </cell>
          <cell r="N10432">
            <v>1</v>
          </cell>
          <cell r="O10432" t="str">
            <v>I</v>
          </cell>
        </row>
        <row r="10433">
          <cell r="F10433" t="str">
            <v>TRHU4280866</v>
          </cell>
          <cell r="G10433" t="str">
            <v>GR-2021/11-0035</v>
          </cell>
          <cell r="H10433" t="str">
            <v>202106-S0005, 202110-S0029</v>
          </cell>
          <cell r="I10433" t="str">
            <v>F</v>
          </cell>
          <cell r="J10433">
            <v>3121.54</v>
          </cell>
          <cell r="K10433">
            <v>3121.54</v>
          </cell>
          <cell r="L10433">
            <v>3121.54</v>
          </cell>
          <cell r="M10433" t="str">
            <v>F</v>
          </cell>
          <cell r="N10433">
            <v>1</v>
          </cell>
          <cell r="O10433" t="str">
            <v>I</v>
          </cell>
        </row>
        <row r="10434">
          <cell r="F10434" t="str">
            <v>TRHU4280866</v>
          </cell>
          <cell r="G10434" t="str">
            <v>GR-2021/11-0034</v>
          </cell>
        </row>
        <row r="10434">
          <cell r="I10434" t="str">
            <v>F</v>
          </cell>
          <cell r="J10434">
            <v>522.5</v>
          </cell>
          <cell r="K10434">
            <v>522.5</v>
          </cell>
          <cell r="L10434">
            <v>522.5</v>
          </cell>
          <cell r="M10434" t="str">
            <v>F</v>
          </cell>
          <cell r="N10434">
            <v>1</v>
          </cell>
          <cell r="O10434" t="str">
            <v>I</v>
          </cell>
        </row>
        <row r="10435">
          <cell r="G10435" t="str">
            <v>SPO-2022/06-0029, SPO-2022/03-0026, SPO-2022/05-0019, SPO-2022/05-0008, SPO-2021/12-0048</v>
          </cell>
        </row>
        <row r="10435">
          <cell r="I10435" t="str">
            <v>F</v>
          </cell>
          <cell r="J10435">
            <v>260036</v>
          </cell>
          <cell r="K10435">
            <v>260036</v>
          </cell>
          <cell r="L10435">
            <v>260036</v>
          </cell>
          <cell r="M10435" t="str">
            <v>F</v>
          </cell>
          <cell r="N10435">
            <v>1</v>
          </cell>
          <cell r="O10435" t="str">
            <v>L</v>
          </cell>
        </row>
        <row r="10436">
          <cell r="F10436" t="str">
            <v>TRHU4280866</v>
          </cell>
          <cell r="G10436" t="str">
            <v>GR-2021/11-0033</v>
          </cell>
          <cell r="H10436" t="str">
            <v>202108-S0008, 202108-S0013, 202011-S0050, 202105-S0029, 202104-S0069, 202109-S0020, 202103-S0067</v>
          </cell>
          <cell r="I10436" t="str">
            <v>F</v>
          </cell>
          <cell r="J10436">
            <v>262510.91</v>
          </cell>
          <cell r="K10436">
            <v>262510.91</v>
          </cell>
          <cell r="L10436">
            <v>262510.91</v>
          </cell>
          <cell r="M10436" t="str">
            <v>F</v>
          </cell>
          <cell r="N10436">
            <v>1</v>
          </cell>
          <cell r="O10436" t="str">
            <v>I</v>
          </cell>
        </row>
        <row r="10437">
          <cell r="G10437" t="str">
            <v>SPO-2022/03-0013</v>
          </cell>
        </row>
        <row r="10437">
          <cell r="I10437" t="str">
            <v>F</v>
          </cell>
          <cell r="J10437">
            <v>17982.16</v>
          </cell>
          <cell r="K10437">
            <v>17982.16</v>
          </cell>
          <cell r="L10437">
            <v>53946.48</v>
          </cell>
          <cell r="M10437" t="str">
            <v>F</v>
          </cell>
          <cell r="N10437">
            <v>3</v>
          </cell>
          <cell r="O10437" t="str">
            <v>L</v>
          </cell>
        </row>
        <row r="10438">
          <cell r="G10438" t="str">
            <v>SPO-2021/12-0068, SPO-2021/12-0074, SPO-2021/12-0085, SPO-2021/12-0040, SPO-2021/12-0032</v>
          </cell>
        </row>
        <row r="10438">
          <cell r="I10438" t="str">
            <v>F</v>
          </cell>
          <cell r="J10438">
            <v>389018</v>
          </cell>
          <cell r="K10438">
            <v>389018</v>
          </cell>
          <cell r="L10438">
            <v>389018</v>
          </cell>
          <cell r="M10438" t="str">
            <v>F</v>
          </cell>
          <cell r="N10438">
            <v>1</v>
          </cell>
          <cell r="O10438" t="str">
            <v>L</v>
          </cell>
        </row>
        <row r="10439">
          <cell r="F10439" t="str">
            <v>TGBU6594060</v>
          </cell>
          <cell r="G10439" t="str">
            <v>GR-2021/11-0044</v>
          </cell>
          <cell r="H10439" t="str">
            <v>202106-S0057, 202103-S0106</v>
          </cell>
          <cell r="I10439" t="str">
            <v>F</v>
          </cell>
          <cell r="J10439">
            <v>13005</v>
          </cell>
          <cell r="K10439">
            <v>13005</v>
          </cell>
          <cell r="L10439">
            <v>54518.26</v>
          </cell>
          <cell r="M10439" t="str">
            <v>F</v>
          </cell>
          <cell r="N10439">
            <v>4.1921</v>
          </cell>
          <cell r="O10439" t="str">
            <v>I</v>
          </cell>
        </row>
        <row r="10440">
          <cell r="F10440" t="str">
            <v>RFCU5105503</v>
          </cell>
          <cell r="G10440" t="str">
            <v>GR-2021/11-0014</v>
          </cell>
          <cell r="H10440" t="str">
            <v>202009-S0014, 202105-S0017, 202103-S0014, 202109-S0010, 202012-S0070, 202012-S0009, 202103-S0093, 202104-S0026, 202010-S0125, 202008-S0093, 202011-S0068, 202109-S0044, 202105-S0058</v>
          </cell>
          <cell r="I10440" t="str">
            <v>F</v>
          </cell>
          <cell r="J10440">
            <v>239704.56</v>
          </cell>
          <cell r="K10440">
            <v>239704.56</v>
          </cell>
          <cell r="L10440">
            <v>239704.56</v>
          </cell>
          <cell r="M10440" t="str">
            <v>F</v>
          </cell>
          <cell r="N10440">
            <v>1</v>
          </cell>
          <cell r="O10440" t="str">
            <v>I</v>
          </cell>
        </row>
        <row r="10441">
          <cell r="F10441" t="str">
            <v>RFCU5105503</v>
          </cell>
          <cell r="G10441" t="str">
            <v>GR-2021/11-0013</v>
          </cell>
          <cell r="H10441" t="str">
            <v>202105-S0028, 202103-S0031</v>
          </cell>
          <cell r="I10441" t="str">
            <v>F</v>
          </cell>
          <cell r="J10441">
            <v>6429.05</v>
          </cell>
          <cell r="K10441">
            <v>6429.05</v>
          </cell>
          <cell r="L10441">
            <v>6429.05</v>
          </cell>
          <cell r="M10441" t="str">
            <v>F</v>
          </cell>
          <cell r="N10441">
            <v>1</v>
          </cell>
          <cell r="O10441" t="str">
            <v>I</v>
          </cell>
        </row>
        <row r="10442">
          <cell r="F10442" t="str">
            <v>RFCU5105503</v>
          </cell>
          <cell r="G10442" t="str">
            <v>GR-2021/11-0012</v>
          </cell>
          <cell r="H10442" t="str">
            <v>202011-S0116, 202105-S0031</v>
          </cell>
          <cell r="I10442" t="str">
            <v>F</v>
          </cell>
          <cell r="J10442">
            <v>9628.54</v>
          </cell>
          <cell r="K10442">
            <v>9628.54</v>
          </cell>
          <cell r="L10442">
            <v>9628.54</v>
          </cell>
          <cell r="M10442" t="str">
            <v>F</v>
          </cell>
          <cell r="N10442">
            <v>1</v>
          </cell>
          <cell r="O10442" t="str">
            <v>I</v>
          </cell>
        </row>
        <row r="10443">
          <cell r="F10443" t="str">
            <v>RFCU5105503</v>
          </cell>
          <cell r="G10443" t="str">
            <v>GR-2021/11-0011</v>
          </cell>
          <cell r="H10443" t="str">
            <v>202101-S0039, 202109-S0035</v>
          </cell>
          <cell r="I10443" t="str">
            <v>F</v>
          </cell>
          <cell r="J10443">
            <v>25593.57</v>
          </cell>
          <cell r="K10443">
            <v>25593.57</v>
          </cell>
          <cell r="L10443">
            <v>25593.57</v>
          </cell>
          <cell r="M10443" t="str">
            <v>F</v>
          </cell>
          <cell r="N10443">
            <v>1</v>
          </cell>
          <cell r="O10443" t="str">
            <v>I</v>
          </cell>
        </row>
        <row r="10444">
          <cell r="F10444" t="str">
            <v>RFCU5105503</v>
          </cell>
          <cell r="G10444" t="str">
            <v>GR-2021/11-0010</v>
          </cell>
          <cell r="H10444" t="str">
            <v>202109-S0014</v>
          </cell>
          <cell r="I10444" t="str">
            <v>F</v>
          </cell>
          <cell r="J10444">
            <v>291.76</v>
          </cell>
          <cell r="K10444">
            <v>291.76</v>
          </cell>
          <cell r="L10444">
            <v>291.76</v>
          </cell>
          <cell r="M10444" t="str">
            <v>F</v>
          </cell>
          <cell r="N10444">
            <v>1</v>
          </cell>
          <cell r="O10444" t="str">
            <v>I</v>
          </cell>
        </row>
        <row r="10445">
          <cell r="F10445" t="str">
            <v>RFCU5105503</v>
          </cell>
          <cell r="G10445" t="str">
            <v>GR-2021/11-0009</v>
          </cell>
          <cell r="H10445" t="str">
            <v>202103-S0039, 202012-S0025</v>
          </cell>
          <cell r="I10445" t="str">
            <v>F</v>
          </cell>
          <cell r="J10445">
            <v>83711.26</v>
          </cell>
          <cell r="K10445">
            <v>83711.26</v>
          </cell>
          <cell r="L10445">
            <v>83711.26</v>
          </cell>
          <cell r="M10445" t="str">
            <v>F</v>
          </cell>
          <cell r="N10445">
            <v>1</v>
          </cell>
          <cell r="O10445" t="str">
            <v>I</v>
          </cell>
        </row>
        <row r="10446">
          <cell r="F10446" t="str">
            <v>RFCU5105503</v>
          </cell>
          <cell r="G10446" t="str">
            <v>GR-2021/11-0008</v>
          </cell>
          <cell r="H10446" t="str">
            <v>202106-S0013, 202103-S0037, 202104-S0076, 202105-S0029, 202104-S0069, 202109-S0020, 202010-S0129</v>
          </cell>
          <cell r="I10446" t="str">
            <v>F</v>
          </cell>
          <cell r="J10446">
            <v>263799.1</v>
          </cell>
          <cell r="K10446">
            <v>263799.1</v>
          </cell>
          <cell r="L10446">
            <v>263799.1</v>
          </cell>
          <cell r="M10446" t="str">
            <v>F</v>
          </cell>
          <cell r="N10446">
            <v>1</v>
          </cell>
          <cell r="O10446" t="str">
            <v>I</v>
          </cell>
        </row>
        <row r="10447">
          <cell r="G10447" t="str">
            <v>SPO-2021/12-0051, SPO-2021/12-0102</v>
          </cell>
        </row>
        <row r="10447">
          <cell r="I10447" t="str">
            <v>F</v>
          </cell>
          <cell r="J10447">
            <v>23900</v>
          </cell>
          <cell r="K10447">
            <v>23900</v>
          </cell>
          <cell r="L10447">
            <v>71700</v>
          </cell>
          <cell r="M10447" t="str">
            <v>F</v>
          </cell>
          <cell r="N10447">
            <v>3</v>
          </cell>
        </row>
        <row r="10448">
          <cell r="G10448" t="str">
            <v>SPO-2021/12-0004</v>
          </cell>
        </row>
        <row r="10448">
          <cell r="I10448" t="str">
            <v>F</v>
          </cell>
          <cell r="J10448">
            <v>2087.02</v>
          </cell>
          <cell r="K10448">
            <v>2087.02</v>
          </cell>
          <cell r="L10448">
            <v>6261.06</v>
          </cell>
          <cell r="M10448" t="str">
            <v>F</v>
          </cell>
          <cell r="N10448">
            <v>3</v>
          </cell>
        </row>
        <row r="10449">
          <cell r="F10449" t="str">
            <v>RFCU5105503</v>
          </cell>
          <cell r="G10449" t="str">
            <v>GR-2021/11-0007</v>
          </cell>
          <cell r="H10449" t="str">
            <v>202012-S0075, 202104-S0032, 202110-S0034, 202101-S0018, 202106-S0038, 202007-S0006, 202103-S0096, 202012-S0019, 202012-S0041, 202010-S0058, 202008-S0031, 202009-S0044, 202103-S0034</v>
          </cell>
          <cell r="I10449" t="str">
            <v>F</v>
          </cell>
          <cell r="J10449">
            <v>117816.95</v>
          </cell>
          <cell r="K10449">
            <v>117816.95</v>
          </cell>
          <cell r="L10449">
            <v>117816.95</v>
          </cell>
          <cell r="M10449" t="str">
            <v>F</v>
          </cell>
          <cell r="N10449">
            <v>1</v>
          </cell>
          <cell r="O10449" t="str">
            <v>I</v>
          </cell>
        </row>
        <row r="10450">
          <cell r="G10450" t="str">
            <v>SPO-2022/03-0035, SPO-2022/07-0002, SPO-2022/04-0050, SPO-2022/06-0043, SPO-2021/12-0067, SPO-2022/09-0013, SPO-2022/04-0056, SPO-2022/06-0007</v>
          </cell>
        </row>
        <row r="10450">
          <cell r="I10450" t="str">
            <v>F</v>
          </cell>
          <cell r="J10450">
            <v>424575</v>
          </cell>
          <cell r="K10450">
            <v>424575</v>
          </cell>
          <cell r="L10450">
            <v>1273725</v>
          </cell>
          <cell r="M10450" t="str">
            <v>F</v>
          </cell>
          <cell r="N10450">
            <v>3</v>
          </cell>
          <cell r="O10450" t="str">
            <v>N</v>
          </cell>
        </row>
        <row r="10451">
          <cell r="I10451" t="str">
            <v>T</v>
          </cell>
          <cell r="J10451">
            <v>205000</v>
          </cell>
          <cell r="K10451">
            <v>205000</v>
          </cell>
          <cell r="L10451">
            <v>615000</v>
          </cell>
          <cell r="M10451" t="str">
            <v>F</v>
          </cell>
          <cell r="N10451">
            <v>3</v>
          </cell>
          <cell r="O10451" t="str">
            <v>L</v>
          </cell>
        </row>
        <row r="10452">
          <cell r="G10452" t="str">
            <v>SPO-2021/12-0052</v>
          </cell>
        </row>
        <row r="10452">
          <cell r="I10452" t="str">
            <v>F</v>
          </cell>
          <cell r="J10452">
            <v>2640</v>
          </cell>
          <cell r="K10452">
            <v>2640</v>
          </cell>
          <cell r="L10452">
            <v>7920</v>
          </cell>
          <cell r="M10452" t="str">
            <v>F</v>
          </cell>
          <cell r="N10452">
            <v>3</v>
          </cell>
        </row>
        <row r="10453">
          <cell r="G10453" t="str">
            <v>SPO-2022/04-0044</v>
          </cell>
        </row>
        <row r="10453">
          <cell r="I10453" t="str">
            <v>F</v>
          </cell>
          <cell r="J10453">
            <v>1000</v>
          </cell>
          <cell r="K10453">
            <v>1000</v>
          </cell>
          <cell r="L10453">
            <v>3000</v>
          </cell>
          <cell r="M10453" t="str">
            <v>F</v>
          </cell>
          <cell r="N10453">
            <v>3</v>
          </cell>
          <cell r="O10453" t="str">
            <v>L</v>
          </cell>
        </row>
        <row r="10454">
          <cell r="G10454" t="str">
            <v>SPO-2022/04-0044</v>
          </cell>
        </row>
        <row r="10454">
          <cell r="I10454" t="str">
            <v>F</v>
          </cell>
          <cell r="J10454">
            <v>3550</v>
          </cell>
          <cell r="K10454">
            <v>3550</v>
          </cell>
          <cell r="L10454">
            <v>10650</v>
          </cell>
          <cell r="M10454" t="str">
            <v>F</v>
          </cell>
          <cell r="N10454">
            <v>3</v>
          </cell>
          <cell r="O10454" t="str">
            <v>L</v>
          </cell>
        </row>
        <row r="10455">
          <cell r="G10455" t="str">
            <v>SPO-2022/04-0011, SPO-2021/12-0056, SPO-2021/12-0103</v>
          </cell>
        </row>
        <row r="10455">
          <cell r="I10455" t="str">
            <v>F</v>
          </cell>
          <cell r="J10455">
            <v>148125</v>
          </cell>
          <cell r="K10455">
            <v>148125</v>
          </cell>
          <cell r="L10455">
            <v>444375</v>
          </cell>
          <cell r="M10455" t="str">
            <v>F</v>
          </cell>
          <cell r="N10455">
            <v>3</v>
          </cell>
          <cell r="O10455" t="str">
            <v>L</v>
          </cell>
        </row>
        <row r="10456">
          <cell r="G10456" t="str">
            <v>GR-2021/10-0023</v>
          </cell>
        </row>
        <row r="10456">
          <cell r="I10456" t="str">
            <v>F</v>
          </cell>
          <cell r="J10456">
            <v>183.3</v>
          </cell>
          <cell r="K10456">
            <v>183.3</v>
          </cell>
          <cell r="L10456">
            <v>183.3</v>
          </cell>
          <cell r="M10456" t="str">
            <v>F</v>
          </cell>
          <cell r="N10456">
            <v>1</v>
          </cell>
        </row>
        <row r="10457">
          <cell r="G10457" t="str">
            <v>SPO-2021/12-0102, SPO-2021/12-0051, SPO-2022/06-0009, SPO-2022/04-0007</v>
          </cell>
        </row>
        <row r="10457">
          <cell r="I10457" t="str">
            <v>F</v>
          </cell>
          <cell r="J10457">
            <v>134430</v>
          </cell>
          <cell r="K10457">
            <v>134430</v>
          </cell>
          <cell r="L10457">
            <v>403290</v>
          </cell>
          <cell r="M10457" t="str">
            <v>F</v>
          </cell>
          <cell r="N10457">
            <v>3</v>
          </cell>
          <cell r="O10457" t="str">
            <v>L</v>
          </cell>
        </row>
        <row r="10458">
          <cell r="F10458" t="str">
            <v>HMCU9127980</v>
          </cell>
          <cell r="G10458" t="str">
            <v>GR-2022/01-0064</v>
          </cell>
          <cell r="H10458" t="str">
            <v>202109-S0031</v>
          </cell>
          <cell r="I10458" t="str">
            <v>F</v>
          </cell>
          <cell r="J10458">
            <v>10918.53</v>
          </cell>
          <cell r="K10458">
            <v>10918.53</v>
          </cell>
          <cell r="L10458">
            <v>46222.5</v>
          </cell>
          <cell r="M10458" t="str">
            <v>F</v>
          </cell>
          <cell r="N10458">
            <v>4.2334</v>
          </cell>
          <cell r="O10458" t="str">
            <v>I</v>
          </cell>
        </row>
        <row r="10459">
          <cell r="F10459" t="str">
            <v>EMCU9824322</v>
          </cell>
          <cell r="G10459" t="str">
            <v>GR-2022/01-0058</v>
          </cell>
          <cell r="H10459" t="str">
            <v>202109-S0031</v>
          </cell>
          <cell r="I10459" t="str">
            <v>F</v>
          </cell>
          <cell r="J10459">
            <v>10918.53</v>
          </cell>
          <cell r="K10459">
            <v>10918.53</v>
          </cell>
          <cell r="L10459">
            <v>46222.5</v>
          </cell>
          <cell r="M10459" t="str">
            <v>F</v>
          </cell>
          <cell r="N10459">
            <v>4.2334</v>
          </cell>
          <cell r="O10459" t="str">
            <v>I</v>
          </cell>
        </row>
        <row r="10460">
          <cell r="F10460" t="str">
            <v>BMOU5764976</v>
          </cell>
          <cell r="G10460" t="str">
            <v>GR-2022/01-0060</v>
          </cell>
          <cell r="H10460" t="str">
            <v>202109-S0031, 202108-S0020</v>
          </cell>
          <cell r="I10460" t="str">
            <v>F</v>
          </cell>
          <cell r="J10460">
            <v>9808.5</v>
          </cell>
          <cell r="K10460">
            <v>9808.5</v>
          </cell>
          <cell r="L10460">
            <v>41523.3</v>
          </cell>
          <cell r="M10460" t="str">
            <v>F</v>
          </cell>
          <cell r="N10460">
            <v>4.2334</v>
          </cell>
          <cell r="O10460" t="str">
            <v>I</v>
          </cell>
        </row>
        <row r="10461">
          <cell r="G10461" t="str">
            <v>SPO-2021/12-0079, SPO-2021/12-0070</v>
          </cell>
        </row>
        <row r="10461">
          <cell r="I10461" t="str">
            <v>F</v>
          </cell>
          <cell r="J10461">
            <v>70620</v>
          </cell>
          <cell r="K10461">
            <v>70620</v>
          </cell>
          <cell r="L10461">
            <v>211860</v>
          </cell>
          <cell r="M10461" t="str">
            <v>F</v>
          </cell>
          <cell r="N10461">
            <v>3</v>
          </cell>
        </row>
        <row r="10462">
          <cell r="G10462" t="str">
            <v>SPO-2021/11-0021, SPO-2021/12-0087, SPO-2021/12-0046, SPO-2021/12-0041, SPO-2021/12-0044, SPO-2021/12-0042</v>
          </cell>
        </row>
        <row r="10462">
          <cell r="I10462" t="str">
            <v>F</v>
          </cell>
          <cell r="J10462">
            <v>81235.32</v>
          </cell>
          <cell r="K10462">
            <v>81235.32</v>
          </cell>
          <cell r="L10462">
            <v>88871440.08</v>
          </cell>
          <cell r="M10462" t="str">
            <v>F</v>
          </cell>
          <cell r="N10462">
            <v>1094</v>
          </cell>
        </row>
        <row r="10463">
          <cell r="G10463" t="str">
            <v>SPO-2021/11-0027</v>
          </cell>
        </row>
        <row r="10463">
          <cell r="I10463" t="str">
            <v>F</v>
          </cell>
          <cell r="J10463">
            <v>15600</v>
          </cell>
          <cell r="K10463">
            <v>15600</v>
          </cell>
          <cell r="L10463">
            <v>46800</v>
          </cell>
          <cell r="M10463" t="str">
            <v>F</v>
          </cell>
          <cell r="N10463">
            <v>3</v>
          </cell>
        </row>
        <row r="10464">
          <cell r="G10464" t="str">
            <v>SPO-2021/12-0094</v>
          </cell>
        </row>
        <row r="10464">
          <cell r="I10464" t="str">
            <v>F</v>
          </cell>
          <cell r="J10464">
            <v>12500</v>
          </cell>
          <cell r="K10464">
            <v>12500</v>
          </cell>
          <cell r="L10464">
            <v>37500</v>
          </cell>
          <cell r="M10464" t="str">
            <v>F</v>
          </cell>
          <cell r="N10464">
            <v>3</v>
          </cell>
        </row>
        <row r="10465">
          <cell r="G10465" t="str">
            <v>SPO-2022/08-0032, SPO-2022/12-0024, SPO-2021/12-0109, SPO-2022/03-0043</v>
          </cell>
        </row>
        <row r="10465">
          <cell r="I10465" t="str">
            <v>F</v>
          </cell>
          <cell r="J10465">
            <v>70200</v>
          </cell>
          <cell r="K10465">
            <v>70200</v>
          </cell>
          <cell r="L10465">
            <v>210600</v>
          </cell>
          <cell r="M10465" t="str">
            <v>F</v>
          </cell>
          <cell r="N10465">
            <v>3</v>
          </cell>
          <cell r="O10465" t="str">
            <v>L</v>
          </cell>
        </row>
        <row r="10466">
          <cell r="G10466" t="str">
            <v>SPO-2022/04-0028, SPO-2021/12-0109</v>
          </cell>
        </row>
        <row r="10466">
          <cell r="I10466" t="str">
            <v>F</v>
          </cell>
          <cell r="J10466">
            <v>99618</v>
          </cell>
          <cell r="K10466">
            <v>99618</v>
          </cell>
          <cell r="L10466">
            <v>298854</v>
          </cell>
          <cell r="M10466" t="str">
            <v>F</v>
          </cell>
          <cell r="N10466">
            <v>3</v>
          </cell>
          <cell r="O10466" t="str">
            <v>L</v>
          </cell>
        </row>
        <row r="10467">
          <cell r="I10467" t="str">
            <v>F</v>
          </cell>
          <cell r="J10467">
            <v>890</v>
          </cell>
          <cell r="K10467">
            <v>890</v>
          </cell>
          <cell r="L10467">
            <v>2670</v>
          </cell>
          <cell r="M10467" t="str">
            <v>F</v>
          </cell>
          <cell r="N10467">
            <v>3</v>
          </cell>
        </row>
        <row r="10468">
          <cell r="I10468" t="str">
            <v>F</v>
          </cell>
          <cell r="J10468">
            <v>11500</v>
          </cell>
          <cell r="K10468">
            <v>11500</v>
          </cell>
          <cell r="L10468">
            <v>34500</v>
          </cell>
          <cell r="M10468" t="str">
            <v>F</v>
          </cell>
          <cell r="N10468">
            <v>3</v>
          </cell>
        </row>
        <row r="10469">
          <cell r="G10469" t="str">
            <v>SPO-2022/08-0044, SPO-2022/02-0006</v>
          </cell>
        </row>
        <row r="10469">
          <cell r="I10469" t="str">
            <v>F</v>
          </cell>
          <cell r="J10469">
            <v>17100</v>
          </cell>
          <cell r="K10469">
            <v>17100</v>
          </cell>
          <cell r="L10469">
            <v>17100</v>
          </cell>
          <cell r="M10469" t="str">
            <v>F</v>
          </cell>
          <cell r="N10469">
            <v>1</v>
          </cell>
          <cell r="O10469" t="str">
            <v>L</v>
          </cell>
        </row>
        <row r="10470">
          <cell r="G10470" t="str">
            <v>SPO-2022/02-0008, SPO-2021/12-0065, SPO-2022/05-0027, SPO-2022/05-0002, SPO-2021/12-0016, SPO-2022/04-0024, SPO-2022/06-0023, SPO-2021/11-0034, SPO-2021/12-0015, SPO-2021/11-0035, SPO-2022/05-0003, SPO-2022/02-0007, SPO-2022/05-0026, SPO-2022/06-0025</v>
          </cell>
        </row>
        <row r="10470">
          <cell r="I10470" t="str">
            <v>F</v>
          </cell>
          <cell r="J10470">
            <v>86525</v>
          </cell>
          <cell r="K10470">
            <v>86525</v>
          </cell>
          <cell r="L10470">
            <v>259575</v>
          </cell>
          <cell r="M10470" t="str">
            <v>F</v>
          </cell>
          <cell r="N10470">
            <v>3</v>
          </cell>
          <cell r="O10470" t="str">
            <v>L</v>
          </cell>
        </row>
        <row r="10471">
          <cell r="G10471" t="str">
            <v>SPO-2021/12-0013</v>
          </cell>
        </row>
        <row r="10471">
          <cell r="I10471" t="str">
            <v>F</v>
          </cell>
          <cell r="J10471">
            <v>84000</v>
          </cell>
          <cell r="K10471">
            <v>84000</v>
          </cell>
          <cell r="L10471">
            <v>84000</v>
          </cell>
          <cell r="M10471" t="str">
            <v>F</v>
          </cell>
          <cell r="N10471">
            <v>1</v>
          </cell>
        </row>
        <row r="10472">
          <cell r="F10472" t="str">
            <v>EGSU9016581</v>
          </cell>
          <cell r="G10472" t="str">
            <v>GR-2022/01-0061</v>
          </cell>
          <cell r="H10472" t="str">
            <v>202109-S0031</v>
          </cell>
          <cell r="I10472" t="str">
            <v>F</v>
          </cell>
          <cell r="J10472">
            <v>10918.53</v>
          </cell>
          <cell r="K10472">
            <v>10918.53</v>
          </cell>
          <cell r="L10472">
            <v>46222.5</v>
          </cell>
          <cell r="M10472" t="str">
            <v>F</v>
          </cell>
          <cell r="N10472">
            <v>4.2334</v>
          </cell>
          <cell r="O10472" t="str">
            <v>I</v>
          </cell>
        </row>
        <row r="10473">
          <cell r="G10473" t="str">
            <v>SPO-2022/03-0043, SPO-2021/12-0109</v>
          </cell>
        </row>
        <row r="10473">
          <cell r="I10473" t="str">
            <v>F</v>
          </cell>
          <cell r="J10473">
            <v>62475.52</v>
          </cell>
          <cell r="K10473">
            <v>62475.52</v>
          </cell>
          <cell r="L10473">
            <v>187426.56</v>
          </cell>
          <cell r="M10473" t="str">
            <v>F</v>
          </cell>
          <cell r="N10473">
            <v>3</v>
          </cell>
          <cell r="O10473" t="str">
            <v>L</v>
          </cell>
        </row>
        <row r="10474">
          <cell r="F10474" t="str">
            <v>TRHU6840424</v>
          </cell>
          <cell r="G10474" t="str">
            <v>GR-2022/01-0059</v>
          </cell>
          <cell r="H10474" t="str">
            <v>202012-S0042, 202006-S0073, 202105-S0043, 202103-S0103, 202108-S0025, 202103-S0007, 202103-S0015, 202109-S0053</v>
          </cell>
          <cell r="I10474" t="str">
            <v>F</v>
          </cell>
          <cell r="J10474">
            <v>19121.27</v>
          </cell>
          <cell r="K10474">
            <v>19121.27</v>
          </cell>
          <cell r="L10474">
            <v>80947.98</v>
          </cell>
          <cell r="M10474" t="str">
            <v>F</v>
          </cell>
          <cell r="N10474">
            <v>4.2334</v>
          </cell>
          <cell r="O10474" t="str">
            <v>I</v>
          </cell>
        </row>
        <row r="10475">
          <cell r="G10475" t="str">
            <v>SPO-2021/12-0071, SPO-2021/12-0080</v>
          </cell>
        </row>
        <row r="10475">
          <cell r="I10475" t="str">
            <v>F</v>
          </cell>
          <cell r="J10475">
            <v>23900</v>
          </cell>
          <cell r="K10475">
            <v>23900</v>
          </cell>
          <cell r="L10475">
            <v>71700</v>
          </cell>
          <cell r="M10475" t="str">
            <v>F</v>
          </cell>
          <cell r="N10475">
            <v>3</v>
          </cell>
        </row>
        <row r="10476">
          <cell r="G10476" t="str">
            <v>SPO-2021/12-0101</v>
          </cell>
        </row>
        <row r="10476">
          <cell r="I10476" t="str">
            <v>F</v>
          </cell>
          <cell r="J10476">
            <v>32600</v>
          </cell>
          <cell r="K10476">
            <v>32600</v>
          </cell>
          <cell r="L10476">
            <v>97800</v>
          </cell>
          <cell r="M10476" t="str">
            <v>F</v>
          </cell>
          <cell r="N10476">
            <v>3</v>
          </cell>
        </row>
        <row r="10477">
          <cell r="G10477" t="str">
            <v>SPO-2021/12-0093</v>
          </cell>
        </row>
        <row r="10477">
          <cell r="I10477" t="str">
            <v>F</v>
          </cell>
          <cell r="J10477">
            <v>35200</v>
          </cell>
          <cell r="K10477">
            <v>35200</v>
          </cell>
          <cell r="L10477">
            <v>105600</v>
          </cell>
          <cell r="M10477" t="str">
            <v>F</v>
          </cell>
          <cell r="N10477">
            <v>3</v>
          </cell>
        </row>
        <row r="10478">
          <cell r="I10478" t="str">
            <v>T</v>
          </cell>
          <cell r="J10478">
            <v>3977.1</v>
          </cell>
          <cell r="K10478">
            <v>3977.1</v>
          </cell>
          <cell r="L10478">
            <v>11931.3</v>
          </cell>
          <cell r="M10478" t="str">
            <v>F</v>
          </cell>
          <cell r="N10478">
            <v>3</v>
          </cell>
          <cell r="O10478" t="str">
            <v>L</v>
          </cell>
        </row>
        <row r="10479">
          <cell r="G10479" t="str">
            <v>SPO-2021/11-0027, SPO-2021/12-0084</v>
          </cell>
        </row>
        <row r="10479">
          <cell r="I10479" t="str">
            <v>F</v>
          </cell>
          <cell r="J10479">
            <v>15040</v>
          </cell>
          <cell r="K10479">
            <v>15040</v>
          </cell>
          <cell r="L10479">
            <v>45120</v>
          </cell>
          <cell r="M10479" t="str">
            <v>F</v>
          </cell>
          <cell r="N10479">
            <v>3</v>
          </cell>
        </row>
        <row r="10480">
          <cell r="G10480" t="str">
            <v>SPO-2022/09-0038, SPO-2021/12-0036, SPO-2023/03-0002, SPO-2021/11-0029, SPO-2022/09-0045, SPO-2022/12-0003, SPO-2021/11-0010, SPO-2022/04-0049, SPO-2022/09-0011, SPO-2021/12-0012, SPO-2022/08-0012, SPO-2022/10-0013, SPO-2022/04-0048, SPO-2022/11-0041</v>
          </cell>
        </row>
        <row r="10480">
          <cell r="I10480" t="str">
            <v>F</v>
          </cell>
          <cell r="J10480">
            <v>681848</v>
          </cell>
          <cell r="K10480">
            <v>681848</v>
          </cell>
          <cell r="L10480">
            <v>2045544</v>
          </cell>
          <cell r="M10480" t="str">
            <v>F</v>
          </cell>
          <cell r="N10480">
            <v>3</v>
          </cell>
          <cell r="O10480" t="str">
            <v>L</v>
          </cell>
        </row>
        <row r="10481">
          <cell r="F10481" t="str">
            <v>SEKU6009565</v>
          </cell>
          <cell r="G10481" t="str">
            <v>GR-2021/11-0049</v>
          </cell>
          <cell r="H10481" t="str">
            <v>202010-S0033, 202109-S0050, 202108-S0027, 202105-S0037, 202105-S0006, 202104-S0002, 202106-S0022, 202106-S0030</v>
          </cell>
          <cell r="I10481" t="str">
            <v>F</v>
          </cell>
          <cell r="J10481">
            <v>16412.42</v>
          </cell>
          <cell r="K10481">
            <v>16412.42</v>
          </cell>
          <cell r="L10481">
            <v>68830.41</v>
          </cell>
          <cell r="M10481" t="str">
            <v>F</v>
          </cell>
          <cell r="N10481">
            <v>4.1938</v>
          </cell>
          <cell r="O10481" t="str">
            <v>I</v>
          </cell>
        </row>
        <row r="10482">
          <cell r="F10482" t="str">
            <v>SEKU6006102</v>
          </cell>
          <cell r="G10482" t="str">
            <v>GR-2021/11-0054</v>
          </cell>
          <cell r="H10482" t="str">
            <v>202104-S0022, 202105-S0059</v>
          </cell>
          <cell r="I10482" t="str">
            <v>F</v>
          </cell>
          <cell r="J10482">
            <v>17918.21</v>
          </cell>
          <cell r="K10482">
            <v>17918.21</v>
          </cell>
          <cell r="L10482">
            <v>75145.39</v>
          </cell>
          <cell r="M10482" t="str">
            <v>F</v>
          </cell>
          <cell r="N10482">
            <v>4.1938</v>
          </cell>
          <cell r="O10482" t="str">
            <v>I</v>
          </cell>
        </row>
        <row r="10483">
          <cell r="F10483" t="str">
            <v>MAGU5597260</v>
          </cell>
          <cell r="G10483" t="str">
            <v>GR-2021/11-0029</v>
          </cell>
          <cell r="H10483" t="str">
            <v>202104-S0094, 202012-S0005, 202109-S0030</v>
          </cell>
          <cell r="I10483" t="str">
            <v>F</v>
          </cell>
          <cell r="J10483">
            <v>24554.9</v>
          </cell>
          <cell r="K10483">
            <v>24554.9</v>
          </cell>
          <cell r="L10483">
            <v>102936.6</v>
          </cell>
          <cell r="M10483" t="str">
            <v>F</v>
          </cell>
          <cell r="N10483">
            <v>4.1921</v>
          </cell>
          <cell r="O10483" t="str">
            <v>I</v>
          </cell>
        </row>
        <row r="10484">
          <cell r="G10484" t="str">
            <v>SPO-2021/11-0037</v>
          </cell>
        </row>
        <row r="10484">
          <cell r="I10484" t="str">
            <v>F</v>
          </cell>
          <cell r="J10484">
            <v>3899.2</v>
          </cell>
          <cell r="K10484">
            <v>3899.2</v>
          </cell>
          <cell r="L10484">
            <v>11697.6</v>
          </cell>
          <cell r="M10484" t="str">
            <v>F</v>
          </cell>
          <cell r="N10484">
            <v>3</v>
          </cell>
        </row>
        <row r="10485">
          <cell r="I10485" t="str">
            <v>F</v>
          </cell>
          <cell r="J10485">
            <v>7565</v>
          </cell>
          <cell r="K10485">
            <v>7565</v>
          </cell>
          <cell r="L10485">
            <v>22695</v>
          </cell>
          <cell r="M10485" t="str">
            <v>F</v>
          </cell>
          <cell r="N10485">
            <v>3</v>
          </cell>
        </row>
        <row r="10486">
          <cell r="I10486" t="str">
            <v>F</v>
          </cell>
          <cell r="J10486">
            <v>890</v>
          </cell>
          <cell r="K10486">
            <v>890</v>
          </cell>
          <cell r="L10486">
            <v>2670</v>
          </cell>
          <cell r="M10486" t="str">
            <v>F</v>
          </cell>
          <cell r="N10486">
            <v>3</v>
          </cell>
        </row>
        <row r="10487">
          <cell r="I10487" t="str">
            <v>F</v>
          </cell>
          <cell r="J10487">
            <v>56475</v>
          </cell>
          <cell r="K10487">
            <v>56475</v>
          </cell>
          <cell r="L10487">
            <v>169425</v>
          </cell>
          <cell r="M10487" t="str">
            <v>F</v>
          </cell>
          <cell r="N10487">
            <v>3</v>
          </cell>
        </row>
        <row r="10488">
          <cell r="G10488" t="str">
            <v>SPO-2022/04-0005, SPO-2022/05-0003, SPO-2022/04-0024, SPO-2022/03-0044, SPO-2021/12-0024, SPO-2022/05-0027, SPO-2022/05-0002, SPO-2021/12-0023, SPO-2022/05-0026</v>
          </cell>
        </row>
        <row r="10488">
          <cell r="I10488" t="str">
            <v>F</v>
          </cell>
          <cell r="J10488">
            <v>303078</v>
          </cell>
          <cell r="K10488">
            <v>303078</v>
          </cell>
          <cell r="L10488">
            <v>909234</v>
          </cell>
          <cell r="M10488" t="str">
            <v>F</v>
          </cell>
          <cell r="N10488">
            <v>3</v>
          </cell>
          <cell r="O10488" t="str">
            <v>L</v>
          </cell>
        </row>
        <row r="10489">
          <cell r="F10489" t="str">
            <v>EISU9919267</v>
          </cell>
          <cell r="G10489" t="str">
            <v>GR-2022/01-0065</v>
          </cell>
          <cell r="H10489" t="str">
            <v>202109-S0066, 202102-S0005, 202103-S0086</v>
          </cell>
          <cell r="I10489" t="str">
            <v>F</v>
          </cell>
          <cell r="J10489">
            <v>18688.59</v>
          </cell>
          <cell r="K10489">
            <v>18688.59</v>
          </cell>
          <cell r="L10489">
            <v>79527.43</v>
          </cell>
          <cell r="M10489" t="str">
            <v>F</v>
          </cell>
          <cell r="N10489">
            <v>4.2554</v>
          </cell>
          <cell r="O10489" t="str">
            <v>I</v>
          </cell>
        </row>
        <row r="10490">
          <cell r="G10490" t="str">
            <v>SPO-2022/03-0038</v>
          </cell>
        </row>
        <row r="10490">
          <cell r="I10490" t="str">
            <v>F</v>
          </cell>
          <cell r="J10490">
            <v>79025</v>
          </cell>
          <cell r="K10490">
            <v>79025</v>
          </cell>
          <cell r="L10490">
            <v>237075</v>
          </cell>
          <cell r="M10490" t="str">
            <v>F</v>
          </cell>
          <cell r="N10490">
            <v>3</v>
          </cell>
        </row>
        <row r="10491">
          <cell r="G10491" t="str">
            <v>SPO-2022/03-0039</v>
          </cell>
        </row>
        <row r="10491">
          <cell r="I10491" t="str">
            <v>F</v>
          </cell>
          <cell r="J10491">
            <v>21200</v>
          </cell>
          <cell r="K10491">
            <v>21200</v>
          </cell>
          <cell r="L10491">
            <v>21200</v>
          </cell>
          <cell r="M10491" t="str">
            <v>F</v>
          </cell>
          <cell r="N10491">
            <v>1</v>
          </cell>
        </row>
        <row r="10492">
          <cell r="G10492" t="str">
            <v>SPO-2022/06-0005</v>
          </cell>
        </row>
        <row r="10492">
          <cell r="I10492" t="str">
            <v>F</v>
          </cell>
          <cell r="J10492">
            <v>9050</v>
          </cell>
          <cell r="K10492">
            <v>9050</v>
          </cell>
          <cell r="L10492">
            <v>27150</v>
          </cell>
          <cell r="M10492" t="str">
            <v>F</v>
          </cell>
          <cell r="N10492">
            <v>3</v>
          </cell>
        </row>
        <row r="10493">
          <cell r="F10493" t="str">
            <v>EGHU9790634</v>
          </cell>
          <cell r="G10493" t="str">
            <v>GR-2022/01-0044</v>
          </cell>
        </row>
        <row r="10493">
          <cell r="I10493" t="str">
            <v>F</v>
          </cell>
          <cell r="J10493">
            <v>13406.88</v>
          </cell>
          <cell r="K10493">
            <v>13406.88</v>
          </cell>
          <cell r="L10493">
            <v>57051.64</v>
          </cell>
          <cell r="M10493" t="str">
            <v>F</v>
          </cell>
          <cell r="N10493">
            <v>4.2554</v>
          </cell>
          <cell r="O10493" t="str">
            <v>I</v>
          </cell>
        </row>
        <row r="10494">
          <cell r="F10494" t="str">
            <v>EGHU9569285</v>
          </cell>
          <cell r="G10494" t="str">
            <v>GR-2022/01-0043</v>
          </cell>
          <cell r="H10494" t="str">
            <v>202109-S0008, 202103-S0038</v>
          </cell>
          <cell r="I10494" t="str">
            <v>F</v>
          </cell>
          <cell r="J10494">
            <v>13606.28</v>
          </cell>
          <cell r="K10494">
            <v>13606.28</v>
          </cell>
          <cell r="L10494">
            <v>57900.16</v>
          </cell>
          <cell r="M10494" t="str">
            <v>F</v>
          </cell>
          <cell r="N10494">
            <v>4.2554</v>
          </cell>
          <cell r="O10494" t="str">
            <v>I</v>
          </cell>
        </row>
        <row r="10495">
          <cell r="G10495" t="str">
            <v>SPO-2021/11-0037</v>
          </cell>
        </row>
        <row r="10495">
          <cell r="I10495" t="str">
            <v>F</v>
          </cell>
          <cell r="J10495">
            <v>11360</v>
          </cell>
          <cell r="K10495">
            <v>11360</v>
          </cell>
          <cell r="L10495">
            <v>34080</v>
          </cell>
          <cell r="M10495" t="str">
            <v>F</v>
          </cell>
          <cell r="N10495">
            <v>3</v>
          </cell>
        </row>
        <row r="10496">
          <cell r="I10496" t="str">
            <v>F</v>
          </cell>
          <cell r="J10496">
            <v>14000</v>
          </cell>
          <cell r="K10496">
            <v>14000</v>
          </cell>
          <cell r="L10496">
            <v>42000</v>
          </cell>
          <cell r="M10496" t="str">
            <v>F</v>
          </cell>
          <cell r="N10496">
            <v>3</v>
          </cell>
          <cell r="O10496" t="str">
            <v>N</v>
          </cell>
        </row>
        <row r="10497">
          <cell r="G10497" t="str">
            <v>SPO-2022/03-0003, SPO-2021/11-0034</v>
          </cell>
        </row>
        <row r="10497">
          <cell r="I10497" t="str">
            <v>F</v>
          </cell>
          <cell r="J10497">
            <v>44080</v>
          </cell>
          <cell r="K10497">
            <v>44080</v>
          </cell>
          <cell r="L10497">
            <v>132240</v>
          </cell>
          <cell r="M10497" t="str">
            <v>F</v>
          </cell>
          <cell r="N10497">
            <v>3</v>
          </cell>
          <cell r="O10497" t="str">
            <v>L</v>
          </cell>
        </row>
        <row r="10498">
          <cell r="F10498" t="str">
            <v>TCLU9129445</v>
          </cell>
          <cell r="G10498" t="str">
            <v>GR-2022/01-0034</v>
          </cell>
          <cell r="H10498" t="str">
            <v>202010-S0094</v>
          </cell>
          <cell r="I10498" t="str">
            <v>F</v>
          </cell>
          <cell r="J10498">
            <v>13872.74</v>
          </cell>
          <cell r="K10498">
            <v>13872.74</v>
          </cell>
          <cell r="L10498">
            <v>59034.06</v>
          </cell>
          <cell r="M10498" t="str">
            <v>F</v>
          </cell>
          <cell r="N10498">
            <v>4.2554</v>
          </cell>
          <cell r="O10498" t="str">
            <v>I</v>
          </cell>
        </row>
        <row r="10499">
          <cell r="F10499" t="str">
            <v>LTIU8025154</v>
          </cell>
          <cell r="G10499" t="str">
            <v>GR-2022/01-0033</v>
          </cell>
          <cell r="H10499" t="str">
            <v>202104-S0086, 202104-S0047, 202105-S0065, 202010-S0074, 202110-S0051</v>
          </cell>
          <cell r="I10499" t="str">
            <v>F</v>
          </cell>
          <cell r="J10499">
            <v>13084.57</v>
          </cell>
          <cell r="K10499">
            <v>13084.57</v>
          </cell>
          <cell r="L10499">
            <v>55680.08</v>
          </cell>
          <cell r="M10499" t="str">
            <v>F</v>
          </cell>
          <cell r="N10499">
            <v>4.2554</v>
          </cell>
          <cell r="O10499" t="str">
            <v>I</v>
          </cell>
        </row>
        <row r="10500">
          <cell r="F10500" t="str">
            <v>EMCU9654720</v>
          </cell>
          <cell r="G10500" t="str">
            <v>GR-2022/01-0045</v>
          </cell>
          <cell r="H10500" t="str">
            <v>202012-S0046, 202106-S0048, 202103-S0023, 202008-S0024, 202105-S0044, 202101-S0010, 202104-S0086</v>
          </cell>
          <cell r="I10500" t="str">
            <v>F</v>
          </cell>
          <cell r="J10500">
            <v>14768</v>
          </cell>
          <cell r="K10500">
            <v>14768</v>
          </cell>
          <cell r="L10500">
            <v>62843.75</v>
          </cell>
          <cell r="M10500" t="str">
            <v>F</v>
          </cell>
          <cell r="N10500">
            <v>4.2554</v>
          </cell>
          <cell r="O10500" t="str">
            <v>I</v>
          </cell>
        </row>
        <row r="10501">
          <cell r="F10501" t="str">
            <v>BSIU9348680</v>
          </cell>
          <cell r="G10501" t="str">
            <v>GR-2021/11-0058</v>
          </cell>
          <cell r="H10501" t="str">
            <v>202109-S0064, 202106-S0003, 202103-S0018, 202104-S0087, 202011-S0012, 202104-S0050</v>
          </cell>
          <cell r="I10501" t="str">
            <v>F</v>
          </cell>
          <cell r="J10501">
            <v>18259.85</v>
          </cell>
          <cell r="K10501">
            <v>18259.85</v>
          </cell>
          <cell r="L10501">
            <v>76578.16</v>
          </cell>
          <cell r="M10501" t="str">
            <v>F</v>
          </cell>
          <cell r="N10501">
            <v>4.1938</v>
          </cell>
          <cell r="O10501" t="str">
            <v>I</v>
          </cell>
        </row>
        <row r="10502">
          <cell r="F10502" t="str">
            <v>BMOU5850992</v>
          </cell>
          <cell r="G10502" t="str">
            <v>GR-2021/11-0056</v>
          </cell>
          <cell r="H10502" t="str">
            <v>202008-S0072, 202103-S0018</v>
          </cell>
          <cell r="I10502" t="str">
            <v>F</v>
          </cell>
          <cell r="J10502">
            <v>17591.88</v>
          </cell>
          <cell r="K10502">
            <v>17591.88</v>
          </cell>
          <cell r="L10502">
            <v>73776.83</v>
          </cell>
          <cell r="M10502" t="str">
            <v>F</v>
          </cell>
          <cell r="N10502">
            <v>4.1938</v>
          </cell>
          <cell r="O10502" t="str">
            <v>I</v>
          </cell>
        </row>
        <row r="10503">
          <cell r="G10503" t="str">
            <v>SPO-2021/12-0020</v>
          </cell>
        </row>
        <row r="10503">
          <cell r="I10503" t="str">
            <v>F</v>
          </cell>
          <cell r="J10503">
            <v>10857</v>
          </cell>
          <cell r="K10503">
            <v>10857</v>
          </cell>
          <cell r="L10503">
            <v>32571</v>
          </cell>
          <cell r="M10503" t="str">
            <v>F</v>
          </cell>
          <cell r="N10503">
            <v>3</v>
          </cell>
          <cell r="O10503" t="str">
            <v>L</v>
          </cell>
        </row>
        <row r="10504">
          <cell r="G10504" t="str">
            <v>SPO-2021/12-0094, SPO-2022/04-0028</v>
          </cell>
        </row>
        <row r="10504">
          <cell r="I10504" t="str">
            <v>F</v>
          </cell>
          <cell r="J10504">
            <v>14250</v>
          </cell>
          <cell r="K10504">
            <v>14250</v>
          </cell>
          <cell r="L10504">
            <v>42750</v>
          </cell>
          <cell r="M10504" t="str">
            <v>F</v>
          </cell>
          <cell r="N10504">
            <v>3</v>
          </cell>
          <cell r="O10504" t="str">
            <v>L</v>
          </cell>
        </row>
        <row r="10505">
          <cell r="G10505" t="str">
            <v>SPO-2022/06-0002, SPO-2022/04-0053, SPO-2022/06-0059, SPO-2023/06-0057, SPO-2022/06-0047, SPO-2021/12-0092, SPO-2022/04-0048, SPO-2022/08-0012, SPO-2023/03-0048, SPO-2021/12-0012, SPO-2021/12-0031, SPO-2023/06-0052, SPO-2021/11-0017, SPO-2022/05-0032, SPO-2022/02-0003, SPO-2022/07-0024, SPO-2022/12-0005</v>
          </cell>
        </row>
        <row r="10505">
          <cell r="I10505" t="str">
            <v>F</v>
          </cell>
          <cell r="J10505">
            <v>428553</v>
          </cell>
          <cell r="K10505">
            <v>428553</v>
          </cell>
          <cell r="L10505">
            <v>1285659</v>
          </cell>
          <cell r="M10505" t="str">
            <v>F</v>
          </cell>
          <cell r="N10505">
            <v>3</v>
          </cell>
          <cell r="O10505" t="str">
            <v>L</v>
          </cell>
        </row>
        <row r="10506">
          <cell r="G10506" t="str">
            <v>SPO-2022/03-0030, SPO-2021/11-0016, SPO-2021/11-0011, SPO-2021/11-0015, SPO-2021/11-0027, SPO-2022/04-0048, SPO-2021/12-0011</v>
          </cell>
        </row>
        <row r="10506">
          <cell r="I10506" t="str">
            <v>F</v>
          </cell>
          <cell r="J10506">
            <v>144720</v>
          </cell>
          <cell r="K10506">
            <v>144720</v>
          </cell>
          <cell r="L10506">
            <v>434160</v>
          </cell>
          <cell r="M10506" t="str">
            <v>F</v>
          </cell>
          <cell r="N10506">
            <v>3</v>
          </cell>
          <cell r="O10506" t="str">
            <v>L</v>
          </cell>
        </row>
        <row r="10507">
          <cell r="G10507" t="str">
            <v>GR-2021/11-0050</v>
          </cell>
        </row>
        <row r="10507">
          <cell r="I10507" t="str">
            <v>F</v>
          </cell>
          <cell r="J10507">
            <v>61.1</v>
          </cell>
          <cell r="K10507">
            <v>61.1</v>
          </cell>
          <cell r="L10507">
            <v>61.1</v>
          </cell>
          <cell r="M10507" t="str">
            <v>F</v>
          </cell>
          <cell r="N10507">
            <v>1</v>
          </cell>
        </row>
        <row r="10508">
          <cell r="G10508" t="str">
            <v>SPO-2022/06-0047, SPO-2022/09-0008, SPO-2022/06-0091, SPO-2022/09-0045, SPO-2022/06-0002, SPO-2023/03-0010, SPO-2022/10-0013, SPO-2021/12-0083, SPO-2022/11-0038, SPO-2023/03-0009, SPO-2022/04-0053, SPO-2022/12-0012, SPO-2022/08-0012, SPO-2021/10-0021, SPO-2021/12-0035, SPO-2023/01-0004, SPO-2022/07-0024, SPO-2023/04-0025, SPO-2021/12-0092, SPO-2022/11-0034</v>
          </cell>
        </row>
        <row r="10508">
          <cell r="I10508" t="str">
            <v>F</v>
          </cell>
          <cell r="J10508">
            <v>180148</v>
          </cell>
          <cell r="K10508">
            <v>180148</v>
          </cell>
          <cell r="L10508">
            <v>540444</v>
          </cell>
          <cell r="M10508" t="str">
            <v>F</v>
          </cell>
          <cell r="N10508">
            <v>3</v>
          </cell>
          <cell r="O10508" t="str">
            <v>L</v>
          </cell>
        </row>
        <row r="10509">
          <cell r="I10509" t="str">
            <v>T</v>
          </cell>
          <cell r="J10509">
            <v>63757.7</v>
          </cell>
          <cell r="K10509">
            <v>63757.7</v>
          </cell>
          <cell r="L10509">
            <v>191273.1</v>
          </cell>
          <cell r="M10509" t="str">
            <v>F</v>
          </cell>
          <cell r="N10509">
            <v>3</v>
          </cell>
        </row>
        <row r="10510">
          <cell r="G10510" t="str">
            <v>GR-2021/10-0016</v>
          </cell>
        </row>
        <row r="10510">
          <cell r="I10510" t="str">
            <v>F</v>
          </cell>
          <cell r="J10510">
            <v>3277.4</v>
          </cell>
          <cell r="K10510">
            <v>3277.4</v>
          </cell>
          <cell r="L10510">
            <v>3277.4</v>
          </cell>
          <cell r="M10510" t="str">
            <v>F</v>
          </cell>
          <cell r="N10510">
            <v>1</v>
          </cell>
        </row>
        <row r="10511">
          <cell r="I10511" t="str">
            <v>F</v>
          </cell>
          <cell r="J10511">
            <v>2700</v>
          </cell>
          <cell r="K10511">
            <v>2700</v>
          </cell>
          <cell r="L10511">
            <v>8100</v>
          </cell>
          <cell r="M10511" t="str">
            <v>F</v>
          </cell>
          <cell r="N10511">
            <v>3</v>
          </cell>
        </row>
        <row r="10512">
          <cell r="G10512" t="str">
            <v>SPO-2021/11-0038</v>
          </cell>
        </row>
        <row r="10512">
          <cell r="I10512" t="str">
            <v>F</v>
          </cell>
          <cell r="J10512">
            <v>11000</v>
          </cell>
          <cell r="K10512">
            <v>11000</v>
          </cell>
          <cell r="L10512">
            <v>11000</v>
          </cell>
          <cell r="M10512" t="str">
            <v>F</v>
          </cell>
          <cell r="N10512">
            <v>1</v>
          </cell>
        </row>
        <row r="10513">
          <cell r="G10513" t="str">
            <v>SPO-2021/12-0018, SPO-2021/12-0064</v>
          </cell>
        </row>
        <row r="10513">
          <cell r="I10513" t="str">
            <v>F</v>
          </cell>
          <cell r="J10513">
            <v>134432</v>
          </cell>
          <cell r="K10513">
            <v>134432</v>
          </cell>
          <cell r="L10513">
            <v>403296</v>
          </cell>
          <cell r="M10513" t="str">
            <v>F</v>
          </cell>
          <cell r="N10513">
            <v>3</v>
          </cell>
        </row>
        <row r="10514">
          <cell r="F10514" t="str">
            <v>TGBU9958166</v>
          </cell>
          <cell r="G10514" t="str">
            <v>GR-2021/11-0032</v>
          </cell>
          <cell r="H10514" t="str">
            <v>202108-S0017</v>
          </cell>
          <cell r="I10514" t="str">
            <v>F</v>
          </cell>
          <cell r="J10514">
            <v>2140</v>
          </cell>
          <cell r="K10514">
            <v>2140</v>
          </cell>
          <cell r="L10514">
            <v>8971.09</v>
          </cell>
          <cell r="M10514" t="str">
            <v>F</v>
          </cell>
          <cell r="N10514">
            <v>4.1921</v>
          </cell>
          <cell r="O10514" t="str">
            <v>I</v>
          </cell>
        </row>
        <row r="10515">
          <cell r="G10515" t="str">
            <v>SPO-2021/11-0048</v>
          </cell>
        </row>
        <row r="10515">
          <cell r="I10515" t="str">
            <v>F</v>
          </cell>
          <cell r="J10515">
            <v>780</v>
          </cell>
          <cell r="K10515">
            <v>780</v>
          </cell>
          <cell r="L10515">
            <v>2340</v>
          </cell>
          <cell r="M10515" t="str">
            <v>F</v>
          </cell>
          <cell r="N10515">
            <v>3</v>
          </cell>
        </row>
        <row r="10516">
          <cell r="G10516" t="str">
            <v>SPO-2022/09-0012, SPO-2022/08-0033, SPO-2022/02-0010, SPO-2022/05-0028, SPO-2022/04-0018, SPO-2022/05-0010</v>
          </cell>
        </row>
        <row r="10516">
          <cell r="I10516" t="str">
            <v>F</v>
          </cell>
          <cell r="J10516">
            <v>147437.52</v>
          </cell>
          <cell r="K10516">
            <v>147437.52</v>
          </cell>
          <cell r="L10516">
            <v>442312.56</v>
          </cell>
          <cell r="M10516" t="str">
            <v>F</v>
          </cell>
          <cell r="N10516">
            <v>3</v>
          </cell>
          <cell r="O10516" t="str">
            <v>L</v>
          </cell>
        </row>
        <row r="10517">
          <cell r="G10517" t="str">
            <v>SPO-2022/05-0009, SPO-2022/06-0083, SPO-2021/12-0109</v>
          </cell>
        </row>
        <row r="10517">
          <cell r="I10517" t="str">
            <v>F</v>
          </cell>
          <cell r="J10517">
            <v>53831.4</v>
          </cell>
          <cell r="K10517">
            <v>53831.4</v>
          </cell>
          <cell r="L10517">
            <v>161494.2</v>
          </cell>
          <cell r="M10517" t="str">
            <v>F</v>
          </cell>
          <cell r="N10517">
            <v>3</v>
          </cell>
          <cell r="O10517" t="str">
            <v>L</v>
          </cell>
        </row>
        <row r="10518">
          <cell r="G10518" t="str">
            <v>SPO-2021/12-0062, SPO-2022/02-0001</v>
          </cell>
        </row>
        <row r="10518">
          <cell r="I10518" t="str">
            <v>F</v>
          </cell>
          <cell r="J10518">
            <v>78540</v>
          </cell>
          <cell r="K10518">
            <v>78540</v>
          </cell>
          <cell r="L10518">
            <v>235620</v>
          </cell>
          <cell r="M10518" t="str">
            <v>F</v>
          </cell>
          <cell r="N10518">
            <v>3</v>
          </cell>
          <cell r="O10518" t="str">
            <v>L</v>
          </cell>
        </row>
        <row r="10519">
          <cell r="G10519" t="str">
            <v>SPO-2021/11-0036, SPO-2022/04-0044</v>
          </cell>
        </row>
        <row r="10519">
          <cell r="I10519" t="str">
            <v>F</v>
          </cell>
          <cell r="J10519">
            <v>117468</v>
          </cell>
          <cell r="K10519">
            <v>117468</v>
          </cell>
          <cell r="L10519">
            <v>352404</v>
          </cell>
          <cell r="M10519" t="str">
            <v>F</v>
          </cell>
          <cell r="N10519">
            <v>3</v>
          </cell>
          <cell r="O10519" t="str">
            <v>L</v>
          </cell>
        </row>
        <row r="10520">
          <cell r="G10520" t="str">
            <v>SPO-2021/12-0109, SPO-2022/03-0043</v>
          </cell>
        </row>
        <row r="10520">
          <cell r="I10520" t="str">
            <v>F</v>
          </cell>
          <cell r="J10520">
            <v>82484</v>
          </cell>
          <cell r="K10520">
            <v>82484</v>
          </cell>
          <cell r="L10520">
            <v>247452</v>
          </cell>
          <cell r="M10520" t="str">
            <v>F</v>
          </cell>
          <cell r="N10520">
            <v>3</v>
          </cell>
          <cell r="O10520" t="str">
            <v>L</v>
          </cell>
        </row>
        <row r="10521">
          <cell r="G10521" t="str">
            <v>SPO-2022/09-0021, SPO-2022/03-0043, SPO-2022/12-0024, SPO-2021/12-0109</v>
          </cell>
        </row>
        <row r="10521">
          <cell r="I10521" t="str">
            <v>F</v>
          </cell>
          <cell r="J10521">
            <v>197280</v>
          </cell>
          <cell r="K10521">
            <v>197280</v>
          </cell>
          <cell r="L10521">
            <v>591840</v>
          </cell>
          <cell r="M10521" t="str">
            <v>F</v>
          </cell>
          <cell r="N10521">
            <v>3</v>
          </cell>
          <cell r="O10521" t="str">
            <v>L</v>
          </cell>
        </row>
        <row r="10522">
          <cell r="G10522" t="str">
            <v>SPO-2022/06-0009, SPO-2022/03-0011</v>
          </cell>
        </row>
        <row r="10522">
          <cell r="I10522" t="str">
            <v>F</v>
          </cell>
          <cell r="J10522">
            <v>8789</v>
          </cell>
          <cell r="K10522">
            <v>8789</v>
          </cell>
          <cell r="L10522">
            <v>26367</v>
          </cell>
          <cell r="M10522" t="str">
            <v>F</v>
          </cell>
          <cell r="N10522">
            <v>3</v>
          </cell>
          <cell r="O10522" t="str">
            <v>L</v>
          </cell>
        </row>
        <row r="10523">
          <cell r="I10523" t="str">
            <v>F</v>
          </cell>
          <cell r="J10523">
            <v>1215</v>
          </cell>
          <cell r="K10523">
            <v>1215</v>
          </cell>
          <cell r="L10523">
            <v>3645</v>
          </cell>
          <cell r="M10523" t="str">
            <v>F</v>
          </cell>
          <cell r="N10523">
            <v>3</v>
          </cell>
        </row>
        <row r="10524">
          <cell r="G10524" t="str">
            <v>SPO-2021/12-0073</v>
          </cell>
        </row>
        <row r="10524">
          <cell r="I10524" t="str">
            <v>F</v>
          </cell>
          <cell r="J10524">
            <v>22000</v>
          </cell>
          <cell r="K10524">
            <v>22000</v>
          </cell>
          <cell r="L10524">
            <v>66000</v>
          </cell>
          <cell r="M10524" t="str">
            <v>F</v>
          </cell>
          <cell r="N10524">
            <v>3</v>
          </cell>
        </row>
        <row r="10525">
          <cell r="G10525" t="str">
            <v>SPO-2021/12-0072</v>
          </cell>
        </row>
        <row r="10525">
          <cell r="I10525" t="str">
            <v>F</v>
          </cell>
          <cell r="J10525">
            <v>262.65</v>
          </cell>
          <cell r="K10525">
            <v>262.65</v>
          </cell>
          <cell r="L10525">
            <v>787.95</v>
          </cell>
          <cell r="M10525" t="str">
            <v>F</v>
          </cell>
          <cell r="N10525">
            <v>3</v>
          </cell>
          <cell r="O10525" t="str">
            <v>L</v>
          </cell>
        </row>
        <row r="10526">
          <cell r="G10526" t="str">
            <v>GR-2021/10-0011</v>
          </cell>
        </row>
        <row r="10526">
          <cell r="I10526" t="str">
            <v>F</v>
          </cell>
          <cell r="J10526">
            <v>305.5</v>
          </cell>
          <cell r="K10526">
            <v>305.5</v>
          </cell>
          <cell r="L10526">
            <v>305.5</v>
          </cell>
          <cell r="M10526" t="str">
            <v>F</v>
          </cell>
          <cell r="N10526">
            <v>1</v>
          </cell>
        </row>
        <row r="10527">
          <cell r="F10527" t="str">
            <v>FCIU7526173</v>
          </cell>
          <cell r="G10527" t="str">
            <v>GR-2021/11-0004</v>
          </cell>
          <cell r="H10527" t="str">
            <v>202103-S0098, 202105-S0034, 202103-S0106, 202106-S0052</v>
          </cell>
          <cell r="I10527" t="str">
            <v>F</v>
          </cell>
          <cell r="J10527">
            <v>18368.69</v>
          </cell>
          <cell r="K10527">
            <v>18368.69</v>
          </cell>
          <cell r="L10527">
            <v>77242.18</v>
          </cell>
          <cell r="M10527" t="str">
            <v>F</v>
          </cell>
          <cell r="N10527">
            <v>4.2051</v>
          </cell>
          <cell r="O10527" t="str">
            <v>I</v>
          </cell>
        </row>
        <row r="10528">
          <cell r="G10528" t="str">
            <v>SPO-2022/03-0025</v>
          </cell>
        </row>
        <row r="10528">
          <cell r="I10528" t="str">
            <v>F</v>
          </cell>
          <cell r="J10528">
            <v>225.69</v>
          </cell>
          <cell r="K10528">
            <v>225.69</v>
          </cell>
          <cell r="L10528">
            <v>677.07</v>
          </cell>
          <cell r="M10528" t="str">
            <v>F</v>
          </cell>
          <cell r="N10528">
            <v>3</v>
          </cell>
          <cell r="O10528" t="str">
            <v>L</v>
          </cell>
        </row>
        <row r="10529">
          <cell r="G10529" t="str">
            <v>SPO-2022/06-0073, SPO-2022/06-0014, SPO-2022/04-0010</v>
          </cell>
        </row>
        <row r="10529">
          <cell r="I10529" t="str">
            <v>F</v>
          </cell>
          <cell r="J10529">
            <v>9515</v>
          </cell>
          <cell r="K10529">
            <v>9515</v>
          </cell>
          <cell r="L10529">
            <v>28545</v>
          </cell>
          <cell r="M10529" t="str">
            <v>F</v>
          </cell>
          <cell r="N10529">
            <v>3</v>
          </cell>
          <cell r="O10529" t="str">
            <v>L</v>
          </cell>
        </row>
        <row r="10530">
          <cell r="G10530" t="str">
            <v>SPO-2021/11-0047, SPO-2021/10-0034, SPO-2021/12-0102, SPO-2021/12-0051, SPO-2022/03-0011</v>
          </cell>
        </row>
        <row r="10530">
          <cell r="I10530" t="str">
            <v>F</v>
          </cell>
          <cell r="J10530">
            <v>82970</v>
          </cell>
          <cell r="K10530">
            <v>82970</v>
          </cell>
          <cell r="L10530">
            <v>248910</v>
          </cell>
          <cell r="M10530" t="str">
            <v>F</v>
          </cell>
          <cell r="N10530">
            <v>3</v>
          </cell>
          <cell r="O10530" t="str">
            <v>L</v>
          </cell>
        </row>
        <row r="10531">
          <cell r="G10531" t="str">
            <v>GR-2021/10-0013</v>
          </cell>
        </row>
        <row r="10531">
          <cell r="I10531" t="str">
            <v>F</v>
          </cell>
          <cell r="J10531">
            <v>70</v>
          </cell>
          <cell r="K10531">
            <v>70</v>
          </cell>
          <cell r="L10531">
            <v>70</v>
          </cell>
          <cell r="M10531" t="str">
            <v>F</v>
          </cell>
          <cell r="N10531">
            <v>1</v>
          </cell>
        </row>
        <row r="10532">
          <cell r="F10532" t="str">
            <v>DRYU9983335</v>
          </cell>
          <cell r="G10532" t="str">
            <v>GR-2021/11-0016</v>
          </cell>
          <cell r="H10532" t="str">
            <v>202106-S0030, 202104-S0100, 202105-S0007, 202105-S0059, 202012-S0005</v>
          </cell>
          <cell r="I10532" t="str">
            <v>F</v>
          </cell>
          <cell r="J10532">
            <v>24019.97</v>
          </cell>
          <cell r="K10532">
            <v>24019.97</v>
          </cell>
          <cell r="L10532">
            <v>100859.85</v>
          </cell>
          <cell r="M10532" t="str">
            <v>F</v>
          </cell>
          <cell r="N10532">
            <v>4.199</v>
          </cell>
          <cell r="O10532" t="str">
            <v>I</v>
          </cell>
        </row>
        <row r="10533">
          <cell r="G10533" t="str">
            <v>SPO-2022/04-0028, SPO-2022/01-0002, SPO-2022/07-0007, SPO-2022/06-0083</v>
          </cell>
        </row>
        <row r="10533">
          <cell r="I10533" t="str">
            <v>F</v>
          </cell>
          <cell r="J10533">
            <v>181835.76</v>
          </cell>
          <cell r="K10533">
            <v>181835.76</v>
          </cell>
          <cell r="L10533">
            <v>545507.28</v>
          </cell>
          <cell r="M10533" t="str">
            <v>F</v>
          </cell>
          <cell r="N10533">
            <v>3</v>
          </cell>
          <cell r="O10533" t="str">
            <v>L</v>
          </cell>
        </row>
        <row r="10534">
          <cell r="F10534" t="str">
            <v>BSIU9787419</v>
          </cell>
          <cell r="G10534" t="str">
            <v>GR-2021/11-0015</v>
          </cell>
          <cell r="H10534" t="str">
            <v>202104-S0094, 202101-S0036, 202104-S0084, 202104-S0074, 202105-S0006, 202104-S0039, 202104-S0099, 202106-S0030, 202106-S0022, 202104-S0001, 202109-S0059</v>
          </cell>
          <cell r="I10534" t="str">
            <v>F</v>
          </cell>
          <cell r="J10534">
            <v>22396.96</v>
          </cell>
          <cell r="K10534">
            <v>22396.96</v>
          </cell>
          <cell r="L10534">
            <v>94044.84</v>
          </cell>
          <cell r="M10534" t="str">
            <v>F</v>
          </cell>
          <cell r="N10534">
            <v>4.199</v>
          </cell>
          <cell r="O10534" t="str">
            <v>I</v>
          </cell>
        </row>
        <row r="10535">
          <cell r="G10535" t="str">
            <v>SPO-2021/12-0103</v>
          </cell>
        </row>
        <row r="10535">
          <cell r="I10535" t="str">
            <v>F</v>
          </cell>
          <cell r="J10535">
            <v>4975.5</v>
          </cell>
          <cell r="K10535">
            <v>4975.5</v>
          </cell>
          <cell r="L10535">
            <v>14926.5</v>
          </cell>
          <cell r="M10535" t="str">
            <v>F</v>
          </cell>
          <cell r="N10535">
            <v>3</v>
          </cell>
        </row>
        <row r="10536">
          <cell r="G10536" t="str">
            <v>GR-2021/10-0009</v>
          </cell>
        </row>
        <row r="10536">
          <cell r="I10536" t="str">
            <v>F</v>
          </cell>
          <cell r="J10536">
            <v>2.32</v>
          </cell>
          <cell r="K10536">
            <v>2.32</v>
          </cell>
          <cell r="L10536">
            <v>2.32</v>
          </cell>
          <cell r="M10536" t="str">
            <v>F</v>
          </cell>
          <cell r="N10536">
            <v>1</v>
          </cell>
        </row>
        <row r="10537">
          <cell r="G10537" t="str">
            <v>SPO-2022/04-0037, SPO-2022/06-0031, SPO-2022/04-0043, SPO-2022/05-0024, SPO-2022/06-0063, SPO-2021/12-0029, SPO-2022/04-0036, SPO-2022/02-0002, SPO-2022/04-0056</v>
          </cell>
        </row>
        <row r="10537">
          <cell r="I10537" t="str">
            <v>F</v>
          </cell>
          <cell r="J10537">
            <v>336918</v>
          </cell>
          <cell r="K10537">
            <v>336918</v>
          </cell>
          <cell r="L10537">
            <v>1010754</v>
          </cell>
          <cell r="M10537" t="str">
            <v>F</v>
          </cell>
          <cell r="N10537">
            <v>3</v>
          </cell>
          <cell r="O10537" t="str">
            <v>L</v>
          </cell>
        </row>
        <row r="10538">
          <cell r="G10538" t="str">
            <v>SPO-2021/12-0061</v>
          </cell>
        </row>
        <row r="10538">
          <cell r="I10538" t="str">
            <v>F</v>
          </cell>
          <cell r="J10538">
            <v>55700</v>
          </cell>
          <cell r="K10538">
            <v>55700</v>
          </cell>
          <cell r="L10538">
            <v>167100</v>
          </cell>
          <cell r="M10538" t="str">
            <v>F</v>
          </cell>
          <cell r="N10538">
            <v>3</v>
          </cell>
        </row>
        <row r="10539">
          <cell r="G10539" t="str">
            <v>SPO-2021/10-0045</v>
          </cell>
        </row>
        <row r="10539">
          <cell r="I10539" t="str">
            <v>F</v>
          </cell>
          <cell r="J10539">
            <v>1760</v>
          </cell>
          <cell r="K10539">
            <v>1760</v>
          </cell>
          <cell r="L10539">
            <v>5280</v>
          </cell>
          <cell r="M10539" t="str">
            <v>F</v>
          </cell>
          <cell r="N10539">
            <v>3</v>
          </cell>
        </row>
        <row r="10540">
          <cell r="G10540" t="str">
            <v>SPO-2021/11-0032, SPO-2022/03-0047, SPO-2021/11-0030</v>
          </cell>
        </row>
        <row r="10540">
          <cell r="I10540" t="str">
            <v>F</v>
          </cell>
          <cell r="J10540">
            <v>59236.8</v>
          </cell>
          <cell r="K10540">
            <v>59236.8</v>
          </cell>
          <cell r="L10540">
            <v>177710.4</v>
          </cell>
          <cell r="M10540" t="str">
            <v>F</v>
          </cell>
          <cell r="N10540">
            <v>3</v>
          </cell>
          <cell r="O10540" t="str">
            <v>L</v>
          </cell>
        </row>
        <row r="10541">
          <cell r="G10541" t="str">
            <v>SPO-2021/12-0051, SPO-2021/12-0102, SPO-2021/11-0047</v>
          </cell>
        </row>
        <row r="10541">
          <cell r="I10541" t="str">
            <v>F</v>
          </cell>
          <cell r="J10541">
            <v>130500</v>
          </cell>
          <cell r="K10541">
            <v>130500</v>
          </cell>
          <cell r="L10541">
            <v>391500</v>
          </cell>
          <cell r="M10541" t="str">
            <v>F</v>
          </cell>
          <cell r="N10541">
            <v>3</v>
          </cell>
        </row>
        <row r="10542">
          <cell r="G10542" t="str">
            <v>SPO-2021/12-0029</v>
          </cell>
        </row>
        <row r="10542">
          <cell r="I10542" t="str">
            <v>F</v>
          </cell>
          <cell r="J10542">
            <v>668</v>
          </cell>
          <cell r="K10542">
            <v>668</v>
          </cell>
          <cell r="L10542">
            <v>2004</v>
          </cell>
          <cell r="M10542" t="str">
            <v>F</v>
          </cell>
          <cell r="N10542">
            <v>3</v>
          </cell>
        </row>
        <row r="10543">
          <cell r="I10543" t="str">
            <v>F</v>
          </cell>
          <cell r="J10543">
            <v>16650</v>
          </cell>
          <cell r="K10543">
            <v>16650</v>
          </cell>
          <cell r="L10543">
            <v>49950</v>
          </cell>
          <cell r="M10543" t="str">
            <v>F</v>
          </cell>
          <cell r="N10543">
            <v>3</v>
          </cell>
        </row>
        <row r="10544">
          <cell r="G10544" t="str">
            <v>SPO-2021/12-0051, SPO-2021/12-0102</v>
          </cell>
        </row>
        <row r="10544">
          <cell r="I10544" t="str">
            <v>F</v>
          </cell>
          <cell r="J10544">
            <v>54000</v>
          </cell>
          <cell r="K10544">
            <v>54000</v>
          </cell>
          <cell r="L10544">
            <v>162000</v>
          </cell>
          <cell r="M10544" t="str">
            <v>F</v>
          </cell>
          <cell r="N10544">
            <v>3</v>
          </cell>
        </row>
        <row r="10545">
          <cell r="G10545" t="str">
            <v>SPO-2021/10-0046</v>
          </cell>
        </row>
        <row r="10545">
          <cell r="I10545" t="str">
            <v>F</v>
          </cell>
          <cell r="J10545">
            <v>1240</v>
          </cell>
          <cell r="K10545">
            <v>1240</v>
          </cell>
          <cell r="L10545">
            <v>3720</v>
          </cell>
          <cell r="M10545" t="str">
            <v>F</v>
          </cell>
          <cell r="N10545">
            <v>3</v>
          </cell>
        </row>
        <row r="10546">
          <cell r="G10546" t="str">
            <v>SPO-2021/12-0014, SPO-2021/12-0028</v>
          </cell>
        </row>
        <row r="10546">
          <cell r="I10546" t="str">
            <v>F</v>
          </cell>
          <cell r="J10546">
            <v>0</v>
          </cell>
          <cell r="K10546">
            <v>0</v>
          </cell>
          <cell r="L10546">
            <v>0</v>
          </cell>
          <cell r="M10546" t="str">
            <v>F</v>
          </cell>
          <cell r="N10546">
            <v>3</v>
          </cell>
          <cell r="O10546" t="str">
            <v>L</v>
          </cell>
        </row>
        <row r="10547">
          <cell r="G10547" t="str">
            <v>SPO-2021/11-0036</v>
          </cell>
        </row>
        <row r="10547">
          <cell r="I10547" t="str">
            <v>F</v>
          </cell>
          <cell r="J10547">
            <v>40423</v>
          </cell>
          <cell r="K10547">
            <v>40423</v>
          </cell>
          <cell r="L10547">
            <v>121269</v>
          </cell>
          <cell r="M10547" t="str">
            <v>F</v>
          </cell>
          <cell r="N10547">
            <v>3</v>
          </cell>
        </row>
        <row r="10548">
          <cell r="G10548" t="str">
            <v>SPO-2023/06-0042</v>
          </cell>
        </row>
        <row r="10548">
          <cell r="I10548" t="str">
            <v>F</v>
          </cell>
          <cell r="J10548">
            <v>10015.2</v>
          </cell>
          <cell r="K10548">
            <v>10015.2</v>
          </cell>
          <cell r="L10548">
            <v>30045.6</v>
          </cell>
          <cell r="M10548" t="str">
            <v>F</v>
          </cell>
          <cell r="N10548">
            <v>3</v>
          </cell>
          <cell r="O10548" t="str">
            <v>L</v>
          </cell>
        </row>
        <row r="10549">
          <cell r="G10549" t="str">
            <v>SPO-2021/12-0051</v>
          </cell>
        </row>
        <row r="10549">
          <cell r="I10549" t="str">
            <v>F</v>
          </cell>
          <cell r="J10549">
            <v>17200</v>
          </cell>
          <cell r="K10549">
            <v>17200</v>
          </cell>
          <cell r="L10549">
            <v>51600</v>
          </cell>
          <cell r="M10549" t="str">
            <v>F</v>
          </cell>
          <cell r="N10549">
            <v>3</v>
          </cell>
        </row>
        <row r="10550">
          <cell r="G10550" t="str">
            <v>GR-2021/10-0014, GR-2021/11-0025, GR-2021/11-0018, GR-2021/11-0019</v>
          </cell>
        </row>
        <row r="10550">
          <cell r="I10550" t="str">
            <v>F</v>
          </cell>
          <cell r="J10550">
            <v>3024</v>
          </cell>
          <cell r="K10550">
            <v>3024</v>
          </cell>
          <cell r="L10550">
            <v>3024</v>
          </cell>
          <cell r="M10550" t="str">
            <v>F</v>
          </cell>
          <cell r="N10550">
            <v>1</v>
          </cell>
        </row>
        <row r="10551">
          <cell r="G10551" t="str">
            <v>SPO-2021/11-0044</v>
          </cell>
        </row>
        <row r="10551">
          <cell r="I10551" t="str">
            <v>F</v>
          </cell>
          <cell r="J10551">
            <v>72996</v>
          </cell>
          <cell r="K10551">
            <v>72996</v>
          </cell>
          <cell r="L10551">
            <v>218988</v>
          </cell>
          <cell r="M10551" t="str">
            <v>F</v>
          </cell>
          <cell r="N10551">
            <v>3</v>
          </cell>
        </row>
        <row r="10552">
          <cell r="G10552" t="str">
            <v>SPO-2022/05-0015, SPO-2022/03-0009, SPO-2022/09-0001, SPO-2022/05-0028, SPO-2021/12-0062, SPO-2021/11-0032, SPO-2021/11-0033, SPO-2022/02-0010, SPO-2021/11-0042, SPO-2022/03-0001, SPO-2022/04-0052</v>
          </cell>
        </row>
        <row r="10552">
          <cell r="I10552" t="str">
            <v>F</v>
          </cell>
          <cell r="J10552">
            <v>316107.98</v>
          </cell>
          <cell r="K10552">
            <v>316107.98</v>
          </cell>
          <cell r="L10552">
            <v>948323.94</v>
          </cell>
          <cell r="M10552" t="str">
            <v>F</v>
          </cell>
          <cell r="N10552">
            <v>3</v>
          </cell>
          <cell r="O10552" t="str">
            <v>L</v>
          </cell>
        </row>
        <row r="10553">
          <cell r="F10553" t="str">
            <v>TGBU6072087</v>
          </cell>
          <cell r="G10553" t="str">
            <v>GR-2021/11-0001</v>
          </cell>
          <cell r="H10553" t="str">
            <v>202105-S0027, 202108-S0018, 201910-S0091, 202104-S0072, 202012-S0004, 202010-S0090, 202009-S0060, 202002-S0042, 202108-S0002, 202103-S0020, 202109-S0040, 202011-S0107</v>
          </cell>
          <cell r="I10553" t="str">
            <v>F</v>
          </cell>
          <cell r="J10553">
            <v>51758.29</v>
          </cell>
          <cell r="K10553">
            <v>51758.29</v>
          </cell>
          <cell r="L10553">
            <v>217648.79</v>
          </cell>
          <cell r="M10553" t="str">
            <v>F</v>
          </cell>
          <cell r="N10553">
            <v>4.2051</v>
          </cell>
          <cell r="O10553" t="str">
            <v>N</v>
          </cell>
        </row>
        <row r="10554">
          <cell r="G10554" t="str">
            <v>SPO-2022/04-0044, SPO-2021/12-0109</v>
          </cell>
        </row>
        <row r="10554">
          <cell r="I10554" t="str">
            <v>F</v>
          </cell>
          <cell r="J10554">
            <v>141790.56</v>
          </cell>
          <cell r="K10554">
            <v>141790.56</v>
          </cell>
          <cell r="L10554">
            <v>425371.68</v>
          </cell>
          <cell r="M10554" t="str">
            <v>F</v>
          </cell>
          <cell r="N10554">
            <v>3</v>
          </cell>
          <cell r="O10554" t="str">
            <v>L</v>
          </cell>
        </row>
        <row r="10555">
          <cell r="F10555" t="str">
            <v>DFSU7569815</v>
          </cell>
          <cell r="G10555" t="str">
            <v>GR-2021/10-0022</v>
          </cell>
          <cell r="H10555" t="str">
            <v>202108-S0007, 202104-S0077, 202109-S0023, 202106-S0015, 202105-S0014, 202105-S0036, 202012-S0021, 202108-S0024, 202005-S0020, 202105-S0021, 202104-S0110, 202106-S0061, 202107-S0009, 202106-S0039, 202103-S0032, 202108-S0001, 202010-S0018, 202105-S0009, 202012-S0060, 202006-S0021, 202105-S0033, 202106-S0018, 202010-S0079, 202106-S0045, 202109-S0002, 202103-S0062, 202106-S0033</v>
          </cell>
          <cell r="I10555" t="str">
            <v>F</v>
          </cell>
          <cell r="J10555">
            <v>629112.25</v>
          </cell>
          <cell r="K10555">
            <v>629112.25</v>
          </cell>
          <cell r="L10555">
            <v>629112.25</v>
          </cell>
          <cell r="M10555" t="str">
            <v>F</v>
          </cell>
          <cell r="N10555">
            <v>1</v>
          </cell>
          <cell r="O10555" t="str">
            <v>I</v>
          </cell>
        </row>
        <row r="10556">
          <cell r="G10556" t="str">
            <v>SPO-2021/12-0102</v>
          </cell>
        </row>
        <row r="10556">
          <cell r="I10556" t="str">
            <v>F</v>
          </cell>
          <cell r="J10556">
            <v>10980</v>
          </cell>
          <cell r="K10556">
            <v>10980</v>
          </cell>
          <cell r="L10556">
            <v>32940</v>
          </cell>
          <cell r="M10556" t="str">
            <v>F</v>
          </cell>
          <cell r="N10556">
            <v>3</v>
          </cell>
        </row>
        <row r="10557">
          <cell r="G10557" t="str">
            <v>SPO-2021/12-0066</v>
          </cell>
        </row>
        <row r="10557">
          <cell r="I10557" t="str">
            <v>F</v>
          </cell>
          <cell r="J10557">
            <v>14100</v>
          </cell>
          <cell r="K10557">
            <v>14100</v>
          </cell>
          <cell r="L10557">
            <v>42300</v>
          </cell>
          <cell r="M10557" t="str">
            <v>F</v>
          </cell>
          <cell r="N10557">
            <v>3</v>
          </cell>
        </row>
        <row r="10558">
          <cell r="I10558" t="str">
            <v>T</v>
          </cell>
          <cell r="J10558">
            <v>16625.55</v>
          </cell>
          <cell r="K10558">
            <v>16625.55</v>
          </cell>
          <cell r="L10558">
            <v>49876.65</v>
          </cell>
          <cell r="M10558" t="str">
            <v>F</v>
          </cell>
          <cell r="N10558">
            <v>3</v>
          </cell>
        </row>
        <row r="10559">
          <cell r="F10559" t="str">
            <v>OOCU7518292</v>
          </cell>
          <cell r="G10559" t="str">
            <v>GR-2021/11-0003</v>
          </cell>
          <cell r="H10559" t="str">
            <v>202104-S0043</v>
          </cell>
          <cell r="I10559" t="str">
            <v>F</v>
          </cell>
          <cell r="J10559">
            <v>2073.5</v>
          </cell>
          <cell r="K10559">
            <v>2073.5</v>
          </cell>
          <cell r="L10559">
            <v>8750.79</v>
          </cell>
          <cell r="M10559" t="str">
            <v>F</v>
          </cell>
          <cell r="N10559">
            <v>4.2203</v>
          </cell>
          <cell r="O10559" t="str">
            <v>I</v>
          </cell>
        </row>
        <row r="10560">
          <cell r="F10560" t="str">
            <v>OOCU7518292</v>
          </cell>
          <cell r="G10560" t="str">
            <v>GR-2021/11-0002</v>
          </cell>
          <cell r="H10560" t="str">
            <v>202103-S0106, 202105-S0064</v>
          </cell>
          <cell r="I10560" t="str">
            <v>F</v>
          </cell>
          <cell r="J10560">
            <v>18575.01</v>
          </cell>
          <cell r="K10560">
            <v>18575.01</v>
          </cell>
          <cell r="L10560">
            <v>78109.77</v>
          </cell>
          <cell r="M10560" t="str">
            <v>F</v>
          </cell>
          <cell r="N10560">
            <v>4.2051</v>
          </cell>
          <cell r="O10560" t="str">
            <v>I</v>
          </cell>
        </row>
        <row r="10561">
          <cell r="F10561" t="str">
            <v>BEAU5790121</v>
          </cell>
          <cell r="G10561" t="str">
            <v>GR-2021/10-0025</v>
          </cell>
          <cell r="H10561" t="str">
            <v>202103-S0057, 202103-S0075, 202009-S0066, 202104-S0010, 202011-S0021, 202104-S0083, 202108-S0006, 202104-S0104</v>
          </cell>
          <cell r="I10561" t="str">
            <v>F</v>
          </cell>
          <cell r="J10561">
            <v>15630.03</v>
          </cell>
          <cell r="K10561">
            <v>15630.03</v>
          </cell>
          <cell r="L10561">
            <v>65725.84</v>
          </cell>
          <cell r="M10561" t="str">
            <v>F</v>
          </cell>
          <cell r="N10561">
            <v>4.2051</v>
          </cell>
          <cell r="O10561" t="str">
            <v>I</v>
          </cell>
        </row>
        <row r="10562">
          <cell r="F10562" t="str">
            <v>RFCU5060158</v>
          </cell>
          <cell r="G10562" t="str">
            <v>GR-2021/11-0005</v>
          </cell>
          <cell r="H10562" t="str">
            <v>202012-S0055, 202101-S0021, 202012-S0079</v>
          </cell>
          <cell r="I10562" t="str">
            <v>F</v>
          </cell>
          <cell r="J10562">
            <v>15036.51</v>
          </cell>
          <cell r="K10562">
            <v>15036.51</v>
          </cell>
          <cell r="L10562">
            <v>63230.03</v>
          </cell>
          <cell r="M10562" t="str">
            <v>F</v>
          </cell>
          <cell r="N10562">
            <v>4.2051</v>
          </cell>
          <cell r="O10562" t="str">
            <v>I</v>
          </cell>
        </row>
        <row r="10563">
          <cell r="F10563" t="str">
            <v>SEGU6295090</v>
          </cell>
          <cell r="G10563" t="str">
            <v>GR-2021/11-0006</v>
          </cell>
          <cell r="H10563" t="str">
            <v>202011-S0012, 202012-S0055, 202104-S0050, 202108-S0021, 202109-S0064</v>
          </cell>
          <cell r="I10563" t="str">
            <v>F</v>
          </cell>
          <cell r="J10563">
            <v>15422.58</v>
          </cell>
          <cell r="K10563">
            <v>15422.58</v>
          </cell>
          <cell r="L10563">
            <v>64853.49</v>
          </cell>
          <cell r="M10563" t="str">
            <v>F</v>
          </cell>
          <cell r="N10563">
            <v>4.2051</v>
          </cell>
          <cell r="O10563" t="str">
            <v>I</v>
          </cell>
        </row>
        <row r="10564">
          <cell r="G10564" t="str">
            <v>SPO-2023/06-0042, SPO-2021/11-0036, SPO-2023/05-0019, SPO-2021/12-0028</v>
          </cell>
        </row>
        <row r="10564">
          <cell r="I10564" t="str">
            <v>F</v>
          </cell>
          <cell r="J10564">
            <v>164179.1</v>
          </cell>
          <cell r="K10564">
            <v>164179.1</v>
          </cell>
          <cell r="L10564">
            <v>492537.3</v>
          </cell>
          <cell r="M10564" t="str">
            <v>F</v>
          </cell>
          <cell r="N10564">
            <v>3</v>
          </cell>
          <cell r="O10564" t="str">
            <v>L</v>
          </cell>
        </row>
        <row r="10565">
          <cell r="G10565" t="str">
            <v>SPO-2021/12-0109, SPO-2022/06-0083, SPO-2021/12-0028, SPO-2022/03-0043</v>
          </cell>
        </row>
        <row r="10565">
          <cell r="I10565" t="str">
            <v>F</v>
          </cell>
          <cell r="J10565">
            <v>143065</v>
          </cell>
          <cell r="K10565">
            <v>143065</v>
          </cell>
          <cell r="L10565">
            <v>429195</v>
          </cell>
          <cell r="M10565" t="str">
            <v>F</v>
          </cell>
          <cell r="N10565">
            <v>3</v>
          </cell>
          <cell r="O10565" t="str">
            <v>L</v>
          </cell>
        </row>
        <row r="10566">
          <cell r="G10566" t="str">
            <v>SPO-2022/03-0013</v>
          </cell>
        </row>
        <row r="10566">
          <cell r="I10566" t="str">
            <v>F</v>
          </cell>
          <cell r="J10566">
            <v>1477.56</v>
          </cell>
          <cell r="K10566">
            <v>1477.56</v>
          </cell>
          <cell r="L10566">
            <v>4432.68</v>
          </cell>
          <cell r="M10566" t="str">
            <v>F</v>
          </cell>
          <cell r="N10566">
            <v>3</v>
          </cell>
          <cell r="O10566" t="str">
            <v>L</v>
          </cell>
        </row>
        <row r="10567">
          <cell r="G10567" t="str">
            <v>SPO-2021/12-0007</v>
          </cell>
        </row>
        <row r="10567">
          <cell r="I10567" t="str">
            <v>F</v>
          </cell>
          <cell r="J10567">
            <v>9250</v>
          </cell>
          <cell r="K10567">
            <v>9250</v>
          </cell>
          <cell r="L10567">
            <v>27750</v>
          </cell>
          <cell r="M10567" t="str">
            <v>F</v>
          </cell>
          <cell r="N10567">
            <v>3</v>
          </cell>
        </row>
        <row r="10568">
          <cell r="G10568" t="str">
            <v>SPO-2022/11-0001, SPO-2021/11-0047, SPO-2022/03-0011, SPO-2021/12-0102, SPO-2021/12-0051, SPO-2022/08-0021</v>
          </cell>
        </row>
        <row r="10568">
          <cell r="I10568" t="str">
            <v>F</v>
          </cell>
          <cell r="J10568">
            <v>125760</v>
          </cell>
          <cell r="K10568">
            <v>125760</v>
          </cell>
          <cell r="L10568">
            <v>377280</v>
          </cell>
          <cell r="M10568" t="str">
            <v>F</v>
          </cell>
          <cell r="N10568">
            <v>3</v>
          </cell>
          <cell r="O10568" t="str">
            <v>L</v>
          </cell>
        </row>
        <row r="10569">
          <cell r="F10569" t="str">
            <v>EISU9145622</v>
          </cell>
          <cell r="G10569" t="str">
            <v>GR-2021/11-0045</v>
          </cell>
          <cell r="H10569" t="str">
            <v>202108-S0029, 202104-S0078, 202103-S0007, 202103-S0095, 202104-S0020, 201907-S0014, 202109-S0028</v>
          </cell>
          <cell r="I10569" t="str">
            <v>F</v>
          </cell>
          <cell r="J10569">
            <v>20487.13</v>
          </cell>
          <cell r="K10569">
            <v>20487.13</v>
          </cell>
          <cell r="L10569">
            <v>85918.93</v>
          </cell>
          <cell r="M10569" t="str">
            <v>F</v>
          </cell>
          <cell r="N10569">
            <v>4.1938</v>
          </cell>
          <cell r="O10569" t="str">
            <v>I</v>
          </cell>
        </row>
        <row r="10570">
          <cell r="G10570" t="str">
            <v>SPO-2021/12-0107</v>
          </cell>
        </row>
        <row r="10570">
          <cell r="I10570" t="str">
            <v>F</v>
          </cell>
          <cell r="J10570">
            <v>3200</v>
          </cell>
          <cell r="K10570">
            <v>3200</v>
          </cell>
          <cell r="L10570">
            <v>9600</v>
          </cell>
          <cell r="M10570" t="str">
            <v>F</v>
          </cell>
          <cell r="N10570">
            <v>3</v>
          </cell>
        </row>
        <row r="10571">
          <cell r="I10571" t="str">
            <v>F</v>
          </cell>
          <cell r="J10571">
            <v>14888</v>
          </cell>
          <cell r="K10571">
            <v>14888</v>
          </cell>
          <cell r="L10571">
            <v>44664</v>
          </cell>
          <cell r="M10571" t="str">
            <v>F</v>
          </cell>
          <cell r="N10571">
            <v>3</v>
          </cell>
        </row>
        <row r="10572">
          <cell r="I10572" t="str">
            <v>F</v>
          </cell>
          <cell r="J10572">
            <v>23064</v>
          </cell>
          <cell r="K10572">
            <v>23064</v>
          </cell>
          <cell r="L10572">
            <v>69192</v>
          </cell>
          <cell r="M10572" t="str">
            <v>F</v>
          </cell>
          <cell r="N10572">
            <v>3</v>
          </cell>
        </row>
        <row r="10573">
          <cell r="G10573" t="str">
            <v>SPO-2022/05-0009</v>
          </cell>
        </row>
        <row r="10573">
          <cell r="I10573" t="str">
            <v>F</v>
          </cell>
          <cell r="J10573">
            <v>93930</v>
          </cell>
          <cell r="K10573">
            <v>93930</v>
          </cell>
          <cell r="L10573">
            <v>281790</v>
          </cell>
          <cell r="M10573" t="str">
            <v>F</v>
          </cell>
          <cell r="N10573">
            <v>3</v>
          </cell>
          <cell r="O10573" t="str">
            <v>N</v>
          </cell>
        </row>
        <row r="10574">
          <cell r="G10574" t="str">
            <v>SPO-2021/12-0006</v>
          </cell>
        </row>
        <row r="10574">
          <cell r="I10574" t="str">
            <v>F</v>
          </cell>
          <cell r="J10574">
            <v>5650</v>
          </cell>
          <cell r="K10574">
            <v>5650</v>
          </cell>
          <cell r="L10574">
            <v>16950</v>
          </cell>
          <cell r="M10574" t="str">
            <v>F</v>
          </cell>
          <cell r="N10574">
            <v>3</v>
          </cell>
        </row>
        <row r="10575">
          <cell r="F10575" t="str">
            <v>EITU1009114</v>
          </cell>
          <cell r="G10575" t="str">
            <v>GR-2021/11-0048</v>
          </cell>
          <cell r="H10575" t="str">
            <v>202108-S0005, 202104-S0078, 202105-S0043, 202103-S0103, 202104-S0020</v>
          </cell>
          <cell r="I10575" t="str">
            <v>F</v>
          </cell>
          <cell r="J10575">
            <v>19777.14</v>
          </cell>
          <cell r="K10575">
            <v>19777.14</v>
          </cell>
          <cell r="L10575">
            <v>82941.37</v>
          </cell>
          <cell r="M10575" t="str">
            <v>F</v>
          </cell>
          <cell r="N10575">
            <v>4.1938</v>
          </cell>
          <cell r="O10575" t="str">
            <v>I</v>
          </cell>
        </row>
        <row r="10576">
          <cell r="G10576" t="str">
            <v>SPO-2021/12-0004</v>
          </cell>
        </row>
        <row r="10576">
          <cell r="I10576" t="str">
            <v>F</v>
          </cell>
          <cell r="J10576">
            <v>41014.72</v>
          </cell>
          <cell r="K10576">
            <v>41014.72</v>
          </cell>
          <cell r="L10576">
            <v>123044.16</v>
          </cell>
          <cell r="M10576" t="str">
            <v>F</v>
          </cell>
          <cell r="N10576">
            <v>3</v>
          </cell>
        </row>
        <row r="10577">
          <cell r="F10577" t="str">
            <v>CARU9453773</v>
          </cell>
          <cell r="G10577" t="str">
            <v>GR-2021/11-0057</v>
          </cell>
          <cell r="H10577" t="str">
            <v>201908-S0040, 202105-S0044, 202104-S0047, 202104-S0086, 202011-S0009, 202106-S0006, 202010-S0074, 202011-S0034, 202109-S0060, 202109-S0047, 202103-S0023, 202012-S0046</v>
          </cell>
          <cell r="I10577" t="str">
            <v>F</v>
          </cell>
          <cell r="J10577">
            <v>12843.75</v>
          </cell>
          <cell r="K10577">
            <v>12843.75</v>
          </cell>
          <cell r="L10577">
            <v>53864.12</v>
          </cell>
          <cell r="M10577" t="str">
            <v>F</v>
          </cell>
          <cell r="N10577">
            <v>4.1938</v>
          </cell>
          <cell r="O10577" t="str">
            <v>I</v>
          </cell>
        </row>
        <row r="10578">
          <cell r="F10578" t="str">
            <v>EITU1020670</v>
          </cell>
          <cell r="G10578" t="str">
            <v>GR-2021/11-0052</v>
          </cell>
          <cell r="H10578" t="str">
            <v>202010-S0094</v>
          </cell>
          <cell r="I10578" t="str">
            <v>F</v>
          </cell>
          <cell r="J10578">
            <v>13990.32</v>
          </cell>
          <cell r="K10578">
            <v>13990.32</v>
          </cell>
          <cell r="L10578">
            <v>58672.6</v>
          </cell>
          <cell r="M10578" t="str">
            <v>F</v>
          </cell>
          <cell r="N10578">
            <v>4.1938</v>
          </cell>
          <cell r="O10578" t="str">
            <v>I</v>
          </cell>
        </row>
        <row r="10579">
          <cell r="F10579" t="str">
            <v>EMCU8272023</v>
          </cell>
          <cell r="G10579" t="str">
            <v>GR-2021/11-0055</v>
          </cell>
          <cell r="H10579" t="str">
            <v>202109-S0008, 202006-S0079</v>
          </cell>
          <cell r="I10579" t="str">
            <v>F</v>
          </cell>
          <cell r="J10579">
            <v>14017.74</v>
          </cell>
          <cell r="K10579">
            <v>14017.74</v>
          </cell>
          <cell r="L10579">
            <v>58787.6</v>
          </cell>
          <cell r="M10579" t="str">
            <v>F</v>
          </cell>
          <cell r="N10579">
            <v>4.1938</v>
          </cell>
          <cell r="O10579" t="str">
            <v>I</v>
          </cell>
        </row>
        <row r="10580">
          <cell r="F10580" t="str">
            <v>BMOU5773200</v>
          </cell>
          <cell r="G10580" t="str">
            <v>GR-2021/11-0051</v>
          </cell>
          <cell r="H10580" t="str">
            <v>202109-S0008, 202105-S0001, 202011-S0113, 202002-S0051</v>
          </cell>
          <cell r="I10580" t="str">
            <v>F</v>
          </cell>
          <cell r="J10580">
            <v>13730.99</v>
          </cell>
          <cell r="K10580">
            <v>13730.99</v>
          </cell>
          <cell r="L10580">
            <v>57585.03</v>
          </cell>
          <cell r="M10580" t="str">
            <v>F</v>
          </cell>
          <cell r="N10580">
            <v>4.1938</v>
          </cell>
          <cell r="O10580" t="str">
            <v>I</v>
          </cell>
        </row>
        <row r="10581">
          <cell r="G10581" t="str">
            <v>SPO-2021/12-0057</v>
          </cell>
        </row>
        <row r="10581">
          <cell r="I10581" t="str">
            <v>F</v>
          </cell>
          <cell r="J10581">
            <v>210880</v>
          </cell>
          <cell r="K10581">
            <v>210880</v>
          </cell>
          <cell r="L10581">
            <v>632640</v>
          </cell>
          <cell r="M10581" t="str">
            <v>F</v>
          </cell>
          <cell r="N10581">
            <v>3</v>
          </cell>
        </row>
        <row r="10582">
          <cell r="G10582" t="str">
            <v>SPO-2021/12-0067, SPO-2021/12-0050, SPO-2022/06-0042, SPO-2022/06-0007, SPO-2022/03-0031, SPO-2021/12-0049, SPO-2022/03-0035, SPO-2021/12-0089, SPO-2021/12-0091</v>
          </cell>
        </row>
        <row r="10582">
          <cell r="I10582" t="str">
            <v>F</v>
          </cell>
          <cell r="J10582">
            <v>550000</v>
          </cell>
          <cell r="K10582">
            <v>550000</v>
          </cell>
          <cell r="L10582">
            <v>1650000</v>
          </cell>
          <cell r="M10582" t="str">
            <v>F</v>
          </cell>
          <cell r="N10582">
            <v>3</v>
          </cell>
          <cell r="O10582" t="str">
            <v>L</v>
          </cell>
        </row>
        <row r="10583">
          <cell r="G10583" t="str">
            <v>GR-2021/10-0003</v>
          </cell>
        </row>
        <row r="10583">
          <cell r="I10583" t="str">
            <v>F</v>
          </cell>
          <cell r="J10583">
            <v>21.5</v>
          </cell>
          <cell r="K10583">
            <v>21.5</v>
          </cell>
          <cell r="L10583">
            <v>21.5</v>
          </cell>
          <cell r="M10583" t="str">
            <v>F</v>
          </cell>
          <cell r="N10583">
            <v>1</v>
          </cell>
        </row>
        <row r="10584">
          <cell r="G10584" t="str">
            <v>SPO-2022/04-0028, SPO-2021/11-0044, SPO-2022/05-0009, SPO-2022/07-0007, SPO-2021/12-0094, SPO-2022/07-0008, SPO-2022/05-0030, SPO-2022/06-0083, SPO-2021/12-0109, SPO-2022/10-0015, SPO-2021/12-0028, SPO-2022/04-0044</v>
          </cell>
        </row>
        <row r="10584">
          <cell r="I10584" t="str">
            <v>F</v>
          </cell>
          <cell r="J10584">
            <v>534987.68</v>
          </cell>
          <cell r="K10584">
            <v>534987.68</v>
          </cell>
          <cell r="L10584">
            <v>1604963.04</v>
          </cell>
          <cell r="M10584" t="str">
            <v>F</v>
          </cell>
          <cell r="N10584">
            <v>3</v>
          </cell>
          <cell r="O10584" t="str">
            <v>L</v>
          </cell>
        </row>
        <row r="10585">
          <cell r="G10585" t="str">
            <v>SPO-2021/12-0016, SPO-2021/11-0035, SPO-2021/11-0034, SPO-2021/12-0015</v>
          </cell>
        </row>
        <row r="10585">
          <cell r="I10585" t="str">
            <v>F</v>
          </cell>
          <cell r="J10585">
            <v>144700</v>
          </cell>
          <cell r="K10585">
            <v>144700</v>
          </cell>
          <cell r="L10585">
            <v>434100</v>
          </cell>
          <cell r="M10585" t="str">
            <v>F</v>
          </cell>
          <cell r="N10585">
            <v>3</v>
          </cell>
        </row>
        <row r="10586">
          <cell r="I10586" t="str">
            <v>T</v>
          </cell>
          <cell r="J10586">
            <v>6120</v>
          </cell>
          <cell r="K10586">
            <v>6120</v>
          </cell>
          <cell r="L10586">
            <v>18360</v>
          </cell>
          <cell r="M10586" t="str">
            <v>F</v>
          </cell>
          <cell r="N10586">
            <v>3</v>
          </cell>
          <cell r="O10586" t="str">
            <v>L</v>
          </cell>
        </row>
        <row r="10587">
          <cell r="I10587" t="str">
            <v>F</v>
          </cell>
          <cell r="J10587">
            <v>16700</v>
          </cell>
          <cell r="K10587">
            <v>16700</v>
          </cell>
          <cell r="L10587">
            <v>16700</v>
          </cell>
          <cell r="M10587" t="str">
            <v>F</v>
          </cell>
          <cell r="N10587">
            <v>1</v>
          </cell>
        </row>
        <row r="10588">
          <cell r="G10588" t="str">
            <v>SPO-2021/12-0074, SPO-2021/10-0025, SPO-2022/03-0027, SPO-2021/12-0040, SPO-2021/12-0032, SPO-2021/12-0048, SPO-2022/03-0026</v>
          </cell>
        </row>
        <row r="10588">
          <cell r="I10588" t="str">
            <v>F</v>
          </cell>
          <cell r="J10588">
            <v>404871</v>
          </cell>
          <cell r="K10588">
            <v>404871</v>
          </cell>
          <cell r="L10588">
            <v>404871</v>
          </cell>
          <cell r="M10588" t="str">
            <v>F</v>
          </cell>
          <cell r="N10588">
            <v>1</v>
          </cell>
          <cell r="O10588" t="str">
            <v>L</v>
          </cell>
        </row>
        <row r="10589">
          <cell r="G10589" t="str">
            <v>GR-2021/10-0010, GR-2021/11-0025, GR-2021/11-0046, GR-2021/11-0020</v>
          </cell>
        </row>
        <row r="10589">
          <cell r="I10589" t="str">
            <v>F</v>
          </cell>
          <cell r="J10589">
            <v>3276</v>
          </cell>
          <cell r="K10589">
            <v>3276</v>
          </cell>
          <cell r="L10589">
            <v>3276</v>
          </cell>
          <cell r="M10589" t="str">
            <v>F</v>
          </cell>
          <cell r="N10589">
            <v>1</v>
          </cell>
        </row>
        <row r="10590">
          <cell r="G10590" t="str">
            <v>GR-2021/10-0012, GR-2021/10-0024, GR-2021/12-0011, GR-2021/11-0043, GR-2021/12-0062, GR-2021/11-0017</v>
          </cell>
        </row>
        <row r="10590">
          <cell r="I10590" t="str">
            <v>F</v>
          </cell>
          <cell r="J10590">
            <v>23255</v>
          </cell>
          <cell r="K10590">
            <v>23255</v>
          </cell>
          <cell r="L10590">
            <v>23255</v>
          </cell>
          <cell r="M10590" t="str">
            <v>F</v>
          </cell>
          <cell r="N10590">
            <v>1</v>
          </cell>
        </row>
        <row r="10591">
          <cell r="G10591" t="str">
            <v>GR-2021/10-0012</v>
          </cell>
        </row>
        <row r="10591">
          <cell r="I10591" t="str">
            <v>F</v>
          </cell>
          <cell r="J10591">
            <v>504</v>
          </cell>
          <cell r="K10591">
            <v>504</v>
          </cell>
          <cell r="L10591">
            <v>504</v>
          </cell>
          <cell r="M10591" t="str">
            <v>F</v>
          </cell>
          <cell r="N10591">
            <v>1</v>
          </cell>
        </row>
        <row r="10592">
          <cell r="G10592" t="str">
            <v>SPO-2021/11-0037</v>
          </cell>
        </row>
        <row r="10592">
          <cell r="I10592" t="str">
            <v>F</v>
          </cell>
          <cell r="J10592">
            <v>14405</v>
          </cell>
          <cell r="K10592">
            <v>14405</v>
          </cell>
          <cell r="L10592">
            <v>43215</v>
          </cell>
          <cell r="M10592" t="str">
            <v>F</v>
          </cell>
          <cell r="N10592">
            <v>3</v>
          </cell>
        </row>
        <row r="10593">
          <cell r="G10593" t="str">
            <v>SPO-2021/10-0019, SPO-2021/12-0042, SPO-2022/07-0043, SPO-2022/06-0008, SPO-2022/05-0023, SPO-2021/12-0087, SPO-2021/10-0007, SPO-2021/12-0086, SPO-2021/12-0041</v>
          </cell>
        </row>
        <row r="10593">
          <cell r="I10593" t="str">
            <v>F</v>
          </cell>
          <cell r="J10593">
            <v>114200</v>
          </cell>
          <cell r="K10593">
            <v>114200</v>
          </cell>
          <cell r="L10593">
            <v>342600</v>
          </cell>
          <cell r="M10593" t="str">
            <v>F</v>
          </cell>
          <cell r="N10593">
            <v>3</v>
          </cell>
          <cell r="O10593" t="str">
            <v>L</v>
          </cell>
        </row>
        <row r="10594">
          <cell r="G10594" t="str">
            <v>SPO-2021/12-0058</v>
          </cell>
        </row>
        <row r="10594">
          <cell r="I10594" t="str">
            <v>F</v>
          </cell>
          <cell r="J10594">
            <v>12245</v>
          </cell>
          <cell r="K10594">
            <v>12245</v>
          </cell>
          <cell r="L10594">
            <v>36735</v>
          </cell>
          <cell r="M10594" t="str">
            <v>F</v>
          </cell>
          <cell r="N10594">
            <v>3</v>
          </cell>
        </row>
        <row r="10595">
          <cell r="G10595" t="str">
            <v>SPO-2021/12-0105</v>
          </cell>
        </row>
        <row r="10595">
          <cell r="I10595" t="str">
            <v>F</v>
          </cell>
          <cell r="J10595">
            <v>57050</v>
          </cell>
          <cell r="K10595">
            <v>57050</v>
          </cell>
          <cell r="L10595">
            <v>171150</v>
          </cell>
          <cell r="M10595" t="str">
            <v>F</v>
          </cell>
          <cell r="N10595">
            <v>3</v>
          </cell>
        </row>
        <row r="10596">
          <cell r="G10596" t="str">
            <v>SPO-2021/12-0060, SPO-2021/12-0009</v>
          </cell>
        </row>
        <row r="10596">
          <cell r="I10596" t="str">
            <v>F</v>
          </cell>
          <cell r="J10596">
            <v>37120</v>
          </cell>
          <cell r="K10596">
            <v>37120</v>
          </cell>
          <cell r="L10596">
            <v>111360</v>
          </cell>
          <cell r="M10596" t="str">
            <v>F</v>
          </cell>
          <cell r="N10596">
            <v>3</v>
          </cell>
        </row>
        <row r="10597">
          <cell r="G10597" t="str">
            <v>SPO-2021/11-0032, SPO-2022/08-0033, SPO-2021/11-0043, SPO-2022/05-0004, SPO-2022/08-0055, SPO-2022/04-0001, SPO-2022/06-0027, SPO-2021/12-0019, SPO-2021/10-0014, SPO-2022/05-0028, SPO-2022/09-0041, SPO-2022/07-0006</v>
          </cell>
        </row>
        <row r="10597">
          <cell r="I10597" t="str">
            <v>F</v>
          </cell>
          <cell r="J10597">
            <v>308602.5</v>
          </cell>
          <cell r="K10597">
            <v>308602.5</v>
          </cell>
          <cell r="L10597">
            <v>925807.5</v>
          </cell>
          <cell r="M10597" t="str">
            <v>F</v>
          </cell>
          <cell r="N10597">
            <v>3</v>
          </cell>
          <cell r="O10597" t="str">
            <v>L</v>
          </cell>
        </row>
        <row r="10598">
          <cell r="G10598" t="str">
            <v>SPO-2021/10-0004</v>
          </cell>
        </row>
        <row r="10598">
          <cell r="I10598" t="str">
            <v>F</v>
          </cell>
          <cell r="J10598">
            <v>27350</v>
          </cell>
          <cell r="K10598">
            <v>27350</v>
          </cell>
          <cell r="L10598">
            <v>208297600</v>
          </cell>
          <cell r="M10598" t="str">
            <v>F</v>
          </cell>
          <cell r="N10598">
            <v>7616</v>
          </cell>
        </row>
        <row r="10599">
          <cell r="G10599" t="str">
            <v>SPO-2021/12-0052, SPO-2021/12-0101, SPO-2022/03-0010</v>
          </cell>
        </row>
        <row r="10599">
          <cell r="I10599" t="str">
            <v>F</v>
          </cell>
          <cell r="J10599">
            <v>150633.9</v>
          </cell>
          <cell r="K10599">
            <v>150633.9</v>
          </cell>
          <cell r="L10599">
            <v>451901.7</v>
          </cell>
          <cell r="M10599" t="str">
            <v>F</v>
          </cell>
          <cell r="N10599">
            <v>3</v>
          </cell>
          <cell r="O10599" t="str">
            <v>N</v>
          </cell>
        </row>
        <row r="10600">
          <cell r="G10600" t="str">
            <v>SPO-2021/12-0007</v>
          </cell>
        </row>
        <row r="10600">
          <cell r="I10600" t="str">
            <v>F</v>
          </cell>
          <cell r="J10600">
            <v>8050</v>
          </cell>
          <cell r="K10600">
            <v>8050</v>
          </cell>
          <cell r="L10600">
            <v>24150</v>
          </cell>
          <cell r="M10600" t="str">
            <v>F</v>
          </cell>
          <cell r="N10600">
            <v>3</v>
          </cell>
        </row>
        <row r="10601">
          <cell r="G10601" t="str">
            <v>SPO-2021/11-0011</v>
          </cell>
        </row>
        <row r="10601">
          <cell r="I10601" t="str">
            <v>F</v>
          </cell>
          <cell r="J10601">
            <v>2250</v>
          </cell>
          <cell r="K10601">
            <v>2250</v>
          </cell>
          <cell r="L10601">
            <v>6750</v>
          </cell>
          <cell r="M10601" t="str">
            <v>F</v>
          </cell>
          <cell r="N10601">
            <v>3</v>
          </cell>
        </row>
        <row r="10602">
          <cell r="G10602" t="str">
            <v>SPO-2021/12-0029, SPO-2021/12-0080, SPO-2022/01-0005</v>
          </cell>
        </row>
        <row r="10602">
          <cell r="I10602" t="str">
            <v>F</v>
          </cell>
          <cell r="J10602">
            <v>77890</v>
          </cell>
          <cell r="K10602">
            <v>77890</v>
          </cell>
          <cell r="L10602">
            <v>233670</v>
          </cell>
          <cell r="M10602" t="str">
            <v>F</v>
          </cell>
          <cell r="N10602">
            <v>3</v>
          </cell>
        </row>
        <row r="10603">
          <cell r="G10603" t="str">
            <v>SPO-2021/11-0043, SPO-2021/12-0020, SPO-2021/12-0108</v>
          </cell>
        </row>
        <row r="10603">
          <cell r="I10603" t="str">
            <v>F</v>
          </cell>
          <cell r="J10603">
            <v>66713</v>
          </cell>
          <cell r="K10603">
            <v>66713</v>
          </cell>
          <cell r="L10603">
            <v>200139</v>
          </cell>
          <cell r="M10603" t="str">
            <v>F</v>
          </cell>
          <cell r="N10603">
            <v>3</v>
          </cell>
          <cell r="O10603" t="str">
            <v>L</v>
          </cell>
        </row>
        <row r="10604">
          <cell r="G10604" t="str">
            <v>SPO-2021/12-0080, SPO-2021/12-0030, SPO-2022/03-0005, SPO-2021/10-0029, SPO-2022/01-0001, SPO-2021/12-0071</v>
          </cell>
        </row>
        <row r="10604">
          <cell r="I10604" t="str">
            <v>F</v>
          </cell>
          <cell r="J10604">
            <v>113850</v>
          </cell>
          <cell r="K10604">
            <v>113850</v>
          </cell>
          <cell r="L10604">
            <v>341550</v>
          </cell>
          <cell r="M10604" t="str">
            <v>F</v>
          </cell>
          <cell r="N10604">
            <v>3</v>
          </cell>
          <cell r="O10604" t="str">
            <v>L</v>
          </cell>
        </row>
        <row r="10605">
          <cell r="G10605" t="str">
            <v>SPO-2021/11-0039, SPO-2021/11-0041, SPO-2021/11-0040, SPO-2021/12-0064</v>
          </cell>
        </row>
        <row r="10605">
          <cell r="I10605" t="str">
            <v>F</v>
          </cell>
          <cell r="J10605">
            <v>192440</v>
          </cell>
          <cell r="K10605">
            <v>192440</v>
          </cell>
          <cell r="L10605">
            <v>577320</v>
          </cell>
          <cell r="M10605" t="str">
            <v>F</v>
          </cell>
          <cell r="N10605">
            <v>3</v>
          </cell>
          <cell r="O10605" t="str">
            <v>L</v>
          </cell>
        </row>
        <row r="10606">
          <cell r="G10606" t="str">
            <v>SPO-2021/11-0005</v>
          </cell>
        </row>
        <row r="10606">
          <cell r="I10606" t="str">
            <v>F</v>
          </cell>
          <cell r="J10606">
            <v>18700</v>
          </cell>
          <cell r="K10606">
            <v>18700</v>
          </cell>
          <cell r="L10606">
            <v>56100</v>
          </cell>
          <cell r="M10606" t="str">
            <v>F</v>
          </cell>
          <cell r="N10606">
            <v>3</v>
          </cell>
        </row>
        <row r="10607">
          <cell r="G10607" t="str">
            <v>SPO-2021/10-0028</v>
          </cell>
        </row>
        <row r="10607">
          <cell r="I10607" t="str">
            <v>F</v>
          </cell>
          <cell r="J10607">
            <v>600</v>
          </cell>
          <cell r="K10607">
            <v>600</v>
          </cell>
          <cell r="L10607">
            <v>1800</v>
          </cell>
          <cell r="M10607" t="str">
            <v>F</v>
          </cell>
          <cell r="N10607">
            <v>3</v>
          </cell>
        </row>
        <row r="10608">
          <cell r="G10608" t="str">
            <v>SPO-2021/11-0002</v>
          </cell>
        </row>
        <row r="10608">
          <cell r="I10608" t="str">
            <v>F</v>
          </cell>
          <cell r="J10608">
            <v>2640</v>
          </cell>
          <cell r="K10608">
            <v>2640</v>
          </cell>
          <cell r="L10608">
            <v>7920</v>
          </cell>
          <cell r="M10608" t="str">
            <v>F</v>
          </cell>
          <cell r="N10608">
            <v>3</v>
          </cell>
        </row>
        <row r="10609">
          <cell r="G10609" t="str">
            <v>SPO-2021/10-0046</v>
          </cell>
        </row>
        <row r="10609">
          <cell r="I10609" t="str">
            <v>F</v>
          </cell>
          <cell r="J10609">
            <v>5080</v>
          </cell>
          <cell r="K10609">
            <v>5080</v>
          </cell>
          <cell r="L10609">
            <v>15240</v>
          </cell>
          <cell r="M10609" t="str">
            <v>F</v>
          </cell>
          <cell r="N10609">
            <v>3</v>
          </cell>
        </row>
        <row r="10610">
          <cell r="G10610" t="str">
            <v>SPO-2021/10-0004</v>
          </cell>
        </row>
        <row r="10610">
          <cell r="I10610" t="str">
            <v>F</v>
          </cell>
          <cell r="J10610">
            <v>4050</v>
          </cell>
          <cell r="K10610">
            <v>4050</v>
          </cell>
          <cell r="L10610">
            <v>12150</v>
          </cell>
          <cell r="M10610" t="str">
            <v>F</v>
          </cell>
          <cell r="N10610">
            <v>3</v>
          </cell>
        </row>
        <row r="10611">
          <cell r="G10611" t="str">
            <v>SPO-2021/12-0010</v>
          </cell>
        </row>
        <row r="10611">
          <cell r="I10611" t="str">
            <v>F</v>
          </cell>
          <cell r="J10611">
            <v>102000</v>
          </cell>
          <cell r="K10611">
            <v>102000</v>
          </cell>
          <cell r="L10611">
            <v>306000</v>
          </cell>
          <cell r="M10611" t="str">
            <v>F</v>
          </cell>
          <cell r="N10611">
            <v>3</v>
          </cell>
        </row>
        <row r="10612">
          <cell r="F10612" t="str">
            <v>EISU9197647</v>
          </cell>
          <cell r="G10612" t="str">
            <v>GR-2021/11-0027</v>
          </cell>
          <cell r="H10612" t="str">
            <v>202011-S0043</v>
          </cell>
          <cell r="I10612" t="str">
            <v>F</v>
          </cell>
          <cell r="J10612">
            <v>14066.21</v>
          </cell>
          <cell r="K10612">
            <v>14066.21</v>
          </cell>
          <cell r="L10612">
            <v>58966.96</v>
          </cell>
          <cell r="M10612" t="str">
            <v>F</v>
          </cell>
          <cell r="N10612">
            <v>4.1921</v>
          </cell>
          <cell r="O10612" t="str">
            <v>I</v>
          </cell>
        </row>
        <row r="10613">
          <cell r="F10613" t="str">
            <v>BMOU5477739</v>
          </cell>
          <cell r="G10613" t="str">
            <v>GR-2021/11-0021</v>
          </cell>
          <cell r="H10613" t="str">
            <v>202010-S0094</v>
          </cell>
          <cell r="I10613" t="str">
            <v>F</v>
          </cell>
          <cell r="J10613">
            <v>13990.32</v>
          </cell>
          <cell r="K10613">
            <v>13990.32</v>
          </cell>
          <cell r="L10613">
            <v>58648.82</v>
          </cell>
          <cell r="M10613" t="str">
            <v>F</v>
          </cell>
          <cell r="N10613">
            <v>4.1921</v>
          </cell>
          <cell r="O10613" t="str">
            <v>I</v>
          </cell>
        </row>
        <row r="10614">
          <cell r="F10614" t="str">
            <v>TGBU9958166</v>
          </cell>
          <cell r="G10614" t="str">
            <v>GR-2021/11-0031</v>
          </cell>
          <cell r="H10614" t="str">
            <v>202109-S0016, 202105-S0042</v>
          </cell>
          <cell r="I10614" t="str">
            <v>F</v>
          </cell>
          <cell r="J10614">
            <v>884.4</v>
          </cell>
          <cell r="K10614">
            <v>884.4</v>
          </cell>
          <cell r="L10614">
            <v>3707.49</v>
          </cell>
          <cell r="M10614" t="str">
            <v>F</v>
          </cell>
          <cell r="N10614">
            <v>4.1921</v>
          </cell>
          <cell r="O10614" t="str">
            <v>I</v>
          </cell>
        </row>
        <row r="10615">
          <cell r="G10615" t="str">
            <v>SPO-2021/11-0036, SPO-2022/04-0044, SPO-2021/12-0028</v>
          </cell>
        </row>
        <row r="10615">
          <cell r="I10615" t="str">
            <v>F</v>
          </cell>
          <cell r="J10615">
            <v>14140</v>
          </cell>
          <cell r="K10615">
            <v>14140</v>
          </cell>
          <cell r="L10615">
            <v>42420</v>
          </cell>
          <cell r="M10615" t="str">
            <v>F</v>
          </cell>
          <cell r="N10615">
            <v>3</v>
          </cell>
          <cell r="O10615" t="str">
            <v>L</v>
          </cell>
        </row>
        <row r="10616">
          <cell r="G10616" t="str">
            <v>SPO-2021/12-0003, SPO-2021/10-0041</v>
          </cell>
        </row>
        <row r="10616">
          <cell r="I10616" t="str">
            <v>F</v>
          </cell>
          <cell r="J10616">
            <v>22500</v>
          </cell>
          <cell r="K10616">
            <v>22500</v>
          </cell>
          <cell r="L10616">
            <v>67500</v>
          </cell>
          <cell r="M10616" t="str">
            <v>F</v>
          </cell>
          <cell r="N10616">
            <v>3</v>
          </cell>
        </row>
        <row r="10617">
          <cell r="F10617" t="str">
            <v>TGBU9958166</v>
          </cell>
          <cell r="G10617" t="str">
            <v>GR-2021/11-0030</v>
          </cell>
          <cell r="H10617" t="str">
            <v>202010-S0120, 202104-S0047, 202105-S0044, 202104-S0086, 202012-S0046</v>
          </cell>
          <cell r="I10617" t="str">
            <v>F</v>
          </cell>
          <cell r="J10617">
            <v>11830.28</v>
          </cell>
          <cell r="K10617">
            <v>11830.28</v>
          </cell>
          <cell r="L10617">
            <v>49593.72</v>
          </cell>
          <cell r="M10617" t="str">
            <v>F</v>
          </cell>
          <cell r="N10617">
            <v>4.1921</v>
          </cell>
          <cell r="O10617" t="str">
            <v>I</v>
          </cell>
        </row>
        <row r="10618">
          <cell r="F10618" t="str">
            <v>EISU9190180</v>
          </cell>
          <cell r="G10618" t="str">
            <v>GR-2021/11-0024</v>
          </cell>
          <cell r="H10618" t="str">
            <v>202102-S0005, 202109-S0001</v>
          </cell>
          <cell r="I10618" t="str">
            <v>F</v>
          </cell>
          <cell r="J10618">
            <v>16362.84</v>
          </cell>
          <cell r="K10618">
            <v>16362.84</v>
          </cell>
          <cell r="L10618">
            <v>68594.66</v>
          </cell>
          <cell r="M10618" t="str">
            <v>F</v>
          </cell>
          <cell r="N10618">
            <v>4.1921</v>
          </cell>
          <cell r="O10618" t="str">
            <v>I</v>
          </cell>
        </row>
        <row r="10619">
          <cell r="F10619" t="str">
            <v>EITU1950721</v>
          </cell>
          <cell r="G10619" t="str">
            <v>GR-2021/11-0026</v>
          </cell>
          <cell r="H10619" t="str">
            <v>202103-S0086</v>
          </cell>
          <cell r="I10619" t="str">
            <v>F</v>
          </cell>
          <cell r="J10619">
            <v>18610.62</v>
          </cell>
          <cell r="K10619">
            <v>18610.62</v>
          </cell>
          <cell r="L10619">
            <v>78017.58</v>
          </cell>
          <cell r="M10619" t="str">
            <v>F</v>
          </cell>
          <cell r="N10619">
            <v>4.1921</v>
          </cell>
          <cell r="O10619" t="str">
            <v>I</v>
          </cell>
        </row>
        <row r="10620">
          <cell r="G10620" t="str">
            <v>SPO-2021/11-0006</v>
          </cell>
        </row>
        <row r="10620">
          <cell r="I10620" t="str">
            <v>F</v>
          </cell>
          <cell r="J10620">
            <v>742</v>
          </cell>
          <cell r="K10620">
            <v>742</v>
          </cell>
          <cell r="L10620">
            <v>2226</v>
          </cell>
          <cell r="M10620" t="str">
            <v>F</v>
          </cell>
          <cell r="N10620">
            <v>3</v>
          </cell>
        </row>
        <row r="10621">
          <cell r="F10621" t="str">
            <v>FCIU9781877</v>
          </cell>
          <cell r="G10621" t="str">
            <v>GR-2021/11-0023</v>
          </cell>
          <cell r="H10621" t="str">
            <v>202012-S0073, 202103-S0015</v>
          </cell>
          <cell r="I10621" t="str">
            <v>F</v>
          </cell>
          <cell r="J10621">
            <v>14775.63</v>
          </cell>
          <cell r="K10621">
            <v>14775.63</v>
          </cell>
          <cell r="L10621">
            <v>61940.92</v>
          </cell>
          <cell r="M10621" t="str">
            <v>F</v>
          </cell>
          <cell r="N10621">
            <v>4.1921</v>
          </cell>
          <cell r="O10621" t="str">
            <v>I</v>
          </cell>
        </row>
        <row r="10622">
          <cell r="G10622" t="str">
            <v>SPO-2021/12-0005</v>
          </cell>
        </row>
        <row r="10622">
          <cell r="I10622" t="str">
            <v>F</v>
          </cell>
          <cell r="J10622">
            <v>3300</v>
          </cell>
          <cell r="K10622">
            <v>3300</v>
          </cell>
          <cell r="L10622">
            <v>9900</v>
          </cell>
          <cell r="M10622" t="str">
            <v>F</v>
          </cell>
          <cell r="N10622">
            <v>3</v>
          </cell>
        </row>
        <row r="10623">
          <cell r="G10623" t="str">
            <v>GR-2021/09-0017</v>
          </cell>
        </row>
        <row r="10623">
          <cell r="I10623" t="str">
            <v>F</v>
          </cell>
          <cell r="J10623">
            <v>5.98</v>
          </cell>
          <cell r="K10623">
            <v>5.98</v>
          </cell>
          <cell r="L10623">
            <v>5.98</v>
          </cell>
          <cell r="M10623" t="str">
            <v>F</v>
          </cell>
          <cell r="N10623">
            <v>1</v>
          </cell>
        </row>
        <row r="10624">
          <cell r="G10624" t="str">
            <v>GR-2021/09-0027</v>
          </cell>
        </row>
        <row r="10624">
          <cell r="I10624" t="str">
            <v>F</v>
          </cell>
          <cell r="J10624">
            <v>1900</v>
          </cell>
          <cell r="K10624">
            <v>1900</v>
          </cell>
          <cell r="L10624">
            <v>1900</v>
          </cell>
          <cell r="M10624" t="str">
            <v>F</v>
          </cell>
          <cell r="N10624">
            <v>1</v>
          </cell>
        </row>
        <row r="10625">
          <cell r="G10625" t="str">
            <v>SPO-2022/04-0028</v>
          </cell>
        </row>
        <row r="10625">
          <cell r="I10625" t="str">
            <v>F</v>
          </cell>
          <cell r="J10625">
            <v>290</v>
          </cell>
          <cell r="K10625">
            <v>290</v>
          </cell>
          <cell r="L10625">
            <v>870</v>
          </cell>
          <cell r="M10625" t="str">
            <v>F</v>
          </cell>
          <cell r="N10625">
            <v>3</v>
          </cell>
          <cell r="O10625" t="str">
            <v>L</v>
          </cell>
        </row>
        <row r="10626">
          <cell r="I10626" t="str">
            <v>F</v>
          </cell>
          <cell r="J10626">
            <v>84.5</v>
          </cell>
          <cell r="K10626">
            <v>84.5</v>
          </cell>
          <cell r="L10626">
            <v>253.5</v>
          </cell>
          <cell r="M10626" t="str">
            <v>F</v>
          </cell>
          <cell r="N10626">
            <v>3</v>
          </cell>
        </row>
        <row r="10627">
          <cell r="G10627" t="str">
            <v>SPO-2022/11-0053, SPO-2022/04-0056, SPO-2022/09-0015, SPO-2023/02-0020, SPO-2022/09-0005, SPO-2022/03-0024, SPO-2023/05-0006, SPO-2023/03-0009, SPO-2022/08-0039, SPO-2022/12-0059, SPO-2023/01-0004, SPO-2022/11-0016, SPO-2024/06-0021, SPO-2023/06-0048, SPO-2024/09-0049, SPO-2022/12-0009, SPO-2022/12-0016, SPO-2021/12-0080, SPO-2022/11-0022, SPO-2023/04-0001, SPO-2022/07-0025, SPO-2022/09-0050, SPO-2024/06-0063, SPO-2022/07-0031, SPO-2023/04-0025, SPO-2023/06-0033, SPO-2022/01-0001, SPO-2022/12-0062</v>
          </cell>
        </row>
        <row r="10627">
          <cell r="I10627" t="str">
            <v>F</v>
          </cell>
          <cell r="J10627">
            <v>264840</v>
          </cell>
          <cell r="K10627">
            <v>264840</v>
          </cell>
          <cell r="L10627">
            <v>794520</v>
          </cell>
          <cell r="M10627" t="str">
            <v>F</v>
          </cell>
          <cell r="N10627">
            <v>3</v>
          </cell>
          <cell r="O10627" t="str">
            <v>L</v>
          </cell>
        </row>
        <row r="10628">
          <cell r="G10628" t="str">
            <v>SPO-2022/04-0048, SPO-2022/06-0049, SPO-2022/03-0007, SPO-2022/04-0003, SPO-2022/06-0052, SPO-2022/06-0041, SPO-2022/07-0022</v>
          </cell>
        </row>
        <row r="10628">
          <cell r="I10628" t="str">
            <v>F</v>
          </cell>
          <cell r="J10628">
            <v>105367</v>
          </cell>
          <cell r="K10628">
            <v>105367</v>
          </cell>
          <cell r="L10628">
            <v>316101</v>
          </cell>
          <cell r="M10628" t="str">
            <v>F</v>
          </cell>
          <cell r="N10628">
            <v>3</v>
          </cell>
          <cell r="O10628" t="str">
            <v>L</v>
          </cell>
        </row>
        <row r="10629">
          <cell r="G10629" t="str">
            <v>SPO-2021/10-0046</v>
          </cell>
        </row>
        <row r="10629">
          <cell r="I10629" t="str">
            <v>F</v>
          </cell>
          <cell r="J10629">
            <v>3200</v>
          </cell>
          <cell r="K10629">
            <v>3200</v>
          </cell>
          <cell r="L10629">
            <v>9600</v>
          </cell>
          <cell r="M10629" t="str">
            <v>F</v>
          </cell>
          <cell r="N10629">
            <v>3</v>
          </cell>
        </row>
        <row r="10630">
          <cell r="G10630" t="str">
            <v>SPO-2021/11-0024, SPO-2022/02-0002, SPO-2022/04-0041, SPO-2022/04-0035, SPO-2021/10-0006, SPO-2021/12-0070</v>
          </cell>
        </row>
        <row r="10630">
          <cell r="I10630" t="str">
            <v>F</v>
          </cell>
          <cell r="J10630">
            <v>75088</v>
          </cell>
          <cell r="K10630">
            <v>75088</v>
          </cell>
          <cell r="L10630">
            <v>225264</v>
          </cell>
          <cell r="M10630" t="str">
            <v>F</v>
          </cell>
          <cell r="N10630">
            <v>3</v>
          </cell>
          <cell r="O10630" t="str">
            <v>L</v>
          </cell>
        </row>
        <row r="10631">
          <cell r="F10631" t="str">
            <v>BSIU9790834</v>
          </cell>
          <cell r="G10631" t="str">
            <v>GR-2021/10-0006</v>
          </cell>
          <cell r="H10631" t="str">
            <v>202108-S0027, 202106-S0030, 202108-S0016, 202104-S0094, 202010-S0033, 202105-S0007, 202108-S0019</v>
          </cell>
          <cell r="I10631" t="str">
            <v>F</v>
          </cell>
          <cell r="J10631">
            <v>23648.97</v>
          </cell>
          <cell r="K10631">
            <v>23648.97</v>
          </cell>
          <cell r="L10631">
            <v>99309.12</v>
          </cell>
          <cell r="M10631" t="str">
            <v>F</v>
          </cell>
          <cell r="N10631">
            <v>4.1993</v>
          </cell>
          <cell r="O10631" t="str">
            <v>I</v>
          </cell>
        </row>
        <row r="10632">
          <cell r="G10632" t="str">
            <v>SPO-2021/12-0029</v>
          </cell>
        </row>
        <row r="10632">
          <cell r="I10632" t="str">
            <v>F</v>
          </cell>
          <cell r="J10632">
            <v>435</v>
          </cell>
          <cell r="K10632">
            <v>435</v>
          </cell>
          <cell r="L10632">
            <v>1305</v>
          </cell>
          <cell r="M10632" t="str">
            <v>F</v>
          </cell>
          <cell r="N10632">
            <v>3</v>
          </cell>
        </row>
        <row r="10633">
          <cell r="G10633" t="str">
            <v>SPO-2021/10-0038</v>
          </cell>
        </row>
        <row r="10633">
          <cell r="I10633" t="str">
            <v>F</v>
          </cell>
          <cell r="J10633">
            <v>286</v>
          </cell>
          <cell r="K10633">
            <v>286</v>
          </cell>
          <cell r="L10633">
            <v>858</v>
          </cell>
          <cell r="M10633" t="str">
            <v>F</v>
          </cell>
          <cell r="N10633">
            <v>3</v>
          </cell>
        </row>
        <row r="10634">
          <cell r="G10634" t="str">
            <v>SPO-2021/10-0047</v>
          </cell>
        </row>
        <row r="10634">
          <cell r="I10634" t="str">
            <v>F</v>
          </cell>
          <cell r="J10634">
            <v>3588</v>
          </cell>
          <cell r="K10634">
            <v>3588</v>
          </cell>
          <cell r="L10634">
            <v>10764</v>
          </cell>
          <cell r="M10634" t="str">
            <v>F</v>
          </cell>
          <cell r="N10634">
            <v>3</v>
          </cell>
        </row>
        <row r="10635">
          <cell r="G10635" t="str">
            <v>SPO-2021/12-0008, SPO-2021/12-0072</v>
          </cell>
        </row>
        <row r="10635">
          <cell r="I10635" t="str">
            <v>F</v>
          </cell>
          <cell r="J10635">
            <v>570.58</v>
          </cell>
          <cell r="K10635">
            <v>570.58</v>
          </cell>
          <cell r="L10635">
            <v>1711.74</v>
          </cell>
          <cell r="M10635" t="str">
            <v>F</v>
          </cell>
          <cell r="N10635">
            <v>3</v>
          </cell>
        </row>
        <row r="10636">
          <cell r="G10636" t="str">
            <v>SPO-2021/11-0018</v>
          </cell>
        </row>
        <row r="10636">
          <cell r="I10636" t="str">
            <v>F</v>
          </cell>
          <cell r="J10636">
            <v>20300</v>
          </cell>
          <cell r="K10636">
            <v>20300</v>
          </cell>
          <cell r="L10636">
            <v>20300</v>
          </cell>
          <cell r="M10636" t="str">
            <v>F</v>
          </cell>
          <cell r="N10636">
            <v>1</v>
          </cell>
        </row>
        <row r="10637">
          <cell r="G10637" t="str">
            <v>SPO-2021/10-0031, SPO-2021/10-0033, SPO-2021/10-0032, SPO-2021/10-0030</v>
          </cell>
        </row>
        <row r="10637">
          <cell r="I10637" t="str">
            <v>F</v>
          </cell>
          <cell r="J10637">
            <v>255255</v>
          </cell>
          <cell r="K10637">
            <v>255255</v>
          </cell>
          <cell r="L10637">
            <v>765765</v>
          </cell>
          <cell r="M10637" t="str">
            <v>F</v>
          </cell>
          <cell r="N10637">
            <v>3</v>
          </cell>
          <cell r="O10637" t="str">
            <v>L</v>
          </cell>
        </row>
        <row r="10638">
          <cell r="G10638" t="str">
            <v>SPO-2021/10-0026</v>
          </cell>
        </row>
        <row r="10638">
          <cell r="I10638" t="str">
            <v>F</v>
          </cell>
          <cell r="J10638">
            <v>21490</v>
          </cell>
          <cell r="K10638">
            <v>21490</v>
          </cell>
          <cell r="L10638">
            <v>64470</v>
          </cell>
          <cell r="M10638" t="str">
            <v>F</v>
          </cell>
          <cell r="N10638">
            <v>3</v>
          </cell>
        </row>
        <row r="10639">
          <cell r="F10639" t="str">
            <v>MSKU0048397</v>
          </cell>
          <cell r="G10639" t="str">
            <v>GR-2021/09-0012</v>
          </cell>
          <cell r="H10639" t="str">
            <v>202106-S0051</v>
          </cell>
          <cell r="I10639" t="str">
            <v>F</v>
          </cell>
          <cell r="J10639">
            <v>0</v>
          </cell>
          <cell r="K10639">
            <v>0</v>
          </cell>
          <cell r="L10639">
            <v>0</v>
          </cell>
          <cell r="M10639" t="str">
            <v>F</v>
          </cell>
          <cell r="N10639">
            <v>4.2772</v>
          </cell>
          <cell r="O10639" t="str">
            <v>I</v>
          </cell>
        </row>
        <row r="10640">
          <cell r="G10640" t="str">
            <v>SPO-2021/12-0053</v>
          </cell>
        </row>
        <row r="10640">
          <cell r="I10640" t="str">
            <v>F</v>
          </cell>
          <cell r="J10640">
            <v>1330</v>
          </cell>
          <cell r="K10640">
            <v>1330</v>
          </cell>
          <cell r="L10640">
            <v>3990</v>
          </cell>
          <cell r="M10640" t="str">
            <v>F</v>
          </cell>
          <cell r="N10640">
            <v>3</v>
          </cell>
        </row>
        <row r="10641">
          <cell r="F10641" t="str">
            <v>TCNU3363828</v>
          </cell>
          <cell r="G10641" t="str">
            <v>GR-2021/10-0021</v>
          </cell>
          <cell r="H10641" t="str">
            <v>202108-S0020</v>
          </cell>
          <cell r="I10641" t="str">
            <v>F</v>
          </cell>
          <cell r="J10641">
            <v>9818.46</v>
          </cell>
          <cell r="K10641">
            <v>9818.46</v>
          </cell>
          <cell r="L10641">
            <v>41512.45</v>
          </cell>
          <cell r="M10641" t="str">
            <v>F</v>
          </cell>
          <cell r="N10641">
            <v>4.228</v>
          </cell>
          <cell r="O10641" t="str">
            <v>I</v>
          </cell>
        </row>
        <row r="10642">
          <cell r="F10642" t="str">
            <v>BMOU5339004</v>
          </cell>
          <cell r="G10642" t="str">
            <v>GR-2021/10-0018</v>
          </cell>
          <cell r="H10642" t="str">
            <v>202108-S0020</v>
          </cell>
          <cell r="I10642" t="str">
            <v>F</v>
          </cell>
          <cell r="J10642">
            <v>9847.68</v>
          </cell>
          <cell r="K10642">
            <v>9847.68</v>
          </cell>
          <cell r="L10642">
            <v>41635.99</v>
          </cell>
          <cell r="M10642" t="str">
            <v>F</v>
          </cell>
          <cell r="N10642">
            <v>4.228</v>
          </cell>
          <cell r="O10642" t="str">
            <v>I</v>
          </cell>
        </row>
        <row r="10643">
          <cell r="F10643" t="str">
            <v>TGBU6646400</v>
          </cell>
          <cell r="G10643" t="str">
            <v>GR-2021/10-0020</v>
          </cell>
          <cell r="H10643" t="str">
            <v>202108-S0020</v>
          </cell>
          <cell r="I10643" t="str">
            <v>F</v>
          </cell>
          <cell r="J10643">
            <v>9818.46</v>
          </cell>
          <cell r="K10643">
            <v>9818.46</v>
          </cell>
          <cell r="L10643">
            <v>41512.45</v>
          </cell>
          <cell r="M10643" t="str">
            <v>F</v>
          </cell>
          <cell r="N10643">
            <v>4.228</v>
          </cell>
          <cell r="O10643" t="str">
            <v>I</v>
          </cell>
        </row>
        <row r="10644">
          <cell r="G10644" t="str">
            <v>SPO-2021/12-0109, SPO-2021/12-0028, SPO-2022/03-0043, SPO-2021/11-0045</v>
          </cell>
        </row>
        <row r="10644">
          <cell r="I10644" t="str">
            <v>F</v>
          </cell>
          <cell r="J10644">
            <v>42700</v>
          </cell>
          <cell r="K10644">
            <v>42700</v>
          </cell>
          <cell r="L10644">
            <v>128100</v>
          </cell>
          <cell r="M10644" t="str">
            <v>F</v>
          </cell>
          <cell r="N10644">
            <v>3</v>
          </cell>
          <cell r="O10644" t="str">
            <v>N</v>
          </cell>
        </row>
        <row r="10645">
          <cell r="F10645" t="str">
            <v>TGBU7140463</v>
          </cell>
          <cell r="G10645" t="str">
            <v>GR-2021/10-0019</v>
          </cell>
          <cell r="H10645" t="str">
            <v>202108-S0020</v>
          </cell>
          <cell r="I10645" t="str">
            <v>F</v>
          </cell>
          <cell r="J10645">
            <v>9292.47</v>
          </cell>
          <cell r="K10645">
            <v>9292.47</v>
          </cell>
          <cell r="L10645">
            <v>39288.56</v>
          </cell>
          <cell r="M10645" t="str">
            <v>F</v>
          </cell>
          <cell r="N10645">
            <v>4.228</v>
          </cell>
          <cell r="O10645" t="str">
            <v>I</v>
          </cell>
        </row>
        <row r="10646">
          <cell r="F10646" t="str">
            <v>UETU5725075</v>
          </cell>
          <cell r="G10646" t="str">
            <v>GR-2021/10-0005</v>
          </cell>
          <cell r="H10646" t="str">
            <v>202106-S0031, 202108-S0027, 202106-S0047, 202108-S0016, 202104-S0094, 202105-S0050</v>
          </cell>
          <cell r="I10646" t="str">
            <v>F</v>
          </cell>
          <cell r="J10646">
            <v>22394.91</v>
          </cell>
          <cell r="K10646">
            <v>22394.91</v>
          </cell>
          <cell r="L10646">
            <v>93861.55</v>
          </cell>
          <cell r="M10646" t="str">
            <v>F</v>
          </cell>
          <cell r="N10646">
            <v>4.1912</v>
          </cell>
          <cell r="O10646" t="str">
            <v>I</v>
          </cell>
        </row>
        <row r="10647">
          <cell r="G10647" t="str">
            <v>SPO-2021/11-0037</v>
          </cell>
        </row>
        <row r="10647">
          <cell r="I10647" t="str">
            <v>F</v>
          </cell>
          <cell r="J10647">
            <v>14095.3</v>
          </cell>
          <cell r="K10647">
            <v>14095.3</v>
          </cell>
          <cell r="L10647">
            <v>84571.8</v>
          </cell>
          <cell r="M10647" t="str">
            <v>F</v>
          </cell>
          <cell r="N10647">
            <v>6</v>
          </cell>
        </row>
        <row r="10648">
          <cell r="G10648" t="str">
            <v>SPO-2021/12-0002</v>
          </cell>
        </row>
        <row r="10648">
          <cell r="I10648" t="str">
            <v>F</v>
          </cell>
          <cell r="J10648">
            <v>1864.5</v>
          </cell>
          <cell r="K10648">
            <v>1864.5</v>
          </cell>
          <cell r="L10648">
            <v>1864.5</v>
          </cell>
          <cell r="M10648" t="str">
            <v>F</v>
          </cell>
          <cell r="N10648">
            <v>1</v>
          </cell>
        </row>
        <row r="10649">
          <cell r="G10649" t="str">
            <v>SPO-2021/11-0037</v>
          </cell>
        </row>
        <row r="10649">
          <cell r="I10649" t="str">
            <v>F</v>
          </cell>
          <cell r="J10649">
            <v>35985</v>
          </cell>
          <cell r="K10649">
            <v>35985</v>
          </cell>
          <cell r="L10649">
            <v>107955</v>
          </cell>
          <cell r="M10649" t="str">
            <v>F</v>
          </cell>
          <cell r="N10649">
            <v>3</v>
          </cell>
        </row>
        <row r="10650">
          <cell r="G10650" t="str">
            <v>SPO-2021/10-0012</v>
          </cell>
        </row>
        <row r="10650">
          <cell r="I10650" t="str">
            <v>F</v>
          </cell>
          <cell r="J10650">
            <v>0</v>
          </cell>
          <cell r="K10650">
            <v>0</v>
          </cell>
          <cell r="L10650">
            <v>0</v>
          </cell>
          <cell r="M10650" t="str">
            <v>F</v>
          </cell>
          <cell r="N10650">
            <v>3</v>
          </cell>
        </row>
        <row r="10651">
          <cell r="G10651" t="str">
            <v>SPO-2021/10-0046</v>
          </cell>
        </row>
        <row r="10651">
          <cell r="I10651" t="str">
            <v>F</v>
          </cell>
          <cell r="J10651">
            <v>13350</v>
          </cell>
          <cell r="K10651">
            <v>13350</v>
          </cell>
          <cell r="L10651">
            <v>40050</v>
          </cell>
          <cell r="M10651" t="str">
            <v>F</v>
          </cell>
          <cell r="N10651">
            <v>3</v>
          </cell>
        </row>
        <row r="10652">
          <cell r="G10652" t="str">
            <v>SPO-2021/11-0027</v>
          </cell>
        </row>
        <row r="10652">
          <cell r="I10652" t="str">
            <v>F</v>
          </cell>
          <cell r="J10652">
            <v>12500</v>
          </cell>
          <cell r="K10652">
            <v>12500</v>
          </cell>
          <cell r="L10652">
            <v>37500</v>
          </cell>
          <cell r="M10652" t="str">
            <v>F</v>
          </cell>
          <cell r="N10652">
            <v>3</v>
          </cell>
        </row>
        <row r="10653">
          <cell r="G10653" t="str">
            <v>SPO-2021/10-0035, SPO-2021/10-0043</v>
          </cell>
        </row>
        <row r="10653">
          <cell r="I10653" t="str">
            <v>F</v>
          </cell>
          <cell r="J10653">
            <v>8946.52</v>
          </cell>
          <cell r="K10653">
            <v>8946.52</v>
          </cell>
          <cell r="L10653">
            <v>26839.56</v>
          </cell>
          <cell r="M10653" t="str">
            <v>F</v>
          </cell>
          <cell r="N10653">
            <v>3</v>
          </cell>
        </row>
        <row r="10654">
          <cell r="F10654" t="str">
            <v>EISU8212201</v>
          </cell>
          <cell r="G10654" t="str">
            <v>GR-2021/10-0017</v>
          </cell>
          <cell r="H10654" t="str">
            <v>202109-S0008</v>
          </cell>
          <cell r="I10654" t="str">
            <v>F</v>
          </cell>
          <cell r="J10654">
            <v>13406.88</v>
          </cell>
          <cell r="K10654">
            <v>13406.88</v>
          </cell>
          <cell r="L10654">
            <v>56684.29</v>
          </cell>
          <cell r="M10654" t="str">
            <v>F</v>
          </cell>
          <cell r="N10654">
            <v>4.228</v>
          </cell>
          <cell r="O10654" t="str">
            <v>I</v>
          </cell>
        </row>
        <row r="10655">
          <cell r="F10655" t="str">
            <v>EHGU9518380</v>
          </cell>
          <cell r="G10655" t="str">
            <v>GR-2021/10-0015</v>
          </cell>
          <cell r="H10655" t="str">
            <v>202109-S0008</v>
          </cell>
          <cell r="I10655" t="str">
            <v>F</v>
          </cell>
          <cell r="J10655">
            <v>13406.88</v>
          </cell>
          <cell r="K10655">
            <v>13406.88</v>
          </cell>
          <cell r="L10655">
            <v>56684.29</v>
          </cell>
          <cell r="M10655" t="str">
            <v>F</v>
          </cell>
          <cell r="N10655">
            <v>4.228</v>
          </cell>
          <cell r="O10655" t="str">
            <v>I</v>
          </cell>
        </row>
        <row r="10656">
          <cell r="G10656" t="str">
            <v>SPO-2021/11-0002</v>
          </cell>
        </row>
        <row r="10656">
          <cell r="I10656" t="str">
            <v>F</v>
          </cell>
          <cell r="J10656">
            <v>12340</v>
          </cell>
          <cell r="K10656">
            <v>12340</v>
          </cell>
          <cell r="L10656">
            <v>37020</v>
          </cell>
          <cell r="M10656" t="str">
            <v>F</v>
          </cell>
          <cell r="N10656">
            <v>3</v>
          </cell>
        </row>
        <row r="10657">
          <cell r="G10657" t="str">
            <v>SPO-2021/12-0001</v>
          </cell>
        </row>
        <row r="10657">
          <cell r="I10657" t="str">
            <v>F</v>
          </cell>
          <cell r="J10657">
            <v>18200</v>
          </cell>
          <cell r="K10657">
            <v>18200</v>
          </cell>
          <cell r="L10657">
            <v>54600</v>
          </cell>
          <cell r="M10657" t="str">
            <v>F</v>
          </cell>
          <cell r="N10657">
            <v>3</v>
          </cell>
        </row>
        <row r="10658">
          <cell r="G10658" t="str">
            <v>SPO-2021/10-0046</v>
          </cell>
        </row>
        <row r="10658">
          <cell r="I10658" t="str">
            <v>F</v>
          </cell>
          <cell r="J10658">
            <v>4320</v>
          </cell>
          <cell r="K10658">
            <v>4320</v>
          </cell>
          <cell r="L10658">
            <v>12960</v>
          </cell>
          <cell r="M10658" t="str">
            <v>F</v>
          </cell>
          <cell r="N10658">
            <v>3</v>
          </cell>
        </row>
        <row r="10659">
          <cell r="G10659" t="str">
            <v>SPO-2021/09-0030</v>
          </cell>
        </row>
        <row r="10659">
          <cell r="I10659" t="str">
            <v>F</v>
          </cell>
          <cell r="J10659">
            <v>1620</v>
          </cell>
          <cell r="K10659">
            <v>1620</v>
          </cell>
          <cell r="L10659">
            <v>4860</v>
          </cell>
          <cell r="M10659" t="str">
            <v>F</v>
          </cell>
          <cell r="N10659">
            <v>3</v>
          </cell>
        </row>
        <row r="10660">
          <cell r="G10660" t="str">
            <v>SPO-2021/12-0072</v>
          </cell>
        </row>
        <row r="10660">
          <cell r="I10660" t="str">
            <v>F</v>
          </cell>
          <cell r="J10660">
            <v>1020</v>
          </cell>
          <cell r="K10660">
            <v>1020</v>
          </cell>
          <cell r="L10660">
            <v>3060</v>
          </cell>
          <cell r="M10660" t="str">
            <v>F</v>
          </cell>
          <cell r="N10660">
            <v>3</v>
          </cell>
        </row>
        <row r="10661">
          <cell r="G10661" t="str">
            <v>SPO-2021/10-0037</v>
          </cell>
        </row>
        <row r="10661">
          <cell r="I10661" t="str">
            <v>F</v>
          </cell>
          <cell r="J10661">
            <v>360</v>
          </cell>
          <cell r="K10661">
            <v>360</v>
          </cell>
          <cell r="L10661">
            <v>360</v>
          </cell>
          <cell r="M10661" t="str">
            <v>F</v>
          </cell>
          <cell r="N10661">
            <v>1</v>
          </cell>
        </row>
        <row r="10662">
          <cell r="G10662" t="str">
            <v>SPO-2021/11-0046</v>
          </cell>
        </row>
        <row r="10662">
          <cell r="I10662" t="str">
            <v>F</v>
          </cell>
          <cell r="J10662">
            <v>8153.5</v>
          </cell>
          <cell r="K10662">
            <v>8153.5</v>
          </cell>
          <cell r="L10662">
            <v>24460.5</v>
          </cell>
          <cell r="M10662" t="str">
            <v>F</v>
          </cell>
          <cell r="N10662">
            <v>3</v>
          </cell>
        </row>
        <row r="10663">
          <cell r="G10663" t="str">
            <v>SPO-2022/08-0022, SPO-2022/11-0006, SPO-2022/06-0012, SPO-2022/08-0046, SPO-2022/04-0011</v>
          </cell>
        </row>
        <row r="10663">
          <cell r="I10663" t="str">
            <v>F</v>
          </cell>
          <cell r="J10663">
            <v>81750</v>
          </cell>
          <cell r="K10663">
            <v>81750</v>
          </cell>
          <cell r="L10663">
            <v>245250</v>
          </cell>
          <cell r="M10663" t="str">
            <v>F</v>
          </cell>
          <cell r="N10663">
            <v>3</v>
          </cell>
          <cell r="O10663" t="str">
            <v>L</v>
          </cell>
        </row>
        <row r="10664">
          <cell r="G10664" t="str">
            <v>SPO-2021/11-0045, SPO-2022/05-0030, SPO-2021/12-0094, SPO-2022/09-0021, SPO-2022/07-0008, SPO-2022/06-0083, SPO-2021/12-0028, SPO-2022/10-0015, SPO-2023/10-0004</v>
          </cell>
        </row>
        <row r="10664">
          <cell r="I10664" t="str">
            <v>F</v>
          </cell>
          <cell r="J10664">
            <v>216931</v>
          </cell>
          <cell r="K10664">
            <v>216931</v>
          </cell>
          <cell r="L10664">
            <v>650793</v>
          </cell>
          <cell r="M10664" t="str">
            <v>F</v>
          </cell>
          <cell r="N10664">
            <v>3</v>
          </cell>
          <cell r="O10664" t="str">
            <v>L</v>
          </cell>
        </row>
        <row r="10665">
          <cell r="G10665" t="str">
            <v>SPO-2021/10-0041, SPO-2021/12-0003, SPO-2021/12-0103</v>
          </cell>
        </row>
        <row r="10665">
          <cell r="I10665" t="str">
            <v>F</v>
          </cell>
          <cell r="J10665">
            <v>74900</v>
          </cell>
          <cell r="K10665">
            <v>74900</v>
          </cell>
          <cell r="L10665">
            <v>224700</v>
          </cell>
          <cell r="M10665" t="str">
            <v>F</v>
          </cell>
          <cell r="N10665">
            <v>3</v>
          </cell>
        </row>
        <row r="10666">
          <cell r="G10666" t="str">
            <v>SPO-2021/10-0046</v>
          </cell>
        </row>
        <row r="10666">
          <cell r="I10666" t="str">
            <v>F</v>
          </cell>
          <cell r="J10666">
            <v>4670</v>
          </cell>
          <cell r="K10666">
            <v>4670</v>
          </cell>
          <cell r="L10666">
            <v>14010</v>
          </cell>
          <cell r="M10666" t="str">
            <v>F</v>
          </cell>
          <cell r="N10666">
            <v>3</v>
          </cell>
        </row>
        <row r="10667">
          <cell r="G10667" t="str">
            <v>SPO-2021/10-0001, SPO-2021/10-0023, SPO-2021/10-0002, SPO-2021/12-0011, SPO-2021/09-0017, SPO-2021/11-0015, SPO-2021/09-0012, SPO-2021/11-0017, SPO-2021/09-0018</v>
          </cell>
        </row>
        <row r="10667">
          <cell r="I10667" t="str">
            <v>F</v>
          </cell>
          <cell r="J10667">
            <v>444536</v>
          </cell>
          <cell r="K10667">
            <v>444536</v>
          </cell>
          <cell r="L10667">
            <v>1333608</v>
          </cell>
          <cell r="M10667" t="str">
            <v>F</v>
          </cell>
          <cell r="N10667">
            <v>3</v>
          </cell>
        </row>
        <row r="10668">
          <cell r="F10668" t="str">
            <v>TRHU8709244</v>
          </cell>
          <cell r="G10668" t="str">
            <v>GR-2021/09-0032</v>
          </cell>
          <cell r="H10668" t="str">
            <v>202104-S0084, 202104-S0002, 202104-S0094, 202011-S0013, 202106-S0030, 202010-S0087</v>
          </cell>
          <cell r="I10668" t="str">
            <v>F</v>
          </cell>
          <cell r="J10668">
            <v>21809.07</v>
          </cell>
          <cell r="K10668">
            <v>21809.07</v>
          </cell>
          <cell r="L10668">
            <v>91406.17</v>
          </cell>
          <cell r="M10668" t="str">
            <v>F</v>
          </cell>
          <cell r="N10668">
            <v>4.1912</v>
          </cell>
          <cell r="O10668" t="str">
            <v>I</v>
          </cell>
        </row>
        <row r="10669">
          <cell r="G10669" t="str">
            <v>GR-2021/09-0006</v>
          </cell>
        </row>
        <row r="10669">
          <cell r="I10669" t="str">
            <v>F</v>
          </cell>
          <cell r="J10669">
            <v>138</v>
          </cell>
          <cell r="K10669">
            <v>138</v>
          </cell>
          <cell r="L10669">
            <v>138</v>
          </cell>
          <cell r="M10669" t="str">
            <v>T</v>
          </cell>
          <cell r="N10669">
            <v>1</v>
          </cell>
        </row>
        <row r="10670">
          <cell r="I10670" t="str">
            <v>F</v>
          </cell>
          <cell r="J10670">
            <v>0</v>
          </cell>
          <cell r="K10670">
            <v>0</v>
          </cell>
          <cell r="L10670">
            <v>0</v>
          </cell>
          <cell r="M10670" t="str">
            <v>F</v>
          </cell>
          <cell r="N10670">
            <v>3</v>
          </cell>
          <cell r="O10670" t="str">
            <v>N</v>
          </cell>
        </row>
        <row r="10671">
          <cell r="G10671" t="str">
            <v>SPO-2021/11-0006</v>
          </cell>
        </row>
        <row r="10671">
          <cell r="I10671" t="str">
            <v>F</v>
          </cell>
          <cell r="J10671">
            <v>19005</v>
          </cell>
          <cell r="K10671">
            <v>19005</v>
          </cell>
          <cell r="L10671">
            <v>57015</v>
          </cell>
          <cell r="M10671" t="str">
            <v>F</v>
          </cell>
          <cell r="N10671">
            <v>3</v>
          </cell>
        </row>
        <row r="10672">
          <cell r="G10672" t="str">
            <v>SPO-2021/11-0007</v>
          </cell>
        </row>
        <row r="10672">
          <cell r="I10672" t="str">
            <v>F</v>
          </cell>
          <cell r="J10672">
            <v>26400</v>
          </cell>
          <cell r="K10672">
            <v>26400</v>
          </cell>
          <cell r="L10672">
            <v>26400</v>
          </cell>
          <cell r="M10672" t="str">
            <v>F</v>
          </cell>
          <cell r="N10672">
            <v>1</v>
          </cell>
        </row>
        <row r="10673">
          <cell r="G10673" t="str">
            <v>SPO-2021/11-0019</v>
          </cell>
        </row>
        <row r="10673">
          <cell r="I10673" t="str">
            <v>F</v>
          </cell>
          <cell r="J10673">
            <v>51138</v>
          </cell>
          <cell r="K10673">
            <v>51138</v>
          </cell>
          <cell r="L10673">
            <v>153414</v>
          </cell>
          <cell r="M10673" t="str">
            <v>F</v>
          </cell>
          <cell r="N10673">
            <v>3</v>
          </cell>
        </row>
        <row r="10674">
          <cell r="G10674" t="str">
            <v>SPO-2021/12-0052, SPO-2021/12-0101, SPO-2022/03-0010</v>
          </cell>
        </row>
        <row r="10674">
          <cell r="I10674" t="str">
            <v>F</v>
          </cell>
          <cell r="J10674">
            <v>66218.8</v>
          </cell>
          <cell r="K10674">
            <v>66218.8</v>
          </cell>
          <cell r="L10674">
            <v>198656.4</v>
          </cell>
          <cell r="M10674" t="str">
            <v>F</v>
          </cell>
          <cell r="N10674">
            <v>3</v>
          </cell>
          <cell r="O10674" t="str">
            <v>L</v>
          </cell>
        </row>
        <row r="10675">
          <cell r="G10675" t="str">
            <v>SPO-2021/10-0012, SPO-2021/11-0036</v>
          </cell>
        </row>
        <row r="10675">
          <cell r="I10675" t="str">
            <v>F</v>
          </cell>
          <cell r="J10675">
            <v>32785</v>
          </cell>
          <cell r="K10675">
            <v>32785</v>
          </cell>
          <cell r="L10675">
            <v>98355</v>
          </cell>
          <cell r="M10675" t="str">
            <v>F</v>
          </cell>
          <cell r="N10675">
            <v>3</v>
          </cell>
        </row>
        <row r="10676">
          <cell r="F10676" t="str">
            <v>TGBU7872905</v>
          </cell>
          <cell r="G10676" t="str">
            <v>GR-2021/10-0002</v>
          </cell>
          <cell r="H10676" t="str">
            <v>202012-S0073</v>
          </cell>
          <cell r="I10676" t="str">
            <v>F</v>
          </cell>
          <cell r="J10676">
            <v>14651.05</v>
          </cell>
          <cell r="K10676">
            <v>14651.05</v>
          </cell>
          <cell r="L10676">
            <v>61405.48</v>
          </cell>
          <cell r="M10676" t="str">
            <v>F</v>
          </cell>
          <cell r="N10676">
            <v>4.1912</v>
          </cell>
          <cell r="O10676" t="str">
            <v>I</v>
          </cell>
        </row>
        <row r="10677">
          <cell r="F10677" t="str">
            <v>EGSU9149753</v>
          </cell>
          <cell r="G10677" t="str">
            <v>GR-2021/09-0035</v>
          </cell>
          <cell r="H10677" t="str">
            <v>202103-S0021, 202104-S0020, 202106-S0042</v>
          </cell>
          <cell r="I10677" t="str">
            <v>F</v>
          </cell>
          <cell r="J10677">
            <v>22723.37</v>
          </cell>
          <cell r="K10677">
            <v>22723.37</v>
          </cell>
          <cell r="L10677">
            <v>95238.19</v>
          </cell>
          <cell r="M10677" t="str">
            <v>F</v>
          </cell>
          <cell r="N10677">
            <v>4.1912</v>
          </cell>
          <cell r="O10677" t="str">
            <v>I</v>
          </cell>
        </row>
        <row r="10678">
          <cell r="G10678" t="str">
            <v>GR-2021/09-0003</v>
          </cell>
        </row>
        <row r="10678">
          <cell r="I10678" t="str">
            <v>F</v>
          </cell>
          <cell r="J10678">
            <v>112</v>
          </cell>
          <cell r="K10678">
            <v>112</v>
          </cell>
          <cell r="L10678">
            <v>112</v>
          </cell>
          <cell r="M10678" t="str">
            <v>F</v>
          </cell>
          <cell r="N10678">
            <v>1</v>
          </cell>
        </row>
        <row r="10679">
          <cell r="F10679" t="str">
            <v>TEMU6246126</v>
          </cell>
          <cell r="G10679" t="str">
            <v>GR-2021/09-0034</v>
          </cell>
          <cell r="H10679" t="str">
            <v>202108-S0005, 202103-S0003, 202104-S0078, 202107-S0005, 202103-S0007, 202103-S0015, 202105-S0043, 202103-S0095, 202106-S0016, 202012-S0073</v>
          </cell>
          <cell r="I10679" t="str">
            <v>F</v>
          </cell>
          <cell r="J10679">
            <v>21655.16</v>
          </cell>
          <cell r="K10679">
            <v>21655.16</v>
          </cell>
          <cell r="L10679">
            <v>90761.11</v>
          </cell>
          <cell r="M10679" t="str">
            <v>F</v>
          </cell>
          <cell r="N10679">
            <v>4.1912</v>
          </cell>
          <cell r="O10679" t="str">
            <v>I</v>
          </cell>
        </row>
        <row r="10680">
          <cell r="G10680" t="str">
            <v>GR-2021/09-0014</v>
          </cell>
        </row>
        <row r="10680">
          <cell r="I10680" t="str">
            <v>F</v>
          </cell>
          <cell r="J10680">
            <v>115.5</v>
          </cell>
          <cell r="K10680">
            <v>115.5</v>
          </cell>
          <cell r="L10680">
            <v>115.5</v>
          </cell>
          <cell r="M10680" t="str">
            <v>F</v>
          </cell>
          <cell r="N10680">
            <v>1</v>
          </cell>
        </row>
        <row r="10681">
          <cell r="G10681" t="str">
            <v>SPO-2021/11-0023, SPO-2021/09-0028</v>
          </cell>
        </row>
        <row r="10681">
          <cell r="I10681" t="str">
            <v>F</v>
          </cell>
          <cell r="J10681">
            <v>49600</v>
          </cell>
          <cell r="K10681">
            <v>49600</v>
          </cell>
          <cell r="L10681">
            <v>49600</v>
          </cell>
          <cell r="M10681" t="str">
            <v>F</v>
          </cell>
          <cell r="N10681">
            <v>1</v>
          </cell>
        </row>
        <row r="10682">
          <cell r="F10682" t="str">
            <v>EISU8380946</v>
          </cell>
          <cell r="G10682" t="str">
            <v>GR-2021/09-0028</v>
          </cell>
          <cell r="H10682" t="str">
            <v>202109-S0008</v>
          </cell>
          <cell r="I10682" t="str">
            <v>F</v>
          </cell>
          <cell r="J10682">
            <v>13921.71</v>
          </cell>
          <cell r="K10682">
            <v>13921.71</v>
          </cell>
          <cell r="L10682">
            <v>58348.67</v>
          </cell>
          <cell r="M10682" t="str">
            <v>F</v>
          </cell>
          <cell r="N10682">
            <v>4.1912</v>
          </cell>
          <cell r="O10682" t="str">
            <v>I</v>
          </cell>
        </row>
        <row r="10683">
          <cell r="F10683" t="str">
            <v>TGBU6288369</v>
          </cell>
          <cell r="G10683" t="str">
            <v>GR-2021/09-0029</v>
          </cell>
          <cell r="H10683" t="str">
            <v>202102-S0003, 202105-S0001, 202104-S0086</v>
          </cell>
          <cell r="I10683" t="str">
            <v>F</v>
          </cell>
          <cell r="J10683">
            <v>14489.8</v>
          </cell>
          <cell r="K10683">
            <v>14489.8</v>
          </cell>
          <cell r="L10683">
            <v>60729.65</v>
          </cell>
          <cell r="M10683" t="str">
            <v>F</v>
          </cell>
          <cell r="N10683">
            <v>4.1912</v>
          </cell>
          <cell r="O10683" t="str">
            <v>I</v>
          </cell>
        </row>
        <row r="10684">
          <cell r="F10684" t="str">
            <v>TRHU8297996</v>
          </cell>
          <cell r="G10684" t="str">
            <v>GR-2021/09-0033</v>
          </cell>
          <cell r="H10684" t="str">
            <v>202105-S0001, 202102-S0003</v>
          </cell>
          <cell r="I10684" t="str">
            <v>F</v>
          </cell>
          <cell r="J10684">
            <v>13990.32</v>
          </cell>
          <cell r="K10684">
            <v>13990.32</v>
          </cell>
          <cell r="L10684">
            <v>58636.23</v>
          </cell>
          <cell r="M10684" t="str">
            <v>F</v>
          </cell>
          <cell r="N10684">
            <v>4.1912</v>
          </cell>
          <cell r="O10684" t="str">
            <v>I</v>
          </cell>
        </row>
        <row r="10685">
          <cell r="F10685" t="str">
            <v>CAIU4971095</v>
          </cell>
          <cell r="G10685" t="str">
            <v>GR-2021/09-0026</v>
          </cell>
          <cell r="H10685" t="str">
            <v>202104-S0089</v>
          </cell>
          <cell r="I10685" t="str">
            <v>F</v>
          </cell>
          <cell r="J10685">
            <v>6480.53</v>
          </cell>
          <cell r="K10685">
            <v>6480.53</v>
          </cell>
          <cell r="L10685">
            <v>6480.53</v>
          </cell>
          <cell r="M10685" t="str">
            <v>F</v>
          </cell>
          <cell r="N10685">
            <v>1</v>
          </cell>
          <cell r="O10685" t="str">
            <v>I</v>
          </cell>
        </row>
        <row r="10686">
          <cell r="F10686" t="str">
            <v>CAIU4971095</v>
          </cell>
          <cell r="G10686" t="str">
            <v>GR-2021/09-0025</v>
          </cell>
          <cell r="H10686" t="str">
            <v>202105-S0023</v>
          </cell>
          <cell r="I10686" t="str">
            <v>F</v>
          </cell>
          <cell r="J10686">
            <v>5342.85</v>
          </cell>
          <cell r="K10686">
            <v>5342.85</v>
          </cell>
          <cell r="L10686">
            <v>5342.85</v>
          </cell>
          <cell r="M10686" t="str">
            <v>F</v>
          </cell>
          <cell r="N10686">
            <v>1</v>
          </cell>
          <cell r="O10686" t="str">
            <v>I</v>
          </cell>
        </row>
        <row r="10687">
          <cell r="F10687" t="str">
            <v>CAIU4971095</v>
          </cell>
          <cell r="G10687" t="str">
            <v>GR-2021/09-0024</v>
          </cell>
          <cell r="H10687" t="str">
            <v>202107-S0004</v>
          </cell>
          <cell r="I10687" t="str">
            <v>F</v>
          </cell>
          <cell r="J10687">
            <v>15293.36</v>
          </cell>
          <cell r="K10687">
            <v>15293.36</v>
          </cell>
          <cell r="L10687">
            <v>15293.36</v>
          </cell>
          <cell r="M10687" t="str">
            <v>F</v>
          </cell>
          <cell r="N10687">
            <v>1</v>
          </cell>
          <cell r="O10687" t="str">
            <v>I</v>
          </cell>
        </row>
        <row r="10688">
          <cell r="F10688" t="str">
            <v>CAIU4971095</v>
          </cell>
          <cell r="G10688" t="str">
            <v>GR-2021/09-0023</v>
          </cell>
          <cell r="H10688" t="str">
            <v>202105-S0031</v>
          </cell>
          <cell r="I10688" t="str">
            <v>F</v>
          </cell>
          <cell r="J10688">
            <v>7055.24</v>
          </cell>
          <cell r="K10688">
            <v>7055.24</v>
          </cell>
          <cell r="L10688">
            <v>7055.24</v>
          </cell>
          <cell r="M10688" t="str">
            <v>F</v>
          </cell>
          <cell r="N10688">
            <v>1</v>
          </cell>
          <cell r="O10688" t="str">
            <v>I</v>
          </cell>
        </row>
        <row r="10689">
          <cell r="F10689" t="str">
            <v>CAIU4971095</v>
          </cell>
          <cell r="G10689" t="str">
            <v>GR-2021/09-0022</v>
          </cell>
          <cell r="H10689" t="str">
            <v>202106-S0023, 202106-S0036</v>
          </cell>
          <cell r="I10689" t="str">
            <v>F</v>
          </cell>
          <cell r="J10689">
            <v>24517.72</v>
          </cell>
          <cell r="K10689">
            <v>24517.72</v>
          </cell>
          <cell r="L10689">
            <v>24517.72</v>
          </cell>
          <cell r="M10689" t="str">
            <v>F</v>
          </cell>
          <cell r="N10689">
            <v>1</v>
          </cell>
          <cell r="O10689" t="str">
            <v>I</v>
          </cell>
        </row>
        <row r="10690">
          <cell r="F10690" t="str">
            <v>CAIU4971095</v>
          </cell>
          <cell r="G10690" t="str">
            <v>GR-2021/09-0021</v>
          </cell>
          <cell r="H10690" t="str">
            <v>202104-S0081, 202105-S0017, 202012-S0009, 202008-S0093, 202010-S0125, 202012-S0044, 202104-S0026, 202105-S0008, 202101-S0040, 202103-S0014, 202009-S0014</v>
          </cell>
          <cell r="I10690" t="str">
            <v>F</v>
          </cell>
          <cell r="J10690">
            <v>178093.16</v>
          </cell>
          <cell r="K10690">
            <v>178093.16</v>
          </cell>
          <cell r="L10690">
            <v>178093.16</v>
          </cell>
          <cell r="M10690" t="str">
            <v>F</v>
          </cell>
          <cell r="N10690">
            <v>1</v>
          </cell>
          <cell r="O10690" t="str">
            <v>I</v>
          </cell>
        </row>
        <row r="10691">
          <cell r="F10691" t="str">
            <v>CAIU4971095</v>
          </cell>
          <cell r="G10691" t="str">
            <v>GR-2021/09-0020</v>
          </cell>
          <cell r="H10691" t="str">
            <v>202105-S0056, 202106-S0035</v>
          </cell>
          <cell r="I10691" t="str">
            <v>F</v>
          </cell>
          <cell r="J10691">
            <v>20048.19</v>
          </cell>
          <cell r="K10691">
            <v>20048.19</v>
          </cell>
          <cell r="L10691">
            <v>20048.19</v>
          </cell>
          <cell r="M10691" t="str">
            <v>F</v>
          </cell>
          <cell r="N10691">
            <v>1</v>
          </cell>
          <cell r="O10691" t="str">
            <v>I</v>
          </cell>
        </row>
        <row r="10692">
          <cell r="F10692" t="str">
            <v>CAIU4971095</v>
          </cell>
          <cell r="G10692" t="str">
            <v>GR-2021/09-0019</v>
          </cell>
          <cell r="H10692" t="str">
            <v>202101-S0037, 202108-S0008, 202105-S0029, 202012-S0048, 202103-S0037, 202103-S0067, 202104-S0103, 202104-S0076, 202104-S0069</v>
          </cell>
          <cell r="I10692" t="str">
            <v>F</v>
          </cell>
          <cell r="J10692">
            <v>334810.17</v>
          </cell>
          <cell r="K10692">
            <v>334810.17</v>
          </cell>
          <cell r="L10692">
            <v>334810.17</v>
          </cell>
          <cell r="M10692" t="str">
            <v>F</v>
          </cell>
          <cell r="N10692">
            <v>1</v>
          </cell>
          <cell r="O10692" t="str">
            <v>I</v>
          </cell>
        </row>
        <row r="10693">
          <cell r="F10693" t="str">
            <v>CAIU4971095</v>
          </cell>
          <cell r="G10693" t="str">
            <v>GR-2021/09-0018</v>
          </cell>
          <cell r="H10693" t="str">
            <v>202103-S0039, 202012-S0025</v>
          </cell>
          <cell r="I10693" t="str">
            <v>F</v>
          </cell>
          <cell r="J10693">
            <v>212390.8</v>
          </cell>
          <cell r="K10693">
            <v>212390.8</v>
          </cell>
          <cell r="L10693">
            <v>212390.8</v>
          </cell>
          <cell r="M10693" t="str">
            <v>F</v>
          </cell>
          <cell r="N10693">
            <v>1</v>
          </cell>
          <cell r="O10693" t="str">
            <v>I</v>
          </cell>
        </row>
        <row r="10694">
          <cell r="G10694" t="str">
            <v>SPO-2021/12-0072, SPO-2022/09-0004, SPO-2022/07-0001, SPO-2022/03-0025, SPO-2021/12-0096, SPO-2022/06-0044, SPO-2022/04-0033, SPO-2022/11-0083</v>
          </cell>
        </row>
        <row r="10694">
          <cell r="I10694" t="str">
            <v>F</v>
          </cell>
          <cell r="J10694">
            <v>103645.76</v>
          </cell>
          <cell r="K10694">
            <v>103645.76</v>
          </cell>
          <cell r="L10694">
            <v>310937.28</v>
          </cell>
          <cell r="M10694" t="str">
            <v>F</v>
          </cell>
          <cell r="N10694">
            <v>3</v>
          </cell>
          <cell r="O10694" t="str">
            <v>L</v>
          </cell>
        </row>
        <row r="10695">
          <cell r="I10695" t="str">
            <v>F</v>
          </cell>
          <cell r="J10695">
            <v>6462.72</v>
          </cell>
          <cell r="K10695">
            <v>6462.72</v>
          </cell>
          <cell r="L10695">
            <v>19388.16</v>
          </cell>
          <cell r="M10695" t="str">
            <v>F</v>
          </cell>
          <cell r="N10695">
            <v>3</v>
          </cell>
        </row>
        <row r="10696">
          <cell r="F10696" t="str">
            <v>DRYU9444082</v>
          </cell>
          <cell r="G10696" t="str">
            <v>GR-2021/09-0030</v>
          </cell>
          <cell r="H10696" t="str">
            <v>202104-S0086, 202012-S0046, 202104-S0047, 202101-S0010, 202103-S0023</v>
          </cell>
          <cell r="I10696" t="str">
            <v>F</v>
          </cell>
          <cell r="J10696">
            <v>14922.42</v>
          </cell>
          <cell r="K10696">
            <v>14922.42</v>
          </cell>
          <cell r="L10696">
            <v>62542.85</v>
          </cell>
          <cell r="M10696" t="str">
            <v>F</v>
          </cell>
          <cell r="N10696">
            <v>4.1912</v>
          </cell>
          <cell r="O10696" t="str">
            <v>I</v>
          </cell>
        </row>
        <row r="10697">
          <cell r="G10697" t="str">
            <v>SPO-2021/10-0006</v>
          </cell>
        </row>
        <row r="10697">
          <cell r="I10697" t="str">
            <v>F</v>
          </cell>
          <cell r="J10697">
            <v>1150</v>
          </cell>
          <cell r="K10697">
            <v>1150</v>
          </cell>
          <cell r="L10697">
            <v>3450</v>
          </cell>
          <cell r="M10697" t="str">
            <v>F</v>
          </cell>
          <cell r="N10697">
            <v>3</v>
          </cell>
        </row>
        <row r="10698">
          <cell r="F10698" t="str">
            <v>EITU1182367</v>
          </cell>
          <cell r="G10698" t="str">
            <v>GR-2021/10-0004</v>
          </cell>
          <cell r="H10698" t="str">
            <v>202006-S0086, 202104-S0086, 202103-S0023, 202012-S0046, 202104-S0047, 202011-S0009</v>
          </cell>
          <cell r="I10698" t="str">
            <v>F</v>
          </cell>
          <cell r="J10698">
            <v>12127.5</v>
          </cell>
          <cell r="K10698">
            <v>12127.5</v>
          </cell>
          <cell r="L10698">
            <v>50828.78</v>
          </cell>
          <cell r="M10698" t="str">
            <v>F</v>
          </cell>
          <cell r="N10698">
            <v>4.1912</v>
          </cell>
          <cell r="O10698" t="str">
            <v>I</v>
          </cell>
        </row>
        <row r="10699">
          <cell r="F10699" t="str">
            <v>EISU8301232</v>
          </cell>
          <cell r="G10699" t="str">
            <v>GR-2021/10-0001</v>
          </cell>
        </row>
        <row r="10699">
          <cell r="I10699" t="str">
            <v>F</v>
          </cell>
          <cell r="J10699">
            <v>13400.96</v>
          </cell>
          <cell r="K10699">
            <v>13400.96</v>
          </cell>
          <cell r="L10699">
            <v>56166.1</v>
          </cell>
          <cell r="M10699" t="str">
            <v>F</v>
          </cell>
          <cell r="N10699">
            <v>4.1912</v>
          </cell>
          <cell r="O10699" t="str">
            <v>I</v>
          </cell>
        </row>
        <row r="10700">
          <cell r="F10700" t="str">
            <v>SEGU6754455</v>
          </cell>
          <cell r="G10700" t="str">
            <v>GR-2021/09-0007</v>
          </cell>
          <cell r="H10700" t="str">
            <v>202103-S0106, 202105-S0041</v>
          </cell>
          <cell r="I10700" t="str">
            <v>F</v>
          </cell>
          <cell r="J10700">
            <v>22600.29</v>
          </cell>
          <cell r="K10700">
            <v>22600.29</v>
          </cell>
          <cell r="L10700">
            <v>96776.7</v>
          </cell>
          <cell r="M10700" t="str">
            <v>F</v>
          </cell>
          <cell r="N10700">
            <v>4.2821</v>
          </cell>
          <cell r="O10700" t="str">
            <v>I</v>
          </cell>
        </row>
        <row r="10701">
          <cell r="F10701" t="str">
            <v>WFHU5192970</v>
          </cell>
          <cell r="G10701" t="str">
            <v>GR-2021/09-0002</v>
          </cell>
          <cell r="H10701" t="str">
            <v>202103-S0092</v>
          </cell>
          <cell r="I10701" t="str">
            <v>F</v>
          </cell>
          <cell r="J10701">
            <v>1407.6</v>
          </cell>
          <cell r="K10701">
            <v>1407.6</v>
          </cell>
          <cell r="L10701">
            <v>6020.59</v>
          </cell>
          <cell r="M10701" t="str">
            <v>F</v>
          </cell>
          <cell r="N10701">
            <v>4.2772</v>
          </cell>
          <cell r="O10701" t="str">
            <v>I</v>
          </cell>
        </row>
        <row r="10702">
          <cell r="F10702" t="str">
            <v>WFHU5192970</v>
          </cell>
          <cell r="G10702" t="str">
            <v>GR-2021/09-0001</v>
          </cell>
          <cell r="H10702" t="str">
            <v>202104-S0109, 202105-S0047, 202103-S0075, 202008-S0001, 202103-S0057, 202104-S0010</v>
          </cell>
          <cell r="I10702" t="str">
            <v>F</v>
          </cell>
          <cell r="J10702">
            <v>15851.47</v>
          </cell>
          <cell r="K10702">
            <v>15851.47</v>
          </cell>
          <cell r="L10702">
            <v>67799.91</v>
          </cell>
          <cell r="M10702" t="str">
            <v>F</v>
          </cell>
          <cell r="N10702">
            <v>4.2772</v>
          </cell>
          <cell r="O10702" t="str">
            <v>I</v>
          </cell>
        </row>
        <row r="10703">
          <cell r="F10703" t="str">
            <v>EISU8354680</v>
          </cell>
          <cell r="G10703" t="str">
            <v>GR-2021/09-0004</v>
          </cell>
          <cell r="H10703" t="str">
            <v>202103-S0038, 202106-S0010, 202106-S0021</v>
          </cell>
          <cell r="I10703" t="str">
            <v>F</v>
          </cell>
          <cell r="J10703">
            <v>13751.36</v>
          </cell>
          <cell r="K10703">
            <v>13751.36</v>
          </cell>
          <cell r="L10703">
            <v>58817.32</v>
          </cell>
          <cell r="M10703" t="str">
            <v>F</v>
          </cell>
          <cell r="N10703">
            <v>4.2772</v>
          </cell>
          <cell r="O10703" t="str">
            <v>I</v>
          </cell>
        </row>
        <row r="10704">
          <cell r="I10704" t="str">
            <v>T</v>
          </cell>
          <cell r="J10704">
            <v>42.6</v>
          </cell>
          <cell r="K10704">
            <v>42.6</v>
          </cell>
          <cell r="L10704">
            <v>127.8</v>
          </cell>
          <cell r="M10704" t="str">
            <v>F</v>
          </cell>
          <cell r="N10704">
            <v>3</v>
          </cell>
          <cell r="O10704" t="str">
            <v>L</v>
          </cell>
        </row>
        <row r="10705">
          <cell r="G10705" t="str">
            <v>SPO-2021/09-0025, SPO-2021/11-0043, SPO-2021/09-0019, SPO-2021/10-0028</v>
          </cell>
        </row>
        <row r="10705">
          <cell r="I10705" t="str">
            <v>F</v>
          </cell>
          <cell r="J10705">
            <v>47482</v>
          </cell>
          <cell r="K10705">
            <v>47482</v>
          </cell>
          <cell r="L10705">
            <v>142446</v>
          </cell>
          <cell r="M10705" t="str">
            <v>F</v>
          </cell>
          <cell r="N10705">
            <v>3</v>
          </cell>
          <cell r="O10705" t="str">
            <v>L</v>
          </cell>
        </row>
        <row r="10706">
          <cell r="F10706" t="str">
            <v>OOCU7117480</v>
          </cell>
          <cell r="G10706" t="str">
            <v>GR-2021/09-0013</v>
          </cell>
          <cell r="H10706" t="str">
            <v>202012-S0017, 202010-S0096, 202006-S0079, 202101-S0024, 202103-S0023, 202103-S0074, 202012-S0046, 202008-S0024, 202010-S0074, 202010-S0099</v>
          </cell>
          <cell r="I10706" t="str">
            <v>F</v>
          </cell>
          <cell r="J10706">
            <v>16486.06</v>
          </cell>
          <cell r="K10706">
            <v>16486.06</v>
          </cell>
          <cell r="L10706">
            <v>70594.96</v>
          </cell>
          <cell r="M10706" t="str">
            <v>F</v>
          </cell>
          <cell r="N10706">
            <v>4.2821</v>
          </cell>
          <cell r="O10706" t="str">
            <v>I</v>
          </cell>
        </row>
        <row r="10707">
          <cell r="F10707" t="str">
            <v>TLLU4177351</v>
          </cell>
          <cell r="G10707" t="str">
            <v>GR-2021/10-0008</v>
          </cell>
          <cell r="H10707" t="str">
            <v>202011-S0012, 202012-S0055, 202103-S0018, 202104-S0087</v>
          </cell>
          <cell r="I10707" t="str">
            <v>F</v>
          </cell>
          <cell r="J10707">
            <v>17895.79</v>
          </cell>
          <cell r="K10707">
            <v>17895.79</v>
          </cell>
          <cell r="L10707">
            <v>75149.79</v>
          </cell>
          <cell r="M10707" t="str">
            <v>F</v>
          </cell>
          <cell r="N10707">
            <v>4.1993</v>
          </cell>
          <cell r="O10707" t="str">
            <v>I</v>
          </cell>
        </row>
        <row r="10708">
          <cell r="F10708" t="str">
            <v>TLLU4439430</v>
          </cell>
          <cell r="G10708" t="str">
            <v>GR-2021/10-0007</v>
          </cell>
          <cell r="H10708" t="str">
            <v>202103-S0018, 202011-S0012</v>
          </cell>
          <cell r="I10708" t="str">
            <v>F</v>
          </cell>
          <cell r="J10708">
            <v>17591.88</v>
          </cell>
          <cell r="K10708">
            <v>17591.88</v>
          </cell>
          <cell r="L10708">
            <v>73873.58</v>
          </cell>
          <cell r="M10708" t="str">
            <v>F</v>
          </cell>
          <cell r="N10708">
            <v>4.1993</v>
          </cell>
          <cell r="O10708" t="str">
            <v>I</v>
          </cell>
        </row>
        <row r="10709">
          <cell r="F10709" t="str">
            <v>MSKU0048397 (KUCHING)</v>
          </cell>
          <cell r="G10709" t="str">
            <v>GR-2021/09-0011</v>
          </cell>
          <cell r="H10709" t="str">
            <v>202106-S0050</v>
          </cell>
          <cell r="I10709" t="str">
            <v>F</v>
          </cell>
          <cell r="J10709">
            <v>5383.21</v>
          </cell>
          <cell r="K10709">
            <v>5383.21</v>
          </cell>
          <cell r="L10709">
            <v>23025.07</v>
          </cell>
          <cell r="M10709" t="str">
            <v>F</v>
          </cell>
          <cell r="N10709">
            <v>4.2772</v>
          </cell>
          <cell r="O10709" t="str">
            <v>I</v>
          </cell>
        </row>
        <row r="10710">
          <cell r="F10710" t="str">
            <v>MSKU0048397 (KUCHING)</v>
          </cell>
          <cell r="G10710" t="str">
            <v>GR-2021/09-0010</v>
          </cell>
          <cell r="H10710" t="str">
            <v>202106-S0051</v>
          </cell>
          <cell r="I10710" t="str">
            <v>F</v>
          </cell>
          <cell r="J10710">
            <v>9872.08</v>
          </cell>
          <cell r="K10710">
            <v>9872.08</v>
          </cell>
          <cell r="L10710">
            <v>42224.86</v>
          </cell>
          <cell r="M10710" t="str">
            <v>F</v>
          </cell>
          <cell r="N10710">
            <v>4.2772</v>
          </cell>
          <cell r="O10710" t="str">
            <v>I</v>
          </cell>
        </row>
        <row r="10711">
          <cell r="I10711" t="str">
            <v>F</v>
          </cell>
          <cell r="J10711">
            <v>12.8</v>
          </cell>
          <cell r="K10711">
            <v>12.8</v>
          </cell>
          <cell r="L10711">
            <v>38.4</v>
          </cell>
          <cell r="M10711" t="str">
            <v>F</v>
          </cell>
          <cell r="N10711">
            <v>3</v>
          </cell>
        </row>
        <row r="10712">
          <cell r="F10712" t="str">
            <v>OOCU6971030</v>
          </cell>
          <cell r="G10712" t="str">
            <v>GR-2021/09-0009</v>
          </cell>
          <cell r="H10712" t="str">
            <v>202105-S0018, 202103-S0023, 202012-S0017, 202106-S0007, 202106-S0027, 202103-S0074, 202104-S0044, 202010-S0099, 202104-S0086, 202010-S0074, 202106-S0017, 202105-S0048, 202006-S0086, 202005-S0018, 202011-S0094, 202012-S0046</v>
          </cell>
          <cell r="I10712" t="str">
            <v>F</v>
          </cell>
          <cell r="J10712">
            <v>25395.69</v>
          </cell>
          <cell r="K10712">
            <v>25395.69</v>
          </cell>
          <cell r="L10712">
            <v>108746.88</v>
          </cell>
          <cell r="M10712" t="str">
            <v>F</v>
          </cell>
          <cell r="N10712">
            <v>4.2821</v>
          </cell>
          <cell r="O10712" t="str">
            <v>I</v>
          </cell>
        </row>
        <row r="10713">
          <cell r="F10713" t="str">
            <v>OOCU7081900</v>
          </cell>
          <cell r="G10713" t="str">
            <v>GR-2021/09-0008</v>
          </cell>
          <cell r="H10713" t="str">
            <v>202006-S0086, 201910-S0065, 202005-S0036, 202012-S0046</v>
          </cell>
          <cell r="I10713" t="str">
            <v>F</v>
          </cell>
          <cell r="J10713">
            <v>15066.92</v>
          </cell>
          <cell r="K10713">
            <v>15066.92</v>
          </cell>
          <cell r="L10713">
            <v>64518.06</v>
          </cell>
          <cell r="M10713" t="str">
            <v>F</v>
          </cell>
          <cell r="N10713">
            <v>4.2821</v>
          </cell>
          <cell r="O10713" t="str">
            <v>I</v>
          </cell>
        </row>
        <row r="10714">
          <cell r="F10714" t="str">
            <v>MAGU5608488</v>
          </cell>
          <cell r="G10714" t="str">
            <v>GR-2021/08-0021</v>
          </cell>
          <cell r="H10714" t="str">
            <v>202104-S0097, 202104-S0107</v>
          </cell>
          <cell r="I10714" t="str">
            <v>F</v>
          </cell>
          <cell r="J10714">
            <v>3368.34</v>
          </cell>
          <cell r="K10714">
            <v>3368.34</v>
          </cell>
          <cell r="L10714">
            <v>3368.34</v>
          </cell>
          <cell r="M10714" t="str">
            <v>F</v>
          </cell>
          <cell r="N10714">
            <v>1</v>
          </cell>
          <cell r="O10714" t="str">
            <v>I</v>
          </cell>
        </row>
        <row r="10715">
          <cell r="F10715" t="str">
            <v>MAGU5608488</v>
          </cell>
          <cell r="G10715" t="str">
            <v>GR-2021/08-0020</v>
          </cell>
          <cell r="H10715" t="str">
            <v>202104-S0098, 202106-S0032</v>
          </cell>
          <cell r="I10715" t="str">
            <v>F</v>
          </cell>
          <cell r="J10715">
            <v>23007.53</v>
          </cell>
          <cell r="K10715">
            <v>23007.53</v>
          </cell>
          <cell r="L10715">
            <v>23007.53</v>
          </cell>
          <cell r="M10715" t="str">
            <v>F</v>
          </cell>
          <cell r="N10715">
            <v>1</v>
          </cell>
          <cell r="O10715" t="str">
            <v>I</v>
          </cell>
        </row>
        <row r="10716">
          <cell r="F10716" t="str">
            <v>MAGU5608488</v>
          </cell>
          <cell r="G10716" t="str">
            <v>GR-2021/08-0019</v>
          </cell>
          <cell r="H10716" t="str">
            <v>202104-S0080</v>
          </cell>
          <cell r="I10716" t="str">
            <v>F</v>
          </cell>
          <cell r="J10716">
            <v>7021.63</v>
          </cell>
          <cell r="K10716">
            <v>7021.63</v>
          </cell>
          <cell r="L10716">
            <v>7021.63</v>
          </cell>
          <cell r="M10716" t="str">
            <v>F</v>
          </cell>
          <cell r="N10716">
            <v>1</v>
          </cell>
          <cell r="O10716" t="str">
            <v>I</v>
          </cell>
        </row>
        <row r="10717">
          <cell r="F10717" t="str">
            <v>MAGU5608488</v>
          </cell>
          <cell r="G10717" t="str">
            <v>GR-2021/08-0018</v>
          </cell>
          <cell r="H10717" t="str">
            <v>202106-S0009, 202106-S0062</v>
          </cell>
          <cell r="I10717" t="str">
            <v>F</v>
          </cell>
          <cell r="J10717">
            <v>7454.46</v>
          </cell>
          <cell r="K10717">
            <v>7454.46</v>
          </cell>
          <cell r="L10717">
            <v>7454.46</v>
          </cell>
          <cell r="M10717" t="str">
            <v>F</v>
          </cell>
          <cell r="N10717">
            <v>1</v>
          </cell>
          <cell r="O10717" t="str">
            <v>I</v>
          </cell>
        </row>
        <row r="10718">
          <cell r="F10718" t="str">
            <v>MAGU5608488</v>
          </cell>
          <cell r="G10718" t="str">
            <v>GR-2021/08-0017</v>
          </cell>
          <cell r="H10718" t="str">
            <v>202105-S0031</v>
          </cell>
          <cell r="I10718" t="str">
            <v>F</v>
          </cell>
          <cell r="J10718">
            <v>5778.22</v>
          </cell>
          <cell r="K10718">
            <v>5778.22</v>
          </cell>
          <cell r="L10718">
            <v>5778.22</v>
          </cell>
          <cell r="M10718" t="str">
            <v>F</v>
          </cell>
          <cell r="N10718">
            <v>1</v>
          </cell>
          <cell r="O10718" t="str">
            <v>I</v>
          </cell>
        </row>
        <row r="10719">
          <cell r="F10719" t="str">
            <v>MAGU5608488</v>
          </cell>
          <cell r="G10719" t="str">
            <v>GR-2021/08-0016</v>
          </cell>
          <cell r="H10719" t="str">
            <v>202106-S0023, 202106-S0036, 202105-S0040, 202105-S0005</v>
          </cell>
          <cell r="I10719" t="str">
            <v>F</v>
          </cell>
          <cell r="J10719">
            <v>39257.15</v>
          </cell>
          <cell r="K10719">
            <v>39257.15</v>
          </cell>
          <cell r="L10719">
            <v>39257.15</v>
          </cell>
          <cell r="M10719" t="str">
            <v>F</v>
          </cell>
          <cell r="N10719">
            <v>1</v>
          </cell>
          <cell r="O10719" t="str">
            <v>I</v>
          </cell>
        </row>
        <row r="10720">
          <cell r="F10720" t="str">
            <v>MAGU5608488</v>
          </cell>
          <cell r="G10720" t="str">
            <v>GR-2021/08-0015</v>
          </cell>
          <cell r="H10720" t="str">
            <v>202012-S0043</v>
          </cell>
          <cell r="I10720" t="str">
            <v>F</v>
          </cell>
          <cell r="J10720">
            <v>41218.86</v>
          </cell>
          <cell r="K10720">
            <v>41218.86</v>
          </cell>
          <cell r="L10720">
            <v>41218.86</v>
          </cell>
          <cell r="M10720" t="str">
            <v>F</v>
          </cell>
          <cell r="N10720">
            <v>1</v>
          </cell>
          <cell r="O10720" t="str">
            <v>I</v>
          </cell>
        </row>
        <row r="10721">
          <cell r="G10721" t="str">
            <v>GR-2021/08-0022</v>
          </cell>
        </row>
        <row r="10721">
          <cell r="I10721" t="str">
            <v>F</v>
          </cell>
          <cell r="J10721">
            <v>138</v>
          </cell>
          <cell r="K10721">
            <v>138</v>
          </cell>
          <cell r="L10721">
            <v>138</v>
          </cell>
          <cell r="M10721" t="str">
            <v>T</v>
          </cell>
          <cell r="N10721">
            <v>1</v>
          </cell>
        </row>
        <row r="10722">
          <cell r="F10722" t="str">
            <v>MAGU5608488</v>
          </cell>
          <cell r="G10722" t="str">
            <v>GR-2021/08-0014</v>
          </cell>
          <cell r="H10722" t="str">
            <v>202105-S0008, 202103-S0014, 202010-S0104, 202012-S0044, 202008-S0093, 202010-S0125, 202011-S0059, 202012-S0009, 202105-S0058</v>
          </cell>
          <cell r="I10722" t="str">
            <v>F</v>
          </cell>
          <cell r="J10722">
            <v>234697.19</v>
          </cell>
          <cell r="K10722">
            <v>234697.19</v>
          </cell>
          <cell r="L10722">
            <v>234697.19</v>
          </cell>
          <cell r="M10722" t="str">
            <v>F</v>
          </cell>
          <cell r="N10722">
            <v>1</v>
          </cell>
          <cell r="O10722" t="str">
            <v>I</v>
          </cell>
        </row>
        <row r="10723">
          <cell r="F10723" t="str">
            <v>MAGU5608488</v>
          </cell>
          <cell r="G10723" t="str">
            <v>GR-2021/08-0013</v>
          </cell>
          <cell r="H10723" t="str">
            <v>202101-S0039, 202106-S0026</v>
          </cell>
          <cell r="I10723" t="str">
            <v>F</v>
          </cell>
          <cell r="J10723">
            <v>128094.19</v>
          </cell>
          <cell r="K10723">
            <v>128094.19</v>
          </cell>
          <cell r="L10723">
            <v>128094.19</v>
          </cell>
          <cell r="M10723" t="str">
            <v>F</v>
          </cell>
          <cell r="N10723">
            <v>1</v>
          </cell>
        </row>
        <row r="10724">
          <cell r="F10724" t="str">
            <v>MAGU5608488</v>
          </cell>
          <cell r="G10724" t="str">
            <v>GR-2021/08-0012</v>
          </cell>
          <cell r="H10724" t="str">
            <v>202011-S0008, 202104-S0059, 202011-S0110, 202012-S0031, 202104-S0093, 202012-S0048, 202103-S0082, 202103-S0037, 202106-S0056, 202106-S0002, 202104-S0076, 202012-S0081, 202105-S0029, 202104-S0069, 202103-S0067, 202104-S0028, 202106-S0015, 202011-S0077, 202106-S0013</v>
          </cell>
          <cell r="I10724" t="str">
            <v>F</v>
          </cell>
          <cell r="J10724">
            <v>506948.82</v>
          </cell>
          <cell r="K10724">
            <v>506948.82</v>
          </cell>
          <cell r="L10724">
            <v>506948.82</v>
          </cell>
          <cell r="M10724" t="str">
            <v>F</v>
          </cell>
          <cell r="N10724">
            <v>1</v>
          </cell>
          <cell r="O10724" t="str">
            <v>I</v>
          </cell>
        </row>
        <row r="10725">
          <cell r="F10725" t="str">
            <v>FCIU9283663</v>
          </cell>
          <cell r="G10725" t="str">
            <v>GR-2021/08-0030</v>
          </cell>
          <cell r="H10725" t="str">
            <v>202106-S0029, 202104-S0079, 202105-S0026, 202105-S0065, 202104-S0019, 202106-S0020, 202103-S0004, 202105-S0039, 202106-S0059, 202106-S0044, 202105-S0038, 202104-S0051, 202106-S0014</v>
          </cell>
          <cell r="I10725" t="str">
            <v>F</v>
          </cell>
          <cell r="J10725">
            <v>46271.52</v>
          </cell>
          <cell r="K10725">
            <v>46271.52</v>
          </cell>
          <cell r="L10725">
            <v>197398.93</v>
          </cell>
          <cell r="M10725" t="str">
            <v>F</v>
          </cell>
          <cell r="N10725">
            <v>4.2661</v>
          </cell>
        </row>
        <row r="10726">
          <cell r="G10726" t="str">
            <v>SPO-2021/12-0029, SPO-2021/10-0029</v>
          </cell>
        </row>
        <row r="10726">
          <cell r="I10726" t="str">
            <v>F</v>
          </cell>
          <cell r="J10726">
            <v>35000</v>
          </cell>
          <cell r="K10726">
            <v>35000</v>
          </cell>
          <cell r="L10726">
            <v>105000</v>
          </cell>
          <cell r="M10726" t="str">
            <v>F</v>
          </cell>
          <cell r="N10726">
            <v>3</v>
          </cell>
        </row>
        <row r="10727">
          <cell r="I10727" t="str">
            <v>T</v>
          </cell>
          <cell r="J10727">
            <v>0</v>
          </cell>
          <cell r="K10727">
            <v>0</v>
          </cell>
          <cell r="L10727">
            <v>0</v>
          </cell>
          <cell r="M10727" t="str">
            <v>F</v>
          </cell>
          <cell r="N10727">
            <v>3</v>
          </cell>
        </row>
        <row r="10728">
          <cell r="G10728" t="str">
            <v>SPO-2021/10-0012</v>
          </cell>
        </row>
        <row r="10728">
          <cell r="I10728" t="str">
            <v>F</v>
          </cell>
          <cell r="J10728">
            <v>24300</v>
          </cell>
          <cell r="K10728">
            <v>24300</v>
          </cell>
          <cell r="L10728">
            <v>72900</v>
          </cell>
          <cell r="M10728" t="str">
            <v>F</v>
          </cell>
          <cell r="N10728">
            <v>3</v>
          </cell>
        </row>
        <row r="10729">
          <cell r="F10729" t="str">
            <v>OOCU7828641</v>
          </cell>
          <cell r="G10729" t="str">
            <v>GR-2021/08-0029</v>
          </cell>
          <cell r="H10729" t="str">
            <v>202106-S0016, 202105-S0053, 202006-S0034, 202104-S0078, 201907-S0014, 202106-S0042, 202103-S0007</v>
          </cell>
          <cell r="I10729" t="str">
            <v>F</v>
          </cell>
          <cell r="J10729">
            <v>19394.89</v>
          </cell>
          <cell r="K10729">
            <v>19394.89</v>
          </cell>
          <cell r="L10729">
            <v>82740.54</v>
          </cell>
          <cell r="M10729" t="str">
            <v>F</v>
          </cell>
          <cell r="N10729">
            <v>4.2661</v>
          </cell>
        </row>
        <row r="10730">
          <cell r="I10730" t="str">
            <v>F</v>
          </cell>
          <cell r="J10730">
            <v>3400</v>
          </cell>
          <cell r="K10730">
            <v>3400</v>
          </cell>
          <cell r="L10730">
            <v>10200</v>
          </cell>
          <cell r="M10730" t="str">
            <v>F</v>
          </cell>
          <cell r="N10730">
            <v>3</v>
          </cell>
          <cell r="O10730" t="str">
            <v>N</v>
          </cell>
        </row>
        <row r="10731">
          <cell r="I10731" t="str">
            <v>F</v>
          </cell>
          <cell r="J10731">
            <v>1250</v>
          </cell>
          <cell r="K10731">
            <v>1250</v>
          </cell>
          <cell r="L10731">
            <v>3750</v>
          </cell>
          <cell r="M10731" t="str">
            <v>F</v>
          </cell>
          <cell r="N10731">
            <v>3</v>
          </cell>
          <cell r="O10731" t="str">
            <v>N</v>
          </cell>
        </row>
        <row r="10732">
          <cell r="G10732" t="str">
            <v>SPO-2021/09-0023, SPO-2021/09-0020, SPO-2021/12-0030, SPO-2021/09-0022, SPO-2021/09-0021, SPO-2021/10-0031, SPO-2021/12-0017, SPO-2023/02-0018</v>
          </cell>
        </row>
        <row r="10732">
          <cell r="I10732" t="str">
            <v>F</v>
          </cell>
          <cell r="J10732">
            <v>419224</v>
          </cell>
          <cell r="K10732">
            <v>419224</v>
          </cell>
          <cell r="L10732">
            <v>1257672</v>
          </cell>
          <cell r="M10732" t="str">
            <v>F</v>
          </cell>
          <cell r="N10732">
            <v>3</v>
          </cell>
          <cell r="O10732" t="str">
            <v>L</v>
          </cell>
        </row>
        <row r="10733">
          <cell r="G10733" t="str">
            <v>SPO-2021/09-0025</v>
          </cell>
        </row>
        <row r="10733">
          <cell r="I10733" t="str">
            <v>F</v>
          </cell>
          <cell r="J10733">
            <v>950</v>
          </cell>
          <cell r="K10733">
            <v>950</v>
          </cell>
          <cell r="L10733">
            <v>2850</v>
          </cell>
          <cell r="M10733" t="str">
            <v>F</v>
          </cell>
          <cell r="N10733">
            <v>3</v>
          </cell>
        </row>
        <row r="10734">
          <cell r="F10734" t="str">
            <v>OOCU7862944</v>
          </cell>
          <cell r="G10734" t="str">
            <v>GR-2021/08-0028</v>
          </cell>
          <cell r="H10734" t="str">
            <v>202012-S0073, 202103-S0015, 202010-S0026</v>
          </cell>
          <cell r="I10734" t="str">
            <v>F</v>
          </cell>
          <cell r="J10734">
            <v>14775.57</v>
          </cell>
          <cell r="K10734">
            <v>14775.57</v>
          </cell>
          <cell r="L10734">
            <v>63034.06</v>
          </cell>
          <cell r="M10734" t="str">
            <v>F</v>
          </cell>
          <cell r="N10734">
            <v>4.2661</v>
          </cell>
        </row>
        <row r="10735">
          <cell r="F10735" t="str">
            <v>OOCU7927897</v>
          </cell>
          <cell r="G10735" t="str">
            <v>GR-2021/08-0027</v>
          </cell>
          <cell r="H10735" t="str">
            <v>202105-S0053, 202103-S0003</v>
          </cell>
          <cell r="I10735" t="str">
            <v>F</v>
          </cell>
          <cell r="J10735">
            <v>16512.78</v>
          </cell>
          <cell r="K10735">
            <v>16512.78</v>
          </cell>
          <cell r="L10735">
            <v>70445.17</v>
          </cell>
          <cell r="M10735" t="str">
            <v>F</v>
          </cell>
          <cell r="N10735">
            <v>4.2661</v>
          </cell>
        </row>
        <row r="10736">
          <cell r="G10736" t="str">
            <v>SPO-2021/10-0007, SPO-2021/12-0087, SPO-2021/12-0086</v>
          </cell>
        </row>
        <row r="10736">
          <cell r="I10736" t="str">
            <v>F</v>
          </cell>
          <cell r="J10736">
            <v>49455</v>
          </cell>
          <cell r="K10736">
            <v>49455</v>
          </cell>
          <cell r="L10736">
            <v>148365</v>
          </cell>
          <cell r="M10736" t="str">
            <v>F</v>
          </cell>
          <cell r="N10736">
            <v>3</v>
          </cell>
        </row>
        <row r="10737">
          <cell r="G10737" t="str">
            <v>SPO-2021/10-0013, SPO-2022/04-0033, SPO-2021/12-0072, SPO-2022/07-0001, SPO-2022/03-0025, SPO-2021/12-0096</v>
          </cell>
        </row>
        <row r="10737">
          <cell r="I10737" t="str">
            <v>F</v>
          </cell>
          <cell r="J10737">
            <v>106532.56</v>
          </cell>
          <cell r="K10737">
            <v>106532.56</v>
          </cell>
          <cell r="L10737">
            <v>319597.68</v>
          </cell>
          <cell r="M10737" t="str">
            <v>F</v>
          </cell>
          <cell r="N10737">
            <v>3</v>
          </cell>
          <cell r="O10737" t="str">
            <v>L</v>
          </cell>
        </row>
        <row r="10738">
          <cell r="G10738" t="str">
            <v>SPO-2021/10-0017</v>
          </cell>
        </row>
        <row r="10738">
          <cell r="I10738" t="str">
            <v>F</v>
          </cell>
          <cell r="J10738">
            <v>14400</v>
          </cell>
          <cell r="K10738">
            <v>14400</v>
          </cell>
          <cell r="L10738">
            <v>43200</v>
          </cell>
          <cell r="M10738" t="str">
            <v>F</v>
          </cell>
          <cell r="N10738">
            <v>3</v>
          </cell>
        </row>
        <row r="10739">
          <cell r="G10739" t="str">
            <v>SPO-2021/09-0019, SPO-2021/09-0025</v>
          </cell>
        </row>
        <row r="10739">
          <cell r="I10739" t="str">
            <v>F</v>
          </cell>
          <cell r="J10739">
            <v>37620</v>
          </cell>
          <cell r="K10739">
            <v>37620</v>
          </cell>
          <cell r="L10739">
            <v>112860</v>
          </cell>
          <cell r="M10739" t="str">
            <v>F</v>
          </cell>
          <cell r="N10739">
            <v>3</v>
          </cell>
        </row>
        <row r="10740">
          <cell r="G10740" t="str">
            <v>SPO-2021/11-0037</v>
          </cell>
        </row>
        <row r="10740">
          <cell r="I10740" t="str">
            <v>F</v>
          </cell>
          <cell r="J10740">
            <v>56163</v>
          </cell>
          <cell r="K10740">
            <v>56163</v>
          </cell>
          <cell r="L10740">
            <v>168489</v>
          </cell>
          <cell r="M10740" t="str">
            <v>F</v>
          </cell>
          <cell r="N10740">
            <v>3</v>
          </cell>
        </row>
        <row r="10741">
          <cell r="G10741" t="str">
            <v>SPO-2021/10-0046</v>
          </cell>
        </row>
        <row r="10741">
          <cell r="I10741" t="str">
            <v>F</v>
          </cell>
          <cell r="J10741">
            <v>15850</v>
          </cell>
          <cell r="K10741">
            <v>15850</v>
          </cell>
          <cell r="L10741">
            <v>47550</v>
          </cell>
          <cell r="M10741" t="str">
            <v>F</v>
          </cell>
          <cell r="N10741">
            <v>3</v>
          </cell>
        </row>
        <row r="10742">
          <cell r="G10742" t="str">
            <v>SPO-2021/10-0043</v>
          </cell>
        </row>
        <row r="10742">
          <cell r="I10742" t="str">
            <v>F</v>
          </cell>
          <cell r="J10742">
            <v>6790</v>
          </cell>
          <cell r="K10742">
            <v>6790</v>
          </cell>
          <cell r="L10742">
            <v>20370</v>
          </cell>
          <cell r="M10742" t="str">
            <v>F</v>
          </cell>
          <cell r="N10742">
            <v>3</v>
          </cell>
        </row>
        <row r="10743">
          <cell r="G10743" t="str">
            <v>SPO-2022/09-0021</v>
          </cell>
        </row>
        <row r="10743">
          <cell r="I10743" t="str">
            <v>F</v>
          </cell>
          <cell r="J10743">
            <v>5360</v>
          </cell>
          <cell r="K10743">
            <v>5360</v>
          </cell>
          <cell r="L10743">
            <v>16080</v>
          </cell>
          <cell r="M10743" t="str">
            <v>F</v>
          </cell>
          <cell r="N10743">
            <v>3</v>
          </cell>
          <cell r="O10743" t="str">
            <v>N</v>
          </cell>
        </row>
        <row r="10744">
          <cell r="G10744" t="str">
            <v>SPO-2021/11-0044, SPO-2022/04-0044</v>
          </cell>
        </row>
        <row r="10744">
          <cell r="I10744" t="str">
            <v>F</v>
          </cell>
          <cell r="J10744">
            <v>124848</v>
          </cell>
          <cell r="K10744">
            <v>124848</v>
          </cell>
          <cell r="L10744">
            <v>374544</v>
          </cell>
          <cell r="M10744" t="str">
            <v>F</v>
          </cell>
          <cell r="N10744">
            <v>3</v>
          </cell>
          <cell r="O10744" t="str">
            <v>L</v>
          </cell>
        </row>
        <row r="10745">
          <cell r="G10745" t="str">
            <v>SPO-2022/02-0003</v>
          </cell>
        </row>
        <row r="10745">
          <cell r="I10745" t="str">
            <v>F</v>
          </cell>
          <cell r="J10745">
            <v>600</v>
          </cell>
          <cell r="K10745">
            <v>600</v>
          </cell>
          <cell r="L10745">
            <v>1800</v>
          </cell>
          <cell r="M10745" t="str">
            <v>F</v>
          </cell>
          <cell r="N10745">
            <v>3</v>
          </cell>
          <cell r="O10745" t="str">
            <v>L</v>
          </cell>
        </row>
        <row r="10746">
          <cell r="G10746" t="str">
            <v>SPO-2021/12-0007</v>
          </cell>
        </row>
        <row r="10746">
          <cell r="I10746" t="str">
            <v>F</v>
          </cell>
          <cell r="J10746">
            <v>6937</v>
          </cell>
          <cell r="K10746">
            <v>6937</v>
          </cell>
          <cell r="L10746">
            <v>20811</v>
          </cell>
          <cell r="M10746" t="str">
            <v>F</v>
          </cell>
          <cell r="N10746">
            <v>3</v>
          </cell>
        </row>
        <row r="10747">
          <cell r="G10747" t="str">
            <v>SPO-2021/09-0002, SPO-2022/03-0010, SPO-2021/12-0101, SPO-2021/10-0043, SPO-2021/11-0046, SPO-2021/12-0052</v>
          </cell>
        </row>
        <row r="10747">
          <cell r="I10747" t="str">
            <v>F</v>
          </cell>
          <cell r="J10747">
            <v>30556.8</v>
          </cell>
          <cell r="K10747">
            <v>30556.8</v>
          </cell>
          <cell r="L10747">
            <v>91670.4</v>
          </cell>
          <cell r="M10747" t="str">
            <v>F</v>
          </cell>
          <cell r="N10747">
            <v>3</v>
          </cell>
          <cell r="O10747" t="str">
            <v>L</v>
          </cell>
        </row>
        <row r="10748">
          <cell r="G10748" t="str">
            <v>SPO-2021/10-0012</v>
          </cell>
        </row>
        <row r="10748">
          <cell r="I10748" t="str">
            <v>F</v>
          </cell>
          <cell r="J10748">
            <v>18620</v>
          </cell>
          <cell r="K10748">
            <v>18620</v>
          </cell>
          <cell r="L10748">
            <v>55860</v>
          </cell>
          <cell r="M10748" t="str">
            <v>F</v>
          </cell>
          <cell r="N10748">
            <v>3</v>
          </cell>
        </row>
        <row r="10749">
          <cell r="F10749" t="str">
            <v>CAIU4965180</v>
          </cell>
          <cell r="G10749" t="str">
            <v>GR-2021/08-0011</v>
          </cell>
          <cell r="H10749" t="str">
            <v>202105-S0006, 202104-S0094, 202101-S0035, 202104-S0001, 202106-S0022, 202101-S0036, 202012-S0005, 202104-S0002</v>
          </cell>
          <cell r="I10749" t="str">
            <v>F</v>
          </cell>
          <cell r="J10749">
            <v>115246.43</v>
          </cell>
          <cell r="K10749">
            <v>115246.43</v>
          </cell>
          <cell r="L10749">
            <v>115246.43</v>
          </cell>
          <cell r="M10749" t="str">
            <v>F</v>
          </cell>
          <cell r="N10749">
            <v>1</v>
          </cell>
        </row>
        <row r="10750">
          <cell r="G10750" t="str">
            <v>SPO-2021/10-0009</v>
          </cell>
        </row>
        <row r="10750">
          <cell r="I10750" t="str">
            <v>F</v>
          </cell>
          <cell r="J10750">
            <v>19800</v>
          </cell>
          <cell r="K10750">
            <v>19800</v>
          </cell>
          <cell r="L10750">
            <v>19800</v>
          </cell>
          <cell r="M10750" t="str">
            <v>F</v>
          </cell>
          <cell r="N10750">
            <v>1</v>
          </cell>
        </row>
        <row r="10751">
          <cell r="F10751" t="str">
            <v>CAIU4965180</v>
          </cell>
          <cell r="G10751" t="str">
            <v>GR-2021/08-0010</v>
          </cell>
          <cell r="H10751" t="str">
            <v>202103-S0039</v>
          </cell>
          <cell r="I10751" t="str">
            <v>F</v>
          </cell>
          <cell r="J10751">
            <v>24287.6</v>
          </cell>
          <cell r="K10751">
            <v>24287.6</v>
          </cell>
          <cell r="L10751">
            <v>24287.6</v>
          </cell>
          <cell r="M10751" t="str">
            <v>F</v>
          </cell>
          <cell r="N10751">
            <v>1</v>
          </cell>
        </row>
        <row r="10752">
          <cell r="F10752" t="str">
            <v>CAIU4965180</v>
          </cell>
          <cell r="G10752" t="str">
            <v>GR-2021/08-0009</v>
          </cell>
          <cell r="H10752" t="str">
            <v>202106-S0035, 202106-S0011, 202003-S0017, 202103-S0096, 202105-S0056, 202103-S0034, 202011-S0097, 202104-S0032</v>
          </cell>
          <cell r="I10752" t="str">
            <v>F</v>
          </cell>
          <cell r="J10752">
            <v>101446.3</v>
          </cell>
          <cell r="K10752">
            <v>101446.3</v>
          </cell>
          <cell r="L10752">
            <v>101446.3</v>
          </cell>
          <cell r="M10752" t="str">
            <v>F</v>
          </cell>
          <cell r="N10752">
            <v>1</v>
          </cell>
        </row>
        <row r="10753">
          <cell r="F10753" t="str">
            <v>OOCU8023997</v>
          </cell>
          <cell r="G10753" t="str">
            <v>GR-2021/08-0025</v>
          </cell>
          <cell r="H10753" t="str">
            <v>202106-S0046, 202012-S0079, 202011-S0012, 202104-S0050</v>
          </cell>
          <cell r="I10753" t="str">
            <v>F</v>
          </cell>
          <cell r="J10753">
            <v>15378.92</v>
          </cell>
          <cell r="K10753">
            <v>15378.92</v>
          </cell>
          <cell r="L10753">
            <v>65608.01</v>
          </cell>
          <cell r="M10753" t="str">
            <v>F</v>
          </cell>
          <cell r="N10753">
            <v>4.2661</v>
          </cell>
        </row>
        <row r="10754">
          <cell r="F10754" t="str">
            <v>OOCU7957166</v>
          </cell>
          <cell r="G10754" t="str">
            <v>GR-2021/08-0026</v>
          </cell>
          <cell r="H10754" t="str">
            <v>202106-S0046, 202103-S0018, 202011-S0012</v>
          </cell>
          <cell r="I10754" t="str">
            <v>F</v>
          </cell>
          <cell r="J10754">
            <v>19427.78</v>
          </cell>
          <cell r="K10754">
            <v>19427.78</v>
          </cell>
          <cell r="L10754">
            <v>82880.85</v>
          </cell>
          <cell r="M10754" t="str">
            <v>F</v>
          </cell>
          <cell r="N10754">
            <v>4.2661</v>
          </cell>
        </row>
        <row r="10755">
          <cell r="G10755" t="str">
            <v>SPO-2021/09-0013, SPO-2021/10-0005</v>
          </cell>
        </row>
        <row r="10755">
          <cell r="I10755" t="str">
            <v>F</v>
          </cell>
          <cell r="J10755">
            <v>18380</v>
          </cell>
          <cell r="K10755">
            <v>18380</v>
          </cell>
          <cell r="L10755">
            <v>55140</v>
          </cell>
          <cell r="M10755" t="str">
            <v>F</v>
          </cell>
          <cell r="N10755">
            <v>3</v>
          </cell>
        </row>
        <row r="10756">
          <cell r="I10756" t="str">
            <v>F</v>
          </cell>
          <cell r="J10756">
            <v>464.13</v>
          </cell>
          <cell r="K10756">
            <v>464.13</v>
          </cell>
          <cell r="L10756">
            <v>1856.52</v>
          </cell>
          <cell r="M10756" t="str">
            <v>F</v>
          </cell>
          <cell r="N10756">
            <v>4</v>
          </cell>
          <cell r="O10756" t="str">
            <v>N</v>
          </cell>
        </row>
        <row r="10757">
          <cell r="G10757" t="str">
            <v>SPO-2021/12-0109, SPO-2021/12-0028, SPO-2022/04-0044, SPO-2021/11-0044, SPO-2022/05-0030</v>
          </cell>
        </row>
        <row r="10757">
          <cell r="I10757" t="str">
            <v>F</v>
          </cell>
          <cell r="J10757">
            <v>114758.7</v>
          </cell>
          <cell r="K10757">
            <v>114758.7</v>
          </cell>
          <cell r="L10757">
            <v>344276.1</v>
          </cell>
          <cell r="M10757" t="str">
            <v>F</v>
          </cell>
          <cell r="N10757">
            <v>3</v>
          </cell>
          <cell r="O10757" t="str">
            <v>L</v>
          </cell>
        </row>
        <row r="10758">
          <cell r="I10758" t="str">
            <v>F</v>
          </cell>
          <cell r="J10758">
            <v>92.48</v>
          </cell>
          <cell r="K10758">
            <v>92.48</v>
          </cell>
          <cell r="L10758">
            <v>40783.68</v>
          </cell>
          <cell r="M10758" t="str">
            <v>F</v>
          </cell>
          <cell r="N10758">
            <v>441</v>
          </cell>
        </row>
        <row r="10759">
          <cell r="G10759" t="str">
            <v>SPO-2021/10-0012</v>
          </cell>
        </row>
        <row r="10759">
          <cell r="I10759" t="str">
            <v>F</v>
          </cell>
          <cell r="J10759">
            <v>11200</v>
          </cell>
          <cell r="K10759">
            <v>11200</v>
          </cell>
          <cell r="L10759">
            <v>33600</v>
          </cell>
          <cell r="M10759" t="str">
            <v>F</v>
          </cell>
          <cell r="N10759">
            <v>3</v>
          </cell>
        </row>
        <row r="10760">
          <cell r="G10760" t="str">
            <v>GR-2021/09-0015</v>
          </cell>
        </row>
        <row r="10760">
          <cell r="I10760" t="str">
            <v>F</v>
          </cell>
          <cell r="J10760">
            <v>1456</v>
          </cell>
          <cell r="K10760">
            <v>1456</v>
          </cell>
          <cell r="L10760">
            <v>1456</v>
          </cell>
          <cell r="M10760" t="str">
            <v>F</v>
          </cell>
          <cell r="N10760">
            <v>1</v>
          </cell>
        </row>
        <row r="10761">
          <cell r="F10761" t="str">
            <v>WBPU7000692</v>
          </cell>
          <cell r="G10761" t="str">
            <v>GR-2021/08-0024</v>
          </cell>
          <cell r="H10761" t="str">
            <v>202103-S0080</v>
          </cell>
          <cell r="I10761" t="str">
            <v>F</v>
          </cell>
          <cell r="J10761">
            <v>22608.45</v>
          </cell>
          <cell r="K10761">
            <v>22608.45</v>
          </cell>
          <cell r="L10761">
            <v>22608.45</v>
          </cell>
          <cell r="M10761" t="str">
            <v>F</v>
          </cell>
          <cell r="N10761">
            <v>1</v>
          </cell>
        </row>
        <row r="10762">
          <cell r="F10762" t="str">
            <v>WBPU7000692</v>
          </cell>
          <cell r="G10762" t="str">
            <v>GR-2021/08-0023</v>
          </cell>
          <cell r="H10762" t="str">
            <v>202106-S0043, 202105-S0036, 202106-S0019, 202103-S0079, 202107-S0007, 202103-S0073, 202105-S0014, 202104-S0101, 202104-S0110, 202105-S0021, 202011-S0011, 202103-S0032, 202106-S0053, 202106-S0018, 202105-S0033, 202104-S0077, 202105-S0012, 202106-S0045, 202106-S0037, 202106-S0033</v>
          </cell>
          <cell r="I10762" t="str">
            <v>F</v>
          </cell>
          <cell r="J10762">
            <v>427628.88</v>
          </cell>
          <cell r="K10762">
            <v>427628.88</v>
          </cell>
          <cell r="L10762">
            <v>427628.88</v>
          </cell>
          <cell r="M10762" t="str">
            <v>F</v>
          </cell>
          <cell r="N10762">
            <v>1</v>
          </cell>
        </row>
        <row r="10763">
          <cell r="G10763" t="str">
            <v>SPO-2021/10-0012</v>
          </cell>
        </row>
        <row r="10763">
          <cell r="I10763" t="str">
            <v>F</v>
          </cell>
          <cell r="J10763">
            <v>4600</v>
          </cell>
          <cell r="K10763">
            <v>4600</v>
          </cell>
          <cell r="L10763">
            <v>13800</v>
          </cell>
          <cell r="M10763" t="str">
            <v>F</v>
          </cell>
          <cell r="N10763">
            <v>3</v>
          </cell>
        </row>
        <row r="10764">
          <cell r="F10764" t="str">
            <v>CSNU6974281</v>
          </cell>
          <cell r="G10764" t="str">
            <v>GR-2021/08-0008</v>
          </cell>
          <cell r="H10764" t="str">
            <v>202103-S0098, 202103-S0106</v>
          </cell>
          <cell r="I10764" t="str">
            <v>F</v>
          </cell>
          <cell r="J10764">
            <v>18520.92</v>
          </cell>
          <cell r="K10764">
            <v>18520.92</v>
          </cell>
          <cell r="L10764">
            <v>79145.45</v>
          </cell>
          <cell r="M10764" t="str">
            <v>F</v>
          </cell>
          <cell r="N10764">
            <v>4.2733</v>
          </cell>
        </row>
        <row r="10765">
          <cell r="I10765" t="str">
            <v>F</v>
          </cell>
          <cell r="J10765">
            <v>1550</v>
          </cell>
          <cell r="K10765">
            <v>1550</v>
          </cell>
          <cell r="L10765">
            <v>4650</v>
          </cell>
          <cell r="M10765" t="str">
            <v>F</v>
          </cell>
          <cell r="N10765">
            <v>3</v>
          </cell>
        </row>
        <row r="10766">
          <cell r="G10766" t="str">
            <v>SPO-2021/07-0007</v>
          </cell>
        </row>
        <row r="10766">
          <cell r="I10766" t="str">
            <v>F</v>
          </cell>
          <cell r="J10766">
            <v>9000</v>
          </cell>
          <cell r="K10766">
            <v>9000</v>
          </cell>
          <cell r="L10766">
            <v>27000</v>
          </cell>
          <cell r="M10766" t="str">
            <v>F</v>
          </cell>
          <cell r="N10766">
            <v>3</v>
          </cell>
        </row>
        <row r="10767">
          <cell r="I10767" t="str">
            <v>F</v>
          </cell>
          <cell r="J10767">
            <v>170840</v>
          </cell>
          <cell r="K10767">
            <v>170840</v>
          </cell>
          <cell r="L10767">
            <v>512520</v>
          </cell>
          <cell r="M10767" t="str">
            <v>F</v>
          </cell>
          <cell r="N10767">
            <v>3</v>
          </cell>
        </row>
        <row r="10768">
          <cell r="G10768" t="str">
            <v>SPO-2021/09-0013</v>
          </cell>
        </row>
        <row r="10768">
          <cell r="I10768" t="str">
            <v>F</v>
          </cell>
          <cell r="J10768">
            <v>270</v>
          </cell>
          <cell r="K10768">
            <v>270</v>
          </cell>
          <cell r="L10768">
            <v>810</v>
          </cell>
          <cell r="M10768" t="str">
            <v>F</v>
          </cell>
          <cell r="N10768">
            <v>3</v>
          </cell>
        </row>
        <row r="10769">
          <cell r="G10769" t="str">
            <v>SPO-2021/09-0007</v>
          </cell>
        </row>
        <row r="10769">
          <cell r="I10769" t="str">
            <v>F</v>
          </cell>
          <cell r="J10769">
            <v>15575</v>
          </cell>
          <cell r="K10769">
            <v>15575</v>
          </cell>
          <cell r="L10769">
            <v>46725</v>
          </cell>
          <cell r="M10769" t="str">
            <v>F</v>
          </cell>
          <cell r="N10769">
            <v>3</v>
          </cell>
        </row>
        <row r="10770">
          <cell r="G10770" t="str">
            <v>SPO-2023/03-0048</v>
          </cell>
        </row>
        <row r="10770">
          <cell r="I10770" t="str">
            <v>F</v>
          </cell>
          <cell r="J10770">
            <v>4400</v>
          </cell>
          <cell r="K10770">
            <v>4400</v>
          </cell>
          <cell r="L10770">
            <v>13200</v>
          </cell>
          <cell r="M10770" t="str">
            <v>F</v>
          </cell>
          <cell r="N10770">
            <v>3</v>
          </cell>
          <cell r="O10770" t="str">
            <v>N</v>
          </cell>
        </row>
        <row r="10771">
          <cell r="I10771" t="str">
            <v>F</v>
          </cell>
          <cell r="J10771">
            <v>13300</v>
          </cell>
          <cell r="K10771">
            <v>13300</v>
          </cell>
          <cell r="L10771">
            <v>13300</v>
          </cell>
          <cell r="M10771" t="str">
            <v>F</v>
          </cell>
          <cell r="N10771">
            <v>1</v>
          </cell>
        </row>
        <row r="10772">
          <cell r="G10772" t="str">
            <v>SPO-2021/12-0096</v>
          </cell>
        </row>
        <row r="10772">
          <cell r="I10772" t="str">
            <v>F</v>
          </cell>
          <cell r="J10772">
            <v>26.85</v>
          </cell>
          <cell r="K10772">
            <v>26.85</v>
          </cell>
          <cell r="L10772">
            <v>80.55</v>
          </cell>
          <cell r="M10772" t="str">
            <v>F</v>
          </cell>
          <cell r="N10772">
            <v>3</v>
          </cell>
        </row>
        <row r="10773">
          <cell r="G10773" t="str">
            <v>SPO-2021/10-0046</v>
          </cell>
        </row>
        <row r="10773">
          <cell r="I10773" t="str">
            <v>F</v>
          </cell>
          <cell r="J10773">
            <v>3300</v>
          </cell>
          <cell r="K10773">
            <v>3300</v>
          </cell>
          <cell r="L10773">
            <v>9900</v>
          </cell>
          <cell r="M10773" t="str">
            <v>F</v>
          </cell>
          <cell r="N10773">
            <v>3</v>
          </cell>
        </row>
        <row r="10774">
          <cell r="F10774" t="str">
            <v>TGBU5167125</v>
          </cell>
          <cell r="G10774" t="str">
            <v>GR-2021/08-0007</v>
          </cell>
          <cell r="H10774" t="str">
            <v>202012-S0045, 202105-S0027, 202105-S0025, 202103-S0020, 202002-S0042, 202105-S0049, 202105-S0003, 202105-S0052</v>
          </cell>
          <cell r="I10774" t="str">
            <v>F</v>
          </cell>
          <cell r="J10774">
            <v>22575.9</v>
          </cell>
          <cell r="K10774">
            <v>22575.9</v>
          </cell>
          <cell r="L10774">
            <v>96306.53</v>
          </cell>
          <cell r="M10774" t="str">
            <v>F</v>
          </cell>
          <cell r="N10774">
            <v>4.2659</v>
          </cell>
        </row>
        <row r="10775">
          <cell r="F10775" t="str">
            <v>MSKU9240034 (KUCHING)</v>
          </cell>
          <cell r="G10775" t="str">
            <v>GR-2021/08-0005</v>
          </cell>
          <cell r="H10775" t="str">
            <v>202103-S0068</v>
          </cell>
          <cell r="I10775" t="str">
            <v>F</v>
          </cell>
          <cell r="J10775">
            <v>1293</v>
          </cell>
          <cell r="K10775">
            <v>1293</v>
          </cell>
          <cell r="L10775">
            <v>5440.81</v>
          </cell>
          <cell r="M10775" t="str">
            <v>F</v>
          </cell>
          <cell r="N10775">
            <v>4.2079</v>
          </cell>
        </row>
        <row r="10776">
          <cell r="F10776" t="str">
            <v>MSKU9240034 (KUCHING)</v>
          </cell>
          <cell r="G10776" t="str">
            <v>GR-2021/08-0004</v>
          </cell>
          <cell r="H10776" t="str">
            <v>202103-S0069</v>
          </cell>
          <cell r="I10776" t="str">
            <v>F</v>
          </cell>
          <cell r="J10776">
            <v>10438.4</v>
          </cell>
          <cell r="K10776">
            <v>10438.4</v>
          </cell>
          <cell r="L10776">
            <v>43923.74</v>
          </cell>
          <cell r="M10776" t="str">
            <v>F</v>
          </cell>
          <cell r="N10776">
            <v>4.2079</v>
          </cell>
        </row>
        <row r="10777">
          <cell r="F10777" t="str">
            <v>MSKU9240034 (KUCHING)</v>
          </cell>
          <cell r="G10777" t="str">
            <v>GR-2021/08-0003</v>
          </cell>
          <cell r="H10777" t="str">
            <v>202103-S0070</v>
          </cell>
          <cell r="I10777" t="str">
            <v>F</v>
          </cell>
          <cell r="J10777">
            <v>4868.86</v>
          </cell>
          <cell r="K10777">
            <v>4868.86</v>
          </cell>
          <cell r="L10777">
            <v>20487.68</v>
          </cell>
          <cell r="M10777" t="str">
            <v>F</v>
          </cell>
          <cell r="N10777">
            <v>4.2079</v>
          </cell>
        </row>
        <row r="10778">
          <cell r="F10778" t="str">
            <v>FSCU8155749</v>
          </cell>
          <cell r="G10778" t="str">
            <v>GR-2021/07-0034</v>
          </cell>
          <cell r="H10778" t="str">
            <v>202103-S0032, 202103-S0092, 202106-S0025, 202105-S0057, 202012-S0060, 202104-S0048, 202105-S0033, 202010-S0079, 202103-S0104, 202104-S0056, 202105-S0036, 202104-S0077, 202104-S0106</v>
          </cell>
          <cell r="I10778" t="str">
            <v>F</v>
          </cell>
          <cell r="J10778">
            <v>677081.24</v>
          </cell>
          <cell r="K10778">
            <v>677081.24</v>
          </cell>
          <cell r="L10778">
            <v>677081.24</v>
          </cell>
          <cell r="M10778" t="str">
            <v>F</v>
          </cell>
          <cell r="N10778">
            <v>1</v>
          </cell>
        </row>
        <row r="10779">
          <cell r="G10779" t="str">
            <v>GR-2021/07-0004</v>
          </cell>
        </row>
        <row r="10779">
          <cell r="I10779" t="str">
            <v>F</v>
          </cell>
          <cell r="J10779">
            <v>25.41</v>
          </cell>
          <cell r="K10779">
            <v>25.41</v>
          </cell>
          <cell r="L10779">
            <v>25.41</v>
          </cell>
          <cell r="M10779" t="str">
            <v>F</v>
          </cell>
          <cell r="N10779">
            <v>1</v>
          </cell>
        </row>
        <row r="10780">
          <cell r="F10780" t="str">
            <v>OOLU8612118</v>
          </cell>
          <cell r="G10780" t="str">
            <v>GR-2021/08-0006</v>
          </cell>
          <cell r="H10780" t="str">
            <v>202103-S0021, 202105-S0053, 202105-S0062, 202103-S0003, 202104-S0078, 202104-S0061, 202104-S0095, 202012-S0042, 202105-S0043, 202104-S0008</v>
          </cell>
          <cell r="I10780" t="str">
            <v>F</v>
          </cell>
          <cell r="J10780">
            <v>20820.44</v>
          </cell>
          <cell r="K10780">
            <v>20820.44</v>
          </cell>
          <cell r="L10780">
            <v>88817.91</v>
          </cell>
          <cell r="M10780" t="str">
            <v>F</v>
          </cell>
          <cell r="N10780">
            <v>4.2659</v>
          </cell>
        </row>
        <row r="10781">
          <cell r="F10781" t="str">
            <v>OOLU9597260</v>
          </cell>
          <cell r="G10781" t="str">
            <v>GR-2021/08-0001</v>
          </cell>
          <cell r="H10781" t="str">
            <v>202012-S0042, 202006-S0073, 202005-S0006, 202101-S0004, 202103-S0021, 202106-S0016, 202005-S0016, 202012-S0051, 202105-S0053, 202104-S0078, 202006-S0034, 202103-S0007</v>
          </cell>
          <cell r="I10781" t="str">
            <v>F</v>
          </cell>
          <cell r="J10781">
            <v>17167.97</v>
          </cell>
          <cell r="K10781">
            <v>17167.97</v>
          </cell>
          <cell r="L10781">
            <v>73236.84</v>
          </cell>
          <cell r="M10781" t="str">
            <v>F</v>
          </cell>
          <cell r="N10781">
            <v>4.2659</v>
          </cell>
        </row>
        <row r="10782">
          <cell r="F10782" t="str">
            <v>OOLU9142282</v>
          </cell>
          <cell r="G10782" t="str">
            <v>GR-2021/08-0002</v>
          </cell>
          <cell r="H10782" t="str">
            <v>202012-S0073, 202103-S0015</v>
          </cell>
          <cell r="I10782" t="str">
            <v>F</v>
          </cell>
          <cell r="J10782">
            <v>14703.45</v>
          </cell>
          <cell r="K10782">
            <v>14703.45</v>
          </cell>
          <cell r="L10782">
            <v>62723.45</v>
          </cell>
          <cell r="M10782" t="str">
            <v>F</v>
          </cell>
          <cell r="N10782">
            <v>4.2659</v>
          </cell>
        </row>
        <row r="10783">
          <cell r="G10783" t="str">
            <v>SPO-2021/08-0016</v>
          </cell>
        </row>
        <row r="10783">
          <cell r="I10783" t="str">
            <v>F</v>
          </cell>
          <cell r="J10783">
            <v>3200</v>
          </cell>
          <cell r="K10783">
            <v>3200</v>
          </cell>
          <cell r="L10783">
            <v>9600</v>
          </cell>
          <cell r="M10783" t="str">
            <v>F</v>
          </cell>
          <cell r="N10783">
            <v>3</v>
          </cell>
        </row>
        <row r="10784">
          <cell r="F10784" t="str">
            <v>BSIU9820517</v>
          </cell>
          <cell r="G10784" t="str">
            <v>GR-2021/07-0047</v>
          </cell>
          <cell r="H10784" t="str">
            <v>202106-S0032, 202104-S0098</v>
          </cell>
          <cell r="I10784" t="str">
            <v>F</v>
          </cell>
          <cell r="J10784">
            <v>34453.32</v>
          </cell>
          <cell r="K10784">
            <v>34453.32</v>
          </cell>
          <cell r="L10784">
            <v>34453.32</v>
          </cell>
          <cell r="M10784" t="str">
            <v>F</v>
          </cell>
          <cell r="N10784">
            <v>1</v>
          </cell>
        </row>
        <row r="10785">
          <cell r="F10785" t="str">
            <v>BSIU9820517</v>
          </cell>
          <cell r="G10785" t="str">
            <v>GR-2021/07-0046</v>
          </cell>
          <cell r="H10785" t="str">
            <v>202012-S0033, 202103-S0025, 202105-S0023</v>
          </cell>
          <cell r="I10785" t="str">
            <v>F</v>
          </cell>
          <cell r="J10785">
            <v>26633.18</v>
          </cell>
          <cell r="K10785">
            <v>26633.18</v>
          </cell>
          <cell r="L10785">
            <v>26633.18</v>
          </cell>
          <cell r="M10785" t="str">
            <v>F</v>
          </cell>
          <cell r="N10785">
            <v>1</v>
          </cell>
        </row>
        <row r="10786">
          <cell r="F10786" t="str">
            <v>BSIU9820517</v>
          </cell>
          <cell r="G10786" t="str">
            <v>GR-2021/07-0045</v>
          </cell>
          <cell r="H10786" t="str">
            <v>202106-S0009, 202105-S0019, 202106-S0001, 202105-S0060, 202104-S0060, 202105-S0024, 202105-S0051, 202105-S0030</v>
          </cell>
          <cell r="I10786" t="str">
            <v>F</v>
          </cell>
          <cell r="J10786">
            <v>38391.27</v>
          </cell>
          <cell r="K10786">
            <v>38391.27</v>
          </cell>
          <cell r="L10786">
            <v>38391.27</v>
          </cell>
          <cell r="M10786" t="str">
            <v>F</v>
          </cell>
          <cell r="N10786">
            <v>1</v>
          </cell>
        </row>
        <row r="10787">
          <cell r="F10787" t="str">
            <v>BSIU9820517</v>
          </cell>
          <cell r="G10787" t="str">
            <v>GR-2021/07-0044</v>
          </cell>
          <cell r="H10787" t="str">
            <v>202104-S0075, 202105-S0031, 202012-S0062, 202103-S0058</v>
          </cell>
          <cell r="I10787" t="str">
            <v>F</v>
          </cell>
          <cell r="J10787">
            <v>3004.7</v>
          </cell>
          <cell r="K10787">
            <v>3004.7</v>
          </cell>
          <cell r="L10787">
            <v>3004.7</v>
          </cell>
          <cell r="M10787" t="str">
            <v>F</v>
          </cell>
          <cell r="N10787">
            <v>1</v>
          </cell>
        </row>
        <row r="10788">
          <cell r="F10788" t="str">
            <v>BSIU9820517</v>
          </cell>
          <cell r="G10788" t="str">
            <v>GR-2021/07-0043</v>
          </cell>
          <cell r="H10788" t="str">
            <v>202011-S0115</v>
          </cell>
          <cell r="I10788" t="str">
            <v>F</v>
          </cell>
          <cell r="J10788">
            <v>77661.78</v>
          </cell>
          <cell r="K10788">
            <v>77661.78</v>
          </cell>
          <cell r="L10788">
            <v>77661.78</v>
          </cell>
          <cell r="M10788" t="str">
            <v>F</v>
          </cell>
          <cell r="N10788">
            <v>1</v>
          </cell>
        </row>
        <row r="10789">
          <cell r="F10789" t="str">
            <v>BSIU9820517</v>
          </cell>
          <cell r="G10789" t="str">
            <v>GR-2021/07-0042</v>
          </cell>
          <cell r="H10789" t="str">
            <v>202103-S0061, 202106-S0004, 202011-S0072, 202104-S0041, 202012-S0064, 202104-S0085, 202010-S0085</v>
          </cell>
          <cell r="I10789" t="str">
            <v>F</v>
          </cell>
          <cell r="J10789">
            <v>194666.27</v>
          </cell>
          <cell r="K10789">
            <v>194666.27</v>
          </cell>
          <cell r="L10789">
            <v>194666.27</v>
          </cell>
          <cell r="M10789" t="str">
            <v>F</v>
          </cell>
          <cell r="N10789">
            <v>1</v>
          </cell>
        </row>
        <row r="10790">
          <cell r="I10790" t="str">
            <v>F</v>
          </cell>
          <cell r="J10790">
            <v>0</v>
          </cell>
          <cell r="K10790">
            <v>0</v>
          </cell>
          <cell r="L10790">
            <v>0</v>
          </cell>
          <cell r="M10790" t="str">
            <v>F</v>
          </cell>
          <cell r="N10790">
            <v>3</v>
          </cell>
          <cell r="O10790" t="str">
            <v>N</v>
          </cell>
        </row>
        <row r="10791">
          <cell r="G10791" t="str">
            <v>SPO-2021/10-0012</v>
          </cell>
        </row>
        <row r="10791">
          <cell r="I10791" t="str">
            <v>F</v>
          </cell>
          <cell r="J10791">
            <v>13200</v>
          </cell>
          <cell r="K10791">
            <v>13200</v>
          </cell>
          <cell r="L10791">
            <v>39600</v>
          </cell>
          <cell r="M10791" t="str">
            <v>F</v>
          </cell>
          <cell r="N10791">
            <v>3</v>
          </cell>
        </row>
        <row r="10792">
          <cell r="G10792" t="str">
            <v>SPO-2022/11-0060</v>
          </cell>
        </row>
        <row r="10792">
          <cell r="I10792" t="str">
            <v>F</v>
          </cell>
          <cell r="J10792">
            <v>1440</v>
          </cell>
          <cell r="K10792">
            <v>1440</v>
          </cell>
          <cell r="L10792">
            <v>4320</v>
          </cell>
          <cell r="M10792" t="str">
            <v>F</v>
          </cell>
          <cell r="N10792">
            <v>3</v>
          </cell>
          <cell r="O10792" t="str">
            <v>L</v>
          </cell>
        </row>
        <row r="10793">
          <cell r="F10793" t="str">
            <v>TSSU5005062</v>
          </cell>
          <cell r="G10793" t="str">
            <v>GR-2021/07-0038</v>
          </cell>
          <cell r="H10793" t="str">
            <v>202012-S0043</v>
          </cell>
          <cell r="I10793" t="str">
            <v>F</v>
          </cell>
          <cell r="J10793">
            <v>110449.18</v>
          </cell>
          <cell r="K10793">
            <v>110449.18</v>
          </cell>
          <cell r="L10793">
            <v>110449.18</v>
          </cell>
          <cell r="M10793" t="str">
            <v>F</v>
          </cell>
          <cell r="N10793">
            <v>1</v>
          </cell>
        </row>
        <row r="10794">
          <cell r="F10794" t="str">
            <v>TSSU5005062</v>
          </cell>
          <cell r="G10794" t="str">
            <v>GR-2021/07-0037</v>
          </cell>
          <cell r="H10794" t="str">
            <v>202103-S0014, 202105-S0058, 202011-S0112, 202106-S0008, 202101-S0012, 202104-S0081, 202010-S0070, 202103-S0093, 202008-S0093, 202011-S0007</v>
          </cell>
          <cell r="I10794" t="str">
            <v>F</v>
          </cell>
          <cell r="J10794">
            <v>171048.82</v>
          </cell>
          <cell r="K10794">
            <v>171048.82</v>
          </cell>
          <cell r="L10794">
            <v>171048.82</v>
          </cell>
          <cell r="M10794" t="str">
            <v>F</v>
          </cell>
          <cell r="N10794">
            <v>1</v>
          </cell>
        </row>
        <row r="10795">
          <cell r="F10795" t="str">
            <v>TSSU5005062</v>
          </cell>
          <cell r="G10795" t="str">
            <v>GR-2021/07-0036</v>
          </cell>
          <cell r="H10795" t="str">
            <v>202103-S0037, 202103-S0067, 202010-S0023, 202104-S0069, 202012-S0031, 202104-S0076, 202011-S0122, 202103-S0089, 202105-S0029, 202011-S0026</v>
          </cell>
          <cell r="I10795" t="str">
            <v>F</v>
          </cell>
          <cell r="J10795">
            <v>262979.29</v>
          </cell>
          <cell r="K10795">
            <v>262979.29</v>
          </cell>
          <cell r="L10795">
            <v>262979.29</v>
          </cell>
          <cell r="M10795" t="str">
            <v>F</v>
          </cell>
          <cell r="N10795">
            <v>1</v>
          </cell>
        </row>
        <row r="10796">
          <cell r="F10796" t="str">
            <v>TSSU5005062</v>
          </cell>
          <cell r="G10796" t="str">
            <v>GR-2021/07-0035</v>
          </cell>
          <cell r="H10796" t="str">
            <v>202003-S0017, 202103-S0008, 202104-S0032, 202008-S0023, 202010-S0019, 202103-S0002, 202006-S0051, 202103-S0096, 202011-S0052, 202103-S0101, 202009-S0018, 202008-S0031</v>
          </cell>
          <cell r="I10796" t="str">
            <v>F</v>
          </cell>
          <cell r="J10796">
            <v>86366.54</v>
          </cell>
          <cell r="K10796">
            <v>86366.54</v>
          </cell>
          <cell r="L10796">
            <v>86366.54</v>
          </cell>
          <cell r="M10796" t="str">
            <v>F</v>
          </cell>
          <cell r="N10796">
            <v>1</v>
          </cell>
        </row>
        <row r="10797">
          <cell r="G10797" t="str">
            <v>SPO-2021/08-0009</v>
          </cell>
        </row>
        <row r="10797">
          <cell r="I10797" t="str">
            <v>F</v>
          </cell>
          <cell r="J10797">
            <v>6280</v>
          </cell>
          <cell r="K10797">
            <v>6280</v>
          </cell>
          <cell r="L10797">
            <v>18840</v>
          </cell>
          <cell r="M10797" t="str">
            <v>F</v>
          </cell>
          <cell r="N10797">
            <v>3</v>
          </cell>
        </row>
        <row r="10798">
          <cell r="F10798" t="str">
            <v>MAGU5679624</v>
          </cell>
          <cell r="G10798" t="str">
            <v>GR-2021/07-0040</v>
          </cell>
          <cell r="H10798" t="str">
            <v>202012-S0055, 202011-S0012, 202003-S0044, 202105-S0042, 202105-S0063, 202012-S0079, 201908-S0035, 202008-S0072, 202103-S0018</v>
          </cell>
          <cell r="I10798" t="str">
            <v>F</v>
          </cell>
          <cell r="J10798">
            <v>17950.84</v>
          </cell>
          <cell r="K10798">
            <v>17950.84</v>
          </cell>
          <cell r="L10798">
            <v>75327.11</v>
          </cell>
          <cell r="M10798" t="str">
            <v>F</v>
          </cell>
          <cell r="N10798">
            <v>4.1963</v>
          </cell>
        </row>
        <row r="10799">
          <cell r="F10799" t="str">
            <v>TGHU6562316</v>
          </cell>
          <cell r="G10799" t="str">
            <v>GR-2021/07-0023</v>
          </cell>
          <cell r="H10799" t="str">
            <v>202104-S0099, 202104-S0084, 202012-S0005, 202104-S0002, 202104-S0094, 202104-S0108, 202104-S0022, 202105-S0037, 202103-S0060</v>
          </cell>
          <cell r="I10799" t="str">
            <v>F</v>
          </cell>
          <cell r="J10799">
            <v>21748.62</v>
          </cell>
          <cell r="K10799">
            <v>21748.62</v>
          </cell>
          <cell r="L10799">
            <v>90619.97</v>
          </cell>
          <cell r="M10799" t="str">
            <v>F</v>
          </cell>
          <cell r="N10799">
            <v>4.1667</v>
          </cell>
        </row>
        <row r="10800">
          <cell r="F10800" t="str">
            <v>TGBU8066226</v>
          </cell>
          <cell r="G10800" t="str">
            <v>GR-2021/07-0022</v>
          </cell>
          <cell r="H10800" t="str">
            <v>202104-S0094, 202010-S0033, 202104-S0022, 202104-S0002, 202103-S0013</v>
          </cell>
          <cell r="I10800" t="str">
            <v>F</v>
          </cell>
          <cell r="J10800">
            <v>16513.94</v>
          </cell>
          <cell r="K10800">
            <v>16513.94</v>
          </cell>
          <cell r="L10800">
            <v>68808.63</v>
          </cell>
          <cell r="M10800" t="str">
            <v>F</v>
          </cell>
          <cell r="N10800">
            <v>4.1667</v>
          </cell>
        </row>
        <row r="10801">
          <cell r="F10801" t="str">
            <v>GESU5949951</v>
          </cell>
          <cell r="G10801" t="str">
            <v>GR-2021/07-0019</v>
          </cell>
          <cell r="H10801" t="str">
            <v>202010-S0033, 202104-S0002, 202104-S0030, 202104-S0001</v>
          </cell>
          <cell r="I10801" t="str">
            <v>F</v>
          </cell>
          <cell r="J10801">
            <v>16698.03</v>
          </cell>
          <cell r="K10801">
            <v>16698.03</v>
          </cell>
          <cell r="L10801">
            <v>69575.68</v>
          </cell>
          <cell r="M10801" t="str">
            <v>F</v>
          </cell>
          <cell r="N10801">
            <v>4.1667</v>
          </cell>
        </row>
        <row r="10802">
          <cell r="F10802" t="str">
            <v>TEMU7217009</v>
          </cell>
          <cell r="G10802" t="str">
            <v>GR-2021/07-0029</v>
          </cell>
          <cell r="H10802" t="str">
            <v>202103-S0075, 202105-S0010, 202101-S0027, 202104-S0083</v>
          </cell>
          <cell r="I10802" t="str">
            <v>F</v>
          </cell>
          <cell r="J10802">
            <v>17061.5</v>
          </cell>
          <cell r="K10802">
            <v>17061.5</v>
          </cell>
          <cell r="L10802">
            <v>70984.37</v>
          </cell>
          <cell r="M10802" t="str">
            <v>F</v>
          </cell>
          <cell r="N10802">
            <v>4.1605</v>
          </cell>
        </row>
        <row r="10803">
          <cell r="F10803" t="str">
            <v>SEKU5229360</v>
          </cell>
          <cell r="G10803" t="str">
            <v>GR-2021/06-0050</v>
          </cell>
          <cell r="H10803" t="str">
            <v>202104-S0010, 202101-S0027, 202104-S0083</v>
          </cell>
          <cell r="I10803" t="str">
            <v>F</v>
          </cell>
          <cell r="J10803">
            <v>15328.75</v>
          </cell>
          <cell r="K10803">
            <v>15328.75</v>
          </cell>
          <cell r="L10803">
            <v>63927.02</v>
          </cell>
          <cell r="M10803" t="str">
            <v>F</v>
          </cell>
          <cell r="N10803">
            <v>4.1704</v>
          </cell>
        </row>
        <row r="10804">
          <cell r="F10804" t="str">
            <v>CCLU7073232</v>
          </cell>
          <cell r="G10804" t="str">
            <v>GR-2021/07-0030</v>
          </cell>
          <cell r="H10804" t="str">
            <v>202104-S0018, 202103-S0018, 202003-S0044, 202012-S0079, 202011-S0012, 202105-S0046</v>
          </cell>
          <cell r="I10804" t="str">
            <v>F</v>
          </cell>
          <cell r="J10804">
            <v>17944.02</v>
          </cell>
          <cell r="K10804">
            <v>17944.02</v>
          </cell>
          <cell r="L10804">
            <v>74767.35</v>
          </cell>
          <cell r="M10804" t="str">
            <v>F</v>
          </cell>
          <cell r="N10804">
            <v>4.1667</v>
          </cell>
        </row>
        <row r="10805">
          <cell r="F10805" t="str">
            <v>BMOU4398091</v>
          </cell>
          <cell r="G10805" t="str">
            <v>GR-2021/07-0041</v>
          </cell>
          <cell r="H10805" t="str">
            <v>202105-S0042, 202104-S0018, 202103-S0018, 202012-S0079, 202011-S0012, 202003-S0044, 202010-S0088, 202105-S0004</v>
          </cell>
          <cell r="I10805" t="str">
            <v>F</v>
          </cell>
          <cell r="J10805">
            <v>18295.02</v>
          </cell>
          <cell r="K10805">
            <v>18295.02</v>
          </cell>
          <cell r="L10805">
            <v>76229.86</v>
          </cell>
          <cell r="M10805" t="str">
            <v>F</v>
          </cell>
          <cell r="N10805">
            <v>4.1667</v>
          </cell>
        </row>
        <row r="10806">
          <cell r="G10806" t="str">
            <v>SPO-2021/11-0034</v>
          </cell>
        </row>
        <row r="10806">
          <cell r="I10806" t="str">
            <v>F</v>
          </cell>
          <cell r="J10806">
            <v>2000</v>
          </cell>
          <cell r="K10806">
            <v>2000</v>
          </cell>
          <cell r="L10806">
            <v>6000</v>
          </cell>
          <cell r="M10806" t="str">
            <v>F</v>
          </cell>
          <cell r="N10806">
            <v>3</v>
          </cell>
        </row>
        <row r="10807">
          <cell r="G10807" t="str">
            <v>SPO-2021/10-0042</v>
          </cell>
        </row>
        <row r="10807">
          <cell r="I10807" t="str">
            <v>F</v>
          </cell>
          <cell r="J10807">
            <v>2700</v>
          </cell>
          <cell r="K10807">
            <v>2700</v>
          </cell>
          <cell r="L10807">
            <v>8100</v>
          </cell>
          <cell r="M10807" t="str">
            <v>F</v>
          </cell>
          <cell r="N10807">
            <v>3</v>
          </cell>
        </row>
        <row r="10808">
          <cell r="G10808" t="str">
            <v>SPO-2021/08-0010</v>
          </cell>
        </row>
        <row r="10808">
          <cell r="I10808" t="str">
            <v>F</v>
          </cell>
          <cell r="J10808">
            <v>18750</v>
          </cell>
          <cell r="K10808">
            <v>18750</v>
          </cell>
          <cell r="L10808">
            <v>56250</v>
          </cell>
          <cell r="M10808" t="str">
            <v>F</v>
          </cell>
          <cell r="N10808">
            <v>3</v>
          </cell>
        </row>
        <row r="10809">
          <cell r="I10809" t="str">
            <v>F</v>
          </cell>
          <cell r="J10809">
            <v>2455.2</v>
          </cell>
          <cell r="K10809">
            <v>2455.2</v>
          </cell>
          <cell r="L10809">
            <v>7365.6</v>
          </cell>
          <cell r="M10809" t="str">
            <v>F</v>
          </cell>
          <cell r="N10809">
            <v>3</v>
          </cell>
        </row>
        <row r="10810">
          <cell r="G10810" t="str">
            <v>SPO-2021/12-0094, SPO-2021/12-0028</v>
          </cell>
        </row>
        <row r="10810">
          <cell r="I10810" t="str">
            <v>F</v>
          </cell>
          <cell r="J10810">
            <v>14919.6</v>
          </cell>
          <cell r="K10810">
            <v>14919.6</v>
          </cell>
          <cell r="L10810">
            <v>44758.8</v>
          </cell>
          <cell r="M10810" t="str">
            <v>F</v>
          </cell>
          <cell r="N10810">
            <v>3</v>
          </cell>
        </row>
        <row r="10811">
          <cell r="G10811" t="str">
            <v>SPO-2021/07-0007</v>
          </cell>
        </row>
        <row r="10811">
          <cell r="I10811" t="str">
            <v>F</v>
          </cell>
          <cell r="J10811">
            <v>2366</v>
          </cell>
          <cell r="K10811">
            <v>2366</v>
          </cell>
          <cell r="L10811">
            <v>7098</v>
          </cell>
          <cell r="M10811" t="str">
            <v>F</v>
          </cell>
          <cell r="N10811">
            <v>3</v>
          </cell>
        </row>
        <row r="10812">
          <cell r="G10812" t="str">
            <v>SPO-2022/03-0044, SPO-2021/11-0034, SPO-2021/10-0016</v>
          </cell>
        </row>
        <row r="10812">
          <cell r="I10812" t="str">
            <v>F</v>
          </cell>
          <cell r="J10812">
            <v>34620</v>
          </cell>
          <cell r="K10812">
            <v>34620</v>
          </cell>
          <cell r="L10812">
            <v>103860</v>
          </cell>
          <cell r="M10812" t="str">
            <v>F</v>
          </cell>
          <cell r="N10812">
            <v>3</v>
          </cell>
          <cell r="O10812" t="str">
            <v>L</v>
          </cell>
        </row>
        <row r="10813">
          <cell r="F10813" t="str">
            <v>TEMU8990836</v>
          </cell>
          <cell r="G10813" t="str">
            <v>GR-2021/06-0052</v>
          </cell>
          <cell r="H10813" t="str">
            <v>202103-S0098, 202103-S0106</v>
          </cell>
          <cell r="I10813" t="str">
            <v>F</v>
          </cell>
          <cell r="J10813">
            <v>16759.36</v>
          </cell>
          <cell r="K10813">
            <v>16759.36</v>
          </cell>
          <cell r="L10813">
            <v>69893.23</v>
          </cell>
          <cell r="M10813" t="str">
            <v>F</v>
          </cell>
          <cell r="N10813">
            <v>4.1704</v>
          </cell>
        </row>
        <row r="10814">
          <cell r="F10814" t="str">
            <v>SEKU5213194</v>
          </cell>
          <cell r="G10814" t="str">
            <v>GR-2021/07-0025</v>
          </cell>
          <cell r="H10814" t="str">
            <v>202103-S0106, 202101-S0026</v>
          </cell>
          <cell r="I10814" t="str">
            <v>F</v>
          </cell>
          <cell r="J10814">
            <v>16400.54</v>
          </cell>
          <cell r="K10814">
            <v>16400.54</v>
          </cell>
          <cell r="L10814">
            <v>68396.81</v>
          </cell>
          <cell r="M10814" t="str">
            <v>F</v>
          </cell>
          <cell r="N10814">
            <v>4.1704</v>
          </cell>
        </row>
        <row r="10815">
          <cell r="F10815" t="str">
            <v>FCIU7460760</v>
          </cell>
          <cell r="G10815" t="str">
            <v>GR-2021/06-0055</v>
          </cell>
          <cell r="H10815" t="str">
            <v>202103-S0106, 202103-S0098</v>
          </cell>
          <cell r="I10815" t="str">
            <v>F</v>
          </cell>
          <cell r="J10815">
            <v>13584.32</v>
          </cell>
          <cell r="K10815">
            <v>13584.32</v>
          </cell>
          <cell r="L10815">
            <v>56652.05</v>
          </cell>
          <cell r="M10815" t="str">
            <v>F</v>
          </cell>
          <cell r="N10815">
            <v>4.1704</v>
          </cell>
        </row>
        <row r="10816">
          <cell r="F10816" t="str">
            <v>BMOU6042324</v>
          </cell>
          <cell r="G10816" t="str">
            <v>GR-2021/07-0026</v>
          </cell>
          <cell r="H10816" t="str">
            <v>202105-S0016</v>
          </cell>
          <cell r="I10816" t="str">
            <v>F</v>
          </cell>
          <cell r="J10816">
            <v>15032.04</v>
          </cell>
          <cell r="K10816">
            <v>15032.04</v>
          </cell>
          <cell r="L10816">
            <v>62689.62</v>
          </cell>
          <cell r="M10816" t="str">
            <v>F</v>
          </cell>
          <cell r="N10816">
            <v>4.1704</v>
          </cell>
        </row>
        <row r="10817">
          <cell r="F10817" t="str">
            <v>SEGU5550483</v>
          </cell>
          <cell r="G10817" t="str">
            <v>GR-2021/07-0002</v>
          </cell>
          <cell r="H10817" t="str">
            <v>202103-S0087</v>
          </cell>
          <cell r="I10817" t="str">
            <v>F</v>
          </cell>
          <cell r="J10817">
            <v>24634.3</v>
          </cell>
          <cell r="K10817">
            <v>24634.3</v>
          </cell>
          <cell r="L10817">
            <v>102734.88</v>
          </cell>
          <cell r="M10817" t="str">
            <v>F</v>
          </cell>
          <cell r="N10817">
            <v>4.1704</v>
          </cell>
        </row>
        <row r="10818">
          <cell r="G10818" t="str">
            <v>SPO-2021/09-0024, SPO-2021/08-0022</v>
          </cell>
        </row>
        <row r="10818">
          <cell r="I10818" t="str">
            <v>F</v>
          </cell>
          <cell r="J10818">
            <v>70134</v>
          </cell>
          <cell r="K10818">
            <v>70134</v>
          </cell>
          <cell r="L10818">
            <v>210402</v>
          </cell>
          <cell r="M10818" t="str">
            <v>F</v>
          </cell>
          <cell r="N10818">
            <v>3</v>
          </cell>
        </row>
        <row r="10819">
          <cell r="G10819" t="str">
            <v>SPO-2021/08-0023</v>
          </cell>
        </row>
        <row r="10819">
          <cell r="I10819" t="str">
            <v>F</v>
          </cell>
          <cell r="J10819">
            <v>36770</v>
          </cell>
          <cell r="K10819">
            <v>36770</v>
          </cell>
          <cell r="L10819">
            <v>110310</v>
          </cell>
          <cell r="M10819" t="str">
            <v>F</v>
          </cell>
          <cell r="N10819">
            <v>3</v>
          </cell>
        </row>
        <row r="10820">
          <cell r="I10820" t="str">
            <v>T</v>
          </cell>
          <cell r="J10820">
            <v>86400</v>
          </cell>
          <cell r="K10820">
            <v>86400</v>
          </cell>
          <cell r="L10820">
            <v>259200</v>
          </cell>
          <cell r="M10820" t="str">
            <v>F</v>
          </cell>
          <cell r="N10820">
            <v>3</v>
          </cell>
        </row>
        <row r="10821">
          <cell r="I10821" t="str">
            <v>F</v>
          </cell>
          <cell r="J10821">
            <v>14000</v>
          </cell>
          <cell r="K10821">
            <v>14000</v>
          </cell>
          <cell r="L10821">
            <v>14000</v>
          </cell>
          <cell r="M10821" t="str">
            <v>F</v>
          </cell>
          <cell r="N10821">
            <v>1</v>
          </cell>
        </row>
        <row r="10822">
          <cell r="G10822" t="str">
            <v>SPO-2022/09-0040, SPO-2022/08-0036, SPO-2021/12-0095, SPO-2022/06-0001, SPO-2022/04-0054, SPO-2021/10-0020, SPO-2021/12-0043, SPO-2022/03-0030, SPO-2022/06-0059, SPO-2022/07-0015, SPO-2022/11-0037, SPO-2022/06-0066, SPO-2022/08-0012, SPO-2022/06-0051, SPO-2022/04-0049, SPO-2022/03-0031, SPO-2022/09-0045, SPO-2022/06-0065</v>
          </cell>
        </row>
        <row r="10822">
          <cell r="I10822" t="str">
            <v>F</v>
          </cell>
          <cell r="J10822">
            <v>349845</v>
          </cell>
          <cell r="K10822">
            <v>349845</v>
          </cell>
          <cell r="L10822">
            <v>1049535</v>
          </cell>
          <cell r="M10822" t="str">
            <v>F</v>
          </cell>
          <cell r="N10822">
            <v>3</v>
          </cell>
          <cell r="O10822" t="str">
            <v>N</v>
          </cell>
        </row>
        <row r="10823">
          <cell r="G10823" t="str">
            <v>SPO-2021/11-0043, SPO-2021/09-0019, SPO-2021/12-0108</v>
          </cell>
        </row>
        <row r="10823">
          <cell r="I10823" t="str">
            <v>F</v>
          </cell>
          <cell r="J10823">
            <v>44907</v>
          </cell>
          <cell r="K10823">
            <v>44907</v>
          </cell>
          <cell r="L10823">
            <v>134721</v>
          </cell>
          <cell r="M10823" t="str">
            <v>F</v>
          </cell>
          <cell r="N10823">
            <v>3</v>
          </cell>
          <cell r="O10823" t="str">
            <v>N</v>
          </cell>
        </row>
        <row r="10824">
          <cell r="G10824" t="str">
            <v>SPO-2021/08-0002, SPO-2021/08-0001</v>
          </cell>
        </row>
        <row r="10824">
          <cell r="I10824" t="str">
            <v>F</v>
          </cell>
          <cell r="J10824">
            <v>19404</v>
          </cell>
          <cell r="K10824">
            <v>19404</v>
          </cell>
          <cell r="L10824">
            <v>58212</v>
          </cell>
          <cell r="M10824" t="str">
            <v>F</v>
          </cell>
          <cell r="N10824">
            <v>3</v>
          </cell>
        </row>
        <row r="10825">
          <cell r="G10825" t="str">
            <v>SPO-2021/10-0012, SPO-2021/07-0007</v>
          </cell>
        </row>
        <row r="10825">
          <cell r="I10825" t="str">
            <v>F</v>
          </cell>
          <cell r="J10825">
            <v>60460.8</v>
          </cell>
          <cell r="K10825">
            <v>60460.8</v>
          </cell>
          <cell r="L10825">
            <v>181382.4</v>
          </cell>
          <cell r="M10825" t="str">
            <v>F</v>
          </cell>
          <cell r="N10825">
            <v>3</v>
          </cell>
        </row>
        <row r="10826">
          <cell r="G10826" t="str">
            <v>SPO-2021/08-0009</v>
          </cell>
        </row>
        <row r="10826">
          <cell r="I10826" t="str">
            <v>F</v>
          </cell>
          <cell r="J10826">
            <v>8100</v>
          </cell>
          <cell r="K10826">
            <v>8100</v>
          </cell>
          <cell r="L10826">
            <v>24300</v>
          </cell>
          <cell r="M10826" t="str">
            <v>F</v>
          </cell>
          <cell r="N10826">
            <v>3</v>
          </cell>
        </row>
        <row r="10827">
          <cell r="F10827" t="str">
            <v>SEGU5792424</v>
          </cell>
          <cell r="G10827" t="str">
            <v>GR-2021/06-0022</v>
          </cell>
          <cell r="H10827" t="str">
            <v>202010-S0054, 202104-S0094, 202104-S0033, 202010-S0033, 202104-S0022, 202104-S0002</v>
          </cell>
          <cell r="I10827" t="str">
            <v>F</v>
          </cell>
          <cell r="J10827">
            <v>18465.83</v>
          </cell>
          <cell r="K10827">
            <v>18465.83</v>
          </cell>
          <cell r="L10827">
            <v>77107.77</v>
          </cell>
          <cell r="M10827" t="str">
            <v>F</v>
          </cell>
          <cell r="N10827">
            <v>4.1757</v>
          </cell>
        </row>
        <row r="10828">
          <cell r="G10828" t="str">
            <v>SPO-2021/07-0007</v>
          </cell>
        </row>
        <row r="10828">
          <cell r="I10828" t="str">
            <v>F</v>
          </cell>
          <cell r="J10828">
            <v>38615</v>
          </cell>
          <cell r="K10828">
            <v>38615</v>
          </cell>
          <cell r="L10828">
            <v>115845</v>
          </cell>
          <cell r="M10828" t="str">
            <v>F</v>
          </cell>
          <cell r="N10828">
            <v>3</v>
          </cell>
        </row>
        <row r="10829">
          <cell r="G10829" t="str">
            <v>SPO-2021/12-0079, SPO-2021/08-0008, SPO-2021/09-0014, SPO-2021/12-0070</v>
          </cell>
        </row>
        <row r="10829">
          <cell r="I10829" t="str">
            <v>F</v>
          </cell>
          <cell r="J10829">
            <v>147500</v>
          </cell>
          <cell r="K10829">
            <v>147500</v>
          </cell>
          <cell r="L10829">
            <v>442500</v>
          </cell>
          <cell r="M10829" t="str">
            <v>F</v>
          </cell>
          <cell r="N10829">
            <v>3</v>
          </cell>
          <cell r="O10829" t="str">
            <v>N</v>
          </cell>
        </row>
        <row r="10830">
          <cell r="G10830" t="str">
            <v>SPO-2021/12-0031</v>
          </cell>
        </row>
        <row r="10830">
          <cell r="I10830" t="str">
            <v>F</v>
          </cell>
          <cell r="J10830">
            <v>4800</v>
          </cell>
          <cell r="K10830">
            <v>4800</v>
          </cell>
          <cell r="L10830">
            <v>14400</v>
          </cell>
          <cell r="M10830" t="str">
            <v>F</v>
          </cell>
          <cell r="N10830">
            <v>3</v>
          </cell>
        </row>
        <row r="10831">
          <cell r="F10831" t="str">
            <v>TEMU7730578</v>
          </cell>
          <cell r="G10831" t="str">
            <v>GR-2021/06-0038</v>
          </cell>
          <cell r="H10831" t="str">
            <v>202103-S0019, 202012-S0061, 202011-S0126</v>
          </cell>
          <cell r="I10831" t="str">
            <v>F</v>
          </cell>
          <cell r="J10831">
            <v>74693.7</v>
          </cell>
          <cell r="K10831">
            <v>74693.7</v>
          </cell>
          <cell r="L10831">
            <v>74693.7</v>
          </cell>
          <cell r="M10831" t="str">
            <v>F</v>
          </cell>
          <cell r="N10831">
            <v>1</v>
          </cell>
        </row>
        <row r="10832">
          <cell r="G10832" t="str">
            <v>SPO-2021/11-0037</v>
          </cell>
        </row>
        <row r="10832">
          <cell r="I10832" t="str">
            <v>F</v>
          </cell>
          <cell r="J10832">
            <v>9588</v>
          </cell>
          <cell r="K10832">
            <v>9588</v>
          </cell>
          <cell r="L10832">
            <v>28764</v>
          </cell>
          <cell r="M10832" t="str">
            <v>F</v>
          </cell>
          <cell r="N10832">
            <v>3</v>
          </cell>
        </row>
        <row r="10833">
          <cell r="G10833" t="str">
            <v>SPO-2021/10-0012</v>
          </cell>
        </row>
        <row r="10833">
          <cell r="I10833" t="str">
            <v>F</v>
          </cell>
          <cell r="J10833">
            <v>77424.54</v>
          </cell>
          <cell r="K10833">
            <v>77424.54</v>
          </cell>
          <cell r="L10833">
            <v>232273.62</v>
          </cell>
          <cell r="M10833" t="str">
            <v>F</v>
          </cell>
          <cell r="N10833">
            <v>3</v>
          </cell>
          <cell r="O10833" t="str">
            <v>N</v>
          </cell>
        </row>
        <row r="10834">
          <cell r="G10834" t="str">
            <v>SPO-2021/10-0034</v>
          </cell>
        </row>
        <row r="10834">
          <cell r="I10834" t="str">
            <v>F</v>
          </cell>
          <cell r="J10834">
            <v>38808</v>
          </cell>
          <cell r="K10834">
            <v>38808</v>
          </cell>
          <cell r="L10834">
            <v>116424</v>
          </cell>
          <cell r="M10834" t="str">
            <v>F</v>
          </cell>
          <cell r="N10834">
            <v>3</v>
          </cell>
        </row>
        <row r="10835">
          <cell r="F10835" t="str">
            <v>TEMU7730578</v>
          </cell>
          <cell r="G10835" t="str">
            <v>GR-2021/06-0037</v>
          </cell>
          <cell r="H10835" t="str">
            <v>202103-S0032, 202010-S0018, 202103-S0092, 202011-S0023, 202012-S0060, 202104-S0064, 202104-S0077, 202103-S0062, 202104-S0011, 202104-S0048, 202105-S0012, 202103-S0079, 202105-S0014, 202103-S0073, 202006-S0087, 202012-S0021, 202104-S0101, 202104-S0110, 202103-S0028, 202103-S0104, 202104-S0063, 202105-S0021</v>
          </cell>
          <cell r="I10835" t="str">
            <v>F</v>
          </cell>
          <cell r="J10835">
            <v>837846.73</v>
          </cell>
          <cell r="K10835">
            <v>837846.73</v>
          </cell>
          <cell r="L10835">
            <v>837846.73</v>
          </cell>
          <cell r="M10835" t="str">
            <v>F</v>
          </cell>
          <cell r="N10835">
            <v>1</v>
          </cell>
        </row>
        <row r="10836">
          <cell r="F10836" t="str">
            <v>TEMU7942807</v>
          </cell>
          <cell r="G10836" t="str">
            <v>GR-2021/06-0046</v>
          </cell>
          <cell r="H10836" t="str">
            <v>202103-S0076, 202104-S0057, 202103-S0094</v>
          </cell>
          <cell r="I10836" t="str">
            <v>F</v>
          </cell>
          <cell r="J10836">
            <v>131313.63</v>
          </cell>
          <cell r="K10836">
            <v>131313.63</v>
          </cell>
          <cell r="L10836">
            <v>131313.63</v>
          </cell>
          <cell r="M10836" t="str">
            <v>F</v>
          </cell>
          <cell r="N10836">
            <v>1</v>
          </cell>
        </row>
        <row r="10837">
          <cell r="F10837" t="str">
            <v>TEMU7942807</v>
          </cell>
          <cell r="G10837" t="str">
            <v>GR-2021/06-0045</v>
          </cell>
          <cell r="H10837" t="str">
            <v>202105-S0002</v>
          </cell>
          <cell r="I10837" t="str">
            <v>F</v>
          </cell>
          <cell r="J10837">
            <v>4900.48</v>
          </cell>
          <cell r="K10837">
            <v>4900.48</v>
          </cell>
          <cell r="L10837">
            <v>4900.48</v>
          </cell>
          <cell r="M10837" t="str">
            <v>F</v>
          </cell>
          <cell r="N10837">
            <v>1</v>
          </cell>
        </row>
        <row r="10838">
          <cell r="F10838" t="str">
            <v>TEMU7942807</v>
          </cell>
          <cell r="G10838" t="str">
            <v>GR-2021/06-0044</v>
          </cell>
          <cell r="H10838" t="str">
            <v>202104-S0081, 202101-S0040, 202103-S0014</v>
          </cell>
          <cell r="I10838" t="str">
            <v>F</v>
          </cell>
          <cell r="J10838">
            <v>41919.85</v>
          </cell>
          <cell r="K10838">
            <v>41919.85</v>
          </cell>
          <cell r="L10838">
            <v>41919.85</v>
          </cell>
          <cell r="M10838" t="str">
            <v>F</v>
          </cell>
          <cell r="N10838">
            <v>1</v>
          </cell>
        </row>
        <row r="10839">
          <cell r="F10839" t="str">
            <v>TEMU7942807</v>
          </cell>
          <cell r="G10839" t="str">
            <v>GR-2021/06-0043</v>
          </cell>
          <cell r="H10839" t="str">
            <v>202103-S0036</v>
          </cell>
          <cell r="I10839" t="str">
            <v>F</v>
          </cell>
          <cell r="J10839">
            <v>69900.06</v>
          </cell>
          <cell r="K10839">
            <v>69900.06</v>
          </cell>
          <cell r="L10839">
            <v>69900.06</v>
          </cell>
          <cell r="M10839" t="str">
            <v>F</v>
          </cell>
          <cell r="N10839">
            <v>1</v>
          </cell>
        </row>
        <row r="10840">
          <cell r="F10840" t="str">
            <v>TEMU7942807</v>
          </cell>
          <cell r="G10840" t="str">
            <v>GR-2021/06-0042</v>
          </cell>
          <cell r="H10840" t="str">
            <v>202103-S0090, 202103-S0002, 202103-S0008, 202003-S0017</v>
          </cell>
          <cell r="I10840" t="str">
            <v>F</v>
          </cell>
          <cell r="J10840">
            <v>22466.86</v>
          </cell>
          <cell r="K10840">
            <v>22466.86</v>
          </cell>
          <cell r="L10840">
            <v>22466.86</v>
          </cell>
          <cell r="M10840" t="str">
            <v>F</v>
          </cell>
          <cell r="N10840">
            <v>1</v>
          </cell>
        </row>
        <row r="10841">
          <cell r="F10841" t="str">
            <v>TEMU7942807</v>
          </cell>
          <cell r="G10841" t="str">
            <v>GR-2021/06-0041</v>
          </cell>
          <cell r="H10841" t="str">
            <v>202011-S0122, 202103-S0050, 202012-S0031, 202103-S0037</v>
          </cell>
          <cell r="I10841" t="str">
            <v>F</v>
          </cell>
          <cell r="J10841">
            <v>130869.17</v>
          </cell>
          <cell r="K10841">
            <v>130869.17</v>
          </cell>
          <cell r="L10841">
            <v>130869.17</v>
          </cell>
          <cell r="M10841" t="str">
            <v>F</v>
          </cell>
          <cell r="N10841">
            <v>1</v>
          </cell>
        </row>
        <row r="10842">
          <cell r="F10842" t="str">
            <v>CBHU8720755</v>
          </cell>
          <cell r="G10842" t="str">
            <v>GR-2021/07-0001</v>
          </cell>
          <cell r="H10842" t="str">
            <v>202103-S0106, 202101-S0026</v>
          </cell>
          <cell r="I10842" t="str">
            <v>F</v>
          </cell>
          <cell r="J10842">
            <v>16007.1</v>
          </cell>
          <cell r="K10842">
            <v>16007.1</v>
          </cell>
          <cell r="L10842">
            <v>66756.01</v>
          </cell>
          <cell r="M10842" t="str">
            <v>F</v>
          </cell>
          <cell r="N10842">
            <v>4.1704</v>
          </cell>
        </row>
        <row r="10843">
          <cell r="G10843" t="str">
            <v>SPO-2021/08-0014, SPO-2021/09-0005</v>
          </cell>
        </row>
        <row r="10843">
          <cell r="I10843" t="str">
            <v>F</v>
          </cell>
          <cell r="J10843">
            <v>25272</v>
          </cell>
          <cell r="K10843">
            <v>25272</v>
          </cell>
          <cell r="L10843">
            <v>75816</v>
          </cell>
          <cell r="M10843" t="str">
            <v>F</v>
          </cell>
          <cell r="N10843">
            <v>3</v>
          </cell>
        </row>
        <row r="10844">
          <cell r="G10844" t="str">
            <v>SPO-2021/08-0003, SPO-2021/09-0003</v>
          </cell>
        </row>
        <row r="10844">
          <cell r="I10844" t="str">
            <v>F</v>
          </cell>
          <cell r="J10844">
            <v>39600</v>
          </cell>
          <cell r="K10844">
            <v>39600</v>
          </cell>
          <cell r="L10844">
            <v>118800</v>
          </cell>
          <cell r="M10844" t="str">
            <v>F</v>
          </cell>
          <cell r="N10844">
            <v>3</v>
          </cell>
        </row>
        <row r="10845">
          <cell r="F10845" t="str">
            <v>OOCU8135148</v>
          </cell>
          <cell r="G10845" t="str">
            <v>GR-2021/06-0040</v>
          </cell>
        </row>
        <row r="10845">
          <cell r="I10845" t="str">
            <v>F</v>
          </cell>
          <cell r="J10845">
            <v>4081</v>
          </cell>
          <cell r="K10845">
            <v>4081</v>
          </cell>
          <cell r="L10845">
            <v>17019.4</v>
          </cell>
          <cell r="M10845" t="str">
            <v>F</v>
          </cell>
          <cell r="N10845">
            <v>4.1704</v>
          </cell>
        </row>
        <row r="10846">
          <cell r="G10846" t="str">
            <v>SPO-2021/07-0007</v>
          </cell>
        </row>
        <row r="10846">
          <cell r="I10846" t="str">
            <v>F</v>
          </cell>
          <cell r="J10846">
            <v>8490</v>
          </cell>
          <cell r="K10846">
            <v>8490</v>
          </cell>
          <cell r="L10846">
            <v>25470</v>
          </cell>
          <cell r="M10846" t="str">
            <v>F</v>
          </cell>
          <cell r="N10846">
            <v>3</v>
          </cell>
        </row>
        <row r="10847">
          <cell r="I10847" t="str">
            <v>F</v>
          </cell>
          <cell r="J10847">
            <v>1760</v>
          </cell>
          <cell r="K10847">
            <v>1760</v>
          </cell>
          <cell r="L10847">
            <v>5280</v>
          </cell>
          <cell r="M10847" t="str">
            <v>F</v>
          </cell>
          <cell r="N10847">
            <v>3</v>
          </cell>
        </row>
        <row r="10848">
          <cell r="G10848" t="str">
            <v>SPO-2021/10-0012, SPO-2021/07-0007</v>
          </cell>
        </row>
        <row r="10848">
          <cell r="I10848" t="str">
            <v>F</v>
          </cell>
          <cell r="J10848">
            <v>79761.64</v>
          </cell>
          <cell r="K10848">
            <v>79761.64</v>
          </cell>
          <cell r="L10848">
            <v>239284.92</v>
          </cell>
          <cell r="M10848" t="str">
            <v>F</v>
          </cell>
          <cell r="N10848">
            <v>3</v>
          </cell>
          <cell r="O10848" t="str">
            <v>N</v>
          </cell>
        </row>
        <row r="10849">
          <cell r="F10849" t="str">
            <v>OOCU8135148</v>
          </cell>
          <cell r="G10849" t="str">
            <v>GR-2021/06-0039</v>
          </cell>
          <cell r="H10849" t="str">
            <v>202103-S0012, 202104-S0051, 202104-S0079, 202011-S0111, 202012-S0049, 202103-S0035, 202105-S0039, 202105-S0032, 202103-S0043, 202103-S0004, 202105-S0065</v>
          </cell>
          <cell r="I10849" t="str">
            <v>F</v>
          </cell>
          <cell r="J10849">
            <v>45116.06</v>
          </cell>
          <cell r="K10849">
            <v>45116.06</v>
          </cell>
          <cell r="L10849">
            <v>188152.02</v>
          </cell>
          <cell r="M10849" t="str">
            <v>F</v>
          </cell>
          <cell r="N10849">
            <v>4.1704</v>
          </cell>
        </row>
        <row r="10850">
          <cell r="G10850" t="str">
            <v>SPO-2021/06-0048, SPO-2021/08-0018</v>
          </cell>
        </row>
        <row r="10850">
          <cell r="I10850" t="str">
            <v>F</v>
          </cell>
          <cell r="J10850">
            <v>28050</v>
          </cell>
          <cell r="K10850">
            <v>28050</v>
          </cell>
          <cell r="L10850">
            <v>84150</v>
          </cell>
          <cell r="M10850" t="str">
            <v>F</v>
          </cell>
          <cell r="N10850">
            <v>3</v>
          </cell>
        </row>
        <row r="10851">
          <cell r="F10851" t="str">
            <v>OOLU8137846</v>
          </cell>
          <cell r="G10851" t="str">
            <v>GR-2021/06-0051</v>
          </cell>
          <cell r="H10851" t="str">
            <v>202104-S0049, 202103-S0027</v>
          </cell>
          <cell r="I10851" t="str">
            <v>F</v>
          </cell>
          <cell r="J10851">
            <v>10302.82</v>
          </cell>
          <cell r="K10851">
            <v>10302.82</v>
          </cell>
          <cell r="L10851">
            <v>42966.88</v>
          </cell>
          <cell r="M10851" t="str">
            <v>F</v>
          </cell>
          <cell r="N10851">
            <v>4.1704</v>
          </cell>
        </row>
        <row r="10852">
          <cell r="F10852" t="str">
            <v>OOLU8328457</v>
          </cell>
          <cell r="G10852" t="str">
            <v>GR-2021/07-0024</v>
          </cell>
          <cell r="H10852" t="str">
            <v>202105-S0016, 202104-S0049</v>
          </cell>
          <cell r="I10852" t="str">
            <v>F</v>
          </cell>
          <cell r="J10852">
            <v>10456.24</v>
          </cell>
          <cell r="K10852">
            <v>10456.24</v>
          </cell>
          <cell r="L10852">
            <v>43606.7</v>
          </cell>
          <cell r="M10852" t="str">
            <v>F</v>
          </cell>
          <cell r="N10852">
            <v>4.1704</v>
          </cell>
        </row>
        <row r="10853">
          <cell r="G10853" t="str">
            <v>SPO-2021/09-0019</v>
          </cell>
        </row>
        <row r="10853">
          <cell r="I10853" t="str">
            <v>F</v>
          </cell>
          <cell r="J10853">
            <v>28595</v>
          </cell>
          <cell r="K10853">
            <v>28595</v>
          </cell>
          <cell r="L10853">
            <v>85785</v>
          </cell>
          <cell r="M10853" t="str">
            <v>F</v>
          </cell>
          <cell r="N10853">
            <v>3</v>
          </cell>
          <cell r="O10853" t="str">
            <v>L</v>
          </cell>
        </row>
        <row r="10854">
          <cell r="G10854" t="str">
            <v>SPO-2021/11-0032, SPO-2022/02-0010, SPO-2021/10-0015, SPO-2021/09-0025, SPO-2021/11-0043, SPO-2021/09-0016, SPO-2021/10-0014, SPO-2021/11-0031, SPO-2021/10-0028</v>
          </cell>
        </row>
        <row r="10854">
          <cell r="I10854" t="str">
            <v>F</v>
          </cell>
          <cell r="J10854">
            <v>65142</v>
          </cell>
          <cell r="K10854">
            <v>65142</v>
          </cell>
          <cell r="L10854">
            <v>195426</v>
          </cell>
          <cell r="M10854" t="str">
            <v>F</v>
          </cell>
          <cell r="N10854">
            <v>3</v>
          </cell>
          <cell r="O10854" t="str">
            <v>L</v>
          </cell>
        </row>
        <row r="10855">
          <cell r="F10855" t="str">
            <v>SEGU5792424</v>
          </cell>
        </row>
        <row r="10855">
          <cell r="I10855" t="str">
            <v>T</v>
          </cell>
          <cell r="J10855">
            <v>0</v>
          </cell>
          <cell r="K10855">
            <v>0</v>
          </cell>
          <cell r="L10855">
            <v>0</v>
          </cell>
          <cell r="M10855" t="str">
            <v>F</v>
          </cell>
          <cell r="N10855">
            <v>3</v>
          </cell>
        </row>
        <row r="10856">
          <cell r="F10856" t="str">
            <v>OOLU9850450</v>
          </cell>
          <cell r="G10856" t="str">
            <v>GR-2021/07-0017</v>
          </cell>
          <cell r="H10856" t="str">
            <v>202010-S0074, 202009-S0021, 202011-S0009, 202012-S0046, 202006-S0079, 202103-S0030, 202103-S0023, 202104-S0082, 202103-S0017, 202102-S0004, 202103-S0105, 202012-S0067, 202103-S0077, 202010-S0052</v>
          </cell>
          <cell r="I10856" t="str">
            <v>F</v>
          </cell>
          <cell r="J10856">
            <v>17382.89</v>
          </cell>
          <cell r="K10856">
            <v>17382.89</v>
          </cell>
          <cell r="L10856">
            <v>72429.29</v>
          </cell>
          <cell r="M10856" t="str">
            <v>F</v>
          </cell>
          <cell r="N10856">
            <v>4.1667</v>
          </cell>
        </row>
        <row r="10857">
          <cell r="F10857" t="str">
            <v>FSCU8527656</v>
          </cell>
          <cell r="G10857" t="str">
            <v>GR-2021/06-0011</v>
          </cell>
          <cell r="H10857" t="str">
            <v>202007-S0020, 202103-S0105, 202010-S0094, 202010-S0074, 202104-S0054, 202012-S0046, 202103-S0023</v>
          </cell>
          <cell r="I10857" t="str">
            <v>F</v>
          </cell>
          <cell r="J10857">
            <v>13551.81</v>
          </cell>
          <cell r="K10857">
            <v>13551.81</v>
          </cell>
          <cell r="L10857">
            <v>56581.52</v>
          </cell>
          <cell r="M10857" t="str">
            <v>F</v>
          </cell>
          <cell r="N10857">
            <v>4.1752</v>
          </cell>
        </row>
        <row r="10858">
          <cell r="F10858" t="str">
            <v>FFAU3170322</v>
          </cell>
          <cell r="G10858" t="str">
            <v>GR-2021/06-0048</v>
          </cell>
          <cell r="H10858" t="str">
            <v>202105-S0015</v>
          </cell>
          <cell r="I10858" t="str">
            <v>F</v>
          </cell>
          <cell r="J10858">
            <v>160.75</v>
          </cell>
          <cell r="K10858">
            <v>160.75</v>
          </cell>
          <cell r="L10858">
            <v>672.67</v>
          </cell>
          <cell r="M10858" t="str">
            <v>F</v>
          </cell>
          <cell r="N10858">
            <v>4.1846</v>
          </cell>
        </row>
        <row r="10859">
          <cell r="F10859" t="str">
            <v>TGHU9154600</v>
          </cell>
          <cell r="G10859" t="str">
            <v>GR-2021/07-0013</v>
          </cell>
          <cell r="H10859" t="str">
            <v>202104-S0047, 202104-S0086</v>
          </cell>
          <cell r="I10859" t="str">
            <v>F</v>
          </cell>
          <cell r="J10859">
            <v>14469.68</v>
          </cell>
          <cell r="K10859">
            <v>14469.68</v>
          </cell>
          <cell r="L10859">
            <v>60290.82</v>
          </cell>
          <cell r="M10859" t="str">
            <v>F</v>
          </cell>
          <cell r="N10859">
            <v>4.1667</v>
          </cell>
        </row>
        <row r="10860">
          <cell r="G10860" t="str">
            <v>SPO-2021/08-0009</v>
          </cell>
        </row>
        <row r="10860">
          <cell r="I10860" t="str">
            <v>F</v>
          </cell>
          <cell r="J10860">
            <v>84421</v>
          </cell>
          <cell r="K10860">
            <v>84421</v>
          </cell>
          <cell r="L10860">
            <v>253263</v>
          </cell>
          <cell r="M10860" t="str">
            <v>F</v>
          </cell>
          <cell r="N10860">
            <v>3</v>
          </cell>
        </row>
        <row r="10861">
          <cell r="F10861" t="str">
            <v>TGBU7758425</v>
          </cell>
          <cell r="G10861" t="str">
            <v>GR-2021/07-0015</v>
          </cell>
          <cell r="H10861" t="str">
            <v>202104-S0086, 202010-S0074</v>
          </cell>
          <cell r="I10861" t="str">
            <v>F</v>
          </cell>
          <cell r="J10861">
            <v>14469.68</v>
          </cell>
          <cell r="K10861">
            <v>14469.68</v>
          </cell>
          <cell r="L10861">
            <v>60290.82</v>
          </cell>
          <cell r="M10861" t="str">
            <v>F</v>
          </cell>
          <cell r="N10861">
            <v>4.1667</v>
          </cell>
        </row>
        <row r="10862">
          <cell r="F10862" t="str">
            <v>OOLU9536877</v>
          </cell>
          <cell r="G10862" t="str">
            <v>GR-2021/07-0018</v>
          </cell>
          <cell r="H10862" t="str">
            <v>202010-S0094</v>
          </cell>
          <cell r="I10862" t="str">
            <v>F</v>
          </cell>
          <cell r="J10862">
            <v>13441.68</v>
          </cell>
          <cell r="K10862">
            <v>13441.68</v>
          </cell>
          <cell r="L10862">
            <v>56007.45</v>
          </cell>
          <cell r="M10862" t="str">
            <v>F</v>
          </cell>
          <cell r="N10862">
            <v>4.1667</v>
          </cell>
        </row>
        <row r="10863">
          <cell r="F10863" t="str">
            <v>TGBU7964690</v>
          </cell>
          <cell r="G10863" t="str">
            <v>GR-2021/07-0014</v>
          </cell>
          <cell r="H10863" t="str">
            <v>202104-S0047</v>
          </cell>
          <cell r="I10863" t="str">
            <v>F</v>
          </cell>
          <cell r="J10863">
            <v>14469.68</v>
          </cell>
          <cell r="K10863">
            <v>14469.68</v>
          </cell>
          <cell r="L10863">
            <v>60290.82</v>
          </cell>
          <cell r="M10863" t="str">
            <v>F</v>
          </cell>
          <cell r="N10863">
            <v>4.1667</v>
          </cell>
        </row>
        <row r="10864">
          <cell r="F10864" t="str">
            <v>OOLU9312753</v>
          </cell>
          <cell r="G10864" t="str">
            <v>GR-2021/07-0032</v>
          </cell>
          <cell r="H10864" t="str">
            <v>201910-S0065</v>
          </cell>
          <cell r="I10864" t="str">
            <v>F</v>
          </cell>
          <cell r="J10864">
            <v>13199.74</v>
          </cell>
          <cell r="K10864">
            <v>13199.74</v>
          </cell>
          <cell r="L10864">
            <v>54999.36</v>
          </cell>
          <cell r="M10864" t="str">
            <v>F</v>
          </cell>
          <cell r="N10864">
            <v>4.1667</v>
          </cell>
        </row>
        <row r="10865">
          <cell r="F10865" t="str">
            <v>FCIU9726289</v>
          </cell>
          <cell r="G10865" t="str">
            <v>GR-2021/06-0049</v>
          </cell>
          <cell r="H10865" t="str">
            <v>202104-S0005, 202104-S0078, 202103-S0015, 202010-S0001, 202104-S0061, 202012-S0042, 202010-S0026, 202012-S0073, 202012-S0051, 202103-S0021</v>
          </cell>
          <cell r="I10865" t="str">
            <v>F</v>
          </cell>
          <cell r="J10865">
            <v>17175</v>
          </cell>
          <cell r="K10865">
            <v>17175</v>
          </cell>
          <cell r="L10865">
            <v>71870.51</v>
          </cell>
          <cell r="M10865" t="str">
            <v>F</v>
          </cell>
          <cell r="N10865">
            <v>4.1846</v>
          </cell>
        </row>
        <row r="10866">
          <cell r="F10866" t="str">
            <v>FFAU3170322</v>
          </cell>
          <cell r="G10866" t="str">
            <v>GR-2021/06-0047</v>
          </cell>
          <cell r="H10866" t="str">
            <v>201907-S0014, 202104-S0008, 202104-S0078, 202103-S0095</v>
          </cell>
          <cell r="I10866" t="str">
            <v>F</v>
          </cell>
          <cell r="J10866">
            <v>17594.41</v>
          </cell>
          <cell r="K10866">
            <v>17594.41</v>
          </cell>
          <cell r="L10866">
            <v>73625.57</v>
          </cell>
          <cell r="M10866" t="str">
            <v>F</v>
          </cell>
          <cell r="N10866">
            <v>4.1846</v>
          </cell>
        </row>
        <row r="10867">
          <cell r="F10867" t="str">
            <v>OOLU8397289</v>
          </cell>
          <cell r="G10867" t="str">
            <v>GR-2021/06-0053</v>
          </cell>
          <cell r="H10867" t="str">
            <v>202104-S0006</v>
          </cell>
          <cell r="I10867" t="str">
            <v>F</v>
          </cell>
          <cell r="J10867">
            <v>18281.88</v>
          </cell>
          <cell r="K10867">
            <v>18281.88</v>
          </cell>
          <cell r="L10867">
            <v>76061.76</v>
          </cell>
          <cell r="M10867" t="str">
            <v>F</v>
          </cell>
          <cell r="N10867">
            <v>4.1605</v>
          </cell>
        </row>
        <row r="10868">
          <cell r="G10868" t="str">
            <v>SPO-2022/06-0008</v>
          </cell>
        </row>
        <row r="10868">
          <cell r="I10868" t="str">
            <v>F</v>
          </cell>
          <cell r="J10868">
            <v>2460</v>
          </cell>
          <cell r="K10868">
            <v>2460</v>
          </cell>
          <cell r="L10868">
            <v>7380</v>
          </cell>
          <cell r="M10868" t="str">
            <v>F</v>
          </cell>
          <cell r="N10868">
            <v>3</v>
          </cell>
          <cell r="O10868" t="str">
            <v>L</v>
          </cell>
        </row>
        <row r="10869">
          <cell r="G10869" t="str">
            <v>SPO-2021/12-0031, SPO-2021/08-0021, SPO-2022/06-0091, SPO-2022/05-0032, SPO-2022/12-0068, SPO-2021/12-0012, SPO-2022/04-0048, SPO-2021/11-0017</v>
          </cell>
        </row>
        <row r="10869">
          <cell r="I10869" t="str">
            <v>F</v>
          </cell>
          <cell r="J10869">
            <v>35640</v>
          </cell>
          <cell r="K10869">
            <v>35640</v>
          </cell>
          <cell r="L10869">
            <v>106920</v>
          </cell>
          <cell r="M10869" t="str">
            <v>F</v>
          </cell>
          <cell r="N10869">
            <v>3</v>
          </cell>
          <cell r="O10869" t="str">
            <v>L</v>
          </cell>
        </row>
        <row r="10870">
          <cell r="G10870" t="str">
            <v>SPO-2021/08-0011</v>
          </cell>
        </row>
        <row r="10870">
          <cell r="I10870" t="str">
            <v>F</v>
          </cell>
          <cell r="J10870">
            <v>21174</v>
          </cell>
          <cell r="K10870">
            <v>21174</v>
          </cell>
          <cell r="L10870">
            <v>63522</v>
          </cell>
          <cell r="M10870" t="str">
            <v>F</v>
          </cell>
          <cell r="N10870">
            <v>3</v>
          </cell>
        </row>
        <row r="10871">
          <cell r="G10871" t="str">
            <v>SPO-2021/07-0001</v>
          </cell>
        </row>
        <row r="10871">
          <cell r="I10871" t="str">
            <v>F</v>
          </cell>
          <cell r="J10871">
            <v>1950</v>
          </cell>
          <cell r="K10871">
            <v>1950</v>
          </cell>
          <cell r="L10871">
            <v>5850</v>
          </cell>
          <cell r="M10871" t="str">
            <v>F</v>
          </cell>
          <cell r="N10871">
            <v>3</v>
          </cell>
        </row>
        <row r="10872">
          <cell r="I10872" t="str">
            <v>F</v>
          </cell>
          <cell r="J10872">
            <v>9840</v>
          </cell>
          <cell r="K10872">
            <v>9840</v>
          </cell>
          <cell r="L10872">
            <v>29520</v>
          </cell>
          <cell r="M10872" t="str">
            <v>F</v>
          </cell>
          <cell r="N10872">
            <v>3</v>
          </cell>
        </row>
        <row r="10873">
          <cell r="G10873" t="str">
            <v>SPO-2021/08-0014, SPO-2021/09-0005</v>
          </cell>
        </row>
        <row r="10873">
          <cell r="I10873" t="str">
            <v>F</v>
          </cell>
          <cell r="J10873">
            <v>23334.48</v>
          </cell>
          <cell r="K10873">
            <v>23334.48</v>
          </cell>
          <cell r="L10873">
            <v>70003.44</v>
          </cell>
          <cell r="M10873" t="str">
            <v>F</v>
          </cell>
          <cell r="N10873">
            <v>3</v>
          </cell>
        </row>
        <row r="10874">
          <cell r="G10874" t="str">
            <v>SPO-2021/11-0032, SPO-2021/08-0005, SPO-2021/10-0014, SPO-2021/10-0028</v>
          </cell>
        </row>
        <row r="10874">
          <cell r="I10874" t="str">
            <v>F</v>
          </cell>
          <cell r="J10874">
            <v>62802</v>
          </cell>
          <cell r="K10874">
            <v>62802</v>
          </cell>
          <cell r="L10874">
            <v>188406</v>
          </cell>
          <cell r="M10874" t="str">
            <v>F</v>
          </cell>
          <cell r="N10874">
            <v>3</v>
          </cell>
        </row>
        <row r="10875">
          <cell r="G10875" t="str">
            <v>SPO-2021/08-0009, SPO-2021/11-0037</v>
          </cell>
        </row>
        <row r="10875">
          <cell r="I10875" t="str">
            <v>F</v>
          </cell>
          <cell r="J10875">
            <v>16120</v>
          </cell>
          <cell r="K10875">
            <v>16120</v>
          </cell>
          <cell r="L10875">
            <v>48360</v>
          </cell>
          <cell r="M10875" t="str">
            <v>F</v>
          </cell>
          <cell r="N10875">
            <v>3</v>
          </cell>
        </row>
        <row r="10876">
          <cell r="G10876" t="str">
            <v>SPO-2021/08-0027</v>
          </cell>
        </row>
        <row r="10876">
          <cell r="I10876" t="str">
            <v>F</v>
          </cell>
          <cell r="J10876">
            <v>82592</v>
          </cell>
          <cell r="K10876">
            <v>82592</v>
          </cell>
          <cell r="L10876">
            <v>247776</v>
          </cell>
          <cell r="M10876" t="str">
            <v>F</v>
          </cell>
          <cell r="N10876">
            <v>3</v>
          </cell>
        </row>
        <row r="10877">
          <cell r="G10877" t="str">
            <v>SPO-2021/07-0007, SPO-2021/10-0012</v>
          </cell>
        </row>
        <row r="10877">
          <cell r="I10877" t="str">
            <v>F</v>
          </cell>
          <cell r="J10877">
            <v>16484</v>
          </cell>
          <cell r="K10877">
            <v>16484</v>
          </cell>
          <cell r="L10877">
            <v>49452</v>
          </cell>
          <cell r="M10877" t="str">
            <v>F</v>
          </cell>
          <cell r="N10877">
            <v>3</v>
          </cell>
        </row>
        <row r="10878">
          <cell r="G10878" t="str">
            <v>SPO-2021/07-0007, SPO-2021/12-0109, SPO-2021/12-0094, SPO-2022/04-0044, SPO-2021/12-0028, SPO-2022/03-0043</v>
          </cell>
        </row>
        <row r="10878">
          <cell r="I10878" t="str">
            <v>F</v>
          </cell>
          <cell r="J10878">
            <v>81911.5</v>
          </cell>
          <cell r="K10878">
            <v>81911.5</v>
          </cell>
          <cell r="L10878">
            <v>245734.5</v>
          </cell>
          <cell r="M10878" t="str">
            <v>F</v>
          </cell>
          <cell r="N10878">
            <v>3</v>
          </cell>
          <cell r="O10878" t="str">
            <v>L</v>
          </cell>
        </row>
        <row r="10879">
          <cell r="G10879" t="str">
            <v>SPO-2022/08-0038, SPO-2021/08-0021</v>
          </cell>
        </row>
        <row r="10879">
          <cell r="I10879" t="str">
            <v>F</v>
          </cell>
          <cell r="J10879">
            <v>6400</v>
          </cell>
          <cell r="K10879">
            <v>6400</v>
          </cell>
          <cell r="L10879">
            <v>19200</v>
          </cell>
          <cell r="M10879" t="str">
            <v>F</v>
          </cell>
          <cell r="N10879">
            <v>3</v>
          </cell>
          <cell r="O10879" t="str">
            <v>L</v>
          </cell>
        </row>
        <row r="10880">
          <cell r="G10880" t="str">
            <v>SPO-2021/12-0030, SPO-2021/08-0008, SPO-2021/12-0029, SPO-2021/06-0050, SPO-2021/12-0080, SPO-2021/12-0017, SPO-2021/12-0071, SPO-2021/09-0013</v>
          </cell>
        </row>
        <row r="10880">
          <cell r="I10880" t="str">
            <v>F</v>
          </cell>
          <cell r="J10880">
            <v>126050</v>
          </cell>
          <cell r="K10880">
            <v>126050</v>
          </cell>
          <cell r="L10880">
            <v>378150</v>
          </cell>
          <cell r="M10880" t="str">
            <v>F</v>
          </cell>
          <cell r="N10880">
            <v>3</v>
          </cell>
        </row>
        <row r="10881">
          <cell r="G10881" t="str">
            <v>SPO-2021/10-0012, SPO-2021/11-0044, SPO-2022/04-0044, SPO-2021/08-0010</v>
          </cell>
        </row>
        <row r="10881">
          <cell r="I10881" t="str">
            <v>F</v>
          </cell>
          <cell r="J10881">
            <v>113659.45</v>
          </cell>
          <cell r="K10881">
            <v>113659.45</v>
          </cell>
          <cell r="L10881">
            <v>340978.35</v>
          </cell>
          <cell r="M10881" t="str">
            <v>F</v>
          </cell>
          <cell r="N10881">
            <v>3</v>
          </cell>
          <cell r="O10881" t="str">
            <v>L</v>
          </cell>
        </row>
        <row r="10882">
          <cell r="G10882" t="str">
            <v>SPO-2021/08-0009</v>
          </cell>
        </row>
        <row r="10882">
          <cell r="I10882" t="str">
            <v>F</v>
          </cell>
          <cell r="J10882">
            <v>8490</v>
          </cell>
          <cell r="K10882">
            <v>8490</v>
          </cell>
          <cell r="L10882">
            <v>25470</v>
          </cell>
          <cell r="M10882" t="str">
            <v>F</v>
          </cell>
          <cell r="N10882">
            <v>3</v>
          </cell>
        </row>
        <row r="10883">
          <cell r="G10883" t="str">
            <v>SPO-2021/10-0035, SPO-2021/08-0010</v>
          </cell>
        </row>
        <row r="10883">
          <cell r="I10883" t="str">
            <v>F</v>
          </cell>
          <cell r="J10883">
            <v>23125</v>
          </cell>
          <cell r="K10883">
            <v>23125</v>
          </cell>
          <cell r="L10883">
            <v>69375</v>
          </cell>
          <cell r="M10883" t="str">
            <v>F</v>
          </cell>
          <cell r="N10883">
            <v>3</v>
          </cell>
        </row>
        <row r="10884">
          <cell r="I10884" t="str">
            <v>F</v>
          </cell>
          <cell r="J10884">
            <v>23</v>
          </cell>
          <cell r="K10884">
            <v>23</v>
          </cell>
          <cell r="L10884">
            <v>69</v>
          </cell>
          <cell r="M10884" t="str">
            <v>F</v>
          </cell>
          <cell r="N10884">
            <v>3</v>
          </cell>
        </row>
        <row r="10885">
          <cell r="G10885" t="str">
            <v>SPO-2021/08-0003</v>
          </cell>
        </row>
        <row r="10885">
          <cell r="I10885" t="str">
            <v>F</v>
          </cell>
          <cell r="J10885">
            <v>8067</v>
          </cell>
          <cell r="K10885">
            <v>8067</v>
          </cell>
          <cell r="L10885">
            <v>24201</v>
          </cell>
          <cell r="M10885" t="str">
            <v>F</v>
          </cell>
          <cell r="N10885">
            <v>3</v>
          </cell>
        </row>
        <row r="10886">
          <cell r="G10886" t="str">
            <v>SPO-2021/08-0027</v>
          </cell>
        </row>
        <row r="10886">
          <cell r="I10886" t="str">
            <v>F</v>
          </cell>
          <cell r="J10886">
            <v>10150</v>
          </cell>
          <cell r="K10886">
            <v>10150</v>
          </cell>
          <cell r="L10886">
            <v>30450</v>
          </cell>
          <cell r="M10886" t="str">
            <v>F</v>
          </cell>
          <cell r="N10886">
            <v>3</v>
          </cell>
        </row>
        <row r="10887">
          <cell r="G10887" t="str">
            <v>SPO-2021/06-0046, SPO-2021/08-0016</v>
          </cell>
        </row>
        <row r="10887">
          <cell r="I10887" t="str">
            <v>F</v>
          </cell>
          <cell r="J10887">
            <v>7770</v>
          </cell>
          <cell r="K10887">
            <v>7770</v>
          </cell>
          <cell r="L10887">
            <v>23310</v>
          </cell>
          <cell r="M10887" t="str">
            <v>F</v>
          </cell>
          <cell r="N10887">
            <v>3</v>
          </cell>
        </row>
        <row r="10888">
          <cell r="G10888" t="str">
            <v>SPO-2021/06-0041</v>
          </cell>
        </row>
        <row r="10888">
          <cell r="I10888" t="str">
            <v>F</v>
          </cell>
          <cell r="J10888">
            <v>12852</v>
          </cell>
          <cell r="K10888">
            <v>12852</v>
          </cell>
          <cell r="L10888">
            <v>38556</v>
          </cell>
          <cell r="M10888" t="str">
            <v>F</v>
          </cell>
          <cell r="N10888">
            <v>3</v>
          </cell>
        </row>
        <row r="10889">
          <cell r="G10889" t="str">
            <v>SPO-2023/04-0025, SPO-2022/12-0012, SPO-2023/03-0048, SPO-2021/10-0004, SPO-2023/03-0009, SPO-2022/03-0024, SPO-2023/03-0057</v>
          </cell>
        </row>
        <row r="10889">
          <cell r="I10889" t="str">
            <v>F</v>
          </cell>
          <cell r="J10889">
            <v>19060</v>
          </cell>
          <cell r="K10889">
            <v>19060</v>
          </cell>
          <cell r="L10889">
            <v>57180</v>
          </cell>
          <cell r="M10889" t="str">
            <v>F</v>
          </cell>
          <cell r="N10889">
            <v>3</v>
          </cell>
          <cell r="O10889" t="str">
            <v>L</v>
          </cell>
        </row>
        <row r="10890">
          <cell r="G10890" t="str">
            <v>SPO-2021/08-0021, SPO-2021/12-0031, SPO-2021/11-0017</v>
          </cell>
        </row>
        <row r="10890">
          <cell r="I10890" t="str">
            <v>F</v>
          </cell>
          <cell r="J10890">
            <v>14534</v>
          </cell>
          <cell r="K10890">
            <v>14534</v>
          </cell>
          <cell r="L10890">
            <v>43602</v>
          </cell>
          <cell r="M10890" t="str">
            <v>F</v>
          </cell>
          <cell r="N10890">
            <v>3</v>
          </cell>
          <cell r="O10890" t="str">
            <v>L</v>
          </cell>
        </row>
        <row r="10891">
          <cell r="G10891" t="str">
            <v>SPO-2021/10-0045</v>
          </cell>
        </row>
        <row r="10891">
          <cell r="I10891" t="str">
            <v>F</v>
          </cell>
          <cell r="J10891">
            <v>2094</v>
          </cell>
          <cell r="K10891">
            <v>2094</v>
          </cell>
          <cell r="L10891">
            <v>6282</v>
          </cell>
          <cell r="M10891" t="str">
            <v>F</v>
          </cell>
          <cell r="N10891">
            <v>3</v>
          </cell>
        </row>
        <row r="10892">
          <cell r="G10892" t="str">
            <v>SPO-2021/06-0043</v>
          </cell>
        </row>
        <row r="10892">
          <cell r="I10892" t="str">
            <v>F</v>
          </cell>
          <cell r="J10892">
            <v>421.2</v>
          </cell>
          <cell r="K10892">
            <v>421.2</v>
          </cell>
          <cell r="L10892">
            <v>1263.6</v>
          </cell>
          <cell r="M10892" t="str">
            <v>F</v>
          </cell>
          <cell r="N10892">
            <v>3</v>
          </cell>
        </row>
        <row r="10893">
          <cell r="G10893" t="str">
            <v>SPO-2021/11-0021, SPO-2021/12-0045, SPO-2021/10-0019, SPO-2021/12-0046, SPO-2021/12-0041, SPO-2021/12-0044, SPO-2022/06-0008, SPO-2022/07-0043</v>
          </cell>
        </row>
        <row r="10893">
          <cell r="I10893" t="str">
            <v>F</v>
          </cell>
          <cell r="J10893">
            <v>32062</v>
          </cell>
          <cell r="K10893">
            <v>32062</v>
          </cell>
          <cell r="L10893">
            <v>96186</v>
          </cell>
          <cell r="M10893" t="str">
            <v>F</v>
          </cell>
          <cell r="N10893">
            <v>3</v>
          </cell>
          <cell r="O10893" t="str">
            <v>L</v>
          </cell>
        </row>
        <row r="10894">
          <cell r="G10894" t="str">
            <v>SPO-2021/08-0010</v>
          </cell>
        </row>
        <row r="10894">
          <cell r="I10894" t="str">
            <v>F</v>
          </cell>
          <cell r="J10894">
            <v>2520</v>
          </cell>
          <cell r="K10894">
            <v>2520</v>
          </cell>
          <cell r="L10894">
            <v>7560</v>
          </cell>
          <cell r="M10894" t="str">
            <v>F</v>
          </cell>
          <cell r="N10894">
            <v>3</v>
          </cell>
        </row>
        <row r="10895">
          <cell r="G10895" t="str">
            <v>SPO-2021/06-0046</v>
          </cell>
        </row>
        <row r="10895">
          <cell r="I10895" t="str">
            <v>F</v>
          </cell>
          <cell r="J10895">
            <v>12950</v>
          </cell>
          <cell r="K10895">
            <v>12950</v>
          </cell>
          <cell r="L10895">
            <v>38850</v>
          </cell>
          <cell r="M10895" t="str">
            <v>F</v>
          </cell>
          <cell r="N10895">
            <v>3</v>
          </cell>
        </row>
        <row r="10896">
          <cell r="F10896" t="str">
            <v>EMCU9790602</v>
          </cell>
          <cell r="G10896" t="str">
            <v>GR-2021/07-0031</v>
          </cell>
          <cell r="H10896" t="str">
            <v>202101-S0022, 202104-S0087, 202003-S0044, 202011-S0012, 202010-S0088, 202012-S0079, 202103-S0018, 202105-S0013, 202104-S0050, 201912-S0025</v>
          </cell>
          <cell r="I10896" t="str">
            <v>F</v>
          </cell>
          <cell r="J10896">
            <v>17835.18</v>
          </cell>
          <cell r="K10896">
            <v>17835.18</v>
          </cell>
          <cell r="L10896">
            <v>74806.1</v>
          </cell>
          <cell r="M10896" t="str">
            <v>F</v>
          </cell>
          <cell r="N10896">
            <v>4.1943</v>
          </cell>
        </row>
        <row r="10897">
          <cell r="G10897" t="str">
            <v>SPO-2021/08-0009, SPO-2021/12-0066, SPO-2021/10-0021, SPO-2021/11-0037, SPO-2021/06-0014</v>
          </cell>
        </row>
        <row r="10897">
          <cell r="I10897" t="str">
            <v>F</v>
          </cell>
          <cell r="J10897">
            <v>41317.6</v>
          </cell>
          <cell r="K10897">
            <v>41317.6</v>
          </cell>
          <cell r="L10897">
            <v>123952.8</v>
          </cell>
          <cell r="M10897" t="str">
            <v>F</v>
          </cell>
          <cell r="N10897">
            <v>3</v>
          </cell>
        </row>
        <row r="10898">
          <cell r="F10898" t="str">
            <v>OOCU6992692</v>
          </cell>
          <cell r="G10898" t="str">
            <v>GR-2021/07-0012</v>
          </cell>
          <cell r="H10898" t="str">
            <v>202010-S0094, 202104-S0065, 202103-S0066</v>
          </cell>
          <cell r="I10898" t="str">
            <v>F</v>
          </cell>
          <cell r="J10898">
            <v>13719.1</v>
          </cell>
          <cell r="K10898">
            <v>13719.1</v>
          </cell>
          <cell r="L10898">
            <v>57163.37</v>
          </cell>
          <cell r="M10898" t="str">
            <v>F</v>
          </cell>
          <cell r="N10898">
            <v>4.1667</v>
          </cell>
        </row>
        <row r="10899">
          <cell r="F10899" t="str">
            <v>OOCU7100743</v>
          </cell>
          <cell r="G10899" t="str">
            <v>GR-2021/07-0011</v>
          </cell>
          <cell r="H10899" t="str">
            <v>202008-S0024, 202012-S0046</v>
          </cell>
          <cell r="I10899" t="str">
            <v>F</v>
          </cell>
          <cell r="J10899">
            <v>13056.12</v>
          </cell>
          <cell r="K10899">
            <v>13056.12</v>
          </cell>
          <cell r="L10899">
            <v>54400.94</v>
          </cell>
          <cell r="M10899" t="str">
            <v>F</v>
          </cell>
          <cell r="N10899">
            <v>4.1667</v>
          </cell>
        </row>
        <row r="10900">
          <cell r="F10900" t="str">
            <v>OOCU6954239</v>
          </cell>
          <cell r="G10900" t="str">
            <v>GR-2021/07-0010</v>
          </cell>
          <cell r="H10900" t="str">
            <v>202012-S0067, 202009-S0021</v>
          </cell>
          <cell r="I10900" t="str">
            <v>F</v>
          </cell>
          <cell r="J10900">
            <v>14114.73</v>
          </cell>
          <cell r="K10900">
            <v>14114.73</v>
          </cell>
          <cell r="L10900">
            <v>58811.85</v>
          </cell>
          <cell r="M10900" t="str">
            <v>F</v>
          </cell>
          <cell r="N10900">
            <v>4.1667</v>
          </cell>
        </row>
        <row r="10901">
          <cell r="G10901" t="str">
            <v>SPO-2021/10-0010</v>
          </cell>
        </row>
        <row r="10901">
          <cell r="I10901" t="str">
            <v>F</v>
          </cell>
          <cell r="J10901">
            <v>810</v>
          </cell>
          <cell r="K10901">
            <v>810</v>
          </cell>
          <cell r="L10901">
            <v>2430</v>
          </cell>
          <cell r="M10901" t="str">
            <v>F</v>
          </cell>
          <cell r="N10901">
            <v>3</v>
          </cell>
        </row>
        <row r="10902">
          <cell r="G10902" t="str">
            <v>SPO-2021/06-0038</v>
          </cell>
        </row>
        <row r="10902">
          <cell r="I10902" t="str">
            <v>F</v>
          </cell>
          <cell r="J10902">
            <v>1440</v>
          </cell>
          <cell r="K10902">
            <v>1440</v>
          </cell>
          <cell r="L10902">
            <v>4320</v>
          </cell>
          <cell r="M10902" t="str">
            <v>F</v>
          </cell>
          <cell r="N10902">
            <v>3</v>
          </cell>
        </row>
        <row r="10903">
          <cell r="G10903" t="str">
            <v>SPO-2021/06-0051</v>
          </cell>
        </row>
        <row r="10903">
          <cell r="I10903" t="str">
            <v>F</v>
          </cell>
          <cell r="J10903">
            <v>2500</v>
          </cell>
          <cell r="K10903">
            <v>2500</v>
          </cell>
          <cell r="L10903">
            <v>7500</v>
          </cell>
          <cell r="M10903" t="str">
            <v>F</v>
          </cell>
          <cell r="N10903">
            <v>3</v>
          </cell>
        </row>
        <row r="10904">
          <cell r="G10904" t="str">
            <v>SPO-2022/06-0083</v>
          </cell>
        </row>
        <row r="10904">
          <cell r="I10904" t="str">
            <v>F</v>
          </cell>
          <cell r="J10904">
            <v>0</v>
          </cell>
          <cell r="K10904">
            <v>0</v>
          </cell>
          <cell r="L10904">
            <v>0</v>
          </cell>
          <cell r="M10904" t="str">
            <v>F</v>
          </cell>
          <cell r="N10904">
            <v>3</v>
          </cell>
          <cell r="O10904" t="str">
            <v>N</v>
          </cell>
        </row>
        <row r="10905">
          <cell r="F10905" t="str">
            <v>TRHU5305172</v>
          </cell>
          <cell r="G10905" t="str">
            <v>GR-2021/07-0028</v>
          </cell>
          <cell r="H10905" t="str">
            <v>202103-S0106, 202103-S0098</v>
          </cell>
          <cell r="I10905" t="str">
            <v>F</v>
          </cell>
          <cell r="J10905">
            <v>22905.3</v>
          </cell>
          <cell r="K10905">
            <v>22905.3</v>
          </cell>
          <cell r="L10905">
            <v>95524.26</v>
          </cell>
          <cell r="M10905" t="str">
            <v>F</v>
          </cell>
          <cell r="N10905">
            <v>4.1704</v>
          </cell>
        </row>
        <row r="10906">
          <cell r="F10906" t="str">
            <v>OOCU7156911</v>
          </cell>
          <cell r="G10906" t="str">
            <v>GR-2021/07-0027</v>
          </cell>
          <cell r="H10906" t="str">
            <v>202103-S0098, 202011-S0020, 202103-S0106, 202011-S0019</v>
          </cell>
          <cell r="I10906" t="str">
            <v>F</v>
          </cell>
          <cell r="J10906">
            <v>17382.42</v>
          </cell>
          <cell r="K10906">
            <v>17382.42</v>
          </cell>
          <cell r="L10906">
            <v>72491.64</v>
          </cell>
          <cell r="M10906" t="str">
            <v>F</v>
          </cell>
          <cell r="N10906">
            <v>4.1704</v>
          </cell>
        </row>
        <row r="10907">
          <cell r="G10907" t="str">
            <v>SPO-2021/06-0046</v>
          </cell>
        </row>
        <row r="10907">
          <cell r="I10907" t="str">
            <v>F</v>
          </cell>
          <cell r="J10907">
            <v>5760</v>
          </cell>
          <cell r="K10907">
            <v>5760</v>
          </cell>
          <cell r="L10907">
            <v>17280</v>
          </cell>
          <cell r="M10907" t="str">
            <v>F</v>
          </cell>
          <cell r="N10907">
            <v>3</v>
          </cell>
        </row>
        <row r="10908">
          <cell r="F10908" t="str">
            <v>OOLU9851647</v>
          </cell>
          <cell r="G10908" t="str">
            <v>GR-2021/06-0023</v>
          </cell>
          <cell r="H10908" t="str">
            <v>202007-S0073</v>
          </cell>
          <cell r="I10908" t="str">
            <v>F</v>
          </cell>
          <cell r="J10908">
            <v>15578.88</v>
          </cell>
          <cell r="K10908">
            <v>15578.88</v>
          </cell>
          <cell r="L10908">
            <v>65052.73</v>
          </cell>
          <cell r="M10908" t="str">
            <v>F</v>
          </cell>
          <cell r="N10908">
            <v>4.1757</v>
          </cell>
        </row>
        <row r="10909">
          <cell r="F10909" t="str">
            <v>OOLU8786510</v>
          </cell>
          <cell r="G10909" t="str">
            <v>GR-2021/06-0015</v>
          </cell>
          <cell r="H10909" t="str">
            <v>201907-S0014, 202103-S0007, 202011-S0063, 202104-S0078, 202103-S0003, 202103-S0095</v>
          </cell>
          <cell r="I10909" t="str">
            <v>F</v>
          </cell>
          <cell r="J10909">
            <v>19274.57</v>
          </cell>
          <cell r="K10909">
            <v>19274.57</v>
          </cell>
          <cell r="L10909">
            <v>80484.82</v>
          </cell>
          <cell r="M10909" t="str">
            <v>F</v>
          </cell>
          <cell r="N10909">
            <v>4.1757</v>
          </cell>
        </row>
        <row r="10910">
          <cell r="F10910" t="str">
            <v>OOLU8913913</v>
          </cell>
          <cell r="G10910" t="str">
            <v>GR-2021/06-0019</v>
          </cell>
          <cell r="H10910" t="str">
            <v>202006-S0017, 202010-S0065, 202012-S0042, 202104-S0061, 202103-S0015, 202104-S0005, 202104-S0020, 202010-S0026, 202104-S0078</v>
          </cell>
          <cell r="I10910" t="str">
            <v>F</v>
          </cell>
          <cell r="J10910">
            <v>18867.24</v>
          </cell>
          <cell r="K10910">
            <v>18867.24</v>
          </cell>
          <cell r="L10910">
            <v>78783.93</v>
          </cell>
          <cell r="M10910" t="str">
            <v>F</v>
          </cell>
          <cell r="N10910">
            <v>4.1757</v>
          </cell>
        </row>
        <row r="10911">
          <cell r="F10911" t="str">
            <v>TEMU7196668</v>
          </cell>
          <cell r="G10911" t="str">
            <v>GR-2021/07-0033</v>
          </cell>
          <cell r="H10911" t="str">
            <v>202104-S0082, 201910-S0065, 202012-S0017, 202010-S0094, 202009-S0053, 202104-S0086, 202104-S0044, 202104-S0009, 202104-S0071, 202008-S0007</v>
          </cell>
          <cell r="I10911" t="str">
            <v>F</v>
          </cell>
          <cell r="J10911">
            <v>16632.02</v>
          </cell>
          <cell r="K10911">
            <v>16632.02</v>
          </cell>
          <cell r="L10911">
            <v>69300.64</v>
          </cell>
          <cell r="M10911" t="str">
            <v>F</v>
          </cell>
          <cell r="N10911">
            <v>4.1667</v>
          </cell>
        </row>
        <row r="10912">
          <cell r="F10912" t="str">
            <v>TCNU6871885</v>
          </cell>
          <cell r="G10912" t="str">
            <v>GR-2021/07-0021</v>
          </cell>
          <cell r="H10912" t="str">
            <v>202010-S0094, 202104-S0086</v>
          </cell>
          <cell r="I10912" t="str">
            <v>F</v>
          </cell>
          <cell r="J10912">
            <v>14363.67</v>
          </cell>
          <cell r="K10912">
            <v>14363.67</v>
          </cell>
          <cell r="L10912">
            <v>59849.1</v>
          </cell>
          <cell r="M10912" t="str">
            <v>F</v>
          </cell>
          <cell r="N10912">
            <v>4.1667</v>
          </cell>
        </row>
        <row r="10913">
          <cell r="F10913" t="str">
            <v>TCNU3974792</v>
          </cell>
          <cell r="G10913" t="str">
            <v>GR-2021/07-0020</v>
          </cell>
          <cell r="H10913" t="str">
            <v>202104-S0086, 202008-S0024, 202009-S0061, 202103-S0016, 202103-S0055, 202012-S0046, 202104-S0042</v>
          </cell>
          <cell r="I10913" t="str">
            <v>F</v>
          </cell>
          <cell r="J10913">
            <v>13953.12</v>
          </cell>
          <cell r="K10913">
            <v>13953.12</v>
          </cell>
          <cell r="L10913">
            <v>58138.47</v>
          </cell>
          <cell r="M10913" t="str">
            <v>F</v>
          </cell>
          <cell r="N10913">
            <v>4.1667</v>
          </cell>
        </row>
        <row r="10914">
          <cell r="G10914" t="str">
            <v>SPO-2021/12-0063, SPO-2021/11-0030, SPO-2022/04-0018, SPO-2021/12-0062, SPO-2021/12-0108, SPO-2022/07-0046, SPO-2022/06-0046, SPO-2022/06-0028, SPO-2021/12-0020, SPO-2021/10-0015, SPO-2021/10-0027, SPO-2022/04-0030, SPO-2022/05-0014, SPO-2022/04-0001</v>
          </cell>
        </row>
        <row r="10914">
          <cell r="I10914" t="str">
            <v>F</v>
          </cell>
          <cell r="J10914">
            <v>409288</v>
          </cell>
          <cell r="K10914">
            <v>409288</v>
          </cell>
          <cell r="L10914">
            <v>1227864</v>
          </cell>
          <cell r="M10914" t="str">
            <v>F</v>
          </cell>
          <cell r="N10914">
            <v>3</v>
          </cell>
          <cell r="O10914" t="str">
            <v>N</v>
          </cell>
        </row>
        <row r="10915">
          <cell r="G10915" t="str">
            <v>SPO-2021/06-0041, SPO-2021/08-0012, SPO-2021/10-0041</v>
          </cell>
        </row>
        <row r="10915">
          <cell r="I10915" t="str">
            <v>F</v>
          </cell>
          <cell r="J10915">
            <v>9600</v>
          </cell>
          <cell r="K10915">
            <v>9600</v>
          </cell>
          <cell r="L10915">
            <v>28800</v>
          </cell>
          <cell r="M10915" t="str">
            <v>F</v>
          </cell>
          <cell r="N10915">
            <v>3</v>
          </cell>
        </row>
        <row r="10916">
          <cell r="G10916" t="str">
            <v>SPO-2021/07-0001</v>
          </cell>
        </row>
        <row r="10916">
          <cell r="I10916" t="str">
            <v>F</v>
          </cell>
          <cell r="J10916">
            <v>11600</v>
          </cell>
          <cell r="K10916">
            <v>11600</v>
          </cell>
          <cell r="L10916">
            <v>34800</v>
          </cell>
          <cell r="M10916" t="str">
            <v>F</v>
          </cell>
          <cell r="N10916">
            <v>3</v>
          </cell>
        </row>
        <row r="10917">
          <cell r="F10917" t="str">
            <v>ONEU0345328</v>
          </cell>
          <cell r="G10917" t="str">
            <v>GR-2021/06-0036</v>
          </cell>
          <cell r="H10917" t="str">
            <v>202101-S0040, 202008-S0060, 202007-S0049, 202010-S0070, 202010-S0125, 202012-S0009, 202012-S0044, 202006-S0084, 202011-S0007, 202012-S0070, 202103-S0014</v>
          </cell>
          <cell r="I10917" t="str">
            <v>F</v>
          </cell>
          <cell r="J10917">
            <v>279962.85</v>
          </cell>
          <cell r="K10917">
            <v>279962.85</v>
          </cell>
          <cell r="L10917">
            <v>279962.85</v>
          </cell>
          <cell r="M10917" t="str">
            <v>F</v>
          </cell>
          <cell r="N10917">
            <v>1</v>
          </cell>
        </row>
        <row r="10918">
          <cell r="F10918" t="str">
            <v>ONEU0345328</v>
          </cell>
          <cell r="G10918" t="str">
            <v>GR-2021/06-0035</v>
          </cell>
          <cell r="H10918" t="str">
            <v>202008-S0046, 202103-S0031</v>
          </cell>
          <cell r="I10918" t="str">
            <v>F</v>
          </cell>
          <cell r="J10918">
            <v>8224.8</v>
          </cell>
          <cell r="K10918">
            <v>8224.8</v>
          </cell>
          <cell r="L10918">
            <v>8224.8</v>
          </cell>
          <cell r="M10918" t="str">
            <v>F</v>
          </cell>
          <cell r="N10918">
            <v>1</v>
          </cell>
        </row>
        <row r="10919">
          <cell r="F10919" t="str">
            <v>ONEU0345328</v>
          </cell>
          <cell r="G10919" t="str">
            <v>GR-2021/06-0034</v>
          </cell>
          <cell r="H10919" t="str">
            <v>202010-S0092, 202012-S0062, 202103-S0058, 202104-S0075</v>
          </cell>
          <cell r="I10919" t="str">
            <v>F</v>
          </cell>
          <cell r="J10919">
            <v>18377.59</v>
          </cell>
          <cell r="K10919">
            <v>18377.59</v>
          </cell>
          <cell r="L10919">
            <v>18377.59</v>
          </cell>
          <cell r="M10919" t="str">
            <v>F</v>
          </cell>
          <cell r="N10919">
            <v>1</v>
          </cell>
        </row>
        <row r="10920">
          <cell r="F10920" t="str">
            <v>ONEU0345328</v>
          </cell>
          <cell r="G10920" t="str">
            <v>GR-2021/06-0033</v>
          </cell>
          <cell r="H10920" t="str">
            <v>202104-S0007, 202006-S0063</v>
          </cell>
          <cell r="I10920" t="str">
            <v>F</v>
          </cell>
          <cell r="J10920">
            <v>25916.9</v>
          </cell>
          <cell r="K10920">
            <v>25916.9</v>
          </cell>
          <cell r="L10920">
            <v>25916.9</v>
          </cell>
          <cell r="M10920" t="str">
            <v>F</v>
          </cell>
          <cell r="N10920">
            <v>1</v>
          </cell>
        </row>
        <row r="10921">
          <cell r="F10921" t="str">
            <v>ONEU0345328</v>
          </cell>
          <cell r="G10921" t="str">
            <v>GR-2021/06-0032</v>
          </cell>
          <cell r="H10921" t="str">
            <v>202103-S0082, 202104-S0059, 202011-S0077, 202103-S0037, 202011-S0008, 202104-S0028, 202011-S0122, 202012-S0081, 202012-S0048, 202103-S0050, 202104-S0069, 202010-S0101, 202010-S0003, 202012-S0037, 202010-S0129, 202011-S0124, 202012-S0031</v>
          </cell>
          <cell r="I10921" t="str">
            <v>F</v>
          </cell>
          <cell r="J10921">
            <v>609064.85</v>
          </cell>
          <cell r="K10921">
            <v>609064.85</v>
          </cell>
          <cell r="L10921">
            <v>609064.85</v>
          </cell>
          <cell r="M10921" t="str">
            <v>F</v>
          </cell>
          <cell r="N10921">
            <v>1</v>
          </cell>
        </row>
        <row r="10922">
          <cell r="G10922" t="str">
            <v>GR-2021/10-0010, GR-2021/06-0054</v>
          </cell>
        </row>
        <row r="10922">
          <cell r="I10922" t="str">
            <v>F</v>
          </cell>
          <cell r="J10922">
            <v>22500</v>
          </cell>
          <cell r="K10922">
            <v>22500</v>
          </cell>
          <cell r="L10922">
            <v>22500</v>
          </cell>
          <cell r="M10922" t="str">
            <v>F</v>
          </cell>
          <cell r="N10922">
            <v>1</v>
          </cell>
        </row>
        <row r="10923">
          <cell r="G10923" t="str">
            <v>SPO-2021/09-0003, SPO-2021/08-0003</v>
          </cell>
        </row>
        <row r="10923">
          <cell r="I10923" t="str">
            <v>F</v>
          </cell>
          <cell r="J10923">
            <v>28512</v>
          </cell>
          <cell r="K10923">
            <v>28512</v>
          </cell>
          <cell r="L10923">
            <v>85536</v>
          </cell>
          <cell r="M10923" t="str">
            <v>F</v>
          </cell>
          <cell r="N10923">
            <v>3</v>
          </cell>
        </row>
        <row r="10924">
          <cell r="F10924" t="str">
            <v>ONEU0345328</v>
          </cell>
          <cell r="G10924" t="str">
            <v>GR-2021/06-0031</v>
          </cell>
          <cell r="H10924" t="str">
            <v>202011-S0060, 202103-S0061, 202011-S0072, 202012-S0064, 202010-S0085, 202012-S0082</v>
          </cell>
          <cell r="I10924" t="str">
            <v>F</v>
          </cell>
          <cell r="J10924">
            <v>111154.11</v>
          </cell>
          <cell r="K10924">
            <v>111154.11</v>
          </cell>
          <cell r="L10924">
            <v>111154.11</v>
          </cell>
          <cell r="M10924" t="str">
            <v>F</v>
          </cell>
          <cell r="N10924">
            <v>1</v>
          </cell>
        </row>
        <row r="10925">
          <cell r="G10925" t="str">
            <v>GR-2021/06-0054, GR-2021/09-0005</v>
          </cell>
        </row>
        <row r="10925">
          <cell r="I10925" t="str">
            <v>F</v>
          </cell>
          <cell r="J10925">
            <v>2700</v>
          </cell>
          <cell r="K10925">
            <v>2700</v>
          </cell>
          <cell r="L10925">
            <v>2700</v>
          </cell>
          <cell r="M10925" t="str">
            <v>F</v>
          </cell>
          <cell r="N10925">
            <v>1</v>
          </cell>
        </row>
        <row r="10926">
          <cell r="F10926" t="str">
            <v>TCNU7480381</v>
          </cell>
          <cell r="G10926" t="str">
            <v>GR-2021/06-0030</v>
          </cell>
          <cell r="H10926" t="str">
            <v>202103-S0025, 202103-S0041</v>
          </cell>
          <cell r="I10926" t="str">
            <v>F</v>
          </cell>
          <cell r="J10926">
            <v>68241.28</v>
          </cell>
          <cell r="K10926">
            <v>68241.28</v>
          </cell>
          <cell r="L10926">
            <v>68241.28</v>
          </cell>
          <cell r="M10926" t="str">
            <v>F</v>
          </cell>
          <cell r="N10926">
            <v>1</v>
          </cell>
        </row>
        <row r="10927">
          <cell r="F10927" t="str">
            <v>TCNU7480381</v>
          </cell>
          <cell r="G10927" t="str">
            <v>GR-2021/06-0029</v>
          </cell>
          <cell r="H10927" t="str">
            <v>202104-S0098, 202104-S0029</v>
          </cell>
          <cell r="I10927" t="str">
            <v>F</v>
          </cell>
          <cell r="J10927">
            <v>17950.28</v>
          </cell>
          <cell r="K10927">
            <v>17950.28</v>
          </cell>
          <cell r="L10927">
            <v>17950.28</v>
          </cell>
          <cell r="M10927" t="str">
            <v>F</v>
          </cell>
          <cell r="N10927">
            <v>1</v>
          </cell>
        </row>
        <row r="10928">
          <cell r="F10928" t="str">
            <v>TCNU7480381</v>
          </cell>
          <cell r="G10928" t="str">
            <v>GR-2021/06-0028</v>
          </cell>
          <cell r="H10928" t="str">
            <v>202011-S0048, 202103-S0024</v>
          </cell>
          <cell r="I10928" t="str">
            <v>F</v>
          </cell>
          <cell r="J10928">
            <v>36052.38</v>
          </cell>
          <cell r="K10928">
            <v>36052.38</v>
          </cell>
          <cell r="L10928">
            <v>36052.38</v>
          </cell>
          <cell r="M10928" t="str">
            <v>F</v>
          </cell>
          <cell r="N10928">
            <v>1</v>
          </cell>
        </row>
        <row r="10929">
          <cell r="F10929" t="str">
            <v>TCNU7480381</v>
          </cell>
          <cell r="G10929" t="str">
            <v>GR-2021/06-0027</v>
          </cell>
          <cell r="H10929" t="str">
            <v>202010-S0019, 202101-S0023, 202104-S0055, 202012-S0041, 202103-S0008, 202012-S0075, 202007-S0065, 202008-S0015, 202103-S0090, 202009-S0018</v>
          </cell>
          <cell r="I10929" t="str">
            <v>F</v>
          </cell>
          <cell r="J10929">
            <v>62892.88</v>
          </cell>
          <cell r="K10929">
            <v>62892.88</v>
          </cell>
          <cell r="L10929">
            <v>62892.88</v>
          </cell>
          <cell r="M10929" t="str">
            <v>F</v>
          </cell>
          <cell r="N10929">
            <v>1</v>
          </cell>
        </row>
        <row r="10930">
          <cell r="F10930" t="str">
            <v>TCNU7480381</v>
          </cell>
          <cell r="G10930" t="str">
            <v>GR-2021/06-0026</v>
          </cell>
          <cell r="H10930" t="str">
            <v>202011-S0115, 202012-S0018</v>
          </cell>
          <cell r="I10930" t="str">
            <v>F</v>
          </cell>
          <cell r="J10930">
            <v>112062.42</v>
          </cell>
          <cell r="K10930">
            <v>112062.42</v>
          </cell>
          <cell r="L10930">
            <v>112062.42</v>
          </cell>
          <cell r="M10930" t="str">
            <v>F</v>
          </cell>
          <cell r="N10930">
            <v>1</v>
          </cell>
        </row>
        <row r="10931">
          <cell r="I10931" t="str">
            <v>F</v>
          </cell>
          <cell r="J10931">
            <v>106200</v>
          </cell>
          <cell r="K10931">
            <v>106200</v>
          </cell>
          <cell r="L10931">
            <v>318600</v>
          </cell>
          <cell r="M10931" t="str">
            <v>F</v>
          </cell>
          <cell r="N10931">
            <v>3</v>
          </cell>
        </row>
        <row r="10932">
          <cell r="F10932" t="str">
            <v>TGBU8935715</v>
          </cell>
          <cell r="G10932" t="str">
            <v>GR-2021/06-0025</v>
          </cell>
          <cell r="H10932" t="str">
            <v>202103-S0027, 202105-S0016, 202104-S0049, 202104-S0023</v>
          </cell>
          <cell r="I10932" t="str">
            <v>F</v>
          </cell>
          <cell r="J10932">
            <v>12066.55</v>
          </cell>
          <cell r="K10932">
            <v>12066.55</v>
          </cell>
          <cell r="L10932">
            <v>50493.69</v>
          </cell>
          <cell r="M10932" t="str">
            <v>F</v>
          </cell>
          <cell r="N10932">
            <v>4.1846</v>
          </cell>
        </row>
        <row r="10933">
          <cell r="F10933" t="str">
            <v>TGBU8934832</v>
          </cell>
          <cell r="G10933" t="str">
            <v>GR-2021/06-0024</v>
          </cell>
          <cell r="H10933" t="str">
            <v>202104-S0049, 202104-S0023, 202103-S0027</v>
          </cell>
          <cell r="I10933" t="str">
            <v>F</v>
          </cell>
          <cell r="J10933">
            <v>10212.96</v>
          </cell>
          <cell r="K10933">
            <v>10212.96</v>
          </cell>
          <cell r="L10933">
            <v>42737.15</v>
          </cell>
          <cell r="M10933" t="str">
            <v>F</v>
          </cell>
          <cell r="N10933">
            <v>4.1846</v>
          </cell>
        </row>
        <row r="10934">
          <cell r="I10934" t="str">
            <v>F</v>
          </cell>
          <cell r="J10934">
            <v>90.7</v>
          </cell>
          <cell r="K10934">
            <v>90.7</v>
          </cell>
          <cell r="L10934">
            <v>272.1</v>
          </cell>
          <cell r="M10934" t="str">
            <v>F</v>
          </cell>
          <cell r="N10934">
            <v>3</v>
          </cell>
        </row>
        <row r="10935">
          <cell r="G10935" t="str">
            <v>SPO-2021/06-0051, SPO-2021/08-0008, SPO-2021/08-0006, SPO-2021/06-0050</v>
          </cell>
        </row>
        <row r="10935">
          <cell r="I10935" t="str">
            <v>F</v>
          </cell>
          <cell r="J10935">
            <v>109515</v>
          </cell>
          <cell r="K10935">
            <v>109515</v>
          </cell>
          <cell r="L10935">
            <v>328545</v>
          </cell>
          <cell r="M10935" t="str">
            <v>F</v>
          </cell>
          <cell r="N10935">
            <v>3</v>
          </cell>
        </row>
        <row r="10936">
          <cell r="F10936" t="str">
            <v>TCNU1209201</v>
          </cell>
          <cell r="G10936" t="str">
            <v>GR-2021/06-0006</v>
          </cell>
          <cell r="H10936" t="str">
            <v>202010-S0122, 202103-S0098, 202011-S0019</v>
          </cell>
          <cell r="I10936" t="str">
            <v>F</v>
          </cell>
          <cell r="J10936">
            <v>17914.14</v>
          </cell>
          <cell r="K10936">
            <v>17914.14</v>
          </cell>
          <cell r="L10936">
            <v>74804.07</v>
          </cell>
          <cell r="M10936" t="str">
            <v>F</v>
          </cell>
          <cell r="N10936">
            <v>4.1757</v>
          </cell>
        </row>
        <row r="10937">
          <cell r="G10937" t="str">
            <v>SPO-2021/07-0005</v>
          </cell>
        </row>
        <row r="10937">
          <cell r="I10937" t="str">
            <v>F</v>
          </cell>
          <cell r="J10937">
            <v>118.1</v>
          </cell>
          <cell r="K10937">
            <v>118.1</v>
          </cell>
          <cell r="L10937">
            <v>354.3</v>
          </cell>
          <cell r="M10937" t="str">
            <v>F</v>
          </cell>
          <cell r="N10937">
            <v>3</v>
          </cell>
        </row>
        <row r="10938">
          <cell r="G10938" t="str">
            <v>SPO-2021/06-0046</v>
          </cell>
        </row>
        <row r="10938">
          <cell r="I10938" t="str">
            <v>F</v>
          </cell>
          <cell r="J10938">
            <v>2100</v>
          </cell>
          <cell r="K10938">
            <v>2100</v>
          </cell>
          <cell r="L10938">
            <v>6300</v>
          </cell>
          <cell r="M10938" t="str">
            <v>F</v>
          </cell>
          <cell r="N10938">
            <v>3</v>
          </cell>
        </row>
        <row r="10939">
          <cell r="F10939" t="str">
            <v>FFAU2439850</v>
          </cell>
          <cell r="G10939" t="str">
            <v>GR-2021/07-0016</v>
          </cell>
          <cell r="H10939" t="str">
            <v>202103-S0032, 202103-S0079, 202103-S0102, 202012-S0059, 202104-S0048, 202104-S0077, 202010-S0079, 202105-S0014, 202012-S0050, 202003-S0010, 202012-S0021, 202104-S0064, 202006-S0031, 202103-S0073, 202103-S0104</v>
          </cell>
          <cell r="I10939" t="str">
            <v>F</v>
          </cell>
          <cell r="J10939">
            <v>454673.69</v>
          </cell>
          <cell r="K10939">
            <v>454673.69</v>
          </cell>
          <cell r="L10939">
            <v>454673.69</v>
          </cell>
          <cell r="M10939" t="str">
            <v>F</v>
          </cell>
          <cell r="N10939">
            <v>1</v>
          </cell>
        </row>
        <row r="10940">
          <cell r="G10940" t="str">
            <v>SPO-2021/12-0108, SPO-2021/09-0019, SPO-2021/11-0043</v>
          </cell>
        </row>
        <row r="10940">
          <cell r="I10940" t="str">
            <v>F</v>
          </cell>
          <cell r="J10940">
            <v>21160</v>
          </cell>
          <cell r="K10940">
            <v>21160</v>
          </cell>
          <cell r="L10940">
            <v>63480</v>
          </cell>
          <cell r="M10940" t="str">
            <v>F</v>
          </cell>
          <cell r="N10940">
            <v>3</v>
          </cell>
          <cell r="O10940" t="str">
            <v>L</v>
          </cell>
        </row>
        <row r="10941">
          <cell r="G10941" t="str">
            <v>GR-2021/05-0045</v>
          </cell>
        </row>
        <row r="10941">
          <cell r="I10941" t="str">
            <v>F</v>
          </cell>
          <cell r="J10941">
            <v>48.58</v>
          </cell>
          <cell r="K10941">
            <v>48.58</v>
          </cell>
          <cell r="L10941">
            <v>48.58</v>
          </cell>
          <cell r="M10941" t="str">
            <v>F</v>
          </cell>
          <cell r="N10941">
            <v>1</v>
          </cell>
        </row>
        <row r="10942">
          <cell r="F10942" t="str">
            <v>TGBU8680574</v>
          </cell>
          <cell r="G10942" t="str">
            <v>GR-2021/06-0010</v>
          </cell>
          <cell r="H10942" t="str">
            <v>202102-S0004, 202010-S0052, 202104-S0071, 201911-S0082, 202103-S0023, 202012-S0046, 201912-S0002, 202103-S0105, 202011-S0009, 202011-S0102</v>
          </cell>
          <cell r="I10942" t="str">
            <v>F</v>
          </cell>
          <cell r="J10942">
            <v>14499.88</v>
          </cell>
          <cell r="K10942">
            <v>14499.88</v>
          </cell>
          <cell r="L10942">
            <v>60547.15</v>
          </cell>
          <cell r="M10942" t="str">
            <v>F</v>
          </cell>
          <cell r="N10942">
            <v>4.1757</v>
          </cell>
        </row>
        <row r="10943">
          <cell r="G10943" t="str">
            <v>GR-2021/05-0041</v>
          </cell>
        </row>
        <row r="10943">
          <cell r="I10943" t="str">
            <v>F</v>
          </cell>
          <cell r="J10943">
            <v>3748.04</v>
          </cell>
          <cell r="K10943">
            <v>3748.04</v>
          </cell>
          <cell r="L10943">
            <v>3748.04</v>
          </cell>
          <cell r="M10943" t="str">
            <v>F</v>
          </cell>
          <cell r="N10943">
            <v>1</v>
          </cell>
        </row>
        <row r="10944">
          <cell r="G10944" t="str">
            <v>SPO-2021/07-0005</v>
          </cell>
        </row>
        <row r="10944">
          <cell r="I10944" t="str">
            <v>F</v>
          </cell>
          <cell r="J10944">
            <v>65</v>
          </cell>
          <cell r="K10944">
            <v>65</v>
          </cell>
          <cell r="L10944">
            <v>195</v>
          </cell>
          <cell r="M10944" t="str">
            <v>F</v>
          </cell>
          <cell r="N10944">
            <v>3</v>
          </cell>
        </row>
        <row r="10945">
          <cell r="G10945" t="str">
            <v>SPO-2022/03-0030, SPO-2022/12-0001, SPO-2021/08-0021</v>
          </cell>
        </row>
        <row r="10945">
          <cell r="I10945" t="str">
            <v>F</v>
          </cell>
          <cell r="J10945">
            <v>5580</v>
          </cell>
          <cell r="K10945">
            <v>5580</v>
          </cell>
          <cell r="L10945">
            <v>16740</v>
          </cell>
          <cell r="M10945" t="str">
            <v>F</v>
          </cell>
          <cell r="N10945">
            <v>3</v>
          </cell>
          <cell r="O10945" t="str">
            <v>L</v>
          </cell>
        </row>
        <row r="10946">
          <cell r="G10946" t="str">
            <v>SPO-2021/08-0028</v>
          </cell>
        </row>
        <row r="10946">
          <cell r="I10946" t="str">
            <v>F</v>
          </cell>
          <cell r="J10946">
            <v>5180</v>
          </cell>
          <cell r="K10946">
            <v>5180</v>
          </cell>
          <cell r="L10946">
            <v>5180</v>
          </cell>
          <cell r="M10946" t="str">
            <v>F</v>
          </cell>
          <cell r="N10946">
            <v>1</v>
          </cell>
        </row>
        <row r="10947">
          <cell r="G10947" t="str">
            <v>SPO-2021/06-0032</v>
          </cell>
        </row>
        <row r="10947">
          <cell r="I10947" t="str">
            <v>F</v>
          </cell>
          <cell r="J10947">
            <v>36900</v>
          </cell>
          <cell r="K10947">
            <v>36900</v>
          </cell>
          <cell r="L10947">
            <v>110700</v>
          </cell>
          <cell r="M10947" t="str">
            <v>F</v>
          </cell>
          <cell r="N10947">
            <v>3</v>
          </cell>
        </row>
        <row r="10948">
          <cell r="F10948" t="str">
            <v>TGBU9991122</v>
          </cell>
          <cell r="G10948" t="str">
            <v>GR-2021/06-0009</v>
          </cell>
          <cell r="H10948" t="str">
            <v>202104-S0047</v>
          </cell>
          <cell r="I10948" t="str">
            <v>F</v>
          </cell>
          <cell r="J10948">
            <v>14489.6</v>
          </cell>
          <cell r="K10948">
            <v>14489.6</v>
          </cell>
          <cell r="L10948">
            <v>60504.22</v>
          </cell>
          <cell r="M10948" t="str">
            <v>F</v>
          </cell>
          <cell r="N10948">
            <v>4.1757</v>
          </cell>
        </row>
        <row r="10949">
          <cell r="I10949" t="str">
            <v>F</v>
          </cell>
          <cell r="J10949">
            <v>3991.68</v>
          </cell>
          <cell r="K10949">
            <v>3991.68</v>
          </cell>
          <cell r="L10949">
            <v>11975.04</v>
          </cell>
          <cell r="M10949" t="str">
            <v>F</v>
          </cell>
          <cell r="N10949">
            <v>3</v>
          </cell>
        </row>
        <row r="10950">
          <cell r="G10950" t="str">
            <v>SPO-2021/10-0004, SPO-2022/09-0045, SPO-2021/12-0095, SPO-2021/09-0029, SPO-2021/12-0088, SPO-2022/06-0002, SPO-2021/10-0020, SPO-2022/08-0038, SPO-2021/12-0043, SPO-2021/11-0020, SPO-2022/06-0047, SPO-2022/06-0059, SPO-2022/11-0037, SPO-2021/12-0035</v>
          </cell>
        </row>
        <row r="10950">
          <cell r="I10950" t="str">
            <v>F</v>
          </cell>
          <cell r="J10950">
            <v>481069</v>
          </cell>
          <cell r="K10950">
            <v>481069</v>
          </cell>
          <cell r="L10950">
            <v>1443207</v>
          </cell>
          <cell r="M10950" t="str">
            <v>F</v>
          </cell>
          <cell r="N10950">
            <v>3</v>
          </cell>
          <cell r="O10950" t="str">
            <v>N</v>
          </cell>
        </row>
        <row r="10951">
          <cell r="I10951" t="str">
            <v>T</v>
          </cell>
          <cell r="J10951">
            <v>29881.6</v>
          </cell>
          <cell r="K10951">
            <v>29881.6</v>
          </cell>
          <cell r="L10951">
            <v>89644.8</v>
          </cell>
          <cell r="M10951" t="str">
            <v>F</v>
          </cell>
          <cell r="N10951">
            <v>3</v>
          </cell>
        </row>
        <row r="10952">
          <cell r="G10952" t="str">
            <v>SPO-2021/12-0029, SPO-2021/11-0024, SPO-2022/03-0023, SPO-2021/10-0029, SPO-2021/09-0013, SPO-2021/10-0005, SPO-2021/06-0051</v>
          </cell>
        </row>
        <row r="10952">
          <cell r="I10952" t="str">
            <v>F</v>
          </cell>
          <cell r="J10952">
            <v>157308</v>
          </cell>
          <cell r="K10952">
            <v>157308</v>
          </cell>
          <cell r="L10952">
            <v>39327000</v>
          </cell>
          <cell r="M10952" t="str">
            <v>F</v>
          </cell>
          <cell r="N10952">
            <v>250</v>
          </cell>
        </row>
        <row r="10953">
          <cell r="G10953" t="str">
            <v>SPO-2021/06-0031, SPO-2022/09-0003, SPO-2021/09-0030, SPO-2021/12-0086, SPO-2021/12-0045, SPO-2021/11-0021, SPO-2021/12-0046, SPO-2021/06-0038, SPO-2022/07-0043, SPO-2021/12-0041</v>
          </cell>
        </row>
        <row r="10953">
          <cell r="I10953" t="str">
            <v>F</v>
          </cell>
          <cell r="J10953">
            <v>109347</v>
          </cell>
          <cell r="K10953">
            <v>109347</v>
          </cell>
          <cell r="L10953">
            <v>328041</v>
          </cell>
          <cell r="M10953" t="str">
            <v>F</v>
          </cell>
          <cell r="N10953">
            <v>3</v>
          </cell>
          <cell r="O10953" t="str">
            <v>L</v>
          </cell>
        </row>
        <row r="10954">
          <cell r="G10954" t="str">
            <v>SPO-2022/08-0058, SPO-2022/03-0044, SPO-2021/12-0026, SPO-2021/12-0027, SPO-2021/08-0030, SPO-2022/04-0024, SPO-2022/08-0057, SPO-2022/10-0001, SPO-2022/11-0028</v>
          </cell>
        </row>
        <row r="10954">
          <cell r="I10954" t="str">
            <v>F</v>
          </cell>
          <cell r="J10954">
            <v>406203</v>
          </cell>
          <cell r="K10954">
            <v>406203</v>
          </cell>
          <cell r="L10954">
            <v>1218609</v>
          </cell>
          <cell r="M10954" t="str">
            <v>F</v>
          </cell>
          <cell r="N10954">
            <v>3</v>
          </cell>
          <cell r="O10954" t="str">
            <v>L</v>
          </cell>
        </row>
        <row r="10955">
          <cell r="G10955" t="str">
            <v>GR-2021/05-0033</v>
          </cell>
        </row>
        <row r="10955">
          <cell r="I10955" t="str">
            <v>F</v>
          </cell>
          <cell r="J10955">
            <v>102</v>
          </cell>
          <cell r="K10955">
            <v>102</v>
          </cell>
          <cell r="L10955">
            <v>102</v>
          </cell>
          <cell r="M10955" t="str">
            <v>F</v>
          </cell>
          <cell r="N10955">
            <v>1</v>
          </cell>
        </row>
        <row r="10956">
          <cell r="G10956" t="str">
            <v>SPO-2021/08-0014</v>
          </cell>
        </row>
        <row r="10956">
          <cell r="I10956" t="str">
            <v>F</v>
          </cell>
          <cell r="J10956">
            <v>3341</v>
          </cell>
          <cell r="K10956">
            <v>3341</v>
          </cell>
          <cell r="L10956">
            <v>10023</v>
          </cell>
          <cell r="M10956" t="str">
            <v>F</v>
          </cell>
          <cell r="N10956">
            <v>3</v>
          </cell>
        </row>
        <row r="10957">
          <cell r="G10957" t="str">
            <v>SPO-2021/12-0066, SPO-2021/12-0025, SPO-2021/08-0009, SPO-2021/06-0014, SPO-2021/11-0037</v>
          </cell>
        </row>
        <row r="10957">
          <cell r="I10957" t="str">
            <v>F</v>
          </cell>
          <cell r="J10957">
            <v>335981</v>
          </cell>
          <cell r="K10957">
            <v>335981</v>
          </cell>
          <cell r="L10957">
            <v>1007943</v>
          </cell>
          <cell r="M10957" t="str">
            <v>F</v>
          </cell>
          <cell r="N10957">
            <v>3</v>
          </cell>
        </row>
        <row r="10958">
          <cell r="G10958" t="str">
            <v>SPO-2021/08-0009, SPO-2021/11-0037</v>
          </cell>
        </row>
        <row r="10958">
          <cell r="I10958" t="str">
            <v>F</v>
          </cell>
          <cell r="J10958">
            <v>11920</v>
          </cell>
          <cell r="K10958">
            <v>11920</v>
          </cell>
          <cell r="L10958">
            <v>35760</v>
          </cell>
          <cell r="M10958" t="str">
            <v>F</v>
          </cell>
          <cell r="N10958">
            <v>3</v>
          </cell>
        </row>
        <row r="10959">
          <cell r="G10959" t="str">
            <v>SPO-2021/10-0028, SPO-2021/06-0037</v>
          </cell>
        </row>
        <row r="10959">
          <cell r="I10959" t="str">
            <v>F</v>
          </cell>
          <cell r="J10959">
            <v>48950</v>
          </cell>
          <cell r="K10959">
            <v>48950</v>
          </cell>
          <cell r="L10959">
            <v>146850</v>
          </cell>
          <cell r="M10959" t="str">
            <v>F</v>
          </cell>
          <cell r="N10959">
            <v>3</v>
          </cell>
        </row>
        <row r="10960">
          <cell r="G10960" t="str">
            <v>GR-2021/05-0027</v>
          </cell>
        </row>
        <row r="10960">
          <cell r="I10960" t="str">
            <v>F</v>
          </cell>
          <cell r="J10960">
            <v>918</v>
          </cell>
          <cell r="K10960">
            <v>918</v>
          </cell>
          <cell r="L10960">
            <v>918</v>
          </cell>
          <cell r="M10960" t="str">
            <v>F</v>
          </cell>
          <cell r="N10960">
            <v>1</v>
          </cell>
        </row>
        <row r="10961">
          <cell r="G10961" t="str">
            <v>SPO-2021/07-0007, SPO-2021/11-0044, SPO-2021/10-0012, SPO-2021/11-0045, SPO-2021/07-0001, SPO-2021/12-0094, SPO-2021/12-0109, SPO-2021/12-0028, SPO-2022/03-0043, SPO-2022/04-0044</v>
          </cell>
        </row>
        <row r="10961">
          <cell r="I10961" t="str">
            <v>F</v>
          </cell>
          <cell r="J10961">
            <v>426660.23</v>
          </cell>
          <cell r="K10961">
            <v>426660.23</v>
          </cell>
          <cell r="L10961">
            <v>1279980.69</v>
          </cell>
          <cell r="M10961" t="str">
            <v>F</v>
          </cell>
          <cell r="N10961">
            <v>3</v>
          </cell>
          <cell r="O10961" t="str">
            <v>L</v>
          </cell>
        </row>
        <row r="10962">
          <cell r="G10962" t="str">
            <v>SPO-2021/12-0086</v>
          </cell>
        </row>
        <row r="10962">
          <cell r="I10962" t="str">
            <v>F</v>
          </cell>
          <cell r="J10962">
            <v>14720</v>
          </cell>
          <cell r="K10962">
            <v>14720</v>
          </cell>
          <cell r="L10962">
            <v>44160</v>
          </cell>
          <cell r="M10962" t="str">
            <v>F</v>
          </cell>
          <cell r="N10962">
            <v>3</v>
          </cell>
        </row>
        <row r="10963">
          <cell r="G10963" t="str">
            <v>SPO-2021/10-0016, SPO-2021/11-0003</v>
          </cell>
        </row>
        <row r="10963">
          <cell r="I10963" t="str">
            <v>F</v>
          </cell>
          <cell r="J10963">
            <v>34500</v>
          </cell>
          <cell r="K10963">
            <v>34500</v>
          </cell>
          <cell r="L10963">
            <v>103500</v>
          </cell>
          <cell r="M10963" t="str">
            <v>F</v>
          </cell>
          <cell r="N10963">
            <v>3</v>
          </cell>
        </row>
        <row r="10964">
          <cell r="F10964" t="str">
            <v>CAIU9181560</v>
          </cell>
          <cell r="G10964" t="str">
            <v>GR-2021/06-0008</v>
          </cell>
          <cell r="H10964" t="str">
            <v>202103-S0006, 202104-S0086</v>
          </cell>
          <cell r="I10964" t="str">
            <v>F</v>
          </cell>
          <cell r="J10964">
            <v>13119.38</v>
          </cell>
          <cell r="K10964">
            <v>13119.38</v>
          </cell>
          <cell r="L10964">
            <v>54782.6</v>
          </cell>
          <cell r="M10964" t="str">
            <v>F</v>
          </cell>
          <cell r="N10964">
            <v>4.1757</v>
          </cell>
        </row>
        <row r="10965">
          <cell r="F10965" t="str">
            <v>CAIU9181560</v>
          </cell>
          <cell r="G10965" t="str">
            <v>GR-2021/06-0007</v>
          </cell>
          <cell r="H10965" t="str">
            <v>202008-S0072, 202011-S0012, 202103-S0018</v>
          </cell>
          <cell r="I10965" t="str">
            <v>F</v>
          </cell>
          <cell r="J10965">
            <v>6780.22</v>
          </cell>
          <cell r="K10965">
            <v>6780.22</v>
          </cell>
          <cell r="L10965">
            <v>28312.16</v>
          </cell>
          <cell r="M10965" t="str">
            <v>F</v>
          </cell>
          <cell r="N10965">
            <v>4.1757</v>
          </cell>
        </row>
        <row r="10966">
          <cell r="G10966" t="str">
            <v>SPO-2021/12-0028, SPO-2021/07-0001, SPO-2021/12-0094, SPO-2022/05-0011, SPO-2022/04-0028, SPO-2022/05-0009, SPO-2021/11-0044, SPO-2021/11-0036, SPO-2021/10-0012, SPO-2021/07-0007, SPO-2021/12-0109</v>
          </cell>
        </row>
        <row r="10966">
          <cell r="I10966" t="str">
            <v>F</v>
          </cell>
          <cell r="J10966">
            <v>910143.5</v>
          </cell>
          <cell r="K10966">
            <v>910143.5</v>
          </cell>
          <cell r="L10966">
            <v>2730430.5</v>
          </cell>
          <cell r="M10966" t="str">
            <v>F</v>
          </cell>
          <cell r="N10966">
            <v>3</v>
          </cell>
          <cell r="O10966" t="str">
            <v>L</v>
          </cell>
        </row>
        <row r="10967">
          <cell r="F10967" t="str">
            <v>RFCU5106984</v>
          </cell>
          <cell r="G10967" t="str">
            <v>GR-2021/06-0021</v>
          </cell>
          <cell r="H10967" t="str">
            <v>202101-S0036, 202104-S0074, 202010-S0033, 202104-S0094, 201911-S0042, 202104-S0030, 202104-S0039, 202010-S0087, 202011-S0013, 202104-S0002, 202010-S0054</v>
          </cell>
          <cell r="I10967" t="str">
            <v>F</v>
          </cell>
          <cell r="J10967">
            <v>18819.66</v>
          </cell>
          <cell r="K10967">
            <v>18819.66</v>
          </cell>
          <cell r="L10967">
            <v>78195.69</v>
          </cell>
          <cell r="M10967" t="str">
            <v>F</v>
          </cell>
          <cell r="N10967">
            <v>4.155</v>
          </cell>
        </row>
        <row r="10968">
          <cell r="F10968" t="str">
            <v>TSLU0545458</v>
          </cell>
          <cell r="G10968" t="str">
            <v>GR-2021/06-0020</v>
          </cell>
          <cell r="H10968" t="str">
            <v>202009-S0020, 202010-S0033, 202010-S0044, 202103-S0060, 202012-S0005, 202104-S0084, 202104-S0002, 202104-S0094</v>
          </cell>
          <cell r="I10968" t="str">
            <v>F</v>
          </cell>
          <cell r="J10968">
            <v>21748.03</v>
          </cell>
          <cell r="K10968">
            <v>21748.03</v>
          </cell>
          <cell r="L10968">
            <v>90363.06</v>
          </cell>
          <cell r="M10968" t="str">
            <v>F</v>
          </cell>
          <cell r="N10968">
            <v>4.155</v>
          </cell>
        </row>
        <row r="10969">
          <cell r="G10969" t="str">
            <v>GR-2021/05-0028</v>
          </cell>
        </row>
        <row r="10969">
          <cell r="I10969" t="str">
            <v>F</v>
          </cell>
          <cell r="J10969">
            <v>888.9</v>
          </cell>
          <cell r="K10969">
            <v>888.9</v>
          </cell>
          <cell r="L10969">
            <v>888.9</v>
          </cell>
          <cell r="M10969" t="str">
            <v>F</v>
          </cell>
          <cell r="N10969">
            <v>1</v>
          </cell>
        </row>
        <row r="10970">
          <cell r="G10970" t="str">
            <v>SPO-2021/06-0014</v>
          </cell>
        </row>
        <row r="10970">
          <cell r="I10970" t="str">
            <v>F</v>
          </cell>
          <cell r="J10970">
            <v>1200</v>
          </cell>
          <cell r="K10970">
            <v>1200</v>
          </cell>
          <cell r="L10970">
            <v>3600</v>
          </cell>
          <cell r="M10970" t="str">
            <v>F</v>
          </cell>
          <cell r="N10970">
            <v>3</v>
          </cell>
        </row>
        <row r="10971">
          <cell r="G10971" t="str">
            <v>SPO-2021/06-0046</v>
          </cell>
        </row>
        <row r="10971">
          <cell r="I10971" t="str">
            <v>F</v>
          </cell>
          <cell r="J10971">
            <v>5600</v>
          </cell>
          <cell r="K10971">
            <v>5600</v>
          </cell>
          <cell r="L10971">
            <v>16800</v>
          </cell>
          <cell r="M10971" t="str">
            <v>F</v>
          </cell>
          <cell r="N10971">
            <v>3</v>
          </cell>
        </row>
        <row r="10972">
          <cell r="F10972" t="str">
            <v>SEGU5795151</v>
          </cell>
          <cell r="G10972" t="str">
            <v>GR-2021/06-0004</v>
          </cell>
          <cell r="H10972" t="str">
            <v>202002-S0042, 202103-S0020, 202104-S0038, 202012-S0045, 202010-S0064, 201910-S0091, 202101-S0025</v>
          </cell>
          <cell r="I10972" t="str">
            <v>F</v>
          </cell>
          <cell r="J10972">
            <v>42634.37</v>
          </cell>
          <cell r="K10972">
            <v>42634.37</v>
          </cell>
          <cell r="L10972">
            <v>177145.81</v>
          </cell>
          <cell r="M10972" t="str">
            <v>F</v>
          </cell>
          <cell r="N10972">
            <v>4.155</v>
          </cell>
        </row>
        <row r="10973">
          <cell r="G10973" t="str">
            <v>SPO-2021/12-0002, SPO-2021/06-0045, SPO-2021/08-0015, SPO-2021/10-0039, SPO-2021/09-0006</v>
          </cell>
        </row>
        <row r="10973">
          <cell r="I10973" t="str">
            <v>F</v>
          </cell>
          <cell r="J10973">
            <v>38851.2</v>
          </cell>
          <cell r="K10973">
            <v>38851.2</v>
          </cell>
          <cell r="L10973">
            <v>38851.2</v>
          </cell>
          <cell r="M10973" t="str">
            <v>F</v>
          </cell>
          <cell r="N10973">
            <v>1</v>
          </cell>
        </row>
        <row r="10974">
          <cell r="F10974" t="str">
            <v>SEKU4568311</v>
          </cell>
          <cell r="G10974" t="str">
            <v>GR-2021/06-0005</v>
          </cell>
          <cell r="H10974" t="str">
            <v>202103-S0086, 202005-S0004, 202102-S0005</v>
          </cell>
          <cell r="I10974" t="str">
            <v>F</v>
          </cell>
          <cell r="J10974">
            <v>18761.45</v>
          </cell>
          <cell r="K10974">
            <v>18761.45</v>
          </cell>
          <cell r="L10974">
            <v>78342.19</v>
          </cell>
          <cell r="M10974" t="str">
            <v>F</v>
          </cell>
          <cell r="N10974">
            <v>4.1757</v>
          </cell>
        </row>
        <row r="10975">
          <cell r="F10975" t="str">
            <v>ZCSU8516992</v>
          </cell>
          <cell r="G10975" t="str">
            <v>GR-2021/05-0046</v>
          </cell>
          <cell r="H10975" t="str">
            <v>202103-S0073, 202103-S0102, 202104-S0066, 202006-S0087, 202104-S0101, 202104-S0040, 202103-S0032, 202012-S0006, 202011-S0023, 202101-S0016, 202012-S0021, 202103-S0104, 202010-S0079, 202105-S0014, 202103-S0079</v>
          </cell>
          <cell r="I10975" t="str">
            <v>F</v>
          </cell>
          <cell r="J10975">
            <v>397124.81</v>
          </cell>
          <cell r="K10975">
            <v>397124.81</v>
          </cell>
          <cell r="L10975">
            <v>397124.81</v>
          </cell>
          <cell r="M10975" t="str">
            <v>F</v>
          </cell>
          <cell r="N10975">
            <v>1</v>
          </cell>
        </row>
        <row r="10976">
          <cell r="G10976" t="str">
            <v>SPO-2021/10-0040, SPO-2022/04-0009</v>
          </cell>
        </row>
        <row r="10976">
          <cell r="I10976" t="str">
            <v>F</v>
          </cell>
          <cell r="J10976">
            <v>9882</v>
          </cell>
          <cell r="K10976">
            <v>9882</v>
          </cell>
          <cell r="L10976">
            <v>29646</v>
          </cell>
          <cell r="M10976" t="str">
            <v>F</v>
          </cell>
          <cell r="N10976">
            <v>3</v>
          </cell>
          <cell r="O10976" t="str">
            <v>N</v>
          </cell>
        </row>
        <row r="10977">
          <cell r="F10977" t="str">
            <v>CMAU5604348</v>
          </cell>
          <cell r="G10977" t="str">
            <v>GR-2021/05-0039</v>
          </cell>
          <cell r="H10977" t="str">
            <v>202012-S0076</v>
          </cell>
          <cell r="I10977" t="str">
            <v>F</v>
          </cell>
          <cell r="J10977">
            <v>14059.8</v>
          </cell>
          <cell r="K10977">
            <v>14059.8</v>
          </cell>
          <cell r="L10977">
            <v>14059.8</v>
          </cell>
          <cell r="M10977" t="str">
            <v>F</v>
          </cell>
          <cell r="N10977">
            <v>1</v>
          </cell>
        </row>
        <row r="10978">
          <cell r="F10978" t="str">
            <v>CMAU5604348</v>
          </cell>
          <cell r="G10978" t="str">
            <v>GR-2021/05-0038</v>
          </cell>
          <cell r="H10978" t="str">
            <v>202104-S0024</v>
          </cell>
          <cell r="I10978" t="str">
            <v>F</v>
          </cell>
          <cell r="J10978">
            <v>23383.05</v>
          </cell>
          <cell r="K10978">
            <v>23383.05</v>
          </cell>
          <cell r="L10978">
            <v>23383.05</v>
          </cell>
          <cell r="M10978" t="str">
            <v>F</v>
          </cell>
          <cell r="N10978">
            <v>1</v>
          </cell>
        </row>
        <row r="10979">
          <cell r="G10979" t="str">
            <v>SPO-2021/10-0013, SPO-2022/04-0033, SPO-2021/12-0072, SPO-2021/07-0005, SPO-2021/12-0096</v>
          </cell>
        </row>
        <row r="10979">
          <cell r="I10979" t="str">
            <v>F</v>
          </cell>
          <cell r="J10979">
            <v>41351</v>
          </cell>
          <cell r="K10979">
            <v>41351</v>
          </cell>
          <cell r="L10979">
            <v>124053</v>
          </cell>
          <cell r="M10979" t="str">
            <v>F</v>
          </cell>
          <cell r="N10979">
            <v>3</v>
          </cell>
          <cell r="O10979" t="str">
            <v>L</v>
          </cell>
        </row>
        <row r="10980">
          <cell r="G10980" t="str">
            <v>SPO-2021/08-0009</v>
          </cell>
        </row>
        <row r="10980">
          <cell r="I10980" t="str">
            <v>F</v>
          </cell>
          <cell r="J10980">
            <v>10000</v>
          </cell>
          <cell r="K10980">
            <v>10000</v>
          </cell>
          <cell r="L10980">
            <v>30000</v>
          </cell>
          <cell r="M10980" t="str">
            <v>F</v>
          </cell>
          <cell r="N10980">
            <v>3</v>
          </cell>
        </row>
        <row r="10981">
          <cell r="G10981" t="str">
            <v>SPO-2021/09-0002, SPO-2022/04-0008, SPO-2021/12-0052, SPO-2021/11-0046, SPO-2022/04-0044, SPO-2021/10-0035, SPO-2021/10-0043, SPO-2021/12-0101, SPO-2021/08-0010, SPO-2022/03-0010, SPO-2021/06-0040</v>
          </cell>
        </row>
        <row r="10981">
          <cell r="I10981" t="str">
            <v>F</v>
          </cell>
          <cell r="J10981">
            <v>484250.65</v>
          </cell>
          <cell r="K10981">
            <v>484250.65</v>
          </cell>
          <cell r="L10981">
            <v>1937002.6</v>
          </cell>
          <cell r="M10981" t="str">
            <v>F</v>
          </cell>
          <cell r="N10981">
            <v>4</v>
          </cell>
          <cell r="O10981" t="str">
            <v>L</v>
          </cell>
        </row>
        <row r="10982">
          <cell r="F10982" t="str">
            <v>CMAU5604348</v>
          </cell>
          <cell r="G10982" t="str">
            <v>GR-2021/05-0037</v>
          </cell>
          <cell r="H10982" t="str">
            <v>202103-S0104, 202104-S0040, 202101-S0016, 202103-S0032, 202004-S0014, 202011-S0023, 202012-S0060, 202103-S0079, 202011-S0011, 202006-S0087, 202011-S0078, 202010-S0079, 202104-S0048, 202010-S0035, 202005-S0020, 202105-S0014, 202103-S0073, 202103-S0001, 202103-S0102</v>
          </cell>
          <cell r="I10982" t="str">
            <v>F</v>
          </cell>
          <cell r="J10982">
            <v>559419.12</v>
          </cell>
          <cell r="K10982">
            <v>559419.12</v>
          </cell>
          <cell r="L10982">
            <v>559419.12</v>
          </cell>
          <cell r="M10982" t="str">
            <v>F</v>
          </cell>
          <cell r="N10982">
            <v>1</v>
          </cell>
        </row>
        <row r="10983">
          <cell r="G10983" t="str">
            <v>SPO-2021/07-0005</v>
          </cell>
        </row>
        <row r="10983">
          <cell r="I10983" t="str">
            <v>F</v>
          </cell>
          <cell r="J10983">
            <v>1540</v>
          </cell>
          <cell r="K10983">
            <v>1540</v>
          </cell>
          <cell r="L10983">
            <v>4620</v>
          </cell>
          <cell r="M10983" t="str">
            <v>F</v>
          </cell>
          <cell r="N10983">
            <v>3</v>
          </cell>
        </row>
        <row r="10984">
          <cell r="G10984" t="str">
            <v>SPO-2021/06-0046</v>
          </cell>
        </row>
        <row r="10984">
          <cell r="I10984" t="str">
            <v>F</v>
          </cell>
          <cell r="J10984">
            <v>9435</v>
          </cell>
          <cell r="K10984">
            <v>9435</v>
          </cell>
          <cell r="L10984">
            <v>28305</v>
          </cell>
          <cell r="M10984" t="str">
            <v>F</v>
          </cell>
          <cell r="N10984">
            <v>3</v>
          </cell>
        </row>
        <row r="10985">
          <cell r="G10985" t="str">
            <v>SPO-2021/06-0047, SPO-2021/09-0008</v>
          </cell>
        </row>
        <row r="10985">
          <cell r="I10985" t="str">
            <v>F</v>
          </cell>
          <cell r="J10985">
            <v>8544</v>
          </cell>
          <cell r="K10985">
            <v>8544</v>
          </cell>
          <cell r="L10985">
            <v>25632</v>
          </cell>
          <cell r="M10985" t="str">
            <v>F</v>
          </cell>
          <cell r="N10985">
            <v>3</v>
          </cell>
        </row>
        <row r="10986">
          <cell r="F10986" t="str">
            <v>BMOU6925967</v>
          </cell>
          <cell r="G10986" t="str">
            <v>GR-2021/05-0042</v>
          </cell>
          <cell r="H10986" t="str">
            <v>202012-S0050, 202011-S0011, 202012-S0060, 202010-S0069, 202010-S0079, 202002-S0058, 202103-S0062, 202104-S0068, 202104-S0077, 202012-S0021, 202008-S0014, 202009-S0023, 202103-S0028, 202103-S0032</v>
          </cell>
          <cell r="I10986" t="str">
            <v>F</v>
          </cell>
          <cell r="J10986">
            <v>574245.38</v>
          </cell>
          <cell r="K10986">
            <v>574245.38</v>
          </cell>
          <cell r="L10986">
            <v>574245.38</v>
          </cell>
          <cell r="M10986" t="str">
            <v>F</v>
          </cell>
          <cell r="N10986">
            <v>1</v>
          </cell>
        </row>
        <row r="10987">
          <cell r="G10987" t="str">
            <v>SPO-2021/10-0012, SPO-2021/07-0007, SPO-2021/06-0023</v>
          </cell>
        </row>
        <row r="10987">
          <cell r="I10987" t="str">
            <v>F</v>
          </cell>
          <cell r="J10987">
            <v>47083.6</v>
          </cell>
          <cell r="K10987">
            <v>47083.6</v>
          </cell>
          <cell r="L10987">
            <v>141250.8</v>
          </cell>
          <cell r="M10987" t="str">
            <v>F</v>
          </cell>
          <cell r="N10987">
            <v>3</v>
          </cell>
        </row>
        <row r="10988">
          <cell r="F10988" t="str">
            <v>TCLU1479365</v>
          </cell>
          <cell r="G10988" t="str">
            <v>GR-2021/05-0049</v>
          </cell>
          <cell r="H10988" t="str">
            <v>202010-S0122, 202103-S0098, 202011-S0019</v>
          </cell>
          <cell r="I10988" t="str">
            <v>F</v>
          </cell>
          <cell r="J10988">
            <v>16026.37</v>
          </cell>
          <cell r="K10988">
            <v>16026.37</v>
          </cell>
          <cell r="L10988">
            <v>66555.91</v>
          </cell>
          <cell r="M10988" t="str">
            <v>F</v>
          </cell>
          <cell r="N10988">
            <v>4.1529</v>
          </cell>
        </row>
        <row r="10989">
          <cell r="F10989" t="str">
            <v>CSNU6070480</v>
          </cell>
          <cell r="G10989" t="str">
            <v>GR-2021/05-0047</v>
          </cell>
          <cell r="H10989" t="str">
            <v>202103-S0057, 202009-S0089, 202009-S0066, 202011-S0021, 202103-S0075</v>
          </cell>
          <cell r="I10989" t="str">
            <v>F</v>
          </cell>
          <cell r="J10989">
            <v>13292.52</v>
          </cell>
          <cell r="K10989">
            <v>13292.52</v>
          </cell>
          <cell r="L10989">
            <v>55202.51</v>
          </cell>
          <cell r="M10989" t="str">
            <v>F</v>
          </cell>
          <cell r="N10989">
            <v>4.1529</v>
          </cell>
        </row>
        <row r="10990">
          <cell r="F10990" t="str">
            <v>BMOU5840103 </v>
          </cell>
          <cell r="G10990" t="str">
            <v>GR-2021/05-0048</v>
          </cell>
          <cell r="H10990" t="str">
            <v>202103-S0042, 202103-S0057, 202010-S0076</v>
          </cell>
          <cell r="I10990" t="str">
            <v>F</v>
          </cell>
          <cell r="J10990">
            <v>17031.43</v>
          </cell>
          <cell r="K10990">
            <v>17031.43</v>
          </cell>
          <cell r="L10990">
            <v>70729.83</v>
          </cell>
          <cell r="M10990" t="str">
            <v>F</v>
          </cell>
          <cell r="N10990">
            <v>4.1529</v>
          </cell>
        </row>
        <row r="10991">
          <cell r="G10991" t="str">
            <v>SPO-2021/12-0034</v>
          </cell>
        </row>
        <row r="10991">
          <cell r="I10991" t="str">
            <v>F</v>
          </cell>
          <cell r="J10991">
            <v>10000</v>
          </cell>
          <cell r="K10991">
            <v>10000</v>
          </cell>
          <cell r="L10991">
            <v>30000</v>
          </cell>
          <cell r="M10991" t="str">
            <v>F</v>
          </cell>
          <cell r="N10991">
            <v>3</v>
          </cell>
        </row>
        <row r="10992">
          <cell r="G10992" t="str">
            <v>SPO-2021/06-0046</v>
          </cell>
        </row>
        <row r="10992">
          <cell r="I10992" t="str">
            <v>F</v>
          </cell>
          <cell r="J10992">
            <v>9600</v>
          </cell>
          <cell r="K10992">
            <v>9600</v>
          </cell>
          <cell r="L10992">
            <v>28800</v>
          </cell>
          <cell r="M10992" t="str">
            <v>F</v>
          </cell>
          <cell r="N10992">
            <v>3</v>
          </cell>
        </row>
        <row r="10993">
          <cell r="G10993" t="str">
            <v>SPO-2021/08-0021</v>
          </cell>
        </row>
        <row r="10993">
          <cell r="I10993" t="str">
            <v>F</v>
          </cell>
          <cell r="J10993">
            <v>84</v>
          </cell>
          <cell r="K10993">
            <v>84</v>
          </cell>
          <cell r="L10993">
            <v>252</v>
          </cell>
          <cell r="M10993" t="str">
            <v>F</v>
          </cell>
          <cell r="N10993">
            <v>3</v>
          </cell>
        </row>
        <row r="10994">
          <cell r="G10994" t="str">
            <v>SPO-2021/12-0003, SPO-2021/09-0004, SPO-2021/10-0041, SPO-2021/12-0056, SPO-2022/03-0015</v>
          </cell>
        </row>
        <row r="10994">
          <cell r="I10994" t="str">
            <v>F</v>
          </cell>
          <cell r="J10994">
            <v>154075</v>
          </cell>
          <cell r="K10994">
            <v>154075</v>
          </cell>
          <cell r="L10994">
            <v>462225</v>
          </cell>
          <cell r="M10994" t="str">
            <v>F</v>
          </cell>
          <cell r="N10994">
            <v>3</v>
          </cell>
          <cell r="O10994" t="str">
            <v>L</v>
          </cell>
        </row>
        <row r="10995">
          <cell r="G10995" t="str">
            <v>SPO-2021/05-0034, SPO-2021/06-0012, SPO-2021/06-0027</v>
          </cell>
        </row>
        <row r="10995">
          <cell r="I10995" t="str">
            <v>F</v>
          </cell>
          <cell r="J10995">
            <v>92400</v>
          </cell>
          <cell r="K10995">
            <v>92400</v>
          </cell>
          <cell r="L10995">
            <v>277200</v>
          </cell>
          <cell r="M10995" t="str">
            <v>F</v>
          </cell>
          <cell r="N10995">
            <v>3</v>
          </cell>
        </row>
        <row r="10996">
          <cell r="G10996" t="str">
            <v>SPO-2021/06-0009</v>
          </cell>
        </row>
        <row r="10996">
          <cell r="I10996" t="str">
            <v>F</v>
          </cell>
          <cell r="J10996">
            <v>162.5</v>
          </cell>
          <cell r="K10996">
            <v>162.5</v>
          </cell>
          <cell r="L10996">
            <v>487.5</v>
          </cell>
          <cell r="M10996" t="str">
            <v>F</v>
          </cell>
          <cell r="N10996">
            <v>3</v>
          </cell>
        </row>
        <row r="10997">
          <cell r="G10997" t="str">
            <v>SPO-2021/11-0036, SPO-2021/10-0012, SPO-2021/07-0007, SPO-2022/06-0026, SPO-2021/06-0023, SPO-2021/05-0031, SPO-2021/05-0019, SPO-2021/12-0028, SPO-2021/05-0022</v>
          </cell>
        </row>
        <row r="10997">
          <cell r="I10997" t="str">
            <v>F</v>
          </cell>
          <cell r="J10997">
            <v>460415.48</v>
          </cell>
          <cell r="K10997">
            <v>460415.48</v>
          </cell>
          <cell r="L10997">
            <v>1381246.44</v>
          </cell>
          <cell r="M10997" t="str">
            <v>F</v>
          </cell>
          <cell r="N10997">
            <v>3</v>
          </cell>
          <cell r="O10997" t="str">
            <v>L</v>
          </cell>
        </row>
        <row r="10998">
          <cell r="G10998" t="str">
            <v>SPO-2021/05-0057</v>
          </cell>
        </row>
        <row r="10998">
          <cell r="I10998" t="str">
            <v>F</v>
          </cell>
          <cell r="J10998">
            <v>8960</v>
          </cell>
          <cell r="K10998">
            <v>8960</v>
          </cell>
          <cell r="L10998">
            <v>26880</v>
          </cell>
          <cell r="M10998" t="str">
            <v>F</v>
          </cell>
          <cell r="N10998">
            <v>3</v>
          </cell>
        </row>
        <row r="10999">
          <cell r="G10999" t="str">
            <v>SPO-2021/06-0023, SPO-2021/12-0094, SPO-2021/07-0007</v>
          </cell>
        </row>
        <row r="10999">
          <cell r="I10999" t="str">
            <v>F</v>
          </cell>
          <cell r="J10999">
            <v>21275</v>
          </cell>
          <cell r="K10999">
            <v>21275</v>
          </cell>
          <cell r="L10999">
            <v>63825</v>
          </cell>
          <cell r="M10999" t="str">
            <v>F</v>
          </cell>
          <cell r="N10999">
            <v>3</v>
          </cell>
        </row>
        <row r="11000">
          <cell r="I11000" t="str">
            <v>F</v>
          </cell>
          <cell r="J11000">
            <v>6600</v>
          </cell>
          <cell r="K11000">
            <v>6600</v>
          </cell>
          <cell r="L11000">
            <v>19800</v>
          </cell>
          <cell r="M11000" t="str">
            <v>F</v>
          </cell>
          <cell r="N11000">
            <v>3</v>
          </cell>
        </row>
        <row r="11001">
          <cell r="G11001" t="str">
            <v>SPO-2021/06-0034</v>
          </cell>
        </row>
        <row r="11001">
          <cell r="I11001" t="str">
            <v>F</v>
          </cell>
          <cell r="J11001">
            <v>18600</v>
          </cell>
          <cell r="K11001">
            <v>18600</v>
          </cell>
          <cell r="L11001">
            <v>18600</v>
          </cell>
          <cell r="M11001" t="str">
            <v>F</v>
          </cell>
          <cell r="N11001">
            <v>1</v>
          </cell>
        </row>
        <row r="11002">
          <cell r="G11002" t="str">
            <v>SPO-2021/10-0012</v>
          </cell>
        </row>
        <row r="11002">
          <cell r="I11002" t="str">
            <v>F</v>
          </cell>
          <cell r="J11002">
            <v>650</v>
          </cell>
          <cell r="K11002">
            <v>650</v>
          </cell>
          <cell r="L11002">
            <v>1950</v>
          </cell>
          <cell r="M11002" t="str">
            <v>F</v>
          </cell>
          <cell r="N11002">
            <v>3</v>
          </cell>
          <cell r="O11002" t="str">
            <v>N</v>
          </cell>
        </row>
        <row r="11003">
          <cell r="G11003" t="str">
            <v>SPO-2021/08-0012, SPO-2021/12-0103, SPO-2022/04-0011, SPO-2021/09-0004, SPO-2022/08-0046</v>
          </cell>
        </row>
        <row r="11003">
          <cell r="I11003" t="str">
            <v>F</v>
          </cell>
          <cell r="J11003">
            <v>31239</v>
          </cell>
          <cell r="K11003">
            <v>31239</v>
          </cell>
          <cell r="L11003">
            <v>93717</v>
          </cell>
          <cell r="M11003" t="str">
            <v>F</v>
          </cell>
          <cell r="N11003">
            <v>3</v>
          </cell>
          <cell r="O11003" t="str">
            <v>L</v>
          </cell>
        </row>
        <row r="11004">
          <cell r="G11004" t="str">
            <v>SPO-2021/11-0031, SPO-2021/09-0025, SPO-2021/10-0015, SPO-2022/02-0001</v>
          </cell>
        </row>
        <row r="11004">
          <cell r="I11004" t="str">
            <v>F</v>
          </cell>
          <cell r="J11004">
            <v>167570</v>
          </cell>
          <cell r="K11004">
            <v>167570</v>
          </cell>
          <cell r="L11004">
            <v>502710</v>
          </cell>
          <cell r="M11004" t="str">
            <v>F</v>
          </cell>
          <cell r="N11004">
            <v>3</v>
          </cell>
          <cell r="O11004" t="str">
            <v>L</v>
          </cell>
        </row>
        <row r="11005">
          <cell r="G11005" t="str">
            <v>SPO-2021/08-0005, SPO-2023/05-0061, SPO-2021/12-0020, SPO-2021/10-0014, SPO-2024/04-0073, SPO-2021/12-0019, SPO-2021/11-0032, SPO-2021/10-0028, SPO-2022/03-0046, SPO-2021/12-0021</v>
          </cell>
        </row>
        <row r="11005">
          <cell r="I11005" t="str">
            <v>F</v>
          </cell>
          <cell r="J11005">
            <v>211004</v>
          </cell>
          <cell r="K11005">
            <v>211004</v>
          </cell>
          <cell r="L11005">
            <v>633012</v>
          </cell>
          <cell r="M11005" t="str">
            <v>F</v>
          </cell>
          <cell r="N11005">
            <v>3</v>
          </cell>
          <cell r="O11005" t="str">
            <v>L</v>
          </cell>
        </row>
        <row r="11006">
          <cell r="F11006" t="str">
            <v>OOCU8509525</v>
          </cell>
          <cell r="G11006" t="str">
            <v>GR-2021/05-0043</v>
          </cell>
          <cell r="H11006" t="str">
            <v>202103-S0049, 202104-S0023</v>
          </cell>
          <cell r="I11006" t="str">
            <v>F</v>
          </cell>
          <cell r="J11006">
            <v>14992.5</v>
          </cell>
          <cell r="K11006">
            <v>14992.5</v>
          </cell>
          <cell r="L11006">
            <v>62262.35</v>
          </cell>
          <cell r="M11006" t="str">
            <v>F</v>
          </cell>
          <cell r="N11006">
            <v>4.1529</v>
          </cell>
        </row>
        <row r="11007">
          <cell r="F11007" t="str">
            <v>OOCU7142245</v>
          </cell>
          <cell r="G11007" t="str">
            <v>GR-2021/05-0044</v>
          </cell>
          <cell r="H11007" t="str">
            <v>202103-S0049, 202103-S0027, 202104-S0023</v>
          </cell>
          <cell r="I11007" t="str">
            <v>F</v>
          </cell>
          <cell r="J11007">
            <v>10602.25</v>
          </cell>
          <cell r="K11007">
            <v>10602.25</v>
          </cell>
          <cell r="L11007">
            <v>44030.08</v>
          </cell>
          <cell r="M11007" t="str">
            <v>F</v>
          </cell>
          <cell r="N11007">
            <v>4.1529</v>
          </cell>
        </row>
        <row r="11008">
          <cell r="F11008" t="str">
            <v>OOLU8423325</v>
          </cell>
          <cell r="G11008" t="str">
            <v>GR-2021/05-0040</v>
          </cell>
          <cell r="H11008" t="str">
            <v>202104-S0051, 202012-S0049, 202103-S0035, 202012-S0071, 202103-S0071, 202103-S0043, 202103-S0052, 202104-S0017, 202103-S0012, 202104-S0079</v>
          </cell>
          <cell r="I11008" t="str">
            <v>F</v>
          </cell>
          <cell r="J11008">
            <v>48527.36</v>
          </cell>
          <cell r="K11008">
            <v>48527.36</v>
          </cell>
          <cell r="L11008">
            <v>201529.27</v>
          </cell>
          <cell r="M11008" t="str">
            <v>F</v>
          </cell>
          <cell r="N11008">
            <v>4.1529</v>
          </cell>
        </row>
        <row r="11009">
          <cell r="F11009" t="str">
            <v>OOLU9533311</v>
          </cell>
          <cell r="G11009" t="str">
            <v>GR-2021/06-0016</v>
          </cell>
          <cell r="H11009" t="str">
            <v>202012-S0055, 202104-S0018, 202103-S0026, 202011-S0012, 202012-S0079, 202104-S0087, 202104-S0050</v>
          </cell>
          <cell r="I11009" t="str">
            <v>F</v>
          </cell>
          <cell r="J11009">
            <v>17475.1</v>
          </cell>
          <cell r="K11009">
            <v>17475.1</v>
          </cell>
          <cell r="L11009">
            <v>72970.78</v>
          </cell>
          <cell r="M11009" t="str">
            <v>F</v>
          </cell>
          <cell r="N11009">
            <v>4.1757</v>
          </cell>
        </row>
        <row r="11010">
          <cell r="F11010" t="str">
            <v>OOLU9493564</v>
          </cell>
          <cell r="G11010" t="str">
            <v>GR-2021/06-0017</v>
          </cell>
          <cell r="H11010" t="str">
            <v>202103-S0026, 202012-S0079, 202008-S0072, 202011-S0012, 202012-S0055, 202104-S0018, 202104-S0050</v>
          </cell>
          <cell r="I11010" t="str">
            <v>F</v>
          </cell>
          <cell r="J11010">
            <v>19126.51</v>
          </cell>
          <cell r="K11010">
            <v>19126.51</v>
          </cell>
          <cell r="L11010">
            <v>79866.57</v>
          </cell>
          <cell r="M11010" t="str">
            <v>F</v>
          </cell>
          <cell r="N11010">
            <v>4.1757</v>
          </cell>
        </row>
        <row r="11011">
          <cell r="F11011" t="str">
            <v>WBPU7058631</v>
          </cell>
          <cell r="G11011" t="str">
            <v>GR-2021/05-0024</v>
          </cell>
          <cell r="H11011" t="str">
            <v>202104-S0004, 202101-S0036, 202012-S0005, 202008-S0076, 202104-S0002, 202104-S0001</v>
          </cell>
          <cell r="I11011" t="str">
            <v>F</v>
          </cell>
          <cell r="J11011">
            <v>16394.74</v>
          </cell>
          <cell r="K11011">
            <v>16394.74</v>
          </cell>
          <cell r="L11011">
            <v>68226.71</v>
          </cell>
          <cell r="M11011" t="str">
            <v>F</v>
          </cell>
          <cell r="N11011">
            <v>4.1615</v>
          </cell>
        </row>
        <row r="11012">
          <cell r="F11012" t="str">
            <v>TCNU6602021</v>
          </cell>
          <cell r="G11012" t="str">
            <v>GR-2021/05-0023</v>
          </cell>
          <cell r="H11012" t="str">
            <v>202101-S0036, 202012-S0005, 202008-S0076, 202101-S0035, 202104-S0001</v>
          </cell>
          <cell r="I11012" t="str">
            <v>F</v>
          </cell>
          <cell r="J11012">
            <v>18415.92</v>
          </cell>
          <cell r="K11012">
            <v>18415.92</v>
          </cell>
          <cell r="L11012">
            <v>76637.85</v>
          </cell>
          <cell r="M11012" t="str">
            <v>F</v>
          </cell>
          <cell r="N11012">
            <v>4.1615</v>
          </cell>
        </row>
        <row r="11013">
          <cell r="G11013" t="str">
            <v>SPO-2021/08-0014</v>
          </cell>
        </row>
        <row r="11013">
          <cell r="I11013" t="str">
            <v>F</v>
          </cell>
          <cell r="J11013">
            <v>26784</v>
          </cell>
          <cell r="K11013">
            <v>26784</v>
          </cell>
          <cell r="L11013">
            <v>80352</v>
          </cell>
          <cell r="M11013" t="str">
            <v>F</v>
          </cell>
          <cell r="N11013">
            <v>3</v>
          </cell>
        </row>
        <row r="11014">
          <cell r="G11014" t="str">
            <v>SPO-2021/06-0031</v>
          </cell>
        </row>
        <row r="11014">
          <cell r="I11014" t="str">
            <v>F</v>
          </cell>
          <cell r="J11014">
            <v>1540</v>
          </cell>
          <cell r="K11014">
            <v>1540</v>
          </cell>
          <cell r="L11014">
            <v>4620</v>
          </cell>
          <cell r="M11014" t="str">
            <v>F</v>
          </cell>
          <cell r="N11014">
            <v>3</v>
          </cell>
        </row>
        <row r="11015">
          <cell r="G11015" t="str">
            <v>SPO-2021/07-0005</v>
          </cell>
        </row>
        <row r="11015">
          <cell r="I11015" t="str">
            <v>F</v>
          </cell>
          <cell r="J11015">
            <v>68</v>
          </cell>
          <cell r="K11015">
            <v>68</v>
          </cell>
          <cell r="L11015">
            <v>204</v>
          </cell>
          <cell r="M11015" t="str">
            <v>F</v>
          </cell>
          <cell r="N11015">
            <v>3</v>
          </cell>
        </row>
        <row r="11016">
          <cell r="F11016" t="str">
            <v>FCIU9499098</v>
          </cell>
          <cell r="G11016" t="str">
            <v>GR-2021/07-0006</v>
          </cell>
          <cell r="H11016" t="str">
            <v>202104-S0086, 202010-S0094</v>
          </cell>
          <cell r="I11016" t="str">
            <v>F</v>
          </cell>
          <cell r="J11016">
            <v>14150.4</v>
          </cell>
          <cell r="K11016">
            <v>14150.4</v>
          </cell>
          <cell r="L11016">
            <v>58872.74</v>
          </cell>
          <cell r="M11016" t="str">
            <v>F</v>
          </cell>
          <cell r="N11016">
            <v>4.1605</v>
          </cell>
        </row>
        <row r="11017">
          <cell r="G11017" t="str">
            <v>SPO-2021/06-0021</v>
          </cell>
        </row>
        <row r="11017">
          <cell r="I11017" t="str">
            <v>F</v>
          </cell>
          <cell r="J11017">
            <v>5350</v>
          </cell>
          <cell r="K11017">
            <v>5350</v>
          </cell>
          <cell r="L11017">
            <v>16050</v>
          </cell>
          <cell r="M11017" t="str">
            <v>F</v>
          </cell>
          <cell r="N11017">
            <v>3</v>
          </cell>
        </row>
        <row r="11018">
          <cell r="F11018" t="str">
            <v>CCLU7490920</v>
          </cell>
          <cell r="G11018" t="str">
            <v>GR-2021/07-0009</v>
          </cell>
          <cell r="H11018" t="str">
            <v>202103-S0023, 201911-S0082, 202010-S0096, 202008-S0058, 202012-S0046, 202103-S0105, 202010-S0052, 202103-S0077, 202104-S0044, 202104-S0086, 202011-S0067, 202011-S0009, 202103-S0017, 202010-S0074, 202009-S0021</v>
          </cell>
          <cell r="I11018" t="str">
            <v>F</v>
          </cell>
          <cell r="J11018">
            <v>16681.59</v>
          </cell>
          <cell r="K11018">
            <v>16681.59</v>
          </cell>
          <cell r="L11018">
            <v>69403.76</v>
          </cell>
          <cell r="M11018" t="str">
            <v>F</v>
          </cell>
          <cell r="N11018">
            <v>4.1605</v>
          </cell>
        </row>
        <row r="11019">
          <cell r="F11019" t="str">
            <v>CCLU7897200</v>
          </cell>
          <cell r="G11019" t="str">
            <v>GR-2021/07-0008</v>
          </cell>
          <cell r="H11019" t="str">
            <v>202008-S0024, 202104-S0042, 202104-S0073</v>
          </cell>
          <cell r="I11019" t="str">
            <v>F</v>
          </cell>
          <cell r="J11019">
            <v>13946.14</v>
          </cell>
          <cell r="K11019">
            <v>13946.14</v>
          </cell>
          <cell r="L11019">
            <v>58022.92</v>
          </cell>
          <cell r="M11019" t="str">
            <v>F</v>
          </cell>
          <cell r="N11019">
            <v>4.1605</v>
          </cell>
        </row>
        <row r="11020">
          <cell r="G11020" t="str">
            <v>SPO-2022/04-0046, SPO-2023/06-0001, SPO-2021/10-0001, SPO-2022/11-0081, SPO-2021/09-0011, SPO-2023/04-0014, SPO-2022/04-0045, SPO-2022/09-0017, SPO-2022/03-0030, SPO-2023/03-0047, SPO-2021/12-0039, SPO-2021/09-0010, SPO-2023/03-0054, SPO-2022/04-0053, SPO-2022/11-0033, SPO-2022/07-0014</v>
          </cell>
        </row>
        <row r="11020">
          <cell r="I11020" t="str">
            <v>F</v>
          </cell>
          <cell r="J11020">
            <v>922322</v>
          </cell>
          <cell r="K11020">
            <v>922322</v>
          </cell>
          <cell r="L11020">
            <v>2766966</v>
          </cell>
          <cell r="M11020" t="str">
            <v>F</v>
          </cell>
          <cell r="N11020">
            <v>3</v>
          </cell>
          <cell r="O11020" t="str">
            <v>L</v>
          </cell>
        </row>
        <row r="11021">
          <cell r="F11021" t="str">
            <v>CSNU6755703</v>
          </cell>
          <cell r="G11021" t="str">
            <v>GR-2021/07-0005</v>
          </cell>
          <cell r="H11021" t="str">
            <v>202103-S0023, 202103-S0006</v>
          </cell>
          <cell r="I11021" t="str">
            <v>F</v>
          </cell>
          <cell r="J11021">
            <v>21118.66</v>
          </cell>
          <cell r="K11021">
            <v>21118.66</v>
          </cell>
          <cell r="L11021">
            <v>87864.18</v>
          </cell>
          <cell r="M11021" t="str">
            <v>F</v>
          </cell>
          <cell r="N11021">
            <v>4.1605</v>
          </cell>
        </row>
        <row r="11022">
          <cell r="F11022" t="str">
            <v>CSLU6113579</v>
          </cell>
          <cell r="G11022" t="str">
            <v>GR-2021/07-0003</v>
          </cell>
          <cell r="H11022" t="str">
            <v>202103-S0066, 202104-S0086</v>
          </cell>
          <cell r="I11022" t="str">
            <v>F</v>
          </cell>
          <cell r="J11022">
            <v>14063.99</v>
          </cell>
          <cell r="K11022">
            <v>14063.99</v>
          </cell>
          <cell r="L11022">
            <v>58513.23</v>
          </cell>
          <cell r="M11022" t="str">
            <v>F</v>
          </cell>
          <cell r="N11022">
            <v>4.1605</v>
          </cell>
        </row>
        <row r="11023">
          <cell r="F11023" t="str">
            <v>CSNU6977892</v>
          </cell>
          <cell r="G11023" t="str">
            <v>GR-2021/07-0007</v>
          </cell>
          <cell r="H11023" t="str">
            <v>202012-S0067, 202104-S0042, 202104-S0073, 202104-S0086</v>
          </cell>
          <cell r="I11023" t="str">
            <v>F</v>
          </cell>
          <cell r="J11023">
            <v>14495.91</v>
          </cell>
          <cell r="K11023">
            <v>14495.91</v>
          </cell>
          <cell r="L11023">
            <v>60310.23</v>
          </cell>
          <cell r="M11023" t="str">
            <v>F</v>
          </cell>
          <cell r="N11023">
            <v>4.1605</v>
          </cell>
        </row>
        <row r="11024">
          <cell r="F11024" t="str">
            <v>MAGU5527051</v>
          </cell>
          <cell r="G11024" t="str">
            <v>GR-2021/06-0003</v>
          </cell>
          <cell r="H11024" t="str">
            <v>202103-S0021, 202010-S0065, 202104-S0034, 202011-S0044, 201907-S0014, 202103-S0088, 202103-S0007, 202104-S0078, 202104-S0058, 202012-S0056, 202103-S0003, 202011-S0063, 202012-S0042, 202005-S0026, 202006-S0073, 201912-S0011</v>
          </cell>
          <cell r="I11024" t="str">
            <v>F</v>
          </cell>
          <cell r="J11024">
            <v>22084.87</v>
          </cell>
          <cell r="K11024">
            <v>22084.87</v>
          </cell>
          <cell r="L11024">
            <v>91762.63</v>
          </cell>
          <cell r="M11024" t="str">
            <v>F</v>
          </cell>
          <cell r="N11024">
            <v>4.155</v>
          </cell>
        </row>
        <row r="11025">
          <cell r="G11025" t="str">
            <v>GR-2021/05-0006</v>
          </cell>
        </row>
        <row r="11025">
          <cell r="I11025" t="str">
            <v>F</v>
          </cell>
          <cell r="J11025">
            <v>1972.94</v>
          </cell>
          <cell r="K11025">
            <v>1972.94</v>
          </cell>
          <cell r="L11025">
            <v>1972.94</v>
          </cell>
          <cell r="M11025" t="str">
            <v>F</v>
          </cell>
          <cell r="N11025">
            <v>1</v>
          </cell>
        </row>
        <row r="11026">
          <cell r="G11026" t="str">
            <v>GR-2021/04-0076</v>
          </cell>
        </row>
        <row r="11026">
          <cell r="I11026" t="str">
            <v>F</v>
          </cell>
          <cell r="J11026">
            <v>119.62</v>
          </cell>
          <cell r="K11026">
            <v>119.62</v>
          </cell>
          <cell r="L11026">
            <v>119.62</v>
          </cell>
          <cell r="M11026" t="str">
            <v>F</v>
          </cell>
          <cell r="N11026">
            <v>1</v>
          </cell>
        </row>
        <row r="11027">
          <cell r="I11027" t="str">
            <v>F</v>
          </cell>
          <cell r="J11027">
            <v>7590</v>
          </cell>
          <cell r="K11027">
            <v>7590</v>
          </cell>
          <cell r="L11027">
            <v>22770</v>
          </cell>
          <cell r="M11027" t="str">
            <v>F</v>
          </cell>
          <cell r="N11027">
            <v>3</v>
          </cell>
        </row>
        <row r="11028">
          <cell r="I11028" t="str">
            <v>F</v>
          </cell>
          <cell r="J11028">
            <v>5500</v>
          </cell>
          <cell r="K11028">
            <v>5500</v>
          </cell>
          <cell r="L11028">
            <v>16500</v>
          </cell>
          <cell r="M11028" t="str">
            <v>F</v>
          </cell>
          <cell r="N11028">
            <v>3</v>
          </cell>
        </row>
        <row r="11029">
          <cell r="F11029" t="str">
            <v>DFSU7289054</v>
          </cell>
          <cell r="G11029" t="str">
            <v>GR-2021/06-0002</v>
          </cell>
          <cell r="H11029" t="str">
            <v>202009-S0096, 202103-S0085, 202103-S0056, 202012-S0051, 202011-S0079, 202012-S0056</v>
          </cell>
          <cell r="I11029" t="str">
            <v>F</v>
          </cell>
          <cell r="J11029">
            <v>18358.69</v>
          </cell>
          <cell r="K11029">
            <v>18358.69</v>
          </cell>
          <cell r="L11029">
            <v>76280.36</v>
          </cell>
          <cell r="M11029" t="str">
            <v>F</v>
          </cell>
          <cell r="N11029">
            <v>4.155</v>
          </cell>
        </row>
        <row r="11030">
          <cell r="G11030" t="str">
            <v>SPO-2021/07-0007, SPO-2021/10-0012, SPO-2021/11-0036, SPO-2021/06-0023</v>
          </cell>
        </row>
        <row r="11030">
          <cell r="I11030" t="str">
            <v>F</v>
          </cell>
          <cell r="J11030">
            <v>115819.2</v>
          </cell>
          <cell r="K11030">
            <v>115819.2</v>
          </cell>
          <cell r="L11030">
            <v>347457.6</v>
          </cell>
          <cell r="M11030" t="str">
            <v>F</v>
          </cell>
          <cell r="N11030">
            <v>3</v>
          </cell>
        </row>
        <row r="11031">
          <cell r="G11031" t="str">
            <v>SPO-2021/08-0028</v>
          </cell>
        </row>
        <row r="11031">
          <cell r="I11031" t="str">
            <v>F</v>
          </cell>
          <cell r="J11031">
            <v>16000</v>
          </cell>
          <cell r="K11031">
            <v>16000</v>
          </cell>
          <cell r="L11031">
            <v>16000</v>
          </cell>
          <cell r="M11031" t="str">
            <v>F</v>
          </cell>
          <cell r="N11031">
            <v>1</v>
          </cell>
        </row>
        <row r="11032">
          <cell r="G11032" t="str">
            <v>SPO-2021/06-0037</v>
          </cell>
        </row>
        <row r="11032">
          <cell r="I11032" t="str">
            <v>F</v>
          </cell>
          <cell r="J11032">
            <v>5100</v>
          </cell>
          <cell r="K11032">
            <v>5100</v>
          </cell>
          <cell r="L11032">
            <v>15300</v>
          </cell>
          <cell r="M11032" t="str">
            <v>F</v>
          </cell>
          <cell r="N11032">
            <v>3</v>
          </cell>
        </row>
        <row r="11033">
          <cell r="G11033" t="str">
            <v>SPO-2021/08-0019</v>
          </cell>
        </row>
        <row r="11033">
          <cell r="I11033" t="str">
            <v>F</v>
          </cell>
          <cell r="J11033">
            <v>990</v>
          </cell>
          <cell r="K11033">
            <v>990</v>
          </cell>
          <cell r="L11033">
            <v>2970</v>
          </cell>
          <cell r="M11033" t="str">
            <v>F</v>
          </cell>
          <cell r="N11033">
            <v>3</v>
          </cell>
        </row>
        <row r="11034">
          <cell r="G11034" t="str">
            <v>SPO-2021/07-0001</v>
          </cell>
        </row>
        <row r="11034">
          <cell r="I11034" t="str">
            <v>F</v>
          </cell>
          <cell r="J11034">
            <v>47250</v>
          </cell>
          <cell r="K11034">
            <v>47250</v>
          </cell>
          <cell r="L11034">
            <v>141750</v>
          </cell>
          <cell r="M11034" t="str">
            <v>F</v>
          </cell>
          <cell r="N11034">
            <v>3</v>
          </cell>
        </row>
        <row r="11035">
          <cell r="I11035" t="str">
            <v>F</v>
          </cell>
          <cell r="J11035">
            <v>3300</v>
          </cell>
          <cell r="K11035">
            <v>3300</v>
          </cell>
          <cell r="L11035">
            <v>9900</v>
          </cell>
          <cell r="M11035" t="str">
            <v>F</v>
          </cell>
          <cell r="N11035">
            <v>3</v>
          </cell>
        </row>
        <row r="11036">
          <cell r="G11036" t="str">
            <v>SPO-2021/10-0009</v>
          </cell>
        </row>
        <row r="11036">
          <cell r="I11036" t="str">
            <v>F</v>
          </cell>
          <cell r="J11036">
            <v>5220</v>
          </cell>
          <cell r="K11036">
            <v>5220</v>
          </cell>
          <cell r="L11036">
            <v>5220</v>
          </cell>
          <cell r="M11036" t="str">
            <v>F</v>
          </cell>
          <cell r="N11036">
            <v>1</v>
          </cell>
          <cell r="O11036" t="str">
            <v>L</v>
          </cell>
        </row>
        <row r="11037">
          <cell r="G11037" t="str">
            <v>SPO-2021/09-0002</v>
          </cell>
        </row>
        <row r="11037">
          <cell r="I11037" t="str">
            <v>F</v>
          </cell>
          <cell r="J11037">
            <v>2240</v>
          </cell>
          <cell r="K11037">
            <v>2240</v>
          </cell>
          <cell r="L11037">
            <v>6720</v>
          </cell>
          <cell r="M11037" t="str">
            <v>F</v>
          </cell>
          <cell r="N11037">
            <v>3</v>
          </cell>
        </row>
        <row r="11038">
          <cell r="G11038" t="str">
            <v>SPO-2021/12-0028, SPO-2021/05-0022, SPO-2021/07-0007, SPO-2021/11-0036, SPO-2021/06-0023, SPO-2023/06-0042</v>
          </cell>
        </row>
        <row r="11038">
          <cell r="I11038" t="str">
            <v>F</v>
          </cell>
          <cell r="J11038">
            <v>80948</v>
          </cell>
          <cell r="K11038">
            <v>80948</v>
          </cell>
          <cell r="L11038">
            <v>242844</v>
          </cell>
          <cell r="M11038" t="str">
            <v>F</v>
          </cell>
          <cell r="N11038">
            <v>3</v>
          </cell>
          <cell r="O11038" t="str">
            <v>L</v>
          </cell>
        </row>
        <row r="11039">
          <cell r="G11039" t="str">
            <v>SPO-2022/05-0011, SPO-2021/12-0094, SPO-2023/06-0042, SPO-2023/05-0056, SPO-2022/12-0069, SPO-2021/12-0028, SPO-2022/09-0034, SPO-2022/12-0024, SPO-2022/07-0007, SPO-2022/11-0025</v>
          </cell>
        </row>
        <row r="11039">
          <cell r="I11039" t="str">
            <v>F</v>
          </cell>
          <cell r="J11039">
            <v>185383.95</v>
          </cell>
          <cell r="K11039">
            <v>185383.95</v>
          </cell>
          <cell r="L11039">
            <v>556151.85</v>
          </cell>
          <cell r="M11039" t="str">
            <v>F</v>
          </cell>
          <cell r="N11039">
            <v>3</v>
          </cell>
          <cell r="O11039" t="str">
            <v>L</v>
          </cell>
        </row>
        <row r="11040">
          <cell r="G11040" t="str">
            <v>SPO-2021/10-0015, SPO-2021/11-0001</v>
          </cell>
        </row>
        <row r="11040">
          <cell r="I11040" t="str">
            <v>F</v>
          </cell>
          <cell r="J11040">
            <v>54750</v>
          </cell>
          <cell r="K11040">
            <v>54750</v>
          </cell>
          <cell r="L11040">
            <v>164250</v>
          </cell>
          <cell r="M11040" t="str">
            <v>F</v>
          </cell>
          <cell r="N11040">
            <v>3</v>
          </cell>
        </row>
        <row r="11041">
          <cell r="G11041" t="str">
            <v>SPO-2021/06-0037, SPO-2021/10-0014</v>
          </cell>
        </row>
        <row r="11041">
          <cell r="I11041" t="str">
            <v>F</v>
          </cell>
          <cell r="J11041">
            <v>23000</v>
          </cell>
          <cell r="K11041">
            <v>23000</v>
          </cell>
          <cell r="L11041">
            <v>69000</v>
          </cell>
          <cell r="M11041" t="str">
            <v>F</v>
          </cell>
          <cell r="N11041">
            <v>3</v>
          </cell>
        </row>
        <row r="11042">
          <cell r="F11042" t="str">
            <v>TLLU5198235</v>
          </cell>
          <cell r="G11042" t="str">
            <v>GR-2021/05-0020</v>
          </cell>
          <cell r="H11042" t="str">
            <v>202011-S0045, 202101-S0026, 202011-S0019, 202010-S0122</v>
          </cell>
          <cell r="I11042" t="str">
            <v>F</v>
          </cell>
          <cell r="J11042">
            <v>16637.76</v>
          </cell>
          <cell r="K11042">
            <v>16637.76</v>
          </cell>
          <cell r="L11042">
            <v>69414.4</v>
          </cell>
          <cell r="M11042" t="str">
            <v>F</v>
          </cell>
          <cell r="N11042">
            <v>4.1721</v>
          </cell>
        </row>
        <row r="11043">
          <cell r="F11043" t="str">
            <v>TCNU5471668</v>
          </cell>
          <cell r="G11043" t="str">
            <v>GR-2021/05-0010</v>
          </cell>
          <cell r="H11043" t="str">
            <v>202101-S0026</v>
          </cell>
          <cell r="I11043" t="str">
            <v>F</v>
          </cell>
          <cell r="J11043">
            <v>17705.67</v>
          </cell>
          <cell r="K11043">
            <v>17705.67</v>
          </cell>
          <cell r="L11043">
            <v>73869.83</v>
          </cell>
          <cell r="M11043" t="str">
            <v>F</v>
          </cell>
          <cell r="N11043">
            <v>4.1721</v>
          </cell>
        </row>
        <row r="11044">
          <cell r="F11044" t="str">
            <v>OOLU8301158</v>
          </cell>
          <cell r="G11044" t="str">
            <v>GR-2021/05-0008</v>
          </cell>
          <cell r="H11044" t="str">
            <v>202012-S0048</v>
          </cell>
          <cell r="I11044" t="str">
            <v>F</v>
          </cell>
          <cell r="J11044">
            <v>1602</v>
          </cell>
          <cell r="K11044">
            <v>1602</v>
          </cell>
          <cell r="L11044">
            <v>6683.7</v>
          </cell>
          <cell r="M11044" t="str">
            <v>F</v>
          </cell>
          <cell r="N11044">
            <v>4.1721</v>
          </cell>
        </row>
        <row r="11045">
          <cell r="I11045" t="str">
            <v>T</v>
          </cell>
          <cell r="J11045">
            <v>0</v>
          </cell>
          <cell r="K11045">
            <v>0</v>
          </cell>
          <cell r="L11045">
            <v>0</v>
          </cell>
          <cell r="M11045" t="str">
            <v>F</v>
          </cell>
          <cell r="N11045">
            <v>3</v>
          </cell>
        </row>
        <row r="11046">
          <cell r="F11046" t="str">
            <v>OOLU8301158</v>
          </cell>
          <cell r="G11046" t="str">
            <v>GR-2021/05-0007</v>
          </cell>
          <cell r="H11046" t="str">
            <v>202103-S0042, 202103-S0057, 202101-S0027, 202103-S0047</v>
          </cell>
          <cell r="I11046" t="str">
            <v>F</v>
          </cell>
          <cell r="J11046">
            <v>14245.52</v>
          </cell>
          <cell r="K11046">
            <v>14245.52</v>
          </cell>
          <cell r="L11046">
            <v>59433.73</v>
          </cell>
          <cell r="M11046" t="str">
            <v>F</v>
          </cell>
          <cell r="N11046">
            <v>4.1721</v>
          </cell>
        </row>
        <row r="11047">
          <cell r="F11047" t="str">
            <v>CSNU7416406</v>
          </cell>
          <cell r="G11047" t="str">
            <v>GR-2021/06-0001</v>
          </cell>
        </row>
        <row r="11047">
          <cell r="I11047" t="str">
            <v>F</v>
          </cell>
          <cell r="J11047">
            <v>21393.92</v>
          </cell>
          <cell r="K11047">
            <v>21393.92</v>
          </cell>
          <cell r="L11047">
            <v>88891.74</v>
          </cell>
          <cell r="M11047" t="str">
            <v>F</v>
          </cell>
          <cell r="N11047">
            <v>4.155</v>
          </cell>
        </row>
        <row r="11048">
          <cell r="F11048" t="str">
            <v>CSNU6787758</v>
          </cell>
          <cell r="G11048" t="str">
            <v>GR-2021/05-0050</v>
          </cell>
        </row>
        <row r="11048">
          <cell r="I11048" t="str">
            <v>F</v>
          </cell>
          <cell r="J11048">
            <v>21388.54</v>
          </cell>
          <cell r="K11048">
            <v>21388.54</v>
          </cell>
          <cell r="L11048">
            <v>88869.38</v>
          </cell>
          <cell r="M11048" t="str">
            <v>F</v>
          </cell>
          <cell r="N11048">
            <v>4.155</v>
          </cell>
        </row>
        <row r="11049">
          <cell r="F11049" t="str">
            <v>UETU5090539</v>
          </cell>
          <cell r="G11049" t="str">
            <v>GR-2021/05-0025</v>
          </cell>
          <cell r="H11049" t="str">
            <v>202103-S0086, 202102-S0005, 202012-S0026, 202005-S0004</v>
          </cell>
          <cell r="I11049" t="str">
            <v>F</v>
          </cell>
          <cell r="J11049">
            <v>18725.02</v>
          </cell>
          <cell r="K11049">
            <v>18725.02</v>
          </cell>
          <cell r="L11049">
            <v>77924.17</v>
          </cell>
          <cell r="M11049" t="str">
            <v>F</v>
          </cell>
          <cell r="N11049">
            <v>4.1615</v>
          </cell>
        </row>
        <row r="11050">
          <cell r="F11050" t="str">
            <v>OOCU7080523</v>
          </cell>
          <cell r="G11050" t="str">
            <v>GR-2021/06-0018</v>
          </cell>
          <cell r="H11050" t="str">
            <v>202104-S0086, 202103-S0077, 202012-S0035, 202104-S0044, 202103-S0066, 202103-S0023</v>
          </cell>
          <cell r="I11050" t="str">
            <v>F</v>
          </cell>
          <cell r="J11050">
            <v>17752</v>
          </cell>
          <cell r="K11050">
            <v>17752</v>
          </cell>
          <cell r="L11050">
            <v>74127.03</v>
          </cell>
          <cell r="M11050" t="str">
            <v>F</v>
          </cell>
          <cell r="N11050">
            <v>4.1757</v>
          </cell>
        </row>
        <row r="11051">
          <cell r="I11051" t="str">
            <v>T</v>
          </cell>
          <cell r="J11051">
            <v>1150</v>
          </cell>
          <cell r="K11051">
            <v>1150</v>
          </cell>
          <cell r="L11051">
            <v>1150</v>
          </cell>
          <cell r="M11051" t="str">
            <v>F</v>
          </cell>
          <cell r="N11051">
            <v>1</v>
          </cell>
        </row>
        <row r="11052">
          <cell r="G11052" t="str">
            <v>SPO-2021/05-0038, SPO-2021/08-0018, SPO-2021/06-0048</v>
          </cell>
        </row>
        <row r="11052">
          <cell r="I11052" t="str">
            <v>F</v>
          </cell>
          <cell r="J11052">
            <v>50595</v>
          </cell>
          <cell r="K11052">
            <v>50595</v>
          </cell>
          <cell r="L11052">
            <v>151785</v>
          </cell>
          <cell r="M11052" t="str">
            <v>F</v>
          </cell>
          <cell r="N11052">
            <v>3</v>
          </cell>
        </row>
        <row r="11053">
          <cell r="G11053" t="str">
            <v>SPO-2021/08-0019</v>
          </cell>
        </row>
        <row r="11053">
          <cell r="I11053" t="str">
            <v>F</v>
          </cell>
          <cell r="J11053">
            <v>2970</v>
          </cell>
          <cell r="K11053">
            <v>2970</v>
          </cell>
          <cell r="L11053">
            <v>8910</v>
          </cell>
          <cell r="M11053" t="str">
            <v>F</v>
          </cell>
          <cell r="N11053">
            <v>3</v>
          </cell>
        </row>
        <row r="11054">
          <cell r="G11054" t="str">
            <v>GR-2021/04-0071</v>
          </cell>
        </row>
        <row r="11054">
          <cell r="I11054" t="str">
            <v>F</v>
          </cell>
          <cell r="J11054">
            <v>140.2</v>
          </cell>
          <cell r="K11054">
            <v>140.2</v>
          </cell>
          <cell r="L11054">
            <v>140.2</v>
          </cell>
          <cell r="M11054" t="str">
            <v>T</v>
          </cell>
          <cell r="N11054">
            <v>1</v>
          </cell>
        </row>
        <row r="11055">
          <cell r="G11055" t="str">
            <v>SPO-2022/05-0011, SPO-2022/06-0026, SPO-2024/01-0131, SPO-2023/04-0049, SPO-2023/09-0019, SPO-2023/10-0004, SPO-2024/01-0010, SPO-2022/09-0034, SPO-2023/04-0017, SPO-2022/11-0025, SPO-2022/07-0007</v>
          </cell>
        </row>
        <row r="11055">
          <cell r="I11055" t="str">
            <v>F</v>
          </cell>
          <cell r="J11055">
            <v>214415.1</v>
          </cell>
          <cell r="K11055">
            <v>214415.1</v>
          </cell>
          <cell r="L11055">
            <v>643245.3</v>
          </cell>
          <cell r="M11055" t="str">
            <v>F</v>
          </cell>
          <cell r="N11055">
            <v>3</v>
          </cell>
          <cell r="O11055" t="str">
            <v>L</v>
          </cell>
        </row>
        <row r="11056">
          <cell r="G11056" t="str">
            <v>SPO-2021/06-0051</v>
          </cell>
        </row>
        <row r="11056">
          <cell r="I11056" t="str">
            <v>F</v>
          </cell>
          <cell r="J11056">
            <v>1325</v>
          </cell>
          <cell r="K11056">
            <v>1325</v>
          </cell>
          <cell r="L11056">
            <v>3975</v>
          </cell>
          <cell r="M11056" t="str">
            <v>F</v>
          </cell>
          <cell r="N11056">
            <v>3</v>
          </cell>
        </row>
        <row r="11057">
          <cell r="G11057" t="str">
            <v>SPO-2021/08-0010</v>
          </cell>
        </row>
        <row r="11057">
          <cell r="I11057" t="str">
            <v>F</v>
          </cell>
          <cell r="J11057">
            <v>136000</v>
          </cell>
          <cell r="K11057">
            <v>136000</v>
          </cell>
          <cell r="L11057">
            <v>408000</v>
          </cell>
          <cell r="M11057" t="str">
            <v>F</v>
          </cell>
          <cell r="N11057">
            <v>3</v>
          </cell>
        </row>
        <row r="11058">
          <cell r="I11058" t="str">
            <v>F</v>
          </cell>
          <cell r="J11058">
            <v>2700</v>
          </cell>
          <cell r="K11058">
            <v>2700</v>
          </cell>
          <cell r="L11058">
            <v>8100</v>
          </cell>
          <cell r="M11058" t="str">
            <v>F</v>
          </cell>
          <cell r="N11058">
            <v>3</v>
          </cell>
        </row>
        <row r="11059">
          <cell r="I11059" t="str">
            <v>F</v>
          </cell>
          <cell r="J11059">
            <v>8300</v>
          </cell>
          <cell r="K11059">
            <v>8300</v>
          </cell>
          <cell r="L11059">
            <v>24900</v>
          </cell>
          <cell r="M11059" t="str">
            <v>F</v>
          </cell>
          <cell r="N11059">
            <v>3</v>
          </cell>
        </row>
        <row r="11060">
          <cell r="G11060" t="str">
            <v>SPO-2021/12-0020, SPO-2021/11-0030, SPO-2021/10-0014, SPO-2022/02-0010, SPO-2024/07-0075, SPO-2021/10-0026, SPO-2021/08-0005, SPO-2022/03-0047, SPO-2022/08-0033, SPO-2021/09-0016, SPO-2022/03-0040, SPO-2021/06-0037, SPO-2021/06-0025, SPO-2021/06-0036, SPO-2022/05-0015, SPO-2022/04-0001, SPO-2021/09-0019, SPO-2021/05-0026, SPO-2022/09-0041, SPO-2021/09-0025, SPO-2021/11-0043, SPO-2024/05-0045, SPO-2021/05-0025, SPO-2021/11-0032, SPO-2022/03-0034, SPO-2022/02-0001, SPO-2021/12-0019, SPO-2022/09-0012, SPO-2022/06-0046, SPO-2021/11-0031</v>
          </cell>
        </row>
        <row r="11060">
          <cell r="I11060" t="str">
            <v>F</v>
          </cell>
          <cell r="J11060">
            <v>879536.15</v>
          </cell>
          <cell r="K11060">
            <v>879536.15</v>
          </cell>
          <cell r="L11060">
            <v>2638608.45</v>
          </cell>
          <cell r="M11060" t="str">
            <v>F</v>
          </cell>
          <cell r="N11060">
            <v>3</v>
          </cell>
          <cell r="O11060" t="str">
            <v>L</v>
          </cell>
        </row>
        <row r="11061">
          <cell r="I11061" t="str">
            <v>T</v>
          </cell>
          <cell r="J11061">
            <v>3200</v>
          </cell>
          <cell r="K11061">
            <v>3200</v>
          </cell>
          <cell r="L11061">
            <v>9600</v>
          </cell>
          <cell r="M11061" t="str">
            <v>F</v>
          </cell>
          <cell r="N11061">
            <v>3</v>
          </cell>
        </row>
        <row r="11062">
          <cell r="G11062" t="str">
            <v>SPO-2021/09-0009</v>
          </cell>
        </row>
        <row r="11062">
          <cell r="I11062" t="str">
            <v>F</v>
          </cell>
          <cell r="J11062">
            <v>8000</v>
          </cell>
          <cell r="K11062">
            <v>8000</v>
          </cell>
          <cell r="L11062">
            <v>24000</v>
          </cell>
          <cell r="M11062" t="str">
            <v>F</v>
          </cell>
          <cell r="N11062">
            <v>3</v>
          </cell>
        </row>
        <row r="11063">
          <cell r="G11063" t="str">
            <v>GR-2021/04-0071</v>
          </cell>
        </row>
        <row r="11063">
          <cell r="I11063" t="str">
            <v>F</v>
          </cell>
          <cell r="J11063">
            <v>339.29</v>
          </cell>
          <cell r="K11063">
            <v>339.29</v>
          </cell>
          <cell r="L11063">
            <v>339.29</v>
          </cell>
          <cell r="M11063" t="str">
            <v>T</v>
          </cell>
          <cell r="N11063">
            <v>1</v>
          </cell>
        </row>
        <row r="11064">
          <cell r="I11064" t="str">
            <v>T</v>
          </cell>
          <cell r="J11064">
            <v>88308.5</v>
          </cell>
          <cell r="K11064">
            <v>88308.5</v>
          </cell>
          <cell r="L11064">
            <v>264925.5</v>
          </cell>
          <cell r="M11064" t="str">
            <v>F</v>
          </cell>
          <cell r="N11064">
            <v>3</v>
          </cell>
        </row>
        <row r="11065">
          <cell r="G11065" t="str">
            <v>SPO-2021/05-0057, SPO-2021/12-0087, SPO-2021/04-0022, SPO-2021/10-0019, SPO-2022/05-0023, SPO-2022/07-0043, SPO-2021/12-0044, SPO-2021/05-0012, SPO-2021/12-0042, SPO-2021/08-0025</v>
          </cell>
        </row>
        <row r="11065">
          <cell r="I11065" t="str">
            <v>F</v>
          </cell>
          <cell r="J11065">
            <v>91325</v>
          </cell>
          <cell r="K11065">
            <v>91325</v>
          </cell>
          <cell r="L11065">
            <v>273975</v>
          </cell>
          <cell r="M11065" t="str">
            <v>F</v>
          </cell>
          <cell r="N11065">
            <v>3</v>
          </cell>
          <cell r="O11065" t="str">
            <v>N</v>
          </cell>
        </row>
        <row r="11066">
          <cell r="G11066" t="str">
            <v>SPO-2022/04-0048, SPO-2021/05-0046, SPO-2021/04-0043, SPO-2021/06-0007, SPO-2022/06-0047, SPO-2021/12-0035, SPO-2021/08-0033, SPO-2021/04-0045, SPO-2021/12-0031, SPO-2022/10-0013, SPO-2022/12-0012, SPO-2021/12-0077, SPO-2021/10-0021, SPO-2021/12-0012, SPO-2021/08-0032, SPO-2021/05-0007, SPO-2022/04-0053, SPO-2021/11-0020, SPO-2021/05-0047, SPO-2022/04-0049, SPO-2021/12-0083, SPO-2021/05-0048, SPO-2021/10-0004, SPO-2021/11-0027, SPO-2022/05-0032, SPO-2022/06-0091, SPO-2021/09-0029, SPO-2021/08-0021, SPO-2022/06-0001, SPO-2021/05-0006, SPO-2021/12-0088, SPO-2022/06-0002, SPO-2021/09-0011, SPO-2021/10-0020, SPO-2021/05-0002, SPO-2021/06-0008, SPO-2021/05-0028, SPO-2023/03-0057, SPO-2022/08-0038, SPO-2021/05-0003</v>
          </cell>
        </row>
        <row r="11066">
          <cell r="I11066" t="str">
            <v>F</v>
          </cell>
          <cell r="J11066">
            <v>564202</v>
          </cell>
          <cell r="K11066">
            <v>564202</v>
          </cell>
          <cell r="L11066">
            <v>135972682</v>
          </cell>
          <cell r="M11066" t="str">
            <v>F</v>
          </cell>
          <cell r="N11066">
            <v>241</v>
          </cell>
          <cell r="O11066" t="str">
            <v>L</v>
          </cell>
        </row>
        <row r="11067">
          <cell r="G11067" t="str">
            <v>SPO-2021/06-0043</v>
          </cell>
        </row>
        <row r="11067">
          <cell r="I11067" t="str">
            <v>F</v>
          </cell>
          <cell r="J11067">
            <v>14580</v>
          </cell>
          <cell r="K11067">
            <v>14580</v>
          </cell>
          <cell r="L11067">
            <v>43740</v>
          </cell>
          <cell r="M11067" t="str">
            <v>F</v>
          </cell>
          <cell r="N11067">
            <v>3</v>
          </cell>
        </row>
        <row r="11068">
          <cell r="G11068" t="str">
            <v>SPO-2021/09-0016, SPO-2021/06-0037, SPO-2021/10-0014, SPO-2021/05-0025, SPO-2021/11-0032</v>
          </cell>
        </row>
        <row r="11068">
          <cell r="I11068" t="str">
            <v>F</v>
          </cell>
          <cell r="J11068">
            <v>66886</v>
          </cell>
          <cell r="K11068">
            <v>66886</v>
          </cell>
          <cell r="L11068">
            <v>200658</v>
          </cell>
          <cell r="M11068" t="str">
            <v>F</v>
          </cell>
          <cell r="N11068">
            <v>3</v>
          </cell>
        </row>
        <row r="11069">
          <cell r="G11069" t="str">
            <v>SPO-2021/11-0038, SPO-2021/12-0069, SPO-2022/04-0022, SPO-2021/10-0009, SPO-2021/06-0034, SPO-2021/06-0033</v>
          </cell>
        </row>
        <row r="11069">
          <cell r="I11069" t="str">
            <v>F</v>
          </cell>
          <cell r="J11069">
            <v>88490</v>
          </cell>
          <cell r="K11069">
            <v>88490</v>
          </cell>
          <cell r="L11069">
            <v>88490</v>
          </cell>
          <cell r="M11069" t="str">
            <v>F</v>
          </cell>
          <cell r="N11069">
            <v>1</v>
          </cell>
          <cell r="O11069" t="str">
            <v>L</v>
          </cell>
        </row>
        <row r="11070">
          <cell r="G11070" t="str">
            <v>SPO-2021/05-0048, SPO-2022/07-0024, SPO-2022/12-0005, SPO-2022/06-0047, SPO-2022/03-0030, SPO-2021/06-0011, SPO-2022/12-0001, SPO-2022/06-0002, SPO-2022/08-0012</v>
          </cell>
        </row>
        <row r="11070">
          <cell r="I11070" t="str">
            <v>F</v>
          </cell>
          <cell r="J11070">
            <v>50985</v>
          </cell>
          <cell r="K11070">
            <v>50985</v>
          </cell>
          <cell r="L11070">
            <v>152955</v>
          </cell>
          <cell r="M11070" t="str">
            <v>F</v>
          </cell>
          <cell r="N11070">
            <v>3</v>
          </cell>
          <cell r="O11070" t="str">
            <v>L</v>
          </cell>
        </row>
        <row r="11071">
          <cell r="G11071" t="str">
            <v>SPO-2021/06-0020, SPO-2021/09-0004, SPO-2021/12-0056, SPO-2022/04-0011, SPO-2021/06-0041, SPO-2021/12-0003</v>
          </cell>
        </row>
        <row r="11071">
          <cell r="I11071" t="str">
            <v>F</v>
          </cell>
          <cell r="J11071">
            <v>188595</v>
          </cell>
          <cell r="K11071">
            <v>188595</v>
          </cell>
          <cell r="L11071">
            <v>565785</v>
          </cell>
          <cell r="M11071" t="str">
            <v>F</v>
          </cell>
          <cell r="N11071">
            <v>3</v>
          </cell>
          <cell r="O11071" t="str">
            <v>L</v>
          </cell>
        </row>
        <row r="11072">
          <cell r="G11072" t="str">
            <v>SPO-2021/08-0017</v>
          </cell>
        </row>
        <row r="11072">
          <cell r="I11072" t="str">
            <v>F</v>
          </cell>
          <cell r="J11072">
            <v>8670</v>
          </cell>
          <cell r="K11072">
            <v>8670</v>
          </cell>
          <cell r="L11072">
            <v>26010</v>
          </cell>
          <cell r="M11072" t="str">
            <v>F</v>
          </cell>
          <cell r="N11072">
            <v>3</v>
          </cell>
        </row>
        <row r="11073">
          <cell r="G11073" t="str">
            <v>SPO-2021/08-0009, SPO-2021/11-0037, SPO-2021/06-0014, SPO-2021/12-0066, SPO-2021/05-0011</v>
          </cell>
        </row>
        <row r="11073">
          <cell r="I11073" t="str">
            <v>F</v>
          </cell>
          <cell r="J11073">
            <v>166918.8</v>
          </cell>
          <cell r="K11073">
            <v>166918.8</v>
          </cell>
          <cell r="L11073">
            <v>500756.4</v>
          </cell>
          <cell r="M11073" t="str">
            <v>F</v>
          </cell>
          <cell r="N11073">
            <v>3</v>
          </cell>
        </row>
        <row r="11074">
          <cell r="G11074" t="str">
            <v>SPO-2022/04-0037, SPO-2022/08-0015, SPO-2022/08-0014, SPO-2021/06-0003, SPO-2021/09-0013, SPO-2021/12-0071, SPO-2021/12-0017, SPO-2021/11-0025, SPO-2021/10-0006, SPO-2021/12-0030, SPO-2021/12-0070, SPO-2022/09-0014, SPO-2022/06-0063, SPO-2022/09-0005, SPO-2022/08-0039, SPO-2022/03-0037, SPO-2021/05-0001, SPO-2021/08-0008, SPO-2022/03-0005, SPO-2022/04-0056, SPO-2022/02-0002, SPO-2022/09-0015, SPO-2021/05-0050, SPO-2021/06-0002, SPO-2021/06-0051, SPO-2021/10-0005, SPO-2021/12-0029, SPO-2022/04-0032, SPO-2021/12-0073, SPO-2021/12-0079, SPO-2022/03-0023, SPO-2022/03-0004, SPO-2022/07-0031, SPO-2022/10-0009, SPO-2021/05-0049, SPO-2021/06-0050, SPO-2021/12-0080</v>
          </cell>
        </row>
        <row r="11074">
          <cell r="I11074" t="str">
            <v>F</v>
          </cell>
          <cell r="J11074">
            <v>1896336</v>
          </cell>
          <cell r="K11074">
            <v>1896336</v>
          </cell>
          <cell r="L11074">
            <v>5689008</v>
          </cell>
          <cell r="M11074" t="str">
            <v>F</v>
          </cell>
          <cell r="N11074">
            <v>3</v>
          </cell>
          <cell r="O11074" t="str">
            <v>L</v>
          </cell>
        </row>
        <row r="11075">
          <cell r="F11075" t="str">
            <v>OOCU7065540</v>
          </cell>
          <cell r="G11075" t="str">
            <v>GR-2021/06-0013</v>
          </cell>
          <cell r="H11075" t="str">
            <v>202103-S0006, 202104-S0042, 202010-S0074</v>
          </cell>
          <cell r="I11075" t="str">
            <v>F</v>
          </cell>
          <cell r="J11075">
            <v>15570.85</v>
          </cell>
          <cell r="K11075">
            <v>15570.85</v>
          </cell>
          <cell r="L11075">
            <v>65019.2</v>
          </cell>
          <cell r="M11075" t="str">
            <v>F</v>
          </cell>
          <cell r="N11075">
            <v>4.1757</v>
          </cell>
        </row>
        <row r="11076">
          <cell r="G11076" t="str">
            <v>SPO-2021/10-0012, SPO-2021/06-0023, SPO-2021/05-0031, SPO-2021/12-0094, SPO-2021/07-0001, SPO-2021/05-0018, SPO-2022/03-0043, SPO-2021/07-0007</v>
          </cell>
        </row>
        <row r="11076">
          <cell r="I11076" t="str">
            <v>F</v>
          </cell>
          <cell r="J11076">
            <v>87120.5</v>
          </cell>
          <cell r="K11076">
            <v>87120.5</v>
          </cell>
          <cell r="L11076">
            <v>261361.5</v>
          </cell>
          <cell r="M11076" t="str">
            <v>F</v>
          </cell>
          <cell r="N11076">
            <v>3</v>
          </cell>
          <cell r="O11076" t="str">
            <v>L</v>
          </cell>
        </row>
        <row r="11077">
          <cell r="F11077" t="str">
            <v>OOCU6980114</v>
          </cell>
          <cell r="G11077" t="str">
            <v>GR-2021/06-0012</v>
          </cell>
          <cell r="H11077" t="str">
            <v>202104-S0086, 202010-S0074, 202103-S0023, 202005-S0006, 202011-S0102, 202010-S0094, 202012-S0046, 202104-S0047, 202104-S0042</v>
          </cell>
          <cell r="I11077" t="str">
            <v>F</v>
          </cell>
          <cell r="J11077">
            <v>17498.47</v>
          </cell>
          <cell r="K11077">
            <v>17498.47</v>
          </cell>
          <cell r="L11077">
            <v>73068.36</v>
          </cell>
          <cell r="M11077" t="str">
            <v>F</v>
          </cell>
          <cell r="N11077">
            <v>4.1757</v>
          </cell>
        </row>
        <row r="11078">
          <cell r="F11078" t="str">
            <v>OOCU7087955</v>
          </cell>
          <cell r="G11078" t="str">
            <v>GR-2021/06-0014</v>
          </cell>
          <cell r="H11078" t="str">
            <v>202103-S0066, 202103-S0077, 202012-S0038</v>
          </cell>
          <cell r="I11078" t="str">
            <v>F</v>
          </cell>
          <cell r="J11078">
            <v>17665.73</v>
          </cell>
          <cell r="K11078">
            <v>17665.73</v>
          </cell>
          <cell r="L11078">
            <v>73766.79</v>
          </cell>
          <cell r="M11078" t="str">
            <v>F</v>
          </cell>
          <cell r="N11078">
            <v>4.1757</v>
          </cell>
        </row>
        <row r="11079">
          <cell r="G11079" t="str">
            <v>SPO-2021/12-0052, SPO-2021/12-0101, SPO-2022/03-0010, SPO-2021/10-0035, SPO-2021/08-0010, SPO-2021/06-0040, SPO-2021/09-0002</v>
          </cell>
        </row>
        <row r="11079">
          <cell r="I11079" t="str">
            <v>F</v>
          </cell>
          <cell r="J11079">
            <v>188008</v>
          </cell>
          <cell r="K11079">
            <v>188008</v>
          </cell>
          <cell r="L11079">
            <v>564024</v>
          </cell>
          <cell r="M11079" t="str">
            <v>F</v>
          </cell>
          <cell r="N11079">
            <v>3</v>
          </cell>
          <cell r="O11079" t="str">
            <v>L</v>
          </cell>
        </row>
        <row r="11080">
          <cell r="G11080" t="str">
            <v>SPO-2021/06-0045, SPO-2021/12-0002, SPO-2021/05-0043</v>
          </cell>
        </row>
        <row r="11080">
          <cell r="I11080" t="str">
            <v>F</v>
          </cell>
          <cell r="J11080">
            <v>3705.6</v>
          </cell>
          <cell r="K11080">
            <v>3705.6</v>
          </cell>
          <cell r="L11080">
            <v>3705.6</v>
          </cell>
          <cell r="M11080" t="str">
            <v>F</v>
          </cell>
          <cell r="N11080">
            <v>1</v>
          </cell>
        </row>
        <row r="11081">
          <cell r="G11081" t="str">
            <v>SPO-2021/10-0014, SPO-2021/05-0026</v>
          </cell>
        </row>
        <row r="11081">
          <cell r="I11081" t="str">
            <v>F</v>
          </cell>
          <cell r="J11081">
            <v>5876</v>
          </cell>
          <cell r="K11081">
            <v>5876</v>
          </cell>
          <cell r="L11081">
            <v>17628</v>
          </cell>
          <cell r="M11081" t="str">
            <v>F</v>
          </cell>
          <cell r="N11081">
            <v>3</v>
          </cell>
        </row>
        <row r="11082">
          <cell r="G11082" t="str">
            <v>SPO-2021/05-0002, SPO-2021/05-0005</v>
          </cell>
        </row>
        <row r="11082">
          <cell r="I11082" t="str">
            <v>F</v>
          </cell>
          <cell r="J11082">
            <v>52614</v>
          </cell>
          <cell r="K11082">
            <v>52614</v>
          </cell>
          <cell r="L11082">
            <v>157842</v>
          </cell>
          <cell r="M11082" t="str">
            <v>F</v>
          </cell>
          <cell r="N11082">
            <v>3</v>
          </cell>
        </row>
        <row r="11083">
          <cell r="I11083" t="str">
            <v>F</v>
          </cell>
          <cell r="J11083">
            <v>1330.8</v>
          </cell>
          <cell r="K11083">
            <v>1330.8</v>
          </cell>
          <cell r="L11083">
            <v>3992.4</v>
          </cell>
          <cell r="M11083" t="str">
            <v>F</v>
          </cell>
          <cell r="N11083">
            <v>3</v>
          </cell>
        </row>
        <row r="11084">
          <cell r="G11084" t="str">
            <v>SPO-2021/05-0030, SPO-2021/05-0048, SPO-2022/05-0032</v>
          </cell>
        </row>
        <row r="11084">
          <cell r="I11084" t="str">
            <v>F</v>
          </cell>
          <cell r="J11084">
            <v>24000</v>
          </cell>
          <cell r="K11084">
            <v>24000</v>
          </cell>
          <cell r="L11084">
            <v>72000</v>
          </cell>
          <cell r="M11084" t="str">
            <v>F</v>
          </cell>
          <cell r="N11084">
            <v>3</v>
          </cell>
          <cell r="O11084" t="str">
            <v>L</v>
          </cell>
        </row>
        <row r="11085">
          <cell r="F11085" t="str">
            <v>BSIU9215136</v>
          </cell>
          <cell r="G11085" t="str">
            <v>GR-2021/05-0021</v>
          </cell>
          <cell r="H11085" t="str">
            <v>202007-S0072, 202103-S0084</v>
          </cell>
          <cell r="I11085" t="str">
            <v>F</v>
          </cell>
          <cell r="J11085">
            <v>15471.36</v>
          </cell>
          <cell r="K11085">
            <v>15471.36</v>
          </cell>
          <cell r="L11085">
            <v>64384.06</v>
          </cell>
          <cell r="M11085" t="str">
            <v>F</v>
          </cell>
          <cell r="N11085">
            <v>4.1615</v>
          </cell>
        </row>
        <row r="11086">
          <cell r="F11086" t="str">
            <v>HMCU9140425</v>
          </cell>
          <cell r="G11086" t="str">
            <v>GR-2021/04-0075</v>
          </cell>
          <cell r="H11086" t="str">
            <v>201907-S0014, 202011-S0044, 202011-S0063, 202103-S0007, 202011-S0114</v>
          </cell>
          <cell r="I11086" t="str">
            <v>F</v>
          </cell>
          <cell r="J11086">
            <v>20915.12</v>
          </cell>
          <cell r="K11086">
            <v>20915.12</v>
          </cell>
          <cell r="L11086">
            <v>87259.97</v>
          </cell>
          <cell r="M11086" t="str">
            <v>F</v>
          </cell>
          <cell r="N11086">
            <v>4.1721</v>
          </cell>
        </row>
        <row r="11087">
          <cell r="F11087" t="str">
            <v>EGHU9515057</v>
          </cell>
          <cell r="G11087" t="str">
            <v>GR-2021/05-0001</v>
          </cell>
          <cell r="H11087" t="str">
            <v>202103-S0054, 202002-S0036, 202102-S0002, 202010-S0026, 202103-S0007, 202101-S0006, 202103-S0095, 202012-S0042, 202103-S0021, 202012-S0073, 202010-S0001</v>
          </cell>
          <cell r="I11087" t="str">
            <v>F</v>
          </cell>
          <cell r="J11087">
            <v>20197.35</v>
          </cell>
          <cell r="K11087">
            <v>20197.35</v>
          </cell>
          <cell r="L11087">
            <v>84265.36</v>
          </cell>
          <cell r="M11087" t="str">
            <v>F</v>
          </cell>
          <cell r="N11087">
            <v>4.1721</v>
          </cell>
        </row>
        <row r="11088">
          <cell r="G11088" t="str">
            <v>GR-2021/04-0060</v>
          </cell>
        </row>
        <row r="11088">
          <cell r="I11088" t="str">
            <v>F</v>
          </cell>
          <cell r="J11088">
            <v>675</v>
          </cell>
          <cell r="K11088">
            <v>675</v>
          </cell>
          <cell r="L11088">
            <v>675</v>
          </cell>
          <cell r="M11088" t="str">
            <v>F</v>
          </cell>
          <cell r="N11088">
            <v>1</v>
          </cell>
        </row>
        <row r="11089">
          <cell r="F11089" t="str">
            <v>GAOU6135724</v>
          </cell>
          <cell r="G11089" t="str">
            <v>GR-2021/05-0005</v>
          </cell>
          <cell r="H11089" t="str">
            <v>202104-S0048, 202012-S0066, 202010-S0079, 202012-S0006, 202003-S0010, 202002-S0027, 202011-S0098, 202011-S0011, 202010-S0018, 202103-S0048, 202005-S0020, 202103-S0104, 202012-S0065, 202103-S0032, 202103-S0028, 202104-S0063, 202011-S0031, 202012-S0060, 202006-S0087, 202012-S0021</v>
          </cell>
          <cell r="I11089" t="str">
            <v>F</v>
          </cell>
          <cell r="J11089">
            <v>723257.42</v>
          </cell>
          <cell r="K11089">
            <v>723257.42</v>
          </cell>
          <cell r="L11089">
            <v>723257.42</v>
          </cell>
          <cell r="M11089" t="str">
            <v>F</v>
          </cell>
          <cell r="N11089">
            <v>1</v>
          </cell>
        </row>
        <row r="11090">
          <cell r="F11090" t="str">
            <v>YMLU9025174</v>
          </cell>
          <cell r="G11090" t="str">
            <v>GR-2021/04-0074</v>
          </cell>
          <cell r="H11090" t="str">
            <v>201910-S0091, 202012-S0004, 202102-S0001, 202011-S0066, 202002-S0042, 202011-S0093, 202012-S0084, 202011-S0119, 202012-S0032, 202012-S0057, 202103-S0020, 202012-S0045, 202011-S0107</v>
          </cell>
          <cell r="I11090" t="str">
            <v>F</v>
          </cell>
          <cell r="J11090">
            <v>61990.6</v>
          </cell>
          <cell r="K11090">
            <v>61990.6</v>
          </cell>
          <cell r="L11090">
            <v>258823.15</v>
          </cell>
          <cell r="M11090" t="str">
            <v>F</v>
          </cell>
          <cell r="N11090">
            <v>4.1752</v>
          </cell>
        </row>
        <row r="11091">
          <cell r="I11091" t="str">
            <v>T</v>
          </cell>
          <cell r="J11091">
            <v>840</v>
          </cell>
          <cell r="K11091">
            <v>840</v>
          </cell>
          <cell r="L11091">
            <v>2520</v>
          </cell>
          <cell r="M11091" t="str">
            <v>F</v>
          </cell>
          <cell r="N11091">
            <v>3</v>
          </cell>
          <cell r="O11091" t="str">
            <v>L</v>
          </cell>
        </row>
        <row r="11092">
          <cell r="G11092" t="str">
            <v>SPO-2021/11-0046, SPO-2021/06-0040, SPO-2021/05-0041, SPO-2021/10-0035, SPO-2021/10-0043, SPO-2021/08-0010, SPO-2021/12-0101, SPO-2022/03-0010, SPO-2021/09-0002, SPO-2021/12-0052</v>
          </cell>
        </row>
        <row r="11092">
          <cell r="I11092" t="str">
            <v>F</v>
          </cell>
          <cell r="J11092">
            <v>913867.56</v>
          </cell>
          <cell r="K11092">
            <v>913867.56</v>
          </cell>
          <cell r="L11092">
            <v>2741602.68</v>
          </cell>
          <cell r="M11092" t="str">
            <v>F</v>
          </cell>
          <cell r="N11092">
            <v>3</v>
          </cell>
        </row>
        <row r="11093">
          <cell r="G11093" t="str">
            <v>SPO-2021/05-0018</v>
          </cell>
        </row>
        <row r="11093">
          <cell r="I11093" t="str">
            <v>F</v>
          </cell>
          <cell r="J11093">
            <v>12500</v>
          </cell>
          <cell r="K11093">
            <v>12500</v>
          </cell>
          <cell r="L11093">
            <v>37500</v>
          </cell>
          <cell r="M11093" t="str">
            <v>F</v>
          </cell>
          <cell r="N11093">
            <v>3</v>
          </cell>
        </row>
        <row r="11094">
          <cell r="G11094" t="str">
            <v>GR-2021/04-0055</v>
          </cell>
        </row>
        <row r="11094">
          <cell r="I11094" t="str">
            <v>F</v>
          </cell>
          <cell r="J11094">
            <v>200</v>
          </cell>
          <cell r="K11094">
            <v>200</v>
          </cell>
          <cell r="L11094">
            <v>200</v>
          </cell>
          <cell r="M11094" t="str">
            <v>F</v>
          </cell>
          <cell r="N11094">
            <v>1</v>
          </cell>
        </row>
        <row r="11095">
          <cell r="F11095" t="str">
            <v>TEMU6378776 (KUCHING)</v>
          </cell>
          <cell r="G11095" t="str">
            <v>GR-2021/04-0073</v>
          </cell>
          <cell r="H11095" t="str">
            <v>202104-S0014, 202103-S0068, 202009-S0006, 201912-S0049</v>
          </cell>
          <cell r="I11095" t="str">
            <v>F</v>
          </cell>
          <cell r="J11095">
            <v>14096.05</v>
          </cell>
          <cell r="K11095">
            <v>14096.05</v>
          </cell>
          <cell r="L11095">
            <v>59032.85</v>
          </cell>
          <cell r="M11095" t="str">
            <v>F</v>
          </cell>
          <cell r="N11095">
            <v>4.1879</v>
          </cell>
        </row>
        <row r="11096">
          <cell r="F11096" t="str">
            <v>TRHU5669338</v>
          </cell>
          <cell r="G11096" t="str">
            <v>GR-2021/05-0019</v>
          </cell>
          <cell r="H11096" t="str">
            <v>202103-S0063</v>
          </cell>
          <cell r="I11096" t="str">
            <v>F</v>
          </cell>
          <cell r="J11096">
            <v>4922.29</v>
          </cell>
          <cell r="K11096">
            <v>4922.29</v>
          </cell>
          <cell r="L11096">
            <v>4922.29</v>
          </cell>
          <cell r="M11096" t="str">
            <v>F</v>
          </cell>
          <cell r="N11096">
            <v>1</v>
          </cell>
        </row>
        <row r="11097">
          <cell r="F11097" t="str">
            <v>TRHU5669338</v>
          </cell>
          <cell r="G11097" t="str">
            <v>GR-2021/05-0017</v>
          </cell>
        </row>
        <row r="11097">
          <cell r="I11097" t="str">
            <v>F</v>
          </cell>
          <cell r="J11097">
            <v>545.81</v>
          </cell>
          <cell r="K11097">
            <v>545.81</v>
          </cell>
          <cell r="L11097">
            <v>545.81</v>
          </cell>
          <cell r="M11097" t="str">
            <v>F</v>
          </cell>
          <cell r="N11097">
            <v>1</v>
          </cell>
        </row>
        <row r="11098">
          <cell r="F11098" t="str">
            <v>TRHU5669338</v>
          </cell>
          <cell r="G11098" t="str">
            <v>GR-2021/05-0018</v>
          </cell>
          <cell r="H11098" t="str">
            <v>202103-S0065, 202103-S0040</v>
          </cell>
          <cell r="I11098" t="str">
            <v>F</v>
          </cell>
          <cell r="J11098">
            <v>28553.13</v>
          </cell>
          <cell r="K11098">
            <v>28553.13</v>
          </cell>
          <cell r="L11098">
            <v>28553.13</v>
          </cell>
          <cell r="M11098" t="str">
            <v>F</v>
          </cell>
          <cell r="N11098">
            <v>1</v>
          </cell>
        </row>
        <row r="11099">
          <cell r="F11099" t="str">
            <v>TGBU4701318</v>
          </cell>
          <cell r="G11099" t="str">
            <v>GR-2021/05-0032</v>
          </cell>
          <cell r="H11099" t="str">
            <v>202103-S0049, 202103-S0027</v>
          </cell>
          <cell r="I11099" t="str">
            <v>F</v>
          </cell>
          <cell r="J11099">
            <v>11034.76</v>
          </cell>
          <cell r="K11099">
            <v>11034.76</v>
          </cell>
          <cell r="L11099">
            <v>45717.01</v>
          </cell>
          <cell r="M11099" t="str">
            <v>F</v>
          </cell>
          <cell r="N11099">
            <v>4.143</v>
          </cell>
        </row>
        <row r="11100">
          <cell r="G11100" t="str">
            <v>SPO-2023/01-0009</v>
          </cell>
        </row>
        <row r="11100">
          <cell r="I11100" t="str">
            <v>F</v>
          </cell>
          <cell r="J11100">
            <v>3828</v>
          </cell>
          <cell r="K11100">
            <v>3828</v>
          </cell>
          <cell r="L11100">
            <v>11484</v>
          </cell>
          <cell r="M11100" t="str">
            <v>F</v>
          </cell>
          <cell r="N11100">
            <v>3</v>
          </cell>
          <cell r="O11100" t="str">
            <v>L</v>
          </cell>
        </row>
        <row r="11101">
          <cell r="G11101" t="str">
            <v>SPO-2021/05-0022</v>
          </cell>
        </row>
        <row r="11101">
          <cell r="I11101" t="str">
            <v>F</v>
          </cell>
          <cell r="J11101">
            <v>16240</v>
          </cell>
          <cell r="K11101">
            <v>16240</v>
          </cell>
          <cell r="L11101">
            <v>48720</v>
          </cell>
          <cell r="M11101" t="str">
            <v>F</v>
          </cell>
          <cell r="N11101">
            <v>3</v>
          </cell>
        </row>
        <row r="11102">
          <cell r="F11102" t="str">
            <v>OOLU8986864</v>
          </cell>
          <cell r="G11102" t="str">
            <v>GR-2021/05-0031</v>
          </cell>
          <cell r="H11102" t="str">
            <v>202103-S0049, 202103-S0027</v>
          </cell>
          <cell r="I11102" t="str">
            <v>F</v>
          </cell>
          <cell r="J11102">
            <v>12634.24</v>
          </cell>
          <cell r="K11102">
            <v>12634.24</v>
          </cell>
          <cell r="L11102">
            <v>52343.66</v>
          </cell>
          <cell r="M11102" t="str">
            <v>F</v>
          </cell>
          <cell r="N11102">
            <v>4.143</v>
          </cell>
        </row>
        <row r="11103">
          <cell r="F11103" t="str">
            <v>TRHU5669338</v>
          </cell>
          <cell r="G11103" t="str">
            <v>GR-2021/05-0016</v>
          </cell>
          <cell r="H11103" t="str">
            <v>202103-S0022, 202103-S0044, 202104-S0021</v>
          </cell>
          <cell r="I11103" t="str">
            <v>F</v>
          </cell>
          <cell r="J11103">
            <v>37786.42</v>
          </cell>
          <cell r="K11103">
            <v>37786.42</v>
          </cell>
          <cell r="L11103">
            <v>37786.42</v>
          </cell>
          <cell r="M11103" t="str">
            <v>F</v>
          </cell>
          <cell r="N11103">
            <v>1</v>
          </cell>
        </row>
        <row r="11104">
          <cell r="F11104" t="str">
            <v>TRHU5669338</v>
          </cell>
          <cell r="G11104" t="str">
            <v>GR-2021/05-0015</v>
          </cell>
          <cell r="H11104" t="str">
            <v>202012-S0018, 202012-S0047, 202011-S0065, 202011-S0089, 202010-S0107</v>
          </cell>
          <cell r="I11104" t="str">
            <v>F</v>
          </cell>
          <cell r="J11104">
            <v>137011.58</v>
          </cell>
          <cell r="K11104">
            <v>137011.58</v>
          </cell>
          <cell r="L11104">
            <v>137011.58</v>
          </cell>
          <cell r="M11104" t="str">
            <v>F</v>
          </cell>
          <cell r="N11104">
            <v>1</v>
          </cell>
        </row>
        <row r="11105">
          <cell r="F11105" t="str">
            <v>TRHU5669338</v>
          </cell>
          <cell r="G11105" t="str">
            <v>GR-2021/05-0014</v>
          </cell>
          <cell r="H11105" t="str">
            <v>202010-S0070, 202010-S0125, 202011-S0056, 202012-S0009, 202008-S0093, 202011-S0059, 202012-S0044, 202006-S0084, 202103-S0091, 202011-S0007, 202008-S0060, 202103-S0014, 202101-S0040, 202011-S0018</v>
          </cell>
          <cell r="I11105" t="str">
            <v>F</v>
          </cell>
          <cell r="J11105">
            <v>238902.99</v>
          </cell>
          <cell r="K11105">
            <v>238902.99</v>
          </cell>
          <cell r="L11105">
            <v>238902.99</v>
          </cell>
          <cell r="M11105" t="str">
            <v>F</v>
          </cell>
          <cell r="N11105">
            <v>1</v>
          </cell>
        </row>
        <row r="11106">
          <cell r="F11106" t="str">
            <v>TRHU5669338</v>
          </cell>
          <cell r="G11106" t="str">
            <v>GR-2021/05-0013</v>
          </cell>
          <cell r="H11106" t="str">
            <v>202009-S0083, 202012-S0064, 202101-S0003, 202012-S0011</v>
          </cell>
          <cell r="I11106" t="str">
            <v>F</v>
          </cell>
          <cell r="J11106">
            <v>43833.63</v>
          </cell>
          <cell r="K11106">
            <v>43833.63</v>
          </cell>
          <cell r="L11106">
            <v>43833.63</v>
          </cell>
          <cell r="M11106" t="str">
            <v>F</v>
          </cell>
          <cell r="N11106">
            <v>1</v>
          </cell>
        </row>
        <row r="11107">
          <cell r="G11107" t="str">
            <v>SPO-2021/11-0016, SPO-2021/05-0056</v>
          </cell>
        </row>
        <row r="11107">
          <cell r="I11107" t="str">
            <v>F</v>
          </cell>
          <cell r="J11107">
            <v>15000</v>
          </cell>
          <cell r="K11107">
            <v>15000</v>
          </cell>
          <cell r="L11107">
            <v>45000</v>
          </cell>
          <cell r="M11107" t="str">
            <v>F</v>
          </cell>
          <cell r="N11107">
            <v>3</v>
          </cell>
        </row>
        <row r="11108">
          <cell r="F11108" t="str">
            <v>TRHU5669338</v>
          </cell>
          <cell r="G11108" t="str">
            <v>GR-2021/05-0012</v>
          </cell>
          <cell r="H11108" t="str">
            <v>202012-S0072, 202103-S0037, 202011-S0077, 202011-S0008, 202011-S0122, 202101-S0037, 202103-S0082, 202103-S0050, 202011-S0050, 202101-S0020, 202011-S0026, 202010-S0129, 202012-S0048, 202012-S0037</v>
          </cell>
          <cell r="I11108" t="str">
            <v>F</v>
          </cell>
          <cell r="J11108">
            <v>398202.05</v>
          </cell>
          <cell r="K11108">
            <v>398202.05</v>
          </cell>
          <cell r="L11108">
            <v>398202.05</v>
          </cell>
          <cell r="M11108" t="str">
            <v>F</v>
          </cell>
          <cell r="N11108">
            <v>1</v>
          </cell>
        </row>
        <row r="11109">
          <cell r="G11109" t="str">
            <v>GR-2021/04-0063</v>
          </cell>
        </row>
        <row r="11109">
          <cell r="I11109" t="str">
            <v>F</v>
          </cell>
          <cell r="J11109">
            <v>1900</v>
          </cell>
          <cell r="K11109">
            <v>1900</v>
          </cell>
          <cell r="L11109">
            <v>1900</v>
          </cell>
          <cell r="M11109" t="str">
            <v>F</v>
          </cell>
          <cell r="N11109">
            <v>1</v>
          </cell>
        </row>
        <row r="11110">
          <cell r="G11110" t="str">
            <v>GR-2021/04-0059</v>
          </cell>
        </row>
        <row r="11110">
          <cell r="I11110" t="str">
            <v>F</v>
          </cell>
          <cell r="J11110">
            <v>405.52</v>
          </cell>
          <cell r="K11110">
            <v>405.52</v>
          </cell>
          <cell r="L11110">
            <v>405.52</v>
          </cell>
          <cell r="M11110" t="str">
            <v>F</v>
          </cell>
          <cell r="N11110">
            <v>1</v>
          </cell>
        </row>
        <row r="11111">
          <cell r="G11111" t="str">
            <v>SPO-2021/06-0023, SPO-2022/05-0011, SPO-2022/06-0026, SPO-2021/05-0031, SPO-2022/04-0028, SPO-2021/11-0036</v>
          </cell>
        </row>
        <row r="11111">
          <cell r="I11111" t="str">
            <v>F</v>
          </cell>
          <cell r="J11111">
            <v>125600</v>
          </cell>
          <cell r="K11111">
            <v>125600</v>
          </cell>
          <cell r="L11111">
            <v>376800</v>
          </cell>
          <cell r="M11111" t="str">
            <v>F</v>
          </cell>
          <cell r="N11111">
            <v>3</v>
          </cell>
          <cell r="O11111" t="str">
            <v>L</v>
          </cell>
        </row>
        <row r="11112">
          <cell r="G11112" t="str">
            <v>SPO-2021/04-0037, SPO-2021/12-0109, SPO-2021/06-0023</v>
          </cell>
        </row>
        <row r="11112">
          <cell r="I11112" t="str">
            <v>F</v>
          </cell>
          <cell r="J11112">
            <v>112350</v>
          </cell>
          <cell r="K11112">
            <v>112350</v>
          </cell>
          <cell r="L11112">
            <v>337050</v>
          </cell>
          <cell r="M11112" t="str">
            <v>F</v>
          </cell>
          <cell r="N11112">
            <v>3</v>
          </cell>
        </row>
        <row r="11113">
          <cell r="I11113" t="str">
            <v>T</v>
          </cell>
          <cell r="J11113">
            <v>263.94</v>
          </cell>
          <cell r="K11113">
            <v>263.94</v>
          </cell>
          <cell r="L11113">
            <v>791.82</v>
          </cell>
          <cell r="M11113" t="str">
            <v>F</v>
          </cell>
          <cell r="N11113">
            <v>3</v>
          </cell>
          <cell r="O11113" t="str">
            <v>L</v>
          </cell>
        </row>
        <row r="11114">
          <cell r="F11114" t="str">
            <v>TRHU5137720</v>
          </cell>
          <cell r="G11114" t="str">
            <v>GR-2021/05-0011</v>
          </cell>
          <cell r="H11114" t="str">
            <v>202010-S0033, 202101-S0036, 202012-S0005, 202008-S0076, 202103-S0013, 202104-S0003</v>
          </cell>
          <cell r="I11114" t="str">
            <v>F</v>
          </cell>
          <cell r="J11114">
            <v>19109.87</v>
          </cell>
          <cell r="K11114">
            <v>19109.87</v>
          </cell>
          <cell r="L11114">
            <v>79728.29</v>
          </cell>
          <cell r="M11114" t="str">
            <v>F</v>
          </cell>
          <cell r="N11114">
            <v>4.1721</v>
          </cell>
        </row>
        <row r="11115">
          <cell r="G11115" t="str">
            <v>SPO-2021/05-0049, SPO-2021/06-0003, SPO-2021/06-0051</v>
          </cell>
        </row>
        <row r="11115">
          <cell r="I11115" t="str">
            <v>F</v>
          </cell>
          <cell r="J11115">
            <v>29400</v>
          </cell>
          <cell r="K11115">
            <v>29400</v>
          </cell>
          <cell r="L11115">
            <v>88200</v>
          </cell>
          <cell r="M11115" t="str">
            <v>F</v>
          </cell>
          <cell r="N11115">
            <v>3</v>
          </cell>
        </row>
        <row r="11116">
          <cell r="F11116" t="str">
            <v>SUDU8996308</v>
          </cell>
          <cell r="G11116" t="str">
            <v>GR-2021/05-0009</v>
          </cell>
          <cell r="H11116" t="str">
            <v>202103-S0060, 202012-S0005, 202103-S0013, 202104-S0025, 202010-S0033, 202101-S0036, 202011-S0074</v>
          </cell>
          <cell r="I11116" t="str">
            <v>F</v>
          </cell>
          <cell r="J11116">
            <v>16612.29</v>
          </cell>
          <cell r="K11116">
            <v>16612.29</v>
          </cell>
          <cell r="L11116">
            <v>69308.14</v>
          </cell>
          <cell r="M11116" t="str">
            <v>F</v>
          </cell>
          <cell r="N11116">
            <v>4.1721</v>
          </cell>
        </row>
        <row r="11117">
          <cell r="F11117" t="str">
            <v>EGHU9204498</v>
          </cell>
          <cell r="G11117" t="str">
            <v>GR-2021/04-0072</v>
          </cell>
          <cell r="H11117" t="str">
            <v>202101-S0002</v>
          </cell>
          <cell r="I11117" t="str">
            <v>F</v>
          </cell>
          <cell r="J11117">
            <v>11058</v>
          </cell>
          <cell r="K11117">
            <v>11058</v>
          </cell>
          <cell r="L11117">
            <v>46169.36</v>
          </cell>
          <cell r="M11117" t="str">
            <v>F</v>
          </cell>
          <cell r="N11117">
            <v>4.1752</v>
          </cell>
        </row>
        <row r="11118">
          <cell r="G11118" t="str">
            <v>SPO-2021/06-0046</v>
          </cell>
        </row>
        <row r="11118">
          <cell r="I11118" t="str">
            <v>F</v>
          </cell>
          <cell r="J11118">
            <v>3200</v>
          </cell>
          <cell r="K11118">
            <v>3200</v>
          </cell>
          <cell r="L11118">
            <v>9600</v>
          </cell>
          <cell r="M11118" t="str">
            <v>F</v>
          </cell>
          <cell r="N11118">
            <v>3</v>
          </cell>
        </row>
        <row r="11119">
          <cell r="G11119" t="str">
            <v>SPO-2021/05-0041, SPO-2021/08-0010, SPO-2022/04-0008</v>
          </cell>
        </row>
        <row r="11119">
          <cell r="I11119" t="str">
            <v>F</v>
          </cell>
          <cell r="J11119">
            <v>36000</v>
          </cell>
          <cell r="K11119">
            <v>36000</v>
          </cell>
          <cell r="L11119">
            <v>108000</v>
          </cell>
          <cell r="M11119" t="str">
            <v>F</v>
          </cell>
          <cell r="N11119">
            <v>3</v>
          </cell>
          <cell r="O11119" t="str">
            <v>L</v>
          </cell>
        </row>
        <row r="11120">
          <cell r="G11120" t="str">
            <v>SPO-2021/05-0001</v>
          </cell>
        </row>
        <row r="11120">
          <cell r="I11120" t="str">
            <v>F</v>
          </cell>
          <cell r="J11120">
            <v>19095</v>
          </cell>
          <cell r="K11120">
            <v>19095</v>
          </cell>
          <cell r="L11120">
            <v>57285</v>
          </cell>
          <cell r="M11120" t="str">
            <v>F</v>
          </cell>
          <cell r="N11120">
            <v>3</v>
          </cell>
        </row>
        <row r="11121">
          <cell r="G11121" t="str">
            <v>SPO-2021/06-0022</v>
          </cell>
        </row>
        <row r="11121">
          <cell r="I11121" t="str">
            <v>F</v>
          </cell>
          <cell r="J11121">
            <v>12700</v>
          </cell>
          <cell r="K11121">
            <v>12700</v>
          </cell>
          <cell r="L11121">
            <v>38100</v>
          </cell>
          <cell r="M11121" t="str">
            <v>F</v>
          </cell>
          <cell r="N11121">
            <v>3</v>
          </cell>
        </row>
        <row r="11122">
          <cell r="G11122" t="str">
            <v>SPO-2021/07-0001</v>
          </cell>
        </row>
        <row r="11122">
          <cell r="I11122" t="str">
            <v>F</v>
          </cell>
          <cell r="J11122">
            <v>14500</v>
          </cell>
          <cell r="K11122">
            <v>14500</v>
          </cell>
          <cell r="L11122">
            <v>43500</v>
          </cell>
          <cell r="M11122" t="str">
            <v>F</v>
          </cell>
          <cell r="N11122">
            <v>3</v>
          </cell>
        </row>
        <row r="11123">
          <cell r="G11123" t="str">
            <v>SPO-2021/05-0036</v>
          </cell>
        </row>
        <row r="11123">
          <cell r="I11123" t="str">
            <v>F</v>
          </cell>
          <cell r="J11123">
            <v>8700</v>
          </cell>
          <cell r="K11123">
            <v>8700</v>
          </cell>
          <cell r="L11123">
            <v>26100</v>
          </cell>
          <cell r="M11123" t="str">
            <v>F</v>
          </cell>
          <cell r="N11123">
            <v>3</v>
          </cell>
        </row>
        <row r="11124">
          <cell r="G11124" t="str">
            <v>SPO-2021/06-0010</v>
          </cell>
        </row>
        <row r="11124">
          <cell r="I11124" t="str">
            <v>F</v>
          </cell>
          <cell r="J11124">
            <v>6620</v>
          </cell>
          <cell r="K11124">
            <v>6620</v>
          </cell>
          <cell r="L11124">
            <v>19860</v>
          </cell>
          <cell r="M11124" t="str">
            <v>F</v>
          </cell>
          <cell r="N11124">
            <v>3</v>
          </cell>
          <cell r="O11124" t="str">
            <v>L</v>
          </cell>
        </row>
        <row r="11125">
          <cell r="I11125" t="str">
            <v>F</v>
          </cell>
          <cell r="J11125">
            <v>10500</v>
          </cell>
          <cell r="K11125">
            <v>10500</v>
          </cell>
          <cell r="L11125">
            <v>31500</v>
          </cell>
          <cell r="M11125" t="str">
            <v>F</v>
          </cell>
          <cell r="N11125">
            <v>3</v>
          </cell>
        </row>
        <row r="11126">
          <cell r="I11126" t="str">
            <v>T</v>
          </cell>
          <cell r="J11126">
            <v>0</v>
          </cell>
          <cell r="K11126">
            <v>0</v>
          </cell>
          <cell r="L11126">
            <v>0</v>
          </cell>
          <cell r="M11126" t="str">
            <v>F</v>
          </cell>
          <cell r="N11126">
            <v>3</v>
          </cell>
        </row>
        <row r="11127">
          <cell r="I11127" t="str">
            <v>F</v>
          </cell>
          <cell r="J11127">
            <v>5904</v>
          </cell>
          <cell r="K11127">
            <v>5904</v>
          </cell>
          <cell r="L11127">
            <v>17712</v>
          </cell>
          <cell r="M11127" t="str">
            <v>F</v>
          </cell>
          <cell r="N11127">
            <v>3</v>
          </cell>
        </row>
        <row r="11128">
          <cell r="F11128" t="str">
            <v>OOLU8495156</v>
          </cell>
          <cell r="G11128" t="str">
            <v>GR-2021/05-0003</v>
          </cell>
          <cell r="H11128" t="str">
            <v>202002-S0029, 201911-S0051, 202006-S0074, 202012-S0003, 202104-S0087, 202101-S0022, 202006-S0015, 202012-S0055, 202012-S0058, 202012-S0079</v>
          </cell>
          <cell r="I11128" t="str">
            <v>F</v>
          </cell>
          <cell r="J11128">
            <v>16857.55</v>
          </cell>
          <cell r="K11128">
            <v>16857.55</v>
          </cell>
          <cell r="L11128">
            <v>70331.38</v>
          </cell>
          <cell r="M11128" t="str">
            <v>F</v>
          </cell>
          <cell r="N11128">
            <v>4.1721</v>
          </cell>
        </row>
        <row r="11129">
          <cell r="F11129" t="str">
            <v>OOLU8510559</v>
          </cell>
          <cell r="G11129" t="str">
            <v>GR-2021/05-0002</v>
          </cell>
          <cell r="H11129" t="str">
            <v>202002-S0029, 202008-S0072, 202012-S0003, 202012-S0055, 202011-S0012, 202012-S0058</v>
          </cell>
          <cell r="I11129" t="str">
            <v>F</v>
          </cell>
          <cell r="J11129">
            <v>17222.24</v>
          </cell>
          <cell r="K11129">
            <v>17222.24</v>
          </cell>
          <cell r="L11129">
            <v>71852.91</v>
          </cell>
          <cell r="M11129" t="str">
            <v>F</v>
          </cell>
          <cell r="N11129">
            <v>4.1721</v>
          </cell>
        </row>
        <row r="11130">
          <cell r="F11130" t="str">
            <v>OOLU8499362</v>
          </cell>
          <cell r="G11130" t="str">
            <v>GR-2021/05-0004</v>
          </cell>
          <cell r="H11130" t="str">
            <v>202012-S0055, 201911-S0044, 202012-S0079, 202103-S0072, 202010-S0025, 202011-S0009, 202012-S0015</v>
          </cell>
          <cell r="I11130" t="str">
            <v>F</v>
          </cell>
          <cell r="J11130">
            <v>16479.8</v>
          </cell>
          <cell r="K11130">
            <v>16479.8</v>
          </cell>
          <cell r="L11130">
            <v>68755.37</v>
          </cell>
          <cell r="M11130" t="str">
            <v>F</v>
          </cell>
          <cell r="N11130">
            <v>4.1721</v>
          </cell>
        </row>
        <row r="11131">
          <cell r="F11131" t="str">
            <v>EITU1139484</v>
          </cell>
          <cell r="G11131" t="str">
            <v>GR-2021/04-0058</v>
          </cell>
        </row>
        <row r="11131">
          <cell r="I11131" t="str">
            <v>F</v>
          </cell>
          <cell r="J11131">
            <v>130.47</v>
          </cell>
          <cell r="K11131">
            <v>130.47</v>
          </cell>
          <cell r="L11131">
            <v>546.4</v>
          </cell>
          <cell r="M11131" t="str">
            <v>F</v>
          </cell>
          <cell r="N11131">
            <v>4.1879</v>
          </cell>
        </row>
        <row r="11132">
          <cell r="F11132" t="str">
            <v>EITU1139484</v>
          </cell>
          <cell r="G11132" t="str">
            <v>GR-2021/04-0057</v>
          </cell>
        </row>
        <row r="11132">
          <cell r="I11132" t="str">
            <v>F</v>
          </cell>
          <cell r="J11132">
            <v>14764.31</v>
          </cell>
          <cell r="K11132">
            <v>14764.31</v>
          </cell>
          <cell r="L11132">
            <v>61831.45</v>
          </cell>
          <cell r="M11132" t="str">
            <v>F</v>
          </cell>
          <cell r="N11132">
            <v>4.1879</v>
          </cell>
        </row>
        <row r="11133">
          <cell r="G11133" t="str">
            <v>SPO-2021/05-0011, SPO-2021/06-0014, SPO-2021/11-0037, SPO-2021/12-0066, SPO-2021/08-0009</v>
          </cell>
        </row>
        <row r="11133">
          <cell r="I11133" t="str">
            <v>F</v>
          </cell>
          <cell r="J11133">
            <v>99400</v>
          </cell>
          <cell r="K11133">
            <v>99400</v>
          </cell>
          <cell r="L11133">
            <v>298200</v>
          </cell>
          <cell r="M11133" t="str">
            <v>F</v>
          </cell>
          <cell r="N11133">
            <v>3</v>
          </cell>
        </row>
        <row r="11134">
          <cell r="G11134" t="str">
            <v>SPO-2021/12-0044, SPO-2021/12-0042, SPO-2021/11-0021, SPO-2021/10-0007, SPO-2021/05-0010, SPO-2021/08-0002, SPO-2021/05-0057, SPO-2021/05-0012, SPO-2021/10-0019</v>
          </cell>
        </row>
        <row r="11134">
          <cell r="I11134" t="str">
            <v>F</v>
          </cell>
          <cell r="J11134">
            <v>124297</v>
          </cell>
          <cell r="K11134">
            <v>124297</v>
          </cell>
          <cell r="L11134">
            <v>372891</v>
          </cell>
          <cell r="M11134" t="str">
            <v>F</v>
          </cell>
          <cell r="N11134">
            <v>3</v>
          </cell>
        </row>
        <row r="11135">
          <cell r="G11135" t="str">
            <v>SPO-2021/06-0013, SPO-2021/05-0033, SPO-2021/05-0034, SPO-2021/06-0012</v>
          </cell>
        </row>
        <row r="11135">
          <cell r="I11135" t="str">
            <v>F</v>
          </cell>
          <cell r="J11135">
            <v>47500</v>
          </cell>
          <cell r="K11135">
            <v>47500</v>
          </cell>
          <cell r="L11135">
            <v>142500</v>
          </cell>
          <cell r="M11135" t="str">
            <v>F</v>
          </cell>
          <cell r="N11135">
            <v>3</v>
          </cell>
        </row>
        <row r="11136">
          <cell r="G11136" t="str">
            <v>SPO-2021/04-0037, SPO-2021/07-0001, SPO-2021/05-0031, SPO-2021/06-0023, SPO-2021/05-0019, SPO-2021/11-0044</v>
          </cell>
        </row>
        <row r="11136">
          <cell r="I11136" t="str">
            <v>F</v>
          </cell>
          <cell r="J11136">
            <v>191764.81</v>
          </cell>
          <cell r="K11136">
            <v>191764.81</v>
          </cell>
          <cell r="L11136">
            <v>575294.43</v>
          </cell>
          <cell r="M11136" t="str">
            <v>F</v>
          </cell>
          <cell r="N11136">
            <v>3</v>
          </cell>
        </row>
        <row r="11137">
          <cell r="G11137" t="str">
            <v>SPO-2021/06-0008, SPO-2021/12-0039, SPO-2022/03-0024, SPO-2021/05-0029, SPO-2021/11-0027, SPO-2021/10-0004, SPO-2021/09-0029, SPO-2021/12-0095, SPO-2021/12-0083, SPO-2022/10-0013, SPO-2021/12-0035, SPO-2021/08-0033, SPO-2021/12-0078, SPO-2021/10-0021, SPO-2022/03-0031, SPO-2021/11-0020, SPO-2021/06-0005, SPO-2021/08-0032, SPO-2022/04-0053, SPO-2021/12-0043, SPO-2022/03-0030, SPO-2022/11-0040, SPO-2022/11-0034, SPO-2021/04-0043, SPO-2022/04-0048, SPO-2022/12-0005, SPO-2022/06-0059</v>
          </cell>
        </row>
        <row r="11137">
          <cell r="I11137" t="str">
            <v>F</v>
          </cell>
          <cell r="J11137">
            <v>371233</v>
          </cell>
          <cell r="K11137">
            <v>371233</v>
          </cell>
          <cell r="L11137">
            <v>1113699</v>
          </cell>
          <cell r="M11137" t="str">
            <v>F</v>
          </cell>
          <cell r="N11137">
            <v>3</v>
          </cell>
          <cell r="O11137" t="str">
            <v>L</v>
          </cell>
        </row>
        <row r="11138">
          <cell r="I11138" t="str">
            <v>T</v>
          </cell>
          <cell r="J11138">
            <v>4850</v>
          </cell>
          <cell r="K11138">
            <v>4850</v>
          </cell>
          <cell r="L11138">
            <v>14550</v>
          </cell>
          <cell r="M11138" t="str">
            <v>F</v>
          </cell>
          <cell r="N11138">
            <v>3</v>
          </cell>
          <cell r="O11138" t="str">
            <v>L</v>
          </cell>
        </row>
        <row r="11139">
          <cell r="G11139" t="str">
            <v>SPO-2022/04-0021, SPO-2022/04-0052, SPO-2022/10-0017, SPO-2022/05-0015, SPO-2022/08-0055, SPO-2022/06-0028, SPO-2022/11-0063, SPO-2022/09-0001, SPO-2022/05-0010, SPO-2022/08-0054, SPO-2022/11-0036, SPO-2022/03-0041</v>
          </cell>
        </row>
        <row r="11139">
          <cell r="I11139" t="str">
            <v>F</v>
          </cell>
          <cell r="J11139">
            <v>183376</v>
          </cell>
          <cell r="K11139">
            <v>183376</v>
          </cell>
          <cell r="L11139">
            <v>550128</v>
          </cell>
          <cell r="M11139" t="str">
            <v>F</v>
          </cell>
          <cell r="N11139">
            <v>3</v>
          </cell>
          <cell r="O11139" t="str">
            <v>L</v>
          </cell>
        </row>
        <row r="11140">
          <cell r="G11140" t="str">
            <v>SPO-2021/12-0092, SPO-2021/12-0012, SPO-2021/04-0045, SPO-2022/04-0053, SPO-2022/06-0091, SPO-2021/05-0048, SPO-2021/08-0021, SPO-2021/05-0006, SPO-2021/12-0031, SPO-2022/02-0003, SPO-2021/11-0017, SPO-2023/06-0057</v>
          </cell>
        </row>
        <row r="11140">
          <cell r="I11140" t="str">
            <v>F</v>
          </cell>
          <cell r="J11140">
            <v>69050</v>
          </cell>
          <cell r="K11140">
            <v>69050</v>
          </cell>
          <cell r="L11140">
            <v>207150</v>
          </cell>
          <cell r="M11140" t="str">
            <v>F</v>
          </cell>
          <cell r="N11140">
            <v>3</v>
          </cell>
          <cell r="O11140" t="str">
            <v>N</v>
          </cell>
        </row>
        <row r="11141">
          <cell r="G11141" t="str">
            <v>SPO-2022/03-0043, SPO-2021/11-0004, SPO-2021/10-0011</v>
          </cell>
        </row>
        <row r="11141">
          <cell r="I11141" t="str">
            <v>F</v>
          </cell>
          <cell r="J11141">
            <v>0</v>
          </cell>
          <cell r="K11141">
            <v>0</v>
          </cell>
          <cell r="L11141">
            <v>0</v>
          </cell>
          <cell r="M11141" t="str">
            <v>F</v>
          </cell>
          <cell r="N11141">
            <v>3</v>
          </cell>
          <cell r="O11141" t="str">
            <v>L</v>
          </cell>
        </row>
        <row r="11142">
          <cell r="G11142" t="str">
            <v>GR-2021/04-0035</v>
          </cell>
        </row>
        <row r="11142">
          <cell r="I11142" t="str">
            <v>F</v>
          </cell>
          <cell r="J11142">
            <v>348.6</v>
          </cell>
          <cell r="K11142">
            <v>348.6</v>
          </cell>
          <cell r="L11142">
            <v>348.6</v>
          </cell>
          <cell r="M11142" t="str">
            <v>F</v>
          </cell>
          <cell r="N11142">
            <v>1</v>
          </cell>
        </row>
        <row r="11143">
          <cell r="G11143" t="str">
            <v>GR-2021/12-0042, GR-2021/05-0036, GR-2021/09-0031, GR-2021/12-0063, GR-2021/09-0016</v>
          </cell>
        </row>
        <row r="11143">
          <cell r="I11143" t="str">
            <v>F</v>
          </cell>
          <cell r="J11143">
            <v>40425</v>
          </cell>
          <cell r="K11143">
            <v>40425</v>
          </cell>
          <cell r="L11143">
            <v>40425</v>
          </cell>
          <cell r="M11143" t="str">
            <v>F</v>
          </cell>
          <cell r="N11143">
            <v>1</v>
          </cell>
        </row>
        <row r="11144">
          <cell r="G11144" t="str">
            <v>GR-2021/04-0034, GR-2021/04-0038</v>
          </cell>
        </row>
        <row r="11144">
          <cell r="I11144" t="str">
            <v>F</v>
          </cell>
          <cell r="J11144">
            <v>6855.71</v>
          </cell>
          <cell r="K11144">
            <v>6855.71</v>
          </cell>
          <cell r="L11144">
            <v>6855.71</v>
          </cell>
          <cell r="M11144" t="str">
            <v>F</v>
          </cell>
          <cell r="N11144">
            <v>1</v>
          </cell>
        </row>
        <row r="11145">
          <cell r="G11145" t="str">
            <v>SPO-2021/05-0002, SPO-2021/05-0005, SPO-2021/04-0044, SPO-2021/04-0043, SPO-2021/05-0046</v>
          </cell>
        </row>
        <row r="11145">
          <cell r="I11145" t="str">
            <v>F</v>
          </cell>
          <cell r="J11145">
            <v>150000</v>
          </cell>
          <cell r="K11145">
            <v>150000</v>
          </cell>
          <cell r="L11145">
            <v>450000</v>
          </cell>
          <cell r="M11145" t="str">
            <v>F</v>
          </cell>
          <cell r="N11145">
            <v>3</v>
          </cell>
        </row>
        <row r="11146">
          <cell r="G11146" t="str">
            <v>SPO-2021/06-0043</v>
          </cell>
        </row>
        <row r="11146">
          <cell r="I11146" t="str">
            <v>F</v>
          </cell>
          <cell r="J11146">
            <v>9223.2</v>
          </cell>
          <cell r="K11146">
            <v>9223.2</v>
          </cell>
          <cell r="L11146">
            <v>27669.6</v>
          </cell>
          <cell r="M11146" t="str">
            <v>F</v>
          </cell>
          <cell r="N11146">
            <v>3</v>
          </cell>
        </row>
        <row r="11147">
          <cell r="G11147" t="str">
            <v>SPO-2021/05-0019, SPO-2021/05-0022</v>
          </cell>
        </row>
        <row r="11147">
          <cell r="I11147" t="str">
            <v>F</v>
          </cell>
          <cell r="J11147">
            <v>53600</v>
          </cell>
          <cell r="K11147">
            <v>53600</v>
          </cell>
          <cell r="L11147">
            <v>160800</v>
          </cell>
          <cell r="M11147" t="str">
            <v>F</v>
          </cell>
          <cell r="N11147">
            <v>3</v>
          </cell>
        </row>
        <row r="11148">
          <cell r="G11148" t="str">
            <v>SPO-2021/10-0014, SPO-2021/05-0026</v>
          </cell>
        </row>
        <row r="11148">
          <cell r="I11148" t="str">
            <v>F</v>
          </cell>
          <cell r="J11148">
            <v>40000</v>
          </cell>
          <cell r="K11148">
            <v>40000</v>
          </cell>
          <cell r="L11148">
            <v>120000</v>
          </cell>
          <cell r="M11148" t="str">
            <v>F</v>
          </cell>
          <cell r="N11148">
            <v>3</v>
          </cell>
          <cell r="O11148" t="str">
            <v>L</v>
          </cell>
        </row>
        <row r="11149">
          <cell r="G11149" t="str">
            <v>SPO-2021/05-0024</v>
          </cell>
        </row>
        <row r="11149">
          <cell r="I11149" t="str">
            <v>F</v>
          </cell>
          <cell r="J11149">
            <v>681</v>
          </cell>
          <cell r="K11149">
            <v>681</v>
          </cell>
          <cell r="L11149">
            <v>2043</v>
          </cell>
          <cell r="M11149" t="str">
            <v>F</v>
          </cell>
          <cell r="N11149">
            <v>3</v>
          </cell>
        </row>
        <row r="11150">
          <cell r="F11150" t="str">
            <v>EITU9068350</v>
          </cell>
          <cell r="G11150" t="str">
            <v>GR-2021/04-0056</v>
          </cell>
          <cell r="H11150" t="str">
            <v>202103-S0023</v>
          </cell>
          <cell r="I11150" t="str">
            <v>F</v>
          </cell>
          <cell r="J11150">
            <v>15677.24</v>
          </cell>
          <cell r="K11150">
            <v>15677.24</v>
          </cell>
          <cell r="L11150">
            <v>65654.71</v>
          </cell>
          <cell r="M11150" t="str">
            <v>F</v>
          </cell>
          <cell r="N11150">
            <v>4.1879</v>
          </cell>
        </row>
        <row r="11151">
          <cell r="F11151" t="str">
            <v>TEMU6410435</v>
          </cell>
          <cell r="G11151" t="str">
            <v>GR-2021/04-0031</v>
          </cell>
          <cell r="H11151" t="str">
            <v>202103-S0023, 202010-S0096, 202012-S0067, 202010-S0115, 202010-S0074, 202102-S0003, 202006-S0079</v>
          </cell>
          <cell r="I11151" t="str">
            <v>F</v>
          </cell>
          <cell r="J11151">
            <v>16698.74</v>
          </cell>
          <cell r="K11151">
            <v>16698.74</v>
          </cell>
          <cell r="L11151">
            <v>69420</v>
          </cell>
          <cell r="M11151" t="str">
            <v>F</v>
          </cell>
          <cell r="N11151">
            <v>4.1572</v>
          </cell>
        </row>
        <row r="11152">
          <cell r="G11152" t="str">
            <v>GR-2021/04-0038, GR-2021/04-0033</v>
          </cell>
        </row>
        <row r="11152">
          <cell r="I11152" t="str">
            <v>F</v>
          </cell>
          <cell r="J11152">
            <v>4146.49</v>
          </cell>
          <cell r="K11152">
            <v>4146.49</v>
          </cell>
          <cell r="L11152">
            <v>4146.49</v>
          </cell>
          <cell r="M11152" t="str">
            <v>T</v>
          </cell>
          <cell r="N11152">
            <v>1</v>
          </cell>
        </row>
        <row r="11153">
          <cell r="I11153" t="str">
            <v>F</v>
          </cell>
          <cell r="J11153">
            <v>9900</v>
          </cell>
          <cell r="K11153">
            <v>9900</v>
          </cell>
          <cell r="L11153">
            <v>29700</v>
          </cell>
          <cell r="M11153" t="str">
            <v>F</v>
          </cell>
          <cell r="N11153">
            <v>3</v>
          </cell>
        </row>
        <row r="11154">
          <cell r="I11154" t="str">
            <v>F</v>
          </cell>
          <cell r="J11154">
            <v>16250</v>
          </cell>
          <cell r="K11154">
            <v>16250</v>
          </cell>
          <cell r="L11154">
            <v>48750</v>
          </cell>
          <cell r="M11154" t="str">
            <v>F</v>
          </cell>
          <cell r="N11154">
            <v>3</v>
          </cell>
        </row>
        <row r="11155">
          <cell r="F11155" t="str">
            <v>BMOU5374134</v>
          </cell>
          <cell r="G11155" t="str">
            <v>GR-2021/04-0029</v>
          </cell>
          <cell r="H11155" t="str">
            <v>202008-S0024, 202103-S0066, 202103-S0023, 202010-S0120</v>
          </cell>
          <cell r="I11155" t="str">
            <v>F</v>
          </cell>
          <cell r="J11155">
            <v>14663.1</v>
          </cell>
          <cell r="K11155">
            <v>14663.1</v>
          </cell>
          <cell r="L11155">
            <v>60957.44</v>
          </cell>
          <cell r="M11155" t="str">
            <v>F</v>
          </cell>
          <cell r="N11155">
            <v>4.1572</v>
          </cell>
        </row>
        <row r="11156">
          <cell r="F11156" t="str">
            <v>TEMU7150230</v>
          </cell>
          <cell r="G11156" t="str">
            <v>GR-2021/04-0028</v>
          </cell>
          <cell r="H11156" t="str">
            <v>202010-S0094, 202102-S0004, 202011-S0099, 202002-S0051</v>
          </cell>
          <cell r="I11156" t="str">
            <v>F</v>
          </cell>
          <cell r="J11156">
            <v>13103.16</v>
          </cell>
          <cell r="K11156">
            <v>13103.16</v>
          </cell>
          <cell r="L11156">
            <v>54472.46</v>
          </cell>
          <cell r="M11156" t="str">
            <v>F</v>
          </cell>
          <cell r="N11156">
            <v>4.1572</v>
          </cell>
        </row>
        <row r="11157">
          <cell r="I11157" t="str">
            <v>F</v>
          </cell>
          <cell r="J11157">
            <v>3216</v>
          </cell>
          <cell r="K11157">
            <v>3216</v>
          </cell>
          <cell r="L11157">
            <v>9648</v>
          </cell>
          <cell r="M11157" t="str">
            <v>F</v>
          </cell>
          <cell r="N11157">
            <v>3</v>
          </cell>
        </row>
        <row r="11158">
          <cell r="F11158" t="str">
            <v>CBHU7091534</v>
          </cell>
          <cell r="G11158" t="str">
            <v>GR-2021/04-0030</v>
          </cell>
          <cell r="H11158" t="str">
            <v>202101-S0014, 202011-S0114, 201907-S0014</v>
          </cell>
          <cell r="I11158" t="str">
            <v>F</v>
          </cell>
          <cell r="J11158">
            <v>24026.89</v>
          </cell>
          <cell r="K11158">
            <v>24026.89</v>
          </cell>
          <cell r="L11158">
            <v>99884.59</v>
          </cell>
          <cell r="M11158" t="str">
            <v>F</v>
          </cell>
          <cell r="N11158">
            <v>4.1572</v>
          </cell>
        </row>
        <row r="11159">
          <cell r="G11159" t="str">
            <v>SPO-2021/05-0001, SPO-2021/11-0024</v>
          </cell>
        </row>
        <row r="11159">
          <cell r="I11159" t="str">
            <v>F</v>
          </cell>
          <cell r="J11159">
            <v>41690</v>
          </cell>
          <cell r="K11159">
            <v>41690</v>
          </cell>
          <cell r="L11159">
            <v>125070</v>
          </cell>
          <cell r="M11159" t="str">
            <v>F</v>
          </cell>
          <cell r="N11159">
            <v>3</v>
          </cell>
        </row>
        <row r="11160">
          <cell r="F11160" t="str">
            <v>OOLU9940045</v>
          </cell>
          <cell r="G11160" t="str">
            <v>GR-2021/04-0037</v>
          </cell>
          <cell r="H11160" t="str">
            <v>202006-S0017, 202012-S0042, 202011-S0075, 201911-S0048, 201912-S0011, 202005-S0016, 201812-S0028, 202002-S0036</v>
          </cell>
          <cell r="I11160" t="str">
            <v>F</v>
          </cell>
          <cell r="J11160">
            <v>22957.68</v>
          </cell>
          <cell r="K11160">
            <v>22957.68</v>
          </cell>
          <cell r="L11160">
            <v>95439.67</v>
          </cell>
          <cell r="M11160" t="str">
            <v>F</v>
          </cell>
          <cell r="N11160">
            <v>4.1572</v>
          </cell>
        </row>
        <row r="11161">
          <cell r="G11161" t="str">
            <v>SPO-2021/11-0042, SPO-2021/06-0025</v>
          </cell>
        </row>
        <row r="11161">
          <cell r="I11161" t="str">
            <v>F</v>
          </cell>
          <cell r="J11161">
            <v>41700</v>
          </cell>
          <cell r="K11161">
            <v>41700</v>
          </cell>
          <cell r="L11161">
            <v>125100</v>
          </cell>
          <cell r="M11161" t="str">
            <v>F</v>
          </cell>
          <cell r="N11161">
            <v>3</v>
          </cell>
        </row>
        <row r="11162">
          <cell r="F11162" t="str">
            <v>CSNU8017993</v>
          </cell>
          <cell r="G11162" t="str">
            <v>GR-2021/04-0032</v>
          </cell>
          <cell r="H11162" t="str">
            <v>202012-S0051, 202012-S0056, 202012-S0073, 202103-S0021, 202006-S0064, 202009-S0096, 201910-S0060</v>
          </cell>
          <cell r="I11162" t="str">
            <v>F</v>
          </cell>
          <cell r="J11162">
            <v>18457.76</v>
          </cell>
          <cell r="K11162">
            <v>18457.76</v>
          </cell>
          <cell r="L11162">
            <v>76732.6</v>
          </cell>
          <cell r="M11162" t="str">
            <v>F</v>
          </cell>
          <cell r="N11162">
            <v>4.1572</v>
          </cell>
        </row>
        <row r="11163">
          <cell r="G11163" t="str">
            <v>SPO-2021/10-0034, SPO-2021/06-0039, SPO-2021/08-0003</v>
          </cell>
        </row>
        <row r="11163">
          <cell r="I11163" t="str">
            <v>F</v>
          </cell>
          <cell r="J11163">
            <v>65700</v>
          </cell>
          <cell r="K11163">
            <v>65700</v>
          </cell>
          <cell r="L11163">
            <v>197100</v>
          </cell>
          <cell r="M11163" t="str">
            <v>F</v>
          </cell>
          <cell r="N11163">
            <v>3</v>
          </cell>
        </row>
        <row r="11164">
          <cell r="I11164" t="str">
            <v>F</v>
          </cell>
          <cell r="J11164">
            <v>21648</v>
          </cell>
          <cell r="K11164">
            <v>21648</v>
          </cell>
          <cell r="L11164">
            <v>64944</v>
          </cell>
          <cell r="M11164" t="str">
            <v>F</v>
          </cell>
          <cell r="N11164">
            <v>3</v>
          </cell>
        </row>
        <row r="11165">
          <cell r="G11165" t="str">
            <v>SPO-2021/11-0031, SPO-2021/05-0026, SPO-2021/11-0042, SPO-2021/06-0035</v>
          </cell>
        </row>
        <row r="11165">
          <cell r="I11165" t="str">
            <v>F</v>
          </cell>
          <cell r="J11165">
            <v>37600</v>
          </cell>
          <cell r="K11165">
            <v>37600</v>
          </cell>
          <cell r="L11165">
            <v>112800</v>
          </cell>
          <cell r="M11165" t="str">
            <v>F</v>
          </cell>
          <cell r="N11165">
            <v>3</v>
          </cell>
        </row>
        <row r="11166">
          <cell r="G11166" t="str">
            <v>SPO-2021/05-0038</v>
          </cell>
        </row>
        <row r="11166">
          <cell r="I11166" t="str">
            <v>F</v>
          </cell>
          <cell r="J11166">
            <v>13380</v>
          </cell>
          <cell r="K11166">
            <v>13380</v>
          </cell>
          <cell r="L11166">
            <v>40140</v>
          </cell>
          <cell r="M11166" t="str">
            <v>F</v>
          </cell>
          <cell r="N11166">
            <v>3</v>
          </cell>
        </row>
        <row r="11167">
          <cell r="G11167" t="str">
            <v>SPO-2021/05-0041, SPO-2021/08-0010</v>
          </cell>
        </row>
        <row r="11167">
          <cell r="I11167" t="str">
            <v>F</v>
          </cell>
          <cell r="J11167">
            <v>18335</v>
          </cell>
          <cell r="K11167">
            <v>18335</v>
          </cell>
          <cell r="L11167">
            <v>55005</v>
          </cell>
          <cell r="M11167" t="str">
            <v>F</v>
          </cell>
          <cell r="N11167">
            <v>3</v>
          </cell>
        </row>
        <row r="11168">
          <cell r="F11168" t="str">
            <v>EGHU9783018</v>
          </cell>
          <cell r="G11168" t="str">
            <v>GR-2021/04-0065</v>
          </cell>
          <cell r="H11168" t="str">
            <v>202011-S0031</v>
          </cell>
          <cell r="I11168" t="str">
            <v>F</v>
          </cell>
          <cell r="J11168">
            <v>5806.76</v>
          </cell>
          <cell r="K11168">
            <v>5806.76</v>
          </cell>
          <cell r="L11168">
            <v>24318.13</v>
          </cell>
          <cell r="M11168" t="str">
            <v>F</v>
          </cell>
          <cell r="N11168">
            <v>4.1879</v>
          </cell>
        </row>
        <row r="11169">
          <cell r="F11169" t="str">
            <v>HMCU9169537</v>
          </cell>
          <cell r="G11169" t="str">
            <v>GR-2021/04-0068</v>
          </cell>
          <cell r="H11169" t="str">
            <v>202103-S0027</v>
          </cell>
          <cell r="I11169" t="str">
            <v>F</v>
          </cell>
          <cell r="J11169">
            <v>10865.94</v>
          </cell>
          <cell r="K11169">
            <v>10865.94</v>
          </cell>
          <cell r="L11169">
            <v>45505.47</v>
          </cell>
          <cell r="M11169" t="str">
            <v>F</v>
          </cell>
          <cell r="N11169">
            <v>4.1879</v>
          </cell>
        </row>
        <row r="11170">
          <cell r="F11170" t="str">
            <v>EGHU9783018</v>
          </cell>
          <cell r="G11170" t="str">
            <v>GR-2021/04-0064</v>
          </cell>
          <cell r="H11170" t="str">
            <v>202103-S0027, 202103-S0049</v>
          </cell>
          <cell r="I11170" t="str">
            <v>F</v>
          </cell>
          <cell r="J11170">
            <v>14594.66</v>
          </cell>
          <cell r="K11170">
            <v>14594.66</v>
          </cell>
          <cell r="L11170">
            <v>61120.98</v>
          </cell>
          <cell r="M11170" t="str">
            <v>F</v>
          </cell>
          <cell r="N11170">
            <v>4.1879</v>
          </cell>
        </row>
        <row r="11171">
          <cell r="I11171" t="str">
            <v>F</v>
          </cell>
          <cell r="J11171">
            <v>15600</v>
          </cell>
          <cell r="K11171">
            <v>15600</v>
          </cell>
          <cell r="L11171">
            <v>46800</v>
          </cell>
          <cell r="M11171" t="str">
            <v>F</v>
          </cell>
          <cell r="N11171">
            <v>3</v>
          </cell>
        </row>
        <row r="11172">
          <cell r="G11172" t="str">
            <v>SPO-2021/10-0041, SPO-2021/09-0004</v>
          </cell>
        </row>
        <row r="11172">
          <cell r="I11172" t="str">
            <v>F</v>
          </cell>
          <cell r="J11172">
            <v>81134</v>
          </cell>
          <cell r="K11172">
            <v>81134</v>
          </cell>
          <cell r="L11172">
            <v>243402</v>
          </cell>
          <cell r="M11172" t="str">
            <v>F</v>
          </cell>
          <cell r="N11172">
            <v>3</v>
          </cell>
        </row>
        <row r="11173">
          <cell r="G11173" t="str">
            <v>SPO-2021/04-0024</v>
          </cell>
        </row>
        <row r="11173">
          <cell r="I11173" t="str">
            <v>F</v>
          </cell>
          <cell r="J11173">
            <v>11000</v>
          </cell>
          <cell r="K11173">
            <v>11000</v>
          </cell>
          <cell r="L11173">
            <v>33000</v>
          </cell>
          <cell r="M11173" t="str">
            <v>F</v>
          </cell>
          <cell r="N11173">
            <v>3</v>
          </cell>
        </row>
        <row r="11174">
          <cell r="G11174" t="str">
            <v>SPO-2021/05-0020</v>
          </cell>
        </row>
        <row r="11174">
          <cell r="I11174" t="str">
            <v>F</v>
          </cell>
          <cell r="J11174">
            <v>28500</v>
          </cell>
          <cell r="K11174">
            <v>28500</v>
          </cell>
          <cell r="L11174">
            <v>85500</v>
          </cell>
          <cell r="M11174" t="str">
            <v>F</v>
          </cell>
          <cell r="N11174">
            <v>3</v>
          </cell>
        </row>
        <row r="11175">
          <cell r="F11175" t="str">
            <v>UETU5956562</v>
          </cell>
          <cell r="G11175" t="str">
            <v>GR-2021/04-0061</v>
          </cell>
          <cell r="H11175" t="str">
            <v>202101-S0026, 202011-S0045, 202101-S0027, 202010-S0122, 202011-S0035</v>
          </cell>
          <cell r="I11175" t="str">
            <v>F</v>
          </cell>
          <cell r="J11175">
            <v>16658.27</v>
          </cell>
          <cell r="K11175">
            <v>16658.27</v>
          </cell>
          <cell r="L11175">
            <v>69763.17</v>
          </cell>
          <cell r="M11175" t="str">
            <v>F</v>
          </cell>
          <cell r="N11175">
            <v>4.1879</v>
          </cell>
        </row>
        <row r="11176">
          <cell r="G11176" t="str">
            <v>SPO-2021/05-0013, SPO-2021/05-0033, SPO-2021/05-0014, SPO-2021/05-0034</v>
          </cell>
        </row>
        <row r="11176">
          <cell r="I11176" t="str">
            <v>F</v>
          </cell>
          <cell r="J11176">
            <v>142865</v>
          </cell>
          <cell r="K11176">
            <v>142865</v>
          </cell>
          <cell r="L11176">
            <v>428595</v>
          </cell>
          <cell r="M11176" t="str">
            <v>F</v>
          </cell>
          <cell r="N11176">
            <v>3</v>
          </cell>
        </row>
        <row r="11177">
          <cell r="F11177" t="str">
            <v>OOCU7754404</v>
          </cell>
          <cell r="G11177" t="str">
            <v>GR-2021/04-0067</v>
          </cell>
          <cell r="H11177" t="str">
            <v>202103-S0005, 202103-S0033, 202010-S0033, 202101-S0013, 202012-S0005, 202011-S0108</v>
          </cell>
          <cell r="I11177" t="str">
            <v>F</v>
          </cell>
          <cell r="J11177">
            <v>21187.32</v>
          </cell>
          <cell r="K11177">
            <v>21187.32</v>
          </cell>
          <cell r="L11177">
            <v>88461.3</v>
          </cell>
          <cell r="M11177" t="str">
            <v>F</v>
          </cell>
          <cell r="N11177">
            <v>4.1752</v>
          </cell>
        </row>
        <row r="11178">
          <cell r="G11178" t="str">
            <v>SPO-2022/03-0046, SPO-2021/10-0027, SPO-2022/03-0047, SPO-2021/06-0037, SPO-2021/06-0025, SPO-2022/05-0014, SPO-2021/06-0036, SPO-2021/11-0031</v>
          </cell>
        </row>
        <row r="11178">
          <cell r="I11178" t="str">
            <v>F</v>
          </cell>
          <cell r="J11178">
            <v>316890</v>
          </cell>
          <cell r="K11178">
            <v>316890</v>
          </cell>
          <cell r="L11178">
            <v>950670</v>
          </cell>
          <cell r="M11178" t="str">
            <v>F</v>
          </cell>
          <cell r="N11178">
            <v>3</v>
          </cell>
          <cell r="O11178" t="str">
            <v>L</v>
          </cell>
        </row>
        <row r="11179">
          <cell r="G11179" t="str">
            <v>SPO-2021/04-0030</v>
          </cell>
        </row>
        <row r="11179">
          <cell r="I11179" t="str">
            <v>F</v>
          </cell>
          <cell r="J11179">
            <v>8400</v>
          </cell>
          <cell r="K11179">
            <v>8400</v>
          </cell>
          <cell r="L11179">
            <v>25200</v>
          </cell>
          <cell r="M11179" t="str">
            <v>F</v>
          </cell>
          <cell r="N11179">
            <v>3</v>
          </cell>
        </row>
        <row r="11180">
          <cell r="G11180" t="str">
            <v>SPO-2021/08-0009, SPO-2021/11-0037, SPO-2021/12-0066</v>
          </cell>
        </row>
        <row r="11180">
          <cell r="I11180" t="str">
            <v>F</v>
          </cell>
          <cell r="J11180">
            <v>49560</v>
          </cell>
          <cell r="K11180">
            <v>49560</v>
          </cell>
          <cell r="L11180">
            <v>148680</v>
          </cell>
          <cell r="M11180" t="str">
            <v>F</v>
          </cell>
          <cell r="N11180">
            <v>3</v>
          </cell>
        </row>
        <row r="11181">
          <cell r="F11181" t="str">
            <v>BMOU4392832</v>
          </cell>
          <cell r="G11181" t="str">
            <v>GR-2021/04-0066</v>
          </cell>
          <cell r="H11181" t="str">
            <v>202010-S0033, 202103-S0033, 202012-S0005, 202103-S0060, 202103-S0005, 202012-S0063, 202011-S0121, 202011-S0087, 202012-S0034</v>
          </cell>
          <cell r="I11181" t="str">
            <v>F</v>
          </cell>
          <cell r="J11181">
            <v>21898.26</v>
          </cell>
          <cell r="K11181">
            <v>21898.26</v>
          </cell>
          <cell r="L11181">
            <v>91429.62</v>
          </cell>
          <cell r="M11181" t="str">
            <v>F</v>
          </cell>
          <cell r="N11181">
            <v>4.1752</v>
          </cell>
        </row>
        <row r="11182">
          <cell r="G11182" t="str">
            <v>SPO-2021/09-0014, SPO-2021/05-0049, SPO-2021/10-0006, SPO-2021/10-0005</v>
          </cell>
        </row>
        <row r="11182">
          <cell r="I11182" t="str">
            <v>F</v>
          </cell>
          <cell r="J11182">
            <v>46720</v>
          </cell>
          <cell r="K11182">
            <v>46720</v>
          </cell>
          <cell r="L11182">
            <v>140160</v>
          </cell>
          <cell r="M11182" t="str">
            <v>F</v>
          </cell>
          <cell r="N11182">
            <v>3</v>
          </cell>
        </row>
        <row r="11183">
          <cell r="G11183" t="str">
            <v>GR-2021/04-0020</v>
          </cell>
        </row>
        <row r="11183">
          <cell r="I11183" t="str">
            <v>F</v>
          </cell>
          <cell r="J11183">
            <v>2.1</v>
          </cell>
          <cell r="K11183">
            <v>2.1</v>
          </cell>
          <cell r="L11183">
            <v>2.1</v>
          </cell>
          <cell r="M11183" t="str">
            <v>T</v>
          </cell>
          <cell r="N11183">
            <v>1</v>
          </cell>
        </row>
        <row r="11184">
          <cell r="G11184" t="str">
            <v>SPO-2021/05-0012, SPO-2021/06-0031, SPO-2021/06-0032, SPO-2021/05-0010</v>
          </cell>
        </row>
        <row r="11184">
          <cell r="I11184" t="str">
            <v>F</v>
          </cell>
          <cell r="J11184">
            <v>33416</v>
          </cell>
          <cell r="K11184">
            <v>33416</v>
          </cell>
          <cell r="L11184">
            <v>100248</v>
          </cell>
          <cell r="M11184" t="str">
            <v>F</v>
          </cell>
          <cell r="N11184">
            <v>3</v>
          </cell>
        </row>
        <row r="11185">
          <cell r="F11185" t="str">
            <v>MAGU573602</v>
          </cell>
          <cell r="G11185" t="str">
            <v>GR-2021/04-0069</v>
          </cell>
          <cell r="H11185" t="str">
            <v>202011-S0021, 202009-S0089, 202103-S0047, 202010-S0076, 202103-S0057, 202101-S0027, 202009-S0066, 202008-S0001</v>
          </cell>
          <cell r="I11185" t="str">
            <v>F</v>
          </cell>
          <cell r="J11185">
            <v>17512.3</v>
          </cell>
          <cell r="K11185">
            <v>17512.3</v>
          </cell>
          <cell r="L11185">
            <v>73117.35</v>
          </cell>
          <cell r="M11185" t="str">
            <v>F</v>
          </cell>
          <cell r="N11185">
            <v>4.1752</v>
          </cell>
        </row>
        <row r="11186">
          <cell r="F11186" t="str">
            <v>EISU9432812</v>
          </cell>
          <cell r="G11186" t="str">
            <v>GR-2021/04-0062</v>
          </cell>
          <cell r="H11186" t="str">
            <v>202103-S0027, 202103-S0049, 202009-S0084</v>
          </cell>
          <cell r="I11186" t="str">
            <v>F</v>
          </cell>
          <cell r="J11186">
            <v>10409.99</v>
          </cell>
          <cell r="K11186">
            <v>10409.99</v>
          </cell>
          <cell r="L11186">
            <v>43596</v>
          </cell>
          <cell r="M11186" t="str">
            <v>F</v>
          </cell>
          <cell r="N11186">
            <v>4.1879</v>
          </cell>
        </row>
        <row r="11187">
          <cell r="G11187" t="str">
            <v>SPO-2021/05-0011</v>
          </cell>
        </row>
        <row r="11187">
          <cell r="I11187" t="str">
            <v>F</v>
          </cell>
          <cell r="J11187">
            <v>11000</v>
          </cell>
          <cell r="K11187">
            <v>11000</v>
          </cell>
          <cell r="L11187">
            <v>33000</v>
          </cell>
          <cell r="M11187" t="str">
            <v>F</v>
          </cell>
          <cell r="N11187">
            <v>3</v>
          </cell>
        </row>
        <row r="11188">
          <cell r="F11188" t="str">
            <v>EITU9155542</v>
          </cell>
          <cell r="G11188" t="str">
            <v>GR-2021/04-0054</v>
          </cell>
          <cell r="H11188" t="str">
            <v>202006-S0008, 202103-S0027</v>
          </cell>
          <cell r="I11188" t="str">
            <v>F</v>
          </cell>
          <cell r="J11188">
            <v>13801.96</v>
          </cell>
          <cell r="K11188">
            <v>13801.96</v>
          </cell>
          <cell r="L11188">
            <v>57801.23</v>
          </cell>
          <cell r="M11188" t="str">
            <v>F</v>
          </cell>
          <cell r="N11188">
            <v>4.1879</v>
          </cell>
        </row>
        <row r="11189">
          <cell r="I11189" t="str">
            <v>T</v>
          </cell>
          <cell r="J11189">
            <v>0</v>
          </cell>
          <cell r="K11189">
            <v>0</v>
          </cell>
          <cell r="L11189">
            <v>0</v>
          </cell>
          <cell r="M11189" t="str">
            <v>F</v>
          </cell>
          <cell r="N11189">
            <v>3</v>
          </cell>
        </row>
        <row r="11190">
          <cell r="I11190" t="str">
            <v>F</v>
          </cell>
          <cell r="J11190">
            <v>26100</v>
          </cell>
          <cell r="K11190">
            <v>26100</v>
          </cell>
          <cell r="L11190">
            <v>26100</v>
          </cell>
          <cell r="M11190" t="str">
            <v>F</v>
          </cell>
          <cell r="N11190">
            <v>1</v>
          </cell>
        </row>
        <row r="11191">
          <cell r="I11191" t="str">
            <v>T</v>
          </cell>
          <cell r="J11191">
            <v>19005</v>
          </cell>
          <cell r="K11191">
            <v>19005</v>
          </cell>
          <cell r="L11191">
            <v>57015</v>
          </cell>
          <cell r="M11191" t="str">
            <v>F</v>
          </cell>
          <cell r="N11191">
            <v>3</v>
          </cell>
        </row>
        <row r="11192">
          <cell r="G11192" t="str">
            <v>SPO-2021/04-0036</v>
          </cell>
        </row>
        <row r="11192">
          <cell r="I11192" t="str">
            <v>F</v>
          </cell>
          <cell r="J11192">
            <v>51572</v>
          </cell>
          <cell r="K11192">
            <v>51572</v>
          </cell>
          <cell r="L11192">
            <v>154716</v>
          </cell>
          <cell r="M11192" t="str">
            <v>F</v>
          </cell>
          <cell r="N11192">
            <v>3</v>
          </cell>
        </row>
        <row r="11193">
          <cell r="F11193" t="str">
            <v>TCNU4419325</v>
          </cell>
          <cell r="G11193" t="str">
            <v>GR-2021/04-0042</v>
          </cell>
          <cell r="H11193" t="str">
            <v>202103-S0035, 202012-S0049, 202010-S0073, 202012-S0071, 202103-S0043, 202103-S0004, 202012-S0012, 202010-S0021, 202101-S0019, 202103-S0012, 202011-S0111</v>
          </cell>
          <cell r="I11193" t="str">
            <v>F</v>
          </cell>
          <cell r="J11193">
            <v>61362.7</v>
          </cell>
          <cell r="K11193">
            <v>61362.7</v>
          </cell>
          <cell r="L11193">
            <v>255931.55</v>
          </cell>
          <cell r="M11193" t="str">
            <v>F</v>
          </cell>
          <cell r="N11193">
            <v>4.1708</v>
          </cell>
        </row>
        <row r="11194">
          <cell r="I11194" t="str">
            <v>T</v>
          </cell>
          <cell r="J11194">
            <v>299000</v>
          </cell>
          <cell r="K11194">
            <v>299000</v>
          </cell>
          <cell r="L11194">
            <v>897000</v>
          </cell>
          <cell r="M11194" t="str">
            <v>F</v>
          </cell>
          <cell r="N11194">
            <v>3</v>
          </cell>
        </row>
        <row r="11195">
          <cell r="I11195" t="str">
            <v>F</v>
          </cell>
          <cell r="J11195">
            <v>287460</v>
          </cell>
          <cell r="K11195">
            <v>287460</v>
          </cell>
          <cell r="L11195">
            <v>862380</v>
          </cell>
          <cell r="M11195" t="str">
            <v>F</v>
          </cell>
          <cell r="N11195">
            <v>3</v>
          </cell>
        </row>
        <row r="11196">
          <cell r="G11196" t="str">
            <v>SPO-2021/06-0023</v>
          </cell>
        </row>
        <row r="11196">
          <cell r="I11196" t="str">
            <v>F</v>
          </cell>
          <cell r="J11196">
            <v>0</v>
          </cell>
          <cell r="K11196">
            <v>0</v>
          </cell>
          <cell r="L11196">
            <v>0</v>
          </cell>
          <cell r="M11196" t="str">
            <v>F</v>
          </cell>
          <cell r="N11196">
            <v>3</v>
          </cell>
        </row>
        <row r="11197">
          <cell r="G11197" t="str">
            <v>SPO-2021/11-0038, SPO-2021/06-0033, SPO-2021/10-0009, SPO-2021/08-0028</v>
          </cell>
        </row>
        <row r="11197">
          <cell r="I11197" t="str">
            <v>F</v>
          </cell>
          <cell r="J11197">
            <v>116162</v>
          </cell>
          <cell r="K11197">
            <v>116162</v>
          </cell>
          <cell r="L11197">
            <v>116162</v>
          </cell>
          <cell r="M11197" t="str">
            <v>F</v>
          </cell>
          <cell r="N11197">
            <v>1</v>
          </cell>
        </row>
        <row r="11198">
          <cell r="G11198" t="str">
            <v>GR-2021/04-0019</v>
          </cell>
        </row>
        <row r="11198">
          <cell r="I11198" t="str">
            <v>F</v>
          </cell>
          <cell r="J11198">
            <v>1261.8</v>
          </cell>
          <cell r="K11198">
            <v>1261.8</v>
          </cell>
          <cell r="L11198">
            <v>1261.8</v>
          </cell>
          <cell r="M11198" t="str">
            <v>T</v>
          </cell>
          <cell r="N11198">
            <v>1</v>
          </cell>
        </row>
        <row r="11199">
          <cell r="G11199" t="str">
            <v>GR-2021/04-0018</v>
          </cell>
        </row>
        <row r="11199">
          <cell r="I11199" t="str">
            <v>F</v>
          </cell>
          <cell r="J11199">
            <v>7766.48</v>
          </cell>
          <cell r="K11199">
            <v>7766.48</v>
          </cell>
          <cell r="L11199">
            <v>7766.48</v>
          </cell>
          <cell r="M11199" t="str">
            <v>T</v>
          </cell>
          <cell r="N11199">
            <v>1</v>
          </cell>
        </row>
        <row r="11200">
          <cell r="G11200" t="str">
            <v>SPO-2021/05-0048</v>
          </cell>
        </row>
        <row r="11200">
          <cell r="I11200" t="str">
            <v>F</v>
          </cell>
          <cell r="J11200">
            <v>2550</v>
          </cell>
          <cell r="K11200">
            <v>2550</v>
          </cell>
          <cell r="L11200">
            <v>7650</v>
          </cell>
          <cell r="M11200" t="str">
            <v>F</v>
          </cell>
          <cell r="N11200">
            <v>3</v>
          </cell>
        </row>
        <row r="11201">
          <cell r="G11201" t="str">
            <v>SPO-2021/06-0002, SPO-2021/06-0051</v>
          </cell>
        </row>
        <row r="11201">
          <cell r="I11201" t="str">
            <v>F</v>
          </cell>
          <cell r="J11201">
            <v>5820</v>
          </cell>
          <cell r="K11201">
            <v>5820</v>
          </cell>
          <cell r="L11201">
            <v>17460</v>
          </cell>
          <cell r="M11201" t="str">
            <v>F</v>
          </cell>
          <cell r="N11201">
            <v>3</v>
          </cell>
        </row>
        <row r="11202">
          <cell r="G11202" t="str">
            <v>SPO-2021/05-0042</v>
          </cell>
        </row>
        <row r="11202">
          <cell r="I11202" t="str">
            <v>F</v>
          </cell>
          <cell r="J11202">
            <v>31040</v>
          </cell>
          <cell r="K11202">
            <v>31040</v>
          </cell>
          <cell r="L11202">
            <v>31040</v>
          </cell>
          <cell r="M11202" t="str">
            <v>F</v>
          </cell>
          <cell r="N11202">
            <v>1</v>
          </cell>
        </row>
        <row r="11203">
          <cell r="G11203" t="str">
            <v>SPO-2022/05-0019, SPO-2021/11-0008, SPO-2021/06-0001, SPO-2021/12-0048, SPO-2022/03-0026</v>
          </cell>
        </row>
        <row r="11203">
          <cell r="I11203" t="str">
            <v>F</v>
          </cell>
          <cell r="J11203">
            <v>277760</v>
          </cell>
          <cell r="K11203">
            <v>277760</v>
          </cell>
          <cell r="L11203">
            <v>277760</v>
          </cell>
          <cell r="M11203" t="str">
            <v>F</v>
          </cell>
          <cell r="N11203">
            <v>1</v>
          </cell>
          <cell r="O11203" t="str">
            <v>L</v>
          </cell>
        </row>
        <row r="11204">
          <cell r="G11204" t="str">
            <v>SPO-2021/06-0003, SPO-2021/05-0049, SPO-2021/12-0071</v>
          </cell>
        </row>
        <row r="11204">
          <cell r="I11204" t="str">
            <v>F</v>
          </cell>
          <cell r="J11204">
            <v>16940</v>
          </cell>
          <cell r="K11204">
            <v>16940</v>
          </cell>
          <cell r="L11204">
            <v>50820</v>
          </cell>
          <cell r="M11204" t="str">
            <v>F</v>
          </cell>
          <cell r="N11204">
            <v>3</v>
          </cell>
          <cell r="O11204" t="str">
            <v>L</v>
          </cell>
        </row>
        <row r="11205">
          <cell r="G11205" t="str">
            <v>SPO-2022/06-0027, SPO-2023/07-0021, SPO-2022/02-0010, SPO-2024/04-0073, SPO-2022/05-0028, SPO-2022/03-0034, SPO-2021/05-0009, SPO-2023/03-0015, SPO-2023/03-0016, SPO-2022/05-0014, SPO-2023/12-0041, SPO-2022/05-0015, SPO-2022/04-0001, SPO-2023/02-0006, SPO-2024/06-0045, SPO-2022/03-0009, SPO-2021/11-0031, SPO-2023/07-0020, SPO-2024/07-0074, SPO-2022/03-0047, SPO-2024/05-0068, SPO-2021/12-0021, SPO-2022/12-0020, SPO-2021/11-0032, SPO-2022/05-0010, SPO-2022/02-0001, SPO-2023/02-0007, SPO-2024/01-0098, SPO-2022/09-0012, SPO-2022/11-0036, SPO-2021/11-0030, SPO-2023/11-0002, SPO-2024/07-0075, SPO-2024/06-0035, SPO-2024/07-0031, SPO-2021/12-0020, SPO-2023/04-0043, SPO-2022/06-0028</v>
          </cell>
        </row>
        <row r="11205">
          <cell r="I11205" t="str">
            <v>F</v>
          </cell>
          <cell r="J11205">
            <v>783927</v>
          </cell>
          <cell r="K11205">
            <v>783927</v>
          </cell>
          <cell r="L11205">
            <v>2351781</v>
          </cell>
          <cell r="M11205" t="str">
            <v>F</v>
          </cell>
          <cell r="N11205">
            <v>3</v>
          </cell>
          <cell r="O11205" t="str">
            <v>L</v>
          </cell>
        </row>
        <row r="11206">
          <cell r="G11206" t="str">
            <v>GR-2021/04-0014</v>
          </cell>
        </row>
        <row r="11206">
          <cell r="I11206" t="str">
            <v>F</v>
          </cell>
          <cell r="J11206">
            <v>1268.83</v>
          </cell>
          <cell r="K11206">
            <v>1268.83</v>
          </cell>
          <cell r="L11206">
            <v>1268.83</v>
          </cell>
          <cell r="M11206" t="str">
            <v>F</v>
          </cell>
          <cell r="N11206">
            <v>1</v>
          </cell>
        </row>
        <row r="11207">
          <cell r="G11207" t="str">
            <v>SPO-2021/04-0025</v>
          </cell>
        </row>
        <row r="11207">
          <cell r="I11207" t="str">
            <v>F</v>
          </cell>
          <cell r="J11207">
            <v>15000</v>
          </cell>
          <cell r="K11207">
            <v>15000</v>
          </cell>
          <cell r="L11207">
            <v>45000</v>
          </cell>
          <cell r="M11207" t="str">
            <v>F</v>
          </cell>
          <cell r="N11207">
            <v>3</v>
          </cell>
        </row>
        <row r="11208">
          <cell r="G11208" t="str">
            <v>SPO-2021/12-0021, SPO-2021/06-0037, SPO-2021/09-0016, SPO-2021/11-0031, SPO-2021/11-0032, SPO-2021/06-0035, SPO-2021/05-0009, SPO-2021/05-0025, SPO-2021/11-0043, SPO-2021/11-0042, SPO-2021/10-0028, SPO-2021/05-0026, SPO-2021/06-0036, SPO-2021/06-0025, SPO-2021/08-0005</v>
          </cell>
        </row>
        <row r="11208">
          <cell r="I11208" t="str">
            <v>F</v>
          </cell>
          <cell r="J11208">
            <v>319331</v>
          </cell>
          <cell r="K11208">
            <v>319331</v>
          </cell>
          <cell r="L11208">
            <v>957993</v>
          </cell>
          <cell r="M11208" t="str">
            <v>F</v>
          </cell>
          <cell r="N11208">
            <v>3</v>
          </cell>
          <cell r="O11208" t="str">
            <v>L</v>
          </cell>
        </row>
        <row r="11209">
          <cell r="G11209" t="str">
            <v>SPO-2021/11-0043, SPO-2021/08-0005, SPO-2021/11-0031, SPO-2021/10-0014, SPO-2021/06-0035, SPO-2021/05-0008, SPO-2021/05-0009, SPO-2021/11-0032</v>
          </cell>
        </row>
        <row r="11209">
          <cell r="I11209" t="str">
            <v>F</v>
          </cell>
          <cell r="J11209">
            <v>117800</v>
          </cell>
          <cell r="K11209">
            <v>117800</v>
          </cell>
          <cell r="L11209">
            <v>353400</v>
          </cell>
          <cell r="M11209" t="str">
            <v>F</v>
          </cell>
          <cell r="N11209">
            <v>3</v>
          </cell>
        </row>
        <row r="11210">
          <cell r="G11210" t="str">
            <v>GR-2021/04-0001</v>
          </cell>
        </row>
        <row r="11210">
          <cell r="I11210" t="str">
            <v>F</v>
          </cell>
          <cell r="J11210">
            <v>14</v>
          </cell>
          <cell r="K11210">
            <v>14</v>
          </cell>
          <cell r="L11210">
            <v>14</v>
          </cell>
          <cell r="M11210" t="str">
            <v>F</v>
          </cell>
          <cell r="N11210">
            <v>1</v>
          </cell>
        </row>
        <row r="11211">
          <cell r="G11211" t="str">
            <v>SPO-2022/04-0024, SPO-2022/07-0045, SPO-2022/08-0002, SPO-2021/11-0034, SPO-2021/06-0028, SPO-2022/08-0001, SPO-2021/10-0010, SPO-2022/07-0044, SPO-2022/02-0008, SPO-2021/05-0052, SPO-2021/06-0030, SPO-2021/12-0065, SPO-2021/06-0029, SPO-2022/10-0002, SPO-2021/12-0027, SPO-2022/04-0029, SPO-2022/05-0002, SPO-2022/06-0082, SPO-2021/06-0016, SPO-2021/08-0030, SPO-2021/05-0053, SPO-2022/02-0009, SPO-2021/10-0016, SPO-2021/07-0006, SPO-2021/12-0026, SPO-2022/02-0007, SPO-2022/07-0013, SPO-2022/11-0045, SPO-2021/12-0015, SPO-2022/04-0006, SPO-2022/08-0057, SPO-2021/10-0042, SPO-2022/03-0002, SPO-2021/11-0035, SPO-2022/10-0001, SPO-2022/08-0058, SPO-2022/03-0044, SPO-2021/12-0016, SPO-2023/06-0041, SPO-2022/03-0003, SPO-2022/04-0004</v>
          </cell>
        </row>
        <row r="11211">
          <cell r="I11211" t="str">
            <v>F</v>
          </cell>
          <cell r="J11211">
            <v>1566346</v>
          </cell>
          <cell r="K11211">
            <v>1566346</v>
          </cell>
          <cell r="L11211">
            <v>4699038</v>
          </cell>
          <cell r="M11211" t="str">
            <v>F</v>
          </cell>
          <cell r="N11211">
            <v>3</v>
          </cell>
          <cell r="O11211" t="str">
            <v>L</v>
          </cell>
        </row>
        <row r="11212">
          <cell r="G11212" t="str">
            <v>SPO-2021/06-0010, SPO-2021/05-0006, SPO-2021/05-0030, SPO-2021/06-0011</v>
          </cell>
        </row>
        <row r="11212">
          <cell r="I11212" t="str">
            <v>F</v>
          </cell>
          <cell r="J11212">
            <v>35475</v>
          </cell>
          <cell r="K11212">
            <v>35475</v>
          </cell>
          <cell r="L11212">
            <v>106425</v>
          </cell>
          <cell r="M11212" t="str">
            <v>F</v>
          </cell>
          <cell r="N11212">
            <v>3</v>
          </cell>
        </row>
        <row r="11213">
          <cell r="G11213" t="str">
            <v>SPO-2021/05-0019, SPO-2021/07-0001, SPO-2021/04-0037, SPO-2021/05-0022, SPO-2022/04-0044, SPO-2021/05-0031, SPO-2021/06-0023</v>
          </cell>
        </row>
        <row r="11213">
          <cell r="I11213" t="str">
            <v>F</v>
          </cell>
          <cell r="J11213">
            <v>186303.24</v>
          </cell>
          <cell r="K11213">
            <v>186303.24</v>
          </cell>
          <cell r="L11213">
            <v>558909.72</v>
          </cell>
          <cell r="M11213" t="str">
            <v>F</v>
          </cell>
          <cell r="N11213">
            <v>3</v>
          </cell>
          <cell r="O11213" t="str">
            <v>L</v>
          </cell>
        </row>
        <row r="11214">
          <cell r="G11214" t="str">
            <v>GR-2021/06-0054</v>
          </cell>
        </row>
        <row r="11214">
          <cell r="I11214" t="str">
            <v>F</v>
          </cell>
          <cell r="J11214">
            <v>1050</v>
          </cell>
          <cell r="K11214">
            <v>1050</v>
          </cell>
          <cell r="L11214">
            <v>1050</v>
          </cell>
          <cell r="M11214" t="str">
            <v>F</v>
          </cell>
          <cell r="N11214">
            <v>1</v>
          </cell>
        </row>
        <row r="11215">
          <cell r="G11215" t="str">
            <v>SPO-2021/12-0029, SPO-2021/10-0029, SPO-2021/10-0005</v>
          </cell>
        </row>
        <row r="11215">
          <cell r="I11215" t="str">
            <v>F</v>
          </cell>
          <cell r="J11215">
            <v>15000</v>
          </cell>
          <cell r="K11215">
            <v>15000</v>
          </cell>
          <cell r="L11215">
            <v>45000</v>
          </cell>
          <cell r="M11215" t="str">
            <v>F</v>
          </cell>
          <cell r="N11215">
            <v>3</v>
          </cell>
        </row>
        <row r="11216">
          <cell r="G11216" t="str">
            <v>SPO-2021/05-0022, SPO-2021/05-0031, SPO-2021/05-0019</v>
          </cell>
        </row>
        <row r="11216">
          <cell r="I11216" t="str">
            <v>F</v>
          </cell>
          <cell r="J11216">
            <v>100013</v>
          </cell>
          <cell r="K11216">
            <v>100013</v>
          </cell>
          <cell r="L11216">
            <v>300039</v>
          </cell>
          <cell r="M11216" t="str">
            <v>F</v>
          </cell>
          <cell r="N11216">
            <v>3</v>
          </cell>
        </row>
        <row r="11217">
          <cell r="G11217" t="str">
            <v>SPO-2021/06-0039</v>
          </cell>
        </row>
        <row r="11217">
          <cell r="I11217" t="str">
            <v>F</v>
          </cell>
          <cell r="J11217">
            <v>6300</v>
          </cell>
          <cell r="K11217">
            <v>6300</v>
          </cell>
          <cell r="L11217">
            <v>18900</v>
          </cell>
          <cell r="M11217" t="str">
            <v>F</v>
          </cell>
          <cell r="N11217">
            <v>3</v>
          </cell>
        </row>
        <row r="11218">
          <cell r="G11218" t="str">
            <v>GR-2021/03-0023</v>
          </cell>
        </row>
        <row r="11218">
          <cell r="I11218" t="str">
            <v>F</v>
          </cell>
          <cell r="J11218">
            <v>2226.29</v>
          </cell>
          <cell r="K11218">
            <v>2226.29</v>
          </cell>
          <cell r="L11218">
            <v>2226.29</v>
          </cell>
          <cell r="M11218" t="str">
            <v>T</v>
          </cell>
          <cell r="N11218">
            <v>1</v>
          </cell>
        </row>
        <row r="11219">
          <cell r="I11219" t="str">
            <v>T</v>
          </cell>
          <cell r="J11219">
            <v>2385000</v>
          </cell>
          <cell r="K11219">
            <v>2385000</v>
          </cell>
          <cell r="L11219">
            <v>7155000</v>
          </cell>
          <cell r="M11219" t="str">
            <v>F</v>
          </cell>
          <cell r="N11219">
            <v>3</v>
          </cell>
        </row>
        <row r="11220">
          <cell r="I11220" t="str">
            <v>T</v>
          </cell>
          <cell r="J11220">
            <v>446400</v>
          </cell>
          <cell r="K11220">
            <v>446400</v>
          </cell>
          <cell r="L11220">
            <v>1339200</v>
          </cell>
          <cell r="M11220" t="str">
            <v>F</v>
          </cell>
          <cell r="N11220">
            <v>3</v>
          </cell>
        </row>
        <row r="11221">
          <cell r="G11221" t="str">
            <v>SPO-2021/10-0016, SPO-2021/07-0006, SPO-2021/05-0052, SPO-2021/05-0017, SPO-2021/06-0030, SPO-2022/03-0002, SPO-2022/03-0003, SPO-2021/06-0028, SPO-2021/05-0032, SPO-2021/11-0034, SPO-2021/05-0053</v>
          </cell>
        </row>
        <row r="11221">
          <cell r="I11221" t="str">
            <v>F</v>
          </cell>
          <cell r="J11221">
            <v>157650</v>
          </cell>
          <cell r="K11221">
            <v>157650</v>
          </cell>
          <cell r="L11221">
            <v>472950</v>
          </cell>
          <cell r="M11221" t="str">
            <v>F</v>
          </cell>
          <cell r="N11221">
            <v>3</v>
          </cell>
          <cell r="O11221" t="str">
            <v>L</v>
          </cell>
        </row>
        <row r="11222">
          <cell r="I11222" t="str">
            <v>F</v>
          </cell>
          <cell r="J11222">
            <v>193.2</v>
          </cell>
          <cell r="K11222">
            <v>193.2</v>
          </cell>
          <cell r="L11222">
            <v>579.6</v>
          </cell>
          <cell r="M11222" t="str">
            <v>F</v>
          </cell>
          <cell r="N11222">
            <v>3</v>
          </cell>
        </row>
        <row r="11223">
          <cell r="F11223" t="str">
            <v>DFSU7553589</v>
          </cell>
          <cell r="G11223" t="str">
            <v>GR-2021/04-0053</v>
          </cell>
          <cell r="H11223" t="str">
            <v>202103-S0042</v>
          </cell>
          <cell r="I11223" t="str">
            <v>F</v>
          </cell>
          <cell r="J11223">
            <v>809.95</v>
          </cell>
          <cell r="K11223">
            <v>809.95</v>
          </cell>
          <cell r="L11223">
            <v>809.95</v>
          </cell>
          <cell r="M11223" t="str">
            <v>F</v>
          </cell>
          <cell r="N11223">
            <v>1</v>
          </cell>
        </row>
        <row r="11224">
          <cell r="F11224" t="str">
            <v>DFSU7553589</v>
          </cell>
          <cell r="G11224" t="str">
            <v>GR-2021/04-0052</v>
          </cell>
        </row>
        <row r="11224">
          <cell r="I11224" t="str">
            <v>F</v>
          </cell>
          <cell r="J11224">
            <v>30359.5</v>
          </cell>
          <cell r="K11224">
            <v>30359.5</v>
          </cell>
          <cell r="L11224">
            <v>30359.5</v>
          </cell>
          <cell r="M11224" t="str">
            <v>F</v>
          </cell>
          <cell r="N11224">
            <v>1</v>
          </cell>
        </row>
        <row r="11225">
          <cell r="F11225" t="str">
            <v>DFSU7553589</v>
          </cell>
          <cell r="G11225" t="str">
            <v>GR-2021/04-0051</v>
          </cell>
          <cell r="H11225" t="str">
            <v>202101-S0015, 202101-S0033, 202103-S0022</v>
          </cell>
          <cell r="I11225" t="str">
            <v>F</v>
          </cell>
          <cell r="J11225">
            <v>18565.68</v>
          </cell>
          <cell r="K11225">
            <v>18565.68</v>
          </cell>
          <cell r="L11225">
            <v>18565.68</v>
          </cell>
          <cell r="M11225" t="str">
            <v>F</v>
          </cell>
          <cell r="N11225">
            <v>1</v>
          </cell>
        </row>
        <row r="11226">
          <cell r="F11226" t="str">
            <v>DFSU7553589</v>
          </cell>
          <cell r="G11226" t="str">
            <v>GR-2021/04-0050</v>
          </cell>
          <cell r="H11226" t="str">
            <v>202103-S0032, 202012-S0060, 202010-S0079</v>
          </cell>
          <cell r="I11226" t="str">
            <v>F</v>
          </cell>
          <cell r="J11226">
            <v>23483.23</v>
          </cell>
          <cell r="K11226">
            <v>23483.23</v>
          </cell>
          <cell r="L11226">
            <v>23483.23</v>
          </cell>
          <cell r="M11226" t="str">
            <v>F</v>
          </cell>
          <cell r="N11226">
            <v>1</v>
          </cell>
        </row>
        <row r="11227">
          <cell r="F11227" t="str">
            <v>DFSU7553589</v>
          </cell>
          <cell r="G11227" t="str">
            <v>GR-2021/04-0049</v>
          </cell>
          <cell r="H11227" t="str">
            <v>202012-S0013</v>
          </cell>
          <cell r="I11227" t="str">
            <v>F</v>
          </cell>
          <cell r="J11227">
            <v>2204.46</v>
          </cell>
          <cell r="K11227">
            <v>2204.46</v>
          </cell>
          <cell r="L11227">
            <v>2204.46</v>
          </cell>
          <cell r="M11227" t="str">
            <v>F</v>
          </cell>
          <cell r="N11227">
            <v>1</v>
          </cell>
        </row>
        <row r="11228">
          <cell r="F11228" t="str">
            <v>DFSU7553589</v>
          </cell>
          <cell r="G11228" t="str">
            <v>GR-2021/04-0048</v>
          </cell>
          <cell r="H11228" t="str">
            <v>202012-S0007</v>
          </cell>
          <cell r="I11228" t="str">
            <v>F</v>
          </cell>
          <cell r="J11228">
            <v>38798.68</v>
          </cell>
          <cell r="K11228">
            <v>38798.68</v>
          </cell>
          <cell r="L11228">
            <v>38798.68</v>
          </cell>
          <cell r="M11228" t="str">
            <v>F</v>
          </cell>
          <cell r="N11228">
            <v>1</v>
          </cell>
        </row>
        <row r="11229">
          <cell r="F11229" t="str">
            <v>DFSU7553589</v>
          </cell>
          <cell r="G11229" t="str">
            <v>GR-2021/04-0047</v>
          </cell>
          <cell r="H11229" t="str">
            <v>202012-S0077</v>
          </cell>
          <cell r="I11229" t="str">
            <v>F</v>
          </cell>
          <cell r="J11229">
            <v>1048.85</v>
          </cell>
          <cell r="K11229">
            <v>1048.85</v>
          </cell>
          <cell r="L11229">
            <v>1048.85</v>
          </cell>
          <cell r="M11229" t="str">
            <v>F</v>
          </cell>
          <cell r="N11229">
            <v>1</v>
          </cell>
        </row>
        <row r="11230">
          <cell r="F11230" t="str">
            <v>DFSU7553589</v>
          </cell>
          <cell r="G11230" t="str">
            <v>GR-2021/04-0046</v>
          </cell>
          <cell r="H11230" t="str">
            <v>202101-S0018, 202011-S0105, 202006-S0051, 202011-S0097, 202012-S0041, 202010-S0058, 202103-S0034</v>
          </cell>
          <cell r="I11230" t="str">
            <v>F</v>
          </cell>
          <cell r="J11230">
            <v>80955.22</v>
          </cell>
          <cell r="K11230">
            <v>80955.22</v>
          </cell>
          <cell r="L11230">
            <v>80955.22</v>
          </cell>
          <cell r="M11230" t="str">
            <v>F</v>
          </cell>
          <cell r="N11230">
            <v>1</v>
          </cell>
        </row>
        <row r="11231">
          <cell r="G11231" t="str">
            <v>SPO-2021/08-0003, SPO-2021/10-0034, SPO-2021/06-0039</v>
          </cell>
        </row>
        <row r="11231">
          <cell r="I11231" t="str">
            <v>F</v>
          </cell>
          <cell r="J11231">
            <v>69912</v>
          </cell>
          <cell r="K11231">
            <v>69912</v>
          </cell>
          <cell r="L11231">
            <v>209736</v>
          </cell>
          <cell r="M11231" t="str">
            <v>F</v>
          </cell>
          <cell r="N11231">
            <v>3</v>
          </cell>
          <cell r="O11231" t="str">
            <v>N</v>
          </cell>
        </row>
        <row r="11232">
          <cell r="F11232" t="str">
            <v>DFSU7553589</v>
          </cell>
          <cell r="G11232" t="str">
            <v>GR-2021/04-0045</v>
          </cell>
          <cell r="H11232" t="str">
            <v>202101-S0012, 202103-S0014, 202012-S0044, 202008-S0093</v>
          </cell>
          <cell r="I11232" t="str">
            <v>F</v>
          </cell>
          <cell r="J11232">
            <v>68268.06</v>
          </cell>
          <cell r="K11232">
            <v>68268.06</v>
          </cell>
          <cell r="L11232">
            <v>68268.06</v>
          </cell>
          <cell r="M11232" t="str">
            <v>F</v>
          </cell>
          <cell r="N11232">
            <v>1</v>
          </cell>
        </row>
        <row r="11233">
          <cell r="F11233" t="str">
            <v>DFSU7553589</v>
          </cell>
          <cell r="G11233" t="str">
            <v>GR-2021/04-0044</v>
          </cell>
          <cell r="H11233" t="str">
            <v>202011-S0060</v>
          </cell>
          <cell r="I11233" t="str">
            <v>F</v>
          </cell>
          <cell r="J11233">
            <v>8097.9</v>
          </cell>
          <cell r="K11233">
            <v>8097.9</v>
          </cell>
          <cell r="L11233">
            <v>8097.9</v>
          </cell>
          <cell r="M11233" t="str">
            <v>F</v>
          </cell>
          <cell r="N11233">
            <v>1</v>
          </cell>
        </row>
        <row r="11234">
          <cell r="G11234" t="str">
            <v>SPO-2021/12-0079, SPO-2021/12-0080, SPO-2021/10-0006, SPO-2021/04-0039, SPO-2021/12-0017, SPO-2021/09-0013, SPO-2021/06-0002, SPO-2021/05-0050</v>
          </cell>
        </row>
        <row r="11234">
          <cell r="I11234" t="str">
            <v>F</v>
          </cell>
          <cell r="J11234">
            <v>102183</v>
          </cell>
          <cell r="K11234">
            <v>102183</v>
          </cell>
          <cell r="L11234">
            <v>306549</v>
          </cell>
          <cell r="M11234" t="str">
            <v>F</v>
          </cell>
          <cell r="N11234">
            <v>3</v>
          </cell>
        </row>
        <row r="11235">
          <cell r="G11235" t="str">
            <v>SPO-2021/06-0022</v>
          </cell>
        </row>
        <row r="11235">
          <cell r="I11235" t="str">
            <v>F</v>
          </cell>
          <cell r="J11235">
            <v>46700</v>
          </cell>
          <cell r="K11235">
            <v>46700</v>
          </cell>
          <cell r="L11235">
            <v>140100</v>
          </cell>
          <cell r="M11235" t="str">
            <v>F</v>
          </cell>
          <cell r="N11235">
            <v>3</v>
          </cell>
        </row>
        <row r="11236">
          <cell r="G11236" t="str">
            <v>SPO-2021/10-0041, SPO-2022/07-0039, SPO-2021/06-0041, SPO-2022/09-0026</v>
          </cell>
        </row>
        <row r="11236">
          <cell r="I11236" t="str">
            <v>F</v>
          </cell>
          <cell r="J11236">
            <v>37386</v>
          </cell>
          <cell r="K11236">
            <v>37386</v>
          </cell>
          <cell r="L11236">
            <v>112158</v>
          </cell>
          <cell r="M11236" t="str">
            <v>F</v>
          </cell>
          <cell r="N11236">
            <v>3</v>
          </cell>
          <cell r="O11236" t="str">
            <v>L</v>
          </cell>
        </row>
        <row r="11237">
          <cell r="G11237" t="str">
            <v>SPO-2021/12-0109, SPO-2021/06-0023, SPO-2021/07-0001, SPO-2021/08-0029, SPO-2021/11-0044</v>
          </cell>
        </row>
        <row r="11237">
          <cell r="I11237" t="str">
            <v>F</v>
          </cell>
          <cell r="J11237">
            <v>9648</v>
          </cell>
          <cell r="K11237">
            <v>9648</v>
          </cell>
          <cell r="L11237">
            <v>28944</v>
          </cell>
          <cell r="M11237" t="str">
            <v>F</v>
          </cell>
          <cell r="N11237">
            <v>3</v>
          </cell>
        </row>
        <row r="11238">
          <cell r="G11238" t="str">
            <v>SPO-2021/04-0028</v>
          </cell>
        </row>
        <row r="11238">
          <cell r="I11238" t="str">
            <v>F</v>
          </cell>
          <cell r="J11238">
            <v>36300</v>
          </cell>
          <cell r="K11238">
            <v>36300</v>
          </cell>
          <cell r="L11238">
            <v>108900</v>
          </cell>
          <cell r="M11238" t="str">
            <v>F</v>
          </cell>
          <cell r="N11238">
            <v>3</v>
          </cell>
        </row>
        <row r="11239">
          <cell r="G11239" t="str">
            <v>SPO-2021/06-0018, SPO-2021/05-0036</v>
          </cell>
        </row>
        <row r="11239">
          <cell r="I11239" t="str">
            <v>F</v>
          </cell>
          <cell r="J11239">
            <v>30350</v>
          </cell>
          <cell r="K11239">
            <v>30350</v>
          </cell>
          <cell r="L11239">
            <v>91050</v>
          </cell>
          <cell r="M11239" t="str">
            <v>F</v>
          </cell>
          <cell r="N11239">
            <v>3</v>
          </cell>
        </row>
        <row r="11240">
          <cell r="F11240" t="str">
            <v>DFSU7553589</v>
          </cell>
          <cell r="G11240" t="str">
            <v>GR-2021/04-0043</v>
          </cell>
          <cell r="H11240" t="str">
            <v>202011-S0110, 202012-S0048, 202011-S0122, 202101-S0037, 202103-S0037, 202011-S0100, 202012-S0031, 202011-S0028, 202012-S0072, 202010-S0129, 202101-S0034, 202011-S0077</v>
          </cell>
          <cell r="I11240" t="str">
            <v>F</v>
          </cell>
          <cell r="J11240">
            <v>433081.15</v>
          </cell>
          <cell r="K11240">
            <v>433081.15</v>
          </cell>
          <cell r="L11240">
            <v>433081.15</v>
          </cell>
          <cell r="M11240" t="str">
            <v>F</v>
          </cell>
          <cell r="N11240">
            <v>1</v>
          </cell>
        </row>
        <row r="11241">
          <cell r="G11241" t="str">
            <v>GR-2021/03-0022</v>
          </cell>
        </row>
        <row r="11241">
          <cell r="I11241" t="str">
            <v>F</v>
          </cell>
          <cell r="J11241">
            <v>125.4</v>
          </cell>
          <cell r="K11241">
            <v>125.4</v>
          </cell>
          <cell r="L11241">
            <v>125.4</v>
          </cell>
          <cell r="M11241" t="str">
            <v>F</v>
          </cell>
          <cell r="N11241">
            <v>1</v>
          </cell>
        </row>
        <row r="11242">
          <cell r="G11242" t="str">
            <v>GR-2021/04-0012</v>
          </cell>
        </row>
        <row r="11242">
          <cell r="I11242" t="str">
            <v>F</v>
          </cell>
          <cell r="J11242">
            <v>787.5</v>
          </cell>
          <cell r="K11242">
            <v>787.5</v>
          </cell>
          <cell r="L11242">
            <v>787.5</v>
          </cell>
          <cell r="M11242" t="str">
            <v>F</v>
          </cell>
          <cell r="N11242">
            <v>1</v>
          </cell>
        </row>
        <row r="11243">
          <cell r="G11243" t="str">
            <v>GR-2021/03-0021</v>
          </cell>
        </row>
        <row r="11243">
          <cell r="I11243" t="str">
            <v>F</v>
          </cell>
          <cell r="J11243">
            <v>18</v>
          </cell>
          <cell r="K11243">
            <v>18</v>
          </cell>
          <cell r="L11243">
            <v>18</v>
          </cell>
          <cell r="M11243" t="str">
            <v>F</v>
          </cell>
          <cell r="N11243">
            <v>1</v>
          </cell>
        </row>
        <row r="11244">
          <cell r="G11244" t="str">
            <v>SPO-2021/06-0040</v>
          </cell>
        </row>
        <row r="11244">
          <cell r="I11244" t="str">
            <v>F</v>
          </cell>
          <cell r="J11244">
            <v>3160</v>
          </cell>
          <cell r="K11244">
            <v>3160</v>
          </cell>
          <cell r="L11244">
            <v>9480</v>
          </cell>
          <cell r="M11244" t="str">
            <v>F</v>
          </cell>
          <cell r="N11244">
            <v>3</v>
          </cell>
        </row>
        <row r="11245">
          <cell r="G11245" t="str">
            <v>SPO-2021/05-0001</v>
          </cell>
        </row>
        <row r="11245">
          <cell r="I11245" t="str">
            <v>F</v>
          </cell>
          <cell r="J11245">
            <v>4660</v>
          </cell>
          <cell r="K11245">
            <v>4660</v>
          </cell>
          <cell r="L11245">
            <v>13980</v>
          </cell>
          <cell r="M11245" t="str">
            <v>F</v>
          </cell>
          <cell r="N11245">
            <v>3</v>
          </cell>
        </row>
        <row r="11246">
          <cell r="F11246" t="str">
            <v>TSSU5076256</v>
          </cell>
          <cell r="G11246" t="str">
            <v>GR-2021/04-0041</v>
          </cell>
          <cell r="H11246" t="str">
            <v>202010-S0087, 202103-S0060, 202010-S0044, 202011-S0013, 202012-S0063, 202008-S0084, 202012-S0005</v>
          </cell>
          <cell r="I11246" t="str">
            <v>F</v>
          </cell>
          <cell r="J11246">
            <v>22854.14</v>
          </cell>
          <cell r="K11246">
            <v>22854.14</v>
          </cell>
          <cell r="L11246">
            <v>95710.85</v>
          </cell>
          <cell r="M11246" t="str">
            <v>F</v>
          </cell>
          <cell r="N11246">
            <v>4.1879</v>
          </cell>
        </row>
        <row r="11247">
          <cell r="G11247" t="str">
            <v>SPO-2021/06-0026</v>
          </cell>
        </row>
        <row r="11247">
          <cell r="I11247" t="str">
            <v>F</v>
          </cell>
          <cell r="J11247">
            <v>77000</v>
          </cell>
          <cell r="K11247">
            <v>77000</v>
          </cell>
          <cell r="L11247">
            <v>231000</v>
          </cell>
          <cell r="M11247" t="str">
            <v>F</v>
          </cell>
          <cell r="N11247">
            <v>3</v>
          </cell>
        </row>
        <row r="11248">
          <cell r="G11248" t="str">
            <v>SPO-2021/05-0023, SPO-2021/04-0046, SPO-2021/12-0032, SPO-2021/09-0027, SPO-2021/10-0025</v>
          </cell>
        </row>
        <row r="11248">
          <cell r="I11248" t="str">
            <v>F</v>
          </cell>
          <cell r="J11248">
            <v>259890</v>
          </cell>
          <cell r="K11248">
            <v>259890</v>
          </cell>
          <cell r="L11248">
            <v>259890</v>
          </cell>
          <cell r="M11248" t="str">
            <v>F</v>
          </cell>
          <cell r="N11248">
            <v>1</v>
          </cell>
        </row>
        <row r="11249">
          <cell r="F11249" t="str">
            <v>OOLU9563147</v>
          </cell>
          <cell r="G11249" t="str">
            <v>GR-2021/04-0025</v>
          </cell>
          <cell r="H11249" t="str">
            <v>202012-S0052, 202011-S0082</v>
          </cell>
          <cell r="I11249" t="str">
            <v>F</v>
          </cell>
          <cell r="J11249">
            <v>437.14</v>
          </cell>
          <cell r="K11249">
            <v>437.14</v>
          </cell>
          <cell r="L11249">
            <v>1817.28</v>
          </cell>
          <cell r="M11249" t="str">
            <v>F</v>
          </cell>
          <cell r="N11249">
            <v>4.1572</v>
          </cell>
        </row>
        <row r="11250">
          <cell r="F11250" t="str">
            <v>OOLU9563147</v>
          </cell>
          <cell r="G11250" t="str">
            <v>GR-2021/04-0024</v>
          </cell>
          <cell r="H11250" t="str">
            <v>202009-S0089</v>
          </cell>
          <cell r="I11250" t="str">
            <v>F</v>
          </cell>
          <cell r="J11250">
            <v>31.86</v>
          </cell>
          <cell r="K11250">
            <v>31.86</v>
          </cell>
          <cell r="L11250">
            <v>132.45</v>
          </cell>
          <cell r="M11250" t="str">
            <v>F</v>
          </cell>
          <cell r="N11250">
            <v>4.1572</v>
          </cell>
        </row>
        <row r="11251">
          <cell r="F11251" t="str">
            <v>OOLU9563147</v>
          </cell>
          <cell r="G11251" t="str">
            <v>GR-2021/04-0024, GR-2021/04-0023</v>
          </cell>
          <cell r="H11251" t="str">
            <v>202011-S0019, 202010-S0122, 202009-S0019</v>
          </cell>
          <cell r="I11251" t="str">
            <v>F</v>
          </cell>
          <cell r="J11251">
            <v>15076.98</v>
          </cell>
          <cell r="K11251">
            <v>15076.98</v>
          </cell>
          <cell r="L11251">
            <v>62678.02</v>
          </cell>
          <cell r="M11251" t="str">
            <v>F</v>
          </cell>
          <cell r="N11251">
            <v>4.1572</v>
          </cell>
        </row>
        <row r="11252">
          <cell r="F11252" t="str">
            <v>ZCSU8680727</v>
          </cell>
          <cell r="G11252" t="str">
            <v>GR-2021/04-0017</v>
          </cell>
          <cell r="H11252" t="str">
            <v>202103-S0029</v>
          </cell>
          <cell r="I11252" t="str">
            <v>F</v>
          </cell>
          <cell r="J11252">
            <v>14.3</v>
          </cell>
          <cell r="K11252">
            <v>14.3</v>
          </cell>
          <cell r="L11252">
            <v>42.9</v>
          </cell>
          <cell r="M11252" t="str">
            <v>F</v>
          </cell>
          <cell r="N11252">
            <v>3</v>
          </cell>
        </row>
        <row r="11253">
          <cell r="F11253" t="str">
            <v>ZCSU8680727</v>
          </cell>
          <cell r="G11253" t="str">
            <v>GR-2021/04-0016</v>
          </cell>
          <cell r="H11253" t="str">
            <v>202103-S0057, 202009-S0089, 202010-S0076, 202010-S0027</v>
          </cell>
          <cell r="I11253" t="str">
            <v>F</v>
          </cell>
          <cell r="J11253">
            <v>15216.54</v>
          </cell>
          <cell r="K11253">
            <v>15216.54</v>
          </cell>
          <cell r="L11253">
            <v>45649.62</v>
          </cell>
          <cell r="M11253" t="str">
            <v>F</v>
          </cell>
          <cell r="N11253">
            <v>3</v>
          </cell>
        </row>
        <row r="11254">
          <cell r="F11254" t="str">
            <v>TSTU0520079</v>
          </cell>
          <cell r="G11254" t="str">
            <v>GR-2021/04-0010</v>
          </cell>
          <cell r="H11254" t="str">
            <v>202103-S0032, 202008-S0051</v>
          </cell>
          <cell r="I11254" t="str">
            <v>F</v>
          </cell>
          <cell r="J11254">
            <v>5196.6</v>
          </cell>
          <cell r="K11254">
            <v>5196.6</v>
          </cell>
          <cell r="L11254">
            <v>5196.6</v>
          </cell>
          <cell r="M11254" t="str">
            <v>F</v>
          </cell>
          <cell r="N11254">
            <v>1</v>
          </cell>
        </row>
        <row r="11255">
          <cell r="F11255" t="str">
            <v>TSTU0520079</v>
          </cell>
          <cell r="G11255" t="str">
            <v>GR-2021/04-0009</v>
          </cell>
        </row>
        <row r="11255">
          <cell r="I11255" t="str">
            <v>F</v>
          </cell>
          <cell r="J11255">
            <v>0</v>
          </cell>
          <cell r="K11255">
            <v>0</v>
          </cell>
          <cell r="L11255">
            <v>0</v>
          </cell>
          <cell r="M11255" t="str">
            <v>F</v>
          </cell>
          <cell r="N11255">
            <v>1</v>
          </cell>
        </row>
        <row r="11256">
          <cell r="F11256" t="str">
            <v>TSTU0520079</v>
          </cell>
          <cell r="G11256" t="str">
            <v>GR-2021/04-0008</v>
          </cell>
          <cell r="H11256" t="str">
            <v>202012-S0013</v>
          </cell>
          <cell r="I11256" t="str">
            <v>F</v>
          </cell>
          <cell r="J11256">
            <v>34536.54</v>
          </cell>
          <cell r="K11256">
            <v>34536.54</v>
          </cell>
          <cell r="L11256">
            <v>34536.54</v>
          </cell>
          <cell r="M11256" t="str">
            <v>F</v>
          </cell>
          <cell r="N11256">
            <v>1</v>
          </cell>
        </row>
        <row r="11257">
          <cell r="F11257" t="str">
            <v>TSTU0520079</v>
          </cell>
          <cell r="G11257" t="str">
            <v>GR-2021/04-0007</v>
          </cell>
          <cell r="H11257" t="str">
            <v>202103-S0058, 202012-S0007, 202012-S0062</v>
          </cell>
          <cell r="I11257" t="str">
            <v>F</v>
          </cell>
          <cell r="J11257">
            <v>24603.65</v>
          </cell>
          <cell r="K11257">
            <v>24603.65</v>
          </cell>
          <cell r="L11257">
            <v>24603.65</v>
          </cell>
          <cell r="M11257" t="str">
            <v>F</v>
          </cell>
          <cell r="N11257">
            <v>1</v>
          </cell>
        </row>
        <row r="11258">
          <cell r="F11258" t="str">
            <v>TSTU0520079</v>
          </cell>
          <cell r="G11258" t="str">
            <v>GR-2021/04-0006</v>
          </cell>
          <cell r="H11258" t="str">
            <v>202011-S0080, 202010-S0107, 202010-S0048, 202011-S0065</v>
          </cell>
          <cell r="I11258" t="str">
            <v>F</v>
          </cell>
          <cell r="J11258">
            <v>115796.63</v>
          </cell>
          <cell r="K11258">
            <v>115796.63</v>
          </cell>
          <cell r="L11258">
            <v>115796.63</v>
          </cell>
          <cell r="M11258" t="str">
            <v>F</v>
          </cell>
          <cell r="N11258">
            <v>1</v>
          </cell>
        </row>
        <row r="11259">
          <cell r="F11259" t="str">
            <v>TSTU0520079</v>
          </cell>
          <cell r="G11259" t="str">
            <v>GR-2021/04-0005</v>
          </cell>
          <cell r="H11259" t="str">
            <v>202011-S0110, 202011-S0008, 202011-S0122, 202012-S0048, 202011-S0050, 202011-S0071</v>
          </cell>
          <cell r="I11259" t="str">
            <v>F</v>
          </cell>
          <cell r="J11259">
            <v>117037.09</v>
          </cell>
          <cell r="K11259">
            <v>117037.09</v>
          </cell>
          <cell r="L11259">
            <v>117037.09</v>
          </cell>
          <cell r="M11259" t="str">
            <v>F</v>
          </cell>
          <cell r="N11259">
            <v>1</v>
          </cell>
        </row>
        <row r="11260">
          <cell r="F11260" t="str">
            <v>TSTU0520079</v>
          </cell>
          <cell r="G11260" t="str">
            <v>GR-2021/04-0004</v>
          </cell>
          <cell r="H11260" t="str">
            <v>202012-S0064, 202010-S0085, 202010-S0040, 202011-S0014, 202010-S0012, 202011-S0060</v>
          </cell>
          <cell r="I11260" t="str">
            <v>F</v>
          </cell>
          <cell r="J11260">
            <v>176464.08</v>
          </cell>
          <cell r="K11260">
            <v>176464.08</v>
          </cell>
          <cell r="L11260">
            <v>176464.08</v>
          </cell>
          <cell r="M11260" t="str">
            <v>F</v>
          </cell>
          <cell r="N11260">
            <v>1</v>
          </cell>
        </row>
        <row r="11261">
          <cell r="F11261" t="str">
            <v>TSTU0520079</v>
          </cell>
          <cell r="G11261" t="str">
            <v>GR-2021/04-0003</v>
          </cell>
          <cell r="H11261" t="str">
            <v>202003-S0017, 202101-S0018, 202011-S0097, 202009-S0044</v>
          </cell>
          <cell r="I11261" t="str">
            <v>F</v>
          </cell>
          <cell r="J11261">
            <v>10578.29</v>
          </cell>
          <cell r="K11261">
            <v>10578.29</v>
          </cell>
          <cell r="L11261">
            <v>10578.29</v>
          </cell>
          <cell r="M11261" t="str">
            <v>F</v>
          </cell>
          <cell r="N11261">
            <v>1</v>
          </cell>
        </row>
        <row r="11262">
          <cell r="G11262" t="str">
            <v>GR-2021/07-0039</v>
          </cell>
        </row>
        <row r="11262">
          <cell r="I11262" t="str">
            <v>F</v>
          </cell>
          <cell r="J11262">
            <v>301104.08</v>
          </cell>
          <cell r="K11262">
            <v>301104.08</v>
          </cell>
          <cell r="L11262">
            <v>301104.08</v>
          </cell>
          <cell r="M11262" t="str">
            <v>F</v>
          </cell>
          <cell r="N11262">
            <v>1</v>
          </cell>
        </row>
        <row r="11263">
          <cell r="G11263" t="str">
            <v>SPO-2021/04-0053</v>
          </cell>
        </row>
        <row r="11263">
          <cell r="I11263" t="str">
            <v>F</v>
          </cell>
          <cell r="J11263">
            <v>1480</v>
          </cell>
          <cell r="K11263">
            <v>1480</v>
          </cell>
          <cell r="L11263">
            <v>4440</v>
          </cell>
          <cell r="M11263" t="str">
            <v>F</v>
          </cell>
          <cell r="N11263">
            <v>3</v>
          </cell>
        </row>
        <row r="11264">
          <cell r="F11264" t="str">
            <v>TSTU0520079</v>
          </cell>
          <cell r="G11264" t="str">
            <v>GR-2021/04-0002</v>
          </cell>
          <cell r="H11264" t="str">
            <v>202101-S0040, 202010-S0104, 202006-S0084, 202103-S0014, 202012-S0044, 202010-S0121, 201909-S0018, 202010-S0070, 201911-S0011, 202010-S0125, 202011-S0007, 202008-S0093, 202012-S0009, 202011-S0090, 202007-S0049</v>
          </cell>
          <cell r="I11264" t="str">
            <v>F</v>
          </cell>
          <cell r="J11264">
            <v>353204.89</v>
          </cell>
          <cell r="K11264">
            <v>353204.89</v>
          </cell>
          <cell r="L11264">
            <v>353204.89</v>
          </cell>
          <cell r="M11264" t="str">
            <v>F</v>
          </cell>
          <cell r="N11264">
            <v>1</v>
          </cell>
        </row>
        <row r="11265">
          <cell r="G11265" t="str">
            <v>SPO-2021/12-0076, SPO-2021/04-0041</v>
          </cell>
        </row>
        <row r="11265">
          <cell r="I11265" t="str">
            <v>F</v>
          </cell>
          <cell r="J11265">
            <v>151716</v>
          </cell>
          <cell r="K11265">
            <v>151716</v>
          </cell>
          <cell r="L11265">
            <v>151716</v>
          </cell>
          <cell r="M11265" t="str">
            <v>F</v>
          </cell>
          <cell r="N11265">
            <v>1</v>
          </cell>
        </row>
        <row r="11266">
          <cell r="G11266" t="str">
            <v>GR-2021/03-0019</v>
          </cell>
        </row>
        <row r="11266">
          <cell r="I11266" t="str">
            <v>F</v>
          </cell>
          <cell r="J11266">
            <v>80.34</v>
          </cell>
          <cell r="K11266">
            <v>80.34</v>
          </cell>
          <cell r="L11266">
            <v>80.34</v>
          </cell>
          <cell r="M11266" t="str">
            <v>T</v>
          </cell>
          <cell r="N11266">
            <v>1</v>
          </cell>
        </row>
        <row r="11267">
          <cell r="I11267" t="str">
            <v>F</v>
          </cell>
          <cell r="J11267">
            <v>17120</v>
          </cell>
          <cell r="K11267">
            <v>17120</v>
          </cell>
          <cell r="L11267">
            <v>51360</v>
          </cell>
          <cell r="M11267" t="str">
            <v>F</v>
          </cell>
          <cell r="N11267">
            <v>3</v>
          </cell>
        </row>
        <row r="11268">
          <cell r="G11268" t="str">
            <v>SPO-2021/05-0041, SPO-2021/08-0010, SPO-2021/04-0026</v>
          </cell>
        </row>
        <row r="11268">
          <cell r="I11268" t="str">
            <v>F</v>
          </cell>
          <cell r="J11268">
            <v>26303</v>
          </cell>
          <cell r="K11268">
            <v>26303</v>
          </cell>
          <cell r="L11268">
            <v>78909</v>
          </cell>
          <cell r="M11268" t="str">
            <v>F</v>
          </cell>
          <cell r="N11268">
            <v>3</v>
          </cell>
        </row>
        <row r="11269">
          <cell r="I11269" t="str">
            <v>F</v>
          </cell>
          <cell r="J11269">
            <v>1700</v>
          </cell>
          <cell r="K11269">
            <v>1700</v>
          </cell>
          <cell r="L11269">
            <v>5100</v>
          </cell>
          <cell r="M11269" t="str">
            <v>F</v>
          </cell>
          <cell r="N11269">
            <v>3</v>
          </cell>
        </row>
        <row r="11270">
          <cell r="G11270" t="str">
            <v>GR-2021/03-0018</v>
          </cell>
        </row>
        <row r="11270">
          <cell r="I11270" t="str">
            <v>F</v>
          </cell>
          <cell r="J11270">
            <v>280.4</v>
          </cell>
          <cell r="K11270">
            <v>280.4</v>
          </cell>
          <cell r="L11270">
            <v>280.4</v>
          </cell>
          <cell r="M11270" t="str">
            <v>T</v>
          </cell>
          <cell r="N11270">
            <v>1</v>
          </cell>
        </row>
        <row r="11271">
          <cell r="G11271" t="str">
            <v>SPO-2021/07-0008</v>
          </cell>
        </row>
        <row r="11271">
          <cell r="I11271" t="str">
            <v>F</v>
          </cell>
          <cell r="J11271">
            <v>27940</v>
          </cell>
          <cell r="K11271">
            <v>27940</v>
          </cell>
          <cell r="L11271">
            <v>83820</v>
          </cell>
          <cell r="M11271" t="str">
            <v>F</v>
          </cell>
          <cell r="N11271">
            <v>3</v>
          </cell>
        </row>
        <row r="11272">
          <cell r="G11272" t="str">
            <v>SPO-2021/11-0036, SPO-2021/07-0007, SPO-2021/05-0031, SPO-2021/05-0019, SPO-2021/06-0023, SPO-2022/07-0007, SPO-2021/05-0022</v>
          </cell>
        </row>
        <row r="11272">
          <cell r="I11272" t="str">
            <v>F</v>
          </cell>
          <cell r="J11272">
            <v>186443.75</v>
          </cell>
          <cell r="K11272">
            <v>186443.75</v>
          </cell>
          <cell r="L11272">
            <v>559331.25</v>
          </cell>
          <cell r="M11272" t="str">
            <v>F</v>
          </cell>
          <cell r="N11272">
            <v>3</v>
          </cell>
          <cell r="O11272" t="str">
            <v>L</v>
          </cell>
        </row>
        <row r="11273">
          <cell r="G11273" t="str">
            <v>GR-2021/03-0017</v>
          </cell>
        </row>
        <row r="11273">
          <cell r="I11273" t="str">
            <v>F</v>
          </cell>
          <cell r="J11273">
            <v>1925.8</v>
          </cell>
          <cell r="K11273">
            <v>1925.8</v>
          </cell>
          <cell r="L11273">
            <v>1925.8</v>
          </cell>
          <cell r="M11273" t="str">
            <v>T</v>
          </cell>
          <cell r="N11273">
            <v>1</v>
          </cell>
        </row>
        <row r="11274">
          <cell r="I11274" t="str">
            <v>F</v>
          </cell>
          <cell r="J11274">
            <v>14500</v>
          </cell>
          <cell r="K11274">
            <v>14500</v>
          </cell>
          <cell r="L11274">
            <v>43500</v>
          </cell>
          <cell r="M11274" t="str">
            <v>F</v>
          </cell>
          <cell r="N11274">
            <v>3</v>
          </cell>
        </row>
        <row r="11275">
          <cell r="G11275" t="str">
            <v>SPO-2021/04-0045, SPO-2021/04-0042, SPO-2021/11-0011, SPO-2021/05-0006, SPO-2022/10-0013, SPO-2021/06-0011</v>
          </cell>
        </row>
        <row r="11275">
          <cell r="I11275" t="str">
            <v>F</v>
          </cell>
          <cell r="J11275">
            <v>36975</v>
          </cell>
          <cell r="K11275">
            <v>36975</v>
          </cell>
          <cell r="L11275">
            <v>110925</v>
          </cell>
          <cell r="M11275" t="str">
            <v>F</v>
          </cell>
          <cell r="N11275">
            <v>3</v>
          </cell>
          <cell r="O11275" t="str">
            <v>N</v>
          </cell>
        </row>
        <row r="11276">
          <cell r="G11276" t="str">
            <v>SPO-2021/06-0022</v>
          </cell>
        </row>
        <row r="11276">
          <cell r="I11276" t="str">
            <v>F</v>
          </cell>
          <cell r="J11276">
            <v>100500</v>
          </cell>
          <cell r="K11276">
            <v>100500</v>
          </cell>
          <cell r="L11276">
            <v>301500</v>
          </cell>
          <cell r="M11276" t="str">
            <v>F</v>
          </cell>
          <cell r="N11276">
            <v>3</v>
          </cell>
        </row>
        <row r="11277">
          <cell r="G11277" t="str">
            <v>SPO-2021/12-0069, SPO-2021/10-0009, SPO-2021/06-0034, SPO-2021/08-0028, SPO-2021/05-0016</v>
          </cell>
        </row>
        <row r="11277">
          <cell r="I11277" t="str">
            <v>F</v>
          </cell>
          <cell r="J11277">
            <v>56545</v>
          </cell>
          <cell r="K11277">
            <v>56545</v>
          </cell>
          <cell r="L11277">
            <v>56545</v>
          </cell>
          <cell r="M11277" t="str">
            <v>F</v>
          </cell>
          <cell r="N11277">
            <v>1</v>
          </cell>
          <cell r="O11277" t="str">
            <v>L</v>
          </cell>
        </row>
        <row r="11278">
          <cell r="G11278" t="str">
            <v>SPO-2021/08-0021, SPO-2021/08-0026</v>
          </cell>
        </row>
        <row r="11278">
          <cell r="I11278" t="str">
            <v>F</v>
          </cell>
          <cell r="J11278">
            <v>10000</v>
          </cell>
          <cell r="K11278">
            <v>10000</v>
          </cell>
          <cell r="L11278">
            <v>30000</v>
          </cell>
          <cell r="M11278" t="str">
            <v>F</v>
          </cell>
          <cell r="N11278">
            <v>3</v>
          </cell>
        </row>
        <row r="11279">
          <cell r="F11279" t="str">
            <v>TSSU5011168</v>
          </cell>
          <cell r="G11279" t="str">
            <v>GR-2021/04-0013</v>
          </cell>
          <cell r="H11279" t="str">
            <v>202012-S0005, 202010-S0087, 202009-S0015, 202011-S0058, 202011-S0101, 202010-S0033, 202101-S0013</v>
          </cell>
          <cell r="I11279" t="str">
            <v>F</v>
          </cell>
          <cell r="J11279">
            <v>25781.24</v>
          </cell>
          <cell r="K11279">
            <v>25781.24</v>
          </cell>
          <cell r="L11279">
            <v>77343.72</v>
          </cell>
          <cell r="M11279" t="str">
            <v>F</v>
          </cell>
          <cell r="N11279">
            <v>3</v>
          </cell>
        </row>
        <row r="11280">
          <cell r="F11280" t="str">
            <v>SEKU4080230</v>
          </cell>
          <cell r="G11280" t="str">
            <v>GR-2021/04-0011</v>
          </cell>
          <cell r="H11280" t="str">
            <v>202012-S0005, 202009-S0015, 202011-S0058, 202010-S0033</v>
          </cell>
          <cell r="I11280" t="str">
            <v>F</v>
          </cell>
          <cell r="J11280">
            <v>17191.88</v>
          </cell>
          <cell r="K11280">
            <v>17191.88</v>
          </cell>
          <cell r="L11280">
            <v>51575.64</v>
          </cell>
          <cell r="M11280" t="str">
            <v>F</v>
          </cell>
          <cell r="N11280">
            <v>3</v>
          </cell>
        </row>
        <row r="11281">
          <cell r="I11281" t="str">
            <v>T</v>
          </cell>
          <cell r="J11281">
            <v>0</v>
          </cell>
          <cell r="K11281">
            <v>0</v>
          </cell>
          <cell r="L11281">
            <v>0</v>
          </cell>
          <cell r="M11281" t="str">
            <v>F</v>
          </cell>
          <cell r="N11281">
            <v>1</v>
          </cell>
        </row>
        <row r="11282">
          <cell r="F11282" t="str">
            <v>HMMU6173127</v>
          </cell>
          <cell r="G11282" t="str">
            <v>GR-2021/03-0016</v>
          </cell>
          <cell r="H11282" t="str">
            <v>202101-S0001, 202012-S0022</v>
          </cell>
          <cell r="I11282" t="str">
            <v>F</v>
          </cell>
          <cell r="J11282">
            <v>8059.1</v>
          </cell>
          <cell r="K11282">
            <v>8059.1</v>
          </cell>
          <cell r="L11282">
            <v>33025.39</v>
          </cell>
          <cell r="M11282" t="str">
            <v>F</v>
          </cell>
          <cell r="N11282">
            <v>4.0979</v>
          </cell>
        </row>
        <row r="11283">
          <cell r="F11283" t="str">
            <v>HMMU6173127</v>
          </cell>
          <cell r="G11283" t="str">
            <v>GR-2021/03-0015</v>
          </cell>
          <cell r="H11283" t="str">
            <v>202006-S0049, 202101-S0027, 202009-S0066, 202011-S0021, 202009-S0089, 202009-S0039, 202103-S0057</v>
          </cell>
          <cell r="I11283" t="str">
            <v>F</v>
          </cell>
          <cell r="J11283">
            <v>12918.99</v>
          </cell>
          <cell r="K11283">
            <v>12918.99</v>
          </cell>
          <cell r="L11283">
            <v>52940.73</v>
          </cell>
          <cell r="M11283" t="str">
            <v>F</v>
          </cell>
          <cell r="N11283">
            <v>4.0979</v>
          </cell>
        </row>
        <row r="11284">
          <cell r="G11284" t="str">
            <v>SPO-2021/05-0022, SPO-2021/07-0007, SPO-2021/06-0023, SPO-2021/05-0019, SPO-2021/05-0031</v>
          </cell>
        </row>
        <row r="11284">
          <cell r="I11284" t="str">
            <v>F</v>
          </cell>
          <cell r="J11284">
            <v>6450</v>
          </cell>
          <cell r="K11284">
            <v>6450</v>
          </cell>
          <cell r="L11284">
            <v>19350</v>
          </cell>
          <cell r="M11284" t="str">
            <v>F</v>
          </cell>
          <cell r="N11284">
            <v>3</v>
          </cell>
        </row>
        <row r="11285">
          <cell r="G11285" t="str">
            <v>SPO-2021/04-0020</v>
          </cell>
        </row>
        <row r="11285">
          <cell r="I11285" t="str">
            <v>F</v>
          </cell>
          <cell r="J11285">
            <v>5000</v>
          </cell>
          <cell r="K11285">
            <v>5000</v>
          </cell>
          <cell r="L11285">
            <v>15000</v>
          </cell>
          <cell r="M11285" t="str">
            <v>F</v>
          </cell>
          <cell r="N11285">
            <v>3</v>
          </cell>
        </row>
        <row r="11286">
          <cell r="G11286" t="str">
            <v>SPO-2021/05-0011</v>
          </cell>
        </row>
        <row r="11286">
          <cell r="I11286" t="str">
            <v>F</v>
          </cell>
          <cell r="J11286">
            <v>20400</v>
          </cell>
          <cell r="K11286">
            <v>20400</v>
          </cell>
          <cell r="L11286">
            <v>61200</v>
          </cell>
          <cell r="M11286" t="str">
            <v>F</v>
          </cell>
          <cell r="N11286">
            <v>3</v>
          </cell>
        </row>
        <row r="11287">
          <cell r="G11287" t="str">
            <v>SPO-2021/07-0002</v>
          </cell>
        </row>
        <row r="11287">
          <cell r="I11287" t="str">
            <v>F</v>
          </cell>
          <cell r="J11287">
            <v>34005</v>
          </cell>
          <cell r="K11287">
            <v>34005</v>
          </cell>
          <cell r="L11287">
            <v>102015</v>
          </cell>
          <cell r="M11287" t="str">
            <v>F</v>
          </cell>
          <cell r="N11287">
            <v>3</v>
          </cell>
        </row>
        <row r="11288">
          <cell r="G11288" t="str">
            <v>SPO-2021/07-0003</v>
          </cell>
        </row>
        <row r="11288">
          <cell r="I11288" t="str">
            <v>F</v>
          </cell>
          <cell r="J11288">
            <v>73080</v>
          </cell>
          <cell r="K11288">
            <v>73080</v>
          </cell>
          <cell r="L11288">
            <v>73080</v>
          </cell>
          <cell r="M11288" t="str">
            <v>F</v>
          </cell>
          <cell r="N11288">
            <v>1</v>
          </cell>
        </row>
        <row r="11289">
          <cell r="G11289" t="str">
            <v>SPO-2021/07-0004, SPO-2021/04-0036</v>
          </cell>
        </row>
        <row r="11289">
          <cell r="I11289" t="str">
            <v>F</v>
          </cell>
          <cell r="J11289">
            <v>11220</v>
          </cell>
          <cell r="K11289">
            <v>11220</v>
          </cell>
          <cell r="L11289">
            <v>33660</v>
          </cell>
          <cell r="M11289" t="str">
            <v>F</v>
          </cell>
          <cell r="N11289">
            <v>3</v>
          </cell>
        </row>
        <row r="11290">
          <cell r="G11290" t="str">
            <v>SPO-2021/06-0040, SPO-2021/09-0002, SPO-2021/12-0052, SPO-2021/08-0010, SPO-2021/10-0043, SPO-2021/12-0101</v>
          </cell>
        </row>
        <row r="11290">
          <cell r="I11290" t="str">
            <v>F</v>
          </cell>
          <cell r="J11290">
            <v>412600</v>
          </cell>
          <cell r="K11290">
            <v>412600</v>
          </cell>
          <cell r="L11290">
            <v>1237800</v>
          </cell>
          <cell r="M11290" t="str">
            <v>F</v>
          </cell>
          <cell r="N11290">
            <v>3</v>
          </cell>
        </row>
        <row r="11291">
          <cell r="G11291" t="str">
            <v>SPO-2021/04-0015, SPO-2021/04-0042, SPO-2021/05-0003, SPO-2021/04-0045, SPO-2022/03-0029, SPO-2021/05-0056</v>
          </cell>
        </row>
        <row r="11291">
          <cell r="I11291" t="str">
            <v>F</v>
          </cell>
          <cell r="J11291">
            <v>106080</v>
          </cell>
          <cell r="K11291">
            <v>106080</v>
          </cell>
          <cell r="L11291">
            <v>318240</v>
          </cell>
          <cell r="M11291" t="str">
            <v>F</v>
          </cell>
          <cell r="N11291">
            <v>3</v>
          </cell>
          <cell r="O11291" t="str">
            <v>L</v>
          </cell>
        </row>
        <row r="11292">
          <cell r="G11292" t="str">
            <v>SPO-2021/04-0033</v>
          </cell>
        </row>
        <row r="11292">
          <cell r="I11292" t="str">
            <v>F</v>
          </cell>
          <cell r="J11292">
            <v>17250</v>
          </cell>
          <cell r="K11292">
            <v>17250</v>
          </cell>
          <cell r="L11292">
            <v>69000</v>
          </cell>
          <cell r="M11292" t="str">
            <v>F</v>
          </cell>
          <cell r="N11292">
            <v>4</v>
          </cell>
        </row>
        <row r="11293">
          <cell r="F11293" t="str">
            <v>TEMU7936002</v>
          </cell>
          <cell r="G11293" t="str">
            <v>GR-2021/03-0014</v>
          </cell>
          <cell r="H11293" t="str">
            <v>202012-S0063, 202009-S0038, 202011-S0058, 202010-S0033, 202012-S0005, 202010-S0075</v>
          </cell>
          <cell r="I11293" t="str">
            <v>F</v>
          </cell>
          <cell r="J11293">
            <v>19814.43</v>
          </cell>
          <cell r="K11293">
            <v>19814.43</v>
          </cell>
          <cell r="L11293">
            <v>59443.29</v>
          </cell>
          <cell r="M11293" t="str">
            <v>F</v>
          </cell>
          <cell r="N11293">
            <v>3</v>
          </cell>
        </row>
        <row r="11294">
          <cell r="F11294" t="str">
            <v>TGBU9291704</v>
          </cell>
          <cell r="G11294" t="str">
            <v>GR-2021/04-0027</v>
          </cell>
          <cell r="H11294" t="str">
            <v>202103-S0064, 202008-S0017, 202008-S0068, 202010-S0074, 202011-S0057</v>
          </cell>
          <cell r="I11294" t="str">
            <v>F</v>
          </cell>
          <cell r="J11294">
            <v>14777.21</v>
          </cell>
          <cell r="K11294">
            <v>14777.21</v>
          </cell>
          <cell r="L11294">
            <v>61431.82</v>
          </cell>
          <cell r="M11294" t="str">
            <v>F</v>
          </cell>
          <cell r="N11294">
            <v>4.1572</v>
          </cell>
        </row>
        <row r="11295">
          <cell r="G11295" t="str">
            <v>SPO-2021/03-0007</v>
          </cell>
        </row>
        <row r="11295">
          <cell r="I11295" t="str">
            <v>F</v>
          </cell>
          <cell r="J11295">
            <v>18460</v>
          </cell>
          <cell r="K11295">
            <v>18460</v>
          </cell>
          <cell r="L11295">
            <v>55380</v>
          </cell>
          <cell r="M11295" t="str">
            <v>F</v>
          </cell>
          <cell r="N11295">
            <v>3</v>
          </cell>
        </row>
        <row r="11296">
          <cell r="F11296" t="str">
            <v>CSNU6588226</v>
          </cell>
          <cell r="G11296" t="str">
            <v>GR-2021/04-0021</v>
          </cell>
          <cell r="H11296" t="str">
            <v>202012-S0046, 202103-S0016, 202006-S0086, 202010-S0074, 202011-S0009, 202103-S0023, 202008-S0024</v>
          </cell>
          <cell r="I11296" t="str">
            <v>F</v>
          </cell>
          <cell r="J11296">
            <v>12922.63</v>
          </cell>
          <cell r="K11296">
            <v>12922.63</v>
          </cell>
          <cell r="L11296">
            <v>53721.96</v>
          </cell>
          <cell r="M11296" t="str">
            <v>F</v>
          </cell>
          <cell r="N11296">
            <v>4.1572</v>
          </cell>
        </row>
        <row r="11297">
          <cell r="G11297" t="str">
            <v>SPO-2021/04-0035</v>
          </cell>
        </row>
        <row r="11297">
          <cell r="I11297" t="str">
            <v>F</v>
          </cell>
          <cell r="J11297">
            <v>5361.92</v>
          </cell>
          <cell r="K11297">
            <v>5361.92</v>
          </cell>
          <cell r="L11297">
            <v>16085.76</v>
          </cell>
          <cell r="M11297" t="str">
            <v>F</v>
          </cell>
          <cell r="N11297">
            <v>3</v>
          </cell>
        </row>
        <row r="11298">
          <cell r="F11298" t="str">
            <v>SEGU4029892</v>
          </cell>
          <cell r="G11298" t="str">
            <v>GR-2021/04-0022</v>
          </cell>
          <cell r="H11298" t="str">
            <v>202008-S0024, 202010-S0074, 202010-S0099, 202011-S0067, 202005-S0026, 202103-S0016, 202012-S0046, 202012-S0017, 202011-S0094</v>
          </cell>
          <cell r="I11298" t="str">
            <v>F</v>
          </cell>
          <cell r="J11298">
            <v>16591.66</v>
          </cell>
          <cell r="K11298">
            <v>16591.66</v>
          </cell>
          <cell r="L11298">
            <v>68974.85</v>
          </cell>
          <cell r="M11298" t="str">
            <v>F</v>
          </cell>
          <cell r="N11298">
            <v>4.1572</v>
          </cell>
        </row>
        <row r="11299">
          <cell r="G11299" t="str">
            <v>SPO-2021/06-0043, SPO-2021/05-0040</v>
          </cell>
        </row>
        <row r="11299">
          <cell r="I11299" t="str">
            <v>F</v>
          </cell>
          <cell r="J11299">
            <v>197486.5</v>
          </cell>
          <cell r="K11299">
            <v>197486.5</v>
          </cell>
          <cell r="L11299">
            <v>592459.5</v>
          </cell>
          <cell r="M11299" t="str">
            <v>F</v>
          </cell>
          <cell r="N11299">
            <v>3</v>
          </cell>
        </row>
        <row r="11300">
          <cell r="G11300" t="str">
            <v>SPO-2021/03-0027, SPO-2021/04-0024, SPO-2021/04-0005, SPO-2021/05-0025, SPO-2021/06-0037</v>
          </cell>
        </row>
        <row r="11300">
          <cell r="I11300" t="str">
            <v>F</v>
          </cell>
          <cell r="J11300">
            <v>86058</v>
          </cell>
          <cell r="K11300">
            <v>86058</v>
          </cell>
          <cell r="L11300">
            <v>258174</v>
          </cell>
          <cell r="M11300" t="str">
            <v>F</v>
          </cell>
          <cell r="N11300">
            <v>3</v>
          </cell>
        </row>
        <row r="11301">
          <cell r="G11301" t="str">
            <v>SPO-2021/11-0045, SPO-2021/05-0018, SPO-2021/06-0023, SPO-2021/10-0012</v>
          </cell>
        </row>
        <row r="11301">
          <cell r="I11301" t="str">
            <v>F</v>
          </cell>
          <cell r="J11301">
            <v>317828</v>
          </cell>
          <cell r="K11301">
            <v>317828</v>
          </cell>
          <cell r="L11301">
            <v>953484</v>
          </cell>
          <cell r="M11301" t="str">
            <v>F</v>
          </cell>
          <cell r="N11301">
            <v>3</v>
          </cell>
          <cell r="O11301" t="str">
            <v>N</v>
          </cell>
        </row>
        <row r="11302">
          <cell r="F11302" t="str">
            <v>OOLU9955298</v>
          </cell>
          <cell r="G11302" t="str">
            <v>GR-2021/04-0015</v>
          </cell>
          <cell r="H11302" t="str">
            <v>202011-S0057, 202010-S0094, 202103-S0023</v>
          </cell>
          <cell r="I11302" t="str">
            <v>F</v>
          </cell>
          <cell r="J11302">
            <v>14256.54</v>
          </cell>
          <cell r="K11302">
            <v>14256.54</v>
          </cell>
          <cell r="L11302">
            <v>59267.29</v>
          </cell>
          <cell r="M11302" t="str">
            <v>F</v>
          </cell>
          <cell r="N11302">
            <v>4.1572</v>
          </cell>
        </row>
        <row r="11303">
          <cell r="F11303" t="str">
            <v>TGBU8763051</v>
          </cell>
          <cell r="G11303" t="str">
            <v>GR-2021/04-0026</v>
          </cell>
          <cell r="H11303" t="str">
            <v>202011-S0057, 202011-S0040</v>
          </cell>
          <cell r="I11303" t="str">
            <v>F</v>
          </cell>
          <cell r="J11303">
            <v>14472.53</v>
          </cell>
          <cell r="K11303">
            <v>14472.53</v>
          </cell>
          <cell r="L11303">
            <v>60165.2</v>
          </cell>
          <cell r="M11303" t="str">
            <v>F</v>
          </cell>
          <cell r="N11303">
            <v>4.1572</v>
          </cell>
        </row>
        <row r="11304">
          <cell r="I11304" t="str">
            <v>F</v>
          </cell>
          <cell r="J11304">
            <v>5361.3</v>
          </cell>
          <cell r="K11304">
            <v>5361.3</v>
          </cell>
          <cell r="L11304">
            <v>5361.3</v>
          </cell>
          <cell r="M11304" t="str">
            <v>F</v>
          </cell>
          <cell r="N11304">
            <v>1</v>
          </cell>
        </row>
        <row r="11305">
          <cell r="F11305" t="str">
            <v>TCNU2954512</v>
          </cell>
          <cell r="G11305" t="str">
            <v>GR-2021/04-0036</v>
          </cell>
          <cell r="H11305" t="str">
            <v>202008-S0066, 202009-S0076, 202012-S0055, 202003-S0044, 202002-S0029, 202012-S0079, 202010-S0088, 201903-S0025, 202010-S0025, 202010-S0057, 202012-S0015, 202008-S0059, 202012-S0003, 201812-S0037</v>
          </cell>
          <cell r="I11305" t="str">
            <v>F</v>
          </cell>
          <cell r="J11305">
            <v>17415.56</v>
          </cell>
          <cell r="K11305">
            <v>17415.56</v>
          </cell>
          <cell r="L11305">
            <v>72399.97</v>
          </cell>
          <cell r="M11305" t="str">
            <v>F</v>
          </cell>
          <cell r="N11305">
            <v>4.1572</v>
          </cell>
        </row>
        <row r="11306">
          <cell r="G11306" t="str">
            <v>SPO-2021/05-0043, SPO-2021/03-0018, SPO-2021/06-0045</v>
          </cell>
        </row>
        <row r="11306">
          <cell r="I11306" t="str">
            <v>F</v>
          </cell>
          <cell r="J11306">
            <v>22660.8</v>
          </cell>
          <cell r="K11306">
            <v>22660.8</v>
          </cell>
          <cell r="L11306">
            <v>22660.8</v>
          </cell>
          <cell r="M11306" t="str">
            <v>F</v>
          </cell>
          <cell r="N11306">
            <v>1</v>
          </cell>
        </row>
        <row r="11307">
          <cell r="G11307" t="str">
            <v>SPO-2021/05-0016, SPO-2021/03-0022, SPO-2021/10-0009, SPO-2021/12-0069, SPO-2021/04-0049, SPO-2021/05-0015, SPO-2021/11-0038, SPO-2021/04-0004, SPO-2021/08-0028, SPO-2021/03-0009</v>
          </cell>
        </row>
        <row r="11307">
          <cell r="I11307" t="str">
            <v>F</v>
          </cell>
          <cell r="J11307">
            <v>203627</v>
          </cell>
          <cell r="K11307">
            <v>203627</v>
          </cell>
          <cell r="L11307">
            <v>203627</v>
          </cell>
          <cell r="M11307" t="str">
            <v>F</v>
          </cell>
          <cell r="N11307">
            <v>1</v>
          </cell>
          <cell r="O11307" t="str">
            <v>L</v>
          </cell>
        </row>
        <row r="11308">
          <cell r="G11308" t="str">
            <v>SPO-2021/04-0053</v>
          </cell>
        </row>
        <row r="11308">
          <cell r="I11308" t="str">
            <v>F</v>
          </cell>
          <cell r="J11308">
            <v>2065</v>
          </cell>
          <cell r="K11308">
            <v>2065</v>
          </cell>
          <cell r="L11308">
            <v>6195</v>
          </cell>
          <cell r="M11308" t="str">
            <v>F</v>
          </cell>
          <cell r="N11308">
            <v>3</v>
          </cell>
        </row>
        <row r="11309">
          <cell r="G11309" t="str">
            <v>SPO-2021/05-0046</v>
          </cell>
        </row>
        <row r="11309">
          <cell r="I11309" t="str">
            <v>F</v>
          </cell>
          <cell r="J11309">
            <v>3500</v>
          </cell>
          <cell r="K11309">
            <v>3500</v>
          </cell>
          <cell r="L11309">
            <v>10500</v>
          </cell>
          <cell r="M11309" t="str">
            <v>F</v>
          </cell>
          <cell r="N11309">
            <v>3</v>
          </cell>
        </row>
        <row r="11310">
          <cell r="G11310" t="str">
            <v>SPO-2021/04-0039</v>
          </cell>
        </row>
        <row r="11310">
          <cell r="I11310" t="str">
            <v>F</v>
          </cell>
          <cell r="J11310">
            <v>14250</v>
          </cell>
          <cell r="K11310">
            <v>14250</v>
          </cell>
          <cell r="L11310">
            <v>42750</v>
          </cell>
          <cell r="M11310" t="str">
            <v>F</v>
          </cell>
          <cell r="N11310">
            <v>3</v>
          </cell>
        </row>
        <row r="11311">
          <cell r="I11311" t="str">
            <v>F</v>
          </cell>
          <cell r="J11311">
            <v>5250</v>
          </cell>
          <cell r="K11311">
            <v>5250</v>
          </cell>
          <cell r="L11311">
            <v>15750</v>
          </cell>
          <cell r="M11311" t="str">
            <v>F</v>
          </cell>
          <cell r="N11311">
            <v>3</v>
          </cell>
        </row>
        <row r="11312">
          <cell r="G11312" t="str">
            <v>SPO-2021/05-0011</v>
          </cell>
        </row>
        <row r="11312">
          <cell r="I11312" t="str">
            <v>F</v>
          </cell>
          <cell r="J11312">
            <v>12480</v>
          </cell>
          <cell r="K11312">
            <v>12480</v>
          </cell>
          <cell r="L11312">
            <v>37440</v>
          </cell>
          <cell r="M11312" t="str">
            <v>F</v>
          </cell>
          <cell r="N11312">
            <v>3</v>
          </cell>
        </row>
        <row r="11313">
          <cell r="I11313" t="str">
            <v>F</v>
          </cell>
          <cell r="J11313">
            <v>9639</v>
          </cell>
          <cell r="K11313">
            <v>9639</v>
          </cell>
          <cell r="L11313">
            <v>9639</v>
          </cell>
          <cell r="M11313" t="str">
            <v>F</v>
          </cell>
          <cell r="N11313">
            <v>1</v>
          </cell>
        </row>
        <row r="11314">
          <cell r="F11314" t="str">
            <v>CMAU6220033</v>
          </cell>
          <cell r="G11314" t="str">
            <v>GR-2021/04-0039</v>
          </cell>
          <cell r="H11314" t="str">
            <v>201903-S0025, 202010-S0088, 202012-S0003, 202012-S0058, 202012-S0055, 202008-S0072, 202008-S0066, 202002-S0038, 202011-S0012, 202002-S0029</v>
          </cell>
          <cell r="I11314" t="str">
            <v>F</v>
          </cell>
          <cell r="J11314">
            <v>18424.25</v>
          </cell>
          <cell r="K11314">
            <v>18424.25</v>
          </cell>
          <cell r="L11314">
            <v>73697</v>
          </cell>
          <cell r="M11314" t="str">
            <v>F</v>
          </cell>
          <cell r="N11314">
            <v>4</v>
          </cell>
        </row>
        <row r="11315">
          <cell r="G11315" t="str">
            <v>SPO-2021/06-0017, SPO-2021/04-0026, SPO-2021/05-0041</v>
          </cell>
        </row>
        <row r="11315">
          <cell r="I11315" t="str">
            <v>F</v>
          </cell>
          <cell r="J11315">
            <v>39039</v>
          </cell>
          <cell r="K11315">
            <v>39039</v>
          </cell>
          <cell r="L11315">
            <v>117117</v>
          </cell>
          <cell r="M11315" t="str">
            <v>F</v>
          </cell>
          <cell r="N11315">
            <v>3</v>
          </cell>
        </row>
        <row r="11316">
          <cell r="G11316" t="str">
            <v>SPO-2021/05-0013, SPO-2021/04-0031, SPO-2021/04-0003, SPO-2021/04-0008, SPO-2021/05-0014, SPO-2021/04-0032</v>
          </cell>
        </row>
        <row r="11316">
          <cell r="I11316" t="str">
            <v>F</v>
          </cell>
          <cell r="J11316">
            <v>179250</v>
          </cell>
          <cell r="K11316">
            <v>179250</v>
          </cell>
          <cell r="L11316">
            <v>537750</v>
          </cell>
          <cell r="M11316" t="str">
            <v>F</v>
          </cell>
          <cell r="N11316">
            <v>3</v>
          </cell>
        </row>
        <row r="11317">
          <cell r="G11317" t="str">
            <v>SPO-2021/04-0037</v>
          </cell>
        </row>
        <row r="11317">
          <cell r="I11317" t="str">
            <v>F</v>
          </cell>
          <cell r="J11317">
            <v>570</v>
          </cell>
          <cell r="K11317">
            <v>570</v>
          </cell>
          <cell r="L11317">
            <v>1710</v>
          </cell>
          <cell r="M11317" t="str">
            <v>F</v>
          </cell>
          <cell r="N11317">
            <v>3</v>
          </cell>
        </row>
        <row r="11318">
          <cell r="G11318" t="str">
            <v>SPO-2021/04-0004, SPO-2021/04-0049</v>
          </cell>
        </row>
        <row r="11318">
          <cell r="I11318" t="str">
            <v>F</v>
          </cell>
          <cell r="J11318">
            <v>14640</v>
          </cell>
          <cell r="K11318">
            <v>14640</v>
          </cell>
          <cell r="L11318">
            <v>14640</v>
          </cell>
          <cell r="M11318" t="str">
            <v>F</v>
          </cell>
          <cell r="N11318">
            <v>1</v>
          </cell>
        </row>
        <row r="11319">
          <cell r="I11319" t="str">
            <v>F</v>
          </cell>
          <cell r="J11319">
            <v>11000</v>
          </cell>
          <cell r="K11319">
            <v>11000</v>
          </cell>
          <cell r="L11319">
            <v>33000</v>
          </cell>
          <cell r="M11319" t="str">
            <v>F</v>
          </cell>
          <cell r="N11319">
            <v>3</v>
          </cell>
        </row>
        <row r="11320">
          <cell r="I11320" t="str">
            <v>F</v>
          </cell>
          <cell r="J11320">
            <v>38786</v>
          </cell>
          <cell r="K11320">
            <v>38786</v>
          </cell>
          <cell r="L11320">
            <v>116358</v>
          </cell>
          <cell r="M11320" t="str">
            <v>F</v>
          </cell>
          <cell r="N11320">
            <v>3</v>
          </cell>
        </row>
        <row r="11321">
          <cell r="G11321" t="str">
            <v>SPO-2021/04-0030</v>
          </cell>
        </row>
        <row r="11321">
          <cell r="I11321" t="str">
            <v>F</v>
          </cell>
          <cell r="J11321">
            <v>3930</v>
          </cell>
          <cell r="K11321">
            <v>3930</v>
          </cell>
          <cell r="L11321">
            <v>11790</v>
          </cell>
          <cell r="M11321" t="str">
            <v>F</v>
          </cell>
          <cell r="N11321">
            <v>3</v>
          </cell>
        </row>
        <row r="11322">
          <cell r="G11322" t="str">
            <v>SPO-2021/04-0001, SPO-2021/05-0011, SPO-2021/06-0014</v>
          </cell>
        </row>
        <row r="11322">
          <cell r="I11322" t="str">
            <v>F</v>
          </cell>
          <cell r="J11322">
            <v>239890</v>
          </cell>
          <cell r="K11322">
            <v>239890</v>
          </cell>
          <cell r="L11322">
            <v>719670</v>
          </cell>
          <cell r="M11322" t="str">
            <v>F</v>
          </cell>
          <cell r="N11322">
            <v>3</v>
          </cell>
        </row>
        <row r="11323">
          <cell r="G11323" t="str">
            <v>SPO-2021/05-0039</v>
          </cell>
        </row>
        <row r="11323">
          <cell r="I11323" t="str">
            <v>F</v>
          </cell>
          <cell r="J11323">
            <v>6408</v>
          </cell>
          <cell r="K11323">
            <v>6408</v>
          </cell>
          <cell r="L11323">
            <v>19224</v>
          </cell>
          <cell r="M11323" t="str">
            <v>F</v>
          </cell>
          <cell r="N11323">
            <v>3</v>
          </cell>
        </row>
        <row r="11324">
          <cell r="G11324" t="str">
            <v>SPO-2021/12-0098, SPO-2022/02-0006, SPO-2021/04-0049, SPO-2021/12-0069, SPO-2021/12-0013, SPO-2021/05-0015, SPO-2021/03-0038</v>
          </cell>
        </row>
        <row r="11324">
          <cell r="I11324" t="str">
            <v>F</v>
          </cell>
          <cell r="J11324">
            <v>54288</v>
          </cell>
          <cell r="K11324">
            <v>54288</v>
          </cell>
          <cell r="L11324">
            <v>54288</v>
          </cell>
          <cell r="M11324" t="str">
            <v>F</v>
          </cell>
          <cell r="N11324">
            <v>1</v>
          </cell>
          <cell r="O11324" t="str">
            <v>L</v>
          </cell>
        </row>
        <row r="11325">
          <cell r="G11325" t="str">
            <v>SPO-2021/04-0033</v>
          </cell>
        </row>
        <row r="11325">
          <cell r="I11325" t="str">
            <v>F</v>
          </cell>
          <cell r="J11325">
            <v>14700</v>
          </cell>
          <cell r="K11325">
            <v>14700</v>
          </cell>
          <cell r="L11325">
            <v>44100</v>
          </cell>
          <cell r="M11325" t="str">
            <v>F</v>
          </cell>
          <cell r="N11325">
            <v>3</v>
          </cell>
        </row>
        <row r="11326">
          <cell r="G11326" t="str">
            <v>SPO-2021/08-0004, SPO-2022/11-0069, SPO-2021/10-0036, SPO-2021/09-0001, SPO-2022/08-0045, SPO-2022/03-0012, SPO-2022/06-0016</v>
          </cell>
        </row>
        <row r="11326">
          <cell r="I11326" t="str">
            <v>F</v>
          </cell>
          <cell r="J11326">
            <v>352747</v>
          </cell>
          <cell r="K11326">
            <v>352747</v>
          </cell>
          <cell r="L11326">
            <v>1058241</v>
          </cell>
          <cell r="M11326" t="str">
            <v>F</v>
          </cell>
          <cell r="N11326">
            <v>3</v>
          </cell>
          <cell r="O11326" t="str">
            <v>L</v>
          </cell>
        </row>
        <row r="11327">
          <cell r="G11327" t="str">
            <v>GR-2021/03-0009</v>
          </cell>
        </row>
        <row r="11327">
          <cell r="I11327" t="str">
            <v>F</v>
          </cell>
          <cell r="J11327">
            <v>5722.59</v>
          </cell>
          <cell r="K11327">
            <v>5722.59</v>
          </cell>
          <cell r="L11327">
            <v>5722.59</v>
          </cell>
          <cell r="M11327" t="str">
            <v>F</v>
          </cell>
          <cell r="N11327">
            <v>1</v>
          </cell>
        </row>
        <row r="11328">
          <cell r="G11328" t="str">
            <v>SPO-2021/08-0027, SPO-2021/10-0023</v>
          </cell>
        </row>
        <row r="11328">
          <cell r="I11328" t="str">
            <v>F</v>
          </cell>
          <cell r="J11328">
            <v>5200</v>
          </cell>
          <cell r="K11328">
            <v>5200</v>
          </cell>
          <cell r="L11328">
            <v>15600</v>
          </cell>
          <cell r="M11328" t="str">
            <v>F</v>
          </cell>
          <cell r="N11328">
            <v>3</v>
          </cell>
        </row>
        <row r="11329">
          <cell r="G11329" t="str">
            <v>SPO-2021/06-0019</v>
          </cell>
        </row>
        <row r="11329">
          <cell r="I11329" t="str">
            <v>F</v>
          </cell>
          <cell r="J11329">
            <v>83058.6</v>
          </cell>
          <cell r="K11329">
            <v>83058.6</v>
          </cell>
          <cell r="L11329">
            <v>249175.8</v>
          </cell>
          <cell r="M11329" t="str">
            <v>F</v>
          </cell>
          <cell r="N11329">
            <v>3</v>
          </cell>
        </row>
        <row r="11330">
          <cell r="G11330" t="str">
            <v>SPO-2021/04-0001, SPO-2021/06-0014, SPO-2021/05-0011</v>
          </cell>
        </row>
        <row r="11330">
          <cell r="I11330" t="str">
            <v>F</v>
          </cell>
          <cell r="J11330">
            <v>141020</v>
          </cell>
          <cell r="K11330">
            <v>141020</v>
          </cell>
          <cell r="L11330">
            <v>423060</v>
          </cell>
          <cell r="M11330" t="str">
            <v>F</v>
          </cell>
          <cell r="N11330">
            <v>3</v>
          </cell>
        </row>
        <row r="11331">
          <cell r="G11331" t="str">
            <v>SPO-2021/08-0003, SPO-2021/11-0047, SPO-2021/10-0034, SPO-2021/03-0031</v>
          </cell>
        </row>
        <row r="11331">
          <cell r="I11331" t="str">
            <v>F</v>
          </cell>
          <cell r="J11331">
            <v>21236</v>
          </cell>
          <cell r="K11331">
            <v>21236</v>
          </cell>
          <cell r="L11331">
            <v>63708</v>
          </cell>
          <cell r="M11331" t="str">
            <v>F</v>
          </cell>
          <cell r="N11331">
            <v>3</v>
          </cell>
          <cell r="O11331" t="str">
            <v>N</v>
          </cell>
        </row>
        <row r="11332">
          <cell r="G11332" t="str">
            <v>SPO-2021/06-0040, SPO-2021/04-0026, SPO-2021/05-0041, SPO-2021/03-0028, SPO-2021/10-0035, SPO-2021/08-0010, SPO-2021/09-0002, SPO-2021/06-0017</v>
          </cell>
        </row>
        <row r="11332">
          <cell r="I11332" t="str">
            <v>F</v>
          </cell>
          <cell r="J11332">
            <v>526372.95</v>
          </cell>
          <cell r="K11332">
            <v>526372.95</v>
          </cell>
          <cell r="L11332">
            <v>1579118.85</v>
          </cell>
          <cell r="M11332" t="str">
            <v>F</v>
          </cell>
          <cell r="N11332">
            <v>3</v>
          </cell>
        </row>
        <row r="11333">
          <cell r="G11333" t="str">
            <v>SPO-2021/04-0006, SPO-2021/04-0005</v>
          </cell>
        </row>
        <row r="11333">
          <cell r="I11333" t="str">
            <v>F</v>
          </cell>
          <cell r="J11333">
            <v>14500</v>
          </cell>
          <cell r="K11333">
            <v>14500</v>
          </cell>
          <cell r="L11333">
            <v>43500</v>
          </cell>
          <cell r="M11333" t="str">
            <v>F</v>
          </cell>
          <cell r="N11333">
            <v>3</v>
          </cell>
        </row>
        <row r="11334">
          <cell r="G11334" t="str">
            <v>SPO-2021/06-0023, SPO-2021/12-0109, SPO-2021/07-0001, SPO-2021/05-0019, SPO-2021/05-0031, SPO-2022/10-0015, SPO-2021/12-0028, SPO-2021/03-0035, SPO-2022/04-0044, SPO-2022/03-0043, SPO-2021/05-0022, SPO-2021/11-0036, SPO-2021/03-0021, SPO-2021/10-0012, SPO-2021/07-0007, SPO-2021/11-0044, SPO-2021/04-0037, SPO-2022/07-0007, SPO-2021/11-0045, SPO-2021/05-0018</v>
          </cell>
        </row>
        <row r="11334">
          <cell r="I11334" t="str">
            <v>F</v>
          </cell>
          <cell r="J11334">
            <v>2154290.72</v>
          </cell>
          <cell r="K11334">
            <v>2154290.72</v>
          </cell>
          <cell r="L11334">
            <v>6462872.16</v>
          </cell>
          <cell r="M11334" t="str">
            <v>F</v>
          </cell>
          <cell r="N11334">
            <v>3</v>
          </cell>
          <cell r="O11334" t="str">
            <v>N</v>
          </cell>
        </row>
        <row r="11335">
          <cell r="G11335" t="str">
            <v>SPO-2021/11-0011, SPO-2021/06-0011</v>
          </cell>
        </row>
        <row r="11335">
          <cell r="I11335" t="str">
            <v>F</v>
          </cell>
          <cell r="J11335">
            <v>6380</v>
          </cell>
          <cell r="K11335">
            <v>6380</v>
          </cell>
          <cell r="L11335">
            <v>19140</v>
          </cell>
          <cell r="M11335" t="str">
            <v>F</v>
          </cell>
          <cell r="N11335">
            <v>3</v>
          </cell>
        </row>
        <row r="11336">
          <cell r="G11336" t="str">
            <v>SPO-2021/03-0023</v>
          </cell>
        </row>
        <row r="11336">
          <cell r="I11336" t="str">
            <v>F</v>
          </cell>
          <cell r="J11336">
            <v>100</v>
          </cell>
          <cell r="K11336">
            <v>100</v>
          </cell>
          <cell r="L11336">
            <v>300</v>
          </cell>
          <cell r="M11336" t="str">
            <v>F</v>
          </cell>
          <cell r="N11336">
            <v>3</v>
          </cell>
        </row>
        <row r="11337">
          <cell r="G11337" t="str">
            <v>SPO-2021/04-0037, SPO-2021/05-0018, SPO-2021/06-0023</v>
          </cell>
        </row>
        <row r="11337">
          <cell r="I11337" t="str">
            <v>F</v>
          </cell>
          <cell r="J11337">
            <v>206783.55</v>
          </cell>
          <cell r="K11337">
            <v>206783.55</v>
          </cell>
          <cell r="L11337">
            <v>620350.65</v>
          </cell>
          <cell r="M11337" t="str">
            <v>F</v>
          </cell>
          <cell r="N11337">
            <v>3</v>
          </cell>
        </row>
        <row r="11338">
          <cell r="G11338" t="str">
            <v>SPO-2021/05-0044, SPO-2021/10-0040</v>
          </cell>
        </row>
        <row r="11338">
          <cell r="I11338" t="str">
            <v>F</v>
          </cell>
          <cell r="J11338">
            <v>10200</v>
          </cell>
          <cell r="K11338">
            <v>10200</v>
          </cell>
          <cell r="L11338">
            <v>30600</v>
          </cell>
          <cell r="M11338" t="str">
            <v>F</v>
          </cell>
          <cell r="N11338">
            <v>3</v>
          </cell>
        </row>
        <row r="11339">
          <cell r="G11339" t="str">
            <v>SPO-2021/04-0008, SPO-2021/05-0034, SPO-2021/04-0003, SPO-2021/05-0013, SPO-2021/04-0031, SPO-2021/06-0013, SPO-2021/04-0009, SPO-2021/05-0033, SPO-2021/04-0002, SPO-2021/11-0039, SPO-2021/04-0032</v>
          </cell>
        </row>
        <row r="11339">
          <cell r="I11339" t="str">
            <v>F</v>
          </cell>
          <cell r="J11339">
            <v>342890</v>
          </cell>
          <cell r="K11339">
            <v>342890</v>
          </cell>
          <cell r="L11339">
            <v>1028670</v>
          </cell>
          <cell r="M11339" t="str">
            <v>F</v>
          </cell>
          <cell r="N11339">
            <v>3</v>
          </cell>
        </row>
        <row r="11340">
          <cell r="G11340" t="str">
            <v>SPO-2021/05-0010, SPO-2021/05-0012</v>
          </cell>
        </row>
        <row r="11340">
          <cell r="I11340" t="str">
            <v>F</v>
          </cell>
          <cell r="J11340">
            <v>49756</v>
          </cell>
          <cell r="K11340">
            <v>49756</v>
          </cell>
          <cell r="L11340">
            <v>149268</v>
          </cell>
          <cell r="M11340" t="str">
            <v>F</v>
          </cell>
          <cell r="N11340">
            <v>3</v>
          </cell>
          <cell r="O11340" t="str">
            <v>L</v>
          </cell>
        </row>
        <row r="11341">
          <cell r="G11341" t="str">
            <v>SPO-2021/05-0039, SPO-2021/06-0047</v>
          </cell>
        </row>
        <row r="11341">
          <cell r="I11341" t="str">
            <v>F</v>
          </cell>
          <cell r="J11341">
            <v>101485</v>
          </cell>
          <cell r="K11341">
            <v>101485</v>
          </cell>
          <cell r="L11341">
            <v>304455</v>
          </cell>
          <cell r="M11341" t="str">
            <v>F</v>
          </cell>
          <cell r="N11341">
            <v>3</v>
          </cell>
        </row>
        <row r="11342">
          <cell r="G11342" t="str">
            <v>GR-2021/03-0008</v>
          </cell>
        </row>
        <row r="11342">
          <cell r="I11342" t="str">
            <v>F</v>
          </cell>
          <cell r="J11342">
            <v>0</v>
          </cell>
          <cell r="K11342">
            <v>0</v>
          </cell>
          <cell r="L11342">
            <v>0</v>
          </cell>
          <cell r="M11342" t="str">
            <v>F</v>
          </cell>
          <cell r="N11342">
            <v>1</v>
          </cell>
        </row>
        <row r="11343">
          <cell r="G11343" t="str">
            <v>SPO-2021/05-0037</v>
          </cell>
        </row>
        <row r="11343">
          <cell r="I11343" t="str">
            <v>F</v>
          </cell>
          <cell r="J11343">
            <v>38500</v>
          </cell>
          <cell r="K11343">
            <v>38500</v>
          </cell>
          <cell r="L11343">
            <v>115500</v>
          </cell>
          <cell r="M11343" t="str">
            <v>F</v>
          </cell>
          <cell r="N11343">
            <v>3</v>
          </cell>
        </row>
        <row r="11344">
          <cell r="G11344" t="str">
            <v>SPO-2021/04-0030, SPO-2021/03-0036</v>
          </cell>
        </row>
        <row r="11344">
          <cell r="I11344" t="str">
            <v>F</v>
          </cell>
          <cell r="J11344">
            <v>39240</v>
          </cell>
          <cell r="K11344">
            <v>39240</v>
          </cell>
          <cell r="L11344">
            <v>117720</v>
          </cell>
          <cell r="M11344" t="str">
            <v>F</v>
          </cell>
          <cell r="N11344">
            <v>3</v>
          </cell>
        </row>
        <row r="11345">
          <cell r="G11345" t="str">
            <v>SPO-2021/11-0011, SPO-2021/05-0006, SPO-2021/04-0016, SPO-2021/12-0095, SPO-2021/12-0083, SPO-2021/08-0021, SPO-2022/02-0004, SPO-2023/04-0025, SPO-2022/11-0034, SPO-2021/12-0039, SPO-2021/05-0004, SPO-2021/10-0020, SPO-2021/12-0043, SPO-2021/08-0032, SPO-2021/08-0026, SPO-2021/05-0030, SPO-2022/04-0053, SPO-2021/03-0004, SPO-2021/04-0017, SPO-2021/04-0043, SPO-2021/04-0015, SPO-2021/06-0011, SPO-2022/04-0048, SPO-2022/10-0013, SPO-2021/03-0006, SPO-2021/12-0077, SPO-2021/12-0031, SPO-2021/12-0012, SPO-2021/04-0045, SPO-2022/03-0031, SPO-2021/08-0033, SPO-2021/11-0017, SPO-2021/10-0004, SPO-2021/06-0010, SPO-2021/11-0027</v>
          </cell>
        </row>
        <row r="11345">
          <cell r="I11345" t="str">
            <v>F</v>
          </cell>
          <cell r="J11345">
            <v>584286.56</v>
          </cell>
          <cell r="K11345">
            <v>584286.56</v>
          </cell>
          <cell r="L11345">
            <v>4090005.92</v>
          </cell>
          <cell r="M11345" t="str">
            <v>F</v>
          </cell>
          <cell r="N11345">
            <v>7</v>
          </cell>
          <cell r="O11345" t="str">
            <v>L</v>
          </cell>
        </row>
        <row r="11346">
          <cell r="G11346" t="str">
            <v>SPO-2021/06-0051, SPO-2021/05-0001, SPO-2022/02-0002, SPO-2022/09-0050, SPO-2021/06-0050, SPO-2022/04-0037, SPO-2021/09-0014, SPO-2023/06-0014, SPO-2021/04-0011, SPO-2021/11-0024, SPO-2022/03-0004, SPO-2021/04-0039, SPO-2024/07-0004, SPO-2022/06-0053, SPO-2021/06-0003</v>
          </cell>
        </row>
        <row r="11346">
          <cell r="I11346" t="str">
            <v>F</v>
          </cell>
          <cell r="J11346">
            <v>266972</v>
          </cell>
          <cell r="K11346">
            <v>266972</v>
          </cell>
          <cell r="L11346">
            <v>800916</v>
          </cell>
          <cell r="M11346" t="str">
            <v>F</v>
          </cell>
          <cell r="N11346">
            <v>3</v>
          </cell>
          <cell r="O11346" t="str">
            <v>L</v>
          </cell>
        </row>
        <row r="11347">
          <cell r="G11347" t="str">
            <v>SPO-2021/05-0024, SPO-2021/12-0096, SPO-2021/07-0005, SPO-2021/10-0013, SPO-2021/04-0038</v>
          </cell>
        </row>
        <row r="11347">
          <cell r="I11347" t="str">
            <v>F</v>
          </cell>
          <cell r="J11347">
            <v>44157.6</v>
          </cell>
          <cell r="K11347">
            <v>44157.6</v>
          </cell>
          <cell r="L11347">
            <v>132472.8</v>
          </cell>
          <cell r="M11347" t="str">
            <v>F</v>
          </cell>
          <cell r="N11347">
            <v>3</v>
          </cell>
        </row>
        <row r="11348">
          <cell r="G11348" t="str">
            <v>SPO-2021/06-0024</v>
          </cell>
        </row>
        <row r="11348">
          <cell r="I11348" t="str">
            <v>F</v>
          </cell>
          <cell r="J11348">
            <v>79460</v>
          </cell>
          <cell r="K11348">
            <v>79460</v>
          </cell>
          <cell r="L11348">
            <v>238380</v>
          </cell>
          <cell r="M11348" t="str">
            <v>F</v>
          </cell>
          <cell r="N11348">
            <v>3</v>
          </cell>
        </row>
        <row r="11349">
          <cell r="G11349" t="str">
            <v>SPO-2022/07-0043, SPO-2022/06-0008, SPO-2021/12-0042, SPO-2021/12-0044, SPO-2021/10-0019, SPO-2021/06-0032, SPO-2021/06-0031, SPO-2021/12-0046, SPO-2021/05-0057, SPO-2021/08-0024, SPO-2021/12-0041, SPO-2021/10-0018, SPO-2021/11-0022, SPO-2021/08-0001, SPO-2021/12-0086, SPO-2021/12-0045, SPO-2021/11-0021, SPO-2021/12-0087, SPO-2021/08-0025, SPO-2021/05-0027, SPO-2021/06-0038</v>
          </cell>
        </row>
        <row r="11349">
          <cell r="I11349" t="str">
            <v>F</v>
          </cell>
          <cell r="J11349">
            <v>1045960</v>
          </cell>
          <cell r="K11349">
            <v>1045960</v>
          </cell>
          <cell r="L11349">
            <v>3137880</v>
          </cell>
          <cell r="M11349" t="str">
            <v>F</v>
          </cell>
          <cell r="N11349">
            <v>3</v>
          </cell>
          <cell r="O11349" t="str">
            <v>L</v>
          </cell>
        </row>
        <row r="11350">
          <cell r="G11350" t="str">
            <v>SPO-2022/05-0032, SPO-2021/12-0092, SPO-2022/06-0047, SPO-2022/04-0053, SPO-2022/03-0030, SPO-2021/06-0011, SPO-2021/05-0006, SPO-2021/12-0012</v>
          </cell>
        </row>
        <row r="11350">
          <cell r="I11350" t="str">
            <v>F</v>
          </cell>
          <cell r="J11350">
            <v>83317</v>
          </cell>
          <cell r="K11350">
            <v>83317</v>
          </cell>
          <cell r="L11350">
            <v>249951</v>
          </cell>
          <cell r="M11350" t="str">
            <v>F</v>
          </cell>
          <cell r="N11350">
            <v>3</v>
          </cell>
          <cell r="O11350" t="str">
            <v>L</v>
          </cell>
        </row>
        <row r="11351">
          <cell r="G11351" t="str">
            <v>SPO-2021/03-0006, SPO-2021/03-0005, SPO-2021/05-0046</v>
          </cell>
        </row>
        <row r="11351">
          <cell r="I11351" t="str">
            <v>F</v>
          </cell>
          <cell r="J11351">
            <v>0</v>
          </cell>
          <cell r="K11351">
            <v>0</v>
          </cell>
          <cell r="L11351">
            <v>0</v>
          </cell>
          <cell r="M11351" t="str">
            <v>F</v>
          </cell>
          <cell r="N11351">
            <v>3</v>
          </cell>
        </row>
        <row r="11352">
          <cell r="G11352" t="str">
            <v>GR-2021/03-0007</v>
          </cell>
        </row>
        <row r="11352">
          <cell r="I11352" t="str">
            <v>F</v>
          </cell>
          <cell r="J11352">
            <v>160.69</v>
          </cell>
          <cell r="K11352">
            <v>160.69</v>
          </cell>
          <cell r="L11352">
            <v>160.69</v>
          </cell>
          <cell r="M11352" t="str">
            <v>F</v>
          </cell>
          <cell r="N11352">
            <v>1</v>
          </cell>
        </row>
        <row r="11353">
          <cell r="G11353" t="str">
            <v>SPO-2022/03-0036, SPO-2021/06-0003, SPO-2021/12-0090, SPO-2022/01-0005, SPO-2022/01-0001, SPO-2021/05-0049, SPO-2022/05-0022, SPO-2021/06-0049, SPO-2022/06-0033, SPO-2022/04-0042, SPO-2022/06-0039, SPO-2022/05-0007, SPO-2022/03-0037, SPO-2021/08-0007, SPO-2021/12-0075, SPO-2022/09-0005, SPO-2022/06-0055, SPO-2021/09-0013, SPO-2021/12-0033, SPO-2021/10-0029, SPO-2021/09-0026, SPO-2022/06-0066, SPO-2022/07-0004</v>
          </cell>
        </row>
        <row r="11353">
          <cell r="I11353" t="str">
            <v>F</v>
          </cell>
          <cell r="J11353">
            <v>900177</v>
          </cell>
          <cell r="K11353">
            <v>900177</v>
          </cell>
          <cell r="L11353">
            <v>2700531</v>
          </cell>
          <cell r="M11353" t="str">
            <v>F</v>
          </cell>
          <cell r="N11353">
            <v>3</v>
          </cell>
          <cell r="O11353" t="str">
            <v>L</v>
          </cell>
        </row>
        <row r="11354">
          <cell r="G11354" t="str">
            <v>SPO-2021/03-0013, SPO-2021/06-0041, SPO-2021/03-0030, SPO-2021/08-0012, SPO-2021/10-0041, SPO-2022/04-0011, SPO-2022/03-0015, SPO-2022/06-0012, SPO-2021/12-0103, SPO-2021/12-0003, SPO-2021/04-0028, SPO-2021/12-0101, SPO-2021/09-0004, SPO-2021/06-0020, SPO-2021/05-0045</v>
          </cell>
        </row>
        <row r="11354">
          <cell r="I11354" t="str">
            <v>F</v>
          </cell>
          <cell r="J11354">
            <v>314693.84</v>
          </cell>
          <cell r="K11354">
            <v>314693.84</v>
          </cell>
          <cell r="L11354">
            <v>944081.52</v>
          </cell>
          <cell r="M11354" t="str">
            <v>F</v>
          </cell>
          <cell r="N11354">
            <v>3</v>
          </cell>
          <cell r="O11354" t="str">
            <v>L</v>
          </cell>
        </row>
        <row r="11355">
          <cell r="G11355" t="str">
            <v>SPO-2021/04-0024, SPO-2021/04-0025, SPO-2021/06-0036</v>
          </cell>
        </row>
        <row r="11355">
          <cell r="I11355" t="str">
            <v>F</v>
          </cell>
          <cell r="J11355">
            <v>63000</v>
          </cell>
          <cell r="K11355">
            <v>63000</v>
          </cell>
          <cell r="L11355">
            <v>189000</v>
          </cell>
          <cell r="M11355" t="str">
            <v>F</v>
          </cell>
          <cell r="N11355">
            <v>3</v>
          </cell>
        </row>
        <row r="11356">
          <cell r="G11356" t="str">
            <v>SPO-2021/06-0014, SPO-2021/04-0001, SPO-2021/05-0011</v>
          </cell>
        </row>
        <row r="11356">
          <cell r="I11356" t="str">
            <v>F</v>
          </cell>
          <cell r="J11356">
            <v>50818</v>
          </cell>
          <cell r="K11356">
            <v>50818</v>
          </cell>
          <cell r="L11356">
            <v>152454</v>
          </cell>
          <cell r="M11356" t="str">
            <v>F</v>
          </cell>
          <cell r="N11356">
            <v>3</v>
          </cell>
        </row>
        <row r="11357">
          <cell r="I11357" t="str">
            <v>F</v>
          </cell>
          <cell r="J11357">
            <v>59040</v>
          </cell>
          <cell r="K11357">
            <v>59040</v>
          </cell>
          <cell r="L11357">
            <v>177120</v>
          </cell>
          <cell r="M11357" t="str">
            <v>F</v>
          </cell>
          <cell r="N11357">
            <v>3</v>
          </cell>
        </row>
        <row r="11358">
          <cell r="I11358" t="str">
            <v>F</v>
          </cell>
          <cell r="J11358">
            <v>39360</v>
          </cell>
          <cell r="K11358">
            <v>39360</v>
          </cell>
          <cell r="L11358">
            <v>118080</v>
          </cell>
          <cell r="M11358" t="str">
            <v>F</v>
          </cell>
          <cell r="N11358">
            <v>3</v>
          </cell>
        </row>
        <row r="11359">
          <cell r="I11359" t="str">
            <v>F</v>
          </cell>
          <cell r="J11359">
            <v>39360</v>
          </cell>
          <cell r="K11359">
            <v>39360</v>
          </cell>
          <cell r="L11359">
            <v>118080</v>
          </cell>
          <cell r="M11359" t="str">
            <v>F</v>
          </cell>
          <cell r="N11359">
            <v>3</v>
          </cell>
        </row>
        <row r="11360">
          <cell r="G11360" t="str">
            <v>SPO-2021/06-0039, SPO-2021/05-0036, SPO-2021/06-0018</v>
          </cell>
        </row>
        <row r="11360">
          <cell r="I11360" t="str">
            <v>F</v>
          </cell>
          <cell r="J11360">
            <v>13800</v>
          </cell>
          <cell r="K11360">
            <v>13800</v>
          </cell>
          <cell r="L11360">
            <v>41400</v>
          </cell>
          <cell r="M11360" t="str">
            <v>F</v>
          </cell>
          <cell r="N11360">
            <v>3</v>
          </cell>
        </row>
        <row r="11361">
          <cell r="G11361" t="str">
            <v>GR-2021/04-0070</v>
          </cell>
        </row>
        <row r="11361">
          <cell r="I11361" t="str">
            <v>F</v>
          </cell>
          <cell r="J11361">
            <v>1150</v>
          </cell>
          <cell r="K11361">
            <v>1150</v>
          </cell>
          <cell r="L11361">
            <v>1150</v>
          </cell>
          <cell r="M11361" t="str">
            <v>F</v>
          </cell>
          <cell r="N11361">
            <v>1</v>
          </cell>
        </row>
        <row r="11362">
          <cell r="G11362" t="str">
            <v>GR-2021/03-0005</v>
          </cell>
        </row>
        <row r="11362">
          <cell r="I11362" t="str">
            <v>F</v>
          </cell>
          <cell r="J11362">
            <v>276.92</v>
          </cell>
          <cell r="K11362">
            <v>276.92</v>
          </cell>
          <cell r="L11362">
            <v>276.92</v>
          </cell>
          <cell r="M11362" t="str">
            <v>T</v>
          </cell>
          <cell r="N11362">
            <v>1</v>
          </cell>
        </row>
        <row r="11363">
          <cell r="G11363" t="str">
            <v>SPO-2021/10-0006, SPO-2021/05-0001, SPO-2021/05-0050, SPO-2021/04-0039, SPO-2021/04-0040, SPO-2021/09-0013, SPO-2021/10-0029, SPO-2021/08-0008, SPO-2021/06-0050</v>
          </cell>
        </row>
        <row r="11363">
          <cell r="I11363" t="str">
            <v>F</v>
          </cell>
          <cell r="J11363">
            <v>165000</v>
          </cell>
          <cell r="K11363">
            <v>165000</v>
          </cell>
          <cell r="L11363">
            <v>495000</v>
          </cell>
          <cell r="M11363" t="str">
            <v>F</v>
          </cell>
          <cell r="N11363">
            <v>3</v>
          </cell>
        </row>
        <row r="11364">
          <cell r="G11364" t="str">
            <v>SPO-2021/11-0029, SPO-2021/05-0028, SPO-2022/12-0003, SPO-2021/04-0044, SPO-2021/11-0010, SPO-2021/05-0004, SPO-2022/11-0041, SPO-2021/12-0084</v>
          </cell>
        </row>
        <row r="11364">
          <cell r="I11364" t="str">
            <v>F</v>
          </cell>
          <cell r="J11364">
            <v>304960</v>
          </cell>
          <cell r="K11364">
            <v>304960</v>
          </cell>
          <cell r="L11364">
            <v>914880</v>
          </cell>
          <cell r="M11364" t="str">
            <v>F</v>
          </cell>
          <cell r="N11364">
            <v>3</v>
          </cell>
          <cell r="O11364" t="str">
            <v>L</v>
          </cell>
        </row>
        <row r="11365">
          <cell r="G11365" t="str">
            <v>GR-2021/03-0006</v>
          </cell>
        </row>
        <row r="11365">
          <cell r="I11365" t="str">
            <v>F</v>
          </cell>
          <cell r="J11365">
            <v>3427.44</v>
          </cell>
          <cell r="K11365">
            <v>3427.44</v>
          </cell>
          <cell r="L11365">
            <v>3427.44</v>
          </cell>
          <cell r="M11365" t="str">
            <v>F</v>
          </cell>
          <cell r="N11365">
            <v>1</v>
          </cell>
        </row>
        <row r="11366">
          <cell r="I11366" t="str">
            <v>T</v>
          </cell>
          <cell r="J11366">
            <v>0</v>
          </cell>
          <cell r="K11366">
            <v>0</v>
          </cell>
          <cell r="L11366">
            <v>0</v>
          </cell>
          <cell r="M11366" t="str">
            <v>F</v>
          </cell>
          <cell r="N11366">
            <v>1</v>
          </cell>
        </row>
        <row r="11367">
          <cell r="G11367" t="str">
            <v>SPO-2021/04-0006, SPO-2021/11-0043, SPO-2021/04-0005</v>
          </cell>
        </row>
        <row r="11367">
          <cell r="I11367" t="str">
            <v>F</v>
          </cell>
          <cell r="J11367">
            <v>67600</v>
          </cell>
          <cell r="K11367">
            <v>67600</v>
          </cell>
          <cell r="L11367">
            <v>202800</v>
          </cell>
          <cell r="M11367" t="str">
            <v>F</v>
          </cell>
          <cell r="N11367">
            <v>3</v>
          </cell>
          <cell r="O11367" t="str">
            <v>N</v>
          </cell>
        </row>
        <row r="11368">
          <cell r="G11368" t="str">
            <v>SPO-2021/08-0009, SPO-2021/04-0001, SPO-2021/06-0014</v>
          </cell>
        </row>
        <row r="11368">
          <cell r="I11368" t="str">
            <v>F</v>
          </cell>
          <cell r="J11368">
            <v>28389</v>
          </cell>
          <cell r="K11368">
            <v>28389</v>
          </cell>
          <cell r="L11368">
            <v>85167</v>
          </cell>
          <cell r="M11368" t="str">
            <v>F</v>
          </cell>
          <cell r="N11368">
            <v>3</v>
          </cell>
        </row>
        <row r="11369">
          <cell r="G11369" t="str">
            <v>SPO-2021/09-0013, SPO-2021/06-0051, SPO-2021/12-0073, SPO-2021/05-0001, SPO-2021/05-0050, SPO-2021/08-0006</v>
          </cell>
        </row>
        <row r="11369">
          <cell r="I11369" t="str">
            <v>F</v>
          </cell>
          <cell r="J11369">
            <v>239096</v>
          </cell>
          <cell r="K11369">
            <v>239096</v>
          </cell>
          <cell r="L11369">
            <v>717288</v>
          </cell>
          <cell r="M11369" t="str">
            <v>F</v>
          </cell>
          <cell r="N11369">
            <v>3</v>
          </cell>
          <cell r="O11369" t="str">
            <v>L</v>
          </cell>
        </row>
        <row r="11370">
          <cell r="G11370" t="str">
            <v>GR-2021/03-0001</v>
          </cell>
        </row>
        <row r="11370">
          <cell r="I11370" t="str">
            <v>F</v>
          </cell>
          <cell r="J11370">
            <v>2563.65</v>
          </cell>
          <cell r="K11370">
            <v>2563.65</v>
          </cell>
          <cell r="L11370">
            <v>2563.65</v>
          </cell>
          <cell r="M11370" t="str">
            <v>F</v>
          </cell>
          <cell r="N11370">
            <v>1</v>
          </cell>
        </row>
        <row r="11371">
          <cell r="G11371" t="str">
            <v>SPO-2021/06-0018, SPO-2021/06-0039</v>
          </cell>
        </row>
        <row r="11371">
          <cell r="I11371" t="str">
            <v>F</v>
          </cell>
          <cell r="J11371">
            <v>7300</v>
          </cell>
          <cell r="K11371">
            <v>7300</v>
          </cell>
          <cell r="L11371">
            <v>21900</v>
          </cell>
          <cell r="M11371" t="str">
            <v>F</v>
          </cell>
          <cell r="N11371">
            <v>3</v>
          </cell>
        </row>
        <row r="11372">
          <cell r="G11372" t="str">
            <v>SPO-2021/05-0019</v>
          </cell>
        </row>
        <row r="11372">
          <cell r="I11372" t="str">
            <v>F</v>
          </cell>
          <cell r="J11372">
            <v>28600</v>
          </cell>
          <cell r="K11372">
            <v>28600</v>
          </cell>
          <cell r="L11372">
            <v>85800</v>
          </cell>
          <cell r="M11372" t="str">
            <v>F</v>
          </cell>
          <cell r="N11372">
            <v>3</v>
          </cell>
        </row>
        <row r="11373">
          <cell r="G11373" t="str">
            <v>GR-2021/03-0002</v>
          </cell>
        </row>
        <row r="11373">
          <cell r="I11373" t="str">
            <v>F</v>
          </cell>
          <cell r="J11373">
            <v>275</v>
          </cell>
          <cell r="K11373">
            <v>275</v>
          </cell>
          <cell r="L11373">
            <v>275</v>
          </cell>
          <cell r="M11373" t="str">
            <v>F</v>
          </cell>
          <cell r="N11373">
            <v>1</v>
          </cell>
        </row>
        <row r="11374">
          <cell r="G11374" t="str">
            <v>GR-2021/04-0040, GR-2021/05-0029, GR-2021/10-0010, GR-2021/09-0005, GR-2021/06-0054, GR-2021/05-0035, GR-2021/05-0026, GR-2021/05-0034, GR-2021/05-0030, GR-2021/09-0036, GR-2021/05-0022, GR-2021/04-0063</v>
          </cell>
        </row>
        <row r="11374">
          <cell r="I11374" t="str">
            <v>F</v>
          </cell>
          <cell r="J11374">
            <v>75000</v>
          </cell>
          <cell r="K11374">
            <v>75000</v>
          </cell>
          <cell r="L11374">
            <v>75000</v>
          </cell>
          <cell r="M11374" t="str">
            <v>F</v>
          </cell>
          <cell r="N11374">
            <v>1</v>
          </cell>
        </row>
        <row r="11375">
          <cell r="G11375" t="str">
            <v>GR-2021/02-0044</v>
          </cell>
        </row>
        <row r="11375">
          <cell r="I11375" t="str">
            <v>F</v>
          </cell>
          <cell r="J11375">
            <v>26.53</v>
          </cell>
          <cell r="K11375">
            <v>26.53</v>
          </cell>
          <cell r="L11375">
            <v>26.53</v>
          </cell>
          <cell r="M11375" t="str">
            <v>F</v>
          </cell>
          <cell r="N11375">
            <v>1</v>
          </cell>
        </row>
        <row r="11376">
          <cell r="G11376" t="str">
            <v>GR-2021/03-0002</v>
          </cell>
        </row>
        <row r="11376">
          <cell r="I11376" t="str">
            <v>F</v>
          </cell>
          <cell r="J11376">
            <v>315</v>
          </cell>
          <cell r="K11376">
            <v>315</v>
          </cell>
          <cell r="L11376">
            <v>315</v>
          </cell>
          <cell r="M11376" t="str">
            <v>F</v>
          </cell>
          <cell r="N11376">
            <v>1</v>
          </cell>
        </row>
        <row r="11377">
          <cell r="F11377" t="str">
            <v>FCIU9308988</v>
          </cell>
          <cell r="G11377" t="str">
            <v>GR-2021/03-0013</v>
          </cell>
          <cell r="H11377" t="str">
            <v>202009-S0020, 202010-S0044, 202010-S0033, 202009-S0024, 202010-S0087, 202006-S0022, 202011-S0058, 202011-S0101, 202012-S0005, 202008-S0076</v>
          </cell>
          <cell r="I11377" t="str">
            <v>F</v>
          </cell>
          <cell r="J11377">
            <v>27331.75</v>
          </cell>
          <cell r="K11377">
            <v>27331.75</v>
          </cell>
          <cell r="L11377">
            <v>112002.78</v>
          </cell>
          <cell r="M11377" t="str">
            <v>F</v>
          </cell>
          <cell r="N11377">
            <v>4.0979</v>
          </cell>
        </row>
        <row r="11378">
          <cell r="G11378" t="str">
            <v>SPO-2021/12-0040, SPO-2021/12-0032, SPO-2021/04-0046, SPO-2021/10-0025, SPO-2021/09-0028, SPO-2021/12-0074, SPO-2021/05-0023</v>
          </cell>
        </row>
        <row r="11378">
          <cell r="I11378" t="str">
            <v>F</v>
          </cell>
          <cell r="J11378">
            <v>359156</v>
          </cell>
          <cell r="K11378">
            <v>359156</v>
          </cell>
          <cell r="L11378">
            <v>359156</v>
          </cell>
          <cell r="M11378" t="str">
            <v>F</v>
          </cell>
          <cell r="N11378">
            <v>1</v>
          </cell>
        </row>
        <row r="11379">
          <cell r="F11379" t="str">
            <v>CMAU7038888</v>
          </cell>
          <cell r="G11379" t="str">
            <v>GR-2021/03-0012</v>
          </cell>
          <cell r="H11379" t="str">
            <v>202011-S0058, 202010-S0033, 202008-S0076</v>
          </cell>
          <cell r="I11379" t="str">
            <v>F</v>
          </cell>
          <cell r="J11379">
            <v>15630.2</v>
          </cell>
          <cell r="K11379">
            <v>15630.2</v>
          </cell>
          <cell r="L11379">
            <v>64051</v>
          </cell>
          <cell r="M11379" t="str">
            <v>F</v>
          </cell>
          <cell r="N11379">
            <v>4.0979</v>
          </cell>
        </row>
        <row r="11380">
          <cell r="G11380" t="str">
            <v>GR-2021/02-0042</v>
          </cell>
        </row>
        <row r="11380">
          <cell r="I11380" t="str">
            <v>F</v>
          </cell>
          <cell r="J11380">
            <v>128.94</v>
          </cell>
          <cell r="K11380">
            <v>128.94</v>
          </cell>
          <cell r="L11380">
            <v>128.94</v>
          </cell>
          <cell r="M11380" t="str">
            <v>F</v>
          </cell>
          <cell r="N11380">
            <v>1</v>
          </cell>
        </row>
        <row r="11381">
          <cell r="G11381" t="str">
            <v>SPO-2021/05-0030, SPO-2021/11-0011, SPO-2021/12-0088, SPO-2021/04-0014, SPO-2021/06-0011</v>
          </cell>
        </row>
        <row r="11381">
          <cell r="I11381" t="str">
            <v>F</v>
          </cell>
          <cell r="J11381">
            <v>31350</v>
          </cell>
          <cell r="K11381">
            <v>31350</v>
          </cell>
          <cell r="L11381">
            <v>94050</v>
          </cell>
          <cell r="M11381" t="str">
            <v>F</v>
          </cell>
          <cell r="N11381">
            <v>3</v>
          </cell>
        </row>
        <row r="11382">
          <cell r="G11382" t="str">
            <v>SPO-2021/09-0011, SPO-2021/09-0010, SPO-2021/04-0016</v>
          </cell>
        </row>
        <row r="11382">
          <cell r="I11382" t="str">
            <v>F</v>
          </cell>
          <cell r="J11382">
            <v>74520</v>
          </cell>
          <cell r="K11382">
            <v>74520</v>
          </cell>
          <cell r="L11382">
            <v>223560</v>
          </cell>
          <cell r="M11382" t="str">
            <v>F</v>
          </cell>
          <cell r="N11382">
            <v>3</v>
          </cell>
        </row>
        <row r="11383">
          <cell r="G11383" t="str">
            <v>GR-2021/02-0042</v>
          </cell>
        </row>
        <row r="11383">
          <cell r="I11383" t="str">
            <v>F</v>
          </cell>
          <cell r="J11383">
            <v>3158.52</v>
          </cell>
          <cell r="K11383">
            <v>3158.52</v>
          </cell>
          <cell r="L11383">
            <v>3158.52</v>
          </cell>
          <cell r="M11383" t="str">
            <v>F</v>
          </cell>
          <cell r="N11383">
            <v>1</v>
          </cell>
        </row>
        <row r="11384">
          <cell r="G11384" t="str">
            <v>GR-2021/02-0041</v>
          </cell>
        </row>
        <row r="11384">
          <cell r="I11384" t="str">
            <v>F</v>
          </cell>
          <cell r="J11384">
            <v>4427.72</v>
          </cell>
          <cell r="K11384">
            <v>4427.72</v>
          </cell>
          <cell r="L11384">
            <v>4427.72</v>
          </cell>
          <cell r="M11384" t="str">
            <v>F</v>
          </cell>
          <cell r="N11384">
            <v>1</v>
          </cell>
        </row>
        <row r="11385">
          <cell r="G11385" t="str">
            <v>GR-2021/02-0040</v>
          </cell>
        </row>
        <row r="11385">
          <cell r="I11385" t="str">
            <v>F</v>
          </cell>
          <cell r="J11385">
            <v>11</v>
          </cell>
          <cell r="K11385">
            <v>11</v>
          </cell>
          <cell r="L11385">
            <v>11</v>
          </cell>
          <cell r="M11385" t="str">
            <v>F</v>
          </cell>
          <cell r="N11385">
            <v>1</v>
          </cell>
        </row>
        <row r="11386">
          <cell r="G11386" t="str">
            <v>GR-2021/02-0039</v>
          </cell>
        </row>
        <row r="11386">
          <cell r="I11386" t="str">
            <v>F</v>
          </cell>
          <cell r="J11386">
            <v>0</v>
          </cell>
          <cell r="K11386">
            <v>0</v>
          </cell>
          <cell r="L11386">
            <v>0</v>
          </cell>
          <cell r="M11386" t="str">
            <v>F</v>
          </cell>
          <cell r="N11386">
            <v>1</v>
          </cell>
        </row>
        <row r="11387">
          <cell r="G11387" t="str">
            <v>GR-2021/02-0039</v>
          </cell>
        </row>
        <row r="11387">
          <cell r="I11387" t="str">
            <v>F</v>
          </cell>
          <cell r="J11387">
            <v>0</v>
          </cell>
          <cell r="K11387">
            <v>0</v>
          </cell>
          <cell r="L11387">
            <v>0</v>
          </cell>
          <cell r="M11387" t="str">
            <v>F</v>
          </cell>
          <cell r="N11387">
            <v>1</v>
          </cell>
        </row>
        <row r="11388">
          <cell r="G11388" t="str">
            <v>SPO-2021/04-0039</v>
          </cell>
        </row>
        <row r="11388">
          <cell r="I11388" t="str">
            <v>F</v>
          </cell>
          <cell r="J11388">
            <v>27500</v>
          </cell>
          <cell r="K11388">
            <v>27500</v>
          </cell>
          <cell r="L11388">
            <v>82500</v>
          </cell>
          <cell r="M11388" t="str">
            <v>F</v>
          </cell>
          <cell r="N11388">
            <v>3</v>
          </cell>
        </row>
        <row r="11389">
          <cell r="G11389" t="str">
            <v>GR-2021/02-0025</v>
          </cell>
        </row>
        <row r="11389">
          <cell r="I11389" t="str">
            <v>F</v>
          </cell>
          <cell r="J11389">
            <v>2447.15</v>
          </cell>
          <cell r="K11389">
            <v>2447.15</v>
          </cell>
          <cell r="L11389">
            <v>2447.15</v>
          </cell>
          <cell r="M11389" t="str">
            <v>F</v>
          </cell>
          <cell r="N11389">
            <v>1</v>
          </cell>
        </row>
        <row r="11390">
          <cell r="G11390" t="str">
            <v>SPO-2021/04-0038</v>
          </cell>
        </row>
        <row r="11390">
          <cell r="I11390" t="str">
            <v>F</v>
          </cell>
          <cell r="J11390">
            <v>4900</v>
          </cell>
          <cell r="K11390">
            <v>4900</v>
          </cell>
          <cell r="L11390">
            <v>14700</v>
          </cell>
          <cell r="M11390" t="str">
            <v>F</v>
          </cell>
          <cell r="N11390">
            <v>3</v>
          </cell>
        </row>
        <row r="11391">
          <cell r="G11391" t="str">
            <v>SPO-2021/03-0013, SPO-2021/05-0045, SPO-2021/04-0028, SPO-2021/09-0004, SPO-2021/06-0020</v>
          </cell>
        </row>
        <row r="11391">
          <cell r="I11391" t="str">
            <v>F</v>
          </cell>
          <cell r="J11391">
            <v>164832</v>
          </cell>
          <cell r="K11391">
            <v>164832</v>
          </cell>
          <cell r="L11391">
            <v>494496</v>
          </cell>
          <cell r="M11391" t="str">
            <v>F</v>
          </cell>
          <cell r="N11391">
            <v>3</v>
          </cell>
        </row>
        <row r="11392">
          <cell r="G11392" t="str">
            <v>GR-2021/02-0011</v>
          </cell>
        </row>
        <row r="11392">
          <cell r="I11392" t="str">
            <v>F</v>
          </cell>
          <cell r="J11392">
            <v>324.84</v>
          </cell>
          <cell r="K11392">
            <v>324.84</v>
          </cell>
          <cell r="L11392">
            <v>324.84</v>
          </cell>
          <cell r="M11392" t="str">
            <v>F</v>
          </cell>
          <cell r="N11392">
            <v>1</v>
          </cell>
        </row>
        <row r="11393">
          <cell r="F11393" t="str">
            <v>NYKU4847230</v>
          </cell>
          <cell r="G11393" t="str">
            <v>GR-2021/02-0038</v>
          </cell>
        </row>
        <row r="11393">
          <cell r="I11393" t="str">
            <v>F</v>
          </cell>
          <cell r="J11393">
            <v>523.45</v>
          </cell>
          <cell r="K11393">
            <v>523.45</v>
          </cell>
          <cell r="L11393">
            <v>523.45</v>
          </cell>
          <cell r="M11393" t="str">
            <v>F</v>
          </cell>
          <cell r="N11393">
            <v>1</v>
          </cell>
        </row>
        <row r="11394">
          <cell r="F11394" t="str">
            <v>NYKU4847230</v>
          </cell>
          <cell r="G11394" t="str">
            <v>GR-2021/02-0037</v>
          </cell>
          <cell r="H11394" t="str">
            <v>202010-S0031, 202011-S0005, 202101-S0011</v>
          </cell>
          <cell r="I11394" t="str">
            <v>F</v>
          </cell>
          <cell r="J11394">
            <v>14465.55</v>
          </cell>
          <cell r="K11394">
            <v>14465.55</v>
          </cell>
          <cell r="L11394">
            <v>14465.55</v>
          </cell>
          <cell r="M11394" t="str">
            <v>F</v>
          </cell>
          <cell r="N11394">
            <v>1</v>
          </cell>
        </row>
        <row r="11395">
          <cell r="F11395" t="str">
            <v>NYKU4847230</v>
          </cell>
          <cell r="G11395" t="str">
            <v>GR-2021/02-0036</v>
          </cell>
          <cell r="H11395" t="str">
            <v>202009-S0089</v>
          </cell>
          <cell r="I11395" t="str">
            <v>F</v>
          </cell>
          <cell r="J11395">
            <v>4897.38</v>
          </cell>
          <cell r="K11395">
            <v>4897.38</v>
          </cell>
          <cell r="L11395">
            <v>4897.38</v>
          </cell>
          <cell r="M11395" t="str">
            <v>F</v>
          </cell>
          <cell r="N11395">
            <v>1</v>
          </cell>
        </row>
        <row r="11396">
          <cell r="F11396" t="str">
            <v>NYKU4847230</v>
          </cell>
          <cell r="G11396" t="str">
            <v>GR-2021/02-0035</v>
          </cell>
          <cell r="H11396" t="str">
            <v>202005-S0037, 202012-S0060</v>
          </cell>
          <cell r="I11396" t="str">
            <v>F</v>
          </cell>
          <cell r="J11396">
            <v>1920.16</v>
          </cell>
          <cell r="K11396">
            <v>1920.16</v>
          </cell>
          <cell r="L11396">
            <v>1920.16</v>
          </cell>
          <cell r="M11396" t="str">
            <v>F</v>
          </cell>
          <cell r="N11396">
            <v>1</v>
          </cell>
        </row>
        <row r="11397">
          <cell r="F11397" t="str">
            <v>NYKU4847230</v>
          </cell>
          <cell r="G11397" t="str">
            <v>GR-2021/02-0034</v>
          </cell>
          <cell r="H11397" t="str">
            <v>202010-S0082</v>
          </cell>
          <cell r="I11397" t="str">
            <v>F</v>
          </cell>
          <cell r="J11397">
            <v>1173.45</v>
          </cell>
          <cell r="K11397">
            <v>1173.45</v>
          </cell>
          <cell r="L11397">
            <v>1173.45</v>
          </cell>
          <cell r="M11397" t="str">
            <v>F</v>
          </cell>
          <cell r="N11397">
            <v>1</v>
          </cell>
        </row>
        <row r="11398">
          <cell r="F11398" t="str">
            <v>NYKU4847230</v>
          </cell>
          <cell r="G11398" t="str">
            <v>GR-2021/02-0033</v>
          </cell>
          <cell r="H11398" t="str">
            <v>202010-S0095, 202011-S0125</v>
          </cell>
          <cell r="I11398" t="str">
            <v>F</v>
          </cell>
          <cell r="J11398">
            <v>6617.61</v>
          </cell>
          <cell r="K11398">
            <v>6617.61</v>
          </cell>
          <cell r="L11398">
            <v>6617.61</v>
          </cell>
          <cell r="M11398" t="str">
            <v>F</v>
          </cell>
          <cell r="N11398">
            <v>1</v>
          </cell>
        </row>
        <row r="11399">
          <cell r="F11399" t="str">
            <v>NYKU4847230</v>
          </cell>
          <cell r="G11399" t="str">
            <v>GR-2021/02-0032</v>
          </cell>
          <cell r="H11399" t="str">
            <v>202008-S0042, 202010-S0126, 202011-S0027, 202010-S0005, 202011-S0004, 202009-S0088, 202007-S0040</v>
          </cell>
          <cell r="I11399" t="str">
            <v>F</v>
          </cell>
          <cell r="J11399">
            <v>72085.17</v>
          </cell>
          <cell r="K11399">
            <v>72085.17</v>
          </cell>
          <cell r="L11399">
            <v>72085.17</v>
          </cell>
          <cell r="M11399" t="str">
            <v>F</v>
          </cell>
          <cell r="N11399">
            <v>1</v>
          </cell>
        </row>
        <row r="11400">
          <cell r="F11400" t="str">
            <v>NYKU4847230</v>
          </cell>
          <cell r="G11400" t="str">
            <v>GR-2021/02-0031</v>
          </cell>
          <cell r="H11400" t="str">
            <v>202012-S0023, 202012-S0077</v>
          </cell>
          <cell r="I11400" t="str">
            <v>F</v>
          </cell>
          <cell r="J11400">
            <v>18904.15</v>
          </cell>
          <cell r="K11400">
            <v>18904.15</v>
          </cell>
          <cell r="L11400">
            <v>18904.15</v>
          </cell>
          <cell r="M11400" t="str">
            <v>F</v>
          </cell>
          <cell r="N11400">
            <v>1</v>
          </cell>
        </row>
        <row r="11401">
          <cell r="F11401" t="str">
            <v>NYKU4847230</v>
          </cell>
          <cell r="G11401" t="str">
            <v>GR-2021/02-0030</v>
          </cell>
          <cell r="H11401" t="str">
            <v>202008-S0031, 202011-S0097, 202011-S0109, 202009-S0044, 202007-S0065, 202008-S0023, 202011-S0105, 202010-S0058</v>
          </cell>
          <cell r="I11401" t="str">
            <v>F</v>
          </cell>
          <cell r="J11401">
            <v>63146.86</v>
          </cell>
          <cell r="K11401">
            <v>63146.86</v>
          </cell>
          <cell r="L11401">
            <v>63146.86</v>
          </cell>
          <cell r="M11401" t="str">
            <v>F</v>
          </cell>
          <cell r="N11401">
            <v>1</v>
          </cell>
        </row>
        <row r="11402">
          <cell r="F11402" t="str">
            <v>NYKU4847230</v>
          </cell>
          <cell r="G11402" t="str">
            <v>GR-2021/02-0029</v>
          </cell>
          <cell r="H11402" t="str">
            <v>202002-S0055, 202010-S0070, 202006-S0084, 202008-S0093, 202012-S0009, 202011-S0068, 202101-S0012, 202012-S0024, 202011-S0053, 202011-S0018, 202011-S0091, 202012-S0044</v>
          </cell>
          <cell r="I11402" t="str">
            <v>F</v>
          </cell>
          <cell r="J11402">
            <v>203576.03</v>
          </cell>
          <cell r="K11402">
            <v>203576.03</v>
          </cell>
          <cell r="L11402">
            <v>203576.03</v>
          </cell>
          <cell r="M11402" t="str">
            <v>F</v>
          </cell>
          <cell r="N11402">
            <v>1</v>
          </cell>
        </row>
        <row r="11403">
          <cell r="F11403" t="str">
            <v>NYKU4847230</v>
          </cell>
          <cell r="G11403" t="str">
            <v>GR-2021/02-0028</v>
          </cell>
          <cell r="H11403" t="str">
            <v>202012-S0048, 202011-S0026, 202012-S0072, 202011-S0071, 202010-S0101, 202009-S0004, 202010-S0003, 202010-S0023, 202010-S0015, 202011-S0028, 202010-S0111, 202011-S0100, 202010-S0071, 202010-S0129, 202012-S0081</v>
          </cell>
          <cell r="I11403" t="str">
            <v>F</v>
          </cell>
          <cell r="J11403">
            <v>240910.24</v>
          </cell>
          <cell r="K11403">
            <v>240910.24</v>
          </cell>
          <cell r="L11403">
            <v>240910.24</v>
          </cell>
          <cell r="M11403" t="str">
            <v>F</v>
          </cell>
          <cell r="N11403">
            <v>1</v>
          </cell>
        </row>
        <row r="11404">
          <cell r="G11404" t="str">
            <v>GR-2021/01-0077</v>
          </cell>
        </row>
        <row r="11404">
          <cell r="I11404" t="str">
            <v>F</v>
          </cell>
          <cell r="J11404">
            <v>3074.84</v>
          </cell>
          <cell r="K11404">
            <v>3074.84</v>
          </cell>
          <cell r="L11404">
            <v>3074.84</v>
          </cell>
          <cell r="M11404" t="str">
            <v>F</v>
          </cell>
          <cell r="N11404">
            <v>1</v>
          </cell>
        </row>
        <row r="11405">
          <cell r="G11405" t="str">
            <v>SPO-2021/08-0011, SPO-2021/10-0038</v>
          </cell>
        </row>
        <row r="11405">
          <cell r="I11405" t="str">
            <v>F</v>
          </cell>
          <cell r="J11405">
            <v>141663.4</v>
          </cell>
          <cell r="K11405">
            <v>141663.4</v>
          </cell>
          <cell r="L11405">
            <v>424990.2</v>
          </cell>
          <cell r="M11405" t="str">
            <v>F</v>
          </cell>
          <cell r="N11405">
            <v>3</v>
          </cell>
        </row>
        <row r="11406">
          <cell r="G11406" t="str">
            <v>GR-2021/03-0011, GR-2021/03-0010, GR-2021/02-0043</v>
          </cell>
        </row>
        <row r="11406">
          <cell r="I11406" t="str">
            <v>F</v>
          </cell>
          <cell r="J11406">
            <v>17325</v>
          </cell>
          <cell r="K11406">
            <v>17325</v>
          </cell>
          <cell r="L11406">
            <v>17325</v>
          </cell>
          <cell r="M11406" t="str">
            <v>F</v>
          </cell>
          <cell r="N11406">
            <v>1</v>
          </cell>
        </row>
        <row r="11407">
          <cell r="G11407" t="str">
            <v>GR-2021/03-0003, GR-2021/03-0020</v>
          </cell>
        </row>
        <row r="11407">
          <cell r="I11407" t="str">
            <v>F</v>
          </cell>
          <cell r="J11407">
            <v>12000</v>
          </cell>
          <cell r="K11407">
            <v>12000</v>
          </cell>
          <cell r="L11407">
            <v>12000</v>
          </cell>
          <cell r="M11407" t="str">
            <v>F</v>
          </cell>
          <cell r="N11407">
            <v>1</v>
          </cell>
        </row>
        <row r="11408">
          <cell r="G11408" t="str">
            <v>GR-2021/02-0013, GR-2021/02-0026</v>
          </cell>
        </row>
        <row r="11408">
          <cell r="I11408" t="str">
            <v>F</v>
          </cell>
          <cell r="J11408">
            <v>12000</v>
          </cell>
          <cell r="K11408">
            <v>12000</v>
          </cell>
          <cell r="L11408">
            <v>12000</v>
          </cell>
          <cell r="M11408" t="str">
            <v>F</v>
          </cell>
          <cell r="N11408">
            <v>1</v>
          </cell>
        </row>
        <row r="11409">
          <cell r="G11409" t="str">
            <v>GR-2021/01-0076</v>
          </cell>
        </row>
        <row r="11409">
          <cell r="I11409" t="str">
            <v>F</v>
          </cell>
          <cell r="J11409">
            <v>215.82</v>
          </cell>
          <cell r="K11409">
            <v>215.82</v>
          </cell>
          <cell r="L11409">
            <v>215.82</v>
          </cell>
          <cell r="M11409" t="str">
            <v>F</v>
          </cell>
          <cell r="N11409">
            <v>1</v>
          </cell>
        </row>
        <row r="11410">
          <cell r="F11410" t="str">
            <v>WHLU5626852</v>
          </cell>
          <cell r="G11410" t="str">
            <v>GR-2021/02-0024</v>
          </cell>
          <cell r="H11410" t="str">
            <v>202002-S0036, 202012-S0074, 202011-S0009, 202010-S0099, 202002-S0001, 202101-S0010, 201911-S0050, 202011-S0086, 202008-S0007, 202009-S0021, 201910-S0065, 202009-S0053, 202005-S0026, 201911-S0034, 202012-S0046, 202008-S0058, 202012-S0017, 202010-S0096, 202010-S0094, 202011-S0094</v>
          </cell>
          <cell r="I11410" t="str">
            <v>F</v>
          </cell>
          <cell r="J11410">
            <v>23834.69</v>
          </cell>
          <cell r="K11410">
            <v>23834.69</v>
          </cell>
          <cell r="L11410">
            <v>97345.64</v>
          </cell>
          <cell r="M11410" t="str">
            <v>F</v>
          </cell>
          <cell r="N11410">
            <v>4.0842</v>
          </cell>
        </row>
        <row r="11411">
          <cell r="F11411" t="str">
            <v>BMOU6209263</v>
          </cell>
          <cell r="G11411" t="str">
            <v>GR-2021/02-0008</v>
          </cell>
          <cell r="H11411" t="str">
            <v>202010-S0033, 202008-S0076, 202012-S0005, 202011-S0058</v>
          </cell>
          <cell r="I11411" t="str">
            <v>F</v>
          </cell>
          <cell r="J11411">
            <v>19111.84</v>
          </cell>
          <cell r="K11411">
            <v>19111.84</v>
          </cell>
          <cell r="L11411">
            <v>78071.87</v>
          </cell>
          <cell r="M11411" t="str">
            <v>F</v>
          </cell>
          <cell r="N11411">
            <v>4.085</v>
          </cell>
        </row>
        <row r="11412">
          <cell r="G11412" t="str">
            <v>GR-2021/01-0074</v>
          </cell>
        </row>
        <row r="11412">
          <cell r="I11412" t="str">
            <v>F</v>
          </cell>
          <cell r="J11412">
            <v>42</v>
          </cell>
          <cell r="K11412">
            <v>42</v>
          </cell>
          <cell r="L11412">
            <v>42</v>
          </cell>
          <cell r="M11412" t="str">
            <v>F</v>
          </cell>
          <cell r="N11412">
            <v>1</v>
          </cell>
        </row>
        <row r="11413">
          <cell r="F11413" t="str">
            <v>WHSU5194163</v>
          </cell>
          <cell r="G11413" t="str">
            <v>GR-2021/02-0022</v>
          </cell>
          <cell r="H11413" t="str">
            <v>201910-S0064, 201908-S0007, 202008-S0024, 201910-S0065, 202011-S0057</v>
          </cell>
          <cell r="I11413" t="str">
            <v>F</v>
          </cell>
          <cell r="J11413">
            <v>15099.2</v>
          </cell>
          <cell r="K11413">
            <v>15099.2</v>
          </cell>
          <cell r="L11413">
            <v>61668.15</v>
          </cell>
          <cell r="M11413" t="str">
            <v>F</v>
          </cell>
          <cell r="N11413">
            <v>4.0842</v>
          </cell>
        </row>
        <row r="11414">
          <cell r="G11414" t="str">
            <v>GR-2021/02-0014</v>
          </cell>
        </row>
        <row r="11414">
          <cell r="I11414" t="str">
            <v>F</v>
          </cell>
          <cell r="J11414">
            <v>247.5</v>
          </cell>
          <cell r="K11414">
            <v>247.5</v>
          </cell>
          <cell r="L11414">
            <v>247.5</v>
          </cell>
          <cell r="M11414" t="str">
            <v>F</v>
          </cell>
          <cell r="N11414">
            <v>1</v>
          </cell>
        </row>
        <row r="11415">
          <cell r="F11415" t="str">
            <v>FBLU0097402</v>
          </cell>
          <cell r="G11415" t="str">
            <v>GR-2021/02-0021</v>
          </cell>
          <cell r="H11415" t="str">
            <v>202012-S0046, 202101-S0007, 202012-S0038, 202009-S0102, 202011-S0009, 202010-S0094, 202011-S0057</v>
          </cell>
          <cell r="I11415" t="str">
            <v>F</v>
          </cell>
          <cell r="J11415">
            <v>13701.71</v>
          </cell>
          <cell r="K11415">
            <v>13701.71</v>
          </cell>
          <cell r="L11415">
            <v>55960.52</v>
          </cell>
          <cell r="M11415" t="str">
            <v>F</v>
          </cell>
          <cell r="N11415">
            <v>4.0842</v>
          </cell>
        </row>
        <row r="11416">
          <cell r="F11416" t="str">
            <v>WHSU5648477</v>
          </cell>
          <cell r="G11416" t="str">
            <v>GR-2021/02-0007</v>
          </cell>
          <cell r="H11416" t="str">
            <v>202012-S0003, 202008-S0072, 201911-S0044, 202012-S0058, 201810-S0024, 202002-S0038</v>
          </cell>
          <cell r="I11416" t="str">
            <v>F</v>
          </cell>
          <cell r="J11416">
            <v>18740.33</v>
          </cell>
          <cell r="K11416">
            <v>18740.33</v>
          </cell>
          <cell r="L11416">
            <v>76554.25</v>
          </cell>
          <cell r="M11416" t="str">
            <v>F</v>
          </cell>
          <cell r="N11416">
            <v>4.085</v>
          </cell>
        </row>
        <row r="11417">
          <cell r="G11417" t="str">
            <v>GR-2021/01-0073</v>
          </cell>
        </row>
        <row r="11417">
          <cell r="I11417" t="str">
            <v>F</v>
          </cell>
          <cell r="J11417">
            <v>30</v>
          </cell>
          <cell r="K11417">
            <v>30</v>
          </cell>
          <cell r="L11417">
            <v>30</v>
          </cell>
          <cell r="M11417" t="str">
            <v>F</v>
          </cell>
          <cell r="N11417">
            <v>1</v>
          </cell>
        </row>
        <row r="11418">
          <cell r="I11418" t="str">
            <v>F</v>
          </cell>
          <cell r="J11418">
            <v>64</v>
          </cell>
          <cell r="K11418">
            <v>64</v>
          </cell>
          <cell r="L11418">
            <v>192</v>
          </cell>
          <cell r="M11418" t="str">
            <v>F</v>
          </cell>
          <cell r="N11418">
            <v>3</v>
          </cell>
        </row>
        <row r="11419">
          <cell r="F11419" t="str">
            <v>CSNU6341107</v>
          </cell>
          <cell r="G11419" t="str">
            <v>GR-2021/02-0027</v>
          </cell>
          <cell r="H11419" t="str">
            <v>202009-S0096, 202012-S0042, 202011-S0114, 202010-S0065, 202005-S0006, 201910-S0060, 202011-S0044, 202008-S0063, 202012-S0073, 202011-S0079, 202010-S0063, 202007-S0068</v>
          </cell>
          <cell r="I11419" t="str">
            <v>F</v>
          </cell>
          <cell r="J11419">
            <v>20935.35</v>
          </cell>
          <cell r="K11419">
            <v>20935.35</v>
          </cell>
          <cell r="L11419">
            <v>85504.16</v>
          </cell>
          <cell r="M11419" t="str">
            <v>F</v>
          </cell>
          <cell r="N11419">
            <v>4.0842</v>
          </cell>
        </row>
        <row r="11420">
          <cell r="G11420" t="str">
            <v>SPO-2021/09-0002, SPO-2021/03-0028, SPO-2021/04-0026</v>
          </cell>
        </row>
        <row r="11420">
          <cell r="I11420" t="str">
            <v>F</v>
          </cell>
          <cell r="J11420">
            <v>26290</v>
          </cell>
          <cell r="K11420">
            <v>26290</v>
          </cell>
          <cell r="L11420">
            <v>78870</v>
          </cell>
          <cell r="M11420" t="str">
            <v>F</v>
          </cell>
          <cell r="N11420">
            <v>3</v>
          </cell>
        </row>
        <row r="11421">
          <cell r="F11421" t="str">
            <v>OOLU9508577</v>
          </cell>
          <cell r="G11421" t="str">
            <v>GR-2021/02-0023</v>
          </cell>
          <cell r="H11421" t="str">
            <v>202003-S0031, 202006-S0017, 202012-S0056, 202009-S0096, 201911-S0048, 201910-S0060</v>
          </cell>
          <cell r="I11421" t="str">
            <v>F</v>
          </cell>
          <cell r="J11421">
            <v>17845.05</v>
          </cell>
          <cell r="K11421">
            <v>17845.05</v>
          </cell>
          <cell r="L11421">
            <v>72882.75</v>
          </cell>
          <cell r="M11421" t="str">
            <v>F</v>
          </cell>
          <cell r="N11421">
            <v>4.0842</v>
          </cell>
        </row>
        <row r="11422">
          <cell r="G11422" t="str">
            <v>GR-2021/01-0075</v>
          </cell>
        </row>
        <row r="11422">
          <cell r="I11422" t="str">
            <v>F</v>
          </cell>
          <cell r="J11422">
            <v>22.74</v>
          </cell>
          <cell r="K11422">
            <v>22.74</v>
          </cell>
          <cell r="L11422">
            <v>22.74</v>
          </cell>
          <cell r="M11422" t="str">
            <v>F</v>
          </cell>
          <cell r="N11422">
            <v>1</v>
          </cell>
        </row>
        <row r="11423">
          <cell r="G11423" t="str">
            <v>GR-2021/01-0078</v>
          </cell>
        </row>
        <row r="11423">
          <cell r="I11423" t="str">
            <v>F</v>
          </cell>
          <cell r="J11423">
            <v>42</v>
          </cell>
          <cell r="K11423">
            <v>42</v>
          </cell>
          <cell r="L11423">
            <v>42</v>
          </cell>
          <cell r="M11423" t="str">
            <v>F</v>
          </cell>
          <cell r="N11423">
            <v>1</v>
          </cell>
        </row>
        <row r="11424">
          <cell r="F11424" t="str">
            <v>WHSU5298208</v>
          </cell>
          <cell r="G11424" t="str">
            <v>GR-2021/01-0066</v>
          </cell>
          <cell r="H11424" t="str">
            <v>202012-S0012, 202012-S0039, 202012-S0071, 202101-S0019, 202011-S0036, 202009-S0026, 202012-S0069, 202011-S0111, 202012-S0049, 202010-S0073, 202012-S0036</v>
          </cell>
          <cell r="I11424" t="str">
            <v>F</v>
          </cell>
          <cell r="J11424">
            <v>301996.14</v>
          </cell>
          <cell r="K11424">
            <v>301996.14</v>
          </cell>
          <cell r="L11424">
            <v>301996.14</v>
          </cell>
          <cell r="M11424" t="str">
            <v>F</v>
          </cell>
          <cell r="N11424">
            <v>1</v>
          </cell>
        </row>
        <row r="11425">
          <cell r="G11425" t="str">
            <v>SPO-2021/10-0014, SPO-2021/04-0025, SPO-2021/05-0009, SPO-2021/05-0008, SPO-2021/05-0026, SPO-2021/11-0031, SPO-2021/08-0005, SPO-2021/04-0024, SPO-2021/12-0062, SPO-2021/11-0032</v>
          </cell>
        </row>
        <row r="11425">
          <cell r="I11425" t="str">
            <v>F</v>
          </cell>
          <cell r="J11425">
            <v>142593</v>
          </cell>
          <cell r="K11425">
            <v>142593</v>
          </cell>
          <cell r="L11425">
            <v>427779</v>
          </cell>
          <cell r="M11425" t="str">
            <v>F</v>
          </cell>
          <cell r="N11425">
            <v>3</v>
          </cell>
        </row>
        <row r="11426">
          <cell r="G11426" t="str">
            <v>GR-2021/02-0016</v>
          </cell>
        </row>
        <row r="11426">
          <cell r="I11426" t="str">
            <v>F</v>
          </cell>
          <cell r="J11426">
            <v>134.4</v>
          </cell>
          <cell r="K11426">
            <v>134.4</v>
          </cell>
          <cell r="L11426">
            <v>134.4</v>
          </cell>
          <cell r="M11426" t="str">
            <v>F</v>
          </cell>
          <cell r="N11426">
            <v>1</v>
          </cell>
        </row>
        <row r="11427">
          <cell r="F11427" t="str">
            <v>WHSU6005290</v>
          </cell>
          <cell r="G11427" t="str">
            <v>GR-2021/02-0012</v>
          </cell>
          <cell r="H11427" t="str">
            <v>202005-S0016, 201910-S0060, 202012-S0042, 202010-S0065, 202012-S0051, 202008-S0063</v>
          </cell>
          <cell r="I11427" t="str">
            <v>F</v>
          </cell>
          <cell r="J11427">
            <v>24172.22</v>
          </cell>
          <cell r="K11427">
            <v>24172.22</v>
          </cell>
          <cell r="L11427">
            <v>98743.52</v>
          </cell>
          <cell r="M11427" t="str">
            <v>F</v>
          </cell>
          <cell r="N11427">
            <v>4.085</v>
          </cell>
        </row>
        <row r="11428">
          <cell r="F11428" t="str">
            <v>CCLU7754051</v>
          </cell>
          <cell r="G11428" t="str">
            <v>GR-2021/02-0015</v>
          </cell>
          <cell r="H11428" t="str">
            <v>202007-S0073, 202007-S0072, 201904-S0032</v>
          </cell>
          <cell r="I11428" t="str">
            <v>F</v>
          </cell>
          <cell r="J11428">
            <v>16377.12</v>
          </cell>
          <cell r="K11428">
            <v>16377.12</v>
          </cell>
          <cell r="L11428">
            <v>66887.43</v>
          </cell>
          <cell r="M11428" t="str">
            <v>F</v>
          </cell>
          <cell r="N11428">
            <v>4.0842</v>
          </cell>
        </row>
        <row r="11429">
          <cell r="F11429" t="str">
            <v>OOCU7740550</v>
          </cell>
          <cell r="G11429" t="str">
            <v>GR-2021/01-0071</v>
          </cell>
          <cell r="H11429" t="str">
            <v>202010-S0029, 202009-S0023, 202012-S0021, 202010-S0116, 202011-S0011, 202008-S0014, 202011-S0070, 202012-S0068, 202010-S0035, 202012-S0060, 202011-S0078, 202012-S0006, 202010-S0030, 202010-S0069, 202012-S0059, 202008-S0041, 202010-S0079, 202010-S0009</v>
          </cell>
          <cell r="I11429" t="str">
            <v>F</v>
          </cell>
          <cell r="J11429">
            <v>584474.63</v>
          </cell>
          <cell r="K11429">
            <v>584474.63</v>
          </cell>
          <cell r="L11429">
            <v>584474.63</v>
          </cell>
          <cell r="M11429" t="str">
            <v>F</v>
          </cell>
          <cell r="N11429">
            <v>1</v>
          </cell>
        </row>
        <row r="11430">
          <cell r="G11430" t="str">
            <v>SPO-2021/08-0005, SPO-2021/05-0008</v>
          </cell>
        </row>
        <row r="11430">
          <cell r="I11430" t="str">
            <v>F</v>
          </cell>
          <cell r="J11430">
            <v>26000</v>
          </cell>
          <cell r="K11430">
            <v>26000</v>
          </cell>
          <cell r="L11430">
            <v>78000</v>
          </cell>
          <cell r="M11430" t="str">
            <v>F</v>
          </cell>
          <cell r="N11430">
            <v>3</v>
          </cell>
        </row>
        <row r="11431">
          <cell r="F11431" t="str">
            <v>WHLU5629091</v>
          </cell>
          <cell r="G11431" t="str">
            <v>GR-2021/02-0005</v>
          </cell>
          <cell r="H11431" t="str">
            <v>202012-S0026, 202005-S0004</v>
          </cell>
          <cell r="I11431" t="str">
            <v>F</v>
          </cell>
          <cell r="J11431">
            <v>18653.06</v>
          </cell>
          <cell r="K11431">
            <v>18653.06</v>
          </cell>
          <cell r="L11431">
            <v>76197.75</v>
          </cell>
          <cell r="M11431" t="str">
            <v>F</v>
          </cell>
          <cell r="N11431">
            <v>4.085</v>
          </cell>
        </row>
        <row r="11432">
          <cell r="F11432" t="str">
            <v>WHSU5782399</v>
          </cell>
          <cell r="G11432" t="str">
            <v>GR-2021/02-0006</v>
          </cell>
          <cell r="H11432" t="str">
            <v>202012-S0026, 202005-S0004</v>
          </cell>
          <cell r="I11432" t="str">
            <v>F</v>
          </cell>
          <cell r="J11432">
            <v>18653.06</v>
          </cell>
          <cell r="K11432">
            <v>18653.06</v>
          </cell>
          <cell r="L11432">
            <v>76197.75</v>
          </cell>
          <cell r="M11432" t="str">
            <v>F</v>
          </cell>
          <cell r="N11432">
            <v>4.085</v>
          </cell>
        </row>
        <row r="11433">
          <cell r="F11433" t="str">
            <v>TCNU2109450</v>
          </cell>
          <cell r="G11433" t="str">
            <v>GR-2021/02-0020</v>
          </cell>
          <cell r="H11433" t="str">
            <v>202011-S0064, 202012-S0029</v>
          </cell>
          <cell r="I11433" t="str">
            <v>F</v>
          </cell>
          <cell r="J11433">
            <v>19287.19</v>
          </cell>
          <cell r="K11433">
            <v>19287.19</v>
          </cell>
          <cell r="L11433">
            <v>78286.7</v>
          </cell>
          <cell r="M11433" t="str">
            <v>F</v>
          </cell>
          <cell r="N11433">
            <v>4.059</v>
          </cell>
        </row>
        <row r="11434">
          <cell r="F11434" t="str">
            <v>TCNU2109450</v>
          </cell>
          <cell r="G11434" t="str">
            <v>GR-2021/02-0019</v>
          </cell>
          <cell r="H11434" t="str">
            <v>202011-S0041, 202010-S0066</v>
          </cell>
          <cell r="I11434" t="str">
            <v>F</v>
          </cell>
          <cell r="J11434">
            <v>1450.71</v>
          </cell>
          <cell r="K11434">
            <v>1450.71</v>
          </cell>
          <cell r="L11434">
            <v>5888.43</v>
          </cell>
          <cell r="M11434" t="str">
            <v>F</v>
          </cell>
          <cell r="N11434">
            <v>4.059</v>
          </cell>
        </row>
        <row r="11435">
          <cell r="F11435" t="str">
            <v>TCNU2109450</v>
          </cell>
          <cell r="G11435" t="str">
            <v>GR-2021/02-0018</v>
          </cell>
          <cell r="H11435" t="str">
            <v>202010-S0032</v>
          </cell>
          <cell r="I11435" t="str">
            <v>F</v>
          </cell>
          <cell r="J11435">
            <v>6003.1</v>
          </cell>
          <cell r="K11435">
            <v>6003.1</v>
          </cell>
          <cell r="L11435">
            <v>24366.58</v>
          </cell>
          <cell r="M11435" t="str">
            <v>F</v>
          </cell>
          <cell r="N11435">
            <v>4.059</v>
          </cell>
        </row>
        <row r="11436">
          <cell r="F11436" t="str">
            <v>TCNU2109450</v>
          </cell>
          <cell r="G11436" t="str">
            <v>GR-2021/02-0017</v>
          </cell>
          <cell r="H11436" t="str">
            <v>202010-S0113</v>
          </cell>
          <cell r="I11436" t="str">
            <v>F</v>
          </cell>
          <cell r="J11436">
            <v>6374.14</v>
          </cell>
          <cell r="K11436">
            <v>6374.14</v>
          </cell>
          <cell r="L11436">
            <v>25872.63</v>
          </cell>
          <cell r="M11436" t="str">
            <v>F</v>
          </cell>
          <cell r="N11436">
            <v>4.059</v>
          </cell>
        </row>
        <row r="11437">
          <cell r="F11437" t="str">
            <v>WHLU6561794</v>
          </cell>
          <cell r="G11437" t="str">
            <v>GR-2021/01-0069</v>
          </cell>
          <cell r="H11437" t="str">
            <v>202011-S0079, 202011-S0075, 202012-S0010, 202012-S0016, 202010-S0001, 202011-S0022</v>
          </cell>
          <cell r="I11437" t="str">
            <v>F</v>
          </cell>
          <cell r="J11437">
            <v>17739.68</v>
          </cell>
          <cell r="K11437">
            <v>17739.68</v>
          </cell>
          <cell r="L11437">
            <v>72005.36</v>
          </cell>
          <cell r="M11437" t="str">
            <v>F</v>
          </cell>
          <cell r="N11437">
            <v>4.059</v>
          </cell>
        </row>
        <row r="11438">
          <cell r="F11438" t="str">
            <v>FBLU0101539</v>
          </cell>
          <cell r="G11438" t="str">
            <v>GR-2021/01-0068</v>
          </cell>
          <cell r="H11438" t="str">
            <v>202010-S0047</v>
          </cell>
          <cell r="I11438" t="str">
            <v>F</v>
          </cell>
          <cell r="J11438">
            <v>7752.6</v>
          </cell>
          <cell r="K11438">
            <v>7752.6</v>
          </cell>
          <cell r="L11438">
            <v>31467.8</v>
          </cell>
          <cell r="M11438" t="str">
            <v>F</v>
          </cell>
          <cell r="N11438">
            <v>4.059</v>
          </cell>
        </row>
        <row r="11439">
          <cell r="F11439" t="str">
            <v>FBLU0101539</v>
          </cell>
          <cell r="G11439" t="str">
            <v>GR-2021/01-0067</v>
          </cell>
          <cell r="H11439" t="str">
            <v>201907-S0014, POO201803006, 202011-S0063, 202007-S0068</v>
          </cell>
          <cell r="I11439" t="str">
            <v>F</v>
          </cell>
          <cell r="J11439">
            <v>19641.18</v>
          </cell>
          <cell r="K11439">
            <v>19641.18</v>
          </cell>
          <cell r="L11439">
            <v>79723.55</v>
          </cell>
          <cell r="M11439" t="str">
            <v>F</v>
          </cell>
          <cell r="N11439">
            <v>4.059</v>
          </cell>
        </row>
        <row r="11440">
          <cell r="F11440" t="str">
            <v>HASU4698935</v>
          </cell>
          <cell r="G11440" t="str">
            <v>GR-2021/01-0079</v>
          </cell>
          <cell r="H11440" t="str">
            <v>202008-S0072, 202012-S0055, 201809-S0042, 202003-S0044, 201912-S0025, 202011-S0012</v>
          </cell>
          <cell r="I11440" t="str">
            <v>F</v>
          </cell>
          <cell r="J11440">
            <v>15857.8</v>
          </cell>
          <cell r="K11440">
            <v>15857.8</v>
          </cell>
          <cell r="L11440">
            <v>64366.81</v>
          </cell>
          <cell r="M11440" t="str">
            <v>F</v>
          </cell>
          <cell r="N11440">
            <v>4.059</v>
          </cell>
        </row>
        <row r="11441">
          <cell r="G11441" t="str">
            <v>GR-2021/01-0072, GR-2021/01-0078</v>
          </cell>
        </row>
        <row r="11441">
          <cell r="I11441" t="str">
            <v>F</v>
          </cell>
          <cell r="J11441">
            <v>1725</v>
          </cell>
          <cell r="K11441">
            <v>1725</v>
          </cell>
          <cell r="L11441">
            <v>1725</v>
          </cell>
          <cell r="M11441" t="str">
            <v>F</v>
          </cell>
          <cell r="N11441">
            <v>1</v>
          </cell>
        </row>
        <row r="11442">
          <cell r="F11442" t="str">
            <v>BSIU8047613</v>
          </cell>
          <cell r="G11442" t="str">
            <v>GR-2021/01-0070</v>
          </cell>
          <cell r="H11442" t="str">
            <v>202002-S0042, 202012-S0045, 202011-S0093, 202011-S0107, 201910-S0091, 202008-S0078, 202009-S0060, 202010-S0090, 202011-S0084, 202002-S0010</v>
          </cell>
          <cell r="I11442" t="str">
            <v>F</v>
          </cell>
          <cell r="J11442">
            <v>33757.61</v>
          </cell>
          <cell r="K11442">
            <v>33757.61</v>
          </cell>
          <cell r="L11442">
            <v>137980.86</v>
          </cell>
          <cell r="M11442" t="str">
            <v>F</v>
          </cell>
          <cell r="N11442">
            <v>4.0874</v>
          </cell>
        </row>
        <row r="11443">
          <cell r="F11443" t="str">
            <v>TCLU1682813</v>
          </cell>
          <cell r="G11443" t="str">
            <v>GR-2021/01-0058</v>
          </cell>
        </row>
        <row r="11443">
          <cell r="I11443" t="str">
            <v>F</v>
          </cell>
          <cell r="J11443">
            <v>19032.95</v>
          </cell>
          <cell r="K11443">
            <v>19032.95</v>
          </cell>
          <cell r="L11443">
            <v>19032.95</v>
          </cell>
          <cell r="M11443" t="str">
            <v>F</v>
          </cell>
          <cell r="N11443">
            <v>1</v>
          </cell>
        </row>
        <row r="11444">
          <cell r="F11444" t="str">
            <v>FFAU1625171</v>
          </cell>
          <cell r="G11444" t="str">
            <v>GR-2021/01-0082</v>
          </cell>
          <cell r="H11444" t="str">
            <v>202012-S0067, 202011-S0057</v>
          </cell>
          <cell r="I11444" t="str">
            <v>F</v>
          </cell>
          <cell r="J11444">
            <v>2692.68</v>
          </cell>
          <cell r="K11444">
            <v>2692.68</v>
          </cell>
          <cell r="L11444">
            <v>10929.59</v>
          </cell>
          <cell r="M11444" t="str">
            <v>F</v>
          </cell>
          <cell r="N11444">
            <v>4.059</v>
          </cell>
        </row>
        <row r="11445">
          <cell r="G11445" t="str">
            <v>GR-2021/01-0059</v>
          </cell>
        </row>
        <row r="11445">
          <cell r="I11445" t="str">
            <v>F</v>
          </cell>
          <cell r="J11445">
            <v>544.12</v>
          </cell>
          <cell r="K11445">
            <v>544.12</v>
          </cell>
          <cell r="L11445">
            <v>544.12</v>
          </cell>
          <cell r="M11445" t="str">
            <v>F</v>
          </cell>
          <cell r="N11445">
            <v>1</v>
          </cell>
        </row>
        <row r="11446">
          <cell r="F11446" t="str">
            <v>FFAU1625171</v>
          </cell>
          <cell r="G11446" t="str">
            <v>GR-2021/01-0081</v>
          </cell>
          <cell r="H11446" t="str">
            <v>202011-S0006, 202012-S0040</v>
          </cell>
          <cell r="I11446" t="str">
            <v>F</v>
          </cell>
          <cell r="J11446">
            <v>14416</v>
          </cell>
          <cell r="K11446">
            <v>14416</v>
          </cell>
          <cell r="L11446">
            <v>58514.54</v>
          </cell>
          <cell r="M11446" t="str">
            <v>F</v>
          </cell>
          <cell r="N11446">
            <v>4.059</v>
          </cell>
        </row>
        <row r="11447">
          <cell r="F11447" t="str">
            <v>TGBU5386993</v>
          </cell>
          <cell r="G11447" t="str">
            <v>GR-2021/01-0062</v>
          </cell>
          <cell r="H11447" t="str">
            <v>202012-S0046, 202005-S0026, 202010-S0096, 202012-S0067, 202011-S0086, 202008-S0049, 202002-S0011, 202002-S0001, 202008-S0079, 202010-S0099, 202011-S0103, 202010-S0052, 202010-S0074, 202008-S0058, 202012-S0017, 202010-S0094, 202011-S0043, 202007-S0012, 201910-S0065, 202009-S0061</v>
          </cell>
          <cell r="I11447" t="str">
            <v>F</v>
          </cell>
          <cell r="J11447">
            <v>20189.58</v>
          </cell>
          <cell r="K11447">
            <v>20189.58</v>
          </cell>
          <cell r="L11447">
            <v>82522.89</v>
          </cell>
          <cell r="M11447" t="str">
            <v>F</v>
          </cell>
          <cell r="N11447">
            <v>4.0874</v>
          </cell>
        </row>
        <row r="11448">
          <cell r="F11448" t="str">
            <v>CBHU8995460</v>
          </cell>
          <cell r="G11448" t="str">
            <v>GR-2021/01-0061</v>
          </cell>
          <cell r="H11448" t="str">
            <v>202012-S0035, 202010-S0096, 202012-S0067, 202009-S0105, 202011-S0034, 201910-S0065, 202012-S0017</v>
          </cell>
          <cell r="I11448" t="str">
            <v>F</v>
          </cell>
          <cell r="J11448">
            <v>16146.9</v>
          </cell>
          <cell r="K11448">
            <v>16146.9</v>
          </cell>
          <cell r="L11448">
            <v>65998.84</v>
          </cell>
          <cell r="M11448" t="str">
            <v>F</v>
          </cell>
          <cell r="N11448">
            <v>4.0874</v>
          </cell>
        </row>
        <row r="11449">
          <cell r="G11449" t="str">
            <v>SPO-2021/03-0028</v>
          </cell>
        </row>
        <row r="11449">
          <cell r="I11449" t="str">
            <v>F</v>
          </cell>
          <cell r="J11449">
            <v>9805</v>
          </cell>
          <cell r="K11449">
            <v>9805</v>
          </cell>
          <cell r="L11449">
            <v>29415</v>
          </cell>
          <cell r="M11449" t="str">
            <v>F</v>
          </cell>
          <cell r="N11449">
            <v>3</v>
          </cell>
        </row>
        <row r="11450">
          <cell r="F11450" t="str">
            <v>CXDU1115453</v>
          </cell>
          <cell r="G11450" t="str">
            <v>GR-2021/01-0065</v>
          </cell>
          <cell r="H11450" t="str">
            <v>202009-S0033, 202011-S0040, 202012-S0067</v>
          </cell>
          <cell r="I11450" t="str">
            <v>F</v>
          </cell>
          <cell r="J11450">
            <v>14163.99</v>
          </cell>
          <cell r="K11450">
            <v>14163.99</v>
          </cell>
          <cell r="L11450">
            <v>57893.89</v>
          </cell>
          <cell r="M11450" t="str">
            <v>F</v>
          </cell>
          <cell r="N11450">
            <v>4.0874</v>
          </cell>
        </row>
        <row r="11451">
          <cell r="F11451" t="str">
            <v>CBHU8921831</v>
          </cell>
          <cell r="G11451" t="str">
            <v>GR-2021/01-0064</v>
          </cell>
          <cell r="H11451" t="str">
            <v>202011-S0057</v>
          </cell>
          <cell r="I11451" t="str">
            <v>F</v>
          </cell>
          <cell r="J11451">
            <v>14459.08</v>
          </cell>
          <cell r="K11451">
            <v>14459.08</v>
          </cell>
          <cell r="L11451">
            <v>59100.04</v>
          </cell>
          <cell r="M11451" t="str">
            <v>F</v>
          </cell>
          <cell r="N11451">
            <v>4.0874</v>
          </cell>
        </row>
        <row r="11452">
          <cell r="F11452" t="str">
            <v>TBGU7780440</v>
          </cell>
          <cell r="G11452" t="str">
            <v>GR-2021/01-0063</v>
          </cell>
          <cell r="H11452" t="str">
            <v>202011-S0057, 202010-S0094</v>
          </cell>
          <cell r="I11452" t="str">
            <v>F</v>
          </cell>
          <cell r="J11452">
            <v>13527.64</v>
          </cell>
          <cell r="K11452">
            <v>13527.64</v>
          </cell>
          <cell r="L11452">
            <v>55292.88</v>
          </cell>
          <cell r="M11452" t="str">
            <v>F</v>
          </cell>
          <cell r="N11452">
            <v>4.0874</v>
          </cell>
        </row>
        <row r="11453">
          <cell r="F11453" t="str">
            <v>MIOU4930919</v>
          </cell>
          <cell r="G11453" t="str">
            <v>GR-2021/02-0010</v>
          </cell>
          <cell r="H11453" t="str">
            <v>202012-S0028</v>
          </cell>
          <cell r="I11453" t="str">
            <v>F</v>
          </cell>
          <cell r="J11453">
            <v>60</v>
          </cell>
          <cell r="K11453">
            <v>60</v>
          </cell>
          <cell r="L11453">
            <v>245.1</v>
          </cell>
          <cell r="M11453" t="str">
            <v>F</v>
          </cell>
          <cell r="N11453">
            <v>4.085</v>
          </cell>
        </row>
        <row r="11454">
          <cell r="F11454" t="str">
            <v>MIOU4930919</v>
          </cell>
          <cell r="G11454" t="str">
            <v>GR-2021/02-0009</v>
          </cell>
          <cell r="H11454" t="str">
            <v>201912-S0025, 201810-S0024, 202002-S0038, 202012-S0079, 202010-S0088, 201809-S0042, 202006-S0074, 202012-S0003, 202006-S0015, 202011-S0012, 202012-S0055, 202012-S0058, 201910-S0019, 202009-S0076</v>
          </cell>
          <cell r="I11454" t="str">
            <v>F</v>
          </cell>
          <cell r="J11454">
            <v>15566.87</v>
          </cell>
          <cell r="K11454">
            <v>15566.87</v>
          </cell>
          <cell r="L11454">
            <v>63590.66</v>
          </cell>
          <cell r="M11454" t="str">
            <v>F</v>
          </cell>
          <cell r="N11454">
            <v>4.085</v>
          </cell>
        </row>
        <row r="11455">
          <cell r="F11455" t="str">
            <v>WHSU5955940</v>
          </cell>
          <cell r="G11455" t="str">
            <v>GR-2021/01-0060</v>
          </cell>
          <cell r="H11455" t="str">
            <v>201811-S0075</v>
          </cell>
          <cell r="I11455" t="str">
            <v>F</v>
          </cell>
          <cell r="J11455">
            <v>26336.33</v>
          </cell>
          <cell r="K11455">
            <v>26336.33</v>
          </cell>
          <cell r="L11455">
            <v>107647.12</v>
          </cell>
          <cell r="M11455" t="str">
            <v>F</v>
          </cell>
          <cell r="N11455">
            <v>4.0874</v>
          </cell>
        </row>
        <row r="11456">
          <cell r="G11456" t="str">
            <v>SPO-2021/03-0036</v>
          </cell>
        </row>
        <row r="11456">
          <cell r="I11456" t="str">
            <v>F</v>
          </cell>
          <cell r="J11456">
            <v>13560</v>
          </cell>
          <cell r="K11456">
            <v>13560</v>
          </cell>
          <cell r="L11456">
            <v>40680</v>
          </cell>
          <cell r="M11456" t="str">
            <v>F</v>
          </cell>
          <cell r="N11456">
            <v>3</v>
          </cell>
        </row>
        <row r="11457">
          <cell r="F11457" t="str">
            <v>FCIU9595018</v>
          </cell>
          <cell r="G11457" t="str">
            <v>GR-2021/01-0053</v>
          </cell>
          <cell r="H11457" t="str">
            <v>202010-S0079, 202009-S0030, 202010-S0009, 202010-S0035, 202008-S0077, 202010-S0016, 202011-S0098, 202011-S0011, 202010-S0018, 202011-S0070, 201906-S0034, 202008-S0051, 202008-S0075, 202011-S0042</v>
          </cell>
          <cell r="I11457" t="str">
            <v>F</v>
          </cell>
          <cell r="J11457">
            <v>452494.59</v>
          </cell>
          <cell r="K11457">
            <v>452494.59</v>
          </cell>
          <cell r="L11457">
            <v>452494.59</v>
          </cell>
          <cell r="M11457" t="str">
            <v>F</v>
          </cell>
          <cell r="N11457">
            <v>1</v>
          </cell>
        </row>
        <row r="11458">
          <cell r="I11458" t="str">
            <v>F</v>
          </cell>
          <cell r="J11458">
            <v>7236</v>
          </cell>
          <cell r="K11458">
            <v>7236</v>
          </cell>
          <cell r="L11458">
            <v>21708</v>
          </cell>
          <cell r="M11458" t="str">
            <v>F</v>
          </cell>
          <cell r="N11458">
            <v>3</v>
          </cell>
        </row>
        <row r="11459">
          <cell r="I11459" t="str">
            <v>F</v>
          </cell>
          <cell r="J11459">
            <v>16080</v>
          </cell>
          <cell r="K11459">
            <v>16080</v>
          </cell>
          <cell r="L11459">
            <v>48240</v>
          </cell>
          <cell r="M11459" t="str">
            <v>F</v>
          </cell>
          <cell r="N11459">
            <v>3</v>
          </cell>
        </row>
        <row r="11460">
          <cell r="I11460" t="str">
            <v>F</v>
          </cell>
          <cell r="J11460">
            <v>22500</v>
          </cell>
          <cell r="K11460">
            <v>22500</v>
          </cell>
          <cell r="L11460">
            <v>67500</v>
          </cell>
          <cell r="M11460" t="str">
            <v>F</v>
          </cell>
          <cell r="N11460">
            <v>3</v>
          </cell>
        </row>
        <row r="11461">
          <cell r="I11461" t="str">
            <v>F</v>
          </cell>
          <cell r="J11461">
            <v>24300</v>
          </cell>
          <cell r="K11461">
            <v>24300</v>
          </cell>
          <cell r="L11461">
            <v>72900</v>
          </cell>
          <cell r="M11461" t="str">
            <v>F</v>
          </cell>
          <cell r="N11461">
            <v>3</v>
          </cell>
        </row>
        <row r="11462">
          <cell r="I11462" t="str">
            <v>F</v>
          </cell>
          <cell r="J11462">
            <v>54000</v>
          </cell>
          <cell r="K11462">
            <v>54000</v>
          </cell>
          <cell r="L11462">
            <v>162000</v>
          </cell>
          <cell r="M11462" t="str">
            <v>F</v>
          </cell>
          <cell r="N11462">
            <v>3</v>
          </cell>
        </row>
        <row r="11463">
          <cell r="G11463" t="str">
            <v>SPO-2021/03-0009, SPO-2021/04-0007, SPO-2021/12-0069, SPO-2021/04-0049, SPO-2021/06-0034, SPO-2021/06-0033, SPO-2021/04-0004</v>
          </cell>
        </row>
        <row r="11463">
          <cell r="I11463" t="str">
            <v>F</v>
          </cell>
          <cell r="J11463">
            <v>95568</v>
          </cell>
          <cell r="K11463">
            <v>95568</v>
          </cell>
          <cell r="L11463">
            <v>95568</v>
          </cell>
          <cell r="M11463" t="str">
            <v>F</v>
          </cell>
          <cell r="N11463">
            <v>1</v>
          </cell>
        </row>
        <row r="11464">
          <cell r="G11464" t="str">
            <v>SPO-2021/04-0052, SPO-2021/04-0007, SPO-2021/06-0029, SPO-2021/04-0051, SPO-2021/06-0016</v>
          </cell>
        </row>
        <row r="11464">
          <cell r="I11464" t="str">
            <v>F</v>
          </cell>
          <cell r="J11464">
            <v>188400</v>
          </cell>
          <cell r="K11464">
            <v>188400</v>
          </cell>
          <cell r="L11464">
            <v>565200</v>
          </cell>
          <cell r="M11464" t="str">
            <v>F</v>
          </cell>
          <cell r="N11464">
            <v>3</v>
          </cell>
        </row>
        <row r="11465">
          <cell r="G11465" t="str">
            <v>SPO-2021/05-0024</v>
          </cell>
        </row>
        <row r="11465">
          <cell r="I11465" t="str">
            <v>F</v>
          </cell>
          <cell r="J11465">
            <v>69</v>
          </cell>
          <cell r="K11465">
            <v>69</v>
          </cell>
          <cell r="L11465">
            <v>207</v>
          </cell>
          <cell r="M11465" t="str">
            <v>F</v>
          </cell>
          <cell r="N11465">
            <v>3</v>
          </cell>
        </row>
        <row r="11466">
          <cell r="G11466" t="str">
            <v>SPO-2021/08-0026</v>
          </cell>
        </row>
        <row r="11466">
          <cell r="I11466" t="str">
            <v>F</v>
          </cell>
          <cell r="J11466">
            <v>320</v>
          </cell>
          <cell r="K11466">
            <v>320</v>
          </cell>
          <cell r="L11466">
            <v>960</v>
          </cell>
          <cell r="M11466" t="str">
            <v>F</v>
          </cell>
          <cell r="N11466">
            <v>3</v>
          </cell>
        </row>
        <row r="11467">
          <cell r="F11467" t="str">
            <v>TCLU8566610</v>
          </cell>
          <cell r="G11467" t="str">
            <v>GR-2021/01-0048</v>
          </cell>
          <cell r="H11467" t="str">
            <v>202010-S0068, 202010-S0031, 202012-S0033, 202010-S0022, 202008-S0080, 202009-S0045</v>
          </cell>
          <cell r="I11467" t="str">
            <v>F</v>
          </cell>
          <cell r="J11467">
            <v>55276.5</v>
          </cell>
          <cell r="K11467">
            <v>55276.5</v>
          </cell>
          <cell r="L11467">
            <v>55276.5</v>
          </cell>
          <cell r="M11467" t="str">
            <v>F</v>
          </cell>
          <cell r="N11467">
            <v>1</v>
          </cell>
        </row>
        <row r="11468">
          <cell r="F11468" t="str">
            <v>TCLU8566610</v>
          </cell>
          <cell r="G11468" t="str">
            <v>GR-2021/01-0047</v>
          </cell>
          <cell r="H11468" t="str">
            <v>202010-S0040, 202010-S0012, 202011-S0127</v>
          </cell>
          <cell r="I11468" t="str">
            <v>F</v>
          </cell>
          <cell r="J11468">
            <v>3641.7</v>
          </cell>
          <cell r="K11468">
            <v>3641.7</v>
          </cell>
          <cell r="L11468">
            <v>3641.7</v>
          </cell>
          <cell r="M11468" t="str">
            <v>F</v>
          </cell>
          <cell r="N11468">
            <v>1</v>
          </cell>
        </row>
        <row r="11469">
          <cell r="F11469" t="str">
            <v>TCLU8566610</v>
          </cell>
          <cell r="G11469" t="str">
            <v>GR-2021/01-0046</v>
          </cell>
          <cell r="H11469" t="str">
            <v>202010-S0032, 202003-S0004</v>
          </cell>
          <cell r="I11469" t="str">
            <v>F</v>
          </cell>
          <cell r="J11469">
            <v>35450.03</v>
          </cell>
          <cell r="K11469">
            <v>35450.03</v>
          </cell>
          <cell r="L11469">
            <v>35450.03</v>
          </cell>
          <cell r="M11469" t="str">
            <v>F</v>
          </cell>
          <cell r="N11469">
            <v>1</v>
          </cell>
        </row>
        <row r="11470">
          <cell r="F11470" t="str">
            <v>TCLU8566610</v>
          </cell>
          <cell r="G11470" t="str">
            <v>GR-2021/01-0045</v>
          </cell>
          <cell r="H11470" t="str">
            <v>202008-S0093, 202010-S0070, 202010-S0125, 202011-S0059, 202012-S0009, 202008-S0047, 202011-S0090, 202006-S0070, 202010-S0104, 202012-S0044, 202011-S0018</v>
          </cell>
          <cell r="I11470" t="str">
            <v>F</v>
          </cell>
          <cell r="J11470">
            <v>191742.26</v>
          </cell>
          <cell r="K11470">
            <v>191742.26</v>
          </cell>
          <cell r="L11470">
            <v>191742.26</v>
          </cell>
          <cell r="M11470" t="str">
            <v>F</v>
          </cell>
          <cell r="N11470">
            <v>1</v>
          </cell>
        </row>
        <row r="11471">
          <cell r="F11471" t="str">
            <v>BSIU8047824</v>
          </cell>
          <cell r="G11471" t="str">
            <v>GR-2021/01-0050</v>
          </cell>
          <cell r="H11471" t="str">
            <v>202010-S0115, 201911-S0050, 202008-S0024, 202010-S0074</v>
          </cell>
          <cell r="I11471" t="str">
            <v>F</v>
          </cell>
          <cell r="J11471">
            <v>17343.16</v>
          </cell>
          <cell r="K11471">
            <v>17343.16</v>
          </cell>
          <cell r="L11471">
            <v>71015.04</v>
          </cell>
          <cell r="M11471" t="str">
            <v>F</v>
          </cell>
          <cell r="N11471">
            <v>4.0947</v>
          </cell>
        </row>
        <row r="11472">
          <cell r="F11472" t="str">
            <v>TCLU8566610</v>
          </cell>
          <cell r="G11472" t="str">
            <v>GR-2021/01-0044</v>
          </cell>
          <cell r="H11472" t="str">
            <v>202012-S0062, 202010-S0017, 202008-S0045, 202010-S0092</v>
          </cell>
          <cell r="I11472" t="str">
            <v>F</v>
          </cell>
          <cell r="J11472">
            <v>35243.56</v>
          </cell>
          <cell r="K11472">
            <v>35243.56</v>
          </cell>
          <cell r="L11472">
            <v>35243.56</v>
          </cell>
          <cell r="M11472" t="str">
            <v>F</v>
          </cell>
          <cell r="N11472">
            <v>1</v>
          </cell>
        </row>
        <row r="11473">
          <cell r="F11473" t="str">
            <v>TCLU8566610</v>
          </cell>
          <cell r="G11473" t="str">
            <v>GR-2021/01-0043</v>
          </cell>
          <cell r="H11473" t="str">
            <v>202009-S0075</v>
          </cell>
          <cell r="I11473" t="str">
            <v>F</v>
          </cell>
          <cell r="J11473">
            <v>45863.79</v>
          </cell>
          <cell r="K11473">
            <v>45863.79</v>
          </cell>
          <cell r="L11473">
            <v>45863.79</v>
          </cell>
          <cell r="M11473" t="str">
            <v>F</v>
          </cell>
          <cell r="N11473">
            <v>1</v>
          </cell>
        </row>
        <row r="11474">
          <cell r="F11474" t="str">
            <v>TCLU8566610</v>
          </cell>
          <cell r="G11474" t="str">
            <v>GR-2021/01-0042</v>
          </cell>
          <cell r="H11474" t="str">
            <v>202012-S0008</v>
          </cell>
          <cell r="I11474" t="str">
            <v>F</v>
          </cell>
          <cell r="J11474">
            <v>4839.96</v>
          </cell>
          <cell r="K11474">
            <v>4839.96</v>
          </cell>
          <cell r="L11474">
            <v>4839.96</v>
          </cell>
          <cell r="M11474" t="str">
            <v>F</v>
          </cell>
          <cell r="N11474">
            <v>1</v>
          </cell>
        </row>
        <row r="11475">
          <cell r="F11475" t="str">
            <v>TCLU8566610</v>
          </cell>
          <cell r="G11475" t="str">
            <v>GR-2021/01-0041</v>
          </cell>
          <cell r="H11475" t="str">
            <v>202010-S0061, 202011-S0051, 202012-S0018, 202010-S0042</v>
          </cell>
          <cell r="I11475" t="str">
            <v>F</v>
          </cell>
          <cell r="J11475">
            <v>36179.34</v>
          </cell>
          <cell r="K11475">
            <v>36179.34</v>
          </cell>
          <cell r="L11475">
            <v>36179.34</v>
          </cell>
          <cell r="M11475" t="str">
            <v>F</v>
          </cell>
          <cell r="N11475">
            <v>1</v>
          </cell>
        </row>
        <row r="11476">
          <cell r="F11476" t="str">
            <v>TCLU8566610</v>
          </cell>
          <cell r="G11476" t="str">
            <v>GR-2021/01-0040</v>
          </cell>
          <cell r="H11476" t="str">
            <v>202011-S0105, 202008-S0023, 202010-S0019</v>
          </cell>
          <cell r="I11476" t="str">
            <v>F</v>
          </cell>
          <cell r="J11476">
            <v>16830.77</v>
          </cell>
          <cell r="K11476">
            <v>16830.77</v>
          </cell>
          <cell r="L11476">
            <v>16830.77</v>
          </cell>
          <cell r="M11476" t="str">
            <v>F</v>
          </cell>
          <cell r="N11476">
            <v>1</v>
          </cell>
        </row>
        <row r="11477">
          <cell r="F11477" t="str">
            <v>BEAU4001656</v>
          </cell>
          <cell r="G11477" t="str">
            <v>GR-2021/01-0052</v>
          </cell>
          <cell r="H11477" t="str">
            <v>202012-S0003, 202012-S0058, 202010-S0051, 201810-S0024, 202012-S0015, 201912-S0025, 202008-S0081, 202008-S0059, 202006-S0074</v>
          </cell>
          <cell r="I11477" t="str">
            <v>F</v>
          </cell>
          <cell r="J11477">
            <v>18648.82</v>
          </cell>
          <cell r="K11477">
            <v>18648.82</v>
          </cell>
          <cell r="L11477">
            <v>76361.32</v>
          </cell>
          <cell r="M11477" t="str">
            <v>F</v>
          </cell>
          <cell r="N11477">
            <v>4.0947</v>
          </cell>
        </row>
        <row r="11478">
          <cell r="F11478" t="str">
            <v>TCLU8566610</v>
          </cell>
          <cell r="G11478" t="str">
            <v>GR-2021/01-0039</v>
          </cell>
          <cell r="H11478" t="str">
            <v>202010-S0003, 202011-S0008, 202010-S0071, 202011-S0049, 202009-S0046, 202011-S0071, 202010-S0015, 202011-S0073, 202011-S0081, 202011-S0028, 202011-S0076, 202011-S0026, 202009-S0004, 202012-S0048, 202010-S0101, 202010-S0023</v>
          </cell>
          <cell r="I11478" t="str">
            <v>F</v>
          </cell>
          <cell r="J11478">
            <v>230491.39</v>
          </cell>
          <cell r="K11478">
            <v>230491.39</v>
          </cell>
          <cell r="L11478">
            <v>230491.39</v>
          </cell>
          <cell r="M11478" t="str">
            <v>F</v>
          </cell>
          <cell r="N11478">
            <v>1</v>
          </cell>
        </row>
        <row r="11479">
          <cell r="G11479" t="str">
            <v>GR-2021/01-0057</v>
          </cell>
        </row>
        <row r="11479">
          <cell r="I11479" t="str">
            <v>F</v>
          </cell>
          <cell r="J11479">
            <v>1883.96</v>
          </cell>
          <cell r="K11479">
            <v>1883.96</v>
          </cell>
          <cell r="L11479">
            <v>1883.96</v>
          </cell>
          <cell r="M11479" t="str">
            <v>F</v>
          </cell>
          <cell r="N11479">
            <v>1</v>
          </cell>
        </row>
        <row r="11480">
          <cell r="G11480" t="str">
            <v>SPO-2021/05-0036</v>
          </cell>
        </row>
        <row r="11480">
          <cell r="I11480" t="str">
            <v>F</v>
          </cell>
          <cell r="J11480">
            <v>10500</v>
          </cell>
          <cell r="K11480">
            <v>10500</v>
          </cell>
          <cell r="L11480">
            <v>31500</v>
          </cell>
          <cell r="M11480" t="str">
            <v>F</v>
          </cell>
          <cell r="N11480">
            <v>3</v>
          </cell>
          <cell r="O11480" t="str">
            <v>N</v>
          </cell>
        </row>
        <row r="11481">
          <cell r="F11481" t="str">
            <v>TSTU0524460</v>
          </cell>
          <cell r="G11481" t="str">
            <v>GR-2021/01-0049</v>
          </cell>
          <cell r="H11481" t="str">
            <v>202011-S0016, 202009-S0066, 202009-S0089, 202008-S0001, 202010-S0072, 202007-S0033, 202011-S0021</v>
          </cell>
          <cell r="I11481" t="str">
            <v>F</v>
          </cell>
          <cell r="J11481">
            <v>15562.15</v>
          </cell>
          <cell r="K11481">
            <v>15562.15</v>
          </cell>
          <cell r="L11481">
            <v>63722.34</v>
          </cell>
          <cell r="M11481" t="str">
            <v>F</v>
          </cell>
          <cell r="N11481">
            <v>4.0947</v>
          </cell>
        </row>
        <row r="11482">
          <cell r="F11482" t="str">
            <v>PARU5086712</v>
          </cell>
          <cell r="G11482" t="str">
            <v>GR-2021/02-0001</v>
          </cell>
          <cell r="H11482" t="str">
            <v>202010-S0041, 202009-S0020, 202010-S0033, 202008-S0076, 202007-S0039, 202012-S0005, 202002-S0012, 202008-S0004</v>
          </cell>
          <cell r="I11482" t="str">
            <v>F</v>
          </cell>
          <cell r="J11482">
            <v>21023.45</v>
          </cell>
          <cell r="K11482">
            <v>21023.45</v>
          </cell>
          <cell r="L11482">
            <v>85931.25</v>
          </cell>
          <cell r="M11482" t="str">
            <v>F</v>
          </cell>
          <cell r="N11482">
            <v>4.0874</v>
          </cell>
        </row>
        <row r="11483">
          <cell r="F11483" t="str">
            <v>TEMU7736410</v>
          </cell>
          <cell r="G11483" t="str">
            <v>GR-2021/01-0051</v>
          </cell>
          <cell r="H11483" t="str">
            <v>202009-S0084, 202011-S0015</v>
          </cell>
          <cell r="I11483" t="str">
            <v>F</v>
          </cell>
          <cell r="J11483">
            <v>10184.2</v>
          </cell>
          <cell r="K11483">
            <v>10184.2</v>
          </cell>
          <cell r="L11483">
            <v>41575.98</v>
          </cell>
          <cell r="M11483" t="str">
            <v>F</v>
          </cell>
          <cell r="N11483">
            <v>4.0824</v>
          </cell>
        </row>
        <row r="11484">
          <cell r="F11484" t="str">
            <v>TGBU5217226</v>
          </cell>
          <cell r="G11484" t="str">
            <v>GR-2021/01-0080</v>
          </cell>
          <cell r="H11484" t="str">
            <v>202009-S0066, 202011-S0021, 202009-S0039, 202007-S0033, 202009-S0089, 202011-S0016</v>
          </cell>
          <cell r="I11484" t="str">
            <v>F</v>
          </cell>
          <cell r="J11484">
            <v>14717.44</v>
          </cell>
          <cell r="K11484">
            <v>14717.44</v>
          </cell>
          <cell r="L11484">
            <v>60156.06</v>
          </cell>
          <cell r="M11484" t="str">
            <v>F</v>
          </cell>
          <cell r="N11484">
            <v>4.0874</v>
          </cell>
        </row>
        <row r="11485">
          <cell r="F11485" t="str">
            <v>FFAU3280150</v>
          </cell>
          <cell r="G11485" t="str">
            <v>GR-2021/02-0004</v>
          </cell>
          <cell r="H11485" t="str">
            <v>202010-S0113, 202012-S0027, 202003-S0030</v>
          </cell>
          <cell r="I11485" t="str">
            <v>F</v>
          </cell>
          <cell r="J11485">
            <v>7272.76</v>
          </cell>
          <cell r="K11485">
            <v>7272.76</v>
          </cell>
          <cell r="L11485">
            <v>29709.22</v>
          </cell>
          <cell r="M11485" t="str">
            <v>F</v>
          </cell>
          <cell r="N11485">
            <v>4.085</v>
          </cell>
        </row>
        <row r="11486">
          <cell r="F11486" t="str">
            <v>FFAU3280150</v>
          </cell>
          <cell r="G11486" t="str">
            <v>GR-2021/02-0003</v>
          </cell>
          <cell r="H11486" t="str">
            <v>202009-S0066, 202011-S0021, 202009-S0089</v>
          </cell>
          <cell r="I11486" t="str">
            <v>F</v>
          </cell>
          <cell r="J11486">
            <v>7720.67</v>
          </cell>
          <cell r="K11486">
            <v>7720.67</v>
          </cell>
          <cell r="L11486">
            <v>31538.94</v>
          </cell>
          <cell r="M11486" t="str">
            <v>F</v>
          </cell>
          <cell r="N11486">
            <v>4.085</v>
          </cell>
        </row>
        <row r="11487">
          <cell r="F11487" t="str">
            <v>CSNU7803350</v>
          </cell>
          <cell r="G11487" t="str">
            <v>GR-2021/01-0083</v>
          </cell>
          <cell r="H11487" t="str">
            <v>202009-S0019, 202009-S0068, 202011-S0019, 202010-S0122</v>
          </cell>
          <cell r="I11487" t="str">
            <v>F</v>
          </cell>
          <cell r="J11487">
            <v>15872.14</v>
          </cell>
          <cell r="K11487">
            <v>15872.14</v>
          </cell>
          <cell r="L11487">
            <v>64837.69</v>
          </cell>
          <cell r="M11487" t="str">
            <v>F</v>
          </cell>
          <cell r="N11487">
            <v>4.085</v>
          </cell>
        </row>
        <row r="11488">
          <cell r="F11488" t="str">
            <v>CCLU6800492</v>
          </cell>
          <cell r="G11488" t="str">
            <v>GR-2021/01-0023</v>
          </cell>
          <cell r="H11488" t="str">
            <v>202010-S0042, 202011-S0089</v>
          </cell>
          <cell r="I11488" t="str">
            <v>F</v>
          </cell>
          <cell r="J11488">
            <v>21319.19</v>
          </cell>
          <cell r="K11488">
            <v>21319.19</v>
          </cell>
          <cell r="L11488">
            <v>21319.19</v>
          </cell>
          <cell r="M11488" t="str">
            <v>F</v>
          </cell>
          <cell r="N11488">
            <v>1</v>
          </cell>
        </row>
        <row r="11489">
          <cell r="F11489" t="str">
            <v>CCLU6800492</v>
          </cell>
          <cell r="G11489" t="str">
            <v>GR-2021/01-0022</v>
          </cell>
          <cell r="H11489" t="str">
            <v>202008-S0047, 202012-S0009, 202011-S0068, 202006-S0070, 202010-S0070, 202003-S0006</v>
          </cell>
          <cell r="I11489" t="str">
            <v>F</v>
          </cell>
          <cell r="J11489">
            <v>63007.88</v>
          </cell>
          <cell r="K11489">
            <v>63007.88</v>
          </cell>
          <cell r="L11489">
            <v>63007.88</v>
          </cell>
          <cell r="M11489" t="str">
            <v>F</v>
          </cell>
          <cell r="N11489">
            <v>1</v>
          </cell>
        </row>
        <row r="11490">
          <cell r="F11490" t="str">
            <v>CCLU6800492</v>
          </cell>
          <cell r="G11490" t="str">
            <v>GR-2021/01-0021</v>
          </cell>
          <cell r="H11490" t="str">
            <v>202010-S0015, 202010-S0038, 202010-S0071, 202011-S0028</v>
          </cell>
          <cell r="I11490" t="str">
            <v>F</v>
          </cell>
          <cell r="J11490">
            <v>106989.88</v>
          </cell>
          <cell r="K11490">
            <v>106989.88</v>
          </cell>
          <cell r="L11490">
            <v>106989.88</v>
          </cell>
          <cell r="M11490" t="str">
            <v>F</v>
          </cell>
          <cell r="N11490">
            <v>1</v>
          </cell>
        </row>
        <row r="11491">
          <cell r="F11491" t="str">
            <v>TRHU4076430</v>
          </cell>
          <cell r="G11491" t="str">
            <v>GR-2021/01-0034</v>
          </cell>
          <cell r="H11491" t="str">
            <v>202011-S0016, 202009-S0039, 202011-S0021, 202010-S0027, 202010-S0060, 202010-S0076, 202011-S0039</v>
          </cell>
          <cell r="I11491" t="str">
            <v>F</v>
          </cell>
          <cell r="J11491">
            <v>14478.74</v>
          </cell>
          <cell r="K11491">
            <v>14478.74</v>
          </cell>
          <cell r="L11491">
            <v>59286.1</v>
          </cell>
          <cell r="M11491" t="str">
            <v>F</v>
          </cell>
          <cell r="N11491">
            <v>4.0947</v>
          </cell>
        </row>
        <row r="11492">
          <cell r="F11492" t="str">
            <v>PARU4878510</v>
          </cell>
          <cell r="G11492" t="str">
            <v>GR-2021/01-0033</v>
          </cell>
        </row>
        <row r="11492">
          <cell r="I11492" t="str">
            <v>F</v>
          </cell>
          <cell r="J11492">
            <v>53441.4</v>
          </cell>
          <cell r="K11492">
            <v>53441.4</v>
          </cell>
          <cell r="L11492">
            <v>53441.4</v>
          </cell>
          <cell r="M11492" t="str">
            <v>F</v>
          </cell>
          <cell r="N11492">
            <v>1</v>
          </cell>
        </row>
        <row r="11493">
          <cell r="F11493" t="str">
            <v>PARU4878510</v>
          </cell>
          <cell r="G11493" t="str">
            <v>GR-2021/01-0032</v>
          </cell>
          <cell r="H11493" t="str">
            <v>202011-S0038, 202011-S0047, 202011-S0010</v>
          </cell>
          <cell r="I11493" t="str">
            <v>F</v>
          </cell>
          <cell r="J11493">
            <v>17804.45</v>
          </cell>
          <cell r="K11493">
            <v>17804.45</v>
          </cell>
          <cell r="L11493">
            <v>17804.45</v>
          </cell>
          <cell r="M11493" t="str">
            <v>F</v>
          </cell>
          <cell r="N11493">
            <v>1</v>
          </cell>
        </row>
        <row r="11494">
          <cell r="F11494" t="str">
            <v>PARU4878510</v>
          </cell>
          <cell r="G11494" t="str">
            <v>GR-2021/01-0031</v>
          </cell>
          <cell r="H11494" t="str">
            <v>202011-S0048</v>
          </cell>
          <cell r="I11494" t="str">
            <v>F</v>
          </cell>
          <cell r="J11494">
            <v>1393.1</v>
          </cell>
          <cell r="K11494">
            <v>1393.1</v>
          </cell>
          <cell r="L11494">
            <v>1393.1</v>
          </cell>
          <cell r="M11494" t="str">
            <v>F</v>
          </cell>
          <cell r="N11494">
            <v>1</v>
          </cell>
        </row>
        <row r="11495">
          <cell r="F11495" t="str">
            <v>PARU4878510</v>
          </cell>
          <cell r="G11495" t="str">
            <v>GR-2021/01-0030</v>
          </cell>
          <cell r="H11495" t="str">
            <v>202010-S0091, 202011-S0054</v>
          </cell>
          <cell r="I11495" t="str">
            <v>F</v>
          </cell>
          <cell r="J11495">
            <v>25082.35</v>
          </cell>
          <cell r="K11495">
            <v>25082.35</v>
          </cell>
          <cell r="L11495">
            <v>25082.35</v>
          </cell>
          <cell r="M11495" t="str">
            <v>F</v>
          </cell>
          <cell r="N11495">
            <v>1</v>
          </cell>
        </row>
        <row r="11496">
          <cell r="F11496" t="str">
            <v>PARU4878510</v>
          </cell>
          <cell r="G11496" t="str">
            <v>GR-2021/01-0029</v>
          </cell>
          <cell r="H11496" t="str">
            <v>202012-S0011, 202009-S0083, 202009-S0063</v>
          </cell>
          <cell r="I11496" t="str">
            <v>F</v>
          </cell>
          <cell r="J11496">
            <v>14830.86</v>
          </cell>
          <cell r="K11496">
            <v>14830.86</v>
          </cell>
          <cell r="L11496">
            <v>14830.86</v>
          </cell>
          <cell r="M11496" t="str">
            <v>F</v>
          </cell>
          <cell r="N11496">
            <v>1</v>
          </cell>
        </row>
        <row r="11497">
          <cell r="F11497" t="str">
            <v>PARU4878510</v>
          </cell>
          <cell r="G11497" t="str">
            <v>GR-2021/01-0028</v>
          </cell>
          <cell r="H11497" t="str">
            <v>202009-S0104</v>
          </cell>
          <cell r="I11497" t="str">
            <v>F</v>
          </cell>
          <cell r="J11497">
            <v>20775.29</v>
          </cell>
          <cell r="K11497">
            <v>20775.29</v>
          </cell>
          <cell r="L11497">
            <v>20775.29</v>
          </cell>
          <cell r="M11497" t="str">
            <v>F</v>
          </cell>
          <cell r="N11497">
            <v>1</v>
          </cell>
        </row>
        <row r="11498">
          <cell r="F11498" t="str">
            <v>PARU4878510</v>
          </cell>
          <cell r="G11498" t="str">
            <v>GR-2021/01-0035</v>
          </cell>
          <cell r="H11498" t="str">
            <v>202010-S0071, 202010-S0038, 202010-S0003</v>
          </cell>
          <cell r="I11498" t="str">
            <v>F</v>
          </cell>
          <cell r="J11498">
            <v>78383.7</v>
          </cell>
          <cell r="K11498">
            <v>78383.7</v>
          </cell>
          <cell r="L11498">
            <v>78383.7</v>
          </cell>
          <cell r="M11498" t="str">
            <v>F</v>
          </cell>
          <cell r="N11498">
            <v>1</v>
          </cell>
        </row>
        <row r="11499">
          <cell r="G11499" t="str">
            <v>SPO-2021/05-0057, SPO-2021/12-0045, SPO-2021/04-0022</v>
          </cell>
        </row>
        <row r="11499">
          <cell r="I11499" t="str">
            <v>F</v>
          </cell>
          <cell r="J11499">
            <v>22698</v>
          </cell>
          <cell r="K11499">
            <v>22698</v>
          </cell>
          <cell r="L11499">
            <v>68094</v>
          </cell>
          <cell r="M11499" t="str">
            <v>F</v>
          </cell>
          <cell r="N11499">
            <v>3</v>
          </cell>
          <cell r="O11499" t="str">
            <v>N</v>
          </cell>
        </row>
        <row r="11500">
          <cell r="G11500" t="str">
            <v>SPO-2021/12-0045, SPO-2021/12-0046, SPO-2021/10-0008, SPO-2022/07-0043, SPO-2022/06-0008</v>
          </cell>
        </row>
        <row r="11500">
          <cell r="I11500" t="str">
            <v>F</v>
          </cell>
          <cell r="J11500">
            <v>169598</v>
          </cell>
          <cell r="K11500">
            <v>169598</v>
          </cell>
          <cell r="L11500">
            <v>508794</v>
          </cell>
          <cell r="M11500" t="str">
            <v>F</v>
          </cell>
          <cell r="N11500">
            <v>3</v>
          </cell>
          <cell r="O11500" t="str">
            <v>L</v>
          </cell>
        </row>
        <row r="11501">
          <cell r="F11501" t="str">
            <v>PARU4878510</v>
          </cell>
          <cell r="G11501" t="str">
            <v>GR-2021/01-0026</v>
          </cell>
        </row>
        <row r="11501">
          <cell r="I11501" t="str">
            <v>F</v>
          </cell>
          <cell r="J11501">
            <v>1579.09</v>
          </cell>
          <cell r="K11501">
            <v>1579.09</v>
          </cell>
          <cell r="L11501">
            <v>1579.09</v>
          </cell>
          <cell r="M11501" t="str">
            <v>F</v>
          </cell>
          <cell r="N11501">
            <v>1</v>
          </cell>
        </row>
        <row r="11502">
          <cell r="F11502" t="str">
            <v>PARU4878510</v>
          </cell>
          <cell r="G11502" t="str">
            <v>GR-2021/01-0027</v>
          </cell>
          <cell r="H11502" t="str">
            <v>202011-S0090, 202009-S0103, 202010-S0070, 202012-S0044, 202010-S0125, 202011-S0018, 202009-S0014, 202006-S0070</v>
          </cell>
          <cell r="I11502" t="str">
            <v>F</v>
          </cell>
          <cell r="J11502">
            <v>122568.24</v>
          </cell>
          <cell r="K11502">
            <v>122568.24</v>
          </cell>
          <cell r="L11502">
            <v>122568.24</v>
          </cell>
          <cell r="M11502" t="str">
            <v>F</v>
          </cell>
          <cell r="N11502">
            <v>1</v>
          </cell>
        </row>
        <row r="11503">
          <cell r="F11503" t="str">
            <v>PARU4878510</v>
          </cell>
          <cell r="G11503" t="str">
            <v>GR-2021/01-0025</v>
          </cell>
          <cell r="H11503" t="str">
            <v>202010-S0092, 202012-S0062, 202008-S0045</v>
          </cell>
          <cell r="I11503" t="str">
            <v>F</v>
          </cell>
          <cell r="J11503">
            <v>13912.89</v>
          </cell>
          <cell r="K11503">
            <v>13912.89</v>
          </cell>
          <cell r="L11503">
            <v>13912.89</v>
          </cell>
          <cell r="M11503" t="str">
            <v>F</v>
          </cell>
          <cell r="N11503">
            <v>1</v>
          </cell>
        </row>
        <row r="11504">
          <cell r="F11504" t="str">
            <v>GESU5506125</v>
          </cell>
          <cell r="G11504" t="str">
            <v>GR-2021/01-0038</v>
          </cell>
          <cell r="H11504" t="str">
            <v>202006-S0090</v>
          </cell>
          <cell r="I11504" t="str">
            <v>F</v>
          </cell>
          <cell r="J11504">
            <v>27688.98</v>
          </cell>
          <cell r="K11504">
            <v>27688.98</v>
          </cell>
          <cell r="L11504">
            <v>27688.98</v>
          </cell>
          <cell r="M11504" t="str">
            <v>F</v>
          </cell>
          <cell r="N11504">
            <v>1</v>
          </cell>
        </row>
        <row r="11505">
          <cell r="F11505" t="str">
            <v>PARU4878510</v>
          </cell>
          <cell r="G11505" t="str">
            <v>GR-2021/01-0024</v>
          </cell>
          <cell r="H11505" t="str">
            <v>202009-S0044</v>
          </cell>
          <cell r="I11505" t="str">
            <v>F</v>
          </cell>
          <cell r="J11505">
            <v>4592.83</v>
          </cell>
          <cell r="K11505">
            <v>4592.83</v>
          </cell>
          <cell r="L11505">
            <v>4592.83</v>
          </cell>
          <cell r="M11505" t="str">
            <v>F</v>
          </cell>
          <cell r="N11505">
            <v>1</v>
          </cell>
        </row>
        <row r="11506">
          <cell r="F11506" t="str">
            <v>GESU5506125</v>
          </cell>
          <cell r="G11506" t="str">
            <v>GR-2021/01-0037</v>
          </cell>
          <cell r="H11506" t="str">
            <v>202010-S0028, 202010-S0083</v>
          </cell>
          <cell r="I11506" t="str">
            <v>F</v>
          </cell>
          <cell r="J11506">
            <v>18430.99</v>
          </cell>
          <cell r="K11506">
            <v>18430.99</v>
          </cell>
          <cell r="L11506">
            <v>18430.99</v>
          </cell>
          <cell r="M11506" t="str">
            <v>F</v>
          </cell>
          <cell r="N11506">
            <v>1</v>
          </cell>
        </row>
        <row r="11507">
          <cell r="F11507" t="str">
            <v>TCNU6800829</v>
          </cell>
          <cell r="G11507" t="str">
            <v>GR-2021/01-0020</v>
          </cell>
          <cell r="H11507" t="str">
            <v>202010-S0108</v>
          </cell>
          <cell r="I11507" t="str">
            <v>F</v>
          </cell>
          <cell r="J11507">
            <v>88484.55</v>
          </cell>
          <cell r="K11507">
            <v>88484.55</v>
          </cell>
          <cell r="L11507">
            <v>88484.55</v>
          </cell>
          <cell r="M11507" t="str">
            <v>F</v>
          </cell>
          <cell r="N11507">
            <v>1</v>
          </cell>
        </row>
        <row r="11508">
          <cell r="F11508" t="str">
            <v>GESU5506125</v>
          </cell>
          <cell r="G11508" t="str">
            <v>GR-2021/01-0036</v>
          </cell>
          <cell r="H11508" t="str">
            <v>202011-S0003, 202009-S0023, 202011-S0098, 202009-S0065, 202010-S0106, 202012-S0021, 202005-S0020, 202010-S0105, 202008-S0014, 202007-S0011, 202010-S0035, 202011-S0011, 202010-S0069, 202009-S0005, 202010-S0079, 202010-S0009</v>
          </cell>
          <cell r="I11508" t="str">
            <v>F</v>
          </cell>
          <cell r="J11508">
            <v>555442.59</v>
          </cell>
          <cell r="K11508">
            <v>555442.59</v>
          </cell>
          <cell r="L11508">
            <v>555442.59</v>
          </cell>
          <cell r="M11508" t="str">
            <v>F</v>
          </cell>
          <cell r="N11508">
            <v>1</v>
          </cell>
        </row>
        <row r="11509">
          <cell r="F11509" t="str">
            <v>FFAU1524263</v>
          </cell>
          <cell r="G11509" t="str">
            <v>GR-2021/01-0019</v>
          </cell>
          <cell r="H11509" t="str">
            <v>202010-S0102, 202008-S0051, 201906-S0034, 202004-S0014, 202012-S0060, 202009-S0073, 202010-S0079, 202010-S0118, 202010-S0037, 202011-S0123, 202010-S0127, 202011-S0098, 202010-S0018, 202011-S0011, 202008-S0041, 202010-S0116</v>
          </cell>
          <cell r="I11509" t="str">
            <v>F</v>
          </cell>
          <cell r="J11509">
            <v>307912.78</v>
          </cell>
          <cell r="K11509">
            <v>307912.78</v>
          </cell>
          <cell r="L11509">
            <v>307912.78</v>
          </cell>
          <cell r="M11509" t="str">
            <v>F</v>
          </cell>
          <cell r="N11509">
            <v>1</v>
          </cell>
        </row>
        <row r="11510">
          <cell r="G11510" t="str">
            <v>SPO-2021/04-0026</v>
          </cell>
        </row>
        <row r="11510">
          <cell r="I11510" t="str">
            <v>F</v>
          </cell>
          <cell r="J11510">
            <v>1020</v>
          </cell>
          <cell r="K11510">
            <v>1020</v>
          </cell>
          <cell r="L11510">
            <v>3060</v>
          </cell>
          <cell r="M11510" t="str">
            <v>F</v>
          </cell>
          <cell r="N11510">
            <v>3</v>
          </cell>
        </row>
        <row r="11511">
          <cell r="G11511" t="str">
            <v>SPO-2021/01-0074, SPO-2021/04-0001</v>
          </cell>
        </row>
        <row r="11511">
          <cell r="I11511" t="str">
            <v>F</v>
          </cell>
          <cell r="J11511">
            <v>42150</v>
          </cell>
          <cell r="K11511">
            <v>42150</v>
          </cell>
          <cell r="L11511">
            <v>126450</v>
          </cell>
          <cell r="M11511" t="str">
            <v>F</v>
          </cell>
          <cell r="N11511">
            <v>3</v>
          </cell>
        </row>
        <row r="11512">
          <cell r="G11512" t="str">
            <v>SPO-2021/03-0031, SPO-2021/10-0034, SPO-2021/03-0014</v>
          </cell>
        </row>
        <row r="11512">
          <cell r="I11512" t="str">
            <v>F</v>
          </cell>
          <cell r="J11512">
            <v>13350</v>
          </cell>
          <cell r="K11512">
            <v>13350</v>
          </cell>
          <cell r="L11512">
            <v>40050</v>
          </cell>
          <cell r="M11512" t="str">
            <v>F</v>
          </cell>
          <cell r="N11512">
            <v>3</v>
          </cell>
        </row>
        <row r="11513">
          <cell r="I11513" t="str">
            <v>F</v>
          </cell>
          <cell r="J11513">
            <v>51.28</v>
          </cell>
          <cell r="K11513">
            <v>51.28</v>
          </cell>
          <cell r="L11513">
            <v>153.84</v>
          </cell>
          <cell r="M11513" t="str">
            <v>F</v>
          </cell>
          <cell r="N11513">
            <v>3</v>
          </cell>
        </row>
        <row r="11514">
          <cell r="G11514" t="str">
            <v>SPO-2021/05-0019, SPO-2021/05-0022</v>
          </cell>
        </row>
        <row r="11514">
          <cell r="I11514" t="str">
            <v>F</v>
          </cell>
          <cell r="J11514">
            <v>30064</v>
          </cell>
          <cell r="K11514">
            <v>30064</v>
          </cell>
          <cell r="L11514">
            <v>90192</v>
          </cell>
          <cell r="M11514" t="str">
            <v>F</v>
          </cell>
          <cell r="N11514">
            <v>3</v>
          </cell>
        </row>
        <row r="11515">
          <cell r="G11515" t="str">
            <v>SPO-2021/03-0036</v>
          </cell>
        </row>
        <row r="11515">
          <cell r="I11515" t="str">
            <v>F</v>
          </cell>
          <cell r="J11515">
            <v>2900</v>
          </cell>
          <cell r="K11515">
            <v>2900</v>
          </cell>
          <cell r="L11515">
            <v>8700</v>
          </cell>
          <cell r="M11515" t="str">
            <v>F</v>
          </cell>
          <cell r="N11515">
            <v>3</v>
          </cell>
        </row>
        <row r="11516">
          <cell r="F11516" t="str">
            <v>CSNU7590444</v>
          </cell>
          <cell r="G11516" t="str">
            <v>GR-2021/01-0015</v>
          </cell>
          <cell r="H11516" t="str">
            <v>202007-S0074</v>
          </cell>
          <cell r="I11516" t="str">
            <v>F</v>
          </cell>
          <cell r="J11516">
            <v>37923.8</v>
          </cell>
          <cell r="K11516">
            <v>37923.8</v>
          </cell>
          <cell r="L11516">
            <v>188852.94</v>
          </cell>
          <cell r="M11516" t="str">
            <v>F</v>
          </cell>
          <cell r="N11516">
            <v>4.9798</v>
          </cell>
        </row>
        <row r="11517">
          <cell r="F11517" t="str">
            <v>FFAU3089308</v>
          </cell>
          <cell r="G11517" t="str">
            <v>GR-2021/01-0013</v>
          </cell>
          <cell r="H11517" t="str">
            <v>202011-S0106, 202011-S0066, 202012-S0002, 201910-S0091, 202011-S0119, 202002-S0042, 202010-S0043, 202010-S0064</v>
          </cell>
          <cell r="I11517" t="str">
            <v>F</v>
          </cell>
          <cell r="J11517">
            <v>33592.4</v>
          </cell>
          <cell r="K11517">
            <v>33592.4</v>
          </cell>
          <cell r="L11517">
            <v>137550.8</v>
          </cell>
          <cell r="M11517" t="str">
            <v>F</v>
          </cell>
          <cell r="N11517">
            <v>4.0947</v>
          </cell>
        </row>
        <row r="11518">
          <cell r="G11518" t="str">
            <v>SPO-2021/04-0013</v>
          </cell>
        </row>
        <row r="11518">
          <cell r="I11518" t="str">
            <v>F</v>
          </cell>
          <cell r="J11518">
            <v>52500</v>
          </cell>
          <cell r="K11518">
            <v>52500</v>
          </cell>
          <cell r="L11518">
            <v>157500</v>
          </cell>
          <cell r="M11518" t="str">
            <v>F</v>
          </cell>
          <cell r="N11518">
            <v>3</v>
          </cell>
        </row>
        <row r="11519">
          <cell r="G11519" t="str">
            <v>SPO-2021/04-0006, SPO-2021/03-0012</v>
          </cell>
        </row>
        <row r="11519">
          <cell r="I11519" t="str">
            <v>F</v>
          </cell>
          <cell r="J11519">
            <v>16224</v>
          </cell>
          <cell r="K11519">
            <v>16224</v>
          </cell>
          <cell r="L11519">
            <v>48672</v>
          </cell>
          <cell r="M11519" t="str">
            <v>F</v>
          </cell>
          <cell r="N11519">
            <v>3</v>
          </cell>
        </row>
        <row r="11520">
          <cell r="F11520" t="str">
            <v>BSIU8047254</v>
          </cell>
          <cell r="G11520" t="str">
            <v>GR-2021/01-0011</v>
          </cell>
          <cell r="H11520" t="str">
            <v>202009-S0068, 202009-S0019, 202009-S0002, 202008-S0029, 202011-S0019</v>
          </cell>
          <cell r="I11520" t="str">
            <v>F</v>
          </cell>
          <cell r="J11520">
            <v>16031.88</v>
          </cell>
          <cell r="K11520">
            <v>16031.88</v>
          </cell>
          <cell r="L11520">
            <v>65645.74</v>
          </cell>
          <cell r="M11520" t="str">
            <v>F</v>
          </cell>
          <cell r="N11520">
            <v>4.0947</v>
          </cell>
        </row>
        <row r="11521">
          <cell r="I11521" t="str">
            <v>T</v>
          </cell>
          <cell r="J11521">
            <v>28.4</v>
          </cell>
          <cell r="K11521">
            <v>28.4</v>
          </cell>
          <cell r="L11521">
            <v>28.4</v>
          </cell>
          <cell r="M11521" t="str">
            <v>F</v>
          </cell>
          <cell r="N11521">
            <v>1</v>
          </cell>
        </row>
        <row r="11522">
          <cell r="G11522" t="str">
            <v>SPO-2021/03-0030, SPO-2021/01-0083, SPO-2021/06-0041</v>
          </cell>
        </row>
        <row r="11522">
          <cell r="I11522" t="str">
            <v>F</v>
          </cell>
          <cell r="J11522">
            <v>96472</v>
          </cell>
          <cell r="K11522">
            <v>96472</v>
          </cell>
          <cell r="L11522">
            <v>289416</v>
          </cell>
          <cell r="M11522" t="str">
            <v>F</v>
          </cell>
          <cell r="N11522">
            <v>3</v>
          </cell>
        </row>
        <row r="11523">
          <cell r="F11523" t="str">
            <v>OOCU7766046</v>
          </cell>
          <cell r="G11523" t="str">
            <v>GR-2021/01-0012</v>
          </cell>
          <cell r="H11523" t="str">
            <v>202009-S0053, 202012-S0067, 202010-S0074</v>
          </cell>
          <cell r="I11523" t="str">
            <v>F</v>
          </cell>
          <cell r="J11523">
            <v>14710.78</v>
          </cell>
          <cell r="K11523">
            <v>14710.78</v>
          </cell>
          <cell r="L11523">
            <v>60236.23</v>
          </cell>
          <cell r="M11523" t="str">
            <v>F</v>
          </cell>
          <cell r="N11523">
            <v>4.0947</v>
          </cell>
        </row>
        <row r="11524">
          <cell r="F11524" t="str">
            <v>FSCU8779426</v>
          </cell>
          <cell r="G11524" t="str">
            <v>GR-2021/01-0009</v>
          </cell>
          <cell r="H11524" t="str">
            <v>202009-S0033, 202011-S0029, 202011-S0040, 202010-S0074, 202011-S0057, 202012-S0038, 202006-S0079</v>
          </cell>
          <cell r="I11524" t="str">
            <v>F</v>
          </cell>
          <cell r="J11524">
            <v>14595.84</v>
          </cell>
          <cell r="K11524">
            <v>14595.84</v>
          </cell>
          <cell r="L11524">
            <v>59689.69</v>
          </cell>
          <cell r="M11524" t="str">
            <v>F</v>
          </cell>
          <cell r="N11524">
            <v>4.0895</v>
          </cell>
        </row>
        <row r="11525">
          <cell r="G11525" t="str">
            <v>SPO-2021/01-0091</v>
          </cell>
        </row>
        <row r="11525">
          <cell r="I11525" t="str">
            <v>F</v>
          </cell>
          <cell r="J11525">
            <v>2520</v>
          </cell>
          <cell r="K11525">
            <v>2520</v>
          </cell>
          <cell r="L11525">
            <v>7560</v>
          </cell>
          <cell r="M11525" t="str">
            <v>F</v>
          </cell>
          <cell r="N11525">
            <v>3</v>
          </cell>
        </row>
        <row r="11526">
          <cell r="F11526" t="str">
            <v>BMOU6935944</v>
          </cell>
          <cell r="G11526" t="str">
            <v>GR-2021/01-0010</v>
          </cell>
          <cell r="H11526" t="str">
            <v>202009-S0015, 202010-S0033, 202002-S0071, 202006-S0022, 202006-S0039, 202011-S0087, 202009-S0020, 202002-S0012, 202011-S0121</v>
          </cell>
          <cell r="I11526" t="str">
            <v>F</v>
          </cell>
          <cell r="J11526">
            <v>17972.65</v>
          </cell>
          <cell r="K11526">
            <v>17972.65</v>
          </cell>
          <cell r="L11526">
            <v>73499.15</v>
          </cell>
          <cell r="M11526" t="str">
            <v>F</v>
          </cell>
          <cell r="N11526">
            <v>4.0895</v>
          </cell>
        </row>
        <row r="11527">
          <cell r="G11527" t="str">
            <v>SPO-2021/01-0081, SPO-2021/10-0020, SPO-2021/08-0033</v>
          </cell>
        </row>
        <row r="11527">
          <cell r="I11527" t="str">
            <v>F</v>
          </cell>
          <cell r="J11527">
            <v>7970</v>
          </cell>
          <cell r="K11527">
            <v>7970</v>
          </cell>
          <cell r="L11527">
            <v>23910</v>
          </cell>
          <cell r="M11527" t="str">
            <v>F</v>
          </cell>
          <cell r="N11527">
            <v>3</v>
          </cell>
        </row>
        <row r="11528">
          <cell r="I11528" t="str">
            <v>T</v>
          </cell>
          <cell r="J11528">
            <v>36000</v>
          </cell>
          <cell r="K11528">
            <v>36000</v>
          </cell>
          <cell r="L11528">
            <v>108000</v>
          </cell>
          <cell r="M11528" t="str">
            <v>F</v>
          </cell>
          <cell r="N11528">
            <v>3</v>
          </cell>
        </row>
        <row r="11529">
          <cell r="F11529" t="str">
            <v>EITU1463132</v>
          </cell>
          <cell r="G11529" t="str">
            <v>GR-2021/01-0007</v>
          </cell>
          <cell r="H11529" t="str">
            <v>202009-S0015, 202010-S0033, 202008-S0076, 202010-S0075</v>
          </cell>
          <cell r="I11529" t="str">
            <v>F</v>
          </cell>
          <cell r="J11529">
            <v>21193.34</v>
          </cell>
          <cell r="K11529">
            <v>21193.34</v>
          </cell>
          <cell r="L11529">
            <v>87115.22</v>
          </cell>
          <cell r="M11529" t="str">
            <v>F</v>
          </cell>
          <cell r="N11529">
            <v>4.1105</v>
          </cell>
        </row>
        <row r="11530">
          <cell r="I11530" t="str">
            <v>F</v>
          </cell>
          <cell r="J11530">
            <v>111.5</v>
          </cell>
          <cell r="K11530">
            <v>111.5</v>
          </cell>
          <cell r="L11530">
            <v>334.5</v>
          </cell>
          <cell r="M11530" t="str">
            <v>F</v>
          </cell>
          <cell r="N11530">
            <v>3</v>
          </cell>
        </row>
        <row r="11531">
          <cell r="G11531" t="str">
            <v>GR-2021/01-0006</v>
          </cell>
        </row>
        <row r="11531">
          <cell r="I11531" t="str">
            <v>F</v>
          </cell>
          <cell r="J11531">
            <v>3206.78</v>
          </cell>
          <cell r="K11531">
            <v>3206.78</v>
          </cell>
          <cell r="L11531">
            <v>3206.78</v>
          </cell>
          <cell r="M11531" t="str">
            <v>F</v>
          </cell>
          <cell r="N11531">
            <v>1</v>
          </cell>
        </row>
        <row r="11532">
          <cell r="G11532" t="str">
            <v>SPO-2021/01-0078</v>
          </cell>
        </row>
        <row r="11532">
          <cell r="I11532" t="str">
            <v>F</v>
          </cell>
          <cell r="J11532">
            <v>15000</v>
          </cell>
          <cell r="K11532">
            <v>15000</v>
          </cell>
          <cell r="L11532">
            <v>45000</v>
          </cell>
          <cell r="M11532" t="str">
            <v>F</v>
          </cell>
          <cell r="N11532">
            <v>3</v>
          </cell>
        </row>
        <row r="11533">
          <cell r="G11533" t="str">
            <v>GR-2021/01-0054</v>
          </cell>
        </row>
        <row r="11533">
          <cell r="I11533" t="str">
            <v>F</v>
          </cell>
          <cell r="J11533">
            <v>1180</v>
          </cell>
          <cell r="K11533">
            <v>1180</v>
          </cell>
          <cell r="L11533">
            <v>1180</v>
          </cell>
          <cell r="M11533" t="str">
            <v>F</v>
          </cell>
          <cell r="N11533">
            <v>1</v>
          </cell>
        </row>
        <row r="11534">
          <cell r="F11534" t="str">
            <v>EGHU9792025</v>
          </cell>
          <cell r="G11534" t="str">
            <v>GR-2021/01-0005</v>
          </cell>
          <cell r="H11534" t="str">
            <v>202011-S0087, 202008-S0004, 202008-S0076, 202010-S0062, 202009-S0054, 202010-S0033, 202012-S0005</v>
          </cell>
          <cell r="I11534" t="str">
            <v>F</v>
          </cell>
          <cell r="J11534">
            <v>19336.31</v>
          </cell>
          <cell r="K11534">
            <v>19336.31</v>
          </cell>
          <cell r="L11534">
            <v>79481.9</v>
          </cell>
          <cell r="M11534" t="str">
            <v>F</v>
          </cell>
          <cell r="N11534">
            <v>4.1105</v>
          </cell>
        </row>
        <row r="11535">
          <cell r="G11535" t="str">
            <v>SPO-2021/04-0039</v>
          </cell>
        </row>
        <row r="11535">
          <cell r="I11535" t="str">
            <v>F</v>
          </cell>
          <cell r="J11535">
            <v>200</v>
          </cell>
          <cell r="K11535">
            <v>200</v>
          </cell>
          <cell r="L11535">
            <v>600</v>
          </cell>
          <cell r="M11535" t="str">
            <v>F</v>
          </cell>
          <cell r="N11535">
            <v>3</v>
          </cell>
        </row>
        <row r="11536">
          <cell r="G11536" t="str">
            <v>GR-2021/01-0072</v>
          </cell>
        </row>
        <row r="11536">
          <cell r="I11536" t="str">
            <v>F</v>
          </cell>
          <cell r="J11536">
            <v>1900</v>
          </cell>
          <cell r="K11536">
            <v>1900</v>
          </cell>
          <cell r="L11536">
            <v>1900</v>
          </cell>
          <cell r="M11536" t="str">
            <v>F</v>
          </cell>
          <cell r="N11536">
            <v>1</v>
          </cell>
        </row>
        <row r="11537">
          <cell r="I11537" t="str">
            <v>F</v>
          </cell>
          <cell r="J11537">
            <v>2412</v>
          </cell>
          <cell r="K11537">
            <v>2412</v>
          </cell>
          <cell r="L11537">
            <v>7236</v>
          </cell>
          <cell r="M11537" t="str">
            <v>F</v>
          </cell>
          <cell r="N11537">
            <v>3</v>
          </cell>
        </row>
        <row r="11538">
          <cell r="G11538" t="str">
            <v>SPO-2021/06-0050</v>
          </cell>
        </row>
        <row r="11538">
          <cell r="I11538" t="str">
            <v>F</v>
          </cell>
          <cell r="J11538">
            <v>6000</v>
          </cell>
          <cell r="K11538">
            <v>6000</v>
          </cell>
          <cell r="L11538">
            <v>18000</v>
          </cell>
          <cell r="M11538" t="str">
            <v>F</v>
          </cell>
          <cell r="N11538">
            <v>3</v>
          </cell>
        </row>
        <row r="11539">
          <cell r="G11539" t="str">
            <v>SPO-2021/04-0027</v>
          </cell>
        </row>
        <row r="11539">
          <cell r="I11539" t="str">
            <v>F</v>
          </cell>
          <cell r="J11539">
            <v>520</v>
          </cell>
          <cell r="K11539">
            <v>520</v>
          </cell>
          <cell r="L11539">
            <v>1560</v>
          </cell>
          <cell r="M11539" t="str">
            <v>F</v>
          </cell>
          <cell r="N11539">
            <v>3</v>
          </cell>
        </row>
        <row r="11540">
          <cell r="G11540" t="str">
            <v>SPO-2021/03-0010</v>
          </cell>
        </row>
        <row r="11540">
          <cell r="I11540" t="str">
            <v>F</v>
          </cell>
          <cell r="J11540">
            <v>1260</v>
          </cell>
          <cell r="K11540">
            <v>1260</v>
          </cell>
          <cell r="L11540">
            <v>3780</v>
          </cell>
          <cell r="M11540" t="str">
            <v>F</v>
          </cell>
          <cell r="N11540">
            <v>3</v>
          </cell>
        </row>
        <row r="11541">
          <cell r="G11541" t="str">
            <v>SPO-2021/04-0023</v>
          </cell>
        </row>
        <row r="11541">
          <cell r="I11541" t="str">
            <v>F</v>
          </cell>
          <cell r="J11541">
            <v>75000</v>
          </cell>
          <cell r="K11541">
            <v>75000</v>
          </cell>
          <cell r="L11541">
            <v>225000</v>
          </cell>
          <cell r="M11541" t="str">
            <v>F</v>
          </cell>
          <cell r="N11541">
            <v>3</v>
          </cell>
        </row>
        <row r="11542">
          <cell r="G11542" t="str">
            <v>GR-2020/12-0071</v>
          </cell>
        </row>
        <row r="11542">
          <cell r="I11542" t="str">
            <v>F</v>
          </cell>
          <cell r="J11542">
            <v>9128.85</v>
          </cell>
          <cell r="K11542">
            <v>9128.85</v>
          </cell>
          <cell r="L11542">
            <v>9128.85</v>
          </cell>
          <cell r="M11542" t="str">
            <v>F</v>
          </cell>
          <cell r="N11542">
            <v>1</v>
          </cell>
        </row>
        <row r="11543">
          <cell r="G11543" t="str">
            <v>GR-2021/01-0055, GR-2020/12-0070, GR-2021/01-0056</v>
          </cell>
        </row>
        <row r="11543">
          <cell r="I11543" t="str">
            <v>F</v>
          </cell>
          <cell r="J11543">
            <v>1095.44</v>
          </cell>
          <cell r="K11543">
            <v>1095.44</v>
          </cell>
          <cell r="L11543">
            <v>1095.44</v>
          </cell>
          <cell r="M11543" t="str">
            <v>F</v>
          </cell>
          <cell r="N11543">
            <v>1</v>
          </cell>
        </row>
        <row r="11544">
          <cell r="F11544" t="str">
            <v>MIOU4914116</v>
          </cell>
          <cell r="G11544" t="str">
            <v>GR-2021/01-0004</v>
          </cell>
          <cell r="H11544" t="str">
            <v>202012-S0071, 202012-S0049, 202011-S0111, 202009-S0055, 202010-S0073, 202009-S0077, 202011-S0088, 202009-S0026, 202010-S0021, 202009-S0095, 202011-S0030, 202010-S0010, 202010-S0103, 202012-S0069</v>
          </cell>
          <cell r="I11544" t="str">
            <v>F</v>
          </cell>
          <cell r="J11544">
            <v>370799.66</v>
          </cell>
          <cell r="K11544">
            <v>370799.66</v>
          </cell>
          <cell r="L11544">
            <v>370799.66</v>
          </cell>
          <cell r="M11544" t="str">
            <v>F</v>
          </cell>
          <cell r="N11544">
            <v>1</v>
          </cell>
        </row>
        <row r="11545">
          <cell r="G11545" t="str">
            <v>SPO-2021/04-0038</v>
          </cell>
        </row>
        <row r="11545">
          <cell r="I11545" t="str">
            <v>F</v>
          </cell>
          <cell r="J11545">
            <v>1777.7</v>
          </cell>
          <cell r="K11545">
            <v>1777.7</v>
          </cell>
          <cell r="L11545">
            <v>1758145.3</v>
          </cell>
          <cell r="M11545" t="str">
            <v>F</v>
          </cell>
          <cell r="N11545">
            <v>989</v>
          </cell>
        </row>
        <row r="11546">
          <cell r="F11546" t="str">
            <v>TCLU1569392</v>
          </cell>
          <cell r="G11546" t="str">
            <v>GR-2021/01-0003</v>
          </cell>
          <cell r="H11546" t="str">
            <v>202010-S0036, 202007-S0068, 202011-S0063, 201811-S0075, 202009-S0096</v>
          </cell>
          <cell r="I11546" t="str">
            <v>F</v>
          </cell>
          <cell r="J11546">
            <v>21603.59</v>
          </cell>
          <cell r="K11546">
            <v>21603.59</v>
          </cell>
          <cell r="L11546">
            <v>88347.88</v>
          </cell>
          <cell r="M11546" t="str">
            <v>F</v>
          </cell>
          <cell r="N11546">
            <v>4.0895</v>
          </cell>
        </row>
        <row r="11547">
          <cell r="I11547" t="str">
            <v>F</v>
          </cell>
          <cell r="J11547">
            <v>0</v>
          </cell>
          <cell r="K11547">
            <v>0</v>
          </cell>
          <cell r="L11547">
            <v>0</v>
          </cell>
          <cell r="M11547" t="str">
            <v>F</v>
          </cell>
          <cell r="N11547">
            <v>1</v>
          </cell>
          <cell r="O11547" t="str">
            <v>L</v>
          </cell>
        </row>
        <row r="11548">
          <cell r="F11548" t="str">
            <v>PARU5301224</v>
          </cell>
          <cell r="G11548" t="str">
            <v>GR-2021/02-0002</v>
          </cell>
          <cell r="H11548" t="str">
            <v>201907-S0014</v>
          </cell>
          <cell r="I11548" t="str">
            <v>F</v>
          </cell>
          <cell r="J11548">
            <v>20193.53</v>
          </cell>
          <cell r="K11548">
            <v>20193.53</v>
          </cell>
          <cell r="L11548">
            <v>82490.57</v>
          </cell>
          <cell r="M11548" t="str">
            <v>F</v>
          </cell>
          <cell r="N11548">
            <v>4.085</v>
          </cell>
        </row>
        <row r="11549">
          <cell r="F11549" t="str">
            <v>YMLU8560664</v>
          </cell>
          <cell r="G11549" t="str">
            <v>GR-2021/01-0008</v>
          </cell>
          <cell r="H11549" t="str">
            <v>202011-S0107, 202009-S0060, 202009-S0072, 201910-S0091, 202010-S0043, 202009-S0048, 202012-S0045</v>
          </cell>
          <cell r="I11549" t="str">
            <v>F</v>
          </cell>
          <cell r="J11549">
            <v>33595.02</v>
          </cell>
          <cell r="K11549">
            <v>33595.02</v>
          </cell>
          <cell r="L11549">
            <v>138092.33</v>
          </cell>
          <cell r="M11549" t="str">
            <v>F</v>
          </cell>
          <cell r="N11549">
            <v>4.1105</v>
          </cell>
        </row>
        <row r="11550">
          <cell r="F11550" t="str">
            <v>MIOU4832996</v>
          </cell>
          <cell r="G11550" t="str">
            <v>GR-2021/01-0014</v>
          </cell>
          <cell r="H11550" t="str">
            <v>202010-S0094, 202002-S0051, 202011-S0029, 202012-S0038, 201904-S0047, 202009-S0033, 202011-S0040</v>
          </cell>
          <cell r="I11550" t="str">
            <v>F</v>
          </cell>
          <cell r="J11550">
            <v>13781.71</v>
          </cell>
          <cell r="K11550">
            <v>13781.71</v>
          </cell>
          <cell r="L11550">
            <v>56431.97</v>
          </cell>
          <cell r="M11550" t="str">
            <v>F</v>
          </cell>
          <cell r="N11550">
            <v>4.0947</v>
          </cell>
        </row>
        <row r="11551">
          <cell r="G11551" t="str">
            <v>SPO-2021/05-0040</v>
          </cell>
        </row>
        <row r="11551">
          <cell r="I11551" t="str">
            <v>F</v>
          </cell>
          <cell r="J11551">
            <v>6300</v>
          </cell>
          <cell r="K11551">
            <v>6300</v>
          </cell>
          <cell r="L11551">
            <v>18900</v>
          </cell>
          <cell r="M11551" t="str">
            <v>F</v>
          </cell>
          <cell r="N11551">
            <v>3</v>
          </cell>
        </row>
        <row r="11552">
          <cell r="F11552" t="str">
            <v>TGHU9766653</v>
          </cell>
          <cell r="G11552" t="str">
            <v>GR-2021/01-0002</v>
          </cell>
          <cell r="H11552" t="str">
            <v>202011-S0009, 202008-S0017, 202011-S0029</v>
          </cell>
          <cell r="I11552" t="str">
            <v>F</v>
          </cell>
          <cell r="J11552">
            <v>15159.28</v>
          </cell>
          <cell r="K11552">
            <v>15159.28</v>
          </cell>
          <cell r="L11552">
            <v>62319.8</v>
          </cell>
          <cell r="M11552" t="str">
            <v>F</v>
          </cell>
          <cell r="N11552">
            <v>4.111</v>
          </cell>
        </row>
        <row r="11553">
          <cell r="F11553" t="str">
            <v>PARU4808657</v>
          </cell>
          <cell r="G11553" t="str">
            <v>GR-2021/01-0018</v>
          </cell>
          <cell r="H11553" t="str">
            <v>202006-S0074, 202009-S0090, 201810-S0024, 202010-S0051, 202007-S0043, 201809-S0042, 201912-S0025, 202008-S0066</v>
          </cell>
          <cell r="I11553" t="str">
            <v>F</v>
          </cell>
          <cell r="J11553">
            <v>18705.61</v>
          </cell>
          <cell r="K11553">
            <v>18705.61</v>
          </cell>
          <cell r="L11553">
            <v>76593.86</v>
          </cell>
          <cell r="M11553" t="str">
            <v>F</v>
          </cell>
          <cell r="N11553">
            <v>4.0947</v>
          </cell>
        </row>
        <row r="11554">
          <cell r="G11554" t="str">
            <v>GR-2020/12-0068</v>
          </cell>
        </row>
        <row r="11554">
          <cell r="I11554" t="str">
            <v>F</v>
          </cell>
          <cell r="J11554">
            <v>772.02</v>
          </cell>
          <cell r="K11554">
            <v>772.02</v>
          </cell>
          <cell r="L11554">
            <v>772.02</v>
          </cell>
          <cell r="M11554" t="str">
            <v>F</v>
          </cell>
          <cell r="N11554">
            <v>1</v>
          </cell>
        </row>
        <row r="11555">
          <cell r="G11555" t="str">
            <v>SPO-2021/05-0041, SPO-2021/08-0010, SPO-2021/01-0082</v>
          </cell>
        </row>
        <row r="11555">
          <cell r="I11555" t="str">
            <v>F</v>
          </cell>
          <cell r="J11555">
            <v>7316</v>
          </cell>
          <cell r="K11555">
            <v>7316</v>
          </cell>
          <cell r="L11555">
            <v>21948</v>
          </cell>
          <cell r="M11555" t="str">
            <v>F</v>
          </cell>
          <cell r="N11555">
            <v>3</v>
          </cell>
        </row>
        <row r="11556">
          <cell r="I11556" t="str">
            <v>T</v>
          </cell>
          <cell r="J11556">
            <v>910</v>
          </cell>
          <cell r="K11556">
            <v>910</v>
          </cell>
          <cell r="L11556">
            <v>2730</v>
          </cell>
          <cell r="M11556" t="str">
            <v>F</v>
          </cell>
          <cell r="N11556">
            <v>3</v>
          </cell>
        </row>
        <row r="11557">
          <cell r="F11557" t="str">
            <v>TGHU8401727</v>
          </cell>
          <cell r="G11557" t="str">
            <v>GR-2020/12-0069</v>
          </cell>
          <cell r="H11557" t="str">
            <v>202008-S0041, 202010-S0114, 202011-S0011, 202011-S0104, 202010-S0118, 202010-S0029, 202010-S0117, 202012-S0050, 202012-S0060, 202010-S0069, 202011-S0055, 202004-S0014, 202010-S0079, 202002-S0027, 202010-S0035, 202006-S0021, 202003-S0042, 202005-S0020, 201911-S0010, 202010-S0037, 202010-S0016, 202010-S0100</v>
          </cell>
          <cell r="I11557" t="str">
            <v>F</v>
          </cell>
          <cell r="J11557">
            <v>495867.4</v>
          </cell>
          <cell r="K11557">
            <v>495867.4</v>
          </cell>
          <cell r="L11557">
            <v>495867.4</v>
          </cell>
          <cell r="M11557" t="str">
            <v>F</v>
          </cell>
          <cell r="N11557">
            <v>1</v>
          </cell>
        </row>
        <row r="11558">
          <cell r="G11558" t="str">
            <v>GR-2021/01-0001</v>
          </cell>
        </row>
        <row r="11558">
          <cell r="I11558" t="str">
            <v>F</v>
          </cell>
          <cell r="J11558">
            <v>13000</v>
          </cell>
          <cell r="K11558">
            <v>13000</v>
          </cell>
          <cell r="L11558">
            <v>13000</v>
          </cell>
          <cell r="M11558" t="str">
            <v>F</v>
          </cell>
          <cell r="N11558">
            <v>1</v>
          </cell>
        </row>
        <row r="11559">
          <cell r="G11559" t="str">
            <v>SPO-2021/05-0010, SPO-2021/08-0002, SPO-2021/01-0050, SPO-2021/05-0057, SPO-2021/04-0020, SPO-2021/06-0032, SPO-2021/03-0002, SPO-2021/10-0008, SPO-2021/06-0031, SPO-2021/05-0012, SPO-2021/12-0042, SPO-2021/12-0044, SPO-2021/06-0038, SPO-2021/04-0022</v>
          </cell>
        </row>
        <row r="11559">
          <cell r="I11559" t="str">
            <v>F</v>
          </cell>
          <cell r="J11559">
            <v>103255</v>
          </cell>
          <cell r="K11559">
            <v>103255</v>
          </cell>
          <cell r="L11559">
            <v>309765</v>
          </cell>
          <cell r="M11559" t="str">
            <v>F</v>
          </cell>
          <cell r="N11559">
            <v>3</v>
          </cell>
        </row>
        <row r="11560">
          <cell r="I11560" t="str">
            <v>F</v>
          </cell>
          <cell r="J11560">
            <v>162.5</v>
          </cell>
          <cell r="K11560">
            <v>162.5</v>
          </cell>
          <cell r="L11560">
            <v>487.5</v>
          </cell>
          <cell r="M11560" t="str">
            <v>F</v>
          </cell>
          <cell r="N11560">
            <v>3</v>
          </cell>
        </row>
        <row r="11561">
          <cell r="G11561" t="str">
            <v>SPO-2021/03-0032, SPO-2021/01-0085</v>
          </cell>
        </row>
        <row r="11561">
          <cell r="I11561" t="str">
            <v>F</v>
          </cell>
          <cell r="J11561">
            <v>3500</v>
          </cell>
          <cell r="K11561">
            <v>3500</v>
          </cell>
          <cell r="L11561">
            <v>3500</v>
          </cell>
          <cell r="M11561" t="str">
            <v>F</v>
          </cell>
          <cell r="N11561">
            <v>1</v>
          </cell>
        </row>
        <row r="11562">
          <cell r="G11562" t="str">
            <v>SPO-2021/05-0021</v>
          </cell>
        </row>
        <row r="11562">
          <cell r="I11562" t="str">
            <v>F</v>
          </cell>
          <cell r="J11562">
            <v>2479.6</v>
          </cell>
          <cell r="K11562">
            <v>2479.6</v>
          </cell>
          <cell r="L11562">
            <v>7438.8</v>
          </cell>
          <cell r="M11562" t="str">
            <v>F</v>
          </cell>
          <cell r="N11562">
            <v>3</v>
          </cell>
        </row>
        <row r="11563">
          <cell r="G11563" t="str">
            <v>SPO-2021/10-0034, SPO-2021/11-0047, SPO-2021/05-0036</v>
          </cell>
        </row>
        <row r="11563">
          <cell r="I11563" t="str">
            <v>F</v>
          </cell>
          <cell r="J11563">
            <v>15189</v>
          </cell>
          <cell r="K11563">
            <v>15189</v>
          </cell>
          <cell r="L11563">
            <v>45567</v>
          </cell>
          <cell r="M11563" t="str">
            <v>F</v>
          </cell>
          <cell r="N11563">
            <v>3</v>
          </cell>
          <cell r="O11563" t="str">
            <v>L</v>
          </cell>
        </row>
        <row r="11564">
          <cell r="G11564" t="str">
            <v>GR-2020/12-0058</v>
          </cell>
        </row>
        <row r="11564">
          <cell r="I11564" t="str">
            <v>F</v>
          </cell>
          <cell r="J11564">
            <v>1101.72</v>
          </cell>
          <cell r="K11564">
            <v>1101.72</v>
          </cell>
          <cell r="L11564">
            <v>1101.72</v>
          </cell>
          <cell r="M11564" t="str">
            <v>F</v>
          </cell>
          <cell r="N11564">
            <v>1</v>
          </cell>
        </row>
        <row r="11565">
          <cell r="G11565" t="str">
            <v>GR-2020/12-0055</v>
          </cell>
        </row>
        <row r="11565">
          <cell r="I11565" t="str">
            <v>F</v>
          </cell>
          <cell r="J11565">
            <v>1140</v>
          </cell>
          <cell r="K11565">
            <v>1140</v>
          </cell>
          <cell r="L11565">
            <v>1140</v>
          </cell>
          <cell r="M11565" t="str">
            <v>F</v>
          </cell>
          <cell r="N11565">
            <v>1</v>
          </cell>
        </row>
        <row r="11566">
          <cell r="G11566" t="str">
            <v>GR-2020/12-0056</v>
          </cell>
        </row>
        <row r="11566">
          <cell r="I11566" t="str">
            <v>F</v>
          </cell>
          <cell r="J11566">
            <v>5700</v>
          </cell>
          <cell r="K11566">
            <v>5700</v>
          </cell>
          <cell r="L11566">
            <v>5700</v>
          </cell>
          <cell r="M11566" t="str">
            <v>F</v>
          </cell>
          <cell r="N11566">
            <v>1</v>
          </cell>
        </row>
        <row r="11567">
          <cell r="G11567" t="str">
            <v>GR-2020/12-0060</v>
          </cell>
        </row>
        <row r="11567">
          <cell r="I11567" t="str">
            <v>F</v>
          </cell>
          <cell r="J11567">
            <v>2660</v>
          </cell>
          <cell r="K11567">
            <v>2660</v>
          </cell>
          <cell r="L11567">
            <v>2660</v>
          </cell>
          <cell r="M11567" t="str">
            <v>F</v>
          </cell>
          <cell r="N11567">
            <v>1</v>
          </cell>
        </row>
        <row r="11568">
          <cell r="G11568" t="str">
            <v>GR-2020/12-0054</v>
          </cell>
        </row>
        <row r="11568">
          <cell r="I11568" t="str">
            <v>F</v>
          </cell>
          <cell r="J11568">
            <v>0</v>
          </cell>
          <cell r="K11568">
            <v>0</v>
          </cell>
          <cell r="L11568">
            <v>0</v>
          </cell>
          <cell r="M11568" t="str">
            <v>F</v>
          </cell>
          <cell r="N11568">
            <v>1</v>
          </cell>
        </row>
        <row r="11569">
          <cell r="G11569" t="str">
            <v>GR-2020/12-0053</v>
          </cell>
        </row>
        <row r="11569">
          <cell r="I11569" t="str">
            <v>F</v>
          </cell>
          <cell r="J11569">
            <v>52.29</v>
          </cell>
          <cell r="K11569">
            <v>52.29</v>
          </cell>
          <cell r="L11569">
            <v>52.29</v>
          </cell>
          <cell r="M11569" t="str">
            <v>F</v>
          </cell>
          <cell r="N11569">
            <v>1</v>
          </cell>
        </row>
        <row r="11570">
          <cell r="G11570" t="str">
            <v>SPO-2021/01-0081, SPO-2021/12-0031, SPO-2021/11-0011</v>
          </cell>
        </row>
        <row r="11570">
          <cell r="I11570" t="str">
            <v>F</v>
          </cell>
          <cell r="J11570">
            <v>9260</v>
          </cell>
          <cell r="K11570">
            <v>9260</v>
          </cell>
          <cell r="L11570">
            <v>27780</v>
          </cell>
          <cell r="M11570" t="str">
            <v>F</v>
          </cell>
          <cell r="N11570">
            <v>3</v>
          </cell>
        </row>
        <row r="11571">
          <cell r="G11571" t="str">
            <v>SPO-2021/06-0049, SPO-2021/09-0015, SPO-2021/08-0007, SPO-2021/09-0026, SPO-2021/04-0011, SPO-2021/01-0076, SPO-2021/06-0003, SPO-2021/04-0039, SPO-2021/09-0013</v>
          </cell>
        </row>
        <row r="11571">
          <cell r="I11571" t="str">
            <v>F</v>
          </cell>
          <cell r="J11571">
            <v>378045</v>
          </cell>
          <cell r="K11571">
            <v>378045</v>
          </cell>
          <cell r="L11571">
            <v>1134135</v>
          </cell>
          <cell r="M11571" t="str">
            <v>F</v>
          </cell>
          <cell r="N11571">
            <v>3</v>
          </cell>
          <cell r="O11571" t="str">
            <v>L</v>
          </cell>
        </row>
        <row r="11572">
          <cell r="G11572" t="str">
            <v>SPO-2021/04-0026, SPO-2021/01-0082, SPO-2021/03-0028</v>
          </cell>
        </row>
        <row r="11572">
          <cell r="I11572" t="str">
            <v>F</v>
          </cell>
          <cell r="J11572">
            <v>98850</v>
          </cell>
          <cell r="K11572">
            <v>98850</v>
          </cell>
          <cell r="L11572">
            <v>395400</v>
          </cell>
          <cell r="M11572" t="str">
            <v>F</v>
          </cell>
          <cell r="N11572">
            <v>4</v>
          </cell>
        </row>
        <row r="11573">
          <cell r="I11573" t="str">
            <v>T</v>
          </cell>
          <cell r="J11573">
            <v>85300</v>
          </cell>
          <cell r="K11573">
            <v>85300</v>
          </cell>
          <cell r="L11573">
            <v>255900</v>
          </cell>
          <cell r="M11573" t="str">
            <v>F</v>
          </cell>
          <cell r="N11573">
            <v>3</v>
          </cell>
        </row>
        <row r="11574">
          <cell r="G11574" t="str">
            <v>SPO-2020/12-0044, SPO-2021/04-0001, SPO-2021/01-0074, SPO-2021/05-0011</v>
          </cell>
        </row>
        <row r="11574">
          <cell r="I11574" t="str">
            <v>F</v>
          </cell>
          <cell r="J11574">
            <v>43947.2</v>
          </cell>
          <cell r="K11574">
            <v>43947.2</v>
          </cell>
          <cell r="L11574">
            <v>131841.6</v>
          </cell>
          <cell r="M11574" t="str">
            <v>F</v>
          </cell>
          <cell r="N11574">
            <v>3</v>
          </cell>
        </row>
        <row r="11575">
          <cell r="G11575" t="str">
            <v>SPO-2022/08-0046, SPO-2021/10-0041, SPO-2023/04-0030, SPO-2022/06-0012, SPO-2022/11-0006, SPO-2021/05-0045</v>
          </cell>
        </row>
        <row r="11575">
          <cell r="I11575" t="str">
            <v>F</v>
          </cell>
          <cell r="J11575">
            <v>56375</v>
          </cell>
          <cell r="K11575">
            <v>56375</v>
          </cell>
          <cell r="L11575">
            <v>169125</v>
          </cell>
          <cell r="M11575" t="str">
            <v>F</v>
          </cell>
          <cell r="N11575">
            <v>3</v>
          </cell>
          <cell r="O11575" t="str">
            <v>L</v>
          </cell>
        </row>
        <row r="11576">
          <cell r="G11576" t="str">
            <v>SPO-2021/01-0074, SPO-2020/12-0044</v>
          </cell>
        </row>
        <row r="11576">
          <cell r="I11576" t="str">
            <v>F</v>
          </cell>
          <cell r="J11576">
            <v>39900</v>
          </cell>
          <cell r="K11576">
            <v>39900</v>
          </cell>
          <cell r="L11576">
            <v>119700</v>
          </cell>
          <cell r="M11576" t="str">
            <v>F</v>
          </cell>
          <cell r="N11576">
            <v>3</v>
          </cell>
        </row>
        <row r="11577">
          <cell r="G11577" t="str">
            <v>SPO-2021/01-0072</v>
          </cell>
        </row>
        <row r="11577">
          <cell r="I11577" t="str">
            <v>F</v>
          </cell>
          <cell r="J11577">
            <v>2837</v>
          </cell>
          <cell r="K11577">
            <v>2837</v>
          </cell>
          <cell r="L11577">
            <v>8511</v>
          </cell>
          <cell r="M11577" t="str">
            <v>F</v>
          </cell>
          <cell r="N11577">
            <v>3</v>
          </cell>
        </row>
        <row r="11578">
          <cell r="F11578" t="str">
            <v>KOCU4828181</v>
          </cell>
          <cell r="G11578" t="str">
            <v>GR-2020/12-0067</v>
          </cell>
          <cell r="H11578" t="str">
            <v>201904-S0047, 201911-S0050, 202012-S0038, 202011-S0040, 202010-S0094</v>
          </cell>
          <cell r="I11578" t="str">
            <v>F</v>
          </cell>
          <cell r="J11578">
            <v>13766.89</v>
          </cell>
          <cell r="K11578">
            <v>13766.89</v>
          </cell>
          <cell r="L11578">
            <v>56595.68</v>
          </cell>
          <cell r="M11578" t="str">
            <v>F</v>
          </cell>
          <cell r="N11578">
            <v>4.111</v>
          </cell>
        </row>
        <row r="11579">
          <cell r="G11579" t="str">
            <v>SPO-2021/05-0002, SPO-2021/01-0005, SPO-2021/04-0016, SPO-2021/01-0056, SPO-2021/01-0054, SPO-2021/01-0058, SPO-2021/05-0054, SPO-2021/01-0055, SPO-2021/06-0011</v>
          </cell>
        </row>
        <row r="11579">
          <cell r="I11579" t="str">
            <v>F</v>
          </cell>
          <cell r="J11579">
            <v>196400</v>
          </cell>
          <cell r="K11579">
            <v>196400</v>
          </cell>
          <cell r="L11579">
            <v>589200</v>
          </cell>
          <cell r="M11579" t="str">
            <v>F</v>
          </cell>
          <cell r="N11579">
            <v>3</v>
          </cell>
        </row>
        <row r="11580">
          <cell r="G11580" t="str">
            <v>SPO-2021/04-0037</v>
          </cell>
        </row>
        <row r="11580">
          <cell r="I11580" t="str">
            <v>F</v>
          </cell>
          <cell r="J11580">
            <v>187708.5</v>
          </cell>
          <cell r="K11580">
            <v>187708.5</v>
          </cell>
          <cell r="L11580">
            <v>563125.5</v>
          </cell>
          <cell r="M11580" t="str">
            <v>F</v>
          </cell>
          <cell r="N11580">
            <v>3</v>
          </cell>
          <cell r="O11580" t="str">
            <v>L</v>
          </cell>
        </row>
        <row r="11581">
          <cell r="F11581" t="str">
            <v>CAIU7481358</v>
          </cell>
          <cell r="G11581" t="str">
            <v>GR-2020/12-0066</v>
          </cell>
          <cell r="H11581" t="str">
            <v>202009-S0102, 202011-S0029, 202006-S0079, 202008-S0068, 202011-S0057</v>
          </cell>
          <cell r="I11581" t="str">
            <v>F</v>
          </cell>
          <cell r="J11581">
            <v>14728.69</v>
          </cell>
          <cell r="K11581">
            <v>14728.69</v>
          </cell>
          <cell r="L11581">
            <v>60549.64</v>
          </cell>
          <cell r="M11581" t="str">
            <v>F</v>
          </cell>
          <cell r="N11581">
            <v>4.111</v>
          </cell>
        </row>
        <row r="11582">
          <cell r="F11582" t="str">
            <v>HMMU6164629</v>
          </cell>
          <cell r="G11582" t="str">
            <v>GR-2020/12-0065</v>
          </cell>
          <cell r="H11582" t="str">
            <v>202012-S0046, 202005-S0018, 202011-S0094, 201912-S0065, 201911-S0050, 202010-S0052, 202010-S0074, 202009-S0085, 202010-S0099, 202002-S0011, 202006-S0079, 202007-S0024, 202011-S0086</v>
          </cell>
          <cell r="I11582" t="str">
            <v>F</v>
          </cell>
          <cell r="J11582">
            <v>16675.23</v>
          </cell>
          <cell r="K11582">
            <v>16675.23</v>
          </cell>
          <cell r="L11582">
            <v>68551.87</v>
          </cell>
          <cell r="M11582" t="str">
            <v>F</v>
          </cell>
          <cell r="N11582">
            <v>4.111</v>
          </cell>
        </row>
        <row r="11583">
          <cell r="G11583" t="str">
            <v>SPO-2021/04-0037</v>
          </cell>
        </row>
        <row r="11583">
          <cell r="I11583" t="str">
            <v>F</v>
          </cell>
          <cell r="J11583">
            <v>2240</v>
          </cell>
          <cell r="K11583">
            <v>2240</v>
          </cell>
          <cell r="L11583">
            <v>6720</v>
          </cell>
          <cell r="M11583" t="str">
            <v>F</v>
          </cell>
          <cell r="N11583">
            <v>3</v>
          </cell>
        </row>
        <row r="11584">
          <cell r="G11584" t="str">
            <v>SPO-2021/03-0015, SPO-2021/04-0027, SPO-2021/06-0043, SPO-2021/05-0040</v>
          </cell>
        </row>
        <row r="11584">
          <cell r="I11584" t="str">
            <v>F</v>
          </cell>
          <cell r="J11584">
            <v>43232</v>
          </cell>
          <cell r="K11584">
            <v>43232</v>
          </cell>
          <cell r="L11584">
            <v>129696</v>
          </cell>
          <cell r="M11584" t="str">
            <v>F</v>
          </cell>
          <cell r="N11584">
            <v>3</v>
          </cell>
        </row>
        <row r="11585">
          <cell r="G11585" t="str">
            <v>SPO-2021/03-0008, SPO-2021/03-0027, SPO-2021/04-0005, SPO-2021/11-0032</v>
          </cell>
        </row>
        <row r="11585">
          <cell r="I11585" t="str">
            <v>F</v>
          </cell>
          <cell r="J11585">
            <v>72324.1</v>
          </cell>
          <cell r="K11585">
            <v>72324.1</v>
          </cell>
          <cell r="L11585">
            <v>216972.3</v>
          </cell>
          <cell r="M11585" t="str">
            <v>F</v>
          </cell>
          <cell r="N11585">
            <v>3</v>
          </cell>
        </row>
        <row r="11586">
          <cell r="G11586" t="str">
            <v>SPO-2021/01-0041, SPO-2021/05-0043, SPO-2021/01-0015, SPO-2021/03-0018, SPO-2021/06-0045</v>
          </cell>
        </row>
        <row r="11586">
          <cell r="I11586" t="str">
            <v>F</v>
          </cell>
          <cell r="J11586">
            <v>18384</v>
          </cell>
          <cell r="K11586">
            <v>18384</v>
          </cell>
          <cell r="L11586">
            <v>18384</v>
          </cell>
          <cell r="M11586" t="str">
            <v>F</v>
          </cell>
          <cell r="N11586">
            <v>1</v>
          </cell>
        </row>
        <row r="11587">
          <cell r="G11587" t="str">
            <v>SPO-2021/06-0024</v>
          </cell>
        </row>
        <row r="11587">
          <cell r="I11587" t="str">
            <v>F</v>
          </cell>
          <cell r="J11587">
            <v>8179.5</v>
          </cell>
          <cell r="K11587">
            <v>8179.5</v>
          </cell>
          <cell r="L11587">
            <v>24538.5</v>
          </cell>
          <cell r="M11587" t="str">
            <v>F</v>
          </cell>
          <cell r="N11587">
            <v>3</v>
          </cell>
        </row>
        <row r="11588">
          <cell r="F11588" t="str">
            <v>HDMU6892539</v>
          </cell>
          <cell r="G11588" t="str">
            <v>GR-2020/12-0064</v>
          </cell>
          <cell r="H11588" t="str">
            <v>202006-S0079, 202008-S0068, 202010-S0094, 201911-S0050, 202011-S0057, 202006-S0086, 202002-S0011, 202011-S0085, 202003-S0039</v>
          </cell>
          <cell r="I11588" t="str">
            <v>F</v>
          </cell>
          <cell r="J11588">
            <v>14678.79</v>
          </cell>
          <cell r="K11588">
            <v>14678.79</v>
          </cell>
          <cell r="L11588">
            <v>60344.51</v>
          </cell>
          <cell r="M11588" t="str">
            <v>F</v>
          </cell>
          <cell r="N11588">
            <v>4.111</v>
          </cell>
        </row>
        <row r="11589">
          <cell r="G11589" t="str">
            <v>SPO-2021/05-0018, SPO-2021/06-0023, SPO-2021/07-0001, SPO-2021/03-0035, SPO-2021/05-0019, SPO-2021/01-0009, SPO-2020/12-0037, SPO-2021/01-0072, SPO-2021/10-0012, SPO-2021/11-0044, SPO-2021/04-0037, SPO-2021/01-0089</v>
          </cell>
        </row>
        <row r="11589">
          <cell r="I11589" t="str">
            <v>F</v>
          </cell>
          <cell r="J11589">
            <v>246360.4</v>
          </cell>
          <cell r="K11589">
            <v>246360.4</v>
          </cell>
          <cell r="L11589">
            <v>739081.2</v>
          </cell>
          <cell r="M11589" t="str">
            <v>F</v>
          </cell>
          <cell r="N11589">
            <v>3</v>
          </cell>
          <cell r="O11589" t="str">
            <v>L</v>
          </cell>
        </row>
        <row r="11590">
          <cell r="F11590" t="str">
            <v>FFAU2672408</v>
          </cell>
          <cell r="G11590" t="str">
            <v>GR-2020/12-0062</v>
          </cell>
          <cell r="H11590" t="str">
            <v>201911-S0050, 202010-S0094, 202010-S0099, 202008-S0058, 202009-S0053, 202011-S0009</v>
          </cell>
          <cell r="I11590" t="str">
            <v>F</v>
          </cell>
          <cell r="J11590">
            <v>15756.72</v>
          </cell>
          <cell r="K11590">
            <v>15756.72</v>
          </cell>
          <cell r="L11590">
            <v>64768</v>
          </cell>
          <cell r="M11590" t="str">
            <v>F</v>
          </cell>
          <cell r="N11590">
            <v>4.1105</v>
          </cell>
        </row>
        <row r="11591">
          <cell r="G11591" t="str">
            <v>GR-2020/12-0044</v>
          </cell>
        </row>
        <row r="11591">
          <cell r="I11591" t="str">
            <v>F</v>
          </cell>
          <cell r="J11591">
            <v>126.18</v>
          </cell>
          <cell r="K11591">
            <v>126.18</v>
          </cell>
          <cell r="L11591">
            <v>126.18</v>
          </cell>
          <cell r="M11591" t="str">
            <v>F</v>
          </cell>
          <cell r="N11591">
            <v>1</v>
          </cell>
        </row>
        <row r="11592">
          <cell r="G11592" t="str">
            <v>SPO-2021/05-0031, SPO-2021/01-0072</v>
          </cell>
        </row>
        <row r="11592">
          <cell r="I11592" t="str">
            <v>F</v>
          </cell>
          <cell r="J11592">
            <v>79111.7</v>
          </cell>
          <cell r="K11592">
            <v>79111.7</v>
          </cell>
          <cell r="L11592">
            <v>237335.1</v>
          </cell>
          <cell r="M11592" t="str">
            <v>F</v>
          </cell>
          <cell r="N11592">
            <v>3</v>
          </cell>
        </row>
        <row r="11593">
          <cell r="F11593" t="str">
            <v>CCLU7066568</v>
          </cell>
          <cell r="G11593" t="str">
            <v>GR-2020/12-0063</v>
          </cell>
          <cell r="H11593" t="str">
            <v>202006-S0014, 202010-S0011, 202007-S0024, 202008-S0049, 202009-S0067, 202010-S0052, 202011-S0067, 202010-S0074, 202012-S0017, 202008-S0058, 201911-S0022</v>
          </cell>
          <cell r="I11593" t="str">
            <v>F</v>
          </cell>
          <cell r="J11593">
            <v>16570.64</v>
          </cell>
          <cell r="K11593">
            <v>16570.64</v>
          </cell>
          <cell r="L11593">
            <v>68113.62</v>
          </cell>
          <cell r="M11593" t="str">
            <v>F</v>
          </cell>
          <cell r="N11593">
            <v>4.1105</v>
          </cell>
        </row>
        <row r="11594">
          <cell r="F11594" t="str">
            <v>TCLU8317520</v>
          </cell>
          <cell r="G11594" t="str">
            <v>GR-2020/12-0047</v>
          </cell>
          <cell r="H11594" t="str">
            <v>202008-S0068, 202010-S0074, 202011-S0057, 202011-S0009</v>
          </cell>
          <cell r="I11594" t="str">
            <v>F</v>
          </cell>
          <cell r="J11594">
            <v>14683.1</v>
          </cell>
          <cell r="K11594">
            <v>14683.1</v>
          </cell>
          <cell r="L11594">
            <v>60570.72</v>
          </cell>
          <cell r="M11594" t="str">
            <v>F</v>
          </cell>
          <cell r="N11594">
            <v>4.1252</v>
          </cell>
        </row>
        <row r="11595">
          <cell r="G11595" t="str">
            <v>SPO-2021/01-0042, SPO-2021/01-0077, SPO-2021/03-0001, SPO-2021/04-0022, SPO-2021/01-0050, SPO-2021/04-0021</v>
          </cell>
        </row>
        <row r="11595">
          <cell r="I11595" t="str">
            <v>F</v>
          </cell>
          <cell r="J11595">
            <v>92880</v>
          </cell>
          <cell r="K11595">
            <v>92880</v>
          </cell>
          <cell r="L11595">
            <v>278640</v>
          </cell>
          <cell r="M11595" t="str">
            <v>F</v>
          </cell>
          <cell r="N11595">
            <v>3</v>
          </cell>
        </row>
        <row r="11596">
          <cell r="G11596" t="str">
            <v>SPO-2021/04-0038</v>
          </cell>
        </row>
        <row r="11596">
          <cell r="I11596" t="str">
            <v>F</v>
          </cell>
          <cell r="J11596">
            <v>95.8</v>
          </cell>
          <cell r="K11596">
            <v>95.8</v>
          </cell>
          <cell r="L11596">
            <v>287.4</v>
          </cell>
          <cell r="M11596" t="str">
            <v>F</v>
          </cell>
          <cell r="N11596">
            <v>3</v>
          </cell>
        </row>
        <row r="11597">
          <cell r="G11597" t="str">
            <v>SPO-2021/01-0075, SPO-2021/05-0001, SPO-2021/04-0011, SPO-2021/04-0053</v>
          </cell>
        </row>
        <row r="11597">
          <cell r="I11597" t="str">
            <v>F</v>
          </cell>
          <cell r="J11597">
            <v>77520</v>
          </cell>
          <cell r="K11597">
            <v>77520</v>
          </cell>
          <cell r="L11597">
            <v>232560</v>
          </cell>
          <cell r="M11597" t="str">
            <v>F</v>
          </cell>
          <cell r="N11597">
            <v>3</v>
          </cell>
        </row>
        <row r="11598">
          <cell r="G11598" t="str">
            <v>SPO-2021/10-0008, SPO-2021/05-0012, SPO-2021/04-0020, SPO-2021/03-0002, SPO-2021/06-0038, SPO-2021/10-0007, SPO-2021/05-0010, SPO-2021/01-0061, SPO-2021/03-0001, SPO-2021/04-0022, SPO-2021/08-0025, SPO-2021/04-0021, SPO-2021/01-0050, SPO-2021/12-0042</v>
          </cell>
        </row>
        <row r="11598">
          <cell r="I11598" t="str">
            <v>F</v>
          </cell>
          <cell r="J11598">
            <v>198091.5</v>
          </cell>
          <cell r="K11598">
            <v>198091.5</v>
          </cell>
          <cell r="L11598">
            <v>594274.5</v>
          </cell>
          <cell r="M11598" t="str">
            <v>F</v>
          </cell>
          <cell r="N11598">
            <v>3</v>
          </cell>
          <cell r="O11598" t="str">
            <v>L</v>
          </cell>
        </row>
        <row r="11599">
          <cell r="G11599" t="str">
            <v>GR-2020/12-0045</v>
          </cell>
        </row>
        <row r="11599">
          <cell r="I11599" t="str">
            <v>F</v>
          </cell>
          <cell r="J11599">
            <v>326</v>
          </cell>
          <cell r="K11599">
            <v>326</v>
          </cell>
          <cell r="L11599">
            <v>326</v>
          </cell>
          <cell r="M11599" t="str">
            <v>F</v>
          </cell>
          <cell r="N11599">
            <v>1</v>
          </cell>
        </row>
        <row r="11600">
          <cell r="G11600" t="str">
            <v>SPO-2021/12-0031, SPO-2022/07-0024, SPO-2022/03-0024</v>
          </cell>
        </row>
        <row r="11600">
          <cell r="I11600" t="str">
            <v>F</v>
          </cell>
          <cell r="J11600">
            <v>14895</v>
          </cell>
          <cell r="K11600">
            <v>14895</v>
          </cell>
          <cell r="L11600">
            <v>44685</v>
          </cell>
          <cell r="M11600" t="str">
            <v>F</v>
          </cell>
          <cell r="N11600">
            <v>3</v>
          </cell>
          <cell r="O11600" t="str">
            <v>L</v>
          </cell>
        </row>
        <row r="11601">
          <cell r="F11601" t="str">
            <v>CSNU6214334</v>
          </cell>
          <cell r="G11601" t="str">
            <v>GR-2020/12-0046</v>
          </cell>
          <cell r="H11601" t="str">
            <v>202012-S0038, 202011-S0057, 202010-S0094</v>
          </cell>
          <cell r="I11601" t="str">
            <v>F</v>
          </cell>
          <cell r="J11601">
            <v>14251.25</v>
          </cell>
          <cell r="K11601">
            <v>14251.25</v>
          </cell>
          <cell r="L11601">
            <v>58789.26</v>
          </cell>
          <cell r="M11601" t="str">
            <v>F</v>
          </cell>
          <cell r="N11601">
            <v>4.1252</v>
          </cell>
        </row>
        <row r="11602">
          <cell r="I11602" t="str">
            <v>F</v>
          </cell>
          <cell r="J11602">
            <v>504</v>
          </cell>
          <cell r="K11602">
            <v>504</v>
          </cell>
          <cell r="L11602">
            <v>1512</v>
          </cell>
          <cell r="M11602" t="str">
            <v>F</v>
          </cell>
          <cell r="N11602">
            <v>3</v>
          </cell>
        </row>
        <row r="11603">
          <cell r="G11603" t="str">
            <v>SPO-2021/03-0026</v>
          </cell>
        </row>
        <row r="11603">
          <cell r="I11603" t="str">
            <v>F</v>
          </cell>
          <cell r="J11603">
            <v>510</v>
          </cell>
          <cell r="K11603">
            <v>510</v>
          </cell>
          <cell r="L11603">
            <v>1530</v>
          </cell>
          <cell r="M11603" t="str">
            <v>F</v>
          </cell>
          <cell r="N11603">
            <v>3</v>
          </cell>
        </row>
        <row r="11604">
          <cell r="G11604" t="str">
            <v>SPO-2021/04-0011, SPO-2021/01-0073, SPO-2021/04-0053, SPO-2021/06-0050, SPO-2021/06-0003</v>
          </cell>
        </row>
        <row r="11604">
          <cell r="I11604" t="str">
            <v>F</v>
          </cell>
          <cell r="J11604">
            <v>35100</v>
          </cell>
          <cell r="K11604">
            <v>35100</v>
          </cell>
          <cell r="L11604">
            <v>105300</v>
          </cell>
          <cell r="M11604" t="str">
            <v>F</v>
          </cell>
          <cell r="N11604">
            <v>3</v>
          </cell>
        </row>
        <row r="11605">
          <cell r="G11605" t="str">
            <v>GR-2020/12-0038</v>
          </cell>
        </row>
        <row r="11605">
          <cell r="I11605" t="str">
            <v>F</v>
          </cell>
          <cell r="J11605">
            <v>566.28</v>
          </cell>
          <cell r="K11605">
            <v>566.28</v>
          </cell>
          <cell r="L11605">
            <v>566.28</v>
          </cell>
          <cell r="M11605" t="str">
            <v>F</v>
          </cell>
          <cell r="N11605">
            <v>1</v>
          </cell>
        </row>
        <row r="11606">
          <cell r="G11606" t="str">
            <v>GR-2020/12-0039</v>
          </cell>
        </row>
        <row r="11606">
          <cell r="I11606" t="str">
            <v>F</v>
          </cell>
          <cell r="J11606">
            <v>33.04</v>
          </cell>
          <cell r="K11606">
            <v>33.04</v>
          </cell>
          <cell r="L11606">
            <v>33.04</v>
          </cell>
          <cell r="M11606" t="str">
            <v>F</v>
          </cell>
          <cell r="N11606">
            <v>1</v>
          </cell>
        </row>
        <row r="11607">
          <cell r="G11607" t="str">
            <v>SPO-2021/05-0018, SPO-2020/12-0037, SPO-2021/05-0031, SPO-2021/12-0028, SPO-2021/11-0045</v>
          </cell>
        </row>
        <row r="11607">
          <cell r="I11607" t="str">
            <v>F</v>
          </cell>
          <cell r="J11607">
            <v>57365.8</v>
          </cell>
          <cell r="K11607">
            <v>57365.8</v>
          </cell>
          <cell r="L11607">
            <v>172097.4</v>
          </cell>
          <cell r="M11607" t="str">
            <v>F</v>
          </cell>
          <cell r="N11607">
            <v>3</v>
          </cell>
        </row>
        <row r="11608">
          <cell r="G11608" t="str">
            <v>SPO-2021/04-0001, SPO-2020/12-0044, SPO-2021/05-0011, SPO-2021/01-0074, SPO-2021/06-0014</v>
          </cell>
        </row>
        <row r="11608">
          <cell r="I11608" t="str">
            <v>F</v>
          </cell>
          <cell r="J11608">
            <v>312247.2</v>
          </cell>
          <cell r="K11608">
            <v>312247.2</v>
          </cell>
          <cell r="L11608">
            <v>936741.6</v>
          </cell>
          <cell r="M11608" t="str">
            <v>F</v>
          </cell>
          <cell r="N11608">
            <v>3</v>
          </cell>
        </row>
        <row r="11609">
          <cell r="G11609" t="str">
            <v>SPO-2021/01-0082, SPO-2021/03-0028, SPO-2021/03-0016, SPO-2021/08-0010, SPO-2021/09-0002, SPO-2021/04-0050, SPO-2021/11-0046, SPO-2021/05-0041, SPO-2021/01-0036, SPO-2021/04-0026</v>
          </cell>
        </row>
        <row r="11609">
          <cell r="I11609" t="str">
            <v>F</v>
          </cell>
          <cell r="J11609">
            <v>631728.96</v>
          </cell>
          <cell r="K11609">
            <v>631728.96</v>
          </cell>
          <cell r="L11609">
            <v>1895186.88</v>
          </cell>
          <cell r="M11609" t="str">
            <v>F</v>
          </cell>
          <cell r="N11609">
            <v>3</v>
          </cell>
        </row>
        <row r="11610">
          <cell r="G11610" t="str">
            <v>SPO-2021/04-0029</v>
          </cell>
        </row>
        <row r="11610">
          <cell r="I11610" t="str">
            <v>F</v>
          </cell>
          <cell r="J11610">
            <v>34210</v>
          </cell>
          <cell r="K11610">
            <v>34210</v>
          </cell>
          <cell r="L11610">
            <v>102630</v>
          </cell>
          <cell r="M11610" t="str">
            <v>F</v>
          </cell>
          <cell r="N11610">
            <v>3</v>
          </cell>
        </row>
        <row r="11611">
          <cell r="G11611" t="str">
            <v>GR-2021/01-0016</v>
          </cell>
        </row>
        <row r="11611">
          <cell r="I11611" t="str">
            <v>F</v>
          </cell>
          <cell r="J11611">
            <v>107.8</v>
          </cell>
          <cell r="K11611">
            <v>107.8</v>
          </cell>
          <cell r="L11611">
            <v>107.8</v>
          </cell>
          <cell r="M11611" t="str">
            <v>F</v>
          </cell>
          <cell r="N11611">
            <v>1</v>
          </cell>
        </row>
        <row r="11612">
          <cell r="F11612" t="str">
            <v>FSCU8539847</v>
          </cell>
          <cell r="G11612" t="str">
            <v>GR-2020/12-0048</v>
          </cell>
          <cell r="H11612" t="str">
            <v>201907-S0014</v>
          </cell>
          <cell r="I11612" t="str">
            <v>F</v>
          </cell>
          <cell r="J11612">
            <v>20411.25</v>
          </cell>
          <cell r="K11612">
            <v>20411.25</v>
          </cell>
          <cell r="L11612">
            <v>84200.49</v>
          </cell>
          <cell r="M11612" t="str">
            <v>F</v>
          </cell>
          <cell r="N11612">
            <v>4.1252</v>
          </cell>
        </row>
        <row r="11613">
          <cell r="G11613" t="str">
            <v>SPO-2021/01-0078, SPO-2021/10-0020, SPO-2020/12-0033, SPO-2021/01-0056, SPO-2021/08-0033, SPO-2021/03-0006, SPO-2021/12-0012, SPO-2021/12-0077, SPO-2021/11-0011, SPO-2021/05-0006, SPO-2021/06-0011, SPO-2022/03-0030, SPO-2021/12-0043, SPO-2021/08-0032, SPO-2023/06-0052, SPO-2021/05-0030, SPO-2021/08-0020, SPO-2021/08-0026, SPO-2021/05-0055, SPO-2021/12-0039, SPO-2021/01-0081, SPO-2021/05-0046, SPO-2021/03-0005, SPO-2021/04-0043, SPO-2021/06-0010, SPO-2021/12-0083, SPO-2021/08-0021, SPO-2021/09-0029, SPO-2021/10-0004</v>
          </cell>
        </row>
        <row r="11613">
          <cell r="I11613" t="str">
            <v>F</v>
          </cell>
          <cell r="J11613">
            <v>498949</v>
          </cell>
          <cell r="K11613">
            <v>498949</v>
          </cell>
          <cell r="L11613">
            <v>2993694</v>
          </cell>
          <cell r="M11613" t="str">
            <v>F</v>
          </cell>
          <cell r="N11613">
            <v>6</v>
          </cell>
          <cell r="O11613" t="str">
            <v>L</v>
          </cell>
        </row>
        <row r="11614">
          <cell r="F11614" t="str">
            <v>PARU4843982</v>
          </cell>
          <cell r="G11614" t="str">
            <v>GR-2021/01-0017</v>
          </cell>
          <cell r="H11614" t="str">
            <v>202002-S0061, 202008-S0076, 202010-S0033, 202009-S0015, 202010-S0050, 202008-S0065, 202010-S0075, 202006-S0022, 202002-S0012</v>
          </cell>
          <cell r="I11614" t="str">
            <v>F</v>
          </cell>
          <cell r="J11614">
            <v>136396.87</v>
          </cell>
          <cell r="K11614">
            <v>136396.87</v>
          </cell>
          <cell r="L11614">
            <v>136396.87</v>
          </cell>
          <cell r="M11614" t="str">
            <v>F</v>
          </cell>
          <cell r="N11614">
            <v>1</v>
          </cell>
        </row>
        <row r="11615">
          <cell r="G11615" t="str">
            <v>SPO-2021/01-0060, SPO-2021/07-0005, SPO-2021/05-0024, SPO-2021/04-0038, SPO-2020/12-0041</v>
          </cell>
        </row>
        <row r="11615">
          <cell r="I11615" t="str">
            <v>F</v>
          </cell>
          <cell r="J11615">
            <v>44020.75</v>
          </cell>
          <cell r="K11615">
            <v>44020.75</v>
          </cell>
          <cell r="L11615">
            <v>132062.25</v>
          </cell>
          <cell r="M11615" t="str">
            <v>F</v>
          </cell>
          <cell r="N11615">
            <v>3</v>
          </cell>
        </row>
        <row r="11616">
          <cell r="F11616" t="str">
            <v>OOCU7299790</v>
          </cell>
          <cell r="G11616" t="str">
            <v>GR-2020/12-0035</v>
          </cell>
          <cell r="H11616" t="str">
            <v>202009-S0042, 202010-S0035, 202010-S0100, 202010-S0069, 202010-S0030, 202010-S0079, 202002-S0027, 202010-S0009, 202009-S0010, 202010-S0114, 202010-S0029, 202010-S0118, 202010-S0016, 202008-S0082, 202010-S0037</v>
          </cell>
          <cell r="I11616" t="str">
            <v>F</v>
          </cell>
          <cell r="J11616">
            <v>503554.48</v>
          </cell>
          <cell r="K11616">
            <v>503554.48</v>
          </cell>
          <cell r="L11616">
            <v>503554.48</v>
          </cell>
          <cell r="M11616" t="str">
            <v>F</v>
          </cell>
          <cell r="N11616">
            <v>1</v>
          </cell>
        </row>
        <row r="11617">
          <cell r="G11617" t="str">
            <v>SPO-2022/03-0015, SPO-2021/03-0013, SPO-2021/04-0028, SPO-2021/08-0012, SPO-2021/05-0045, SPO-2021/01-0017, SPO-2021/09-0004, SPO-2021/03-0030, SPO-2021/01-0043, SPO-2021/01-0083</v>
          </cell>
        </row>
        <row r="11617">
          <cell r="I11617" t="str">
            <v>F</v>
          </cell>
          <cell r="J11617">
            <v>218487</v>
          </cell>
          <cell r="K11617">
            <v>218487</v>
          </cell>
          <cell r="L11617">
            <v>655461</v>
          </cell>
          <cell r="M11617" t="str">
            <v>F</v>
          </cell>
          <cell r="N11617">
            <v>3</v>
          </cell>
          <cell r="O11617" t="str">
            <v>L</v>
          </cell>
        </row>
        <row r="11618">
          <cell r="G11618" t="str">
            <v>GR-2020/12-0037</v>
          </cell>
        </row>
        <row r="11618">
          <cell r="I11618" t="str">
            <v>F</v>
          </cell>
          <cell r="J11618">
            <v>1684.86</v>
          </cell>
          <cell r="K11618">
            <v>1684.86</v>
          </cell>
          <cell r="L11618">
            <v>1684.86</v>
          </cell>
          <cell r="M11618" t="str">
            <v>F</v>
          </cell>
          <cell r="N11618">
            <v>1</v>
          </cell>
        </row>
        <row r="11619">
          <cell r="G11619" t="str">
            <v>GR-2020/12-0034</v>
          </cell>
        </row>
        <row r="11619">
          <cell r="I11619" t="str">
            <v>F</v>
          </cell>
          <cell r="J11619">
            <v>260.8</v>
          </cell>
          <cell r="K11619">
            <v>260.8</v>
          </cell>
          <cell r="L11619">
            <v>260.8</v>
          </cell>
          <cell r="M11619" t="str">
            <v>F</v>
          </cell>
          <cell r="N11619">
            <v>1</v>
          </cell>
        </row>
        <row r="11620">
          <cell r="G11620" t="str">
            <v>SPO-2022/03-0020, SPO-2021/06-0042, SPO-2021/08-0013</v>
          </cell>
        </row>
        <row r="11620">
          <cell r="I11620" t="str">
            <v>F</v>
          </cell>
          <cell r="J11620">
            <v>193607</v>
          </cell>
          <cell r="K11620">
            <v>193607</v>
          </cell>
          <cell r="L11620">
            <v>193607</v>
          </cell>
          <cell r="M11620" t="str">
            <v>F</v>
          </cell>
          <cell r="N11620">
            <v>1</v>
          </cell>
          <cell r="O11620" t="str">
            <v>L</v>
          </cell>
        </row>
        <row r="11621">
          <cell r="G11621" t="str">
            <v>SPO-2021/10-0029, SPO-2021/01-0076, SPO-2021/04-0012, SPO-2021/06-0050, SPO-2021/05-0049, SPO-2021/01-0073, SPO-2021/06-0003, SPO-2021/05-0001, SPO-2021/06-0051, SPO-2021/04-0039</v>
          </cell>
        </row>
        <row r="11621">
          <cell r="I11621" t="str">
            <v>F</v>
          </cell>
          <cell r="J11621">
            <v>59050</v>
          </cell>
          <cell r="K11621">
            <v>59050</v>
          </cell>
          <cell r="L11621">
            <v>177150</v>
          </cell>
          <cell r="M11621" t="str">
            <v>F</v>
          </cell>
          <cell r="N11621">
            <v>3</v>
          </cell>
        </row>
        <row r="11622">
          <cell r="G11622" t="str">
            <v>GR-2020/12-0036</v>
          </cell>
        </row>
        <row r="11622">
          <cell r="I11622" t="str">
            <v>F</v>
          </cell>
          <cell r="J11622">
            <v>1480.59</v>
          </cell>
          <cell r="K11622">
            <v>1480.59</v>
          </cell>
          <cell r="L11622">
            <v>1480.59</v>
          </cell>
          <cell r="M11622" t="str">
            <v>F</v>
          </cell>
          <cell r="N11622">
            <v>1</v>
          </cell>
        </row>
        <row r="11623">
          <cell r="G11623" t="str">
            <v>SPO-2021/05-0036, SPO-2021/10-0034, SPO-2021/03-0031</v>
          </cell>
        </row>
        <row r="11623">
          <cell r="I11623" t="str">
            <v>F</v>
          </cell>
          <cell r="J11623">
            <v>58320</v>
          </cell>
          <cell r="K11623">
            <v>58320</v>
          </cell>
          <cell r="L11623">
            <v>174960</v>
          </cell>
          <cell r="M11623" t="str">
            <v>F</v>
          </cell>
          <cell r="N11623">
            <v>3</v>
          </cell>
        </row>
        <row r="11624">
          <cell r="G11624" t="str">
            <v>SPO-2021/01-0057</v>
          </cell>
        </row>
        <row r="11624">
          <cell r="I11624" t="str">
            <v>F</v>
          </cell>
          <cell r="J11624">
            <v>17043</v>
          </cell>
          <cell r="K11624">
            <v>17043</v>
          </cell>
          <cell r="L11624">
            <v>17043</v>
          </cell>
          <cell r="M11624" t="str">
            <v>F</v>
          </cell>
          <cell r="N11624">
            <v>1</v>
          </cell>
        </row>
        <row r="11625">
          <cell r="G11625" t="str">
            <v>SPO-2021/01-0074</v>
          </cell>
        </row>
        <row r="11625">
          <cell r="I11625" t="str">
            <v>F</v>
          </cell>
          <cell r="J11625">
            <v>10170</v>
          </cell>
          <cell r="K11625">
            <v>10170</v>
          </cell>
          <cell r="L11625">
            <v>30510</v>
          </cell>
          <cell r="M11625" t="str">
            <v>F</v>
          </cell>
          <cell r="N11625">
            <v>3</v>
          </cell>
        </row>
        <row r="11626">
          <cell r="F11626" t="str">
            <v>FCIU9731583</v>
          </cell>
          <cell r="G11626" t="str">
            <v>GR-2020/12-0029</v>
          </cell>
          <cell r="H11626" t="str">
            <v>202008-S0093, 202006-S0042, 202009-S0014, 202011-S0090</v>
          </cell>
          <cell r="I11626" t="str">
            <v>F</v>
          </cell>
          <cell r="J11626">
            <v>35091.83</v>
          </cell>
          <cell r="K11626">
            <v>35091.83</v>
          </cell>
          <cell r="L11626">
            <v>35091.83</v>
          </cell>
          <cell r="M11626" t="str">
            <v>F</v>
          </cell>
          <cell r="N11626">
            <v>1</v>
          </cell>
        </row>
        <row r="11627">
          <cell r="G11627" t="str">
            <v>SPO-2021/01-0078, SPO-2020/12-0028, SPO-2020/12-0035, SPO-2021/04-0042, SPO-2020/12-0040, SPO-2021/01-0004</v>
          </cell>
        </row>
        <row r="11627">
          <cell r="I11627" t="str">
            <v>F</v>
          </cell>
          <cell r="J11627">
            <v>73710</v>
          </cell>
          <cell r="K11627">
            <v>73710</v>
          </cell>
          <cell r="L11627">
            <v>221130</v>
          </cell>
          <cell r="M11627" t="str">
            <v>F</v>
          </cell>
          <cell r="N11627">
            <v>3</v>
          </cell>
        </row>
        <row r="11628">
          <cell r="G11628" t="str">
            <v>SPO-2021/05-0041, SPO-2021/04-0026</v>
          </cell>
        </row>
        <row r="11628">
          <cell r="I11628" t="str">
            <v>F</v>
          </cell>
          <cell r="J11628">
            <v>30700</v>
          </cell>
          <cell r="K11628">
            <v>30700</v>
          </cell>
          <cell r="L11628">
            <v>92100</v>
          </cell>
          <cell r="M11628" t="str">
            <v>F</v>
          </cell>
          <cell r="N11628">
            <v>3</v>
          </cell>
        </row>
        <row r="11629">
          <cell r="G11629" t="str">
            <v>SPO-2021/01-0074</v>
          </cell>
        </row>
        <row r="11629">
          <cell r="I11629" t="str">
            <v>F</v>
          </cell>
          <cell r="J11629">
            <v>23465</v>
          </cell>
          <cell r="K11629">
            <v>23465</v>
          </cell>
          <cell r="L11629">
            <v>70395</v>
          </cell>
          <cell r="M11629" t="str">
            <v>F</v>
          </cell>
          <cell r="N11629">
            <v>3</v>
          </cell>
        </row>
        <row r="11630">
          <cell r="F11630" t="str">
            <v>FCIU9731583</v>
          </cell>
          <cell r="G11630" t="str">
            <v>GR-2020/12-0028</v>
          </cell>
          <cell r="H11630" t="str">
            <v>202009-S0083, 202010-S0085, 202010-S0012, 202009-S0063</v>
          </cell>
          <cell r="I11630" t="str">
            <v>F</v>
          </cell>
          <cell r="J11630">
            <v>26050.81</v>
          </cell>
          <cell r="K11630">
            <v>26050.81</v>
          </cell>
          <cell r="L11630">
            <v>26050.81</v>
          </cell>
          <cell r="M11630" t="str">
            <v>F</v>
          </cell>
          <cell r="N11630">
            <v>1</v>
          </cell>
        </row>
        <row r="11631">
          <cell r="F11631" t="str">
            <v>FCIU9731583</v>
          </cell>
          <cell r="G11631" t="str">
            <v>GR-2020/12-0027</v>
          </cell>
          <cell r="H11631" t="str">
            <v>202010-S0080</v>
          </cell>
          <cell r="I11631" t="str">
            <v>F</v>
          </cell>
          <cell r="J11631">
            <v>6396.9</v>
          </cell>
          <cell r="K11631">
            <v>6396.9</v>
          </cell>
          <cell r="L11631">
            <v>6396.9</v>
          </cell>
          <cell r="M11631" t="str">
            <v>F</v>
          </cell>
          <cell r="N11631">
            <v>1</v>
          </cell>
        </row>
        <row r="11632">
          <cell r="F11632" t="str">
            <v>FCIU9731583</v>
          </cell>
          <cell r="G11632" t="str">
            <v>GR-2020/12-0026</v>
          </cell>
          <cell r="H11632" t="str">
            <v>202011-S0002, 202010-S0081</v>
          </cell>
          <cell r="I11632" t="str">
            <v>F</v>
          </cell>
          <cell r="J11632">
            <v>10141.08</v>
          </cell>
          <cell r="K11632">
            <v>10141.08</v>
          </cell>
          <cell r="L11632">
            <v>10141.08</v>
          </cell>
          <cell r="M11632" t="str">
            <v>F</v>
          </cell>
          <cell r="N11632">
            <v>1</v>
          </cell>
        </row>
        <row r="11633">
          <cell r="F11633" t="str">
            <v>FCIU9731583</v>
          </cell>
          <cell r="G11633" t="str">
            <v>GR-2020/12-0025</v>
          </cell>
          <cell r="H11633" t="str">
            <v>202010-S0097</v>
          </cell>
          <cell r="I11633" t="str">
            <v>F</v>
          </cell>
          <cell r="J11633">
            <v>4310.45</v>
          </cell>
          <cell r="K11633">
            <v>4310.45</v>
          </cell>
          <cell r="L11633">
            <v>4310.45</v>
          </cell>
          <cell r="M11633" t="str">
            <v>F</v>
          </cell>
          <cell r="N11633">
            <v>1</v>
          </cell>
        </row>
        <row r="11634">
          <cell r="F11634" t="str">
            <v>FCIU9731583</v>
          </cell>
          <cell r="G11634" t="str">
            <v>GR-2020/12-0024</v>
          </cell>
          <cell r="H11634" t="str">
            <v>202010-S0004</v>
          </cell>
          <cell r="I11634" t="str">
            <v>F</v>
          </cell>
          <cell r="J11634">
            <v>9072</v>
          </cell>
          <cell r="K11634">
            <v>9072</v>
          </cell>
          <cell r="L11634">
            <v>9072</v>
          </cell>
          <cell r="M11634" t="str">
            <v>F</v>
          </cell>
          <cell r="N11634">
            <v>1</v>
          </cell>
        </row>
        <row r="11635">
          <cell r="G11635" t="str">
            <v>GR-2020/12-0031</v>
          </cell>
        </row>
        <row r="11635">
          <cell r="I11635" t="str">
            <v>F</v>
          </cell>
          <cell r="J11635">
            <v>51.84</v>
          </cell>
          <cell r="K11635">
            <v>51.84</v>
          </cell>
          <cell r="L11635">
            <v>51.84</v>
          </cell>
          <cell r="M11635" t="str">
            <v>F</v>
          </cell>
          <cell r="N11635">
            <v>1</v>
          </cell>
        </row>
        <row r="11636">
          <cell r="F11636" t="str">
            <v>FCIU9731583</v>
          </cell>
          <cell r="G11636" t="str">
            <v>GR-2020/12-0023</v>
          </cell>
          <cell r="H11636" t="str">
            <v>202009-S0044, 202009-S0017</v>
          </cell>
          <cell r="I11636" t="str">
            <v>F</v>
          </cell>
          <cell r="J11636">
            <v>16424.55</v>
          </cell>
          <cell r="K11636">
            <v>16424.55</v>
          </cell>
          <cell r="L11636">
            <v>16424.55</v>
          </cell>
          <cell r="M11636" t="str">
            <v>F</v>
          </cell>
          <cell r="N11636">
            <v>1</v>
          </cell>
        </row>
        <row r="11637">
          <cell r="F11637" t="str">
            <v>FCIU9731583</v>
          </cell>
          <cell r="G11637" t="str">
            <v>GR-2020/12-0022</v>
          </cell>
          <cell r="H11637" t="str">
            <v>202009-S0104</v>
          </cell>
          <cell r="I11637" t="str">
            <v>F</v>
          </cell>
          <cell r="J11637">
            <v>71073.41</v>
          </cell>
          <cell r="K11637">
            <v>71073.41</v>
          </cell>
          <cell r="L11637">
            <v>71073.41</v>
          </cell>
          <cell r="M11637" t="str">
            <v>F</v>
          </cell>
          <cell r="N11637">
            <v>1</v>
          </cell>
        </row>
        <row r="11638">
          <cell r="F11638" t="str">
            <v>FCIU9731583</v>
          </cell>
          <cell r="G11638" t="str">
            <v>GR-2020/12-0021</v>
          </cell>
          <cell r="H11638" t="str">
            <v>202010-S0059, 202011-S0028, 202009-S0004, 202011-S0008, 202010-S0071, 202010-S0003</v>
          </cell>
          <cell r="I11638" t="str">
            <v>F</v>
          </cell>
          <cell r="J11638">
            <v>59036.94</v>
          </cell>
          <cell r="K11638">
            <v>59036.94</v>
          </cell>
          <cell r="L11638">
            <v>59036.94</v>
          </cell>
          <cell r="M11638" t="str">
            <v>F</v>
          </cell>
          <cell r="N11638">
            <v>1</v>
          </cell>
        </row>
        <row r="11639">
          <cell r="G11639" t="str">
            <v>GR-2020/12-0051</v>
          </cell>
        </row>
        <row r="11639">
          <cell r="I11639" t="str">
            <v>F</v>
          </cell>
          <cell r="J11639">
            <v>1550</v>
          </cell>
          <cell r="K11639">
            <v>1550</v>
          </cell>
          <cell r="L11639">
            <v>1550</v>
          </cell>
          <cell r="M11639" t="str">
            <v>F</v>
          </cell>
          <cell r="N11639">
            <v>1</v>
          </cell>
        </row>
        <row r="11640">
          <cell r="G11640" t="str">
            <v>GR-2020/12-0016</v>
          </cell>
        </row>
        <row r="11640">
          <cell r="I11640" t="str">
            <v>F</v>
          </cell>
          <cell r="J11640">
            <v>354.6</v>
          </cell>
          <cell r="K11640">
            <v>354.6</v>
          </cell>
          <cell r="L11640">
            <v>354.6</v>
          </cell>
          <cell r="M11640" t="str">
            <v>F</v>
          </cell>
          <cell r="N11640">
            <v>1</v>
          </cell>
        </row>
        <row r="11641">
          <cell r="G11641" t="str">
            <v>SPO-2021/04-0045, SPO-2021/01-0055</v>
          </cell>
        </row>
        <row r="11641">
          <cell r="I11641" t="str">
            <v>F</v>
          </cell>
          <cell r="J11641">
            <v>4370</v>
          </cell>
          <cell r="K11641">
            <v>4370</v>
          </cell>
          <cell r="L11641">
            <v>13110</v>
          </cell>
          <cell r="M11641" t="str">
            <v>F</v>
          </cell>
          <cell r="N11641">
            <v>3</v>
          </cell>
        </row>
        <row r="11642">
          <cell r="G11642" t="str">
            <v>SPO-2021/04-0005</v>
          </cell>
        </row>
        <row r="11642">
          <cell r="I11642" t="str">
            <v>F</v>
          </cell>
          <cell r="J11642">
            <v>2200</v>
          </cell>
          <cell r="K11642">
            <v>2200</v>
          </cell>
          <cell r="L11642">
            <v>6600</v>
          </cell>
          <cell r="M11642" t="str">
            <v>F</v>
          </cell>
          <cell r="N11642">
            <v>3</v>
          </cell>
        </row>
        <row r="11643">
          <cell r="F11643" t="str">
            <v>OOCU8428064</v>
          </cell>
          <cell r="G11643" t="str">
            <v>GR-2020/12-0015</v>
          </cell>
          <cell r="H11643" t="str">
            <v>202008-S0057, 202009-S0023, 202010-S0039, 202002-S0034, 202008-S0051, 202011-S0046, 202011-S0061, 202008-S0041, 202009-S0073, 202010-S0079, 202009-S0087, 202010-S0016, 202010-S0119, 202008-S0073, 202010-S0127, 202007-S0011</v>
          </cell>
          <cell r="I11643" t="str">
            <v>F</v>
          </cell>
          <cell r="J11643">
            <v>548204.22</v>
          </cell>
          <cell r="K11643">
            <v>548204.22</v>
          </cell>
          <cell r="L11643">
            <v>548204.22</v>
          </cell>
          <cell r="M11643" t="str">
            <v>F</v>
          </cell>
          <cell r="N11643">
            <v>1</v>
          </cell>
        </row>
        <row r="11644">
          <cell r="G11644" t="str">
            <v>SPO-2021/06-0047, SPO-2021/01-0047</v>
          </cell>
        </row>
        <row r="11644">
          <cell r="I11644" t="str">
            <v>F</v>
          </cell>
          <cell r="J11644">
            <v>9941</v>
          </cell>
          <cell r="K11644">
            <v>9941</v>
          </cell>
          <cell r="L11644">
            <v>29823</v>
          </cell>
          <cell r="M11644" t="str">
            <v>F</v>
          </cell>
          <cell r="N11644">
            <v>3</v>
          </cell>
        </row>
        <row r="11645">
          <cell r="F11645" t="str">
            <v>BMOU4557721</v>
          </cell>
          <cell r="G11645" t="str">
            <v>GR-2020/12-0012</v>
          </cell>
          <cell r="H11645" t="str">
            <v>202009-S0022, 202010-S0124</v>
          </cell>
          <cell r="I11645" t="str">
            <v>F</v>
          </cell>
          <cell r="J11645">
            <v>7588.72</v>
          </cell>
          <cell r="K11645">
            <v>7588.72</v>
          </cell>
          <cell r="L11645">
            <v>30935.42</v>
          </cell>
          <cell r="M11645" t="str">
            <v>F</v>
          </cell>
          <cell r="N11645">
            <v>4.0765</v>
          </cell>
        </row>
        <row r="11646">
          <cell r="F11646" t="str">
            <v>KOCU4064294</v>
          </cell>
          <cell r="G11646" t="str">
            <v>GR-2020/12-0011</v>
          </cell>
          <cell r="H11646" t="str">
            <v>202009-S0089, 202010-S0027, 202009-S0039, 202010-S0076</v>
          </cell>
          <cell r="I11646" t="str">
            <v>F</v>
          </cell>
          <cell r="J11646">
            <v>15450.09</v>
          </cell>
          <cell r="K11646">
            <v>15450.09</v>
          </cell>
          <cell r="L11646">
            <v>62982.29</v>
          </cell>
          <cell r="M11646" t="str">
            <v>F</v>
          </cell>
          <cell r="N11646">
            <v>4.0765</v>
          </cell>
        </row>
        <row r="11647">
          <cell r="F11647" t="str">
            <v>TCNU5146890</v>
          </cell>
          <cell r="G11647" t="str">
            <v>GR-2020/12-0010</v>
          </cell>
          <cell r="H11647" t="str">
            <v>202009-S0084</v>
          </cell>
          <cell r="I11647" t="str">
            <v>F</v>
          </cell>
          <cell r="J11647">
            <v>13628.92</v>
          </cell>
          <cell r="K11647">
            <v>13628.92</v>
          </cell>
          <cell r="L11647">
            <v>56782.17</v>
          </cell>
          <cell r="M11647" t="str">
            <v>F</v>
          </cell>
          <cell r="N11647">
            <v>4.1663</v>
          </cell>
        </row>
        <row r="11648">
          <cell r="F11648" t="str">
            <v>UETU5364413</v>
          </cell>
          <cell r="G11648" t="str">
            <v>GR-2020/12-0009</v>
          </cell>
          <cell r="H11648" t="str">
            <v>202009-S0084</v>
          </cell>
          <cell r="I11648" t="str">
            <v>F</v>
          </cell>
          <cell r="J11648">
            <v>10656.6</v>
          </cell>
          <cell r="K11648">
            <v>10656.6</v>
          </cell>
          <cell r="L11648">
            <v>44398.59</v>
          </cell>
          <cell r="M11648" t="str">
            <v>F</v>
          </cell>
          <cell r="N11648">
            <v>4.1663</v>
          </cell>
        </row>
        <row r="11649">
          <cell r="F11649" t="str">
            <v>TRHU4234958</v>
          </cell>
          <cell r="G11649" t="str">
            <v>GR-2020/12-0008</v>
          </cell>
          <cell r="H11649" t="str">
            <v>202009-S0084</v>
          </cell>
          <cell r="I11649" t="str">
            <v>F</v>
          </cell>
          <cell r="J11649">
            <v>10840.32</v>
          </cell>
          <cell r="K11649">
            <v>10840.32</v>
          </cell>
          <cell r="L11649">
            <v>45164.03</v>
          </cell>
          <cell r="M11649" t="str">
            <v>F</v>
          </cell>
          <cell r="N11649">
            <v>4.1663</v>
          </cell>
        </row>
        <row r="11650">
          <cell r="G11650" t="str">
            <v>SPO-2021/04-0038</v>
          </cell>
        </row>
        <row r="11650">
          <cell r="I11650" t="str">
            <v>F</v>
          </cell>
          <cell r="J11650">
            <v>21390</v>
          </cell>
          <cell r="K11650">
            <v>21390</v>
          </cell>
          <cell r="L11650">
            <v>64170</v>
          </cell>
          <cell r="M11650" t="str">
            <v>F</v>
          </cell>
          <cell r="N11650">
            <v>3</v>
          </cell>
        </row>
        <row r="11651">
          <cell r="F11651" t="str">
            <v>PARU4803803</v>
          </cell>
          <cell r="G11651" t="str">
            <v>GR-2020/12-0030</v>
          </cell>
          <cell r="H11651" t="str">
            <v>202008-S0076, 202010-S0033, 202009-S0015</v>
          </cell>
          <cell r="I11651" t="str">
            <v>F</v>
          </cell>
          <cell r="J11651">
            <v>122707.09</v>
          </cell>
          <cell r="K11651">
            <v>122707.09</v>
          </cell>
          <cell r="L11651">
            <v>122707.09</v>
          </cell>
          <cell r="M11651" t="str">
            <v>F</v>
          </cell>
          <cell r="N11651">
            <v>1</v>
          </cell>
        </row>
        <row r="11652">
          <cell r="G11652" t="str">
            <v>GR-2020/12-0014</v>
          </cell>
        </row>
        <row r="11652">
          <cell r="I11652" t="str">
            <v>F</v>
          </cell>
          <cell r="J11652">
            <v>189.9</v>
          </cell>
          <cell r="K11652">
            <v>189.9</v>
          </cell>
          <cell r="L11652">
            <v>189.9</v>
          </cell>
          <cell r="M11652" t="str">
            <v>F</v>
          </cell>
          <cell r="N11652">
            <v>1</v>
          </cell>
        </row>
        <row r="11653">
          <cell r="G11653" t="str">
            <v>SPO-2021/11-0046, SPO-2021/08-0010, SPO-2021/03-0028, SPO-2021/06-0040, SPO-2021/06-0017, SPO-2021/05-0041</v>
          </cell>
        </row>
        <row r="11653">
          <cell r="I11653" t="str">
            <v>F</v>
          </cell>
          <cell r="J11653">
            <v>119196</v>
          </cell>
          <cell r="K11653">
            <v>119196</v>
          </cell>
          <cell r="L11653">
            <v>357588</v>
          </cell>
          <cell r="M11653" t="str">
            <v>F</v>
          </cell>
          <cell r="N11653">
            <v>3</v>
          </cell>
        </row>
        <row r="11654">
          <cell r="I11654" t="str">
            <v>F</v>
          </cell>
          <cell r="J11654">
            <v>0</v>
          </cell>
          <cell r="K11654">
            <v>0</v>
          </cell>
          <cell r="L11654">
            <v>0</v>
          </cell>
          <cell r="M11654" t="str">
            <v>F</v>
          </cell>
          <cell r="N11654">
            <v>3</v>
          </cell>
        </row>
        <row r="11655">
          <cell r="G11655" t="str">
            <v>SPO-2021/01-0068</v>
          </cell>
        </row>
        <row r="11655">
          <cell r="I11655" t="str">
            <v>F</v>
          </cell>
          <cell r="J11655">
            <v>3100</v>
          </cell>
          <cell r="K11655">
            <v>3100</v>
          </cell>
          <cell r="L11655">
            <v>9300</v>
          </cell>
          <cell r="M11655" t="str">
            <v>F</v>
          </cell>
          <cell r="N11655">
            <v>3</v>
          </cell>
        </row>
        <row r="11656">
          <cell r="G11656" t="str">
            <v>SPO-2021/01-0051</v>
          </cell>
        </row>
        <row r="11656">
          <cell r="I11656" t="str">
            <v>F</v>
          </cell>
          <cell r="J11656">
            <v>420</v>
          </cell>
          <cell r="K11656">
            <v>420</v>
          </cell>
          <cell r="L11656">
            <v>2100</v>
          </cell>
          <cell r="M11656" t="str">
            <v>F</v>
          </cell>
          <cell r="N11656">
            <v>5</v>
          </cell>
        </row>
        <row r="11657">
          <cell r="G11657" t="str">
            <v>SPO-2021/01-0031</v>
          </cell>
        </row>
        <row r="11657">
          <cell r="I11657" t="str">
            <v>F</v>
          </cell>
          <cell r="J11657">
            <v>41400</v>
          </cell>
          <cell r="K11657">
            <v>41400</v>
          </cell>
          <cell r="L11657">
            <v>124200</v>
          </cell>
          <cell r="M11657" t="str">
            <v>F</v>
          </cell>
          <cell r="N11657">
            <v>3</v>
          </cell>
        </row>
        <row r="11658">
          <cell r="G11658" t="str">
            <v>SPO-2021/01-0069, SPO-2021/04-0046, SPO-2021/01-0070</v>
          </cell>
        </row>
        <row r="11658">
          <cell r="I11658" t="str">
            <v>F</v>
          </cell>
          <cell r="J11658">
            <v>261112</v>
          </cell>
          <cell r="K11658">
            <v>261112</v>
          </cell>
          <cell r="L11658">
            <v>261112</v>
          </cell>
          <cell r="M11658" t="str">
            <v>F</v>
          </cell>
          <cell r="N11658">
            <v>1</v>
          </cell>
        </row>
        <row r="11659">
          <cell r="G11659" t="str">
            <v>GR-2020/12-0006</v>
          </cell>
        </row>
        <row r="11659">
          <cell r="I11659" t="str">
            <v>F</v>
          </cell>
          <cell r="J11659">
            <v>1225.98</v>
          </cell>
          <cell r="K11659">
            <v>1225.98</v>
          </cell>
          <cell r="L11659">
            <v>1225.98</v>
          </cell>
          <cell r="M11659" t="str">
            <v>F</v>
          </cell>
          <cell r="N11659">
            <v>1</v>
          </cell>
        </row>
        <row r="11660">
          <cell r="G11660" t="str">
            <v>SPO-2021/09-0001, SPO-2021/10-0036, SPO-2021/12-0001</v>
          </cell>
        </row>
        <row r="11660">
          <cell r="I11660" t="str">
            <v>F</v>
          </cell>
          <cell r="J11660">
            <v>248055</v>
          </cell>
          <cell r="K11660">
            <v>248055</v>
          </cell>
          <cell r="L11660">
            <v>744165</v>
          </cell>
          <cell r="M11660" t="str">
            <v>F</v>
          </cell>
          <cell r="N11660">
            <v>3</v>
          </cell>
        </row>
        <row r="11661">
          <cell r="G11661" t="str">
            <v>SPO-2022/06-0012, SPO-2021/01-0083</v>
          </cell>
        </row>
        <row r="11661">
          <cell r="I11661" t="str">
            <v>F</v>
          </cell>
          <cell r="J11661">
            <v>21102</v>
          </cell>
          <cell r="K11661">
            <v>21102</v>
          </cell>
          <cell r="L11661">
            <v>63306</v>
          </cell>
          <cell r="M11661" t="str">
            <v>F</v>
          </cell>
          <cell r="N11661">
            <v>3</v>
          </cell>
          <cell r="O11661" t="str">
            <v>L</v>
          </cell>
        </row>
        <row r="11662">
          <cell r="G11662" t="str">
            <v>SPO-2021/01-0085</v>
          </cell>
        </row>
        <row r="11662">
          <cell r="I11662" t="str">
            <v>F</v>
          </cell>
          <cell r="J11662">
            <v>25340</v>
          </cell>
          <cell r="K11662">
            <v>25340</v>
          </cell>
          <cell r="L11662">
            <v>25340</v>
          </cell>
          <cell r="M11662" t="str">
            <v>F</v>
          </cell>
          <cell r="N11662">
            <v>1</v>
          </cell>
        </row>
        <row r="11663">
          <cell r="F11663" t="str">
            <v>BMOU5030545</v>
          </cell>
          <cell r="G11663" t="str">
            <v>GR-2020/12-0050</v>
          </cell>
          <cell r="H11663" t="str">
            <v>201811-S0075, 202010-S0065, 201910-S0060, 202010-S0046, 202009-S0028</v>
          </cell>
          <cell r="I11663" t="str">
            <v>F</v>
          </cell>
          <cell r="J11663">
            <v>21132.38</v>
          </cell>
          <cell r="K11663">
            <v>21132.38</v>
          </cell>
          <cell r="L11663">
            <v>87175.29</v>
          </cell>
          <cell r="M11663" t="str">
            <v>F</v>
          </cell>
          <cell r="N11663">
            <v>4.1252</v>
          </cell>
        </row>
        <row r="11664">
          <cell r="G11664" t="str">
            <v>GR-2020/12-0013</v>
          </cell>
        </row>
        <row r="11664">
          <cell r="I11664" t="str">
            <v>F</v>
          </cell>
          <cell r="J11664">
            <v>3388.59</v>
          </cell>
          <cell r="K11664">
            <v>3388.59</v>
          </cell>
          <cell r="L11664">
            <v>3388.59</v>
          </cell>
          <cell r="M11664" t="str">
            <v>F</v>
          </cell>
          <cell r="N11664">
            <v>1</v>
          </cell>
        </row>
        <row r="11665">
          <cell r="F11665" t="str">
            <v>BMOU5030545</v>
          </cell>
          <cell r="G11665" t="str">
            <v>GR-2020/12-0049</v>
          </cell>
          <cell r="H11665" t="str">
            <v>202010-S0047</v>
          </cell>
          <cell r="I11665" t="str">
            <v>F</v>
          </cell>
          <cell r="J11665">
            <v>11629.2</v>
          </cell>
          <cell r="K11665">
            <v>11629.2</v>
          </cell>
          <cell r="L11665">
            <v>47972.78</v>
          </cell>
          <cell r="M11665" t="str">
            <v>F</v>
          </cell>
          <cell r="N11665">
            <v>4.1252</v>
          </cell>
        </row>
        <row r="11666">
          <cell r="G11666" t="str">
            <v>SPO-2021/03-0010</v>
          </cell>
        </row>
        <row r="11666">
          <cell r="I11666" t="str">
            <v>F</v>
          </cell>
          <cell r="J11666">
            <v>55145</v>
          </cell>
          <cell r="K11666">
            <v>55145</v>
          </cell>
          <cell r="L11666">
            <v>165435</v>
          </cell>
          <cell r="M11666" t="str">
            <v>F</v>
          </cell>
          <cell r="N11666">
            <v>3</v>
          </cell>
        </row>
        <row r="11667">
          <cell r="G11667" t="str">
            <v>SPO-2021/11-0045, SPO-2021/10-0012, SPO-2021/01-0072, SPO-2021/01-0010, SPO-2021/05-0022, SPO-2021/05-0018, SPO-2021/05-0031, SPO-2021/06-0023, SPO-2021/04-0037</v>
          </cell>
        </row>
        <row r="11667">
          <cell r="I11667" t="str">
            <v>F</v>
          </cell>
          <cell r="J11667">
            <v>163099.7</v>
          </cell>
          <cell r="K11667">
            <v>163099.7</v>
          </cell>
          <cell r="L11667">
            <v>1304797.6</v>
          </cell>
          <cell r="M11667" t="str">
            <v>F</v>
          </cell>
          <cell r="N11667">
            <v>8</v>
          </cell>
        </row>
        <row r="11668">
          <cell r="G11668" t="str">
            <v>SPO-2021/11-0046</v>
          </cell>
        </row>
        <row r="11668">
          <cell r="I11668" t="str">
            <v>F</v>
          </cell>
          <cell r="J11668">
            <v>23400</v>
          </cell>
          <cell r="K11668">
            <v>23400</v>
          </cell>
          <cell r="L11668">
            <v>70200</v>
          </cell>
          <cell r="M11668" t="str">
            <v>F</v>
          </cell>
          <cell r="N11668">
            <v>3</v>
          </cell>
        </row>
        <row r="11669">
          <cell r="G11669" t="str">
            <v>SPO-2021/12-0102, SPO-2021/12-0051, SPO-2022/03-0011, SPO-2022/06-0009, SPO-2022/04-0007, SPO-2021/11-0047, SPO-2021/10-0034</v>
          </cell>
        </row>
        <row r="11669">
          <cell r="I11669" t="str">
            <v>F</v>
          </cell>
          <cell r="J11669">
            <v>59000</v>
          </cell>
          <cell r="K11669">
            <v>59000</v>
          </cell>
          <cell r="L11669">
            <v>177000</v>
          </cell>
          <cell r="M11669" t="str">
            <v>F</v>
          </cell>
          <cell r="N11669">
            <v>3</v>
          </cell>
          <cell r="O11669" t="str">
            <v>L</v>
          </cell>
        </row>
        <row r="11670">
          <cell r="G11670" t="str">
            <v>SPO-2021/04-0029, SPO-2021/01-0038, SPO-2021/05-0035</v>
          </cell>
        </row>
        <row r="11670">
          <cell r="I11670" t="str">
            <v>F</v>
          </cell>
          <cell r="J11670">
            <v>111840.4</v>
          </cell>
          <cell r="K11670">
            <v>111840.4</v>
          </cell>
          <cell r="L11670">
            <v>335521.2</v>
          </cell>
          <cell r="M11670" t="str">
            <v>F</v>
          </cell>
          <cell r="N11670">
            <v>3</v>
          </cell>
        </row>
        <row r="11671">
          <cell r="G11671" t="str">
            <v>SPO-2021/08-0026, SPO-2021/05-0048, SPO-2021/08-0021, SPO-2021/01-0081, SPO-2021/03-0005, SPO-2021/01-0056, SPO-2020/12-0030, SPO-2021/01-0055</v>
          </cell>
        </row>
        <row r="11671">
          <cell r="I11671" t="str">
            <v>F</v>
          </cell>
          <cell r="J11671">
            <v>64400</v>
          </cell>
          <cell r="K11671">
            <v>64400</v>
          </cell>
          <cell r="L11671">
            <v>193200</v>
          </cell>
          <cell r="M11671" t="str">
            <v>F</v>
          </cell>
          <cell r="N11671">
            <v>3</v>
          </cell>
        </row>
        <row r="11672">
          <cell r="G11672" t="str">
            <v>SPO-2021/01-0064</v>
          </cell>
        </row>
        <row r="11672">
          <cell r="I11672" t="str">
            <v>F</v>
          </cell>
          <cell r="J11672">
            <v>3850</v>
          </cell>
          <cell r="K11672">
            <v>3850</v>
          </cell>
          <cell r="L11672">
            <v>11550</v>
          </cell>
          <cell r="M11672" t="str">
            <v>F</v>
          </cell>
          <cell r="N11672">
            <v>3</v>
          </cell>
        </row>
        <row r="11673">
          <cell r="G11673" t="str">
            <v>SPO-2021/12-0086, SPO-2021/01-0042, SPO-2021/03-0002, SPO-2021/04-0020</v>
          </cell>
        </row>
        <row r="11673">
          <cell r="I11673" t="str">
            <v>F</v>
          </cell>
          <cell r="J11673">
            <v>13350</v>
          </cell>
          <cell r="K11673">
            <v>13350</v>
          </cell>
          <cell r="L11673">
            <v>40050</v>
          </cell>
          <cell r="M11673" t="str">
            <v>F</v>
          </cell>
          <cell r="N11673">
            <v>3</v>
          </cell>
        </row>
        <row r="11674">
          <cell r="F11674" t="str">
            <v>OOCU6871556</v>
          </cell>
          <cell r="G11674" t="str">
            <v>GR-2020/12-0007</v>
          </cell>
          <cell r="H11674" t="str">
            <v>202009-S0031, 202010-S0053, 201912-S0025, 202002-S0038, 202003-S0044, 201807-S0065, 202010-S0057, 202008-S0072, 202008-S0066, 202011-S0012, 202008-S0011, 202009-S0052, 201809-S0042</v>
          </cell>
          <cell r="I11674" t="str">
            <v>F</v>
          </cell>
          <cell r="J11674">
            <v>17039.6</v>
          </cell>
          <cell r="K11674">
            <v>17039.6</v>
          </cell>
          <cell r="L11674">
            <v>70608.69</v>
          </cell>
          <cell r="M11674" t="str">
            <v>F</v>
          </cell>
          <cell r="N11674">
            <v>4.1438</v>
          </cell>
        </row>
        <row r="11675">
          <cell r="I11675" t="str">
            <v>F</v>
          </cell>
          <cell r="J11675">
            <v>23950.08</v>
          </cell>
          <cell r="K11675">
            <v>23950.08</v>
          </cell>
          <cell r="L11675">
            <v>71850.24</v>
          </cell>
          <cell r="M11675" t="str">
            <v>F</v>
          </cell>
          <cell r="N11675">
            <v>3</v>
          </cell>
        </row>
        <row r="11676">
          <cell r="G11676" t="str">
            <v>SPO-2021/03-0019, SPO-2021/03-0034</v>
          </cell>
        </row>
        <row r="11676">
          <cell r="I11676" t="str">
            <v>F</v>
          </cell>
          <cell r="J11676">
            <v>45400</v>
          </cell>
          <cell r="K11676">
            <v>45400</v>
          </cell>
          <cell r="L11676">
            <v>136200</v>
          </cell>
          <cell r="M11676" t="str">
            <v>F</v>
          </cell>
          <cell r="N11676">
            <v>3</v>
          </cell>
        </row>
        <row r="11677">
          <cell r="G11677" t="str">
            <v>SPO-2021/01-0074, SPO-2021/04-0001</v>
          </cell>
        </row>
        <row r="11677">
          <cell r="I11677" t="str">
            <v>F</v>
          </cell>
          <cell r="J11677">
            <v>41648.2</v>
          </cell>
          <cell r="K11677">
            <v>41648.2</v>
          </cell>
          <cell r="L11677">
            <v>124944.6</v>
          </cell>
          <cell r="M11677" t="str">
            <v>F</v>
          </cell>
          <cell r="N11677">
            <v>3</v>
          </cell>
        </row>
        <row r="11678">
          <cell r="G11678" t="str">
            <v>SPO-2021/01-0020, SPO-2021/04-0027</v>
          </cell>
        </row>
        <row r="11678">
          <cell r="I11678" t="str">
            <v>F</v>
          </cell>
          <cell r="J11678">
            <v>33950</v>
          </cell>
          <cell r="K11678">
            <v>33950</v>
          </cell>
          <cell r="L11678">
            <v>101850</v>
          </cell>
          <cell r="M11678" t="str">
            <v>F</v>
          </cell>
          <cell r="N11678">
            <v>3</v>
          </cell>
        </row>
        <row r="11679">
          <cell r="G11679" t="str">
            <v>GR-2020/12-0003</v>
          </cell>
        </row>
        <row r="11679">
          <cell r="I11679" t="str">
            <v>F</v>
          </cell>
          <cell r="J11679">
            <v>68.98</v>
          </cell>
          <cell r="K11679">
            <v>68.98</v>
          </cell>
          <cell r="L11679">
            <v>68.98</v>
          </cell>
          <cell r="M11679" t="str">
            <v>F</v>
          </cell>
          <cell r="N11679">
            <v>1</v>
          </cell>
        </row>
        <row r="11680">
          <cell r="G11680" t="str">
            <v>SPO-2021/01-0064</v>
          </cell>
        </row>
        <row r="11680">
          <cell r="I11680" t="str">
            <v>F</v>
          </cell>
          <cell r="J11680">
            <v>22500</v>
          </cell>
          <cell r="K11680">
            <v>22500</v>
          </cell>
          <cell r="L11680">
            <v>67500</v>
          </cell>
          <cell r="M11680" t="str">
            <v>F</v>
          </cell>
          <cell r="N11680">
            <v>3</v>
          </cell>
        </row>
        <row r="11681">
          <cell r="G11681" t="str">
            <v>SPO-2022/06-0012, SPO-2021/01-0027, SPO-2021/04-0028, SPO-2022/11-0006, SPO-2021/01-0043, SPO-2021/01-0083, SPO-2021/09-0004, SPO-2021/10-0041, SPO-2021/05-0045, SPO-2022/08-0046, SPO-2021/03-0013, SPO-2021/08-0012</v>
          </cell>
        </row>
        <row r="11681">
          <cell r="I11681" t="str">
            <v>F</v>
          </cell>
          <cell r="J11681">
            <v>311205</v>
          </cell>
          <cell r="K11681">
            <v>311205</v>
          </cell>
          <cell r="L11681">
            <v>933615</v>
          </cell>
          <cell r="M11681" t="str">
            <v>F</v>
          </cell>
          <cell r="N11681">
            <v>3</v>
          </cell>
          <cell r="O11681" t="str">
            <v>L</v>
          </cell>
        </row>
        <row r="11682">
          <cell r="G11682" t="str">
            <v>SPO-2021/01-0039</v>
          </cell>
        </row>
        <row r="11682">
          <cell r="I11682" t="str">
            <v>F</v>
          </cell>
          <cell r="J11682">
            <v>5975.4</v>
          </cell>
          <cell r="K11682">
            <v>5975.4</v>
          </cell>
          <cell r="L11682">
            <v>17926.2</v>
          </cell>
          <cell r="M11682" t="str">
            <v>F</v>
          </cell>
          <cell r="N11682">
            <v>3</v>
          </cell>
        </row>
        <row r="11683">
          <cell r="G11683" t="str">
            <v>SPO-2021/03-0033, SPO-2021/03-0018</v>
          </cell>
        </row>
        <row r="11683">
          <cell r="I11683" t="str">
            <v>F</v>
          </cell>
          <cell r="J11683">
            <v>59875.2</v>
          </cell>
          <cell r="K11683">
            <v>59875.2</v>
          </cell>
          <cell r="L11683">
            <v>59875.2</v>
          </cell>
          <cell r="M11683" t="str">
            <v>F</v>
          </cell>
          <cell r="N11683">
            <v>1</v>
          </cell>
        </row>
        <row r="11684">
          <cell r="G11684" t="str">
            <v>SPO-2021/04-0037, SPO-2021/05-0022, SPO-2021/01-0072, SPO-2021/11-0036</v>
          </cell>
        </row>
        <row r="11684">
          <cell r="I11684" t="str">
            <v>F</v>
          </cell>
          <cell r="J11684">
            <v>203718</v>
          </cell>
          <cell r="K11684">
            <v>203718</v>
          </cell>
          <cell r="L11684">
            <v>611154</v>
          </cell>
          <cell r="M11684" t="str">
            <v>F</v>
          </cell>
          <cell r="N11684">
            <v>3</v>
          </cell>
        </row>
        <row r="11685">
          <cell r="F11685" t="str">
            <v>STXU4567556</v>
          </cell>
          <cell r="G11685" t="str">
            <v>GR-2020/12-0052</v>
          </cell>
        </row>
        <row r="11685">
          <cell r="I11685" t="str">
            <v>F</v>
          </cell>
          <cell r="J11685">
            <v>21337.06</v>
          </cell>
          <cell r="K11685">
            <v>21337.06</v>
          </cell>
          <cell r="L11685">
            <v>87716.65</v>
          </cell>
          <cell r="M11685" t="str">
            <v>F</v>
          </cell>
          <cell r="N11685">
            <v>4.111</v>
          </cell>
        </row>
        <row r="11686">
          <cell r="G11686" t="str">
            <v>SPO-2021/06-0037, SPO-2021/05-0008, SPO-2021/05-0009, SPO-2021/10-0026, SPO-2021/03-0012, SPO-2021/11-0030, SPO-2021/04-0005, SPO-2021/12-0063, SPO-2021/03-0011, SPO-2021/04-0025, SPO-2021/04-0024, SPO-2021/01-0080, SPO-2021/05-0025, SPO-2021/02-0002, SPO-2021/01-0034, SPO-2022/03-0001, SPO-2021/10-0015, SPO-2021/03-0008, SPO-2021/04-0006, SPO-2021/08-0005, SPO-2021/03-0027, SPO-2021/01-0001</v>
          </cell>
        </row>
        <row r="11686">
          <cell r="I11686" t="str">
            <v>F</v>
          </cell>
          <cell r="J11686">
            <v>503131</v>
          </cell>
          <cell r="K11686">
            <v>503131</v>
          </cell>
          <cell r="L11686">
            <v>1509393</v>
          </cell>
          <cell r="M11686" t="str">
            <v>F</v>
          </cell>
          <cell r="N11686">
            <v>3</v>
          </cell>
          <cell r="O11686" t="str">
            <v>L</v>
          </cell>
        </row>
        <row r="11687">
          <cell r="F11687" t="str">
            <v>FCIU7624903</v>
          </cell>
          <cell r="G11687" t="str">
            <v>GR-2020/12-0004</v>
          </cell>
          <cell r="H11687" t="str">
            <v>202011-S0025, 202011-S0001, 201911-S0032, 202002-S0042, 202011-S0119, 201910-S0091, 202009-S0060, 202009-S0048, 201908-S0016, 201912-S0038, 202010-S0064</v>
          </cell>
          <cell r="I11687" t="str">
            <v>F</v>
          </cell>
          <cell r="J11687">
            <v>28887.02</v>
          </cell>
          <cell r="K11687">
            <v>28887.02</v>
          </cell>
          <cell r="L11687">
            <v>120351.99</v>
          </cell>
          <cell r="M11687" t="str">
            <v>F</v>
          </cell>
          <cell r="N11687">
            <v>4.1663</v>
          </cell>
        </row>
        <row r="11688">
          <cell r="G11688" t="str">
            <v>SPO-2021/04-0038, SPO-2021/10-0013</v>
          </cell>
        </row>
        <row r="11688">
          <cell r="I11688" t="str">
            <v>F</v>
          </cell>
          <cell r="J11688">
            <v>651</v>
          </cell>
          <cell r="K11688">
            <v>651</v>
          </cell>
          <cell r="L11688">
            <v>1953</v>
          </cell>
          <cell r="M11688" t="str">
            <v>F</v>
          </cell>
          <cell r="N11688">
            <v>3</v>
          </cell>
        </row>
        <row r="11689">
          <cell r="G11689" t="str">
            <v>SPO-2021/01-0042, SPO-2021/01-0077, SPO-2021/03-0001, SPO-2021/04-0022, SPO-2021/01-0050, SPO-2021/04-0021, SPO-2021/03-0002</v>
          </cell>
        </row>
        <row r="11689">
          <cell r="I11689" t="str">
            <v>F</v>
          </cell>
          <cell r="J11689">
            <v>103200</v>
          </cell>
          <cell r="K11689">
            <v>103200</v>
          </cell>
          <cell r="L11689">
            <v>309600</v>
          </cell>
          <cell r="M11689" t="str">
            <v>F</v>
          </cell>
          <cell r="N11689">
            <v>3</v>
          </cell>
        </row>
        <row r="11690">
          <cell r="I11690" t="str">
            <v>T</v>
          </cell>
          <cell r="J11690">
            <v>511853.34</v>
          </cell>
          <cell r="K11690">
            <v>511853.34</v>
          </cell>
          <cell r="L11690">
            <v>1535560.02</v>
          </cell>
          <cell r="M11690" t="str">
            <v>F</v>
          </cell>
          <cell r="N11690">
            <v>3</v>
          </cell>
        </row>
        <row r="11691">
          <cell r="G11691" t="str">
            <v>GR-2020/12-0002</v>
          </cell>
        </row>
        <row r="11691">
          <cell r="I11691" t="str">
            <v>F</v>
          </cell>
          <cell r="J11691">
            <v>6583.5</v>
          </cell>
          <cell r="K11691">
            <v>6583.5</v>
          </cell>
          <cell r="L11691">
            <v>6583.5</v>
          </cell>
          <cell r="M11691" t="str">
            <v>F</v>
          </cell>
          <cell r="N11691">
            <v>1</v>
          </cell>
        </row>
        <row r="11692">
          <cell r="G11692" t="str">
            <v>SPO-2021/01-0007</v>
          </cell>
        </row>
        <row r="11692">
          <cell r="I11692" t="str">
            <v>F</v>
          </cell>
          <cell r="J11692">
            <v>20</v>
          </cell>
          <cell r="K11692">
            <v>20</v>
          </cell>
          <cell r="L11692">
            <v>60</v>
          </cell>
          <cell r="M11692" t="str">
            <v>F</v>
          </cell>
          <cell r="N11692">
            <v>3</v>
          </cell>
        </row>
        <row r="11693">
          <cell r="F11693" t="str">
            <v>SEGU5006443</v>
          </cell>
          <cell r="G11693" t="str">
            <v>GR-2020/12-0019</v>
          </cell>
          <cell r="H11693" t="str">
            <v>202010-S0051, 201810-S0024, 202008-S0081, 202002-S0038, 201912-S0025, 202003-S0044, 201807-S0065, 202010-S0088, 201912-S0077, 202008-S0072</v>
          </cell>
          <cell r="I11693" t="str">
            <v>F</v>
          </cell>
          <cell r="J11693">
            <v>17656.73</v>
          </cell>
          <cell r="K11693">
            <v>17656.73</v>
          </cell>
          <cell r="L11693">
            <v>73165.96</v>
          </cell>
          <cell r="M11693" t="str">
            <v>F</v>
          </cell>
          <cell r="N11693">
            <v>4.1438</v>
          </cell>
        </row>
        <row r="11694">
          <cell r="G11694" t="str">
            <v>GR-2020/12-0001</v>
          </cell>
        </row>
        <row r="11694">
          <cell r="I11694" t="str">
            <v>F</v>
          </cell>
          <cell r="J11694">
            <v>3736.69</v>
          </cell>
          <cell r="K11694">
            <v>3736.69</v>
          </cell>
          <cell r="L11694">
            <v>3736.69</v>
          </cell>
          <cell r="M11694" t="str">
            <v>F</v>
          </cell>
          <cell r="N11694">
            <v>1</v>
          </cell>
        </row>
        <row r="11695">
          <cell r="F11695" t="str">
            <v>EGSU3105090</v>
          </cell>
          <cell r="G11695" t="str">
            <v>GR-2020/12-0005</v>
          </cell>
          <cell r="H11695" t="str">
            <v>201908-S0016, 202010-S0109</v>
          </cell>
          <cell r="I11695" t="str">
            <v>F</v>
          </cell>
          <cell r="J11695">
            <v>11049.01</v>
          </cell>
          <cell r="K11695">
            <v>11049.01</v>
          </cell>
          <cell r="L11695">
            <v>45784.89</v>
          </cell>
          <cell r="M11695" t="str">
            <v>F</v>
          </cell>
          <cell r="N11695">
            <v>4.1438</v>
          </cell>
        </row>
        <row r="11696">
          <cell r="G11696" t="str">
            <v>SPO-2022/03-0025, SPO-2022/12-0048, SPO-2023/01-0009, SPO-2022/06-0044, SPO-2022/04-0033</v>
          </cell>
        </row>
        <row r="11696">
          <cell r="I11696" t="str">
            <v>F</v>
          </cell>
          <cell r="J11696">
            <v>47763</v>
          </cell>
          <cell r="K11696">
            <v>47763</v>
          </cell>
          <cell r="L11696">
            <v>143289</v>
          </cell>
          <cell r="M11696" t="str">
            <v>F</v>
          </cell>
          <cell r="N11696">
            <v>3</v>
          </cell>
          <cell r="O11696" t="str">
            <v>L</v>
          </cell>
        </row>
        <row r="11697">
          <cell r="F11697" t="str">
            <v>FSCU8557049</v>
          </cell>
          <cell r="G11697" t="str">
            <v>GR-2020/12-0059</v>
          </cell>
          <cell r="H11697" t="str">
            <v>202009-S0028, 202010-S0001, 201812-S0028, 202007-S0068, 202002-S0036, 202008-S0085, 202008-S0063, 202010-S0013, 202010-S0112</v>
          </cell>
          <cell r="I11697" t="str">
            <v>F</v>
          </cell>
          <cell r="J11697">
            <v>21203.23</v>
          </cell>
          <cell r="K11697">
            <v>21203.23</v>
          </cell>
          <cell r="L11697">
            <v>87166.48</v>
          </cell>
          <cell r="M11697" t="str">
            <v>F</v>
          </cell>
          <cell r="N11697">
            <v>4.111</v>
          </cell>
        </row>
        <row r="11698">
          <cell r="G11698" t="str">
            <v>SPO-2021/01-0046</v>
          </cell>
        </row>
        <row r="11698">
          <cell r="I11698" t="str">
            <v>F</v>
          </cell>
          <cell r="J11698">
            <v>520</v>
          </cell>
          <cell r="K11698">
            <v>520</v>
          </cell>
          <cell r="L11698">
            <v>1560</v>
          </cell>
          <cell r="M11698" t="str">
            <v>F</v>
          </cell>
          <cell r="N11698">
            <v>3</v>
          </cell>
        </row>
        <row r="11699">
          <cell r="G11699" t="str">
            <v>SPO-2021/06-0024</v>
          </cell>
        </row>
        <row r="11699">
          <cell r="I11699" t="str">
            <v>F</v>
          </cell>
          <cell r="J11699">
            <v>3216</v>
          </cell>
          <cell r="K11699">
            <v>3216</v>
          </cell>
          <cell r="L11699">
            <v>9648</v>
          </cell>
          <cell r="M11699" t="str">
            <v>F</v>
          </cell>
          <cell r="N11699">
            <v>3</v>
          </cell>
        </row>
        <row r="11700">
          <cell r="G11700" t="str">
            <v>SPO-2021/01-0087</v>
          </cell>
        </row>
        <row r="11700">
          <cell r="I11700" t="str">
            <v>F</v>
          </cell>
          <cell r="J11700">
            <v>1170</v>
          </cell>
          <cell r="K11700">
            <v>1170</v>
          </cell>
          <cell r="L11700">
            <v>3510</v>
          </cell>
          <cell r="M11700" t="str">
            <v>F</v>
          </cell>
          <cell r="N11700">
            <v>3</v>
          </cell>
        </row>
        <row r="11701">
          <cell r="G11701" t="str">
            <v>GR-2020/12-0032</v>
          </cell>
        </row>
        <row r="11701">
          <cell r="I11701" t="str">
            <v>F</v>
          </cell>
          <cell r="J11701">
            <v>485.76</v>
          </cell>
          <cell r="K11701">
            <v>485.76</v>
          </cell>
          <cell r="L11701">
            <v>485.76</v>
          </cell>
          <cell r="M11701" t="str">
            <v>F</v>
          </cell>
          <cell r="N11701">
            <v>1</v>
          </cell>
        </row>
        <row r="11702">
          <cell r="G11702" t="str">
            <v>SPO-2021/05-0041</v>
          </cell>
        </row>
        <row r="11702">
          <cell r="I11702" t="str">
            <v>F</v>
          </cell>
          <cell r="J11702">
            <v>48775</v>
          </cell>
          <cell r="K11702">
            <v>48775</v>
          </cell>
          <cell r="L11702">
            <v>146325</v>
          </cell>
          <cell r="M11702" t="str">
            <v>F</v>
          </cell>
          <cell r="N11702">
            <v>3</v>
          </cell>
        </row>
        <row r="11703">
          <cell r="G11703" t="str">
            <v>GR-2020/12-0017</v>
          </cell>
        </row>
        <row r="11703">
          <cell r="I11703" t="str">
            <v>F</v>
          </cell>
          <cell r="J11703">
            <v>13000</v>
          </cell>
          <cell r="K11703">
            <v>13000</v>
          </cell>
          <cell r="L11703">
            <v>13000</v>
          </cell>
          <cell r="M11703" t="str">
            <v>F</v>
          </cell>
          <cell r="N11703">
            <v>1</v>
          </cell>
        </row>
        <row r="11704">
          <cell r="G11704" t="str">
            <v>SPO-2021/01-0009</v>
          </cell>
        </row>
        <row r="11704">
          <cell r="I11704" t="str">
            <v>F</v>
          </cell>
          <cell r="J11704">
            <v>21800</v>
          </cell>
          <cell r="K11704">
            <v>21800</v>
          </cell>
          <cell r="L11704">
            <v>174400</v>
          </cell>
          <cell r="M11704" t="str">
            <v>F</v>
          </cell>
          <cell r="N11704">
            <v>8</v>
          </cell>
        </row>
        <row r="11705">
          <cell r="G11705" t="str">
            <v>SPO-2021/06-0017, SPO-2021/03-0028, SPO-2021/03-0016, SPO-2021/11-0046, SPO-2021/05-0041, SPO-2021/04-0026, SPO-2022/11-0002, SPO-2023/04-0005, SPO-2021/06-0040, SPO-2022/08-0020, SPO-2021/12-0052</v>
          </cell>
        </row>
        <row r="11705">
          <cell r="I11705" t="str">
            <v>F</v>
          </cell>
          <cell r="J11705">
            <v>402313.7</v>
          </cell>
          <cell r="K11705">
            <v>402313.7</v>
          </cell>
          <cell r="L11705">
            <v>1206941.1</v>
          </cell>
          <cell r="M11705" t="str">
            <v>F</v>
          </cell>
          <cell r="N11705">
            <v>3</v>
          </cell>
          <cell r="O11705" t="str">
            <v>N</v>
          </cell>
        </row>
        <row r="11706">
          <cell r="G11706" t="str">
            <v>SPO-2021/04-0005, SPO-2021/01-0003</v>
          </cell>
        </row>
        <row r="11706">
          <cell r="I11706" t="str">
            <v>F</v>
          </cell>
          <cell r="J11706">
            <v>44550</v>
          </cell>
          <cell r="K11706">
            <v>44550</v>
          </cell>
          <cell r="L11706">
            <v>133650</v>
          </cell>
          <cell r="M11706" t="str">
            <v>F</v>
          </cell>
          <cell r="N11706">
            <v>3</v>
          </cell>
        </row>
        <row r="11707">
          <cell r="G11707" t="str">
            <v>SPO-2020/12-0004, SPO-2021/04-0038, SPO-2021/01-0007</v>
          </cell>
        </row>
        <row r="11707">
          <cell r="I11707" t="str">
            <v>F</v>
          </cell>
          <cell r="J11707">
            <v>4173.6</v>
          </cell>
          <cell r="K11707">
            <v>4173.6</v>
          </cell>
          <cell r="L11707">
            <v>12520.8</v>
          </cell>
          <cell r="M11707" t="str">
            <v>F</v>
          </cell>
          <cell r="N11707">
            <v>3</v>
          </cell>
        </row>
        <row r="11708">
          <cell r="I11708" t="str">
            <v>F</v>
          </cell>
          <cell r="J11708">
            <v>8600</v>
          </cell>
          <cell r="K11708">
            <v>8600</v>
          </cell>
          <cell r="L11708">
            <v>25800</v>
          </cell>
          <cell r="M11708" t="str">
            <v>F</v>
          </cell>
          <cell r="N11708">
            <v>3</v>
          </cell>
        </row>
        <row r="11709">
          <cell r="I11709" t="str">
            <v>F</v>
          </cell>
          <cell r="J11709">
            <v>15300</v>
          </cell>
          <cell r="K11709">
            <v>15300</v>
          </cell>
          <cell r="L11709">
            <v>15300</v>
          </cell>
          <cell r="M11709" t="str">
            <v>F</v>
          </cell>
          <cell r="N11709">
            <v>1</v>
          </cell>
        </row>
        <row r="11710">
          <cell r="G11710" t="str">
            <v>SPO-2021/10-0039</v>
          </cell>
        </row>
        <row r="11710">
          <cell r="I11710" t="str">
            <v>F</v>
          </cell>
          <cell r="J11710">
            <v>27030</v>
          </cell>
          <cell r="K11710">
            <v>27030</v>
          </cell>
          <cell r="L11710">
            <v>27030</v>
          </cell>
          <cell r="M11710" t="str">
            <v>F</v>
          </cell>
          <cell r="N11710">
            <v>1</v>
          </cell>
          <cell r="O11710" t="str">
            <v>N</v>
          </cell>
        </row>
        <row r="11711">
          <cell r="G11711" t="str">
            <v>SPO-2021/05-0035, SPO-2021/06-0044</v>
          </cell>
        </row>
        <row r="11711">
          <cell r="I11711" t="str">
            <v>F</v>
          </cell>
          <cell r="J11711">
            <v>191000</v>
          </cell>
          <cell r="K11711">
            <v>191000</v>
          </cell>
          <cell r="L11711">
            <v>573000</v>
          </cell>
          <cell r="M11711" t="str">
            <v>F</v>
          </cell>
          <cell r="N11711">
            <v>3</v>
          </cell>
        </row>
        <row r="11712">
          <cell r="G11712" t="str">
            <v>SPO-2021/04-0013, SPO-2021/01-0076, SPO-2021/04-0040</v>
          </cell>
        </row>
        <row r="11712">
          <cell r="I11712" t="str">
            <v>F</v>
          </cell>
          <cell r="J11712">
            <v>89040</v>
          </cell>
          <cell r="K11712">
            <v>89040</v>
          </cell>
          <cell r="L11712">
            <v>267120</v>
          </cell>
          <cell r="M11712" t="str">
            <v>F</v>
          </cell>
          <cell r="N11712">
            <v>3</v>
          </cell>
        </row>
        <row r="11713">
          <cell r="G11713" t="str">
            <v>SPO-2021/10-0001, SPO-2021/12-0034</v>
          </cell>
        </row>
        <row r="11713">
          <cell r="I11713" t="str">
            <v>F</v>
          </cell>
          <cell r="J11713">
            <v>9750</v>
          </cell>
          <cell r="K11713">
            <v>9750</v>
          </cell>
          <cell r="L11713">
            <v>29250</v>
          </cell>
          <cell r="M11713" t="str">
            <v>F</v>
          </cell>
          <cell r="N11713">
            <v>3</v>
          </cell>
          <cell r="O11713" t="str">
            <v>N</v>
          </cell>
        </row>
        <row r="11714">
          <cell r="G11714" t="str">
            <v>SPO-2021/06-0041</v>
          </cell>
        </row>
        <row r="11714">
          <cell r="I11714" t="str">
            <v>F</v>
          </cell>
          <cell r="J11714">
            <v>7120</v>
          </cell>
          <cell r="K11714">
            <v>7120</v>
          </cell>
          <cell r="L11714">
            <v>21360</v>
          </cell>
          <cell r="M11714" t="str">
            <v>F</v>
          </cell>
          <cell r="N11714">
            <v>3</v>
          </cell>
          <cell r="O11714" t="str">
            <v>L</v>
          </cell>
        </row>
        <row r="11715">
          <cell r="G11715" t="str">
            <v>GR-2020/11-0062</v>
          </cell>
        </row>
        <row r="11715">
          <cell r="I11715" t="str">
            <v>F</v>
          </cell>
          <cell r="J11715">
            <v>5797.8</v>
          </cell>
          <cell r="K11715">
            <v>5797.8</v>
          </cell>
          <cell r="L11715">
            <v>5797.8</v>
          </cell>
          <cell r="M11715" t="str">
            <v>F</v>
          </cell>
          <cell r="N11715">
            <v>1</v>
          </cell>
        </row>
        <row r="11716">
          <cell r="G11716" t="str">
            <v>SPO-2021/03-0016, SPO-2021/03-0028, SPO-2021/08-0010</v>
          </cell>
        </row>
        <row r="11716">
          <cell r="I11716" t="str">
            <v>F</v>
          </cell>
          <cell r="J11716">
            <v>35500</v>
          </cell>
          <cell r="K11716">
            <v>35500</v>
          </cell>
          <cell r="L11716">
            <v>106500</v>
          </cell>
          <cell r="M11716" t="str">
            <v>F</v>
          </cell>
          <cell r="N11716">
            <v>3</v>
          </cell>
        </row>
        <row r="11717">
          <cell r="G11717" t="str">
            <v>SPO-2020/12-0044, SPO-2021/06-0014, SPO-2021/01-0074, SPO-2021/04-0001</v>
          </cell>
        </row>
        <row r="11717">
          <cell r="I11717" t="str">
            <v>F</v>
          </cell>
          <cell r="J11717">
            <v>96725</v>
          </cell>
          <cell r="K11717">
            <v>96725</v>
          </cell>
          <cell r="L11717">
            <v>290175</v>
          </cell>
          <cell r="M11717" t="str">
            <v>F</v>
          </cell>
          <cell r="N11717">
            <v>3</v>
          </cell>
        </row>
        <row r="11718">
          <cell r="G11718" t="str">
            <v>GR-2020/12-0033</v>
          </cell>
        </row>
        <row r="11718">
          <cell r="I11718" t="str">
            <v>F</v>
          </cell>
          <cell r="J11718">
            <v>17325</v>
          </cell>
          <cell r="K11718">
            <v>17325</v>
          </cell>
          <cell r="L11718">
            <v>17325</v>
          </cell>
          <cell r="M11718" t="str">
            <v>F</v>
          </cell>
          <cell r="N11718">
            <v>1</v>
          </cell>
        </row>
        <row r="11719">
          <cell r="G11719" t="str">
            <v>SPO-2021/01-0084</v>
          </cell>
        </row>
        <row r="11719">
          <cell r="I11719" t="str">
            <v>F</v>
          </cell>
          <cell r="J11719">
            <v>7300</v>
          </cell>
          <cell r="K11719">
            <v>7300</v>
          </cell>
          <cell r="L11719">
            <v>21900</v>
          </cell>
          <cell r="M11719" t="str">
            <v>F</v>
          </cell>
          <cell r="N11719">
            <v>3</v>
          </cell>
        </row>
        <row r="11720">
          <cell r="G11720" t="str">
            <v>SPO-2021/04-0006</v>
          </cell>
        </row>
        <row r="11720">
          <cell r="I11720" t="str">
            <v>F</v>
          </cell>
          <cell r="J11720">
            <v>25750</v>
          </cell>
          <cell r="K11720">
            <v>25750</v>
          </cell>
          <cell r="L11720">
            <v>77250</v>
          </cell>
          <cell r="M11720" t="str">
            <v>F</v>
          </cell>
          <cell r="N11720">
            <v>3</v>
          </cell>
        </row>
        <row r="11721">
          <cell r="F11721" t="str">
            <v>XBIU5231966</v>
          </cell>
          <cell r="G11721" t="str">
            <v>GR-2020/12-0020</v>
          </cell>
          <cell r="H11721" t="str">
            <v>202006-S0078, 202010-S0128, 202008-S0076, 201908-S0029, 202009-S0015</v>
          </cell>
          <cell r="I11721" t="str">
            <v>F</v>
          </cell>
          <cell r="J11721">
            <v>117531.34</v>
          </cell>
          <cell r="K11721">
            <v>117531.34</v>
          </cell>
          <cell r="L11721">
            <v>117531.34</v>
          </cell>
          <cell r="M11721" t="str">
            <v>F</v>
          </cell>
          <cell r="N11721">
            <v>1</v>
          </cell>
        </row>
        <row r="11722">
          <cell r="F11722" t="str">
            <v>BMOU5672231</v>
          </cell>
          <cell r="G11722" t="str">
            <v>GR-2020/11-0063</v>
          </cell>
          <cell r="H11722" t="str">
            <v>202006-S0022, 202008-S0076, 201908-S0029, 202009-S0015, 202002-S0012, 202002-S0061, 202010-S0033</v>
          </cell>
          <cell r="I11722" t="str">
            <v>F</v>
          </cell>
          <cell r="J11722">
            <v>112269.65</v>
          </cell>
          <cell r="K11722">
            <v>112269.65</v>
          </cell>
          <cell r="L11722">
            <v>112269.65</v>
          </cell>
          <cell r="M11722" t="str">
            <v>F</v>
          </cell>
          <cell r="N11722">
            <v>1</v>
          </cell>
        </row>
        <row r="11723">
          <cell r="G11723" t="str">
            <v>SPO-2020/12-0041, SPO-2021/01-0060, SPO-2021/10-0013, SPO-2021/04-0038</v>
          </cell>
        </row>
        <row r="11723">
          <cell r="I11723" t="str">
            <v>F</v>
          </cell>
          <cell r="J11723">
            <v>1025.95</v>
          </cell>
          <cell r="K11723">
            <v>1025.95</v>
          </cell>
          <cell r="L11723">
            <v>3077.85</v>
          </cell>
          <cell r="M11723" t="str">
            <v>F</v>
          </cell>
          <cell r="N11723">
            <v>3</v>
          </cell>
        </row>
        <row r="11724">
          <cell r="G11724" t="str">
            <v>SPO-2021/01-0007</v>
          </cell>
        </row>
        <row r="11724">
          <cell r="I11724" t="str">
            <v>F</v>
          </cell>
          <cell r="J11724">
            <v>20</v>
          </cell>
          <cell r="K11724">
            <v>20</v>
          </cell>
          <cell r="L11724">
            <v>60</v>
          </cell>
          <cell r="M11724" t="str">
            <v>F</v>
          </cell>
          <cell r="N11724">
            <v>3</v>
          </cell>
        </row>
        <row r="11725">
          <cell r="G11725" t="str">
            <v>GR-2020/11-0061</v>
          </cell>
        </row>
        <row r="11725">
          <cell r="I11725" t="str">
            <v>F</v>
          </cell>
          <cell r="J11725">
            <v>3038.07</v>
          </cell>
          <cell r="K11725">
            <v>3038.07</v>
          </cell>
          <cell r="L11725">
            <v>3038.07</v>
          </cell>
          <cell r="M11725" t="str">
            <v>F</v>
          </cell>
          <cell r="N11725">
            <v>1</v>
          </cell>
        </row>
        <row r="11726">
          <cell r="G11726" t="str">
            <v>SPO-2021/01-0037, SPO-2021/03-0031, SPO-2021/01-0084</v>
          </cell>
        </row>
        <row r="11726">
          <cell r="I11726" t="str">
            <v>F</v>
          </cell>
          <cell r="J11726">
            <v>12790</v>
          </cell>
          <cell r="K11726">
            <v>12790</v>
          </cell>
          <cell r="L11726">
            <v>38370</v>
          </cell>
          <cell r="M11726" t="str">
            <v>F</v>
          </cell>
          <cell r="N11726">
            <v>3</v>
          </cell>
        </row>
        <row r="11727">
          <cell r="G11727" t="str">
            <v>SPO-2020/12-0037</v>
          </cell>
        </row>
        <row r="11727">
          <cell r="I11727" t="str">
            <v>F</v>
          </cell>
          <cell r="J11727">
            <v>7740</v>
          </cell>
          <cell r="K11727">
            <v>7740</v>
          </cell>
          <cell r="L11727">
            <v>23220</v>
          </cell>
          <cell r="M11727" t="str">
            <v>F</v>
          </cell>
          <cell r="N11727">
            <v>3</v>
          </cell>
        </row>
        <row r="11728">
          <cell r="G11728" t="str">
            <v>SPO-2021/01-0056</v>
          </cell>
        </row>
        <row r="11728">
          <cell r="I11728" t="str">
            <v>F</v>
          </cell>
          <cell r="J11728">
            <v>4000</v>
          </cell>
          <cell r="K11728">
            <v>4000</v>
          </cell>
          <cell r="L11728">
            <v>12000</v>
          </cell>
          <cell r="M11728" t="str">
            <v>F</v>
          </cell>
          <cell r="N11728">
            <v>3</v>
          </cell>
        </row>
        <row r="11729">
          <cell r="G11729" t="str">
            <v>SPO-2021/04-0043, SPO-2021/05-0030</v>
          </cell>
        </row>
        <row r="11729">
          <cell r="I11729" t="str">
            <v>F</v>
          </cell>
          <cell r="J11729">
            <v>5056</v>
          </cell>
          <cell r="K11729">
            <v>5056</v>
          </cell>
          <cell r="L11729">
            <v>15168</v>
          </cell>
          <cell r="M11729" t="str">
            <v>F</v>
          </cell>
          <cell r="N11729">
            <v>3</v>
          </cell>
        </row>
        <row r="11730">
          <cell r="G11730" t="str">
            <v>SPO-2021/02-0002, SPO-2021/03-0012</v>
          </cell>
        </row>
        <row r="11730">
          <cell r="I11730" t="str">
            <v>F</v>
          </cell>
          <cell r="J11730">
            <v>25000</v>
          </cell>
          <cell r="K11730">
            <v>25000</v>
          </cell>
          <cell r="L11730">
            <v>75000</v>
          </cell>
          <cell r="M11730" t="str">
            <v>F</v>
          </cell>
          <cell r="N11730">
            <v>3</v>
          </cell>
        </row>
        <row r="11731">
          <cell r="G11731" t="str">
            <v>SPO-2021/03-0028, SPO-2021/01-0082</v>
          </cell>
        </row>
        <row r="11731">
          <cell r="I11731" t="str">
            <v>F</v>
          </cell>
          <cell r="J11731">
            <v>15606</v>
          </cell>
          <cell r="K11731">
            <v>15606</v>
          </cell>
          <cell r="L11731">
            <v>46818</v>
          </cell>
          <cell r="M11731" t="str">
            <v>F</v>
          </cell>
          <cell r="N11731">
            <v>3</v>
          </cell>
        </row>
        <row r="11732">
          <cell r="G11732" t="str">
            <v>SPO-2021/04-0014</v>
          </cell>
        </row>
        <row r="11732">
          <cell r="I11732" t="str">
            <v>F</v>
          </cell>
          <cell r="J11732">
            <v>9345</v>
          </cell>
          <cell r="K11732">
            <v>9345</v>
          </cell>
          <cell r="L11732">
            <v>28035</v>
          </cell>
          <cell r="M11732" t="str">
            <v>F</v>
          </cell>
          <cell r="N11732">
            <v>3</v>
          </cell>
        </row>
        <row r="11733">
          <cell r="G11733" t="str">
            <v>SPO-2021/01-0010, SPO-2021/01-0048, SPO-2021/04-0037, SPO-2021/01-0009</v>
          </cell>
        </row>
        <row r="11733">
          <cell r="I11733" t="str">
            <v>F</v>
          </cell>
          <cell r="J11733">
            <v>66321.64</v>
          </cell>
          <cell r="K11733">
            <v>66321.64</v>
          </cell>
          <cell r="L11733">
            <v>198964.92</v>
          </cell>
          <cell r="M11733" t="str">
            <v>F</v>
          </cell>
          <cell r="N11733">
            <v>3</v>
          </cell>
        </row>
        <row r="11734">
          <cell r="G11734" t="str">
            <v>SPO-2021/01-0084, SPO-2021/03-0014, SPO-2021/03-0031, SPO-2021/08-0003</v>
          </cell>
        </row>
        <row r="11734">
          <cell r="I11734" t="str">
            <v>F</v>
          </cell>
          <cell r="J11734">
            <v>11200</v>
          </cell>
          <cell r="K11734">
            <v>11200</v>
          </cell>
          <cell r="L11734">
            <v>33600</v>
          </cell>
          <cell r="M11734" t="str">
            <v>F</v>
          </cell>
          <cell r="N11734">
            <v>3</v>
          </cell>
        </row>
        <row r="11735">
          <cell r="I11735" t="str">
            <v>F</v>
          </cell>
          <cell r="J11735">
            <v>236.8</v>
          </cell>
          <cell r="K11735">
            <v>236.8</v>
          </cell>
          <cell r="L11735">
            <v>236.8</v>
          </cell>
          <cell r="M11735" t="str">
            <v>F</v>
          </cell>
          <cell r="N11735">
            <v>1</v>
          </cell>
        </row>
        <row r="11736">
          <cell r="I11736" t="str">
            <v>F</v>
          </cell>
          <cell r="J11736">
            <v>4770</v>
          </cell>
          <cell r="K11736">
            <v>4770</v>
          </cell>
          <cell r="L11736">
            <v>4770</v>
          </cell>
          <cell r="M11736" t="str">
            <v>F</v>
          </cell>
          <cell r="N11736">
            <v>1</v>
          </cell>
        </row>
        <row r="11737">
          <cell r="G11737" t="str">
            <v>SPO-2020/12-0033, SPO-2021/08-0021, SPO-2021/01-0081, SPO-2021/03-0005</v>
          </cell>
        </row>
        <row r="11737">
          <cell r="I11737" t="str">
            <v>F</v>
          </cell>
          <cell r="J11737">
            <v>26600</v>
          </cell>
          <cell r="K11737">
            <v>26600</v>
          </cell>
          <cell r="L11737">
            <v>79800</v>
          </cell>
          <cell r="M11737" t="str">
            <v>F</v>
          </cell>
          <cell r="N11737">
            <v>3</v>
          </cell>
        </row>
        <row r="11738">
          <cell r="G11738" t="str">
            <v>SPO-2021/01-0060, SPO-2021/04-0038</v>
          </cell>
        </row>
        <row r="11738">
          <cell r="I11738" t="str">
            <v>F</v>
          </cell>
          <cell r="J11738">
            <v>570.2</v>
          </cell>
          <cell r="K11738">
            <v>570.2</v>
          </cell>
          <cell r="L11738">
            <v>1710.6</v>
          </cell>
          <cell r="M11738" t="str">
            <v>F</v>
          </cell>
          <cell r="N11738">
            <v>3</v>
          </cell>
        </row>
        <row r="11739">
          <cell r="F11739" t="str">
            <v>SEGU4283757</v>
          </cell>
          <cell r="G11739" t="str">
            <v>GR-2020/12-0018</v>
          </cell>
          <cell r="H11739" t="str">
            <v>201807-S0065, 201810-S0024, 202010-S0051</v>
          </cell>
          <cell r="I11739" t="str">
            <v>F</v>
          </cell>
          <cell r="J11739">
            <v>21087.76</v>
          </cell>
          <cell r="K11739">
            <v>21087.76</v>
          </cell>
          <cell r="L11739">
            <v>87383.46</v>
          </cell>
          <cell r="M11739" t="str">
            <v>F</v>
          </cell>
          <cell r="N11739">
            <v>4.1438</v>
          </cell>
        </row>
        <row r="11740">
          <cell r="I11740" t="str">
            <v>F</v>
          </cell>
          <cell r="J11740">
            <v>67000</v>
          </cell>
          <cell r="K11740">
            <v>67000</v>
          </cell>
          <cell r="L11740">
            <v>201000</v>
          </cell>
          <cell r="M11740" t="str">
            <v>F</v>
          </cell>
          <cell r="N11740">
            <v>3</v>
          </cell>
          <cell r="O11740" t="str">
            <v>N</v>
          </cell>
        </row>
        <row r="11741">
          <cell r="F11741" t="str">
            <v>FFAU1563151</v>
          </cell>
          <cell r="G11741" t="str">
            <v>GR-2020/12-0057</v>
          </cell>
          <cell r="H11741" t="str">
            <v>201910-S0060, 202005-S0016, 202003-S0031, 201907-S0014, 201912-S0011</v>
          </cell>
          <cell r="I11741" t="str">
            <v>F</v>
          </cell>
          <cell r="J11741">
            <v>20091.29</v>
          </cell>
          <cell r="K11741">
            <v>20091.29</v>
          </cell>
          <cell r="L11741">
            <v>82595.29</v>
          </cell>
          <cell r="M11741" t="str">
            <v>F</v>
          </cell>
          <cell r="N11741">
            <v>4.111</v>
          </cell>
        </row>
        <row r="11742">
          <cell r="G11742" t="str">
            <v>SPO-2021/01-0083</v>
          </cell>
        </row>
        <row r="11742">
          <cell r="I11742" t="str">
            <v>F</v>
          </cell>
          <cell r="J11742">
            <v>780</v>
          </cell>
          <cell r="K11742">
            <v>780</v>
          </cell>
          <cell r="L11742">
            <v>2340</v>
          </cell>
          <cell r="M11742" t="str">
            <v>F</v>
          </cell>
          <cell r="N11742">
            <v>3</v>
          </cell>
        </row>
        <row r="11743">
          <cell r="G11743" t="str">
            <v>SPO-2021/01-0017, SPO-2021/01-0043, SPO-2020/12-0024, SPO-2021/03-0013</v>
          </cell>
        </row>
        <row r="11743">
          <cell r="I11743" t="str">
            <v>F</v>
          </cell>
          <cell r="J11743">
            <v>46200</v>
          </cell>
          <cell r="K11743">
            <v>46200</v>
          </cell>
          <cell r="L11743">
            <v>138600</v>
          </cell>
          <cell r="M11743" t="str">
            <v>F</v>
          </cell>
          <cell r="N11743">
            <v>3</v>
          </cell>
        </row>
        <row r="11744">
          <cell r="G11744" t="str">
            <v>GR-2020/11-0035</v>
          </cell>
        </row>
        <row r="11744">
          <cell r="I11744" t="str">
            <v>F</v>
          </cell>
          <cell r="J11744">
            <v>12.6</v>
          </cell>
          <cell r="K11744">
            <v>12.6</v>
          </cell>
          <cell r="L11744">
            <v>12.6</v>
          </cell>
          <cell r="M11744" t="str">
            <v>F</v>
          </cell>
          <cell r="N11744">
            <v>1</v>
          </cell>
        </row>
        <row r="11745">
          <cell r="F11745" t="str">
            <v>CSNU7125822</v>
          </cell>
          <cell r="G11745" t="str">
            <v>GR-2020/11-0065</v>
          </cell>
          <cell r="H11745" t="str">
            <v>202009-S0034, 201908-S0016, 202010-S0064, 202008-S0078, 201807-S0060, 201912-S0050, 202002-S0042, 202007-S0037</v>
          </cell>
          <cell r="I11745" t="str">
            <v>F</v>
          </cell>
          <cell r="J11745">
            <v>28452.12</v>
          </cell>
          <cell r="K11745">
            <v>28452.12</v>
          </cell>
          <cell r="L11745">
            <v>119325.35</v>
          </cell>
          <cell r="M11745" t="str">
            <v>F</v>
          </cell>
          <cell r="N11745">
            <v>4.1939</v>
          </cell>
        </row>
        <row r="11746">
          <cell r="F11746" t="str">
            <v>CSNU6474692</v>
          </cell>
          <cell r="G11746" t="str">
            <v>GR-2020/11-0064</v>
          </cell>
          <cell r="H11746" t="str">
            <v>201906-S0032, 202009-S0060, 202010-S0109, 202009-S0048, 201908-S0016, 202010-S0002, 202009-S0072, 202010-S0064, 202008-S0078, 202009-S0034</v>
          </cell>
          <cell r="I11746" t="str">
            <v>F</v>
          </cell>
          <cell r="J11746">
            <v>38466.78</v>
          </cell>
          <cell r="K11746">
            <v>38466.78</v>
          </cell>
          <cell r="L11746">
            <v>161325.83</v>
          </cell>
          <cell r="M11746" t="str">
            <v>F</v>
          </cell>
          <cell r="N11746">
            <v>4.1939</v>
          </cell>
        </row>
        <row r="11747">
          <cell r="G11747" t="str">
            <v>SPO-2021/04-0029, SPO-2021/01-0028</v>
          </cell>
        </row>
        <row r="11747">
          <cell r="I11747" t="str">
            <v>F</v>
          </cell>
          <cell r="J11747">
            <v>15628</v>
          </cell>
          <cell r="K11747">
            <v>15628</v>
          </cell>
          <cell r="L11747">
            <v>46884</v>
          </cell>
          <cell r="M11747" t="str">
            <v>F</v>
          </cell>
          <cell r="N11747">
            <v>3</v>
          </cell>
        </row>
        <row r="11748">
          <cell r="G11748" t="str">
            <v>SPO-2020/12-0044</v>
          </cell>
        </row>
        <row r="11748">
          <cell r="I11748" t="str">
            <v>F</v>
          </cell>
          <cell r="J11748">
            <v>6030</v>
          </cell>
          <cell r="K11748">
            <v>6030</v>
          </cell>
          <cell r="L11748">
            <v>18090</v>
          </cell>
          <cell r="M11748" t="str">
            <v>F</v>
          </cell>
          <cell r="N11748">
            <v>3</v>
          </cell>
        </row>
        <row r="11749">
          <cell r="G11749" t="str">
            <v>SPO-2021/01-0001, SPO-2021/01-0003, SPO-2021/04-0005</v>
          </cell>
        </row>
        <row r="11749">
          <cell r="I11749" t="str">
            <v>F</v>
          </cell>
          <cell r="J11749">
            <v>22720</v>
          </cell>
          <cell r="K11749">
            <v>22720</v>
          </cell>
          <cell r="L11749">
            <v>68160</v>
          </cell>
          <cell r="M11749" t="str">
            <v>F</v>
          </cell>
          <cell r="N11749">
            <v>3</v>
          </cell>
        </row>
        <row r="11750">
          <cell r="G11750" t="str">
            <v>SPO-2021/01-0081, SPO-2021/01-0056, SPO-2020/12-0033</v>
          </cell>
        </row>
        <row r="11750">
          <cell r="I11750" t="str">
            <v>F</v>
          </cell>
          <cell r="J11750">
            <v>10240</v>
          </cell>
          <cell r="K11750">
            <v>10240</v>
          </cell>
          <cell r="L11750">
            <v>30720</v>
          </cell>
          <cell r="M11750" t="str">
            <v>F</v>
          </cell>
          <cell r="N11750">
            <v>3</v>
          </cell>
        </row>
        <row r="11751">
          <cell r="G11751" t="str">
            <v>SPO-2020/12-0032</v>
          </cell>
        </row>
        <row r="11751">
          <cell r="I11751" t="str">
            <v>F</v>
          </cell>
          <cell r="J11751">
            <v>7500</v>
          </cell>
          <cell r="K11751">
            <v>7500</v>
          </cell>
          <cell r="L11751">
            <v>22500</v>
          </cell>
          <cell r="M11751" t="str">
            <v>F</v>
          </cell>
          <cell r="N11751">
            <v>3</v>
          </cell>
        </row>
        <row r="11752">
          <cell r="G11752" t="str">
            <v>SPO-2021/01-0060</v>
          </cell>
        </row>
        <row r="11752">
          <cell r="I11752" t="str">
            <v>F</v>
          </cell>
          <cell r="J11752">
            <v>111.5</v>
          </cell>
          <cell r="K11752">
            <v>111.5</v>
          </cell>
          <cell r="L11752">
            <v>334.5</v>
          </cell>
          <cell r="M11752" t="str">
            <v>F</v>
          </cell>
          <cell r="N11752">
            <v>3</v>
          </cell>
        </row>
        <row r="11753">
          <cell r="I11753" t="str">
            <v>F</v>
          </cell>
          <cell r="J11753">
            <v>23</v>
          </cell>
          <cell r="K11753">
            <v>23</v>
          </cell>
          <cell r="L11753">
            <v>69</v>
          </cell>
          <cell r="M11753" t="str">
            <v>F</v>
          </cell>
          <cell r="N11753">
            <v>3</v>
          </cell>
        </row>
        <row r="11754">
          <cell r="F11754" t="str">
            <v>TGBU8079244</v>
          </cell>
          <cell r="G11754" t="str">
            <v>GR-2020/11-0059</v>
          </cell>
          <cell r="H11754" t="str">
            <v>202010-S0074, 202007-S0012, 201911-S0040, 202009-S0080, 202009-S0021, 202011-S0009, 202010-S0094, 201911-S0034, 202010-S0014, 202003-S0039, 202010-S0011</v>
          </cell>
          <cell r="I11754" t="str">
            <v>F</v>
          </cell>
          <cell r="J11754">
            <v>15341.41</v>
          </cell>
          <cell r="K11754">
            <v>15341.41</v>
          </cell>
          <cell r="L11754">
            <v>64340.34</v>
          </cell>
          <cell r="M11754" t="str">
            <v>F</v>
          </cell>
          <cell r="N11754">
            <v>4.1939</v>
          </cell>
        </row>
        <row r="11755">
          <cell r="G11755" t="str">
            <v>SPO-2021/03-0026</v>
          </cell>
        </row>
        <row r="11755">
          <cell r="I11755" t="str">
            <v>F</v>
          </cell>
          <cell r="J11755">
            <v>2000</v>
          </cell>
          <cell r="K11755">
            <v>2000</v>
          </cell>
          <cell r="L11755">
            <v>6000</v>
          </cell>
          <cell r="M11755" t="str">
            <v>F</v>
          </cell>
          <cell r="N11755">
            <v>3</v>
          </cell>
        </row>
        <row r="11756">
          <cell r="F11756" t="str">
            <v>TCLU9674305</v>
          </cell>
          <cell r="G11756" t="str">
            <v>GR-2020/11-0036</v>
          </cell>
          <cell r="H11756" t="str">
            <v>202011-S0057</v>
          </cell>
          <cell r="I11756" t="str">
            <v>F</v>
          </cell>
          <cell r="J11756">
            <v>12990.64</v>
          </cell>
          <cell r="K11756">
            <v>12990.64</v>
          </cell>
          <cell r="L11756">
            <v>54624.34</v>
          </cell>
          <cell r="M11756" t="str">
            <v>F</v>
          </cell>
          <cell r="N11756">
            <v>4.2049</v>
          </cell>
        </row>
        <row r="11757">
          <cell r="F11757" t="str">
            <v>CSNU7150722</v>
          </cell>
          <cell r="G11757" t="str">
            <v>GR-2020/11-0033</v>
          </cell>
          <cell r="H11757" t="str">
            <v>201904-S0047, 202011-S0057</v>
          </cell>
          <cell r="I11757" t="str">
            <v>F</v>
          </cell>
          <cell r="J11757">
            <v>14680.95</v>
          </cell>
          <cell r="K11757">
            <v>14680.95</v>
          </cell>
          <cell r="L11757">
            <v>61731.93</v>
          </cell>
          <cell r="M11757" t="str">
            <v>F</v>
          </cell>
          <cell r="N11757">
            <v>4.2049</v>
          </cell>
        </row>
        <row r="11758">
          <cell r="G11758" t="str">
            <v>SPO-2021/01-0036</v>
          </cell>
        </row>
        <row r="11758">
          <cell r="I11758" t="str">
            <v>F</v>
          </cell>
          <cell r="J11758">
            <v>27720</v>
          </cell>
          <cell r="K11758">
            <v>27720</v>
          </cell>
          <cell r="L11758">
            <v>83160</v>
          </cell>
          <cell r="M11758" t="str">
            <v>F</v>
          </cell>
          <cell r="N11758">
            <v>3</v>
          </cell>
        </row>
        <row r="11759">
          <cell r="G11759" t="str">
            <v>SPO-2021/03-0017</v>
          </cell>
        </row>
        <row r="11759">
          <cell r="I11759" t="str">
            <v>F</v>
          </cell>
          <cell r="J11759">
            <v>26160</v>
          </cell>
          <cell r="K11759">
            <v>26160</v>
          </cell>
          <cell r="L11759">
            <v>78480</v>
          </cell>
          <cell r="M11759" t="str">
            <v>F</v>
          </cell>
          <cell r="N11759">
            <v>3</v>
          </cell>
        </row>
        <row r="11760">
          <cell r="G11760" t="str">
            <v>SPO-2021/01-0064, SPO-2021/01-0076, SPO-2021/04-0053</v>
          </cell>
        </row>
        <row r="11760">
          <cell r="I11760" t="str">
            <v>F</v>
          </cell>
          <cell r="J11760">
            <v>25300</v>
          </cell>
          <cell r="K11760">
            <v>25300</v>
          </cell>
          <cell r="L11760">
            <v>75900</v>
          </cell>
          <cell r="M11760" t="str">
            <v>F</v>
          </cell>
          <cell r="N11760">
            <v>3</v>
          </cell>
        </row>
        <row r="11761">
          <cell r="G11761" t="str">
            <v>SPO-2021/05-0019, SPO-2021/01-0072</v>
          </cell>
        </row>
        <row r="11761">
          <cell r="I11761" t="str">
            <v>F</v>
          </cell>
          <cell r="J11761">
            <v>35000</v>
          </cell>
          <cell r="K11761">
            <v>35000</v>
          </cell>
          <cell r="L11761">
            <v>105000</v>
          </cell>
          <cell r="M11761" t="str">
            <v>F</v>
          </cell>
          <cell r="N11761">
            <v>3</v>
          </cell>
        </row>
        <row r="11762">
          <cell r="G11762" t="str">
            <v>SPO-2021/05-0041, SPO-2021/04-0026, SPO-2021/11-0046, SPO-2021/08-0010, SPO-2021/03-0028</v>
          </cell>
        </row>
        <row r="11762">
          <cell r="I11762" t="str">
            <v>F</v>
          </cell>
          <cell r="J11762">
            <v>102500</v>
          </cell>
          <cell r="K11762">
            <v>102500</v>
          </cell>
          <cell r="L11762">
            <v>307500</v>
          </cell>
          <cell r="M11762" t="str">
            <v>F</v>
          </cell>
          <cell r="N11762">
            <v>3</v>
          </cell>
        </row>
        <row r="11763">
          <cell r="G11763" t="str">
            <v>SPO-2021/01-0036</v>
          </cell>
        </row>
        <row r="11763">
          <cell r="I11763" t="str">
            <v>F</v>
          </cell>
          <cell r="J11763">
            <v>2800</v>
          </cell>
          <cell r="K11763">
            <v>2800</v>
          </cell>
          <cell r="L11763">
            <v>8400</v>
          </cell>
          <cell r="M11763" t="str">
            <v>F</v>
          </cell>
          <cell r="N11763">
            <v>3</v>
          </cell>
        </row>
        <row r="11764">
          <cell r="G11764" t="str">
            <v>SPO-2021/04-0012, SPO-2021/01-0064</v>
          </cell>
        </row>
        <row r="11764">
          <cell r="I11764" t="str">
            <v>F</v>
          </cell>
          <cell r="J11764">
            <v>1200</v>
          </cell>
          <cell r="K11764">
            <v>1200</v>
          </cell>
          <cell r="L11764">
            <v>3600</v>
          </cell>
          <cell r="M11764" t="str">
            <v>F</v>
          </cell>
          <cell r="N11764">
            <v>3</v>
          </cell>
        </row>
        <row r="11765">
          <cell r="I11765" t="str">
            <v>T</v>
          </cell>
          <cell r="J11765">
            <v>600</v>
          </cell>
          <cell r="K11765">
            <v>600</v>
          </cell>
          <cell r="L11765">
            <v>1800</v>
          </cell>
          <cell r="M11765" t="str">
            <v>F</v>
          </cell>
          <cell r="N11765">
            <v>3</v>
          </cell>
        </row>
        <row r="11766">
          <cell r="G11766" t="str">
            <v>GR-2020/11-0034</v>
          </cell>
        </row>
        <row r="11766">
          <cell r="I11766" t="str">
            <v>F</v>
          </cell>
          <cell r="J11766">
            <v>3053.32</v>
          </cell>
          <cell r="K11766">
            <v>3053.32</v>
          </cell>
          <cell r="L11766">
            <v>3053.32</v>
          </cell>
          <cell r="M11766" t="str">
            <v>F</v>
          </cell>
          <cell r="N11766">
            <v>1</v>
          </cell>
        </row>
        <row r="11767">
          <cell r="G11767" t="str">
            <v>SPO-2021/04-0024</v>
          </cell>
        </row>
        <row r="11767">
          <cell r="I11767" t="str">
            <v>F</v>
          </cell>
          <cell r="J11767">
            <v>18600</v>
          </cell>
          <cell r="K11767">
            <v>18600</v>
          </cell>
          <cell r="L11767">
            <v>55800</v>
          </cell>
          <cell r="M11767" t="str">
            <v>F</v>
          </cell>
          <cell r="N11767">
            <v>3</v>
          </cell>
        </row>
        <row r="11768">
          <cell r="G11768" t="str">
            <v>SPO-2021/01-0036</v>
          </cell>
        </row>
        <row r="11768">
          <cell r="I11768" t="str">
            <v>F</v>
          </cell>
          <cell r="J11768">
            <v>6300</v>
          </cell>
          <cell r="K11768">
            <v>6300</v>
          </cell>
          <cell r="L11768">
            <v>18900</v>
          </cell>
          <cell r="M11768" t="str">
            <v>F</v>
          </cell>
          <cell r="N11768">
            <v>3</v>
          </cell>
        </row>
        <row r="11769">
          <cell r="G11769" t="str">
            <v>SPO-2021/06-0043, SPO-2021/05-0040</v>
          </cell>
        </row>
        <row r="11769">
          <cell r="I11769" t="str">
            <v>F</v>
          </cell>
          <cell r="J11769">
            <v>88810</v>
          </cell>
          <cell r="K11769">
            <v>88810</v>
          </cell>
          <cell r="L11769">
            <v>266430</v>
          </cell>
          <cell r="M11769" t="str">
            <v>F</v>
          </cell>
          <cell r="N11769">
            <v>3</v>
          </cell>
        </row>
        <row r="11770">
          <cell r="G11770" t="str">
            <v>GR-2020/11-0029</v>
          </cell>
        </row>
        <row r="11770">
          <cell r="I11770" t="str">
            <v>F</v>
          </cell>
          <cell r="J11770">
            <v>312.05</v>
          </cell>
          <cell r="K11770">
            <v>312.05</v>
          </cell>
          <cell r="L11770">
            <v>312.05</v>
          </cell>
          <cell r="M11770" t="str">
            <v>F</v>
          </cell>
          <cell r="N11770">
            <v>1</v>
          </cell>
        </row>
        <row r="11771">
          <cell r="G11771" t="str">
            <v>SPO-2021/01-0082, SPO-2021/01-0036, SPO-2021/03-0016</v>
          </cell>
        </row>
        <row r="11771">
          <cell r="I11771" t="str">
            <v>F</v>
          </cell>
          <cell r="J11771">
            <v>72950</v>
          </cell>
          <cell r="K11771">
            <v>72950</v>
          </cell>
          <cell r="L11771">
            <v>218850</v>
          </cell>
          <cell r="M11771" t="str">
            <v>F</v>
          </cell>
          <cell r="N11771">
            <v>3</v>
          </cell>
        </row>
        <row r="11772">
          <cell r="G11772" t="str">
            <v>SPO-2021/01-0072, SPO-2021/01-0048</v>
          </cell>
        </row>
        <row r="11772">
          <cell r="I11772" t="str">
            <v>F</v>
          </cell>
          <cell r="J11772">
            <v>184595</v>
          </cell>
          <cell r="K11772">
            <v>184595</v>
          </cell>
          <cell r="L11772">
            <v>553785</v>
          </cell>
          <cell r="M11772" t="str">
            <v>F</v>
          </cell>
          <cell r="N11772">
            <v>3</v>
          </cell>
        </row>
        <row r="11773">
          <cell r="I11773" t="str">
            <v>T</v>
          </cell>
          <cell r="J11773">
            <v>10902</v>
          </cell>
          <cell r="K11773">
            <v>10902</v>
          </cell>
          <cell r="L11773">
            <v>32706</v>
          </cell>
          <cell r="M11773" t="str">
            <v>F</v>
          </cell>
          <cell r="N11773">
            <v>3</v>
          </cell>
        </row>
        <row r="11774">
          <cell r="G11774" t="str">
            <v>SPO-2021/01-0027, SPO-2021/01-0083, SPO-2021/10-0041</v>
          </cell>
        </row>
        <row r="11774">
          <cell r="I11774" t="str">
            <v>F</v>
          </cell>
          <cell r="J11774">
            <v>24000</v>
          </cell>
          <cell r="K11774">
            <v>24000</v>
          </cell>
          <cell r="L11774">
            <v>72000</v>
          </cell>
          <cell r="M11774" t="str">
            <v>F</v>
          </cell>
          <cell r="N11774">
            <v>3</v>
          </cell>
        </row>
        <row r="11775">
          <cell r="G11775" t="str">
            <v>SPO-2021/03-0005, SPO-2021/05-0006, SPO-2020/12-0030</v>
          </cell>
        </row>
        <row r="11775">
          <cell r="I11775" t="str">
            <v>F</v>
          </cell>
          <cell r="J11775">
            <v>18760</v>
          </cell>
          <cell r="K11775">
            <v>18760</v>
          </cell>
          <cell r="L11775">
            <v>56280</v>
          </cell>
          <cell r="M11775" t="str">
            <v>F</v>
          </cell>
          <cell r="N11775">
            <v>3</v>
          </cell>
        </row>
        <row r="11776">
          <cell r="G11776" t="str">
            <v>SPO-2021/04-0038, SPO-2021/01-0007</v>
          </cell>
        </row>
        <row r="11776">
          <cell r="I11776" t="str">
            <v>F</v>
          </cell>
          <cell r="J11776">
            <v>148</v>
          </cell>
          <cell r="K11776">
            <v>148</v>
          </cell>
          <cell r="L11776">
            <v>444</v>
          </cell>
          <cell r="M11776" t="str">
            <v>F</v>
          </cell>
          <cell r="N11776">
            <v>3</v>
          </cell>
        </row>
        <row r="11777">
          <cell r="G11777" t="str">
            <v>SPO-2021/04-0029, SPO-2021/03-0017</v>
          </cell>
        </row>
        <row r="11777">
          <cell r="I11777" t="str">
            <v>F</v>
          </cell>
          <cell r="J11777">
            <v>53610</v>
          </cell>
          <cell r="K11777">
            <v>53610</v>
          </cell>
          <cell r="L11777">
            <v>160830</v>
          </cell>
          <cell r="M11777" t="str">
            <v>F</v>
          </cell>
          <cell r="N11777">
            <v>3</v>
          </cell>
        </row>
        <row r="11778">
          <cell r="G11778" t="str">
            <v>SPO-2021/01-0068</v>
          </cell>
        </row>
        <row r="11778">
          <cell r="I11778" t="str">
            <v>F</v>
          </cell>
          <cell r="J11778">
            <v>131100</v>
          </cell>
          <cell r="K11778">
            <v>131100</v>
          </cell>
          <cell r="L11778">
            <v>393300</v>
          </cell>
          <cell r="M11778" t="str">
            <v>F</v>
          </cell>
          <cell r="N11778">
            <v>3</v>
          </cell>
        </row>
        <row r="11779">
          <cell r="G11779" t="str">
            <v>SPO-2020/12-0043, SPO-2021/01-0062, SPO-2021/04-0040, SPO-2021/05-0050, SPO-2021/05-0001</v>
          </cell>
        </row>
        <row r="11779">
          <cell r="I11779" t="str">
            <v>F</v>
          </cell>
          <cell r="J11779">
            <v>98800</v>
          </cell>
          <cell r="K11779">
            <v>98800</v>
          </cell>
          <cell r="L11779">
            <v>296400</v>
          </cell>
          <cell r="M11779" t="str">
            <v>F</v>
          </cell>
          <cell r="N11779">
            <v>3</v>
          </cell>
        </row>
        <row r="11780">
          <cell r="I11780" t="str">
            <v>F</v>
          </cell>
          <cell r="J11780">
            <v>3200</v>
          </cell>
          <cell r="K11780">
            <v>3200</v>
          </cell>
          <cell r="L11780">
            <v>9600</v>
          </cell>
          <cell r="M11780" t="str">
            <v>F</v>
          </cell>
          <cell r="N11780">
            <v>3</v>
          </cell>
        </row>
        <row r="11781">
          <cell r="G11781" t="str">
            <v>SPO-2020/12-0015</v>
          </cell>
        </row>
        <row r="11781">
          <cell r="I11781" t="str">
            <v>F</v>
          </cell>
          <cell r="J11781">
            <v>10300</v>
          </cell>
          <cell r="K11781">
            <v>10300</v>
          </cell>
          <cell r="L11781">
            <v>30900</v>
          </cell>
          <cell r="M11781" t="str">
            <v>F</v>
          </cell>
          <cell r="N11781">
            <v>3</v>
          </cell>
        </row>
        <row r="11782">
          <cell r="G11782" t="str">
            <v>SPO-2021/05-0040, SPO-2021/03-0015, SPO-2021/03-0029</v>
          </cell>
        </row>
        <row r="11782">
          <cell r="I11782" t="str">
            <v>F</v>
          </cell>
          <cell r="J11782">
            <v>58600</v>
          </cell>
          <cell r="K11782">
            <v>58600</v>
          </cell>
          <cell r="L11782">
            <v>175800</v>
          </cell>
          <cell r="M11782" t="str">
            <v>F</v>
          </cell>
          <cell r="N11782">
            <v>3</v>
          </cell>
        </row>
        <row r="11783">
          <cell r="G11783" t="str">
            <v>SPO-2021/04-0028, SPO-2021/01-0043, SPO-2021/08-0012</v>
          </cell>
        </row>
        <row r="11783">
          <cell r="I11783" t="str">
            <v>F</v>
          </cell>
          <cell r="J11783">
            <v>36000</v>
          </cell>
          <cell r="K11783">
            <v>36000</v>
          </cell>
          <cell r="L11783">
            <v>108000</v>
          </cell>
          <cell r="M11783" t="str">
            <v>F</v>
          </cell>
          <cell r="N11783">
            <v>3</v>
          </cell>
        </row>
        <row r="11784">
          <cell r="G11784" t="str">
            <v>SPO-2021/02-0001, SPO-2021/03-0008, SPO-2021/02-0002, SPO-2021/03-0012, SPO-2021/01-0080, SPO-2021/03-0011</v>
          </cell>
        </row>
        <row r="11784">
          <cell r="I11784" t="str">
            <v>F</v>
          </cell>
          <cell r="J11784">
            <v>168487</v>
          </cell>
          <cell r="K11784">
            <v>168487</v>
          </cell>
          <cell r="L11784">
            <v>505461</v>
          </cell>
          <cell r="M11784" t="str">
            <v>F</v>
          </cell>
          <cell r="N11784">
            <v>3</v>
          </cell>
          <cell r="O11784" t="str">
            <v>L</v>
          </cell>
        </row>
        <row r="11785">
          <cell r="F11785" t="str">
            <v>TCNU5753044</v>
          </cell>
          <cell r="G11785" t="str">
            <v>GR-2020/11-0058</v>
          </cell>
          <cell r="H11785" t="str">
            <v>202002-S0011, 202010-S0011, 202009-S0021, 202010-S0074, 202006-S0079</v>
          </cell>
          <cell r="I11785" t="str">
            <v>F</v>
          </cell>
          <cell r="J11785">
            <v>17875.81</v>
          </cell>
          <cell r="K11785">
            <v>17875.81</v>
          </cell>
          <cell r="L11785">
            <v>74969.36</v>
          </cell>
          <cell r="M11785" t="str">
            <v>F</v>
          </cell>
          <cell r="N11785">
            <v>4.1939</v>
          </cell>
        </row>
        <row r="11786">
          <cell r="G11786" t="str">
            <v>SPO-2021/03-0004, SPO-2021/03-0003, SPO-2020/11-0028, SPO-2020/12-0029, SPO-2021/01-0004, SPO-2020/12-0032, SPO-2021/01-0078, SPO-2020/12-0034, SPO-2020/11-0027, SPO-2020/12-0028, SPO-2021/03-0007, SPO-2021/01-0052, SPO-2021/01-0079, SPO-2021/01-0058, SPO-2021/01-0053</v>
          </cell>
        </row>
        <row r="11786">
          <cell r="I11786" t="str">
            <v>F</v>
          </cell>
          <cell r="J11786">
            <v>399810</v>
          </cell>
          <cell r="K11786">
            <v>399810</v>
          </cell>
          <cell r="L11786">
            <v>1199430</v>
          </cell>
          <cell r="M11786" t="str">
            <v>F</v>
          </cell>
          <cell r="N11786">
            <v>3</v>
          </cell>
        </row>
        <row r="11787">
          <cell r="G11787" t="str">
            <v>SPO-2021/04-0028</v>
          </cell>
        </row>
        <row r="11787">
          <cell r="I11787" t="str">
            <v>F</v>
          </cell>
          <cell r="J11787">
            <v>5400</v>
          </cell>
          <cell r="K11787">
            <v>5400</v>
          </cell>
          <cell r="L11787">
            <v>16200</v>
          </cell>
          <cell r="M11787" t="str">
            <v>F</v>
          </cell>
          <cell r="N11787">
            <v>3</v>
          </cell>
        </row>
        <row r="11788">
          <cell r="F11788" t="str">
            <v>FFAU2653882</v>
          </cell>
          <cell r="G11788" t="str">
            <v>GR-2020/11-0039</v>
          </cell>
          <cell r="H11788" t="str">
            <v>202010-S0033, 202008-S0076, 202009-S0015</v>
          </cell>
          <cell r="I11788" t="str">
            <v>F</v>
          </cell>
          <cell r="J11788">
            <v>91559.01</v>
          </cell>
          <cell r="K11788">
            <v>91559.01</v>
          </cell>
          <cell r="L11788">
            <v>91559.01</v>
          </cell>
          <cell r="M11788" t="str">
            <v>F</v>
          </cell>
          <cell r="N11788">
            <v>1</v>
          </cell>
        </row>
        <row r="11789">
          <cell r="G11789" t="str">
            <v>GR-2020/11-0060</v>
          </cell>
        </row>
        <row r="11789">
          <cell r="I11789" t="str">
            <v>F</v>
          </cell>
          <cell r="J11789">
            <v>1050</v>
          </cell>
          <cell r="K11789">
            <v>1050</v>
          </cell>
          <cell r="L11789">
            <v>1050</v>
          </cell>
          <cell r="M11789" t="str">
            <v>F</v>
          </cell>
          <cell r="N11789">
            <v>1</v>
          </cell>
        </row>
        <row r="11790">
          <cell r="G11790" t="str">
            <v>SPO-2020/12-0037</v>
          </cell>
        </row>
        <row r="11790">
          <cell r="I11790" t="str">
            <v>F</v>
          </cell>
          <cell r="J11790">
            <v>3902.4</v>
          </cell>
          <cell r="K11790">
            <v>3902.4</v>
          </cell>
          <cell r="L11790">
            <v>11707.2</v>
          </cell>
          <cell r="M11790" t="str">
            <v>F</v>
          </cell>
          <cell r="N11790">
            <v>3</v>
          </cell>
        </row>
        <row r="11791">
          <cell r="G11791" t="str">
            <v>SPO-2021/01-0021</v>
          </cell>
        </row>
        <row r="11791">
          <cell r="I11791" t="str">
            <v>F</v>
          </cell>
          <cell r="J11791">
            <v>2600</v>
          </cell>
          <cell r="K11791">
            <v>2600</v>
          </cell>
          <cell r="L11791">
            <v>7800</v>
          </cell>
          <cell r="M11791" t="str">
            <v>F</v>
          </cell>
          <cell r="N11791">
            <v>3</v>
          </cell>
        </row>
        <row r="11792">
          <cell r="G11792" t="str">
            <v>SPO-2021/01-0083</v>
          </cell>
        </row>
        <row r="11792">
          <cell r="I11792" t="str">
            <v>F</v>
          </cell>
          <cell r="J11792">
            <v>660</v>
          </cell>
          <cell r="K11792">
            <v>660</v>
          </cell>
          <cell r="L11792">
            <v>1980</v>
          </cell>
          <cell r="M11792" t="str">
            <v>F</v>
          </cell>
          <cell r="N11792">
            <v>3</v>
          </cell>
        </row>
        <row r="11793">
          <cell r="G11793" t="str">
            <v>SPO-2021/06-0039</v>
          </cell>
        </row>
        <row r="11793">
          <cell r="I11793" t="str">
            <v>F</v>
          </cell>
          <cell r="J11793">
            <v>360</v>
          </cell>
          <cell r="K11793">
            <v>360</v>
          </cell>
          <cell r="L11793">
            <v>1080</v>
          </cell>
          <cell r="M11793" t="str">
            <v>F</v>
          </cell>
          <cell r="N11793">
            <v>3</v>
          </cell>
        </row>
        <row r="11794">
          <cell r="G11794" t="str">
            <v>SPO-2021/01-0038</v>
          </cell>
        </row>
        <row r="11794">
          <cell r="I11794" t="str">
            <v>F</v>
          </cell>
          <cell r="J11794">
            <v>480</v>
          </cell>
          <cell r="K11794">
            <v>480</v>
          </cell>
          <cell r="L11794">
            <v>1440</v>
          </cell>
          <cell r="M11794" t="str">
            <v>F</v>
          </cell>
          <cell r="N11794">
            <v>3</v>
          </cell>
        </row>
        <row r="11795">
          <cell r="G11795" t="str">
            <v>SPO-2021/10-0043, SPO-2021/03-0016, SPO-2021/04-0026</v>
          </cell>
        </row>
        <row r="11795">
          <cell r="I11795" t="str">
            <v>F</v>
          </cell>
          <cell r="J11795">
            <v>5700</v>
          </cell>
          <cell r="K11795">
            <v>5700</v>
          </cell>
          <cell r="L11795">
            <v>17100</v>
          </cell>
          <cell r="M11795" t="str">
            <v>F</v>
          </cell>
          <cell r="N11795">
            <v>3</v>
          </cell>
        </row>
        <row r="11796">
          <cell r="F11796" t="str">
            <v>CCLU7790193</v>
          </cell>
          <cell r="G11796" t="str">
            <v>GR-2020/11-0031</v>
          </cell>
          <cell r="H11796" t="str">
            <v>202009-S0020, 201908-S0029, 202008-S0076, 202002-S0071, 202009-S0015, 202006-S0078, 202007-S0042, 202009-S0106</v>
          </cell>
          <cell r="I11796" t="str">
            <v>F</v>
          </cell>
          <cell r="J11796">
            <v>124447.83</v>
          </cell>
          <cell r="K11796">
            <v>124447.83</v>
          </cell>
          <cell r="L11796">
            <v>124447.83</v>
          </cell>
          <cell r="M11796" t="str">
            <v>F</v>
          </cell>
          <cell r="N11796">
            <v>1</v>
          </cell>
        </row>
        <row r="11797">
          <cell r="G11797" t="str">
            <v>SPO-2021/01-0036</v>
          </cell>
        </row>
        <row r="11797">
          <cell r="I11797" t="str">
            <v>F</v>
          </cell>
          <cell r="J11797">
            <v>10242.6</v>
          </cell>
          <cell r="K11797">
            <v>10242.6</v>
          </cell>
          <cell r="L11797">
            <v>30727.8</v>
          </cell>
          <cell r="M11797" t="str">
            <v>F</v>
          </cell>
          <cell r="N11797">
            <v>3</v>
          </cell>
        </row>
        <row r="11798">
          <cell r="G11798" t="str">
            <v>SPO-2021/05-0037, SPO-2021/01-0022</v>
          </cell>
        </row>
        <row r="11798">
          <cell r="I11798" t="str">
            <v>F</v>
          </cell>
          <cell r="J11798">
            <v>7020</v>
          </cell>
          <cell r="K11798">
            <v>7020</v>
          </cell>
          <cell r="L11798">
            <v>21060</v>
          </cell>
          <cell r="M11798" t="str">
            <v>F</v>
          </cell>
          <cell r="N11798">
            <v>3</v>
          </cell>
        </row>
        <row r="11799">
          <cell r="G11799" t="str">
            <v>SPO-2021/01-0023</v>
          </cell>
        </row>
        <row r="11799">
          <cell r="I11799" t="str">
            <v>F</v>
          </cell>
          <cell r="J11799">
            <v>4410</v>
          </cell>
          <cell r="K11799">
            <v>4410</v>
          </cell>
          <cell r="L11799">
            <v>13230</v>
          </cell>
          <cell r="M11799" t="str">
            <v>F</v>
          </cell>
          <cell r="N11799">
            <v>3</v>
          </cell>
        </row>
        <row r="11800">
          <cell r="G11800" t="str">
            <v>SPO-2020/12-0015</v>
          </cell>
        </row>
        <row r="11800">
          <cell r="I11800" t="str">
            <v>F</v>
          </cell>
          <cell r="J11800">
            <v>18540</v>
          </cell>
          <cell r="K11800">
            <v>18540</v>
          </cell>
          <cell r="L11800">
            <v>55620</v>
          </cell>
          <cell r="M11800" t="str">
            <v>F</v>
          </cell>
          <cell r="N11800">
            <v>3</v>
          </cell>
        </row>
        <row r="11801">
          <cell r="G11801" t="str">
            <v>SPO-2021/04-0052, SPO-2021/04-0007</v>
          </cell>
        </row>
        <row r="11801">
          <cell r="I11801" t="str">
            <v>F</v>
          </cell>
          <cell r="J11801">
            <v>22878</v>
          </cell>
          <cell r="K11801">
            <v>22878</v>
          </cell>
          <cell r="L11801">
            <v>68634</v>
          </cell>
          <cell r="M11801" t="str">
            <v>F</v>
          </cell>
          <cell r="N11801">
            <v>3</v>
          </cell>
        </row>
        <row r="11802">
          <cell r="F11802" t="str">
            <v>FFAU2653096</v>
          </cell>
          <cell r="G11802" t="str">
            <v>GR-2020/11-0057</v>
          </cell>
          <cell r="H11802" t="str">
            <v>202008-S0092</v>
          </cell>
          <cell r="I11802" t="str">
            <v>F</v>
          </cell>
          <cell r="J11802">
            <v>22390.25</v>
          </cell>
          <cell r="K11802">
            <v>22390.25</v>
          </cell>
          <cell r="L11802">
            <v>22390.25</v>
          </cell>
          <cell r="M11802" t="str">
            <v>F</v>
          </cell>
          <cell r="N11802">
            <v>1</v>
          </cell>
        </row>
        <row r="11803">
          <cell r="F11803" t="str">
            <v>FFAU2653096</v>
          </cell>
          <cell r="G11803" t="str">
            <v>GR-2020/11-0056</v>
          </cell>
          <cell r="H11803" t="str">
            <v>202010-S0008</v>
          </cell>
          <cell r="I11803" t="str">
            <v>F</v>
          </cell>
          <cell r="J11803">
            <v>7191.64</v>
          </cell>
          <cell r="K11803">
            <v>7191.64</v>
          </cell>
          <cell r="L11803">
            <v>7191.64</v>
          </cell>
          <cell r="M11803" t="str">
            <v>F</v>
          </cell>
          <cell r="N11803">
            <v>1</v>
          </cell>
        </row>
        <row r="11804">
          <cell r="F11804" t="str">
            <v>FFAU2653096</v>
          </cell>
          <cell r="G11804" t="str">
            <v>GR-2020/11-0054</v>
          </cell>
          <cell r="H11804" t="str">
            <v>202009-S0036</v>
          </cell>
          <cell r="I11804" t="str">
            <v>F</v>
          </cell>
          <cell r="J11804">
            <v>2807.13</v>
          </cell>
          <cell r="K11804">
            <v>2807.13</v>
          </cell>
          <cell r="L11804">
            <v>2807.13</v>
          </cell>
          <cell r="M11804" t="str">
            <v>F</v>
          </cell>
          <cell r="N11804">
            <v>1</v>
          </cell>
        </row>
        <row r="11805">
          <cell r="F11805" t="str">
            <v>FFAU2653096</v>
          </cell>
          <cell r="G11805" t="str">
            <v>GR-2020/11-0055</v>
          </cell>
          <cell r="H11805" t="str">
            <v>202009-S0025, 202010-S0068, 202005-S0031, 202008-S0080</v>
          </cell>
          <cell r="I11805" t="str">
            <v>F</v>
          </cell>
          <cell r="J11805">
            <v>25636.15</v>
          </cell>
          <cell r="K11805">
            <v>25636.15</v>
          </cell>
          <cell r="L11805">
            <v>25636.15</v>
          </cell>
          <cell r="M11805" t="str">
            <v>F</v>
          </cell>
          <cell r="N11805">
            <v>1</v>
          </cell>
        </row>
        <row r="11806">
          <cell r="G11806" t="str">
            <v>SPO-2021/05-0001, SPO-2021/04-0040, SPO-2021/01-0076</v>
          </cell>
        </row>
        <row r="11806">
          <cell r="I11806" t="str">
            <v>F</v>
          </cell>
          <cell r="J11806">
            <v>9880</v>
          </cell>
          <cell r="K11806">
            <v>9880</v>
          </cell>
          <cell r="L11806">
            <v>29640</v>
          </cell>
          <cell r="M11806" t="str">
            <v>F</v>
          </cell>
          <cell r="N11806">
            <v>3</v>
          </cell>
        </row>
        <row r="11807">
          <cell r="G11807" t="str">
            <v>SPO-2021/09-0032, SPO-2021/01-0056</v>
          </cell>
        </row>
        <row r="11807">
          <cell r="I11807" t="str">
            <v>F</v>
          </cell>
          <cell r="J11807">
            <v>28124</v>
          </cell>
          <cell r="K11807">
            <v>28124</v>
          </cell>
          <cell r="L11807">
            <v>84372</v>
          </cell>
          <cell r="M11807" t="str">
            <v>F</v>
          </cell>
          <cell r="N11807">
            <v>3</v>
          </cell>
        </row>
        <row r="11808">
          <cell r="F11808" t="str">
            <v>FFAU2653096</v>
          </cell>
          <cell r="G11808" t="str">
            <v>GR-2020/11-0053</v>
          </cell>
          <cell r="H11808" t="str">
            <v>202010-S0045, 202010-S0055, 202008-S0083, 202010-S0091, 202010-S0006, 202009-S0097, 202008-S0043</v>
          </cell>
          <cell r="I11808" t="str">
            <v>F</v>
          </cell>
          <cell r="J11808">
            <v>41137.27</v>
          </cell>
          <cell r="K11808">
            <v>41137.27</v>
          </cell>
          <cell r="L11808">
            <v>41137.27</v>
          </cell>
          <cell r="M11808" t="str">
            <v>F</v>
          </cell>
          <cell r="N11808">
            <v>1</v>
          </cell>
        </row>
        <row r="11809">
          <cell r="G11809" t="str">
            <v>SPO-2021/01-0048</v>
          </cell>
        </row>
        <row r="11809">
          <cell r="I11809" t="str">
            <v>F</v>
          </cell>
          <cell r="J11809">
            <v>11826</v>
          </cell>
          <cell r="K11809">
            <v>11826</v>
          </cell>
          <cell r="L11809">
            <v>35478</v>
          </cell>
          <cell r="M11809" t="str">
            <v>F</v>
          </cell>
          <cell r="N11809">
            <v>3</v>
          </cell>
        </row>
        <row r="11810">
          <cell r="F11810" t="str">
            <v>FFAU2653096</v>
          </cell>
          <cell r="G11810" t="str">
            <v>GR-2020/11-0052</v>
          </cell>
          <cell r="H11810" t="str">
            <v>202009-S0063</v>
          </cell>
          <cell r="I11810" t="str">
            <v>F</v>
          </cell>
          <cell r="J11810">
            <v>8302.5</v>
          </cell>
          <cell r="K11810">
            <v>8302.5</v>
          </cell>
          <cell r="L11810">
            <v>8302.5</v>
          </cell>
          <cell r="M11810" t="str">
            <v>F</v>
          </cell>
          <cell r="N11810">
            <v>1</v>
          </cell>
        </row>
        <row r="11811">
          <cell r="F11811" t="str">
            <v>FFAU2653096</v>
          </cell>
          <cell r="G11811" t="str">
            <v>GR-2020/11-0051</v>
          </cell>
          <cell r="H11811" t="str">
            <v>202010-S0095, 202008-S0046</v>
          </cell>
          <cell r="I11811" t="str">
            <v>F</v>
          </cell>
          <cell r="J11811">
            <v>6412.13</v>
          </cell>
          <cell r="K11811">
            <v>6412.13</v>
          </cell>
          <cell r="L11811">
            <v>6412.13</v>
          </cell>
          <cell r="M11811" t="str">
            <v>F</v>
          </cell>
          <cell r="N11811">
            <v>1</v>
          </cell>
        </row>
        <row r="11812">
          <cell r="F11812" t="str">
            <v>FFAU2653096</v>
          </cell>
          <cell r="G11812" t="str">
            <v>GR-2020/11-0050</v>
          </cell>
          <cell r="H11812" t="str">
            <v>202008-S0047, 202008-S0070, 202006-S0042, 202010-S0086, 202008-S0093</v>
          </cell>
          <cell r="I11812" t="str">
            <v>F</v>
          </cell>
          <cell r="J11812">
            <v>69321.59</v>
          </cell>
          <cell r="K11812">
            <v>69321.59</v>
          </cell>
          <cell r="L11812">
            <v>69321.59</v>
          </cell>
          <cell r="M11812" t="str">
            <v>F</v>
          </cell>
          <cell r="N11812">
            <v>1</v>
          </cell>
        </row>
        <row r="11813">
          <cell r="G11813" t="str">
            <v>GR-2020/11-0015</v>
          </cell>
        </row>
        <row r="11813">
          <cell r="I11813" t="str">
            <v>F</v>
          </cell>
          <cell r="J11813">
            <v>268.8</v>
          </cell>
          <cell r="K11813">
            <v>268.8</v>
          </cell>
          <cell r="L11813">
            <v>268.8</v>
          </cell>
          <cell r="M11813" t="str">
            <v>F</v>
          </cell>
          <cell r="N11813">
            <v>1</v>
          </cell>
        </row>
        <row r="11814">
          <cell r="G11814" t="str">
            <v>SPO-2021/01-0067</v>
          </cell>
        </row>
        <row r="11814">
          <cell r="I11814" t="str">
            <v>F</v>
          </cell>
          <cell r="J11814">
            <v>3385</v>
          </cell>
          <cell r="K11814">
            <v>3385</v>
          </cell>
          <cell r="L11814">
            <v>10155</v>
          </cell>
          <cell r="M11814" t="str">
            <v>F</v>
          </cell>
          <cell r="N11814">
            <v>3</v>
          </cell>
        </row>
        <row r="11815">
          <cell r="F11815" t="str">
            <v>BSIU9627811</v>
          </cell>
          <cell r="G11815" t="str">
            <v>GR-2020/11-0021</v>
          </cell>
          <cell r="H11815" t="str">
            <v>202007-S0011</v>
          </cell>
          <cell r="I11815" t="str">
            <v>F</v>
          </cell>
          <cell r="J11815">
            <v>1051.5</v>
          </cell>
          <cell r="K11815">
            <v>1051.5</v>
          </cell>
          <cell r="L11815">
            <v>4353.74</v>
          </cell>
          <cell r="M11815" t="str">
            <v>F</v>
          </cell>
          <cell r="N11815">
            <v>4.1405</v>
          </cell>
        </row>
        <row r="11816">
          <cell r="I11816" t="str">
            <v>T</v>
          </cell>
          <cell r="J11816">
            <v>14.4</v>
          </cell>
          <cell r="K11816">
            <v>14.4</v>
          </cell>
          <cell r="L11816">
            <v>14.4</v>
          </cell>
          <cell r="M11816" t="str">
            <v>F</v>
          </cell>
          <cell r="N11816">
            <v>1</v>
          </cell>
        </row>
        <row r="11817">
          <cell r="F11817" t="str">
            <v>BSIU9627811</v>
          </cell>
          <cell r="G11817" t="str">
            <v>GR-2020/11-0020</v>
          </cell>
          <cell r="H11817" t="str">
            <v>202008-S0001, 202007-S0051, 201911-S0090, 202009-S0089, 202010-S0027, 202003-S0008, 202002-S0005, 202006-S0049, 202009-S0039, 202010-S0076</v>
          </cell>
          <cell r="I11817" t="str">
            <v>F</v>
          </cell>
          <cell r="J11817">
            <v>14509.97</v>
          </cell>
          <cell r="K11817">
            <v>14509.97</v>
          </cell>
          <cell r="L11817">
            <v>60078.53</v>
          </cell>
          <cell r="M11817" t="str">
            <v>F</v>
          </cell>
          <cell r="N11817">
            <v>4.1405</v>
          </cell>
        </row>
        <row r="11818">
          <cell r="G11818" t="str">
            <v>SPO-2021/01-0004, SPO-2021/01-0054, SPO-2020/12-0040, SPO-2020/12-0035, SPO-2021/03-0003</v>
          </cell>
        </row>
        <row r="11818">
          <cell r="I11818" t="str">
            <v>F</v>
          </cell>
          <cell r="J11818">
            <v>81900</v>
          </cell>
          <cell r="K11818">
            <v>81900</v>
          </cell>
          <cell r="L11818">
            <v>245700</v>
          </cell>
          <cell r="M11818" t="str">
            <v>F</v>
          </cell>
          <cell r="N11818">
            <v>3</v>
          </cell>
        </row>
        <row r="11819">
          <cell r="F11819" t="str">
            <v>FSCU8497037</v>
          </cell>
          <cell r="G11819" t="str">
            <v>GR-2020/11-0022</v>
          </cell>
          <cell r="H11819" t="str">
            <v>202008-S0029, 202011-S0019, 202007-S0078</v>
          </cell>
          <cell r="I11819" t="str">
            <v>F</v>
          </cell>
          <cell r="J11819">
            <v>15707.53</v>
          </cell>
          <cell r="K11819">
            <v>15707.53</v>
          </cell>
          <cell r="L11819">
            <v>65037.03</v>
          </cell>
          <cell r="M11819" t="str">
            <v>F</v>
          </cell>
          <cell r="N11819">
            <v>4.1405</v>
          </cell>
        </row>
        <row r="11820">
          <cell r="G11820" t="str">
            <v>GR-2020/11-0016</v>
          </cell>
        </row>
        <row r="11820">
          <cell r="I11820" t="str">
            <v>F</v>
          </cell>
          <cell r="J11820">
            <v>1378.85</v>
          </cell>
          <cell r="K11820">
            <v>1378.85</v>
          </cell>
          <cell r="L11820">
            <v>1378.85</v>
          </cell>
          <cell r="M11820" t="str">
            <v>F</v>
          </cell>
          <cell r="N11820">
            <v>1</v>
          </cell>
        </row>
        <row r="11821">
          <cell r="F11821" t="str">
            <v>FFAU2653157</v>
          </cell>
          <cell r="G11821" t="str">
            <v>GR-2020/11-0040</v>
          </cell>
          <cell r="H11821" t="str">
            <v>202004-S0005, 202007-S0061, 202008-S0050</v>
          </cell>
          <cell r="I11821" t="str">
            <v>F</v>
          </cell>
          <cell r="J11821">
            <v>88195.46</v>
          </cell>
          <cell r="K11821">
            <v>88195.46</v>
          </cell>
          <cell r="L11821">
            <v>88195.46</v>
          </cell>
          <cell r="M11821" t="str">
            <v>F</v>
          </cell>
          <cell r="N11821">
            <v>1</v>
          </cell>
        </row>
        <row r="11822">
          <cell r="G11822" t="str">
            <v>SPO-2021/01-0025</v>
          </cell>
        </row>
        <row r="11822">
          <cell r="I11822" t="str">
            <v>F</v>
          </cell>
          <cell r="J11822">
            <v>340</v>
          </cell>
          <cell r="K11822">
            <v>340</v>
          </cell>
          <cell r="L11822">
            <v>340</v>
          </cell>
          <cell r="M11822" t="str">
            <v>F</v>
          </cell>
          <cell r="N11822">
            <v>1</v>
          </cell>
        </row>
        <row r="11823">
          <cell r="G11823" t="str">
            <v>SPO-2021/01-0023</v>
          </cell>
        </row>
        <row r="11823">
          <cell r="I11823" t="str">
            <v>F</v>
          </cell>
          <cell r="J11823">
            <v>2640</v>
          </cell>
          <cell r="K11823">
            <v>2640</v>
          </cell>
          <cell r="L11823">
            <v>7920</v>
          </cell>
          <cell r="M11823" t="str">
            <v>F</v>
          </cell>
          <cell r="N11823">
            <v>3</v>
          </cell>
        </row>
        <row r="11824">
          <cell r="I11824" t="str">
            <v>T</v>
          </cell>
          <cell r="J11824">
            <v>29000</v>
          </cell>
          <cell r="K11824">
            <v>29000</v>
          </cell>
          <cell r="L11824">
            <v>87000</v>
          </cell>
          <cell r="M11824" t="str">
            <v>F</v>
          </cell>
          <cell r="N11824">
            <v>3</v>
          </cell>
          <cell r="O11824" t="str">
            <v>L</v>
          </cell>
        </row>
        <row r="11825">
          <cell r="G11825" t="str">
            <v>SPO-2021/01-0074</v>
          </cell>
        </row>
        <row r="11825">
          <cell r="I11825" t="str">
            <v>F</v>
          </cell>
          <cell r="J11825">
            <v>43500</v>
          </cell>
          <cell r="K11825">
            <v>43500</v>
          </cell>
          <cell r="L11825">
            <v>130500</v>
          </cell>
          <cell r="M11825" t="str">
            <v>F</v>
          </cell>
          <cell r="N11825">
            <v>3</v>
          </cell>
        </row>
        <row r="11826">
          <cell r="G11826" t="str">
            <v>SPO-2021/04-0007</v>
          </cell>
        </row>
        <row r="11826">
          <cell r="I11826" t="str">
            <v>F</v>
          </cell>
          <cell r="J11826">
            <v>12300</v>
          </cell>
          <cell r="K11826">
            <v>12300</v>
          </cell>
          <cell r="L11826">
            <v>36900</v>
          </cell>
          <cell r="M11826" t="str">
            <v>F</v>
          </cell>
          <cell r="N11826">
            <v>3</v>
          </cell>
        </row>
        <row r="11827">
          <cell r="G11827" t="str">
            <v>SPO-2021/10-0004, SPO-2021/01-0055</v>
          </cell>
        </row>
        <row r="11827">
          <cell r="I11827" t="str">
            <v>F</v>
          </cell>
          <cell r="J11827">
            <v>2700</v>
          </cell>
          <cell r="K11827">
            <v>2700</v>
          </cell>
          <cell r="L11827">
            <v>8100</v>
          </cell>
          <cell r="M11827" t="str">
            <v>F</v>
          </cell>
          <cell r="N11827">
            <v>3</v>
          </cell>
        </row>
        <row r="11828">
          <cell r="I11828" t="str">
            <v>F</v>
          </cell>
          <cell r="J11828">
            <v>18680</v>
          </cell>
          <cell r="K11828">
            <v>18680</v>
          </cell>
          <cell r="L11828">
            <v>56040</v>
          </cell>
          <cell r="M11828" t="str">
            <v>F</v>
          </cell>
          <cell r="N11828">
            <v>3</v>
          </cell>
        </row>
        <row r="11829">
          <cell r="I11829" t="str">
            <v>F</v>
          </cell>
          <cell r="J11829">
            <v>37200</v>
          </cell>
          <cell r="K11829">
            <v>37200</v>
          </cell>
          <cell r="L11829">
            <v>111600</v>
          </cell>
          <cell r="M11829" t="str">
            <v>F</v>
          </cell>
          <cell r="N11829">
            <v>3</v>
          </cell>
        </row>
        <row r="11830">
          <cell r="G11830" t="str">
            <v>SPO-2021/04-0010, SPO-2021/04-0037</v>
          </cell>
        </row>
        <row r="11830">
          <cell r="I11830" t="str">
            <v>F</v>
          </cell>
          <cell r="J11830">
            <v>32960</v>
          </cell>
          <cell r="K11830">
            <v>32960</v>
          </cell>
          <cell r="L11830">
            <v>98880</v>
          </cell>
          <cell r="M11830" t="str">
            <v>F</v>
          </cell>
          <cell r="N11830">
            <v>3</v>
          </cell>
        </row>
        <row r="11831">
          <cell r="G11831" t="str">
            <v>SPO-2020/12-0044</v>
          </cell>
        </row>
        <row r="11831">
          <cell r="I11831" t="str">
            <v>F</v>
          </cell>
          <cell r="J11831">
            <v>42400</v>
          </cell>
          <cell r="K11831">
            <v>42400</v>
          </cell>
          <cell r="L11831">
            <v>127200</v>
          </cell>
          <cell r="M11831" t="str">
            <v>F</v>
          </cell>
          <cell r="N11831">
            <v>3</v>
          </cell>
        </row>
        <row r="11832">
          <cell r="G11832" t="str">
            <v>SPO-2021/01-0004, SPO-2020/12-0034, SPO-2020/12-0039, SPO-2020/12-0040</v>
          </cell>
        </row>
        <row r="11832">
          <cell r="I11832" t="str">
            <v>F</v>
          </cell>
          <cell r="J11832">
            <v>106800</v>
          </cell>
          <cell r="K11832">
            <v>106800</v>
          </cell>
          <cell r="L11832">
            <v>320400</v>
          </cell>
          <cell r="M11832" t="str">
            <v>F</v>
          </cell>
          <cell r="N11832">
            <v>3</v>
          </cell>
        </row>
        <row r="11833">
          <cell r="G11833" t="str">
            <v>SPO-2020/12-0016, SPO-2021/01-0082, SPO-2021/03-0028, SPO-2021/01-0036, SPO-2021/01-0026</v>
          </cell>
        </row>
        <row r="11833">
          <cell r="I11833" t="str">
            <v>F</v>
          </cell>
          <cell r="J11833">
            <v>64157</v>
          </cell>
          <cell r="K11833">
            <v>64157</v>
          </cell>
          <cell r="L11833">
            <v>192471</v>
          </cell>
          <cell r="M11833" t="str">
            <v>F</v>
          </cell>
          <cell r="N11833">
            <v>3</v>
          </cell>
        </row>
        <row r="11834">
          <cell r="G11834" t="str">
            <v>SPO-2021/01-0086</v>
          </cell>
        </row>
        <row r="11834">
          <cell r="I11834" t="str">
            <v>F</v>
          </cell>
          <cell r="J11834">
            <v>9574.4</v>
          </cell>
          <cell r="K11834">
            <v>9574.4</v>
          </cell>
          <cell r="L11834">
            <v>38297.6</v>
          </cell>
          <cell r="M11834" t="str">
            <v>F</v>
          </cell>
          <cell r="N11834">
            <v>4</v>
          </cell>
        </row>
        <row r="11835">
          <cell r="G11835" t="str">
            <v>SPO-2021/01-0082, SPO-2021/01-0036, SPO-2021/04-0026, SPO-2021/06-0040</v>
          </cell>
        </row>
        <row r="11835">
          <cell r="I11835" t="str">
            <v>F</v>
          </cell>
          <cell r="J11835">
            <v>32453.44</v>
          </cell>
          <cell r="K11835">
            <v>32453.44</v>
          </cell>
          <cell r="L11835">
            <v>97360.32</v>
          </cell>
          <cell r="M11835" t="str">
            <v>F</v>
          </cell>
          <cell r="N11835">
            <v>3</v>
          </cell>
        </row>
        <row r="11836">
          <cell r="G11836" t="str">
            <v>SPO-2020/12-0004</v>
          </cell>
        </row>
        <row r="11836">
          <cell r="I11836" t="str">
            <v>F</v>
          </cell>
          <cell r="J11836">
            <v>82.72</v>
          </cell>
          <cell r="K11836">
            <v>82.72</v>
          </cell>
          <cell r="L11836">
            <v>248.16</v>
          </cell>
          <cell r="M11836" t="str">
            <v>F</v>
          </cell>
          <cell r="N11836">
            <v>3</v>
          </cell>
        </row>
        <row r="11837">
          <cell r="I11837" t="str">
            <v>F</v>
          </cell>
          <cell r="J11837">
            <v>249.24</v>
          </cell>
          <cell r="K11837">
            <v>249.24</v>
          </cell>
          <cell r="L11837">
            <v>747.72</v>
          </cell>
          <cell r="M11837" t="str">
            <v>F</v>
          </cell>
          <cell r="N11837">
            <v>3</v>
          </cell>
        </row>
        <row r="11838">
          <cell r="F11838" t="str">
            <v>FFAU2653096</v>
          </cell>
          <cell r="G11838" t="str">
            <v>GR-2020/11-0049</v>
          </cell>
          <cell r="H11838" t="str">
            <v>202009-S0032, 202010-S0003, 202009-S0004, 202008-S0033</v>
          </cell>
          <cell r="I11838" t="str">
            <v>F</v>
          </cell>
          <cell r="J11838">
            <v>32277.5</v>
          </cell>
          <cell r="K11838">
            <v>32277.5</v>
          </cell>
          <cell r="L11838">
            <v>32277.5</v>
          </cell>
          <cell r="M11838" t="str">
            <v>F</v>
          </cell>
          <cell r="N11838">
            <v>1</v>
          </cell>
        </row>
        <row r="11839">
          <cell r="F11839" t="str">
            <v>FFAU2653096</v>
          </cell>
          <cell r="G11839" t="str">
            <v>GR-2020/11-0048</v>
          </cell>
          <cell r="H11839" t="str">
            <v>202009-S0051, 202010-S0084, 202008-S0086, 202008-S0042, 202007-S0040</v>
          </cell>
          <cell r="I11839" t="str">
            <v>F</v>
          </cell>
          <cell r="J11839">
            <v>41937.43</v>
          </cell>
          <cell r="K11839">
            <v>41937.43</v>
          </cell>
          <cell r="L11839">
            <v>41937.43</v>
          </cell>
          <cell r="M11839" t="str">
            <v>F</v>
          </cell>
          <cell r="N11839">
            <v>1</v>
          </cell>
        </row>
        <row r="11840">
          <cell r="F11840" t="str">
            <v>FFAU2653096</v>
          </cell>
          <cell r="G11840" t="str">
            <v>GR-2020/11-0047</v>
          </cell>
          <cell r="H11840" t="str">
            <v>202009-S0043</v>
          </cell>
          <cell r="I11840" t="str">
            <v>F</v>
          </cell>
          <cell r="J11840">
            <v>2031.23</v>
          </cell>
          <cell r="K11840">
            <v>2031.23</v>
          </cell>
          <cell r="L11840">
            <v>2031.23</v>
          </cell>
          <cell r="M11840" t="str">
            <v>F</v>
          </cell>
          <cell r="N11840">
            <v>1</v>
          </cell>
        </row>
        <row r="11841">
          <cell r="F11841" t="str">
            <v>FFAU2653096</v>
          </cell>
          <cell r="G11841" t="str">
            <v>GR-2020/11-0046</v>
          </cell>
          <cell r="H11841" t="str">
            <v>202009-S0017</v>
          </cell>
          <cell r="I11841" t="str">
            <v>F</v>
          </cell>
          <cell r="J11841">
            <v>4218.96</v>
          </cell>
          <cell r="K11841">
            <v>4218.96</v>
          </cell>
          <cell r="L11841">
            <v>4218.96</v>
          </cell>
          <cell r="M11841" t="str">
            <v>F</v>
          </cell>
          <cell r="N11841">
            <v>1</v>
          </cell>
        </row>
        <row r="11842">
          <cell r="G11842" t="str">
            <v>SPO-2021/06-0023, SPO-2021/05-0019, SPO-2021/05-0022</v>
          </cell>
        </row>
        <row r="11842">
          <cell r="I11842" t="str">
            <v>F</v>
          </cell>
          <cell r="J11842">
            <v>20900</v>
          </cell>
          <cell r="K11842">
            <v>20900</v>
          </cell>
          <cell r="L11842">
            <v>62700</v>
          </cell>
          <cell r="M11842" t="str">
            <v>F</v>
          </cell>
          <cell r="N11842">
            <v>3</v>
          </cell>
          <cell r="O11842" t="str">
            <v>L</v>
          </cell>
        </row>
        <row r="11843">
          <cell r="G11843" t="str">
            <v>SPO-2021/01-0064</v>
          </cell>
        </row>
        <row r="11843">
          <cell r="I11843" t="str">
            <v>F</v>
          </cell>
          <cell r="J11843">
            <v>14600</v>
          </cell>
          <cell r="K11843">
            <v>14600</v>
          </cell>
          <cell r="L11843">
            <v>43800</v>
          </cell>
          <cell r="M11843" t="str">
            <v>F</v>
          </cell>
          <cell r="N11843">
            <v>3</v>
          </cell>
        </row>
        <row r="11844">
          <cell r="F11844" t="str">
            <v>CAIU9246907</v>
          </cell>
          <cell r="G11844" t="str">
            <v>GR-2020/11-0019</v>
          </cell>
        </row>
        <row r="11844">
          <cell r="I11844" t="str">
            <v>F</v>
          </cell>
          <cell r="J11844">
            <v>543</v>
          </cell>
          <cell r="K11844">
            <v>543</v>
          </cell>
          <cell r="L11844">
            <v>2248.29</v>
          </cell>
          <cell r="M11844" t="str">
            <v>F</v>
          </cell>
          <cell r="N11844">
            <v>4.1405</v>
          </cell>
        </row>
        <row r="11845">
          <cell r="F11845" t="str">
            <v>CAIU9246907</v>
          </cell>
          <cell r="G11845" t="str">
            <v>GR-2020/11-0018</v>
          </cell>
          <cell r="H11845" t="str">
            <v>202009-S0056</v>
          </cell>
          <cell r="I11845" t="str">
            <v>F</v>
          </cell>
          <cell r="J11845">
            <v>3150.72</v>
          </cell>
          <cell r="K11845">
            <v>3150.72</v>
          </cell>
          <cell r="L11845">
            <v>13045.56</v>
          </cell>
          <cell r="M11845" t="str">
            <v>F</v>
          </cell>
          <cell r="N11845">
            <v>4.1405</v>
          </cell>
        </row>
        <row r="11846">
          <cell r="G11846" t="str">
            <v>SPO-2021/04-0004, SPO-2021/01-0032, SPO-2021/01-0025, SPO-2021/03-0009, SPO-2021/01-0030, SPO-2021/05-0016, SPO-2021/10-0009, SPO-2021/12-0069, SPO-2021/01-0035</v>
          </cell>
        </row>
        <row r="11846">
          <cell r="I11846" t="str">
            <v>F</v>
          </cell>
          <cell r="J11846">
            <v>57356</v>
          </cell>
          <cell r="K11846">
            <v>57356</v>
          </cell>
          <cell r="L11846">
            <v>57356</v>
          </cell>
          <cell r="M11846" t="str">
            <v>F</v>
          </cell>
          <cell r="N11846">
            <v>1</v>
          </cell>
        </row>
        <row r="11847">
          <cell r="F11847" t="str">
            <v>CAIU9246907</v>
          </cell>
          <cell r="G11847" t="str">
            <v>GR-2020/11-0017</v>
          </cell>
          <cell r="H11847" t="str">
            <v>202007-S0016, 202006-S0054, 202009-S0039, 202006-S0049, 202002-S0025, 202010-S0027, 202003-S0008, 202008-S0037, 202009-S0089, 202008-S0001, 202007-S0033</v>
          </cell>
          <cell r="I11847" t="str">
            <v>F</v>
          </cell>
          <cell r="J11847">
            <v>15447.06</v>
          </cell>
          <cell r="K11847">
            <v>15447.06</v>
          </cell>
          <cell r="L11847">
            <v>63958.55</v>
          </cell>
          <cell r="M11847" t="str">
            <v>F</v>
          </cell>
          <cell r="N11847">
            <v>4.1405</v>
          </cell>
        </row>
        <row r="11848">
          <cell r="G11848" t="str">
            <v>SPO-2021/05-0052</v>
          </cell>
        </row>
        <row r="11848">
          <cell r="I11848" t="str">
            <v>F</v>
          </cell>
          <cell r="J11848">
            <v>160</v>
          </cell>
          <cell r="K11848">
            <v>160</v>
          </cell>
          <cell r="L11848">
            <v>480</v>
          </cell>
          <cell r="M11848" t="str">
            <v>F</v>
          </cell>
          <cell r="N11848">
            <v>3</v>
          </cell>
        </row>
        <row r="11849">
          <cell r="G11849" t="str">
            <v>SPO-2021/04-0052, SPO-2021/01-0029, SPO-2021/05-0052, SPO-2020/11-0013, SPO-2021/03-0024, SPO-2021/11-0034, SPO-2021/05-0017, SPO-2021/01-0006, SPO-2021/05-0032</v>
          </cell>
        </row>
        <row r="11849">
          <cell r="I11849" t="str">
            <v>F</v>
          </cell>
          <cell r="J11849">
            <v>168800</v>
          </cell>
          <cell r="K11849">
            <v>168800</v>
          </cell>
          <cell r="L11849">
            <v>506400</v>
          </cell>
          <cell r="M11849" t="str">
            <v>F</v>
          </cell>
          <cell r="N11849">
            <v>3</v>
          </cell>
        </row>
        <row r="11850">
          <cell r="G11850" t="str">
            <v>SPO-2021/01-0017, SPO-2021/01-0083, SPO-2021/04-0028, SPO-2021/01-0043</v>
          </cell>
        </row>
        <row r="11850">
          <cell r="I11850" t="str">
            <v>F</v>
          </cell>
          <cell r="J11850">
            <v>133240</v>
          </cell>
          <cell r="K11850">
            <v>133240</v>
          </cell>
          <cell r="L11850">
            <v>932680</v>
          </cell>
          <cell r="M11850" t="str">
            <v>F</v>
          </cell>
          <cell r="N11850">
            <v>7</v>
          </cell>
        </row>
        <row r="11851">
          <cell r="F11851" t="str">
            <v>CSNU6931510</v>
          </cell>
          <cell r="G11851" t="str">
            <v>GR-2020/11-0012</v>
          </cell>
          <cell r="H11851" t="str">
            <v>202009-S0020, 201908-S0029, 202008-S0076, 202009-S0038, 202009-S0015, 202006-S0022, 202002-S0012, 202007-S0042</v>
          </cell>
          <cell r="I11851" t="str">
            <v>F</v>
          </cell>
          <cell r="J11851">
            <v>118500.23</v>
          </cell>
          <cell r="K11851">
            <v>118500.23</v>
          </cell>
          <cell r="L11851">
            <v>118500.23</v>
          </cell>
          <cell r="M11851" t="str">
            <v>F</v>
          </cell>
          <cell r="N11851">
            <v>1</v>
          </cell>
        </row>
        <row r="11852">
          <cell r="I11852" t="str">
            <v>F</v>
          </cell>
          <cell r="J11852">
            <v>150</v>
          </cell>
          <cell r="K11852">
            <v>150</v>
          </cell>
          <cell r="L11852">
            <v>450</v>
          </cell>
          <cell r="M11852" t="str">
            <v>F</v>
          </cell>
          <cell r="N11852">
            <v>3</v>
          </cell>
        </row>
        <row r="11853">
          <cell r="F11853" t="str">
            <v>CAIU7709237</v>
          </cell>
          <cell r="G11853" t="str">
            <v>GR-2020/11-0009</v>
          </cell>
          <cell r="H11853" t="str">
            <v>202009-S0002, 202009-S0019, 202009-S0068, 202008-S0029, 202007-S0084, 202007-S0078</v>
          </cell>
          <cell r="I11853" t="str">
            <v>F</v>
          </cell>
          <cell r="J11853">
            <v>16086.14</v>
          </cell>
          <cell r="K11853">
            <v>16086.14</v>
          </cell>
          <cell r="L11853">
            <v>66797.7</v>
          </cell>
          <cell r="M11853" t="str">
            <v>F</v>
          </cell>
          <cell r="N11853">
            <v>4.1525</v>
          </cell>
        </row>
        <row r="11854">
          <cell r="F11854" t="str">
            <v>OOLU9578846</v>
          </cell>
          <cell r="G11854" t="str">
            <v>GR-2020/11-0006</v>
          </cell>
          <cell r="H11854" t="str">
            <v>202008-S0071, 202009-S0017, 202010-S0016, 202008-S0077, 202003-S0010, 202009-S0013, 202009-S0010, 202009-S0093, 202009-S0042, 202009-S0030, 202001-S0014, 202008-S0051</v>
          </cell>
          <cell r="I11854" t="str">
            <v>F</v>
          </cell>
          <cell r="J11854">
            <v>341536.53</v>
          </cell>
          <cell r="K11854">
            <v>341536.53</v>
          </cell>
          <cell r="L11854">
            <v>341536.53</v>
          </cell>
          <cell r="M11854" t="str">
            <v>F</v>
          </cell>
          <cell r="N11854">
            <v>1</v>
          </cell>
        </row>
        <row r="11855">
          <cell r="G11855" t="str">
            <v>SPO-2021/01-0035, SPO-2021/01-0025, SPO-2021/01-0032</v>
          </cell>
        </row>
        <row r="11855">
          <cell r="I11855" t="str">
            <v>F</v>
          </cell>
          <cell r="J11855">
            <v>28200</v>
          </cell>
          <cell r="K11855">
            <v>28200</v>
          </cell>
          <cell r="L11855">
            <v>28200</v>
          </cell>
          <cell r="M11855" t="str">
            <v>F</v>
          </cell>
          <cell r="N11855">
            <v>1</v>
          </cell>
        </row>
        <row r="11856">
          <cell r="G11856" t="str">
            <v>GR-2020/11-0008</v>
          </cell>
        </row>
        <row r="11856">
          <cell r="I11856" t="str">
            <v>F</v>
          </cell>
          <cell r="J11856">
            <v>1695.69</v>
          </cell>
          <cell r="K11856">
            <v>1695.69</v>
          </cell>
          <cell r="L11856">
            <v>1695.69</v>
          </cell>
          <cell r="M11856" t="str">
            <v>F</v>
          </cell>
          <cell r="N11856">
            <v>1</v>
          </cell>
        </row>
        <row r="11857">
          <cell r="F11857" t="str">
            <v>GCXU5032071</v>
          </cell>
          <cell r="G11857" t="str">
            <v>GR-2020/11-0005</v>
          </cell>
          <cell r="H11857" t="str">
            <v>202009-S0042, 202003-S0042, 202007-S0005, 202005-S0020, 202007-S0011, 202009-S0030, 202002-S0004, 202007-S0010, 202008-S0041, 202001-S0014, 202006-S0067, 202008-S0073, 202008-S0090, 202009-S0087, 202008-S0077, 202009-S0023, 202008-S0057, 202005-S0037, 202003-S0010, 202006-S0087, 201910-S0079</v>
          </cell>
          <cell r="I11857" t="str">
            <v>F</v>
          </cell>
          <cell r="J11857">
            <v>347258.89</v>
          </cell>
          <cell r="K11857">
            <v>347258.89</v>
          </cell>
          <cell r="L11857">
            <v>347258.89</v>
          </cell>
          <cell r="M11857" t="str">
            <v>F</v>
          </cell>
          <cell r="N11857">
            <v>1</v>
          </cell>
        </row>
        <row r="11858">
          <cell r="G11858" t="str">
            <v>SPO-2021/01-0033</v>
          </cell>
        </row>
        <row r="11858">
          <cell r="I11858" t="str">
            <v>F</v>
          </cell>
          <cell r="J11858">
            <v>37300</v>
          </cell>
          <cell r="K11858">
            <v>37300</v>
          </cell>
          <cell r="L11858">
            <v>111900</v>
          </cell>
          <cell r="M11858" t="str">
            <v>F</v>
          </cell>
          <cell r="N11858">
            <v>3</v>
          </cell>
        </row>
        <row r="11859">
          <cell r="G11859" t="str">
            <v>SPO-2021/03-0015</v>
          </cell>
        </row>
        <row r="11859">
          <cell r="I11859" t="str">
            <v>F</v>
          </cell>
          <cell r="J11859">
            <v>74776</v>
          </cell>
          <cell r="K11859">
            <v>74776</v>
          </cell>
          <cell r="L11859">
            <v>224328</v>
          </cell>
          <cell r="M11859" t="str">
            <v>F</v>
          </cell>
          <cell r="N11859">
            <v>3</v>
          </cell>
        </row>
        <row r="11860">
          <cell r="G11860" t="str">
            <v>SPO-2021/03-0027, SPO-2021/09-0016, SPO-2021/05-0026, SPO-2021/12-0019</v>
          </cell>
        </row>
        <row r="11860">
          <cell r="I11860" t="str">
            <v>F</v>
          </cell>
          <cell r="J11860">
            <v>58600</v>
          </cell>
          <cell r="K11860">
            <v>58600</v>
          </cell>
          <cell r="L11860">
            <v>175800</v>
          </cell>
          <cell r="M11860" t="str">
            <v>F</v>
          </cell>
          <cell r="N11860">
            <v>3</v>
          </cell>
        </row>
        <row r="11861">
          <cell r="G11861" t="str">
            <v>SPO-2021/08-0025, SPO-2021/05-0057, SPO-2021/05-0010, SPO-2021/10-0007, SPO-2021/06-0032, SPO-2021/10-0019, SPO-2021/05-0012, SPO-2021/06-0031, SPO-2021/05-0027, SPO-2021/06-0038, SPO-2021/08-0002, SPO-2020/12-0006, SPO-2021/04-0021, SPO-2021/08-0024, SPO-2021/01-0050, SPO-2021/08-0001, SPO-2021/03-0001, SPO-2021/01-0061</v>
          </cell>
        </row>
        <row r="11861">
          <cell r="I11861" t="str">
            <v>F</v>
          </cell>
          <cell r="J11861">
            <v>513050</v>
          </cell>
          <cell r="K11861">
            <v>513050</v>
          </cell>
          <cell r="L11861">
            <v>1539150</v>
          </cell>
          <cell r="M11861" t="str">
            <v>F</v>
          </cell>
          <cell r="N11861">
            <v>3</v>
          </cell>
        </row>
        <row r="11862">
          <cell r="G11862" t="str">
            <v>GR-2020/11-0007</v>
          </cell>
        </row>
        <row r="11862">
          <cell r="I11862" t="str">
            <v>F</v>
          </cell>
          <cell r="J11862">
            <v>1785.42</v>
          </cell>
          <cell r="K11862">
            <v>1785.42</v>
          </cell>
          <cell r="L11862">
            <v>1785.42</v>
          </cell>
          <cell r="M11862" t="str">
            <v>F</v>
          </cell>
          <cell r="N11862">
            <v>1</v>
          </cell>
        </row>
        <row r="11863">
          <cell r="G11863" t="str">
            <v>SPO-2021/05-0018, SPO-2020/12-0037, SPO-2021/05-0019, SPO-2021/04-0037, SPO-2021/01-0072, SPO-2021/01-0048, SPO-2021/07-0007, SPO-2021/01-0010, SPO-2021/01-0009</v>
          </cell>
        </row>
        <row r="11863">
          <cell r="I11863" t="str">
            <v>F</v>
          </cell>
          <cell r="J11863">
            <v>261798.9</v>
          </cell>
          <cell r="K11863">
            <v>261798.9</v>
          </cell>
          <cell r="L11863">
            <v>785396.7</v>
          </cell>
          <cell r="M11863" t="str">
            <v>F</v>
          </cell>
          <cell r="N11863">
            <v>3</v>
          </cell>
        </row>
        <row r="11864">
          <cell r="G11864" t="str">
            <v>SPO-2021/01-0023</v>
          </cell>
        </row>
        <row r="11864">
          <cell r="I11864" t="str">
            <v>F</v>
          </cell>
          <cell r="J11864">
            <v>14930</v>
          </cell>
          <cell r="K11864">
            <v>14930</v>
          </cell>
          <cell r="L11864">
            <v>44790</v>
          </cell>
          <cell r="M11864" t="str">
            <v>F</v>
          </cell>
          <cell r="N11864">
            <v>3</v>
          </cell>
        </row>
        <row r="11865">
          <cell r="G11865" t="str">
            <v>GR-2020/11-0003</v>
          </cell>
        </row>
        <row r="11865">
          <cell r="I11865" t="str">
            <v>F</v>
          </cell>
          <cell r="J11865">
            <v>440.34</v>
          </cell>
          <cell r="K11865">
            <v>440.34</v>
          </cell>
          <cell r="L11865">
            <v>440.34</v>
          </cell>
          <cell r="M11865" t="str">
            <v>F</v>
          </cell>
          <cell r="N11865">
            <v>1</v>
          </cell>
        </row>
        <row r="11866">
          <cell r="G11866" t="str">
            <v>SPO-2021/12-0012, SPO-2020/12-0039, SPO-2021/01-0081, SPO-2020/11-0029, SPO-2021/06-0011, SPO-2021/10-0004, SPO-2021/11-0017, SPO-2021/01-0078, SPO-2020/12-0029, SPO-2021/03-0006, SPO-2021/11-0011, SPO-2021/05-0006, SPO-2021/04-0020, SPO-2021/12-0083, SPO-2021/05-0030, SPO-2020/12-0031, SPO-2021/08-0032</v>
          </cell>
        </row>
        <row r="11866">
          <cell r="I11866" t="str">
            <v>F</v>
          </cell>
          <cell r="J11866">
            <v>80377</v>
          </cell>
          <cell r="K11866">
            <v>80377</v>
          </cell>
          <cell r="L11866">
            <v>241131</v>
          </cell>
          <cell r="M11866" t="str">
            <v>F</v>
          </cell>
          <cell r="N11866">
            <v>3</v>
          </cell>
        </row>
        <row r="11867">
          <cell r="G11867" t="str">
            <v>SPO-2021/01-0036, SPO-2021/03-0016, SPO-2021/08-0010, SPO-2021/05-0041, SPO-2021/04-0026, SPO-2020/12-0016</v>
          </cell>
        </row>
        <row r="11867">
          <cell r="I11867" t="str">
            <v>F</v>
          </cell>
          <cell r="J11867">
            <v>117201.4</v>
          </cell>
          <cell r="K11867">
            <v>117201.4</v>
          </cell>
          <cell r="L11867">
            <v>351604.2</v>
          </cell>
          <cell r="M11867" t="str">
            <v>F</v>
          </cell>
          <cell r="N11867">
            <v>3</v>
          </cell>
        </row>
        <row r="11868">
          <cell r="G11868" t="str">
            <v>SPO-2022/03-0015, SPO-2021/03-0013, SPO-2021/04-0028, SPO-2021/05-0045, SPO-2021/06-0041</v>
          </cell>
        </row>
        <row r="11868">
          <cell r="I11868" t="str">
            <v>F</v>
          </cell>
          <cell r="J11868">
            <v>144680</v>
          </cell>
          <cell r="K11868">
            <v>144680</v>
          </cell>
          <cell r="L11868">
            <v>434040</v>
          </cell>
          <cell r="M11868" t="str">
            <v>F</v>
          </cell>
          <cell r="N11868">
            <v>3</v>
          </cell>
          <cell r="O11868" t="str">
            <v>L</v>
          </cell>
        </row>
        <row r="11869">
          <cell r="G11869" t="str">
            <v>SPO-2021/01-0057</v>
          </cell>
        </row>
        <row r="11869">
          <cell r="I11869" t="str">
            <v>F</v>
          </cell>
          <cell r="J11869">
            <v>83857</v>
          </cell>
          <cell r="K11869">
            <v>83857</v>
          </cell>
          <cell r="L11869">
            <v>83857</v>
          </cell>
          <cell r="M11869" t="str">
            <v>F</v>
          </cell>
          <cell r="N11869">
            <v>1</v>
          </cell>
        </row>
        <row r="11870">
          <cell r="G11870" t="str">
            <v>SPO-2021/01-0091</v>
          </cell>
        </row>
        <row r="11870">
          <cell r="I11870" t="str">
            <v>F</v>
          </cell>
          <cell r="J11870">
            <v>4725</v>
          </cell>
          <cell r="K11870">
            <v>4725</v>
          </cell>
          <cell r="L11870">
            <v>14175</v>
          </cell>
          <cell r="M11870" t="str">
            <v>F</v>
          </cell>
          <cell r="N11870">
            <v>3</v>
          </cell>
        </row>
        <row r="11871">
          <cell r="G11871" t="str">
            <v>SPO-2021/01-0086</v>
          </cell>
        </row>
        <row r="11871">
          <cell r="I11871" t="str">
            <v>F</v>
          </cell>
          <cell r="J11871">
            <v>27936</v>
          </cell>
          <cell r="K11871">
            <v>27936</v>
          </cell>
          <cell r="L11871">
            <v>83808</v>
          </cell>
          <cell r="M11871" t="str">
            <v>F</v>
          </cell>
          <cell r="N11871">
            <v>3</v>
          </cell>
        </row>
        <row r="11872">
          <cell r="G11872" t="str">
            <v>SPO-2021/01-0010</v>
          </cell>
        </row>
        <row r="11872">
          <cell r="I11872" t="str">
            <v>F</v>
          </cell>
          <cell r="J11872">
            <v>93388.5</v>
          </cell>
          <cell r="K11872">
            <v>93388.5</v>
          </cell>
          <cell r="L11872">
            <v>280165.5</v>
          </cell>
          <cell r="M11872" t="str">
            <v>F</v>
          </cell>
          <cell r="N11872">
            <v>3</v>
          </cell>
        </row>
        <row r="11873">
          <cell r="G11873" t="str">
            <v>SPO-2020/12-0021</v>
          </cell>
        </row>
        <row r="11873">
          <cell r="I11873" t="str">
            <v>F</v>
          </cell>
          <cell r="J11873">
            <v>2020</v>
          </cell>
          <cell r="K11873">
            <v>2020</v>
          </cell>
          <cell r="L11873">
            <v>2020</v>
          </cell>
          <cell r="M11873" t="str">
            <v>F</v>
          </cell>
          <cell r="N11873">
            <v>1</v>
          </cell>
        </row>
        <row r="11874">
          <cell r="G11874" t="str">
            <v>SPO-2020/12-0004, SPO-2022/04-0033</v>
          </cell>
        </row>
        <row r="11874">
          <cell r="I11874" t="str">
            <v>F</v>
          </cell>
          <cell r="J11874">
            <v>3165</v>
          </cell>
          <cell r="K11874">
            <v>3165</v>
          </cell>
          <cell r="L11874">
            <v>9495</v>
          </cell>
          <cell r="M11874" t="str">
            <v>F</v>
          </cell>
          <cell r="N11874">
            <v>3</v>
          </cell>
          <cell r="O11874" t="str">
            <v>L</v>
          </cell>
        </row>
        <row r="11875">
          <cell r="G11875" t="str">
            <v>SPO-2021/11-0046, SPO-2022/03-0010, SPO-2021/12-0101, SPO-2021/03-0028, SPO-2021/10-0035, SPO-2021/05-0041, SPO-2022/07-0034, SPO-2021/01-0082, SPO-2021/04-0026, SPO-2022/08-0020</v>
          </cell>
        </row>
        <row r="11875">
          <cell r="I11875" t="str">
            <v>F</v>
          </cell>
          <cell r="J11875">
            <v>237417.2</v>
          </cell>
          <cell r="K11875">
            <v>237417.2</v>
          </cell>
          <cell r="L11875">
            <v>712251.6</v>
          </cell>
          <cell r="M11875" t="str">
            <v>F</v>
          </cell>
          <cell r="N11875">
            <v>3</v>
          </cell>
          <cell r="O11875" t="str">
            <v>L</v>
          </cell>
        </row>
        <row r="11876">
          <cell r="F11876" t="str">
            <v>CLKU5000834</v>
          </cell>
          <cell r="G11876" t="str">
            <v>GR-2020/11-0002</v>
          </cell>
          <cell r="H11876" t="str">
            <v>202009-S0084</v>
          </cell>
          <cell r="I11876" t="str">
            <v>F</v>
          </cell>
          <cell r="J11876">
            <v>13635.9</v>
          </cell>
          <cell r="K11876">
            <v>13635.9</v>
          </cell>
          <cell r="L11876">
            <v>57135.78</v>
          </cell>
          <cell r="M11876" t="str">
            <v>F</v>
          </cell>
          <cell r="N11876">
            <v>4.1901</v>
          </cell>
        </row>
        <row r="11877">
          <cell r="G11877" t="str">
            <v>SPO-2020/11-0035</v>
          </cell>
        </row>
        <row r="11877">
          <cell r="I11877" t="str">
            <v>F</v>
          </cell>
          <cell r="J11877">
            <v>34500</v>
          </cell>
          <cell r="K11877">
            <v>34500</v>
          </cell>
          <cell r="L11877">
            <v>103500</v>
          </cell>
          <cell r="M11877" t="str">
            <v>F</v>
          </cell>
          <cell r="N11877">
            <v>3</v>
          </cell>
        </row>
        <row r="11878">
          <cell r="F11878" t="str">
            <v>BMOU5226380</v>
          </cell>
          <cell r="G11878" t="str">
            <v>GR-2020/11-0001</v>
          </cell>
          <cell r="H11878" t="str">
            <v>202009-S0084</v>
          </cell>
          <cell r="I11878" t="str">
            <v>F</v>
          </cell>
          <cell r="J11878">
            <v>9445</v>
          </cell>
          <cell r="K11878">
            <v>9445</v>
          </cell>
          <cell r="L11878">
            <v>39575.49</v>
          </cell>
          <cell r="M11878" t="str">
            <v>F</v>
          </cell>
          <cell r="N11878">
            <v>4.1901</v>
          </cell>
        </row>
        <row r="11879">
          <cell r="G11879" t="str">
            <v>SPO-2021/01-0009, SPO-2020/12-0015</v>
          </cell>
        </row>
        <row r="11879">
          <cell r="I11879" t="str">
            <v>F</v>
          </cell>
          <cell r="J11879">
            <v>37910</v>
          </cell>
          <cell r="K11879">
            <v>37910</v>
          </cell>
          <cell r="L11879">
            <v>113730</v>
          </cell>
          <cell r="M11879" t="str">
            <v>F</v>
          </cell>
          <cell r="N11879">
            <v>3</v>
          </cell>
        </row>
        <row r="11880">
          <cell r="G11880" t="str">
            <v>GR-2020/10-0076</v>
          </cell>
        </row>
        <row r="11880">
          <cell r="I11880" t="str">
            <v>F</v>
          </cell>
          <cell r="J11880">
            <v>1325.34</v>
          </cell>
          <cell r="K11880">
            <v>1325.34</v>
          </cell>
          <cell r="L11880">
            <v>1325.34</v>
          </cell>
          <cell r="M11880" t="str">
            <v>F</v>
          </cell>
          <cell r="N11880">
            <v>1</v>
          </cell>
        </row>
        <row r="11881">
          <cell r="G11881" t="str">
            <v>SPO-2021/01-0086</v>
          </cell>
        </row>
        <row r="11881">
          <cell r="I11881" t="str">
            <v>F</v>
          </cell>
          <cell r="J11881">
            <v>15102.8</v>
          </cell>
          <cell r="K11881">
            <v>15102.8</v>
          </cell>
          <cell r="L11881">
            <v>45308.4</v>
          </cell>
          <cell r="M11881" t="str">
            <v>F</v>
          </cell>
          <cell r="N11881">
            <v>3</v>
          </cell>
        </row>
        <row r="11882">
          <cell r="G11882" t="str">
            <v>SPO-2021/04-0028, SPO-2021/01-0043, SPO-2021/12-0003, SPO-2021/03-0013, SPO-2021/05-0045, SPO-2021/09-0004, SPO-2021/01-0017, SPO-2021/10-0041, SPO-2021/08-0012, SPO-2022/07-0039</v>
          </cell>
        </row>
        <row r="11882">
          <cell r="I11882" t="str">
            <v>F</v>
          </cell>
          <cell r="J11882">
            <v>292543.5</v>
          </cell>
          <cell r="K11882">
            <v>292543.5</v>
          </cell>
          <cell r="L11882">
            <v>877630.5</v>
          </cell>
          <cell r="M11882" t="str">
            <v>F</v>
          </cell>
          <cell r="N11882">
            <v>3</v>
          </cell>
          <cell r="O11882" t="str">
            <v>L</v>
          </cell>
        </row>
        <row r="11883">
          <cell r="G11883" t="str">
            <v>SPO-2020/12-0014</v>
          </cell>
        </row>
        <row r="11883">
          <cell r="I11883" t="str">
            <v>F</v>
          </cell>
          <cell r="J11883">
            <v>49500</v>
          </cell>
          <cell r="K11883">
            <v>49500</v>
          </cell>
          <cell r="L11883">
            <v>148500</v>
          </cell>
          <cell r="M11883" t="str">
            <v>F</v>
          </cell>
          <cell r="N11883">
            <v>3</v>
          </cell>
        </row>
        <row r="11884">
          <cell r="F11884" t="str">
            <v>CSNU6669143</v>
          </cell>
          <cell r="G11884" t="str">
            <v>GR-2020/11-0038</v>
          </cell>
          <cell r="H11884" t="str">
            <v>202010-S0056</v>
          </cell>
          <cell r="I11884" t="str">
            <v>F</v>
          </cell>
          <cell r="J11884">
            <v>5379</v>
          </cell>
          <cell r="K11884">
            <v>5379</v>
          </cell>
          <cell r="L11884">
            <v>22618.16</v>
          </cell>
          <cell r="M11884" t="str">
            <v>F</v>
          </cell>
          <cell r="N11884">
            <v>4.2049</v>
          </cell>
        </row>
        <row r="11885">
          <cell r="F11885" t="str">
            <v>CSNU6669143</v>
          </cell>
          <cell r="G11885" t="str">
            <v>GR-2020/11-0037</v>
          </cell>
          <cell r="H11885" t="str">
            <v>202010-S0074</v>
          </cell>
          <cell r="I11885" t="str">
            <v>F</v>
          </cell>
          <cell r="J11885">
            <v>9587.95</v>
          </cell>
          <cell r="K11885">
            <v>9587.95</v>
          </cell>
          <cell r="L11885">
            <v>40316.37</v>
          </cell>
          <cell r="M11885" t="str">
            <v>F</v>
          </cell>
          <cell r="N11885">
            <v>4.2049</v>
          </cell>
        </row>
        <row r="11886">
          <cell r="F11886" t="str">
            <v>CSNU7799331</v>
          </cell>
          <cell r="G11886" t="str">
            <v>GR-2020/11-0032</v>
          </cell>
          <cell r="H11886" t="str">
            <v>201810-S0024, 202010-S0056, 202002-S0038, 202006-S0074, 202009-S0090</v>
          </cell>
          <cell r="I11886" t="str">
            <v>F</v>
          </cell>
          <cell r="J11886">
            <v>20420.79</v>
          </cell>
          <cell r="K11886">
            <v>20420.79</v>
          </cell>
          <cell r="L11886">
            <v>85867.38</v>
          </cell>
          <cell r="M11886" t="str">
            <v>F</v>
          </cell>
          <cell r="N11886">
            <v>4.2049</v>
          </cell>
        </row>
        <row r="11887">
          <cell r="G11887" t="str">
            <v>GR-2020/10-0072</v>
          </cell>
        </row>
        <row r="11887">
          <cell r="I11887" t="str">
            <v>F</v>
          </cell>
          <cell r="J11887">
            <v>56.85</v>
          </cell>
          <cell r="K11887">
            <v>56.85</v>
          </cell>
          <cell r="L11887">
            <v>56.85</v>
          </cell>
          <cell r="M11887" t="str">
            <v>F</v>
          </cell>
          <cell r="N11887">
            <v>1</v>
          </cell>
        </row>
        <row r="11888">
          <cell r="F11888" t="str">
            <v>CSNU7677462</v>
          </cell>
          <cell r="G11888" t="str">
            <v>GR-2020/11-0030</v>
          </cell>
          <cell r="H11888" t="str">
            <v>202008-S0081, 201911-S0044, 202008-S0066, 201911-S0051, 202010-S0056, 202007-S0043, 202002-S0038</v>
          </cell>
          <cell r="I11888" t="str">
            <v>F</v>
          </cell>
          <cell r="J11888">
            <v>16774.34</v>
          </cell>
          <cell r="K11888">
            <v>16774.34</v>
          </cell>
          <cell r="L11888">
            <v>70534.42</v>
          </cell>
          <cell r="M11888" t="str">
            <v>F</v>
          </cell>
          <cell r="N11888">
            <v>4.2049</v>
          </cell>
        </row>
        <row r="11889">
          <cell r="I11889" t="str">
            <v>F</v>
          </cell>
          <cell r="J11889">
            <v>19000</v>
          </cell>
          <cell r="K11889">
            <v>19000</v>
          </cell>
          <cell r="L11889">
            <v>57000</v>
          </cell>
          <cell r="M11889" t="str">
            <v>F</v>
          </cell>
          <cell r="N11889">
            <v>3</v>
          </cell>
        </row>
        <row r="11890">
          <cell r="G11890" t="str">
            <v>SPO-2021/05-0032, SPO-2021/05-0017, SPO-2021/04-0052, SPO-2021/01-0029, SPO-2021/04-0007, SPO-2021/03-0024</v>
          </cell>
        </row>
        <row r="11890">
          <cell r="I11890" t="str">
            <v>F</v>
          </cell>
          <cell r="J11890">
            <v>89600</v>
          </cell>
          <cell r="K11890">
            <v>89600</v>
          </cell>
          <cell r="L11890">
            <v>268800</v>
          </cell>
          <cell r="M11890" t="str">
            <v>F</v>
          </cell>
          <cell r="N11890">
            <v>3</v>
          </cell>
        </row>
        <row r="11891">
          <cell r="G11891" t="str">
            <v>SPO-2021/03-0013</v>
          </cell>
        </row>
        <row r="11891">
          <cell r="I11891" t="str">
            <v>F</v>
          </cell>
          <cell r="J11891">
            <v>36450</v>
          </cell>
          <cell r="K11891">
            <v>36450</v>
          </cell>
          <cell r="L11891">
            <v>109350</v>
          </cell>
          <cell r="M11891" t="str">
            <v>F</v>
          </cell>
          <cell r="N11891">
            <v>3</v>
          </cell>
        </row>
        <row r="11892">
          <cell r="G11892" t="str">
            <v>SPO-2021/09-0029, SPO-2021/04-0015</v>
          </cell>
        </row>
        <row r="11892">
          <cell r="I11892" t="str">
            <v>F</v>
          </cell>
          <cell r="J11892">
            <v>30340</v>
          </cell>
          <cell r="K11892">
            <v>30340</v>
          </cell>
          <cell r="L11892">
            <v>91020</v>
          </cell>
          <cell r="M11892" t="str">
            <v>F</v>
          </cell>
          <cell r="N11892">
            <v>3</v>
          </cell>
          <cell r="O11892" t="str">
            <v>L</v>
          </cell>
        </row>
        <row r="11893">
          <cell r="G11893" t="str">
            <v>SPO-2020/12-0015</v>
          </cell>
        </row>
        <row r="11893">
          <cell r="I11893" t="str">
            <v>F</v>
          </cell>
          <cell r="J11893">
            <v>16800</v>
          </cell>
          <cell r="K11893">
            <v>16800</v>
          </cell>
          <cell r="L11893">
            <v>50400</v>
          </cell>
          <cell r="M11893" t="str">
            <v>F</v>
          </cell>
          <cell r="N11893">
            <v>3</v>
          </cell>
        </row>
        <row r="11894">
          <cell r="G11894" t="str">
            <v>SPO-2020/12-0037, SPO-2020/12-0025, SPO-2021/01-0009</v>
          </cell>
        </row>
        <row r="11894">
          <cell r="I11894" t="str">
            <v>F</v>
          </cell>
          <cell r="J11894">
            <v>147840</v>
          </cell>
          <cell r="K11894">
            <v>147840</v>
          </cell>
          <cell r="L11894">
            <v>443520</v>
          </cell>
          <cell r="M11894" t="str">
            <v>F</v>
          </cell>
          <cell r="N11894">
            <v>3</v>
          </cell>
        </row>
        <row r="11895">
          <cell r="G11895" t="str">
            <v>GR-2020/10-0069</v>
          </cell>
        </row>
        <row r="11895">
          <cell r="I11895" t="str">
            <v>F</v>
          </cell>
          <cell r="J11895">
            <v>1050</v>
          </cell>
          <cell r="K11895">
            <v>1050</v>
          </cell>
          <cell r="L11895">
            <v>1050</v>
          </cell>
          <cell r="M11895" t="str">
            <v>F</v>
          </cell>
          <cell r="N11895">
            <v>1</v>
          </cell>
        </row>
        <row r="11896">
          <cell r="F11896" t="str">
            <v>MAGU2558233</v>
          </cell>
          <cell r="G11896" t="str">
            <v>GR-2020/11-0011</v>
          </cell>
          <cell r="H11896" t="str">
            <v>202002-S0042, 202008-S0039, 202006-S0013, 202003-S0028, 202009-S0034, 201908-S0016, 202008-S0078, 202009-S0060, 202009-S0048</v>
          </cell>
          <cell r="I11896" t="str">
            <v>F</v>
          </cell>
          <cell r="J11896">
            <v>30750.11</v>
          </cell>
          <cell r="K11896">
            <v>30750.11</v>
          </cell>
          <cell r="L11896">
            <v>128753.79</v>
          </cell>
          <cell r="M11896" t="str">
            <v>F</v>
          </cell>
          <cell r="N11896">
            <v>4.1871</v>
          </cell>
        </row>
        <row r="11897">
          <cell r="G11897" t="str">
            <v>GR-2020/10-0067</v>
          </cell>
        </row>
        <row r="11897">
          <cell r="I11897" t="str">
            <v>F</v>
          </cell>
          <cell r="J11897">
            <v>1556.3</v>
          </cell>
          <cell r="K11897">
            <v>1556.3</v>
          </cell>
          <cell r="L11897">
            <v>1556.3</v>
          </cell>
          <cell r="M11897" t="str">
            <v>F</v>
          </cell>
          <cell r="N11897">
            <v>1</v>
          </cell>
        </row>
        <row r="11898">
          <cell r="G11898" t="str">
            <v>SPO-2020/12-0037</v>
          </cell>
        </row>
        <row r="11898">
          <cell r="I11898" t="str">
            <v>F</v>
          </cell>
          <cell r="J11898">
            <v>5393</v>
          </cell>
          <cell r="K11898">
            <v>5393</v>
          </cell>
          <cell r="L11898">
            <v>16179</v>
          </cell>
          <cell r="M11898" t="str">
            <v>F</v>
          </cell>
          <cell r="N11898">
            <v>3</v>
          </cell>
        </row>
        <row r="11899">
          <cell r="G11899" t="str">
            <v>SPO-2021/01-0072, SPO-2021/01-0009</v>
          </cell>
        </row>
        <row r="11899">
          <cell r="I11899" t="str">
            <v>F</v>
          </cell>
          <cell r="J11899">
            <v>76791.05</v>
          </cell>
          <cell r="K11899">
            <v>76791.05</v>
          </cell>
          <cell r="L11899">
            <v>230373.15</v>
          </cell>
          <cell r="M11899" t="str">
            <v>F</v>
          </cell>
          <cell r="N11899">
            <v>3</v>
          </cell>
        </row>
        <row r="11900">
          <cell r="F11900" t="str">
            <v>DRYU9312532 (KUCHING)</v>
          </cell>
          <cell r="G11900" t="str">
            <v>GR-2020/12-0043</v>
          </cell>
          <cell r="H11900" t="str">
            <v>202009-S0009</v>
          </cell>
          <cell r="I11900" t="str">
            <v>F</v>
          </cell>
          <cell r="J11900">
            <v>3394.8</v>
          </cell>
          <cell r="K11900">
            <v>3394.8</v>
          </cell>
          <cell r="L11900">
            <v>14143.76</v>
          </cell>
          <cell r="M11900" t="str">
            <v>F</v>
          </cell>
          <cell r="N11900">
            <v>4.1663</v>
          </cell>
        </row>
        <row r="11901">
          <cell r="F11901" t="str">
            <v>DRYU9312532 (KUCHING)</v>
          </cell>
          <cell r="G11901" t="str">
            <v>GR-2020/12-0042</v>
          </cell>
          <cell r="H11901" t="str">
            <v>202009-S0008</v>
          </cell>
          <cell r="I11901" t="str">
            <v>F</v>
          </cell>
          <cell r="J11901">
            <v>3714</v>
          </cell>
          <cell r="K11901">
            <v>3714</v>
          </cell>
          <cell r="L11901">
            <v>15473.64</v>
          </cell>
          <cell r="M11901" t="str">
            <v>F</v>
          </cell>
          <cell r="N11901">
            <v>4.1663</v>
          </cell>
        </row>
        <row r="11902">
          <cell r="F11902" t="str">
            <v>DRYU9312532 (KUCHING)</v>
          </cell>
          <cell r="G11902" t="str">
            <v>GR-2020/12-0041</v>
          </cell>
          <cell r="H11902" t="str">
            <v>202009-S0007</v>
          </cell>
          <cell r="I11902" t="str">
            <v>F</v>
          </cell>
          <cell r="J11902">
            <v>1303.5</v>
          </cell>
          <cell r="K11902">
            <v>1303.5</v>
          </cell>
          <cell r="L11902">
            <v>5430.77</v>
          </cell>
          <cell r="M11902" t="str">
            <v>F</v>
          </cell>
          <cell r="N11902">
            <v>4.1663</v>
          </cell>
        </row>
        <row r="11903">
          <cell r="G11903" t="str">
            <v>SPO-2021/01-0044, SPO-2022/10-0010, SPO-2021/04-0016, SPO-2022/08-0012, SPO-2022/03-0030, SPO-2022/07-0024</v>
          </cell>
        </row>
        <row r="11903">
          <cell r="I11903" t="str">
            <v>F</v>
          </cell>
          <cell r="J11903">
            <v>32540</v>
          </cell>
          <cell r="K11903">
            <v>32540</v>
          </cell>
          <cell r="L11903">
            <v>97620</v>
          </cell>
          <cell r="M11903" t="str">
            <v>F</v>
          </cell>
          <cell r="N11903">
            <v>3</v>
          </cell>
          <cell r="O11903" t="str">
            <v>L</v>
          </cell>
        </row>
        <row r="11904">
          <cell r="F11904" t="str">
            <v>DRYU9312532 (KUCHING)</v>
          </cell>
          <cell r="G11904" t="str">
            <v>GR-2020/12-0040</v>
          </cell>
          <cell r="H11904" t="str">
            <v>202009-S0006</v>
          </cell>
          <cell r="I11904" t="str">
            <v>F</v>
          </cell>
          <cell r="J11904">
            <v>8436.19</v>
          </cell>
          <cell r="K11904">
            <v>8436.19</v>
          </cell>
          <cell r="L11904">
            <v>35147.7</v>
          </cell>
          <cell r="M11904" t="str">
            <v>F</v>
          </cell>
          <cell r="N11904">
            <v>4.1663</v>
          </cell>
        </row>
        <row r="11905">
          <cell r="F11905" t="str">
            <v>OOLU9671455 (JOHOR)</v>
          </cell>
          <cell r="G11905" t="str">
            <v>GR-2020/11-0068</v>
          </cell>
        </row>
        <row r="11905">
          <cell r="I11905" t="str">
            <v>F</v>
          </cell>
          <cell r="J11905">
            <v>42741.2</v>
          </cell>
          <cell r="K11905">
            <v>42741.2</v>
          </cell>
          <cell r="L11905">
            <v>179722.47</v>
          </cell>
          <cell r="M11905" t="str">
            <v>F</v>
          </cell>
          <cell r="N11905">
            <v>4.2049</v>
          </cell>
        </row>
        <row r="11906">
          <cell r="F11906" t="str">
            <v>CCLU7703619 (JOHOR)</v>
          </cell>
          <cell r="G11906" t="str">
            <v>GR-2020/11-0067</v>
          </cell>
        </row>
        <row r="11906">
          <cell r="I11906" t="str">
            <v>F</v>
          </cell>
          <cell r="J11906">
            <v>38576.4</v>
          </cell>
          <cell r="K11906">
            <v>38576.4</v>
          </cell>
          <cell r="L11906">
            <v>162209.9</v>
          </cell>
          <cell r="M11906" t="str">
            <v>F</v>
          </cell>
          <cell r="N11906">
            <v>4.2049</v>
          </cell>
        </row>
        <row r="11907">
          <cell r="F11907" t="str">
            <v>CSLU6155830 (JOHOR)</v>
          </cell>
          <cell r="G11907" t="str">
            <v>GR-2020/11-0066</v>
          </cell>
        </row>
        <row r="11907">
          <cell r="I11907" t="str">
            <v>F</v>
          </cell>
          <cell r="J11907">
            <v>39822.4</v>
          </cell>
          <cell r="K11907">
            <v>39822.4</v>
          </cell>
          <cell r="L11907">
            <v>167449.21</v>
          </cell>
          <cell r="M11907" t="str">
            <v>F</v>
          </cell>
          <cell r="N11907">
            <v>4.2049</v>
          </cell>
        </row>
        <row r="11908">
          <cell r="G11908" t="str">
            <v>SPO-2020/12-0037, SPO-2020/12-0025</v>
          </cell>
        </row>
        <row r="11908">
          <cell r="I11908" t="str">
            <v>F</v>
          </cell>
          <cell r="J11908">
            <v>70870</v>
          </cell>
          <cell r="K11908">
            <v>70870</v>
          </cell>
          <cell r="L11908">
            <v>212610</v>
          </cell>
          <cell r="M11908" t="str">
            <v>F</v>
          </cell>
          <cell r="N11908">
            <v>3</v>
          </cell>
        </row>
        <row r="11909">
          <cell r="G11909" t="str">
            <v>SPO-2021/01-0031, SPO-2021/01-0065</v>
          </cell>
        </row>
        <row r="11909">
          <cell r="I11909" t="str">
            <v>F</v>
          </cell>
          <cell r="J11909">
            <v>48050</v>
          </cell>
          <cell r="K11909">
            <v>48050</v>
          </cell>
          <cell r="L11909">
            <v>144150</v>
          </cell>
          <cell r="M11909" t="str">
            <v>F</v>
          </cell>
          <cell r="N11909">
            <v>3</v>
          </cell>
        </row>
        <row r="11910">
          <cell r="G11910" t="str">
            <v>SPO-2020/12-0001</v>
          </cell>
        </row>
        <row r="11910">
          <cell r="I11910" t="str">
            <v>F</v>
          </cell>
          <cell r="J11910">
            <v>1260</v>
          </cell>
          <cell r="K11910">
            <v>1260</v>
          </cell>
          <cell r="L11910">
            <v>3780</v>
          </cell>
          <cell r="M11910" t="str">
            <v>F</v>
          </cell>
          <cell r="N11910">
            <v>3</v>
          </cell>
        </row>
        <row r="11911">
          <cell r="G11911" t="str">
            <v>GR-2020/10-0068</v>
          </cell>
        </row>
        <row r="11911">
          <cell r="I11911" t="str">
            <v>F</v>
          </cell>
          <cell r="J11911">
            <v>229.08</v>
          </cell>
          <cell r="K11911">
            <v>229.08</v>
          </cell>
          <cell r="L11911">
            <v>229.08</v>
          </cell>
          <cell r="M11911" t="str">
            <v>F</v>
          </cell>
          <cell r="N11911">
            <v>1</v>
          </cell>
        </row>
        <row r="11912">
          <cell r="G11912" t="str">
            <v>GR-2020/10-0051</v>
          </cell>
        </row>
        <row r="11912">
          <cell r="I11912" t="str">
            <v>F</v>
          </cell>
          <cell r="J11912">
            <v>25</v>
          </cell>
          <cell r="K11912">
            <v>25</v>
          </cell>
          <cell r="L11912">
            <v>25</v>
          </cell>
          <cell r="M11912" t="str">
            <v>F</v>
          </cell>
          <cell r="N11912">
            <v>1</v>
          </cell>
        </row>
        <row r="11913">
          <cell r="G11913" t="str">
            <v>SPO-2021/01-0082</v>
          </cell>
        </row>
        <row r="11913">
          <cell r="I11913" t="str">
            <v>F</v>
          </cell>
          <cell r="J11913">
            <v>7500</v>
          </cell>
          <cell r="K11913">
            <v>7500</v>
          </cell>
          <cell r="L11913">
            <v>22500</v>
          </cell>
          <cell r="M11913" t="str">
            <v>F</v>
          </cell>
          <cell r="N11913">
            <v>3</v>
          </cell>
        </row>
        <row r="11914">
          <cell r="I11914" t="str">
            <v>F</v>
          </cell>
          <cell r="J11914">
            <v>25185</v>
          </cell>
          <cell r="K11914">
            <v>25185</v>
          </cell>
          <cell r="L11914">
            <v>75555</v>
          </cell>
          <cell r="M11914" t="str">
            <v>F</v>
          </cell>
          <cell r="N11914">
            <v>3</v>
          </cell>
        </row>
        <row r="11915">
          <cell r="G11915" t="str">
            <v>SPO-2020/11-0030, SPO-2020/12-0002</v>
          </cell>
        </row>
        <row r="11915">
          <cell r="I11915" t="str">
            <v>F</v>
          </cell>
          <cell r="J11915">
            <v>1145</v>
          </cell>
          <cell r="K11915">
            <v>1145</v>
          </cell>
          <cell r="L11915">
            <v>3435</v>
          </cell>
          <cell r="M11915" t="str">
            <v>F</v>
          </cell>
          <cell r="N11915">
            <v>3</v>
          </cell>
        </row>
        <row r="11916">
          <cell r="G11916" t="str">
            <v>SPO-2021/01-0011</v>
          </cell>
        </row>
        <row r="11916">
          <cell r="I11916" t="str">
            <v>F</v>
          </cell>
          <cell r="J11916">
            <v>97500</v>
          </cell>
          <cell r="K11916">
            <v>97500</v>
          </cell>
          <cell r="L11916">
            <v>292500</v>
          </cell>
          <cell r="M11916" t="str">
            <v>F</v>
          </cell>
          <cell r="N11916">
            <v>3</v>
          </cell>
        </row>
        <row r="11917">
          <cell r="G11917" t="str">
            <v>SPO-2021/03-0017, SPO-2021/04-0029</v>
          </cell>
        </row>
        <row r="11917">
          <cell r="I11917" t="str">
            <v>F</v>
          </cell>
          <cell r="J11917">
            <v>97750</v>
          </cell>
          <cell r="K11917">
            <v>97750</v>
          </cell>
          <cell r="L11917">
            <v>293250</v>
          </cell>
          <cell r="M11917" t="str">
            <v>F</v>
          </cell>
          <cell r="N11917">
            <v>3</v>
          </cell>
        </row>
        <row r="11918">
          <cell r="G11918" t="str">
            <v>SPO-2022/03-0043, SPO-2021/01-0010</v>
          </cell>
        </row>
        <row r="11918">
          <cell r="I11918" t="str">
            <v>F</v>
          </cell>
          <cell r="J11918">
            <v>182385.8</v>
          </cell>
          <cell r="K11918">
            <v>182385.8</v>
          </cell>
          <cell r="L11918">
            <v>547157.4</v>
          </cell>
          <cell r="M11918" t="str">
            <v>F</v>
          </cell>
          <cell r="N11918">
            <v>3</v>
          </cell>
          <cell r="O11918" t="str">
            <v>L</v>
          </cell>
        </row>
        <row r="11919">
          <cell r="G11919" t="str">
            <v>SPO-2021/01-0010</v>
          </cell>
        </row>
        <row r="11919">
          <cell r="I11919" t="str">
            <v>F</v>
          </cell>
          <cell r="J11919">
            <v>93186</v>
          </cell>
          <cell r="K11919">
            <v>93186</v>
          </cell>
          <cell r="L11919">
            <v>279558</v>
          </cell>
          <cell r="M11919" t="str">
            <v>F</v>
          </cell>
          <cell r="N11919">
            <v>3</v>
          </cell>
        </row>
        <row r="11920">
          <cell r="G11920" t="str">
            <v>SPO-2021/03-0013, SPO-2021/08-0012, SPO-2021/01-0043</v>
          </cell>
        </row>
        <row r="11920">
          <cell r="I11920" t="str">
            <v>F</v>
          </cell>
          <cell r="J11920">
            <v>39600</v>
          </cell>
          <cell r="K11920">
            <v>39600</v>
          </cell>
          <cell r="L11920">
            <v>118800</v>
          </cell>
          <cell r="M11920" t="str">
            <v>F</v>
          </cell>
          <cell r="N11920">
            <v>3</v>
          </cell>
        </row>
        <row r="11921">
          <cell r="G11921" t="str">
            <v>GR-2020/10-0048</v>
          </cell>
        </row>
        <row r="11921">
          <cell r="I11921" t="str">
            <v>F</v>
          </cell>
          <cell r="J11921">
            <v>19.26</v>
          </cell>
          <cell r="K11921">
            <v>19.26</v>
          </cell>
          <cell r="L11921">
            <v>19.26</v>
          </cell>
          <cell r="M11921" t="str">
            <v>F</v>
          </cell>
          <cell r="N11921">
            <v>1</v>
          </cell>
        </row>
        <row r="11922">
          <cell r="G11922" t="str">
            <v>SPO-2020/12-0044</v>
          </cell>
        </row>
        <row r="11922">
          <cell r="I11922" t="str">
            <v>F</v>
          </cell>
          <cell r="J11922">
            <v>11250</v>
          </cell>
          <cell r="K11922">
            <v>11250</v>
          </cell>
          <cell r="L11922">
            <v>33750</v>
          </cell>
          <cell r="M11922" t="str">
            <v>F</v>
          </cell>
          <cell r="N11922">
            <v>3</v>
          </cell>
        </row>
        <row r="11923">
          <cell r="G11923" t="str">
            <v>SPO-2021/01-0009</v>
          </cell>
        </row>
        <row r="11923">
          <cell r="I11923" t="str">
            <v>F</v>
          </cell>
          <cell r="J11923">
            <v>17132.64</v>
          </cell>
          <cell r="K11923">
            <v>17132.64</v>
          </cell>
          <cell r="L11923">
            <v>51397.92</v>
          </cell>
          <cell r="M11923" t="str">
            <v>F</v>
          </cell>
          <cell r="N11923">
            <v>3</v>
          </cell>
        </row>
        <row r="11924">
          <cell r="G11924" t="str">
            <v>SPO-2021/01-0082, SPO-2021/05-0041, SPO-2021/01-0036</v>
          </cell>
        </row>
        <row r="11924">
          <cell r="I11924" t="str">
            <v>F</v>
          </cell>
          <cell r="J11924">
            <v>20280</v>
          </cell>
          <cell r="K11924">
            <v>20280</v>
          </cell>
          <cell r="L11924">
            <v>60840</v>
          </cell>
          <cell r="M11924" t="str">
            <v>F</v>
          </cell>
          <cell r="N11924">
            <v>3</v>
          </cell>
        </row>
        <row r="11925">
          <cell r="G11925" t="str">
            <v>SPO-2020/12-0025, SPO-2020/12-0037</v>
          </cell>
        </row>
        <row r="11925">
          <cell r="I11925" t="str">
            <v>F</v>
          </cell>
          <cell r="J11925">
            <v>234153</v>
          </cell>
          <cell r="K11925">
            <v>234153</v>
          </cell>
          <cell r="L11925">
            <v>702459</v>
          </cell>
          <cell r="M11925" t="str">
            <v>F</v>
          </cell>
          <cell r="N11925">
            <v>3</v>
          </cell>
          <cell r="O11925" t="str">
            <v>L</v>
          </cell>
        </row>
        <row r="11926">
          <cell r="F11926" t="str">
            <v>MRKU5797122</v>
          </cell>
          <cell r="G11926" t="str">
            <v>GR-2020/11-0045</v>
          </cell>
          <cell r="H11926" t="str">
            <v>202010-S0003, 202009-S0004</v>
          </cell>
          <cell r="I11926" t="str">
            <v>F</v>
          </cell>
          <cell r="J11926">
            <v>27379.55</v>
          </cell>
          <cell r="K11926">
            <v>27379.55</v>
          </cell>
          <cell r="L11926">
            <v>27379.55</v>
          </cell>
          <cell r="M11926" t="str">
            <v>F</v>
          </cell>
          <cell r="N11926">
            <v>1</v>
          </cell>
        </row>
        <row r="11927">
          <cell r="F11927" t="str">
            <v>MRKU5797122</v>
          </cell>
          <cell r="G11927" t="str">
            <v>GR-2020/11-0044</v>
          </cell>
          <cell r="H11927" t="str">
            <v>202003-S0017, 202007-S0075</v>
          </cell>
          <cell r="I11927" t="str">
            <v>F</v>
          </cell>
          <cell r="J11927">
            <v>9758.61</v>
          </cell>
          <cell r="K11927">
            <v>9758.61</v>
          </cell>
          <cell r="L11927">
            <v>9758.61</v>
          </cell>
          <cell r="M11927" t="str">
            <v>F</v>
          </cell>
          <cell r="N11927">
            <v>1</v>
          </cell>
        </row>
        <row r="11928">
          <cell r="F11928" t="str">
            <v>MRKU5797122</v>
          </cell>
          <cell r="G11928" t="str">
            <v>GR-2020/11-0042</v>
          </cell>
        </row>
        <row r="11928">
          <cell r="I11928" t="str">
            <v>F</v>
          </cell>
          <cell r="J11928">
            <v>44304.04</v>
          </cell>
          <cell r="K11928">
            <v>44304.04</v>
          </cell>
          <cell r="L11928">
            <v>44304.04</v>
          </cell>
          <cell r="M11928" t="str">
            <v>F</v>
          </cell>
          <cell r="N11928">
            <v>1</v>
          </cell>
        </row>
        <row r="11929">
          <cell r="F11929" t="str">
            <v>MRKU5797122</v>
          </cell>
          <cell r="G11929" t="str">
            <v>GR-2020/11-0043</v>
          </cell>
          <cell r="H11929" t="str">
            <v>202008-S0074</v>
          </cell>
          <cell r="I11929" t="str">
            <v>F</v>
          </cell>
          <cell r="J11929">
            <v>85075.92</v>
          </cell>
          <cell r="K11929">
            <v>85075.92</v>
          </cell>
          <cell r="L11929">
            <v>85075.92</v>
          </cell>
          <cell r="M11929" t="str">
            <v>F</v>
          </cell>
          <cell r="N11929">
            <v>1</v>
          </cell>
        </row>
        <row r="11930">
          <cell r="G11930" t="str">
            <v>SPO-2020/12-0031, SPO-2021/01-0081, SPO-2021/03-0005, SPO-2021/08-0021, SPO-2020/12-0033, SPO-2021/01-0056, SPO-2021/08-0026</v>
          </cell>
        </row>
        <row r="11930">
          <cell r="I11930" t="str">
            <v>F</v>
          </cell>
          <cell r="J11930">
            <v>5740</v>
          </cell>
          <cell r="K11930">
            <v>5740</v>
          </cell>
          <cell r="L11930">
            <v>17220</v>
          </cell>
          <cell r="M11930" t="str">
            <v>F</v>
          </cell>
          <cell r="N11930">
            <v>3</v>
          </cell>
        </row>
        <row r="11931">
          <cell r="I11931" t="str">
            <v>T</v>
          </cell>
          <cell r="J11931">
            <v>475</v>
          </cell>
          <cell r="K11931">
            <v>475</v>
          </cell>
          <cell r="L11931">
            <v>1425</v>
          </cell>
          <cell r="M11931" t="str">
            <v>F</v>
          </cell>
          <cell r="N11931">
            <v>3</v>
          </cell>
        </row>
        <row r="11932">
          <cell r="F11932" t="str">
            <v>HMMU6072570</v>
          </cell>
          <cell r="G11932" t="str">
            <v>GR-2020/10-0070</v>
          </cell>
          <cell r="H11932" t="str">
            <v>202002-S0005, 202009-S0089, 202008-S0037</v>
          </cell>
          <cell r="I11932" t="str">
            <v>F</v>
          </cell>
          <cell r="J11932">
            <v>15181.7</v>
          </cell>
          <cell r="K11932">
            <v>15181.7</v>
          </cell>
          <cell r="L11932">
            <v>63612.84</v>
          </cell>
          <cell r="M11932" t="str">
            <v>F</v>
          </cell>
          <cell r="N11932">
            <v>4.1901</v>
          </cell>
        </row>
        <row r="11933">
          <cell r="G11933" t="str">
            <v>GR-2020/10-0047</v>
          </cell>
        </row>
        <row r="11933">
          <cell r="I11933" t="str">
            <v>F</v>
          </cell>
          <cell r="J11933">
            <v>29.56</v>
          </cell>
          <cell r="K11933">
            <v>29.56</v>
          </cell>
          <cell r="L11933">
            <v>29.56</v>
          </cell>
          <cell r="M11933" t="str">
            <v>T</v>
          </cell>
          <cell r="N11933">
            <v>1</v>
          </cell>
        </row>
        <row r="11934">
          <cell r="G11934" t="str">
            <v>SPO-2020/12-0020</v>
          </cell>
        </row>
        <row r="11934">
          <cell r="I11934" t="str">
            <v>F</v>
          </cell>
          <cell r="J11934">
            <v>5321.4</v>
          </cell>
          <cell r="K11934">
            <v>5321.4</v>
          </cell>
          <cell r="L11934">
            <v>15964.2</v>
          </cell>
          <cell r="M11934" t="str">
            <v>F</v>
          </cell>
          <cell r="N11934">
            <v>3</v>
          </cell>
        </row>
        <row r="11935">
          <cell r="G11935" t="str">
            <v>SPO-2021/08-0026, SPO-2021/04-0016, SPO-2022/03-0049, SPO-2021/05-0006, SPO-2021/01-0055, SPO-2021/01-0056, SPO-2021/01-0081</v>
          </cell>
        </row>
        <row r="11935">
          <cell r="I11935" t="str">
            <v>F</v>
          </cell>
          <cell r="J11935">
            <v>33600</v>
          </cell>
          <cell r="K11935">
            <v>33600</v>
          </cell>
          <cell r="L11935">
            <v>100800</v>
          </cell>
          <cell r="M11935" t="str">
            <v>F</v>
          </cell>
          <cell r="N11935">
            <v>3</v>
          </cell>
          <cell r="O11935" t="str">
            <v>L</v>
          </cell>
        </row>
        <row r="11936">
          <cell r="F11936" t="str">
            <v>MSKU8895295</v>
          </cell>
          <cell r="G11936" t="str">
            <v>GR-2020/10-0066</v>
          </cell>
          <cell r="H11936" t="str">
            <v>202009-S0025</v>
          </cell>
          <cell r="I11936" t="str">
            <v>F</v>
          </cell>
          <cell r="J11936">
            <v>164.29</v>
          </cell>
          <cell r="K11936">
            <v>164.29</v>
          </cell>
          <cell r="L11936">
            <v>164.29</v>
          </cell>
          <cell r="M11936" t="str">
            <v>F</v>
          </cell>
          <cell r="N11936">
            <v>1</v>
          </cell>
        </row>
        <row r="11937">
          <cell r="F11937" t="str">
            <v>MSKU8895295</v>
          </cell>
          <cell r="G11937" t="str">
            <v>GR-2020/10-0065</v>
          </cell>
          <cell r="H11937" t="str">
            <v>202009-S0027</v>
          </cell>
          <cell r="I11937" t="str">
            <v>F</v>
          </cell>
          <cell r="J11937">
            <v>2587.26</v>
          </cell>
          <cell r="K11937">
            <v>2587.26</v>
          </cell>
          <cell r="L11937">
            <v>2587.26</v>
          </cell>
          <cell r="M11937" t="str">
            <v>F</v>
          </cell>
          <cell r="N11937">
            <v>1</v>
          </cell>
        </row>
        <row r="11938">
          <cell r="F11938" t="str">
            <v>MSKU8895295</v>
          </cell>
          <cell r="G11938" t="str">
            <v>GR-2020/10-0064</v>
          </cell>
          <cell r="H11938" t="str">
            <v>202008-S0043, 202009-S0035, 202008-S0053</v>
          </cell>
          <cell r="I11938" t="str">
            <v>F</v>
          </cell>
          <cell r="J11938">
            <v>23248.95</v>
          </cell>
          <cell r="K11938">
            <v>23248.95</v>
          </cell>
          <cell r="L11938">
            <v>23248.95</v>
          </cell>
          <cell r="M11938" t="str">
            <v>F</v>
          </cell>
          <cell r="N11938">
            <v>1</v>
          </cell>
        </row>
        <row r="11939">
          <cell r="F11939" t="str">
            <v>MSKU8895295</v>
          </cell>
          <cell r="G11939" t="str">
            <v>GR-2020/10-0063</v>
          </cell>
          <cell r="H11939" t="str">
            <v>202005-S0027, 202006-S0042, 202007-S0046, 202007-S0071, 202007-S0049, 202008-S0060, 202009-S0014, 202008-S0093</v>
          </cell>
          <cell r="I11939" t="str">
            <v>F</v>
          </cell>
          <cell r="J11939">
            <v>125422.56</v>
          </cell>
          <cell r="K11939">
            <v>125422.56</v>
          </cell>
          <cell r="L11939">
            <v>125422.56</v>
          </cell>
          <cell r="M11939" t="str">
            <v>F</v>
          </cell>
          <cell r="N11939">
            <v>1</v>
          </cell>
        </row>
        <row r="11940">
          <cell r="F11940" t="str">
            <v>MSKU8895295</v>
          </cell>
          <cell r="G11940" t="str">
            <v>GR-2020/10-0062</v>
          </cell>
          <cell r="H11940" t="str">
            <v>202009-S0016</v>
          </cell>
          <cell r="I11940" t="str">
            <v>F</v>
          </cell>
          <cell r="J11940">
            <v>58844.74</v>
          </cell>
          <cell r="K11940">
            <v>58844.74</v>
          </cell>
          <cell r="L11940">
            <v>58844.74</v>
          </cell>
          <cell r="M11940" t="str">
            <v>F</v>
          </cell>
          <cell r="N11940">
            <v>1</v>
          </cell>
        </row>
        <row r="11941">
          <cell r="F11941" t="str">
            <v>MSKU8895295</v>
          </cell>
          <cell r="G11941" t="str">
            <v>GR-2020/10-0061</v>
          </cell>
          <cell r="H11941" t="str">
            <v>202009-S0071</v>
          </cell>
          <cell r="I11941" t="str">
            <v>F</v>
          </cell>
          <cell r="J11941">
            <v>6272</v>
          </cell>
          <cell r="K11941">
            <v>6272</v>
          </cell>
          <cell r="L11941">
            <v>6272</v>
          </cell>
          <cell r="M11941" t="str">
            <v>F</v>
          </cell>
          <cell r="N11941">
            <v>1</v>
          </cell>
        </row>
        <row r="11942">
          <cell r="G11942" t="str">
            <v>SPO-2021/01-0087, SPO-2020/11-0017</v>
          </cell>
        </row>
        <row r="11942">
          <cell r="I11942" t="str">
            <v>F</v>
          </cell>
          <cell r="J11942">
            <v>9772</v>
          </cell>
          <cell r="K11942">
            <v>9772</v>
          </cell>
          <cell r="L11942">
            <v>29316</v>
          </cell>
          <cell r="M11942" t="str">
            <v>F</v>
          </cell>
          <cell r="N11942">
            <v>3</v>
          </cell>
        </row>
        <row r="11943">
          <cell r="F11943" t="str">
            <v>MSKU8895295</v>
          </cell>
          <cell r="G11943" t="str">
            <v>GR-2020/10-0060</v>
          </cell>
          <cell r="H11943" t="str">
            <v>202008-S0045</v>
          </cell>
          <cell r="I11943" t="str">
            <v>F</v>
          </cell>
          <cell r="J11943">
            <v>5794.85</v>
          </cell>
          <cell r="K11943">
            <v>5794.85</v>
          </cell>
          <cell r="L11943">
            <v>5794.85</v>
          </cell>
          <cell r="M11943" t="str">
            <v>F</v>
          </cell>
          <cell r="N11943">
            <v>1</v>
          </cell>
        </row>
        <row r="11944">
          <cell r="F11944" t="str">
            <v>HASU4417257</v>
          </cell>
          <cell r="G11944" t="str">
            <v>GR-2020/11-0041</v>
          </cell>
          <cell r="H11944" t="str">
            <v>202003-S0009, 202006-S0078, 202007-S0042, 202008-S0004, 202007-S0007, 202010-S0033, 202009-S0015</v>
          </cell>
          <cell r="I11944" t="str">
            <v>F</v>
          </cell>
          <cell r="J11944">
            <v>107966.18</v>
          </cell>
          <cell r="K11944">
            <v>107966.18</v>
          </cell>
          <cell r="L11944">
            <v>107966.18</v>
          </cell>
          <cell r="M11944" t="str">
            <v>F</v>
          </cell>
          <cell r="N11944">
            <v>1</v>
          </cell>
        </row>
        <row r="11945">
          <cell r="F11945" t="str">
            <v>MSKU8895295</v>
          </cell>
          <cell r="G11945" t="str">
            <v>GR-2020/10-0059</v>
          </cell>
          <cell r="H11945" t="str">
            <v>202003-S0055</v>
          </cell>
          <cell r="I11945" t="str">
            <v>F</v>
          </cell>
          <cell r="J11945">
            <v>63356.5</v>
          </cell>
          <cell r="K11945">
            <v>63356.5</v>
          </cell>
          <cell r="L11945">
            <v>63356.5</v>
          </cell>
          <cell r="M11945" t="str">
            <v>F</v>
          </cell>
          <cell r="N11945">
            <v>1</v>
          </cell>
        </row>
        <row r="11946">
          <cell r="G11946" t="str">
            <v>SPO-2020/12-0040, SPO-2021/11-0013, SPO-2020/12-0031, SPO-2021/04-0014, SPO-2021/05-0047, SPO-2021/03-0004, SPO-2021/12-0038, SPO-2021/05-0048, SPO-2021/09-0031, SPO-2021/06-0010, SPO-2021/10-0003, SPO-2022/03-0029, SPO-2021/10-0022, SPO-2021/05-0056, SPO-2020/12-0032, SPO-2021/11-0027, SPO-2021/01-0078, SPO-2021/06-0006, SPO-2020/11-0029, SPO-2021/12-0037, SPO-2021/04-0043, SPO-2020/12-0035, SPO-2021/01-0081, SPO-2020/12-0028, SPO-2021/01-0056, SPO-2021/05-0007, SPO-2021/01-0052</v>
          </cell>
        </row>
        <row r="11946">
          <cell r="I11946" t="str">
            <v>F</v>
          </cell>
          <cell r="J11946">
            <v>1193625</v>
          </cell>
          <cell r="K11946">
            <v>1193625</v>
          </cell>
          <cell r="L11946">
            <v>3580875</v>
          </cell>
          <cell r="M11946" t="str">
            <v>F</v>
          </cell>
          <cell r="N11946">
            <v>3</v>
          </cell>
          <cell r="O11946" t="str">
            <v>L</v>
          </cell>
        </row>
        <row r="11947">
          <cell r="I11947" t="str">
            <v>F</v>
          </cell>
          <cell r="J11947">
            <v>9519.84</v>
          </cell>
          <cell r="K11947">
            <v>9519.84</v>
          </cell>
          <cell r="L11947">
            <v>28559.52</v>
          </cell>
          <cell r="M11947" t="str">
            <v>F</v>
          </cell>
          <cell r="N11947">
            <v>3</v>
          </cell>
        </row>
        <row r="11948">
          <cell r="G11948" t="str">
            <v>SPO-2021/05-0043, SPO-2021/01-0015, SPO-2021/01-0041</v>
          </cell>
        </row>
        <row r="11948">
          <cell r="I11948" t="str">
            <v>F</v>
          </cell>
          <cell r="J11948">
            <v>37216.8</v>
          </cell>
          <cell r="K11948">
            <v>37216.8</v>
          </cell>
          <cell r="L11948">
            <v>37216.8</v>
          </cell>
          <cell r="M11948" t="str">
            <v>F</v>
          </cell>
          <cell r="N11948">
            <v>1</v>
          </cell>
        </row>
        <row r="11949">
          <cell r="G11949" t="str">
            <v>SPO-2021/01-0021, SPO-2020/11-0019</v>
          </cell>
        </row>
        <row r="11949">
          <cell r="I11949" t="str">
            <v>F</v>
          </cell>
          <cell r="J11949">
            <v>30325</v>
          </cell>
          <cell r="K11949">
            <v>30325</v>
          </cell>
          <cell r="L11949">
            <v>90975</v>
          </cell>
          <cell r="M11949" t="str">
            <v>F</v>
          </cell>
          <cell r="N11949">
            <v>3</v>
          </cell>
        </row>
        <row r="11950">
          <cell r="G11950" t="str">
            <v>GR-2020/10-0046</v>
          </cell>
        </row>
        <row r="11950">
          <cell r="I11950" t="str">
            <v>F</v>
          </cell>
          <cell r="J11950">
            <v>1285.77</v>
          </cell>
          <cell r="K11950">
            <v>1285.77</v>
          </cell>
          <cell r="L11950">
            <v>1285.77</v>
          </cell>
          <cell r="M11950" t="str">
            <v>T</v>
          </cell>
          <cell r="N11950">
            <v>1</v>
          </cell>
        </row>
        <row r="11951">
          <cell r="G11951" t="str">
            <v>SPO-2022/04-0033, SPO-2021/10-0013, SPO-2022/07-0001, SPO-2021/01-0060, SPO-2022/06-0044</v>
          </cell>
        </row>
        <row r="11951">
          <cell r="I11951" t="str">
            <v>F</v>
          </cell>
          <cell r="J11951">
            <v>23912</v>
          </cell>
          <cell r="K11951">
            <v>23912</v>
          </cell>
          <cell r="L11951">
            <v>71736</v>
          </cell>
          <cell r="M11951" t="str">
            <v>F</v>
          </cell>
          <cell r="N11951">
            <v>3</v>
          </cell>
          <cell r="O11951" t="str">
            <v>L</v>
          </cell>
        </row>
        <row r="11952">
          <cell r="I11952" t="str">
            <v>F</v>
          </cell>
          <cell r="J11952">
            <v>5240</v>
          </cell>
          <cell r="K11952">
            <v>5240</v>
          </cell>
          <cell r="L11952">
            <v>15720</v>
          </cell>
          <cell r="M11952" t="str">
            <v>F</v>
          </cell>
          <cell r="N11952">
            <v>3</v>
          </cell>
        </row>
        <row r="11953">
          <cell r="G11953" t="str">
            <v>SPO-2021/03-0001, SPO-2021/05-0057, SPO-2021/01-0050, SPO-2020/12-0003, SPO-2021/03-0002, SPO-2021/06-0031</v>
          </cell>
        </row>
        <row r="11953">
          <cell r="I11953" t="str">
            <v>F</v>
          </cell>
          <cell r="J11953">
            <v>20920</v>
          </cell>
          <cell r="K11953">
            <v>20920</v>
          </cell>
          <cell r="L11953">
            <v>62760</v>
          </cell>
          <cell r="M11953" t="str">
            <v>F</v>
          </cell>
          <cell r="N11953">
            <v>3</v>
          </cell>
        </row>
        <row r="11954">
          <cell r="G11954" t="str">
            <v>GR-2020/10-0042</v>
          </cell>
        </row>
        <row r="11954">
          <cell r="I11954" t="str">
            <v>F</v>
          </cell>
          <cell r="J11954">
            <v>2424.08</v>
          </cell>
          <cell r="K11954">
            <v>2424.08</v>
          </cell>
          <cell r="L11954">
            <v>2424.08</v>
          </cell>
          <cell r="M11954" t="str">
            <v>F</v>
          </cell>
          <cell r="N11954">
            <v>1</v>
          </cell>
        </row>
        <row r="11955">
          <cell r="G11955" t="str">
            <v>SPO-2021/03-0027, SPO-2021/03-0012, SPO-2021/02-0002, SPO-2021/05-0026, SPO-2021/09-0016</v>
          </cell>
        </row>
        <row r="11955">
          <cell r="I11955" t="str">
            <v>F</v>
          </cell>
          <cell r="J11955">
            <v>96550</v>
          </cell>
          <cell r="K11955">
            <v>96550</v>
          </cell>
          <cell r="L11955">
            <v>579300</v>
          </cell>
          <cell r="M11955" t="str">
            <v>F</v>
          </cell>
          <cell r="N11955">
            <v>6</v>
          </cell>
        </row>
        <row r="11956">
          <cell r="F11956" t="str">
            <v>MSKU8895295</v>
          </cell>
          <cell r="G11956" t="str">
            <v>GR-2020/10-0058</v>
          </cell>
          <cell r="H11956" t="str">
            <v>202008-S0031, 202008-S0015, 202007-S0075, 202003-S0017, 202006-S0051</v>
          </cell>
          <cell r="I11956" t="str">
            <v>F</v>
          </cell>
          <cell r="J11956">
            <v>38648.55</v>
          </cell>
          <cell r="K11956">
            <v>38648.55</v>
          </cell>
          <cell r="L11956">
            <v>38648.55</v>
          </cell>
          <cell r="M11956" t="str">
            <v>F</v>
          </cell>
          <cell r="N11956">
            <v>1</v>
          </cell>
        </row>
        <row r="11957">
          <cell r="G11957" t="str">
            <v>SPO-2020/11-0016</v>
          </cell>
        </row>
        <row r="11957">
          <cell r="I11957" t="str">
            <v>F</v>
          </cell>
          <cell r="J11957">
            <v>671</v>
          </cell>
          <cell r="K11957">
            <v>671</v>
          </cell>
          <cell r="L11957">
            <v>2013</v>
          </cell>
          <cell r="M11957" t="str">
            <v>F</v>
          </cell>
          <cell r="N11957">
            <v>3</v>
          </cell>
        </row>
        <row r="11958">
          <cell r="G11958" t="str">
            <v>SPO-2021/03-0015, SPO-2020/12-0023, SPO-2021/06-0043, SPO-2021/05-0040</v>
          </cell>
        </row>
        <row r="11958">
          <cell r="I11958" t="str">
            <v>F</v>
          </cell>
          <cell r="J11958">
            <v>47592</v>
          </cell>
          <cell r="K11958">
            <v>47592</v>
          </cell>
          <cell r="L11958">
            <v>142776</v>
          </cell>
          <cell r="M11958" t="str">
            <v>F</v>
          </cell>
          <cell r="N11958">
            <v>3</v>
          </cell>
        </row>
        <row r="11959">
          <cell r="G11959" t="str">
            <v>SPO-2020/11-0010</v>
          </cell>
        </row>
        <row r="11959">
          <cell r="I11959" t="str">
            <v>F</v>
          </cell>
          <cell r="J11959">
            <v>2162.6</v>
          </cell>
          <cell r="K11959">
            <v>2162.6</v>
          </cell>
          <cell r="L11959">
            <v>6487.8</v>
          </cell>
          <cell r="M11959" t="str">
            <v>F</v>
          </cell>
          <cell r="N11959">
            <v>3</v>
          </cell>
        </row>
        <row r="11960">
          <cell r="G11960" t="str">
            <v>SPO-2021/01-0012</v>
          </cell>
        </row>
        <row r="11960">
          <cell r="I11960" t="str">
            <v>F</v>
          </cell>
          <cell r="J11960">
            <v>2144</v>
          </cell>
          <cell r="K11960">
            <v>2144</v>
          </cell>
          <cell r="L11960">
            <v>6432</v>
          </cell>
          <cell r="M11960" t="str">
            <v>F</v>
          </cell>
          <cell r="N11960">
            <v>3</v>
          </cell>
        </row>
        <row r="11961">
          <cell r="G11961" t="str">
            <v>SPO-2021/01-0088</v>
          </cell>
        </row>
        <row r="11961">
          <cell r="I11961" t="str">
            <v>F</v>
          </cell>
          <cell r="J11961">
            <v>1450</v>
          </cell>
          <cell r="K11961">
            <v>1450</v>
          </cell>
          <cell r="L11961">
            <v>4350</v>
          </cell>
          <cell r="M11961" t="str">
            <v>F</v>
          </cell>
          <cell r="N11961">
            <v>3</v>
          </cell>
        </row>
        <row r="11962">
          <cell r="F11962" t="str">
            <v>MRKU4084180</v>
          </cell>
          <cell r="G11962" t="str">
            <v>GR-2020/10-0057</v>
          </cell>
          <cell r="H11962" t="str">
            <v>202009-S0011, 202008-S0064, 202006-S0089, 202009-S0001</v>
          </cell>
          <cell r="I11962" t="str">
            <v>F</v>
          </cell>
          <cell r="J11962">
            <v>48737.5</v>
          </cell>
          <cell r="K11962">
            <v>48737.5</v>
          </cell>
          <cell r="L11962">
            <v>48737.5</v>
          </cell>
          <cell r="M11962" t="str">
            <v>F</v>
          </cell>
          <cell r="N11962">
            <v>1</v>
          </cell>
        </row>
        <row r="11963">
          <cell r="F11963" t="str">
            <v>MRKU4084180</v>
          </cell>
          <cell r="G11963" t="str">
            <v>GR-2020/10-0056</v>
          </cell>
          <cell r="H11963" t="str">
            <v>202008-S0033, 202007-S0066, 202009-S0062, 202009-S0004, 202010-S0015</v>
          </cell>
          <cell r="I11963" t="str">
            <v>F</v>
          </cell>
          <cell r="J11963">
            <v>118699.53</v>
          </cell>
          <cell r="K11963">
            <v>118699.53</v>
          </cell>
          <cell r="L11963">
            <v>118699.53</v>
          </cell>
          <cell r="M11963" t="str">
            <v>F</v>
          </cell>
          <cell r="N11963">
            <v>1</v>
          </cell>
        </row>
        <row r="11964">
          <cell r="G11964" t="str">
            <v>SPO-2020/12-0021</v>
          </cell>
        </row>
        <row r="11964">
          <cell r="I11964" t="str">
            <v>F</v>
          </cell>
          <cell r="J11964">
            <v>10500</v>
          </cell>
          <cell r="K11964">
            <v>10500</v>
          </cell>
          <cell r="L11964">
            <v>10500</v>
          </cell>
          <cell r="M11964" t="str">
            <v>F</v>
          </cell>
          <cell r="N11964">
            <v>1</v>
          </cell>
        </row>
        <row r="11965">
          <cell r="F11965" t="str">
            <v>MRKU4084180</v>
          </cell>
          <cell r="G11965" t="str">
            <v>GR-2020/10-0054</v>
          </cell>
        </row>
        <row r="11965">
          <cell r="I11965" t="str">
            <v>F</v>
          </cell>
          <cell r="J11965">
            <v>119.51</v>
          </cell>
          <cell r="K11965">
            <v>119.51</v>
          </cell>
          <cell r="L11965">
            <v>119.51</v>
          </cell>
          <cell r="M11965" t="str">
            <v>F</v>
          </cell>
          <cell r="N11965">
            <v>1</v>
          </cell>
        </row>
        <row r="11966">
          <cell r="G11966" t="str">
            <v>SPO-2020/12-0022</v>
          </cell>
        </row>
        <row r="11966">
          <cell r="I11966" t="str">
            <v>F</v>
          </cell>
          <cell r="J11966">
            <v>7900</v>
          </cell>
          <cell r="K11966">
            <v>7900</v>
          </cell>
          <cell r="L11966">
            <v>23700</v>
          </cell>
          <cell r="M11966" t="str">
            <v>F</v>
          </cell>
          <cell r="N11966">
            <v>3</v>
          </cell>
        </row>
        <row r="11967">
          <cell r="F11967" t="str">
            <v>MRKU4084180</v>
          </cell>
          <cell r="G11967" t="str">
            <v>GR-2020/10-0055</v>
          </cell>
          <cell r="H11967" t="str">
            <v>202008-S0074</v>
          </cell>
          <cell r="I11967" t="str">
            <v>F</v>
          </cell>
          <cell r="J11967">
            <v>8836.68</v>
          </cell>
          <cell r="K11967">
            <v>8836.68</v>
          </cell>
          <cell r="L11967">
            <v>8836.68</v>
          </cell>
          <cell r="M11967" t="str">
            <v>F</v>
          </cell>
          <cell r="N11967">
            <v>1</v>
          </cell>
        </row>
        <row r="11968">
          <cell r="I11968" t="str">
            <v>F</v>
          </cell>
          <cell r="J11968">
            <v>17500</v>
          </cell>
          <cell r="K11968">
            <v>17500</v>
          </cell>
          <cell r="L11968">
            <v>52500</v>
          </cell>
          <cell r="M11968" t="str">
            <v>F</v>
          </cell>
          <cell r="N11968">
            <v>3</v>
          </cell>
        </row>
        <row r="11969">
          <cell r="F11969" t="str">
            <v>MRKU4084180</v>
          </cell>
          <cell r="G11969" t="str">
            <v>GR-2020/10-0053</v>
          </cell>
          <cell r="H11969" t="str">
            <v>202008-S0020</v>
          </cell>
          <cell r="I11969" t="str">
            <v>F</v>
          </cell>
          <cell r="J11969">
            <v>8124.74</v>
          </cell>
          <cell r="K11969">
            <v>8124.74</v>
          </cell>
          <cell r="L11969">
            <v>8124.74</v>
          </cell>
          <cell r="M11969" t="str">
            <v>F</v>
          </cell>
          <cell r="N11969">
            <v>1</v>
          </cell>
        </row>
        <row r="11970">
          <cell r="I11970" t="str">
            <v>F</v>
          </cell>
          <cell r="J11970">
            <v>42500</v>
          </cell>
          <cell r="K11970">
            <v>42500</v>
          </cell>
          <cell r="L11970">
            <v>127500</v>
          </cell>
          <cell r="M11970" t="str">
            <v>F</v>
          </cell>
          <cell r="N11970">
            <v>3</v>
          </cell>
        </row>
        <row r="11971">
          <cell r="G11971" t="str">
            <v>SPO-2021/03-0022, SPO-2021/05-0015, SPO-2021/04-0004, SPO-2021/01-0025, SPO-2020/12-0013, SPO-2020/11-0014</v>
          </cell>
        </row>
        <row r="11971">
          <cell r="I11971" t="str">
            <v>F</v>
          </cell>
          <cell r="J11971">
            <v>91200</v>
          </cell>
          <cell r="K11971">
            <v>91200</v>
          </cell>
          <cell r="L11971">
            <v>91200</v>
          </cell>
          <cell r="M11971" t="str">
            <v>F</v>
          </cell>
          <cell r="N11971">
            <v>1</v>
          </cell>
        </row>
        <row r="11972">
          <cell r="G11972" t="str">
            <v>SPO-2021/01-0048, SPO-2021/04-0037, SPO-2021/11-0045, SPO-2021/07-0001, SPO-2021/05-0018, SPO-2020/12-0025, SPO-2020/12-0015, SPO-2021/05-0031, SPO-2021/12-0028, SPO-2021/03-0035, SPO-2021/01-0009, SPO-2021/05-0019, SPO-2020/12-0037, SPO-2021/05-0022, SPO-2021/11-0044, SPO-2021/10-0012, SPO-2021/01-0072, SPO-2021/01-0010</v>
          </cell>
        </row>
        <row r="11972">
          <cell r="I11972" t="str">
            <v>F</v>
          </cell>
          <cell r="J11972">
            <v>632237.87</v>
          </cell>
          <cell r="K11972">
            <v>632237.87</v>
          </cell>
          <cell r="L11972">
            <v>5414485118.68</v>
          </cell>
          <cell r="M11972" t="str">
            <v>F</v>
          </cell>
          <cell r="N11972">
            <v>8564</v>
          </cell>
        </row>
        <row r="11973">
          <cell r="G11973" t="str">
            <v>SPO-2020/12-0026, SPO-2021/03-0008, SPO-2021/01-0002</v>
          </cell>
        </row>
        <row r="11973">
          <cell r="I11973" t="str">
            <v>F</v>
          </cell>
          <cell r="J11973">
            <v>66304</v>
          </cell>
          <cell r="K11973">
            <v>66304</v>
          </cell>
          <cell r="L11973">
            <v>198912</v>
          </cell>
          <cell r="M11973" t="str">
            <v>F</v>
          </cell>
          <cell r="N11973">
            <v>3</v>
          </cell>
        </row>
        <row r="11974">
          <cell r="G11974" t="str">
            <v>SPO-2021/04-0001, SPO-2020/12-0044, SPO-2021/01-0074</v>
          </cell>
        </row>
        <row r="11974">
          <cell r="I11974" t="str">
            <v>F</v>
          </cell>
          <cell r="J11974">
            <v>110359</v>
          </cell>
          <cell r="K11974">
            <v>110359</v>
          </cell>
          <cell r="L11974">
            <v>331077</v>
          </cell>
          <cell r="M11974" t="str">
            <v>F</v>
          </cell>
          <cell r="N11974">
            <v>3</v>
          </cell>
        </row>
        <row r="11975">
          <cell r="G11975" t="str">
            <v>SPO-2021/01-0035</v>
          </cell>
        </row>
        <row r="11975">
          <cell r="I11975" t="str">
            <v>F</v>
          </cell>
          <cell r="J11975">
            <v>380</v>
          </cell>
          <cell r="K11975">
            <v>380</v>
          </cell>
          <cell r="L11975">
            <v>380</v>
          </cell>
          <cell r="M11975" t="str">
            <v>F</v>
          </cell>
          <cell r="N11975">
            <v>1</v>
          </cell>
        </row>
        <row r="11976">
          <cell r="G11976" t="str">
            <v>SPO-2022/05-0021, SPO-2020/11-0029, SPO-2021/06-0011, SPO-2021/03-0005, SPO-2021/04-0043, SPO-2021/06-0007, SPO-2020/12-0029, SPO-2021/01-0004, SPO-2020/12-0033, SPO-2022/09-0015, SPO-2022/03-0024, SPO-2021/06-0010, SPO-2021/08-0021, SPO-2021/10-0004, SPO-2021/01-0005, SPO-2022/04-0056, SPO-2021/01-0044, SPO-2021/04-0016, SPO-2021/03-0006, SPO-2020/11-0026, SPO-2021/05-0006, SPO-2021/03-0007, SPO-2021/04-0044, SPO-2020/10-0049, SPO-2021/12-0012, SPO-2021/10-0021, SPO-2022/10-0013, SPO-2020/12-0030, SPO-2021/01-0056, SPO-2021/12-0031, SPO-2021/08-0026</v>
          </cell>
        </row>
        <row r="11976">
          <cell r="I11976" t="str">
            <v>F</v>
          </cell>
          <cell r="J11976">
            <v>397664</v>
          </cell>
          <cell r="K11976">
            <v>397664</v>
          </cell>
          <cell r="L11976">
            <v>1192992</v>
          </cell>
          <cell r="M11976" t="str">
            <v>F</v>
          </cell>
          <cell r="N11976">
            <v>3</v>
          </cell>
          <cell r="O11976" t="str">
            <v>L</v>
          </cell>
        </row>
        <row r="11977">
          <cell r="F11977" t="str">
            <v>MSKU8817498</v>
          </cell>
          <cell r="G11977" t="str">
            <v>GR-2020/11-0010</v>
          </cell>
          <cell r="H11977" t="str">
            <v>202008-S0065, 202009-S0020, 201912-S0027, 202008-S0004, 202008-S0076, 202007-S0042, 202002-S0071</v>
          </cell>
          <cell r="I11977" t="str">
            <v>F</v>
          </cell>
          <cell r="J11977">
            <v>110700.64</v>
          </cell>
          <cell r="K11977">
            <v>110700.64</v>
          </cell>
          <cell r="L11977">
            <v>110700.64</v>
          </cell>
          <cell r="M11977" t="str">
            <v>F</v>
          </cell>
          <cell r="N11977">
            <v>1</v>
          </cell>
        </row>
        <row r="11978">
          <cell r="F11978" t="str">
            <v>KOCU4199710</v>
          </cell>
          <cell r="G11978" t="str">
            <v>GR-2020/11-0028</v>
          </cell>
          <cell r="H11978" t="str">
            <v>202009-S0074</v>
          </cell>
          <cell r="I11978" t="str">
            <v>F</v>
          </cell>
          <cell r="J11978">
            <v>13943.76</v>
          </cell>
          <cell r="K11978">
            <v>13943.76</v>
          </cell>
          <cell r="L11978">
            <v>58632.12</v>
          </cell>
          <cell r="M11978" t="str">
            <v>F</v>
          </cell>
          <cell r="N11978">
            <v>4.2049</v>
          </cell>
        </row>
        <row r="11979">
          <cell r="G11979" t="str">
            <v>SPO-2021/01-0036, SPO-2021/01-0018, SPO-2021/01-0082, SPO-2021/01-0026, SPO-2020/12-0016</v>
          </cell>
        </row>
        <row r="11979">
          <cell r="I11979" t="str">
            <v>F</v>
          </cell>
          <cell r="J11979">
            <v>118922.6</v>
          </cell>
          <cell r="K11979">
            <v>118922.6</v>
          </cell>
          <cell r="L11979">
            <v>356767.8</v>
          </cell>
          <cell r="M11979" t="str">
            <v>F</v>
          </cell>
          <cell r="N11979">
            <v>3</v>
          </cell>
        </row>
        <row r="11980">
          <cell r="F11980" t="str">
            <v>KOCU4070907</v>
          </cell>
          <cell r="G11980" t="str">
            <v>GR-2020/11-0027</v>
          </cell>
          <cell r="H11980" t="str">
            <v>202009-S0033, 202009-S0059</v>
          </cell>
          <cell r="I11980" t="str">
            <v>F</v>
          </cell>
          <cell r="J11980">
            <v>14384.09</v>
          </cell>
          <cell r="K11980">
            <v>14384.09</v>
          </cell>
          <cell r="L11980">
            <v>60483.66</v>
          </cell>
          <cell r="M11980" t="str">
            <v>F</v>
          </cell>
          <cell r="N11980">
            <v>4.2049</v>
          </cell>
        </row>
        <row r="11981">
          <cell r="F11981" t="str">
            <v>HDMU6833710</v>
          </cell>
          <cell r="G11981" t="str">
            <v>GR-2020/11-0026</v>
          </cell>
          <cell r="H11981" t="str">
            <v>202009-S0059, 202009-S0033</v>
          </cell>
          <cell r="I11981" t="str">
            <v>F</v>
          </cell>
          <cell r="J11981">
            <v>14237.31</v>
          </cell>
          <cell r="K11981">
            <v>14237.31</v>
          </cell>
          <cell r="L11981">
            <v>59866.46</v>
          </cell>
          <cell r="M11981" t="str">
            <v>F</v>
          </cell>
          <cell r="N11981">
            <v>4.2049</v>
          </cell>
        </row>
        <row r="11982">
          <cell r="G11982" t="str">
            <v>SPO-2021/11-0045, SPO-2021/05-0018, SPO-2020/12-0025, SPO-2020/12-0037, SPO-2021/01-0010, SPO-2021/01-0072</v>
          </cell>
        </row>
        <row r="11982">
          <cell r="I11982" t="str">
            <v>F</v>
          </cell>
          <cell r="J11982">
            <v>166314</v>
          </cell>
          <cell r="K11982">
            <v>166314</v>
          </cell>
          <cell r="L11982">
            <v>498942</v>
          </cell>
          <cell r="M11982" t="str">
            <v>F</v>
          </cell>
          <cell r="N11982">
            <v>3</v>
          </cell>
        </row>
        <row r="11983">
          <cell r="F11983" t="str">
            <v>CAIU7152753</v>
          </cell>
          <cell r="G11983" t="str">
            <v>GR-2020/11-0024</v>
          </cell>
          <cell r="H11983" t="str">
            <v>201906-S0040</v>
          </cell>
          <cell r="I11983" t="str">
            <v>F</v>
          </cell>
          <cell r="J11983">
            <v>1764.05</v>
          </cell>
          <cell r="K11983">
            <v>1764.05</v>
          </cell>
          <cell r="L11983">
            <v>7417.65</v>
          </cell>
          <cell r="M11983" t="str">
            <v>F</v>
          </cell>
          <cell r="N11983">
            <v>4.2049</v>
          </cell>
        </row>
        <row r="11984">
          <cell r="G11984" t="str">
            <v>SPO-2021/04-0028, SPO-2021/01-0083, SPO-2021/01-0043, SPO-2021/03-0013, SPO-2021/01-0017, SPO-2021/05-0045, SPO-2021/06-0041, SPO-2021/01-0027</v>
          </cell>
        </row>
        <row r="11984">
          <cell r="I11984" t="str">
            <v>F</v>
          </cell>
          <cell r="J11984">
            <v>196700</v>
          </cell>
          <cell r="K11984">
            <v>196700</v>
          </cell>
          <cell r="L11984">
            <v>590100</v>
          </cell>
          <cell r="M11984" t="str">
            <v>F</v>
          </cell>
          <cell r="N11984">
            <v>3</v>
          </cell>
        </row>
        <row r="11985">
          <cell r="G11985" t="str">
            <v>SPO-2020/11-0021, SPO-2021/01-0047</v>
          </cell>
        </row>
        <row r="11985">
          <cell r="I11985" t="str">
            <v>F</v>
          </cell>
          <cell r="J11985">
            <v>25632</v>
          </cell>
          <cell r="K11985">
            <v>25632</v>
          </cell>
          <cell r="L11985">
            <v>102528</v>
          </cell>
          <cell r="M11985" t="str">
            <v>F</v>
          </cell>
          <cell r="N11985">
            <v>4</v>
          </cell>
        </row>
        <row r="11986">
          <cell r="F11986" t="str">
            <v>CAIU7152753</v>
          </cell>
          <cell r="G11986" t="str">
            <v>GR-2020/11-0023</v>
          </cell>
        </row>
        <row r="11986">
          <cell r="I11986" t="str">
            <v>F</v>
          </cell>
          <cell r="J11986">
            <v>11524.29</v>
          </cell>
          <cell r="K11986">
            <v>11524.29</v>
          </cell>
          <cell r="L11986">
            <v>48458.49</v>
          </cell>
          <cell r="M11986" t="str">
            <v>F</v>
          </cell>
          <cell r="N11986">
            <v>4.2049</v>
          </cell>
        </row>
        <row r="11987">
          <cell r="I11987" t="str">
            <v>F</v>
          </cell>
          <cell r="J11987">
            <v>85</v>
          </cell>
          <cell r="K11987">
            <v>85</v>
          </cell>
          <cell r="L11987">
            <v>255</v>
          </cell>
          <cell r="M11987" t="str">
            <v>F</v>
          </cell>
          <cell r="N11987">
            <v>3</v>
          </cell>
        </row>
        <row r="11988">
          <cell r="G11988" t="str">
            <v>SPO-2021/01-0067</v>
          </cell>
        </row>
        <row r="11988">
          <cell r="I11988" t="str">
            <v>F</v>
          </cell>
          <cell r="J11988">
            <v>6770</v>
          </cell>
          <cell r="K11988">
            <v>6770</v>
          </cell>
          <cell r="L11988">
            <v>20310</v>
          </cell>
          <cell r="M11988" t="str">
            <v>F</v>
          </cell>
          <cell r="N11988">
            <v>3</v>
          </cell>
        </row>
        <row r="11989">
          <cell r="F11989" t="str">
            <v>BSIU9947395</v>
          </cell>
          <cell r="G11989" t="str">
            <v>GR-2020/11-0025</v>
          </cell>
          <cell r="H11989" t="str">
            <v>202009-S0086, 201910-S0029, 202010-S0052, 201911-S0022, 202009-S0059, 202008-S0058, 202006-S0072, 202009-S0078, 202009-S0021, 202006-S0014, 202008-S0017, 202008-S0049, 201910-S0037, 202009-S0012, 202008-S0007</v>
          </cell>
          <cell r="I11989" t="str">
            <v>F</v>
          </cell>
          <cell r="J11989">
            <v>17662.58</v>
          </cell>
          <cell r="K11989">
            <v>17662.58</v>
          </cell>
          <cell r="L11989">
            <v>74269.38</v>
          </cell>
          <cell r="M11989" t="str">
            <v>F</v>
          </cell>
          <cell r="N11989">
            <v>4.2049</v>
          </cell>
        </row>
        <row r="11990">
          <cell r="G11990" t="str">
            <v>SPO-2021/05-0001, SPO-2021/05-0049, SPO-2020/12-0008, SPO-2021/01-0076, SPO-2021/01-0073</v>
          </cell>
        </row>
        <row r="11990">
          <cell r="I11990" t="str">
            <v>F</v>
          </cell>
          <cell r="J11990">
            <v>60280</v>
          </cell>
          <cell r="K11990">
            <v>60280</v>
          </cell>
          <cell r="L11990">
            <v>180840</v>
          </cell>
          <cell r="M11990" t="str">
            <v>F</v>
          </cell>
          <cell r="N11990">
            <v>3</v>
          </cell>
        </row>
        <row r="11991">
          <cell r="G11991" t="str">
            <v>GR-2020/10-0041</v>
          </cell>
        </row>
        <row r="11991">
          <cell r="I11991" t="str">
            <v>F</v>
          </cell>
          <cell r="J11991">
            <v>277.14</v>
          </cell>
          <cell r="K11991">
            <v>277.14</v>
          </cell>
          <cell r="L11991">
            <v>277.14</v>
          </cell>
          <cell r="M11991" t="str">
            <v>F</v>
          </cell>
          <cell r="N11991">
            <v>1</v>
          </cell>
        </row>
        <row r="11992">
          <cell r="G11992" t="str">
            <v>GR-2020/10-0039</v>
          </cell>
        </row>
        <row r="11992">
          <cell r="I11992" t="str">
            <v>F</v>
          </cell>
          <cell r="J11992">
            <v>364</v>
          </cell>
          <cell r="K11992">
            <v>364</v>
          </cell>
          <cell r="L11992">
            <v>364</v>
          </cell>
          <cell r="M11992" t="str">
            <v>F</v>
          </cell>
          <cell r="N11992">
            <v>1</v>
          </cell>
        </row>
        <row r="11993">
          <cell r="G11993" t="str">
            <v>SPO-2020/10-0005, SPO-2021/01-0076</v>
          </cell>
        </row>
        <row r="11993">
          <cell r="I11993" t="str">
            <v>F</v>
          </cell>
          <cell r="J11993">
            <v>42000</v>
          </cell>
          <cell r="K11993">
            <v>42000</v>
          </cell>
          <cell r="L11993">
            <v>126000</v>
          </cell>
          <cell r="M11993" t="str">
            <v>F</v>
          </cell>
          <cell r="N11993">
            <v>3</v>
          </cell>
        </row>
        <row r="11994">
          <cell r="G11994" t="str">
            <v>SPO-2020/11-0031, SPO-2021/12-0096, SPO-2021/05-0024, SPO-2021/01-0007, SPO-2020/11-0030, SPO-2020/12-0004</v>
          </cell>
        </row>
        <row r="11994">
          <cell r="I11994" t="str">
            <v>F</v>
          </cell>
          <cell r="J11994">
            <v>13124</v>
          </cell>
          <cell r="K11994">
            <v>13124</v>
          </cell>
          <cell r="L11994">
            <v>39372</v>
          </cell>
          <cell r="M11994" t="str">
            <v>F</v>
          </cell>
          <cell r="N11994">
            <v>3</v>
          </cell>
        </row>
        <row r="11995">
          <cell r="G11995" t="str">
            <v>SPO-2021/01-0001</v>
          </cell>
        </row>
        <row r="11995">
          <cell r="I11995" t="str">
            <v>F</v>
          </cell>
          <cell r="J11995">
            <v>600</v>
          </cell>
          <cell r="K11995">
            <v>600</v>
          </cell>
          <cell r="L11995">
            <v>1800</v>
          </cell>
          <cell r="M11995" t="str">
            <v>F</v>
          </cell>
          <cell r="N11995">
            <v>3</v>
          </cell>
        </row>
        <row r="11996">
          <cell r="G11996" t="str">
            <v>SPO-2021/01-0038</v>
          </cell>
        </row>
        <row r="11996">
          <cell r="I11996" t="str">
            <v>F</v>
          </cell>
          <cell r="J11996">
            <v>12336</v>
          </cell>
          <cell r="K11996">
            <v>12336</v>
          </cell>
          <cell r="L11996">
            <v>49344</v>
          </cell>
          <cell r="M11996" t="str">
            <v>F</v>
          </cell>
          <cell r="N11996">
            <v>4</v>
          </cell>
        </row>
        <row r="11997">
          <cell r="G11997" t="str">
            <v>SPO-2021/01-0025</v>
          </cell>
        </row>
        <row r="11997">
          <cell r="I11997" t="str">
            <v>F</v>
          </cell>
          <cell r="J11997">
            <v>12500</v>
          </cell>
          <cell r="K11997">
            <v>12500</v>
          </cell>
          <cell r="L11997">
            <v>12500</v>
          </cell>
          <cell r="M11997" t="str">
            <v>F</v>
          </cell>
          <cell r="N11997">
            <v>1</v>
          </cell>
        </row>
        <row r="11998">
          <cell r="G11998" t="str">
            <v>SPO-2020/12-0016</v>
          </cell>
        </row>
        <row r="11998">
          <cell r="I11998" t="str">
            <v>F</v>
          </cell>
          <cell r="J11998">
            <v>17019</v>
          </cell>
          <cell r="K11998">
            <v>17019</v>
          </cell>
          <cell r="L11998">
            <v>51057</v>
          </cell>
          <cell r="M11998" t="str">
            <v>F</v>
          </cell>
          <cell r="N11998">
            <v>3</v>
          </cell>
        </row>
        <row r="11999">
          <cell r="G11999" t="str">
            <v>SPO-2021/01-0084, SPO-2021/10-0034, SPO-2021/03-0031</v>
          </cell>
        </row>
        <row r="11999">
          <cell r="I11999" t="str">
            <v>F</v>
          </cell>
          <cell r="J11999">
            <v>59000</v>
          </cell>
          <cell r="K11999">
            <v>59000</v>
          </cell>
          <cell r="L11999">
            <v>177000</v>
          </cell>
          <cell r="M11999" t="str">
            <v>F</v>
          </cell>
          <cell r="N11999">
            <v>3</v>
          </cell>
        </row>
        <row r="12000">
          <cell r="G12000" t="str">
            <v>SPO-2020/12-0006, SPO-2021/03-0002</v>
          </cell>
        </row>
        <row r="12000">
          <cell r="I12000" t="str">
            <v>F</v>
          </cell>
          <cell r="J12000">
            <v>2898</v>
          </cell>
          <cell r="K12000">
            <v>2898</v>
          </cell>
          <cell r="L12000">
            <v>8694</v>
          </cell>
          <cell r="M12000" t="str">
            <v>F</v>
          </cell>
          <cell r="N12000">
            <v>3</v>
          </cell>
        </row>
        <row r="12001">
          <cell r="G12001" t="str">
            <v>SPO-2020/10-0048, SPO-2020/10-0050, SPO-2020/10-0047</v>
          </cell>
        </row>
        <row r="12001">
          <cell r="I12001" t="str">
            <v>F</v>
          </cell>
          <cell r="J12001">
            <v>120000</v>
          </cell>
          <cell r="K12001">
            <v>120000</v>
          </cell>
          <cell r="L12001">
            <v>360000</v>
          </cell>
          <cell r="M12001" t="str">
            <v>F</v>
          </cell>
          <cell r="N12001">
            <v>3</v>
          </cell>
        </row>
        <row r="12002">
          <cell r="G12002" t="str">
            <v>SPO-2020/11-0019</v>
          </cell>
        </row>
        <row r="12002">
          <cell r="I12002" t="str">
            <v>F</v>
          </cell>
          <cell r="J12002">
            <v>375</v>
          </cell>
          <cell r="K12002">
            <v>375</v>
          </cell>
          <cell r="L12002">
            <v>1125</v>
          </cell>
          <cell r="M12002" t="str">
            <v>F</v>
          </cell>
          <cell r="N12002">
            <v>3</v>
          </cell>
        </row>
        <row r="12003">
          <cell r="G12003" t="str">
            <v>GR-2020/10-0040</v>
          </cell>
        </row>
        <row r="12003">
          <cell r="I12003" t="str">
            <v>F</v>
          </cell>
          <cell r="J12003">
            <v>2683.8</v>
          </cell>
          <cell r="K12003">
            <v>2683.8</v>
          </cell>
          <cell r="L12003">
            <v>2683.8</v>
          </cell>
          <cell r="M12003" t="str">
            <v>F</v>
          </cell>
          <cell r="N12003">
            <v>1</v>
          </cell>
        </row>
        <row r="12004">
          <cell r="G12004" t="str">
            <v>SPO-2021/11-0032, SPO-2021/06-0025, SPO-2021/05-0026</v>
          </cell>
        </row>
        <row r="12004">
          <cell r="I12004" t="str">
            <v>F</v>
          </cell>
          <cell r="J12004">
            <v>54782</v>
          </cell>
          <cell r="K12004">
            <v>54782</v>
          </cell>
          <cell r="L12004">
            <v>164346</v>
          </cell>
          <cell r="M12004" t="str">
            <v>F</v>
          </cell>
          <cell r="N12004">
            <v>3</v>
          </cell>
          <cell r="O12004" t="str">
            <v>L</v>
          </cell>
        </row>
        <row r="12005">
          <cell r="G12005" t="str">
            <v>SPO-2020/12-0006</v>
          </cell>
        </row>
        <row r="12005">
          <cell r="I12005" t="str">
            <v>F</v>
          </cell>
          <cell r="J12005">
            <v>200</v>
          </cell>
          <cell r="K12005">
            <v>200</v>
          </cell>
          <cell r="L12005">
            <v>600</v>
          </cell>
          <cell r="M12005" t="str">
            <v>F</v>
          </cell>
          <cell r="N12005">
            <v>3</v>
          </cell>
        </row>
        <row r="12006">
          <cell r="G12006" t="str">
            <v>SPO-2021/05-0030, SPO-2020/12-0033, SPO-2020/10-0012, SPO-2021/05-0006, SPO-2020/12-0030, SPO-2021/01-0056, SPO-2021/06-0011</v>
          </cell>
        </row>
        <row r="12006">
          <cell r="I12006" t="str">
            <v>F</v>
          </cell>
          <cell r="J12006">
            <v>52425</v>
          </cell>
          <cell r="K12006">
            <v>52425</v>
          </cell>
          <cell r="L12006">
            <v>157275</v>
          </cell>
          <cell r="M12006" t="str">
            <v>F</v>
          </cell>
          <cell r="N12006">
            <v>3</v>
          </cell>
          <cell r="O12006" t="str">
            <v>N</v>
          </cell>
        </row>
        <row r="12007">
          <cell r="G12007" t="str">
            <v>GR-2020/10-0035</v>
          </cell>
        </row>
        <row r="12007">
          <cell r="I12007" t="str">
            <v>F</v>
          </cell>
          <cell r="J12007">
            <v>145</v>
          </cell>
          <cell r="K12007">
            <v>145</v>
          </cell>
          <cell r="L12007">
            <v>145</v>
          </cell>
          <cell r="M12007" t="str">
            <v>F</v>
          </cell>
          <cell r="N12007">
            <v>1</v>
          </cell>
        </row>
        <row r="12008">
          <cell r="G12008" t="str">
            <v>GR-2020/10-0028</v>
          </cell>
        </row>
        <row r="12008">
          <cell r="I12008" t="str">
            <v>F</v>
          </cell>
          <cell r="J12008">
            <v>39.6</v>
          </cell>
          <cell r="K12008">
            <v>39.6</v>
          </cell>
          <cell r="L12008">
            <v>39.6</v>
          </cell>
          <cell r="M12008" t="str">
            <v>T</v>
          </cell>
          <cell r="N12008">
            <v>1</v>
          </cell>
        </row>
        <row r="12009">
          <cell r="G12009" t="str">
            <v>SPO-2020/12-0003, SPO-2020/12-0038, SPO-2021/01-0042, SPO-2020/11-0033</v>
          </cell>
        </row>
        <row r="12009">
          <cell r="I12009" t="str">
            <v>F</v>
          </cell>
          <cell r="J12009">
            <v>92000</v>
          </cell>
          <cell r="K12009">
            <v>92000</v>
          </cell>
          <cell r="L12009">
            <v>276000</v>
          </cell>
          <cell r="M12009" t="str">
            <v>F</v>
          </cell>
          <cell r="N12009">
            <v>3</v>
          </cell>
        </row>
        <row r="12010">
          <cell r="G12010" t="str">
            <v>SPO-2020/12-0026</v>
          </cell>
        </row>
        <row r="12010">
          <cell r="I12010" t="str">
            <v>F</v>
          </cell>
          <cell r="J12010">
            <v>2100</v>
          </cell>
          <cell r="K12010">
            <v>2100</v>
          </cell>
          <cell r="L12010">
            <v>6300</v>
          </cell>
          <cell r="M12010" t="str">
            <v>F</v>
          </cell>
          <cell r="N12010">
            <v>3</v>
          </cell>
        </row>
        <row r="12011">
          <cell r="I12011" t="str">
            <v>F</v>
          </cell>
          <cell r="J12011">
            <v>3358</v>
          </cell>
          <cell r="K12011">
            <v>3358</v>
          </cell>
          <cell r="L12011">
            <v>10074</v>
          </cell>
          <cell r="M12011" t="str">
            <v>F</v>
          </cell>
          <cell r="N12011">
            <v>3</v>
          </cell>
        </row>
        <row r="12012">
          <cell r="G12012" t="str">
            <v>SPO-2021/03-0017</v>
          </cell>
        </row>
        <row r="12012">
          <cell r="I12012" t="str">
            <v>F</v>
          </cell>
          <cell r="J12012">
            <v>13300</v>
          </cell>
          <cell r="K12012">
            <v>13300</v>
          </cell>
          <cell r="L12012">
            <v>39900</v>
          </cell>
          <cell r="M12012" t="str">
            <v>F</v>
          </cell>
          <cell r="N12012">
            <v>3</v>
          </cell>
        </row>
        <row r="12013">
          <cell r="G12013" t="str">
            <v>GR-2020/10-0035</v>
          </cell>
        </row>
        <row r="12013">
          <cell r="I12013" t="str">
            <v>F</v>
          </cell>
          <cell r="J12013">
            <v>8652.8</v>
          </cell>
          <cell r="K12013">
            <v>8652.8</v>
          </cell>
          <cell r="L12013">
            <v>8652.8</v>
          </cell>
          <cell r="M12013" t="str">
            <v>F</v>
          </cell>
          <cell r="N12013">
            <v>1</v>
          </cell>
        </row>
        <row r="12014">
          <cell r="G12014" t="str">
            <v>GR-2020/10-0071</v>
          </cell>
        </row>
        <row r="12014">
          <cell r="I12014" t="str">
            <v>F</v>
          </cell>
          <cell r="J12014">
            <v>13000</v>
          </cell>
          <cell r="K12014">
            <v>13000</v>
          </cell>
          <cell r="L12014">
            <v>13000</v>
          </cell>
          <cell r="M12014" t="str">
            <v>F</v>
          </cell>
          <cell r="N12014">
            <v>1</v>
          </cell>
        </row>
        <row r="12015">
          <cell r="G12015" t="str">
            <v>GR-2020/10-0024</v>
          </cell>
        </row>
        <row r="12015">
          <cell r="I12015" t="str">
            <v>F</v>
          </cell>
          <cell r="J12015">
            <v>57.32</v>
          </cell>
          <cell r="K12015">
            <v>57.32</v>
          </cell>
          <cell r="L12015">
            <v>57.32</v>
          </cell>
          <cell r="M12015" t="str">
            <v>F</v>
          </cell>
          <cell r="N12015">
            <v>1</v>
          </cell>
        </row>
        <row r="12016">
          <cell r="G12016" t="str">
            <v>SPO-2021/01-0063, SPO-2020/12-0007</v>
          </cell>
        </row>
        <row r="12016">
          <cell r="I12016" t="str">
            <v>F</v>
          </cell>
          <cell r="J12016">
            <v>26850</v>
          </cell>
          <cell r="K12016">
            <v>26850</v>
          </cell>
          <cell r="L12016">
            <v>80550</v>
          </cell>
          <cell r="M12016" t="str">
            <v>F</v>
          </cell>
          <cell r="N12016">
            <v>3</v>
          </cell>
        </row>
        <row r="12017">
          <cell r="G12017" t="str">
            <v>SPO-2020/12-0008</v>
          </cell>
        </row>
        <row r="12017">
          <cell r="I12017" t="str">
            <v>F</v>
          </cell>
          <cell r="J12017">
            <v>1176</v>
          </cell>
          <cell r="K12017">
            <v>1176</v>
          </cell>
          <cell r="L12017">
            <v>3528</v>
          </cell>
          <cell r="M12017" t="str">
            <v>F</v>
          </cell>
          <cell r="N12017">
            <v>3</v>
          </cell>
        </row>
        <row r="12018">
          <cell r="G12018" t="str">
            <v>SPO-2020/11-0019</v>
          </cell>
        </row>
        <row r="12018">
          <cell r="I12018" t="str">
            <v>F</v>
          </cell>
          <cell r="J12018">
            <v>3100</v>
          </cell>
          <cell r="K12018">
            <v>3100</v>
          </cell>
          <cell r="L12018">
            <v>9300</v>
          </cell>
          <cell r="M12018" t="str">
            <v>F</v>
          </cell>
          <cell r="N12018">
            <v>3</v>
          </cell>
        </row>
        <row r="12019">
          <cell r="G12019" t="str">
            <v>GR-2020/10-0023</v>
          </cell>
        </row>
        <row r="12019">
          <cell r="I12019" t="str">
            <v>F</v>
          </cell>
          <cell r="J12019">
            <v>842.43</v>
          </cell>
          <cell r="K12019">
            <v>842.43</v>
          </cell>
          <cell r="L12019">
            <v>842.43</v>
          </cell>
          <cell r="M12019" t="str">
            <v>F</v>
          </cell>
          <cell r="N12019">
            <v>1</v>
          </cell>
        </row>
        <row r="12020">
          <cell r="G12020" t="str">
            <v>SPO-2021/11-0031, SPO-2021/03-0027, SPO-2021/02-0002, SPO-2021/11-0033, SPO-2021/05-0025</v>
          </cell>
        </row>
        <row r="12020">
          <cell r="I12020" t="str">
            <v>F</v>
          </cell>
          <cell r="J12020">
            <v>141273</v>
          </cell>
          <cell r="K12020">
            <v>141273</v>
          </cell>
          <cell r="L12020">
            <v>423819</v>
          </cell>
          <cell r="M12020" t="str">
            <v>F</v>
          </cell>
          <cell r="N12020">
            <v>3</v>
          </cell>
        </row>
        <row r="12021">
          <cell r="G12021" t="str">
            <v>SPO-2020/12-0041, SPO-2021/01-0007</v>
          </cell>
        </row>
        <row r="12021">
          <cell r="I12021" t="str">
            <v>F</v>
          </cell>
          <cell r="J12021">
            <v>8459.34</v>
          </cell>
          <cell r="K12021">
            <v>8459.34</v>
          </cell>
          <cell r="L12021">
            <v>585360949.98</v>
          </cell>
          <cell r="M12021" t="str">
            <v>F</v>
          </cell>
          <cell r="N12021">
            <v>69197</v>
          </cell>
        </row>
        <row r="12022">
          <cell r="G12022" t="str">
            <v>SPO-2021/01-0028, SPO-2021/01-0038</v>
          </cell>
        </row>
        <row r="12022">
          <cell r="I12022" t="str">
            <v>F</v>
          </cell>
          <cell r="J12022">
            <v>31360</v>
          </cell>
          <cell r="K12022">
            <v>31360</v>
          </cell>
          <cell r="L12022">
            <v>94080</v>
          </cell>
          <cell r="M12022" t="str">
            <v>F</v>
          </cell>
          <cell r="N12022">
            <v>3</v>
          </cell>
        </row>
        <row r="12023">
          <cell r="G12023" t="str">
            <v>SPO-2021/01-0034</v>
          </cell>
        </row>
        <row r="12023">
          <cell r="I12023" t="str">
            <v>F</v>
          </cell>
          <cell r="J12023">
            <v>18833</v>
          </cell>
          <cell r="K12023">
            <v>18833</v>
          </cell>
          <cell r="L12023">
            <v>56499</v>
          </cell>
          <cell r="M12023" t="str">
            <v>F</v>
          </cell>
          <cell r="N12023">
            <v>3</v>
          </cell>
        </row>
        <row r="12024">
          <cell r="G12024" t="str">
            <v>SPO-2021/03-0015, SPO-2021/01-0046</v>
          </cell>
        </row>
        <row r="12024">
          <cell r="I12024" t="str">
            <v>F</v>
          </cell>
          <cell r="J12024">
            <v>47758</v>
          </cell>
          <cell r="K12024">
            <v>47758</v>
          </cell>
          <cell r="L12024">
            <v>238790</v>
          </cell>
          <cell r="M12024" t="str">
            <v>F</v>
          </cell>
          <cell r="N12024">
            <v>5</v>
          </cell>
        </row>
        <row r="12025">
          <cell r="G12025" t="str">
            <v>GR-2020/10-0021</v>
          </cell>
        </row>
        <row r="12025">
          <cell r="I12025" t="str">
            <v>F</v>
          </cell>
          <cell r="J12025">
            <v>814.44</v>
          </cell>
          <cell r="K12025">
            <v>814.44</v>
          </cell>
          <cell r="L12025">
            <v>814.44</v>
          </cell>
          <cell r="M12025" t="str">
            <v>F</v>
          </cell>
          <cell r="N12025">
            <v>1</v>
          </cell>
        </row>
        <row r="12026">
          <cell r="G12026" t="str">
            <v>SPO-2020/12-0015</v>
          </cell>
        </row>
        <row r="12026">
          <cell r="I12026" t="str">
            <v>F</v>
          </cell>
          <cell r="J12026">
            <v>7100</v>
          </cell>
          <cell r="K12026">
            <v>7100</v>
          </cell>
          <cell r="L12026">
            <v>21300</v>
          </cell>
          <cell r="M12026" t="str">
            <v>F</v>
          </cell>
          <cell r="N12026">
            <v>3</v>
          </cell>
        </row>
        <row r="12027">
          <cell r="G12027" t="str">
            <v>SPO-2021/01-0026, SPO-2021/01-0018</v>
          </cell>
        </row>
        <row r="12027">
          <cell r="I12027" t="str">
            <v>F</v>
          </cell>
          <cell r="J12027">
            <v>48174</v>
          </cell>
          <cell r="K12027">
            <v>48174</v>
          </cell>
          <cell r="L12027">
            <v>144522</v>
          </cell>
          <cell r="M12027" t="str">
            <v>F</v>
          </cell>
          <cell r="N12027">
            <v>3</v>
          </cell>
        </row>
        <row r="12028">
          <cell r="G12028" t="str">
            <v>GR-2020/10-0020</v>
          </cell>
        </row>
        <row r="12028">
          <cell r="I12028" t="str">
            <v>F</v>
          </cell>
          <cell r="J12028">
            <v>523.35</v>
          </cell>
          <cell r="K12028">
            <v>523.35</v>
          </cell>
          <cell r="L12028">
            <v>523.35</v>
          </cell>
          <cell r="M12028" t="str">
            <v>F</v>
          </cell>
          <cell r="N12028">
            <v>1</v>
          </cell>
        </row>
        <row r="12029">
          <cell r="F12029" t="str">
            <v>OOLU8981353</v>
          </cell>
          <cell r="G12029" t="str">
            <v>GR-2020/11-0004</v>
          </cell>
          <cell r="H12029" t="str">
            <v>202009-S0082, 202009-S0055, 202009-S0077, 202009-S0040, 202008-S0056, 202009-S0026</v>
          </cell>
          <cell r="I12029" t="str">
            <v>F</v>
          </cell>
          <cell r="J12029">
            <v>184427.02</v>
          </cell>
          <cell r="K12029">
            <v>184427.02</v>
          </cell>
          <cell r="L12029">
            <v>184427.02</v>
          </cell>
          <cell r="M12029" t="str">
            <v>F</v>
          </cell>
          <cell r="N12029">
            <v>1</v>
          </cell>
        </row>
        <row r="12030">
          <cell r="G12030" t="str">
            <v>SPO-2021/01-0009, SPO-2020/12-0025, SPO-2020/12-0037</v>
          </cell>
        </row>
        <row r="12030">
          <cell r="I12030" t="str">
            <v>F</v>
          </cell>
          <cell r="J12030">
            <v>129457.3</v>
          </cell>
          <cell r="K12030">
            <v>129457.3</v>
          </cell>
          <cell r="L12030">
            <v>388371.9</v>
          </cell>
          <cell r="M12030" t="str">
            <v>F</v>
          </cell>
          <cell r="N12030">
            <v>3</v>
          </cell>
          <cell r="O12030" t="str">
            <v>L</v>
          </cell>
        </row>
        <row r="12031">
          <cell r="G12031" t="str">
            <v>SPO-2020/12-0043</v>
          </cell>
        </row>
        <row r="12031">
          <cell r="I12031" t="str">
            <v>F</v>
          </cell>
          <cell r="J12031">
            <v>10340</v>
          </cell>
          <cell r="K12031">
            <v>10340</v>
          </cell>
          <cell r="L12031">
            <v>31020</v>
          </cell>
          <cell r="M12031" t="str">
            <v>F</v>
          </cell>
          <cell r="N12031">
            <v>3</v>
          </cell>
        </row>
        <row r="12032">
          <cell r="G12032" t="str">
            <v>SPO-2020/12-0025, SPO-2021/01-0048, SPO-2021/01-0010, SPO-2021/01-0072, SPO-2021/05-0019, SPO-2020/12-0037</v>
          </cell>
        </row>
        <row r="12032">
          <cell r="I12032" t="str">
            <v>F</v>
          </cell>
          <cell r="J12032">
            <v>226879</v>
          </cell>
          <cell r="K12032">
            <v>226879</v>
          </cell>
          <cell r="L12032">
            <v>680637</v>
          </cell>
          <cell r="M12032" t="str">
            <v>F</v>
          </cell>
          <cell r="N12032">
            <v>3</v>
          </cell>
        </row>
        <row r="12033">
          <cell r="F12033" t="str">
            <v>HMMU6178962</v>
          </cell>
          <cell r="G12033" t="str">
            <v>GR-2020/10-0049</v>
          </cell>
          <cell r="H12033" t="str">
            <v>202002-S0025, 202003-S0008, 202008-S0037, 202010-S0034, 202007-S0016, 202008-S0044, 202006-S0035, 202006-S0054, 202009-S0039</v>
          </cell>
          <cell r="I12033" t="str">
            <v>F</v>
          </cell>
          <cell r="J12033">
            <v>15828.28</v>
          </cell>
          <cell r="K12033">
            <v>15828.28</v>
          </cell>
          <cell r="L12033">
            <v>66417.05</v>
          </cell>
          <cell r="M12033" t="str">
            <v>F</v>
          </cell>
          <cell r="N12033">
            <v>4.1961</v>
          </cell>
        </row>
        <row r="12034">
          <cell r="G12034" t="str">
            <v>SPO-2020/10-0010</v>
          </cell>
        </row>
        <row r="12034">
          <cell r="I12034" t="str">
            <v>F</v>
          </cell>
          <cell r="J12034">
            <v>2160</v>
          </cell>
          <cell r="K12034">
            <v>2160</v>
          </cell>
          <cell r="L12034">
            <v>6480</v>
          </cell>
          <cell r="M12034" t="str">
            <v>F</v>
          </cell>
          <cell r="N12034">
            <v>3</v>
          </cell>
        </row>
        <row r="12035">
          <cell r="F12035" t="str">
            <v>HMMU6080180</v>
          </cell>
          <cell r="G12035" t="str">
            <v>GR-2020/10-0050</v>
          </cell>
          <cell r="H12035" t="str">
            <v>202009-S0022</v>
          </cell>
          <cell r="I12035" t="str">
            <v>F</v>
          </cell>
          <cell r="J12035">
            <v>9401.66</v>
          </cell>
          <cell r="K12035">
            <v>9401.66</v>
          </cell>
          <cell r="L12035">
            <v>39450.31</v>
          </cell>
          <cell r="M12035" t="str">
            <v>F</v>
          </cell>
          <cell r="N12035">
            <v>4.1961</v>
          </cell>
        </row>
        <row r="12036">
          <cell r="G12036" t="str">
            <v>SPO-2021/06-0035, SPO-2021/12-0063, SPO-2021/04-0025, SPO-2021/01-0080, SPO-2021/04-0005, SPO-2021/05-0025, SPO-2021/01-0034, SPO-2021/02-0002, SPO-2020/11-0025, SPO-2020/12-0026, SPO-2021/10-0028, SPO-2021/01-0003, SPO-2021/03-0008, SPO-2021/02-0001, SPO-2021/04-0006, SPO-2021/05-0026, SPO-2022/03-0001, SPO-2021/01-0002, SPO-2021/11-0043, SPO-2021/09-0025, SPO-2021/01-0001, SPO-2021/06-0025, SPO-2021/04-0024, SPO-2020/12-0009, SPO-2021/06-0036, SPO-2021/11-0031, SPO-2020/10-0033, SPO-2020/11-0034, SPO-2021/03-0011, SPO-2021/03-0012</v>
          </cell>
        </row>
        <row r="12036">
          <cell r="I12036" t="str">
            <v>F</v>
          </cell>
          <cell r="J12036">
            <v>977560</v>
          </cell>
          <cell r="K12036">
            <v>977560</v>
          </cell>
          <cell r="L12036">
            <v>2932680</v>
          </cell>
          <cell r="M12036" t="str">
            <v>F</v>
          </cell>
          <cell r="N12036">
            <v>3</v>
          </cell>
          <cell r="O12036" t="str">
            <v>L</v>
          </cell>
        </row>
        <row r="12037">
          <cell r="G12037" t="str">
            <v>GR-2020/10-0025</v>
          </cell>
        </row>
        <row r="12037">
          <cell r="I12037" t="str">
            <v>F</v>
          </cell>
          <cell r="J12037">
            <v>1030</v>
          </cell>
          <cell r="K12037">
            <v>1030</v>
          </cell>
          <cell r="L12037">
            <v>1030</v>
          </cell>
          <cell r="M12037" t="str">
            <v>F</v>
          </cell>
          <cell r="N12037">
            <v>1</v>
          </cell>
        </row>
        <row r="12038">
          <cell r="G12038" t="str">
            <v>GR-2020/10-0052</v>
          </cell>
        </row>
        <row r="12038">
          <cell r="I12038" t="str">
            <v>F</v>
          </cell>
          <cell r="J12038">
            <v>4567.5</v>
          </cell>
          <cell r="K12038">
            <v>4567.5</v>
          </cell>
          <cell r="L12038">
            <v>4567.5</v>
          </cell>
          <cell r="M12038" t="str">
            <v>F</v>
          </cell>
          <cell r="N12038">
            <v>1</v>
          </cell>
        </row>
        <row r="12039">
          <cell r="F12039" t="str">
            <v>KOCU4117460</v>
          </cell>
          <cell r="G12039" t="str">
            <v>GR-2020/10-0045</v>
          </cell>
          <cell r="H12039" t="str">
            <v>202009-S0084, 202008-S0062</v>
          </cell>
          <cell r="I12039" t="str">
            <v>F</v>
          </cell>
          <cell r="J12039">
            <v>9739.88</v>
          </cell>
          <cell r="K12039">
            <v>9739.88</v>
          </cell>
          <cell r="L12039">
            <v>40869.51</v>
          </cell>
          <cell r="M12039" t="str">
            <v>F</v>
          </cell>
          <cell r="N12039">
            <v>4.1961</v>
          </cell>
        </row>
        <row r="12040">
          <cell r="F12040" t="str">
            <v>HDMU676098</v>
          </cell>
          <cell r="G12040" t="str">
            <v>GR-2020/10-0044</v>
          </cell>
          <cell r="H12040" t="str">
            <v>202008-S0062, 202008-S0089</v>
          </cell>
          <cell r="I12040" t="str">
            <v>F</v>
          </cell>
          <cell r="J12040">
            <v>13378.22</v>
          </cell>
          <cell r="K12040">
            <v>13378.22</v>
          </cell>
          <cell r="L12040">
            <v>56136.35</v>
          </cell>
          <cell r="M12040" t="str">
            <v>F</v>
          </cell>
          <cell r="N12040">
            <v>4.1961</v>
          </cell>
        </row>
        <row r="12041">
          <cell r="F12041" t="str">
            <v>HDMU6751572</v>
          </cell>
          <cell r="G12041" t="str">
            <v>GR-2020/10-0043</v>
          </cell>
          <cell r="H12041" t="str">
            <v>202008-S0062, 202006-S0008, 202009-S0084</v>
          </cell>
          <cell r="I12041" t="str">
            <v>F</v>
          </cell>
          <cell r="J12041">
            <v>10601.53</v>
          </cell>
          <cell r="K12041">
            <v>10601.53</v>
          </cell>
          <cell r="L12041">
            <v>44485.08</v>
          </cell>
          <cell r="M12041" t="str">
            <v>F</v>
          </cell>
          <cell r="N12041">
            <v>4.1961</v>
          </cell>
        </row>
        <row r="12042">
          <cell r="G12042" t="str">
            <v>SPO-2021/01-0045, SPO-2021/01-0066</v>
          </cell>
        </row>
        <row r="12042">
          <cell r="I12042" t="str">
            <v>F</v>
          </cell>
          <cell r="J12042">
            <v>83394</v>
          </cell>
          <cell r="K12042">
            <v>83394</v>
          </cell>
          <cell r="L12042">
            <v>83394</v>
          </cell>
          <cell r="M12042" t="str">
            <v>F</v>
          </cell>
          <cell r="N12042">
            <v>1</v>
          </cell>
        </row>
        <row r="12043">
          <cell r="G12043" t="str">
            <v>SPO-2021/01-0091, SPO-2021/01-0047</v>
          </cell>
        </row>
        <row r="12043">
          <cell r="I12043" t="str">
            <v>F</v>
          </cell>
          <cell r="J12043">
            <v>18354</v>
          </cell>
          <cell r="K12043">
            <v>18354</v>
          </cell>
          <cell r="L12043">
            <v>55062</v>
          </cell>
          <cell r="M12043" t="str">
            <v>F</v>
          </cell>
          <cell r="N12043">
            <v>3</v>
          </cell>
        </row>
        <row r="12044">
          <cell r="G12044" t="str">
            <v>GR-2020/10-0015</v>
          </cell>
        </row>
        <row r="12044">
          <cell r="I12044" t="str">
            <v>F</v>
          </cell>
          <cell r="J12044">
            <v>53.88</v>
          </cell>
          <cell r="K12044">
            <v>53.88</v>
          </cell>
          <cell r="L12044">
            <v>53.88</v>
          </cell>
          <cell r="M12044" t="str">
            <v>F</v>
          </cell>
          <cell r="N12044">
            <v>1</v>
          </cell>
        </row>
        <row r="12045">
          <cell r="G12045" t="str">
            <v>GR-2020/10-0016</v>
          </cell>
        </row>
        <row r="12045">
          <cell r="I12045" t="str">
            <v>F</v>
          </cell>
          <cell r="J12045">
            <v>8839</v>
          </cell>
          <cell r="K12045">
            <v>8839</v>
          </cell>
          <cell r="L12045">
            <v>8839</v>
          </cell>
          <cell r="M12045" t="str">
            <v>F</v>
          </cell>
          <cell r="N12045">
            <v>1</v>
          </cell>
        </row>
        <row r="12046">
          <cell r="G12046" t="str">
            <v>SPO-2020/12-0025, SPO-2021/01-0072</v>
          </cell>
        </row>
        <row r="12046">
          <cell r="I12046" t="str">
            <v>F</v>
          </cell>
          <cell r="J12046">
            <v>21540</v>
          </cell>
          <cell r="K12046">
            <v>21540</v>
          </cell>
          <cell r="L12046">
            <v>64620</v>
          </cell>
          <cell r="M12046" t="str">
            <v>F</v>
          </cell>
          <cell r="N12046">
            <v>3</v>
          </cell>
        </row>
        <row r="12047">
          <cell r="G12047" t="str">
            <v>GR-2020/10-0034</v>
          </cell>
        </row>
        <row r="12047">
          <cell r="I12047" t="str">
            <v>F</v>
          </cell>
          <cell r="J12047">
            <v>3150</v>
          </cell>
          <cell r="K12047">
            <v>3150</v>
          </cell>
          <cell r="L12047">
            <v>3150</v>
          </cell>
          <cell r="M12047" t="str">
            <v>F</v>
          </cell>
          <cell r="N12047">
            <v>1</v>
          </cell>
        </row>
        <row r="12048">
          <cell r="G12048" t="str">
            <v>SPO-2021/01-0012</v>
          </cell>
        </row>
        <row r="12048">
          <cell r="I12048" t="str">
            <v>F</v>
          </cell>
          <cell r="J12048">
            <v>20343</v>
          </cell>
          <cell r="K12048">
            <v>20343</v>
          </cell>
          <cell r="L12048">
            <v>61029</v>
          </cell>
          <cell r="M12048" t="str">
            <v>F</v>
          </cell>
          <cell r="N12048">
            <v>3</v>
          </cell>
        </row>
        <row r="12049">
          <cell r="G12049" t="str">
            <v>SPO-2021/01-0072, SPO-2020/12-0037, SPO-2020/12-0025</v>
          </cell>
        </row>
        <row r="12049">
          <cell r="I12049" t="str">
            <v>F</v>
          </cell>
          <cell r="J12049">
            <v>102322.2</v>
          </cell>
          <cell r="K12049">
            <v>102322.2</v>
          </cell>
          <cell r="L12049">
            <v>306966.6</v>
          </cell>
          <cell r="M12049" t="str">
            <v>F</v>
          </cell>
          <cell r="N12049">
            <v>3</v>
          </cell>
        </row>
        <row r="12050">
          <cell r="G12050" t="str">
            <v>SPO-2020/11-0005, SPO-2021/01-0025, SPO-2020/12-0013, SPO-2020/11-0014, SPO-2021/03-0022</v>
          </cell>
        </row>
        <row r="12050">
          <cell r="I12050" t="str">
            <v>F</v>
          </cell>
          <cell r="J12050">
            <v>24000</v>
          </cell>
          <cell r="K12050">
            <v>24000</v>
          </cell>
          <cell r="L12050">
            <v>24000</v>
          </cell>
          <cell r="M12050" t="str">
            <v>F</v>
          </cell>
          <cell r="N12050">
            <v>1</v>
          </cell>
        </row>
        <row r="12051">
          <cell r="G12051" t="str">
            <v>GR-2020/10-0011</v>
          </cell>
        </row>
        <row r="12051">
          <cell r="I12051" t="str">
            <v>F</v>
          </cell>
          <cell r="J12051">
            <v>931.2</v>
          </cell>
          <cell r="K12051">
            <v>931.2</v>
          </cell>
          <cell r="L12051">
            <v>931.2</v>
          </cell>
          <cell r="M12051" t="str">
            <v>F</v>
          </cell>
          <cell r="N12051">
            <v>1</v>
          </cell>
        </row>
        <row r="12052">
          <cell r="G12052" t="str">
            <v>GR-2020/10-0013</v>
          </cell>
        </row>
        <row r="12052">
          <cell r="I12052" t="str">
            <v>F</v>
          </cell>
          <cell r="J12052">
            <v>6336.88</v>
          </cell>
          <cell r="K12052">
            <v>6336.88</v>
          </cell>
          <cell r="L12052">
            <v>6336.88</v>
          </cell>
          <cell r="M12052" t="str">
            <v>F</v>
          </cell>
          <cell r="N12052">
            <v>1</v>
          </cell>
        </row>
        <row r="12053">
          <cell r="G12053" t="str">
            <v>GR-2020/10-0008</v>
          </cell>
        </row>
        <row r="12053">
          <cell r="I12053" t="str">
            <v>F</v>
          </cell>
          <cell r="J12053">
            <v>75.96</v>
          </cell>
          <cell r="K12053">
            <v>75.96</v>
          </cell>
          <cell r="L12053">
            <v>75.96</v>
          </cell>
          <cell r="M12053" t="str">
            <v>F</v>
          </cell>
          <cell r="N12053">
            <v>1</v>
          </cell>
        </row>
        <row r="12054">
          <cell r="G12054" t="str">
            <v>SPO-2021/04-0039, SPO-2021/06-0003, SPO-2021/08-0007, SPO-2021/05-0049</v>
          </cell>
        </row>
        <row r="12054">
          <cell r="I12054" t="str">
            <v>F</v>
          </cell>
          <cell r="J12054">
            <v>35476</v>
          </cell>
          <cell r="K12054">
            <v>35476</v>
          </cell>
          <cell r="L12054">
            <v>106428</v>
          </cell>
          <cell r="M12054" t="str">
            <v>F</v>
          </cell>
          <cell r="N12054">
            <v>3</v>
          </cell>
        </row>
        <row r="12055">
          <cell r="F12055" t="str">
            <v>CAIU7198965</v>
          </cell>
          <cell r="G12055" t="str">
            <v>GR-2020/10-0075</v>
          </cell>
          <cell r="H12055" t="str">
            <v>202010-S0063</v>
          </cell>
          <cell r="I12055" t="str">
            <v>F</v>
          </cell>
          <cell r="J12055">
            <v>17708.45</v>
          </cell>
          <cell r="K12055">
            <v>17708.45</v>
          </cell>
          <cell r="L12055">
            <v>74306.43</v>
          </cell>
          <cell r="M12055" t="str">
            <v>F</v>
          </cell>
          <cell r="N12055">
            <v>4.1961</v>
          </cell>
        </row>
        <row r="12056">
          <cell r="G12056" t="str">
            <v>GR-2020/10-0012</v>
          </cell>
        </row>
        <row r="12056">
          <cell r="I12056" t="str">
            <v>F</v>
          </cell>
          <cell r="J12056">
            <v>610</v>
          </cell>
          <cell r="K12056">
            <v>610</v>
          </cell>
          <cell r="L12056">
            <v>610</v>
          </cell>
          <cell r="M12056" t="str">
            <v>F</v>
          </cell>
          <cell r="N12056">
            <v>1</v>
          </cell>
        </row>
        <row r="12057">
          <cell r="G12057" t="str">
            <v>GR-2020/10-0010</v>
          </cell>
        </row>
        <row r="12057">
          <cell r="I12057" t="str">
            <v>F</v>
          </cell>
          <cell r="J12057">
            <v>1684.86</v>
          </cell>
          <cell r="K12057">
            <v>1684.86</v>
          </cell>
          <cell r="L12057">
            <v>1684.86</v>
          </cell>
          <cell r="M12057" t="str">
            <v>F</v>
          </cell>
          <cell r="N12057">
            <v>1</v>
          </cell>
        </row>
        <row r="12058">
          <cell r="F12058" t="str">
            <v>TGBU6471976</v>
          </cell>
          <cell r="G12058" t="str">
            <v>GR-2020/10-0074</v>
          </cell>
          <cell r="H12058" t="str">
            <v>201910-S0060, 202002-S0052, 202009-S0057, 202003-S0026, 201911-S0066, POO201803006, 202003-S0031</v>
          </cell>
          <cell r="I12058" t="str">
            <v>F</v>
          </cell>
          <cell r="J12058">
            <v>18245.7</v>
          </cell>
          <cell r="K12058">
            <v>18245.7</v>
          </cell>
          <cell r="L12058">
            <v>76560.78</v>
          </cell>
          <cell r="M12058" t="str">
            <v>F</v>
          </cell>
          <cell r="N12058">
            <v>4.1961</v>
          </cell>
        </row>
        <row r="12059">
          <cell r="G12059" t="str">
            <v>SPO-2021/03-0002, SPO-2021/04-0020</v>
          </cell>
        </row>
        <row r="12059">
          <cell r="I12059" t="str">
            <v>F</v>
          </cell>
          <cell r="J12059">
            <v>3850</v>
          </cell>
          <cell r="K12059">
            <v>3850</v>
          </cell>
          <cell r="L12059">
            <v>11550</v>
          </cell>
          <cell r="M12059" t="str">
            <v>F</v>
          </cell>
          <cell r="N12059">
            <v>3</v>
          </cell>
        </row>
        <row r="12060">
          <cell r="F12060" t="str">
            <v>CAIU7385884</v>
          </cell>
          <cell r="G12060" t="str">
            <v>GR-2020/10-0073</v>
          </cell>
          <cell r="H12060" t="str">
            <v>202005-S0013</v>
          </cell>
          <cell r="I12060" t="str">
            <v>F</v>
          </cell>
          <cell r="J12060">
            <v>14786.12</v>
          </cell>
          <cell r="K12060">
            <v>14786.12</v>
          </cell>
          <cell r="L12060">
            <v>62044.04</v>
          </cell>
          <cell r="M12060" t="str">
            <v>F</v>
          </cell>
          <cell r="N12060">
            <v>4.1961</v>
          </cell>
        </row>
        <row r="12061">
          <cell r="I12061" t="str">
            <v>F</v>
          </cell>
          <cell r="J12061">
            <v>1710.72</v>
          </cell>
          <cell r="K12061">
            <v>1710.72</v>
          </cell>
          <cell r="L12061">
            <v>5132.16</v>
          </cell>
          <cell r="M12061" t="str">
            <v>F</v>
          </cell>
          <cell r="N12061">
            <v>3</v>
          </cell>
        </row>
        <row r="12062">
          <cell r="G12062" t="str">
            <v>SPO-2022/04-0008, SPO-2021/01-0082, SPO-2021/06-0040, SPO-2021/01-0036</v>
          </cell>
        </row>
        <row r="12062">
          <cell r="I12062" t="str">
            <v>F</v>
          </cell>
          <cell r="J12062">
            <v>182000</v>
          </cell>
          <cell r="K12062">
            <v>182000</v>
          </cell>
          <cell r="L12062">
            <v>546000</v>
          </cell>
          <cell r="M12062" t="str">
            <v>F</v>
          </cell>
          <cell r="N12062">
            <v>3</v>
          </cell>
          <cell r="O12062" t="str">
            <v>L</v>
          </cell>
        </row>
        <row r="12063">
          <cell r="G12063" t="str">
            <v>GR-2020/10-0006</v>
          </cell>
        </row>
        <row r="12063">
          <cell r="I12063" t="str">
            <v>F</v>
          </cell>
          <cell r="J12063">
            <v>64.92</v>
          </cell>
          <cell r="K12063">
            <v>64.92</v>
          </cell>
          <cell r="L12063">
            <v>64.92</v>
          </cell>
          <cell r="M12063" t="str">
            <v>F</v>
          </cell>
          <cell r="N12063">
            <v>1</v>
          </cell>
        </row>
        <row r="12064">
          <cell r="G12064" t="str">
            <v>GR-2020/10-0009</v>
          </cell>
        </row>
        <row r="12064">
          <cell r="I12064" t="str">
            <v>F</v>
          </cell>
          <cell r="J12064">
            <v>1567.72</v>
          </cell>
          <cell r="K12064">
            <v>1567.72</v>
          </cell>
          <cell r="L12064">
            <v>1567.72</v>
          </cell>
          <cell r="M12064" t="str">
            <v>F</v>
          </cell>
          <cell r="N12064">
            <v>1</v>
          </cell>
        </row>
        <row r="12065">
          <cell r="G12065" t="str">
            <v>SPO-2021/01-0047</v>
          </cell>
        </row>
        <row r="12065">
          <cell r="I12065" t="str">
            <v>F</v>
          </cell>
          <cell r="J12065">
            <v>17535</v>
          </cell>
          <cell r="K12065">
            <v>17535</v>
          </cell>
          <cell r="L12065">
            <v>52605</v>
          </cell>
          <cell r="M12065" t="str">
            <v>F</v>
          </cell>
          <cell r="N12065">
            <v>3</v>
          </cell>
        </row>
        <row r="12066">
          <cell r="G12066" t="str">
            <v>GR-2020/10-0005</v>
          </cell>
        </row>
        <row r="12066">
          <cell r="I12066" t="str">
            <v>F</v>
          </cell>
          <cell r="J12066">
            <v>132.83</v>
          </cell>
          <cell r="K12066">
            <v>132.83</v>
          </cell>
          <cell r="L12066">
            <v>132.83</v>
          </cell>
          <cell r="M12066" t="str">
            <v>F</v>
          </cell>
          <cell r="N12066">
            <v>1</v>
          </cell>
        </row>
        <row r="12067">
          <cell r="G12067" t="str">
            <v>SPO-2020/12-0044, SPO-2021/04-0001</v>
          </cell>
        </row>
        <row r="12067">
          <cell r="I12067" t="str">
            <v>F</v>
          </cell>
          <cell r="J12067">
            <v>88050</v>
          </cell>
          <cell r="K12067">
            <v>88050</v>
          </cell>
          <cell r="L12067">
            <v>264150</v>
          </cell>
          <cell r="M12067" t="str">
            <v>F</v>
          </cell>
          <cell r="N12067">
            <v>3</v>
          </cell>
        </row>
        <row r="12068">
          <cell r="I12068" t="str">
            <v>F</v>
          </cell>
          <cell r="J12068">
            <v>795</v>
          </cell>
          <cell r="K12068">
            <v>795</v>
          </cell>
          <cell r="L12068">
            <v>795</v>
          </cell>
          <cell r="M12068" t="str">
            <v>F</v>
          </cell>
          <cell r="N12068">
            <v>1</v>
          </cell>
        </row>
        <row r="12069">
          <cell r="G12069" t="str">
            <v>SPO-2021/05-0036, SPO-2021/06-0039, SPO-2021/01-0037</v>
          </cell>
        </row>
        <row r="12069">
          <cell r="I12069" t="str">
            <v>F</v>
          </cell>
          <cell r="J12069">
            <v>10630</v>
          </cell>
          <cell r="K12069">
            <v>10630</v>
          </cell>
          <cell r="L12069">
            <v>31890</v>
          </cell>
          <cell r="M12069" t="str">
            <v>F</v>
          </cell>
          <cell r="N12069">
            <v>3</v>
          </cell>
        </row>
        <row r="12070">
          <cell r="G12070" t="str">
            <v>SPO-2021/06-0023, SPO-2021/04-0037, SPO-2021/01-0048, SPO-2021/10-0012, SPO-2021/01-0009</v>
          </cell>
        </row>
        <row r="12070">
          <cell r="I12070" t="str">
            <v>F</v>
          </cell>
          <cell r="J12070">
            <v>87564</v>
          </cell>
          <cell r="K12070">
            <v>87564</v>
          </cell>
          <cell r="L12070">
            <v>262692</v>
          </cell>
          <cell r="M12070" t="str">
            <v>F</v>
          </cell>
          <cell r="N12070">
            <v>3</v>
          </cell>
        </row>
        <row r="12071">
          <cell r="G12071" t="str">
            <v>SPO-2021/01-0041</v>
          </cell>
        </row>
        <row r="12071">
          <cell r="I12071" t="str">
            <v>F</v>
          </cell>
          <cell r="J12071">
            <v>6264</v>
          </cell>
          <cell r="K12071">
            <v>6264</v>
          </cell>
          <cell r="L12071">
            <v>6264</v>
          </cell>
          <cell r="M12071" t="str">
            <v>F</v>
          </cell>
          <cell r="N12071">
            <v>1</v>
          </cell>
        </row>
        <row r="12072">
          <cell r="G12072" t="str">
            <v>SPO-2021/01-0048, SPO-2020/11-0002, SPO-2020/12-0025, SPO-2020/12-0015, SPO-2020/12-0037</v>
          </cell>
        </row>
        <row r="12072">
          <cell r="I12072" t="str">
            <v>F</v>
          </cell>
          <cell r="J12072">
            <v>227300</v>
          </cell>
          <cell r="K12072">
            <v>227300</v>
          </cell>
          <cell r="L12072">
            <v>681900</v>
          </cell>
          <cell r="M12072" t="str">
            <v>F</v>
          </cell>
          <cell r="N12072">
            <v>3</v>
          </cell>
        </row>
        <row r="12073">
          <cell r="G12073" t="str">
            <v>SPO-2021/01-0026, SPO-2021/01-0082, SPO-2021/01-0036, SPO-2020/10-0022</v>
          </cell>
        </row>
        <row r="12073">
          <cell r="I12073" t="str">
            <v>F</v>
          </cell>
          <cell r="J12073">
            <v>55500</v>
          </cell>
          <cell r="K12073">
            <v>55500</v>
          </cell>
          <cell r="L12073">
            <v>166500</v>
          </cell>
          <cell r="M12073" t="str">
            <v>F</v>
          </cell>
          <cell r="N12073">
            <v>3</v>
          </cell>
        </row>
        <row r="12074">
          <cell r="G12074" t="str">
            <v>SPO-2020/11-0029</v>
          </cell>
        </row>
        <row r="12074">
          <cell r="I12074" t="str">
            <v>F</v>
          </cell>
          <cell r="J12074">
            <v>12750</v>
          </cell>
          <cell r="K12074">
            <v>12750</v>
          </cell>
          <cell r="L12074">
            <v>38250</v>
          </cell>
          <cell r="M12074" t="str">
            <v>F</v>
          </cell>
          <cell r="N12074">
            <v>3</v>
          </cell>
        </row>
        <row r="12075">
          <cell r="G12075" t="str">
            <v>GR-2020/11-0014</v>
          </cell>
        </row>
        <row r="12075">
          <cell r="I12075" t="str">
            <v>F</v>
          </cell>
          <cell r="J12075">
            <v>5775</v>
          </cell>
          <cell r="K12075">
            <v>5775</v>
          </cell>
          <cell r="L12075">
            <v>5775</v>
          </cell>
          <cell r="M12075" t="str">
            <v>F</v>
          </cell>
          <cell r="N12075">
            <v>1</v>
          </cell>
        </row>
        <row r="12076">
          <cell r="G12076" t="str">
            <v>GR-2020/10-0007</v>
          </cell>
        </row>
        <row r="12076">
          <cell r="I12076" t="str">
            <v>F</v>
          </cell>
          <cell r="J12076">
            <v>10.3</v>
          </cell>
          <cell r="K12076">
            <v>10.3</v>
          </cell>
          <cell r="L12076">
            <v>10.3</v>
          </cell>
          <cell r="M12076" t="str">
            <v>F</v>
          </cell>
          <cell r="N12076">
            <v>1</v>
          </cell>
        </row>
        <row r="12077">
          <cell r="G12077" t="str">
            <v>SPO-2020/12-0001</v>
          </cell>
        </row>
        <row r="12077">
          <cell r="I12077" t="str">
            <v>F</v>
          </cell>
          <cell r="J12077">
            <v>0</v>
          </cell>
          <cell r="K12077">
            <v>0</v>
          </cell>
          <cell r="L12077">
            <v>0</v>
          </cell>
          <cell r="M12077" t="str">
            <v>F</v>
          </cell>
          <cell r="N12077">
            <v>3</v>
          </cell>
        </row>
        <row r="12078">
          <cell r="G12078" t="str">
            <v>GR-2020/10-0003</v>
          </cell>
        </row>
        <row r="12078">
          <cell r="I12078" t="str">
            <v>F</v>
          </cell>
          <cell r="J12078">
            <v>21.78</v>
          </cell>
          <cell r="K12078">
            <v>21.78</v>
          </cell>
          <cell r="L12078">
            <v>21.78</v>
          </cell>
          <cell r="M12078" t="str">
            <v>F</v>
          </cell>
          <cell r="N12078">
            <v>1</v>
          </cell>
        </row>
        <row r="12079">
          <cell r="G12079" t="str">
            <v>SPO-2021/01-0046, SPO-2021/03-0015, SPO-2020/12-0023</v>
          </cell>
        </row>
        <row r="12079">
          <cell r="I12079" t="str">
            <v>F</v>
          </cell>
          <cell r="J12079">
            <v>5892</v>
          </cell>
          <cell r="K12079">
            <v>5892</v>
          </cell>
          <cell r="L12079">
            <v>17676</v>
          </cell>
          <cell r="M12079" t="str">
            <v>F</v>
          </cell>
          <cell r="N12079">
            <v>3</v>
          </cell>
        </row>
        <row r="12080">
          <cell r="G12080" t="str">
            <v>SPO-2020/12-0030, SPO-2020/11-0026, SPO-2020/11-0029</v>
          </cell>
        </row>
        <row r="12080">
          <cell r="I12080" t="str">
            <v>F</v>
          </cell>
          <cell r="J12080">
            <v>10000</v>
          </cell>
          <cell r="K12080">
            <v>10000</v>
          </cell>
          <cell r="L12080">
            <v>30000</v>
          </cell>
          <cell r="M12080" t="str">
            <v>F</v>
          </cell>
          <cell r="N12080">
            <v>3</v>
          </cell>
        </row>
        <row r="12081">
          <cell r="G12081" t="str">
            <v>SPO-2020/12-0044</v>
          </cell>
        </row>
        <row r="12081">
          <cell r="I12081" t="str">
            <v>F</v>
          </cell>
          <cell r="J12081">
            <v>3000</v>
          </cell>
          <cell r="K12081">
            <v>3000</v>
          </cell>
          <cell r="L12081">
            <v>9000</v>
          </cell>
          <cell r="M12081" t="str">
            <v>F</v>
          </cell>
          <cell r="N12081">
            <v>3</v>
          </cell>
        </row>
        <row r="12082">
          <cell r="G12082" t="str">
            <v>SPO-2021/01-0048, SPO-2020/12-0025, SPO-2021/01-0010, SPO-2021/01-0072</v>
          </cell>
        </row>
        <row r="12082">
          <cell r="I12082" t="str">
            <v>F</v>
          </cell>
          <cell r="J12082">
            <v>31694.4</v>
          </cell>
          <cell r="K12082">
            <v>31694.4</v>
          </cell>
          <cell r="L12082">
            <v>95083.2</v>
          </cell>
          <cell r="M12082" t="str">
            <v>F</v>
          </cell>
          <cell r="N12082">
            <v>3</v>
          </cell>
        </row>
        <row r="12083">
          <cell r="F12083" t="str">
            <v>MSKU9326605</v>
          </cell>
          <cell r="G12083" t="str">
            <v>GR-2020/10-0038</v>
          </cell>
          <cell r="H12083" t="str">
            <v>202002-S0071, 202008-S0026, 201911-S0065, 202001-S0016, 202002-S0012, 202009-S0038, 201901-S0002, 202008-S0084, 202009-S0020</v>
          </cell>
          <cell r="I12083" t="str">
            <v>F</v>
          </cell>
          <cell r="J12083">
            <v>152366.92</v>
          </cell>
          <cell r="K12083">
            <v>152366.92</v>
          </cell>
          <cell r="L12083">
            <v>152366.92</v>
          </cell>
          <cell r="M12083" t="str">
            <v>F</v>
          </cell>
          <cell r="N12083">
            <v>1</v>
          </cell>
        </row>
        <row r="12084">
          <cell r="G12084" t="str">
            <v>SPO-2020/11-0022</v>
          </cell>
        </row>
        <row r="12084">
          <cell r="I12084" t="str">
            <v>F</v>
          </cell>
          <cell r="J12084">
            <v>8670</v>
          </cell>
          <cell r="K12084">
            <v>8670</v>
          </cell>
          <cell r="L12084">
            <v>34680</v>
          </cell>
          <cell r="M12084" t="str">
            <v>F</v>
          </cell>
          <cell r="N12084">
            <v>4</v>
          </cell>
        </row>
        <row r="12085">
          <cell r="I12085" t="str">
            <v>T</v>
          </cell>
          <cell r="J12085">
            <v>988</v>
          </cell>
          <cell r="K12085">
            <v>988</v>
          </cell>
          <cell r="L12085">
            <v>2964</v>
          </cell>
          <cell r="M12085" t="str">
            <v>F</v>
          </cell>
          <cell r="N12085">
            <v>3</v>
          </cell>
        </row>
        <row r="12086">
          <cell r="G12086" t="str">
            <v>SPO-2020/11-0019</v>
          </cell>
        </row>
        <row r="12086">
          <cell r="I12086" t="str">
            <v>F</v>
          </cell>
          <cell r="J12086">
            <v>19380</v>
          </cell>
          <cell r="K12086">
            <v>19380</v>
          </cell>
          <cell r="L12086">
            <v>58140</v>
          </cell>
          <cell r="M12086" t="str">
            <v>F</v>
          </cell>
          <cell r="N12086">
            <v>3</v>
          </cell>
        </row>
        <row r="12087">
          <cell r="G12087" t="str">
            <v>SPO-2021/01-0086</v>
          </cell>
        </row>
        <row r="12087">
          <cell r="I12087" t="str">
            <v>F</v>
          </cell>
          <cell r="J12087">
            <v>716.68</v>
          </cell>
          <cell r="K12087">
            <v>716.68</v>
          </cell>
          <cell r="L12087">
            <v>2150.04</v>
          </cell>
          <cell r="M12087" t="str">
            <v>F</v>
          </cell>
          <cell r="N12087">
            <v>3</v>
          </cell>
        </row>
        <row r="12088">
          <cell r="G12088" t="str">
            <v>GR-2020/10-0004</v>
          </cell>
        </row>
        <row r="12088">
          <cell r="I12088" t="str">
            <v>F</v>
          </cell>
          <cell r="J12088">
            <v>24.97</v>
          </cell>
          <cell r="K12088">
            <v>24.97</v>
          </cell>
          <cell r="L12088">
            <v>24.97</v>
          </cell>
          <cell r="M12088" t="str">
            <v>F</v>
          </cell>
          <cell r="N12088">
            <v>1</v>
          </cell>
        </row>
        <row r="12089">
          <cell r="G12089" t="str">
            <v>SPO-2020/12-0019</v>
          </cell>
        </row>
        <row r="12089">
          <cell r="I12089" t="str">
            <v>F</v>
          </cell>
          <cell r="J12089">
            <v>19600</v>
          </cell>
          <cell r="K12089">
            <v>19600</v>
          </cell>
          <cell r="L12089">
            <v>58800</v>
          </cell>
          <cell r="M12089" t="str">
            <v>F</v>
          </cell>
          <cell r="N12089">
            <v>3</v>
          </cell>
        </row>
        <row r="12090">
          <cell r="F12090" t="str">
            <v>GESU1317329</v>
          </cell>
          <cell r="G12090" t="str">
            <v>GR-2020/10-0037</v>
          </cell>
          <cell r="H12090" t="str">
            <v>202006-S0090</v>
          </cell>
          <cell r="I12090" t="str">
            <v>F</v>
          </cell>
          <cell r="J12090">
            <v>40386.85</v>
          </cell>
          <cell r="K12090">
            <v>40386.85</v>
          </cell>
          <cell r="L12090">
            <v>40386.85</v>
          </cell>
          <cell r="M12090" t="str">
            <v>F</v>
          </cell>
          <cell r="N12090">
            <v>1</v>
          </cell>
        </row>
        <row r="12091">
          <cell r="G12091" t="str">
            <v>SPO-2021/01-0036, SPO-2020/10-0038, SPO-2021/01-0082, SPO-2020/11-0011, SPO-2021/05-0041, SPO-2021/01-0018, SPO-2020/12-0016</v>
          </cell>
        </row>
        <row r="12091">
          <cell r="I12091" t="str">
            <v>F</v>
          </cell>
          <cell r="J12091">
            <v>121825.5</v>
          </cell>
          <cell r="K12091">
            <v>121825.5</v>
          </cell>
          <cell r="L12091">
            <v>365476.5</v>
          </cell>
          <cell r="M12091" t="str">
            <v>F</v>
          </cell>
          <cell r="N12091">
            <v>3</v>
          </cell>
        </row>
        <row r="12092">
          <cell r="G12092" t="str">
            <v>SPO-2021/12-0072, SPO-2020/11-0030</v>
          </cell>
        </row>
        <row r="12092">
          <cell r="I12092" t="str">
            <v>F</v>
          </cell>
          <cell r="J12092">
            <v>379</v>
          </cell>
          <cell r="K12092">
            <v>379</v>
          </cell>
          <cell r="L12092">
            <v>1137</v>
          </cell>
          <cell r="M12092" t="str">
            <v>F</v>
          </cell>
          <cell r="N12092">
            <v>3</v>
          </cell>
        </row>
        <row r="12093">
          <cell r="G12093" t="str">
            <v>SPO-2020/12-0001, SPO-2021/06-0003, SPO-2021/01-0064, SPO-2021/04-0039</v>
          </cell>
        </row>
        <row r="12093">
          <cell r="I12093" t="str">
            <v>F</v>
          </cell>
          <cell r="J12093">
            <v>27008</v>
          </cell>
          <cell r="K12093">
            <v>27008</v>
          </cell>
          <cell r="L12093">
            <v>81024</v>
          </cell>
          <cell r="M12093" t="str">
            <v>F</v>
          </cell>
          <cell r="N12093">
            <v>3</v>
          </cell>
        </row>
        <row r="12094">
          <cell r="G12094" t="str">
            <v>GR-2020/09-0078</v>
          </cell>
        </row>
        <row r="12094">
          <cell r="I12094" t="str">
            <v>F</v>
          </cell>
          <cell r="J12094">
            <v>549.34</v>
          </cell>
          <cell r="K12094">
            <v>549.34</v>
          </cell>
          <cell r="L12094">
            <v>549.34</v>
          </cell>
          <cell r="M12094" t="str">
            <v>F</v>
          </cell>
          <cell r="N12094">
            <v>1</v>
          </cell>
        </row>
        <row r="12095">
          <cell r="G12095" t="str">
            <v>SPO-2020/11-0024</v>
          </cell>
        </row>
        <row r="12095">
          <cell r="I12095" t="str">
            <v>F</v>
          </cell>
          <cell r="J12095">
            <v>32940</v>
          </cell>
          <cell r="K12095">
            <v>32940</v>
          </cell>
          <cell r="L12095">
            <v>98820</v>
          </cell>
          <cell r="M12095" t="str">
            <v>F</v>
          </cell>
          <cell r="N12095">
            <v>3</v>
          </cell>
        </row>
        <row r="12096">
          <cell r="G12096" t="str">
            <v>GR-2020/09-0077</v>
          </cell>
        </row>
        <row r="12096">
          <cell r="I12096" t="str">
            <v>F</v>
          </cell>
          <cell r="J12096">
            <v>217.8</v>
          </cell>
          <cell r="K12096">
            <v>217.8</v>
          </cell>
          <cell r="L12096">
            <v>217.8</v>
          </cell>
          <cell r="M12096" t="str">
            <v>F</v>
          </cell>
          <cell r="N12096">
            <v>1</v>
          </cell>
        </row>
        <row r="12097">
          <cell r="G12097" t="str">
            <v>GR-2020/10-0002</v>
          </cell>
        </row>
        <row r="12097">
          <cell r="I12097" t="str">
            <v>F</v>
          </cell>
          <cell r="J12097">
            <v>392.36</v>
          </cell>
          <cell r="K12097">
            <v>392.36</v>
          </cell>
          <cell r="L12097">
            <v>392.36</v>
          </cell>
          <cell r="M12097" t="str">
            <v>F</v>
          </cell>
          <cell r="N12097">
            <v>1</v>
          </cell>
        </row>
        <row r="12098">
          <cell r="F12098" t="str">
            <v>OOLU6869579</v>
          </cell>
          <cell r="G12098" t="str">
            <v>GR-2020/10-0022</v>
          </cell>
          <cell r="H12098" t="str">
            <v>202006-S0067, 202009-S0010, 202009-S0013, 202008-S0057, 202009-S0042, 202008-S0014, 202008-S0019, 202008-S0051, 202009-S0093, 202002-S0026, 201906-S0034, 202007-S0010, 202005-S0020, 202006-S0021, 202008-S0071, 202008-S0077, 202009-S0023</v>
          </cell>
          <cell r="I12098" t="str">
            <v>F</v>
          </cell>
          <cell r="J12098">
            <v>463964.64</v>
          </cell>
          <cell r="K12098">
            <v>463964.64</v>
          </cell>
          <cell r="L12098">
            <v>463964.64</v>
          </cell>
          <cell r="M12098" t="str">
            <v>F</v>
          </cell>
          <cell r="N12098">
            <v>1</v>
          </cell>
        </row>
        <row r="12099">
          <cell r="G12099" t="str">
            <v>GR-2020/09-0076</v>
          </cell>
        </row>
        <row r="12099">
          <cell r="I12099" t="str">
            <v>F</v>
          </cell>
          <cell r="J12099">
            <v>4511.6</v>
          </cell>
          <cell r="K12099">
            <v>4511.6</v>
          </cell>
          <cell r="L12099">
            <v>4511.6</v>
          </cell>
          <cell r="M12099" t="str">
            <v>F</v>
          </cell>
          <cell r="N12099">
            <v>1</v>
          </cell>
        </row>
        <row r="12100">
          <cell r="G12100" t="str">
            <v>SPO-2021/01-0055</v>
          </cell>
        </row>
        <row r="12100">
          <cell r="I12100" t="str">
            <v>F</v>
          </cell>
          <cell r="J12100">
            <v>1640</v>
          </cell>
          <cell r="K12100">
            <v>1640</v>
          </cell>
          <cell r="L12100">
            <v>4920</v>
          </cell>
          <cell r="M12100" t="str">
            <v>F</v>
          </cell>
          <cell r="N12100">
            <v>3</v>
          </cell>
        </row>
        <row r="12101">
          <cell r="G12101" t="str">
            <v>GR-2020/10-0001</v>
          </cell>
        </row>
        <row r="12101">
          <cell r="I12101" t="str">
            <v>F</v>
          </cell>
          <cell r="J12101">
            <v>13000</v>
          </cell>
          <cell r="K12101">
            <v>13000</v>
          </cell>
          <cell r="L12101">
            <v>13000</v>
          </cell>
          <cell r="M12101" t="str">
            <v>F</v>
          </cell>
          <cell r="N12101">
            <v>1</v>
          </cell>
        </row>
        <row r="12102">
          <cell r="G12102" t="str">
            <v>GR-2020/09-0074</v>
          </cell>
        </row>
        <row r="12102">
          <cell r="I12102" t="str">
            <v>F</v>
          </cell>
          <cell r="J12102">
            <v>31.5</v>
          </cell>
          <cell r="K12102">
            <v>31.5</v>
          </cell>
          <cell r="L12102">
            <v>31.5</v>
          </cell>
          <cell r="M12102" t="str">
            <v>F</v>
          </cell>
          <cell r="N12102">
            <v>1</v>
          </cell>
        </row>
        <row r="12103">
          <cell r="G12103" t="str">
            <v>SPO-2021/01-0019, SPO-2020/12-0017</v>
          </cell>
        </row>
        <row r="12103">
          <cell r="I12103" t="str">
            <v>F</v>
          </cell>
          <cell r="J12103">
            <v>113400</v>
          </cell>
          <cell r="K12103">
            <v>113400</v>
          </cell>
          <cell r="L12103">
            <v>113400</v>
          </cell>
          <cell r="M12103" t="str">
            <v>F</v>
          </cell>
          <cell r="N12103">
            <v>1</v>
          </cell>
        </row>
        <row r="12104">
          <cell r="G12104" t="str">
            <v>SPO-2021/01-0017</v>
          </cell>
        </row>
        <row r="12104">
          <cell r="I12104" t="str">
            <v>F</v>
          </cell>
          <cell r="J12104">
            <v>8517</v>
          </cell>
          <cell r="K12104">
            <v>8517</v>
          </cell>
          <cell r="L12104">
            <v>25551</v>
          </cell>
          <cell r="M12104" t="str">
            <v>F</v>
          </cell>
          <cell r="N12104">
            <v>3</v>
          </cell>
        </row>
        <row r="12105">
          <cell r="F12105" t="str">
            <v>CAIU7481358</v>
          </cell>
          <cell r="G12105" t="str">
            <v>SPO-2020/12-0034, SPO-2021/01-0078</v>
          </cell>
        </row>
        <row r="12105">
          <cell r="I12105" t="str">
            <v>F</v>
          </cell>
          <cell r="J12105">
            <v>29016</v>
          </cell>
          <cell r="K12105">
            <v>29016</v>
          </cell>
          <cell r="L12105">
            <v>87048</v>
          </cell>
          <cell r="M12105" t="str">
            <v>F</v>
          </cell>
          <cell r="N12105">
            <v>3</v>
          </cell>
        </row>
        <row r="12106">
          <cell r="I12106" t="str">
            <v>T</v>
          </cell>
          <cell r="J12106">
            <v>23000</v>
          </cell>
          <cell r="K12106">
            <v>23000</v>
          </cell>
          <cell r="L12106">
            <v>69000</v>
          </cell>
          <cell r="M12106" t="str">
            <v>F</v>
          </cell>
          <cell r="N12106">
            <v>3</v>
          </cell>
        </row>
        <row r="12107">
          <cell r="I12107" t="str">
            <v>F</v>
          </cell>
          <cell r="J12107">
            <v>28820</v>
          </cell>
          <cell r="K12107">
            <v>28820</v>
          </cell>
          <cell r="L12107">
            <v>86460</v>
          </cell>
          <cell r="M12107" t="str">
            <v>F</v>
          </cell>
          <cell r="N12107">
            <v>3</v>
          </cell>
        </row>
        <row r="12108">
          <cell r="I12108" t="str">
            <v>F</v>
          </cell>
          <cell r="J12108">
            <v>82000</v>
          </cell>
          <cell r="K12108">
            <v>82000</v>
          </cell>
          <cell r="L12108">
            <v>246000</v>
          </cell>
          <cell r="M12108" t="str">
            <v>F</v>
          </cell>
          <cell r="N12108">
            <v>3</v>
          </cell>
        </row>
        <row r="12109">
          <cell r="I12109" t="str">
            <v>T</v>
          </cell>
          <cell r="J12109">
            <v>0</v>
          </cell>
          <cell r="K12109">
            <v>0</v>
          </cell>
          <cell r="L12109">
            <v>0</v>
          </cell>
          <cell r="M12109" t="str">
            <v>F</v>
          </cell>
          <cell r="N12109">
            <v>1</v>
          </cell>
        </row>
        <row r="12110">
          <cell r="F12110" t="str">
            <v>GESU1317329</v>
          </cell>
          <cell r="G12110" t="str">
            <v>GR-2020/10-0036</v>
          </cell>
          <cell r="H12110" t="str">
            <v>202005-S0037, 202005-S0020, 202008-S0008, 202008-S0014</v>
          </cell>
          <cell r="I12110" t="str">
            <v>F</v>
          </cell>
          <cell r="J12110">
            <v>189148.82</v>
          </cell>
          <cell r="K12110">
            <v>189148.82</v>
          </cell>
          <cell r="L12110">
            <v>189148.82</v>
          </cell>
          <cell r="M12110" t="str">
            <v>F</v>
          </cell>
          <cell r="N12110">
            <v>1</v>
          </cell>
        </row>
        <row r="12111">
          <cell r="I12111" t="str">
            <v>F</v>
          </cell>
          <cell r="J12111">
            <v>32000</v>
          </cell>
          <cell r="K12111">
            <v>32000</v>
          </cell>
          <cell r="L12111">
            <v>96000</v>
          </cell>
          <cell r="M12111" t="str">
            <v>F</v>
          </cell>
          <cell r="N12111">
            <v>3</v>
          </cell>
        </row>
        <row r="12112">
          <cell r="G12112" t="str">
            <v>SPO-2020/11-0019</v>
          </cell>
        </row>
        <row r="12112">
          <cell r="I12112" t="str">
            <v>F</v>
          </cell>
          <cell r="J12112">
            <v>7650</v>
          </cell>
          <cell r="K12112">
            <v>7650</v>
          </cell>
          <cell r="L12112">
            <v>22950</v>
          </cell>
          <cell r="M12112" t="str">
            <v>F</v>
          </cell>
          <cell r="N12112">
            <v>3</v>
          </cell>
        </row>
        <row r="12113">
          <cell r="G12113" t="str">
            <v>SPO-2021/04-0053, SPO-2021/01-0076, SPO-2020/12-0043, SPO-2021/01-0075, SPO-2021/04-0011</v>
          </cell>
        </row>
        <row r="12113">
          <cell r="I12113" t="str">
            <v>F</v>
          </cell>
          <cell r="J12113">
            <v>187542</v>
          </cell>
          <cell r="K12113">
            <v>187542</v>
          </cell>
          <cell r="L12113">
            <v>562626</v>
          </cell>
          <cell r="M12113" t="str">
            <v>F</v>
          </cell>
          <cell r="N12113">
            <v>3</v>
          </cell>
        </row>
        <row r="12114">
          <cell r="F12114" t="str">
            <v>TEMU6466497</v>
          </cell>
          <cell r="G12114" t="str">
            <v>GR-2020/10-0033</v>
          </cell>
          <cell r="H12114" t="str">
            <v>202003-S0010, 202006-S0067</v>
          </cell>
          <cell r="I12114" t="str">
            <v>F</v>
          </cell>
          <cell r="J12114">
            <v>7353.94</v>
          </cell>
          <cell r="K12114">
            <v>7353.94</v>
          </cell>
          <cell r="L12114">
            <v>7353.94</v>
          </cell>
          <cell r="M12114" t="str">
            <v>F</v>
          </cell>
          <cell r="N12114">
            <v>1</v>
          </cell>
        </row>
        <row r="12115">
          <cell r="F12115" t="str">
            <v>TEMU6466497</v>
          </cell>
          <cell r="G12115" t="str">
            <v>GR-2020/10-0032</v>
          </cell>
          <cell r="H12115" t="str">
            <v>202007-S0036, 201908-S0029, 202006-S0022, 202006-S0024, 202007-S0013, 202009-S0024, 202007-S0086, 201911-S0016</v>
          </cell>
          <cell r="I12115" t="str">
            <v>F</v>
          </cell>
          <cell r="J12115">
            <v>134032.75</v>
          </cell>
          <cell r="K12115">
            <v>134032.75</v>
          </cell>
          <cell r="L12115">
            <v>134032.75</v>
          </cell>
          <cell r="M12115" t="str">
            <v>F</v>
          </cell>
          <cell r="N12115">
            <v>1</v>
          </cell>
        </row>
        <row r="12116">
          <cell r="F12116" t="str">
            <v>TEMU6466497</v>
          </cell>
          <cell r="G12116" t="str">
            <v>GR-2020/10-0031</v>
          </cell>
          <cell r="H12116" t="str">
            <v>202008-S0021</v>
          </cell>
          <cell r="I12116" t="str">
            <v>F</v>
          </cell>
          <cell r="J12116">
            <v>28596.1</v>
          </cell>
          <cell r="K12116">
            <v>28596.1</v>
          </cell>
          <cell r="L12116">
            <v>28596.1</v>
          </cell>
          <cell r="M12116" t="str">
            <v>F</v>
          </cell>
          <cell r="N12116">
            <v>1</v>
          </cell>
        </row>
        <row r="12117">
          <cell r="F12117" t="str">
            <v>TEMU6466497</v>
          </cell>
          <cell r="G12117" t="str">
            <v>GR-2020/10-0030</v>
          </cell>
          <cell r="H12117" t="str">
            <v>202009-S0029</v>
          </cell>
          <cell r="I12117" t="str">
            <v>F</v>
          </cell>
          <cell r="J12117">
            <v>316.74</v>
          </cell>
          <cell r="K12117">
            <v>316.74</v>
          </cell>
          <cell r="L12117">
            <v>316.74</v>
          </cell>
          <cell r="M12117" t="str">
            <v>F</v>
          </cell>
          <cell r="N12117">
            <v>1</v>
          </cell>
        </row>
        <row r="12118">
          <cell r="G12118" t="str">
            <v>GR-2020/09-0071</v>
          </cell>
        </row>
        <row r="12118">
          <cell r="I12118" t="str">
            <v>F</v>
          </cell>
          <cell r="J12118">
            <v>10.3</v>
          </cell>
          <cell r="K12118">
            <v>10.3</v>
          </cell>
          <cell r="L12118">
            <v>10.3</v>
          </cell>
          <cell r="M12118" t="str">
            <v>F</v>
          </cell>
          <cell r="N12118">
            <v>1</v>
          </cell>
        </row>
        <row r="12119">
          <cell r="F12119" t="str">
            <v>TEMU6466497</v>
          </cell>
          <cell r="G12119" t="str">
            <v>GR-2020/10-0029</v>
          </cell>
          <cell r="H12119" t="str">
            <v>202008-S0048, 202007-S0066, 202009-S0041, 202009-S0046, 202007-S0045</v>
          </cell>
          <cell r="I12119" t="str">
            <v>F</v>
          </cell>
          <cell r="J12119">
            <v>36873.99</v>
          </cell>
          <cell r="K12119">
            <v>36873.99</v>
          </cell>
          <cell r="L12119">
            <v>36873.99</v>
          </cell>
          <cell r="M12119" t="str">
            <v>F</v>
          </cell>
          <cell r="N12119">
            <v>1</v>
          </cell>
        </row>
        <row r="12120">
          <cell r="G12120" t="str">
            <v>SPO-2020/12-0044</v>
          </cell>
        </row>
        <row r="12120">
          <cell r="I12120" t="str">
            <v>F</v>
          </cell>
          <cell r="J12120">
            <v>5820</v>
          </cell>
          <cell r="K12120">
            <v>5820</v>
          </cell>
          <cell r="L12120">
            <v>17460</v>
          </cell>
          <cell r="M12120" t="str">
            <v>F</v>
          </cell>
          <cell r="N12120">
            <v>3</v>
          </cell>
        </row>
        <row r="12121">
          <cell r="F12121" t="str">
            <v>TEMU6466497</v>
          </cell>
          <cell r="G12121" t="str">
            <v>GR-2020/10-0027</v>
          </cell>
          <cell r="H12121" t="str">
            <v>202003-S0017, 202006-S0051, 202007-S0006, 202008-S0015, 202007-S0075, 202007-S0047</v>
          </cell>
          <cell r="I12121" t="str">
            <v>F</v>
          </cell>
          <cell r="J12121">
            <v>54345.26</v>
          </cell>
          <cell r="K12121">
            <v>54345.26</v>
          </cell>
          <cell r="L12121">
            <v>54345.26</v>
          </cell>
          <cell r="M12121" t="str">
            <v>F</v>
          </cell>
          <cell r="N12121">
            <v>1</v>
          </cell>
        </row>
        <row r="12122">
          <cell r="G12122" t="str">
            <v>SPO-2022/02-0003</v>
          </cell>
        </row>
        <row r="12122">
          <cell r="I12122" t="str">
            <v>F</v>
          </cell>
          <cell r="J12122">
            <v>1000</v>
          </cell>
          <cell r="K12122">
            <v>1000</v>
          </cell>
          <cell r="L12122">
            <v>3000</v>
          </cell>
          <cell r="M12122" t="str">
            <v>F</v>
          </cell>
          <cell r="N12122">
            <v>3</v>
          </cell>
          <cell r="O12122" t="str">
            <v>L</v>
          </cell>
        </row>
        <row r="12123">
          <cell r="G12123" t="str">
            <v>GR-2020/09-0070</v>
          </cell>
        </row>
        <row r="12123">
          <cell r="I12123" t="str">
            <v>F</v>
          </cell>
          <cell r="J12123">
            <v>140</v>
          </cell>
          <cell r="K12123">
            <v>140</v>
          </cell>
          <cell r="L12123">
            <v>140</v>
          </cell>
          <cell r="M12123" t="str">
            <v>F</v>
          </cell>
          <cell r="N12123">
            <v>1</v>
          </cell>
        </row>
        <row r="12124">
          <cell r="G12124" t="str">
            <v>SPO-2020/09-0033, SPO-2020/11-0002</v>
          </cell>
        </row>
        <row r="12124">
          <cell r="I12124" t="str">
            <v>F</v>
          </cell>
          <cell r="J12124">
            <v>66915</v>
          </cell>
          <cell r="K12124">
            <v>66915</v>
          </cell>
          <cell r="L12124">
            <v>200745</v>
          </cell>
          <cell r="M12124" t="str">
            <v>F</v>
          </cell>
          <cell r="N12124">
            <v>3</v>
          </cell>
        </row>
        <row r="12125">
          <cell r="F12125" t="str">
            <v>OOLU6886589</v>
          </cell>
          <cell r="G12125" t="str">
            <v>GR-2020/10-0026</v>
          </cell>
          <cell r="H12125" t="str">
            <v>202008-S0025</v>
          </cell>
          <cell r="I12125" t="str">
            <v>F</v>
          </cell>
          <cell r="J12125">
            <v>13489</v>
          </cell>
          <cell r="K12125">
            <v>13489</v>
          </cell>
          <cell r="L12125">
            <v>56482.49</v>
          </cell>
          <cell r="M12125" t="str">
            <v>F</v>
          </cell>
          <cell r="N12125">
            <v>4.1873</v>
          </cell>
        </row>
        <row r="12126">
          <cell r="F12126" t="str">
            <v>TCNU1969478</v>
          </cell>
          <cell r="G12126" t="str">
            <v>GR-2020/10-0019</v>
          </cell>
          <cell r="H12126" t="str">
            <v>202009-S0059</v>
          </cell>
          <cell r="I12126" t="str">
            <v>F</v>
          </cell>
          <cell r="J12126">
            <v>14859.89</v>
          </cell>
          <cell r="K12126">
            <v>14859.89</v>
          </cell>
          <cell r="L12126">
            <v>62222.82</v>
          </cell>
          <cell r="M12126" t="str">
            <v>F</v>
          </cell>
          <cell r="N12126">
            <v>4.1873</v>
          </cell>
        </row>
        <row r="12127">
          <cell r="F12127" t="str">
            <v>DFSU6821964</v>
          </cell>
          <cell r="G12127" t="str">
            <v>GR-2020/10-0017</v>
          </cell>
          <cell r="H12127" t="str">
            <v>202002-S0051, 201904-S0047, 202009-S0059</v>
          </cell>
          <cell r="I12127" t="str">
            <v>F</v>
          </cell>
          <cell r="J12127">
            <v>14422.83</v>
          </cell>
          <cell r="K12127">
            <v>14422.83</v>
          </cell>
          <cell r="L12127">
            <v>60392.72</v>
          </cell>
          <cell r="M12127" t="str">
            <v>F</v>
          </cell>
          <cell r="N12127">
            <v>4.1873</v>
          </cell>
        </row>
        <row r="12128">
          <cell r="I12128" t="str">
            <v>T</v>
          </cell>
          <cell r="J12128">
            <v>68220</v>
          </cell>
          <cell r="K12128">
            <v>68220</v>
          </cell>
          <cell r="L12128">
            <v>204660</v>
          </cell>
          <cell r="M12128" t="str">
            <v>F</v>
          </cell>
          <cell r="N12128">
            <v>3</v>
          </cell>
        </row>
        <row r="12129">
          <cell r="G12129" t="str">
            <v>SPO-2020/12-0038, SPO-2020/10-0048</v>
          </cell>
        </row>
        <row r="12129">
          <cell r="I12129" t="str">
            <v>F</v>
          </cell>
          <cell r="J12129">
            <v>15680</v>
          </cell>
          <cell r="K12129">
            <v>15680</v>
          </cell>
          <cell r="L12129">
            <v>47040</v>
          </cell>
          <cell r="M12129" t="str">
            <v>F</v>
          </cell>
          <cell r="N12129">
            <v>3</v>
          </cell>
        </row>
        <row r="12130">
          <cell r="G12130" t="str">
            <v>SPO-2020/12-0013, SPO-2021/05-0016, SPO-2021/03-0022, SPO-2021/04-0004, SPO-2021/03-0025, SPO-2021/01-0035, SPO-2021/01-0032, SPO-2020/11-0014, SPO-2021/03-0009, SPO-2021/01-0030, SPO-2020/10-0034, SPO-2021/01-0090, SPO-2020/11-0005, SPO-2022/05-0016</v>
          </cell>
        </row>
        <row r="12130">
          <cell r="I12130" t="str">
            <v>F</v>
          </cell>
          <cell r="J12130">
            <v>265000</v>
          </cell>
          <cell r="K12130">
            <v>265000</v>
          </cell>
          <cell r="L12130">
            <v>265000</v>
          </cell>
          <cell r="M12130" t="str">
            <v>F</v>
          </cell>
          <cell r="N12130">
            <v>1</v>
          </cell>
          <cell r="O12130" t="str">
            <v>L</v>
          </cell>
        </row>
        <row r="12131">
          <cell r="G12131" t="str">
            <v>SPO-2021/01-0086</v>
          </cell>
        </row>
        <row r="12131">
          <cell r="I12131" t="str">
            <v>F</v>
          </cell>
          <cell r="J12131">
            <v>18762.5</v>
          </cell>
          <cell r="K12131">
            <v>18762.5</v>
          </cell>
          <cell r="L12131">
            <v>56287.5</v>
          </cell>
          <cell r="M12131" t="str">
            <v>F</v>
          </cell>
          <cell r="N12131">
            <v>3</v>
          </cell>
        </row>
        <row r="12132">
          <cell r="G12132" t="str">
            <v>SPO-2020/11-0001, SPO-2020/12-0015</v>
          </cell>
        </row>
        <row r="12132">
          <cell r="I12132" t="str">
            <v>F</v>
          </cell>
          <cell r="J12132">
            <v>113200</v>
          </cell>
          <cell r="K12132">
            <v>113200</v>
          </cell>
          <cell r="L12132">
            <v>339600</v>
          </cell>
          <cell r="M12132" t="str">
            <v>F</v>
          </cell>
          <cell r="N12132">
            <v>3</v>
          </cell>
        </row>
        <row r="12133">
          <cell r="F12133" t="str">
            <v>CAIU7342624</v>
          </cell>
          <cell r="G12133" t="str">
            <v>GR-2020/10-0018</v>
          </cell>
          <cell r="H12133" t="str">
            <v>202008-S0088</v>
          </cell>
          <cell r="I12133" t="str">
            <v>F</v>
          </cell>
          <cell r="J12133">
            <v>13111.67</v>
          </cell>
          <cell r="K12133">
            <v>13111.67</v>
          </cell>
          <cell r="L12133">
            <v>54902.5</v>
          </cell>
          <cell r="M12133" t="str">
            <v>F</v>
          </cell>
          <cell r="N12133">
            <v>4.1873</v>
          </cell>
        </row>
        <row r="12134">
          <cell r="F12134" t="str">
            <v>CCLU7378782</v>
          </cell>
          <cell r="G12134" t="str">
            <v>GR-2020/10-0014</v>
          </cell>
          <cell r="H12134" t="str">
            <v>202003-S0044, 202002-S0038, 202002-S0029, 201809-S0042, 201911-S0080, 201910-S0067, 202007-S0055, 201911-S0044, 202005-S0021, 202007-S0064</v>
          </cell>
          <cell r="I12134" t="str">
            <v>F</v>
          </cell>
          <cell r="J12134">
            <v>16034.86</v>
          </cell>
          <cell r="K12134">
            <v>16034.86</v>
          </cell>
          <cell r="L12134">
            <v>67142.77</v>
          </cell>
          <cell r="M12134" t="str">
            <v>F</v>
          </cell>
          <cell r="N12134">
            <v>4.1873</v>
          </cell>
        </row>
        <row r="12135">
          <cell r="G12135" t="str">
            <v>SPO-2020/10-0012</v>
          </cell>
        </row>
        <row r="12135">
          <cell r="I12135" t="str">
            <v>F</v>
          </cell>
          <cell r="J12135">
            <v>30171</v>
          </cell>
          <cell r="K12135">
            <v>30171</v>
          </cell>
          <cell r="L12135">
            <v>90513</v>
          </cell>
          <cell r="M12135" t="str">
            <v>F</v>
          </cell>
          <cell r="N12135">
            <v>3</v>
          </cell>
        </row>
        <row r="12136">
          <cell r="G12136" t="str">
            <v>GR-2020/09-0067</v>
          </cell>
        </row>
        <row r="12136">
          <cell r="I12136" t="str">
            <v>F</v>
          </cell>
          <cell r="J12136">
            <v>526.6</v>
          </cell>
          <cell r="K12136">
            <v>526.6</v>
          </cell>
          <cell r="L12136">
            <v>526.6</v>
          </cell>
          <cell r="M12136" t="str">
            <v>F</v>
          </cell>
          <cell r="N12136">
            <v>1</v>
          </cell>
        </row>
        <row r="12137">
          <cell r="G12137" t="str">
            <v>SPO-2020/12-0033</v>
          </cell>
        </row>
        <row r="12137">
          <cell r="I12137" t="str">
            <v>F</v>
          </cell>
          <cell r="J12137">
            <v>4800</v>
          </cell>
          <cell r="K12137">
            <v>4800</v>
          </cell>
          <cell r="L12137">
            <v>14400</v>
          </cell>
          <cell r="M12137" t="str">
            <v>F</v>
          </cell>
          <cell r="N12137">
            <v>3</v>
          </cell>
        </row>
        <row r="12138">
          <cell r="G12138" t="str">
            <v>SPO-2020/10-0008, SPO-2020/12-0010, SPO-2021/01-0033, SPO-2020/10-0052, SPO-2020/10-0051, SPO-2020/12-0012, SPO-2020/10-0006, SPO-2020/12-0011, SPO-2021/04-0003</v>
          </cell>
        </row>
        <row r="12138">
          <cell r="I12138" t="str">
            <v>F</v>
          </cell>
          <cell r="J12138">
            <v>455935</v>
          </cell>
          <cell r="K12138">
            <v>455935</v>
          </cell>
          <cell r="L12138">
            <v>1367805</v>
          </cell>
          <cell r="M12138" t="str">
            <v>F</v>
          </cell>
          <cell r="N12138">
            <v>3</v>
          </cell>
        </row>
        <row r="12139">
          <cell r="G12139" t="str">
            <v>SPO-2020/12-0023, SPO-2021/04-0027, SPO-2021/01-0020</v>
          </cell>
        </row>
        <row r="12139">
          <cell r="I12139" t="str">
            <v>F</v>
          </cell>
          <cell r="J12139">
            <v>37350</v>
          </cell>
          <cell r="K12139">
            <v>37350</v>
          </cell>
          <cell r="L12139">
            <v>112050</v>
          </cell>
          <cell r="M12139" t="str">
            <v>F</v>
          </cell>
          <cell r="N12139">
            <v>3</v>
          </cell>
        </row>
        <row r="12140">
          <cell r="G12140" t="str">
            <v>SPO-2020/10-0011</v>
          </cell>
        </row>
        <row r="12140">
          <cell r="I12140" t="str">
            <v>F</v>
          </cell>
          <cell r="J12140">
            <v>34884</v>
          </cell>
          <cell r="K12140">
            <v>34884</v>
          </cell>
          <cell r="L12140">
            <v>104652</v>
          </cell>
          <cell r="M12140" t="str">
            <v>F</v>
          </cell>
          <cell r="N12140">
            <v>3</v>
          </cell>
        </row>
        <row r="12141">
          <cell r="I12141" t="str">
            <v>F</v>
          </cell>
          <cell r="J12141">
            <v>77480</v>
          </cell>
          <cell r="K12141">
            <v>77480</v>
          </cell>
          <cell r="L12141">
            <v>232440</v>
          </cell>
          <cell r="M12141" t="str">
            <v>F</v>
          </cell>
          <cell r="N12141">
            <v>3</v>
          </cell>
        </row>
        <row r="12142">
          <cell r="G12142" t="str">
            <v>SPO-2020/11-0029</v>
          </cell>
        </row>
        <row r="12142">
          <cell r="I12142" t="str">
            <v>F</v>
          </cell>
          <cell r="J12142">
            <v>460</v>
          </cell>
          <cell r="K12142">
            <v>460</v>
          </cell>
          <cell r="L12142">
            <v>1380</v>
          </cell>
          <cell r="M12142" t="str">
            <v>F</v>
          </cell>
          <cell r="N12142">
            <v>3</v>
          </cell>
        </row>
        <row r="12143">
          <cell r="I12143" t="str">
            <v>F</v>
          </cell>
          <cell r="J12143">
            <v>1100</v>
          </cell>
          <cell r="K12143">
            <v>1100</v>
          </cell>
          <cell r="L12143">
            <v>3300</v>
          </cell>
          <cell r="M12143" t="str">
            <v>F</v>
          </cell>
          <cell r="N12143">
            <v>3</v>
          </cell>
        </row>
        <row r="12144">
          <cell r="G12144" t="str">
            <v>SPO-2020/10-0012</v>
          </cell>
        </row>
        <row r="12144">
          <cell r="I12144" t="str">
            <v>F</v>
          </cell>
          <cell r="J12144">
            <v>2400</v>
          </cell>
          <cell r="K12144">
            <v>2400</v>
          </cell>
          <cell r="L12144">
            <v>7200</v>
          </cell>
          <cell r="M12144" t="str">
            <v>F</v>
          </cell>
          <cell r="N12144">
            <v>3</v>
          </cell>
        </row>
        <row r="12145">
          <cell r="G12145" t="str">
            <v>SPO-2020/12-0044, SPO-2020/10-0011</v>
          </cell>
        </row>
        <row r="12145">
          <cell r="I12145" t="str">
            <v>F</v>
          </cell>
          <cell r="J12145">
            <v>12946</v>
          </cell>
          <cell r="K12145">
            <v>12946</v>
          </cell>
          <cell r="L12145">
            <v>38838</v>
          </cell>
          <cell r="M12145" t="str">
            <v>F</v>
          </cell>
          <cell r="N12145">
            <v>3</v>
          </cell>
        </row>
        <row r="12146">
          <cell r="G12146" t="str">
            <v>SPO-2021/03-0002, SPO-2021/01-0050</v>
          </cell>
        </row>
        <row r="12146">
          <cell r="I12146" t="str">
            <v>F</v>
          </cell>
          <cell r="J12146">
            <v>4480</v>
          </cell>
          <cell r="K12146">
            <v>4480</v>
          </cell>
          <cell r="L12146">
            <v>13440</v>
          </cell>
          <cell r="M12146" t="str">
            <v>F</v>
          </cell>
          <cell r="N12146">
            <v>3</v>
          </cell>
        </row>
        <row r="12147">
          <cell r="G12147" t="str">
            <v>SPO-2021/01-0040</v>
          </cell>
        </row>
        <row r="12147">
          <cell r="I12147" t="str">
            <v>F</v>
          </cell>
          <cell r="J12147">
            <v>56628.6</v>
          </cell>
          <cell r="K12147">
            <v>56628.6</v>
          </cell>
          <cell r="L12147">
            <v>169885.8</v>
          </cell>
          <cell r="M12147" t="str">
            <v>F</v>
          </cell>
          <cell r="N12147">
            <v>3</v>
          </cell>
        </row>
        <row r="12148">
          <cell r="G12148" t="str">
            <v>SPO-2020/10-0017</v>
          </cell>
        </row>
        <row r="12148">
          <cell r="I12148" t="str">
            <v>F</v>
          </cell>
          <cell r="J12148">
            <v>32500</v>
          </cell>
          <cell r="K12148">
            <v>32500</v>
          </cell>
          <cell r="L12148">
            <v>97500</v>
          </cell>
          <cell r="M12148" t="str">
            <v>F</v>
          </cell>
          <cell r="N12148">
            <v>3</v>
          </cell>
          <cell r="O12148" t="str">
            <v>N</v>
          </cell>
        </row>
        <row r="12149">
          <cell r="G12149" t="str">
            <v>SPO-2020/12-0015, SPO-2021/01-0009</v>
          </cell>
        </row>
        <row r="12149">
          <cell r="I12149" t="str">
            <v>F</v>
          </cell>
          <cell r="J12149">
            <v>73336</v>
          </cell>
          <cell r="K12149">
            <v>73336</v>
          </cell>
          <cell r="L12149">
            <v>220008</v>
          </cell>
          <cell r="M12149" t="str">
            <v>F</v>
          </cell>
          <cell r="N12149">
            <v>3</v>
          </cell>
        </row>
        <row r="12150">
          <cell r="G12150" t="str">
            <v>SPO-2020/12-0041, SPO-2020/11-0030</v>
          </cell>
        </row>
        <row r="12150">
          <cell r="I12150" t="str">
            <v>F</v>
          </cell>
          <cell r="J12150">
            <v>62.8</v>
          </cell>
          <cell r="K12150">
            <v>62.8</v>
          </cell>
          <cell r="L12150">
            <v>188.4</v>
          </cell>
          <cell r="M12150" t="str">
            <v>F</v>
          </cell>
          <cell r="N12150">
            <v>3</v>
          </cell>
        </row>
        <row r="12151">
          <cell r="G12151" t="str">
            <v>SPO-2020/10-0027</v>
          </cell>
        </row>
        <row r="12151">
          <cell r="I12151" t="str">
            <v>F</v>
          </cell>
          <cell r="J12151">
            <v>7600</v>
          </cell>
          <cell r="K12151">
            <v>7600</v>
          </cell>
          <cell r="L12151">
            <v>22800</v>
          </cell>
          <cell r="M12151" t="str">
            <v>F</v>
          </cell>
          <cell r="N12151">
            <v>3</v>
          </cell>
        </row>
        <row r="12152">
          <cell r="I12152" t="str">
            <v>F</v>
          </cell>
          <cell r="J12152">
            <v>3100</v>
          </cell>
          <cell r="K12152">
            <v>3100</v>
          </cell>
          <cell r="L12152">
            <v>9300</v>
          </cell>
          <cell r="M12152" t="str">
            <v>F</v>
          </cell>
          <cell r="N12152">
            <v>3</v>
          </cell>
        </row>
        <row r="12153">
          <cell r="I12153" t="str">
            <v>F</v>
          </cell>
          <cell r="J12153">
            <v>23000</v>
          </cell>
          <cell r="K12153">
            <v>23000</v>
          </cell>
          <cell r="L12153">
            <v>69000</v>
          </cell>
          <cell r="M12153" t="str">
            <v>F</v>
          </cell>
          <cell r="N12153">
            <v>3</v>
          </cell>
        </row>
        <row r="12154">
          <cell r="G12154" t="str">
            <v>SPO-2021/01-0006, SPO-2021/01-0029, SPO-2020/11-0003</v>
          </cell>
        </row>
        <row r="12154">
          <cell r="I12154" t="str">
            <v>F</v>
          </cell>
          <cell r="J12154">
            <v>39000</v>
          </cell>
          <cell r="K12154">
            <v>39000</v>
          </cell>
          <cell r="L12154">
            <v>117000</v>
          </cell>
          <cell r="M12154" t="str">
            <v>F</v>
          </cell>
          <cell r="N12154">
            <v>3</v>
          </cell>
        </row>
        <row r="12155">
          <cell r="G12155" t="str">
            <v>SPO-2020/12-0030</v>
          </cell>
        </row>
        <row r="12155">
          <cell r="I12155" t="str">
            <v>F</v>
          </cell>
          <cell r="J12155">
            <v>260</v>
          </cell>
          <cell r="K12155">
            <v>260</v>
          </cell>
          <cell r="L12155">
            <v>780</v>
          </cell>
          <cell r="M12155" t="str">
            <v>F</v>
          </cell>
          <cell r="N12155">
            <v>3</v>
          </cell>
        </row>
        <row r="12156">
          <cell r="G12156" t="str">
            <v>SPO-2021/01-0032, SPO-2021/11-0038, SPO-2021/01-0035, SPO-2021/01-0030, SPO-2021/03-0009, SPO-2021/10-0009, SPO-2021/05-0016, SPO-2021/04-0004</v>
          </cell>
        </row>
        <row r="12156">
          <cell r="I12156" t="str">
            <v>F</v>
          </cell>
          <cell r="J12156">
            <v>88250</v>
          </cell>
          <cell r="K12156">
            <v>88250</v>
          </cell>
          <cell r="L12156">
            <v>88250</v>
          </cell>
          <cell r="M12156" t="str">
            <v>F</v>
          </cell>
          <cell r="N12156">
            <v>1</v>
          </cell>
        </row>
        <row r="12157">
          <cell r="G12157" t="str">
            <v>SPO-2021/01-0010</v>
          </cell>
        </row>
        <row r="12157">
          <cell r="I12157" t="str">
            <v>F</v>
          </cell>
          <cell r="J12157">
            <v>4200</v>
          </cell>
          <cell r="K12157">
            <v>4200</v>
          </cell>
          <cell r="L12157">
            <v>12600</v>
          </cell>
          <cell r="M12157" t="str">
            <v>F</v>
          </cell>
          <cell r="N12157">
            <v>3</v>
          </cell>
        </row>
        <row r="12158">
          <cell r="I12158" t="str">
            <v>T</v>
          </cell>
          <cell r="J12158">
            <v>7300</v>
          </cell>
          <cell r="K12158">
            <v>7300</v>
          </cell>
          <cell r="L12158">
            <v>21900</v>
          </cell>
          <cell r="M12158" t="str">
            <v>F</v>
          </cell>
          <cell r="N12158">
            <v>3</v>
          </cell>
        </row>
        <row r="12159">
          <cell r="F12159" t="str">
            <v>TLLU5840263</v>
          </cell>
          <cell r="G12159" t="str">
            <v>GR-2020/09-0075</v>
          </cell>
          <cell r="H12159" t="str">
            <v>202005-S0013</v>
          </cell>
          <cell r="I12159" t="str">
            <v>F</v>
          </cell>
          <cell r="J12159">
            <v>14586.75</v>
          </cell>
          <cell r="K12159">
            <v>14586.75</v>
          </cell>
          <cell r="L12159">
            <v>61338.74</v>
          </cell>
          <cell r="M12159" t="str">
            <v>F</v>
          </cell>
          <cell r="N12159">
            <v>4.2051</v>
          </cell>
        </row>
        <row r="12160">
          <cell r="G12160" t="str">
            <v>SPO-2021/01-0020, SPO-2020/11-0018, SPO-2020/12-0023</v>
          </cell>
        </row>
        <row r="12160">
          <cell r="I12160" t="str">
            <v>F</v>
          </cell>
          <cell r="J12160">
            <v>20180</v>
          </cell>
          <cell r="K12160">
            <v>20180</v>
          </cell>
          <cell r="L12160">
            <v>60540</v>
          </cell>
          <cell r="M12160" t="str">
            <v>F</v>
          </cell>
          <cell r="N12160">
            <v>3</v>
          </cell>
        </row>
        <row r="12161">
          <cell r="F12161" t="str">
            <v>BMOU4126426</v>
          </cell>
          <cell r="G12161" t="str">
            <v>GR-2020/09-0073</v>
          </cell>
          <cell r="H12161" t="str">
            <v>202006-S0073, 201907-S0014</v>
          </cell>
          <cell r="I12161" t="str">
            <v>F</v>
          </cell>
          <cell r="J12161">
            <v>20411.25</v>
          </cell>
          <cell r="K12161">
            <v>20411.25</v>
          </cell>
          <cell r="L12161">
            <v>85831.35</v>
          </cell>
          <cell r="M12161" t="str">
            <v>F</v>
          </cell>
          <cell r="N12161">
            <v>4.2051</v>
          </cell>
        </row>
        <row r="12162">
          <cell r="F12162" t="str">
            <v>TCNU7247106</v>
          </cell>
          <cell r="G12162" t="str">
            <v>GR-2020/09-0072</v>
          </cell>
          <cell r="H12162" t="str">
            <v>202005-S0016</v>
          </cell>
          <cell r="I12162" t="str">
            <v>F</v>
          </cell>
          <cell r="J12162">
            <v>22118.04</v>
          </cell>
          <cell r="K12162">
            <v>22118.04</v>
          </cell>
          <cell r="L12162">
            <v>93008.57</v>
          </cell>
          <cell r="M12162" t="str">
            <v>F</v>
          </cell>
          <cell r="N12162">
            <v>4.2051</v>
          </cell>
        </row>
        <row r="12163">
          <cell r="F12163" t="str">
            <v>BSIU9345675</v>
          </cell>
          <cell r="G12163" t="str">
            <v>GR-2020/09-0069</v>
          </cell>
          <cell r="H12163" t="str">
            <v>202007-S0050, 202007-S0078, 202007-S0014, 202007-S0084</v>
          </cell>
          <cell r="I12163" t="str">
            <v>F</v>
          </cell>
          <cell r="J12163">
            <v>16209.39</v>
          </cell>
          <cell r="K12163">
            <v>16209.39</v>
          </cell>
          <cell r="L12163">
            <v>68162.11</v>
          </cell>
          <cell r="M12163" t="str">
            <v>F</v>
          </cell>
          <cell r="N12163">
            <v>4.2051</v>
          </cell>
        </row>
        <row r="12164">
          <cell r="G12164" t="str">
            <v>SPO-2021/05-0046, SPO-2021/01-0056</v>
          </cell>
        </row>
        <row r="12164">
          <cell r="I12164" t="str">
            <v>F</v>
          </cell>
          <cell r="J12164">
            <v>11250</v>
          </cell>
          <cell r="K12164">
            <v>11250</v>
          </cell>
          <cell r="L12164">
            <v>33750</v>
          </cell>
          <cell r="M12164" t="str">
            <v>F</v>
          </cell>
          <cell r="N12164">
            <v>3</v>
          </cell>
        </row>
        <row r="12165">
          <cell r="G12165" t="str">
            <v>SPO-2020/10-0022</v>
          </cell>
        </row>
        <row r="12165">
          <cell r="I12165" t="str">
            <v>F</v>
          </cell>
          <cell r="J12165">
            <v>25913.6</v>
          </cell>
          <cell r="K12165">
            <v>25913.6</v>
          </cell>
          <cell r="L12165">
            <v>77740.8</v>
          </cell>
          <cell r="M12165" t="str">
            <v>F</v>
          </cell>
          <cell r="N12165">
            <v>3</v>
          </cell>
        </row>
        <row r="12166">
          <cell r="F12166" t="str">
            <v>BSIU9345675</v>
          </cell>
          <cell r="G12166" t="str">
            <v>GR-2020/09-0068</v>
          </cell>
        </row>
        <row r="12166">
          <cell r="I12166" t="str">
            <v>F</v>
          </cell>
          <cell r="J12166">
            <v>718</v>
          </cell>
          <cell r="K12166">
            <v>718</v>
          </cell>
          <cell r="L12166">
            <v>3019.26</v>
          </cell>
          <cell r="M12166" t="str">
            <v>F</v>
          </cell>
          <cell r="N12166">
            <v>4.2051</v>
          </cell>
        </row>
        <row r="12167">
          <cell r="F12167" t="str">
            <v>PCIU8539766</v>
          </cell>
          <cell r="G12167" t="str">
            <v>GR-2020/09-0059</v>
          </cell>
          <cell r="H12167" t="str">
            <v>202008-S0041</v>
          </cell>
          <cell r="I12167" t="str">
            <v>F</v>
          </cell>
          <cell r="J12167">
            <v>3156.07</v>
          </cell>
          <cell r="K12167">
            <v>3156.07</v>
          </cell>
          <cell r="L12167">
            <v>3156.07</v>
          </cell>
          <cell r="M12167" t="str">
            <v>F</v>
          </cell>
          <cell r="N12167">
            <v>1</v>
          </cell>
        </row>
        <row r="12168">
          <cell r="G12168" t="str">
            <v>SPO-2020/11-0030, SPO-2020/12-0004, SPO-2021/10-0013, SPO-2020/12-0041, SPO-2020/10-0046, SPO-2021/01-0060</v>
          </cell>
        </row>
        <row r="12168">
          <cell r="I12168" t="str">
            <v>F</v>
          </cell>
          <cell r="J12168">
            <v>11757.9</v>
          </cell>
          <cell r="K12168">
            <v>11757.9</v>
          </cell>
          <cell r="L12168">
            <v>94063.2</v>
          </cell>
          <cell r="M12168" t="str">
            <v>F</v>
          </cell>
          <cell r="N12168">
            <v>8</v>
          </cell>
        </row>
        <row r="12169">
          <cell r="G12169" t="str">
            <v>SPO-2020/09-0023, SPO-2020/10-0015, SPO-2020/09-0024, SPO-2020/10-0012, SPO-2020/10-0016</v>
          </cell>
        </row>
        <row r="12169">
          <cell r="I12169" t="str">
            <v>F</v>
          </cell>
          <cell r="J12169">
            <v>114576</v>
          </cell>
          <cell r="K12169">
            <v>114576</v>
          </cell>
          <cell r="L12169">
            <v>343728</v>
          </cell>
          <cell r="M12169" t="str">
            <v>F</v>
          </cell>
          <cell r="N12169">
            <v>3</v>
          </cell>
        </row>
        <row r="12170">
          <cell r="F12170" t="str">
            <v>PCIU8539766</v>
          </cell>
          <cell r="G12170" t="str">
            <v>GR-2020/09-0058</v>
          </cell>
          <cell r="H12170" t="str">
            <v>201908-S0029, 202002-S0071, 202006-S0022, 201911-S0016, 202002-S0012, 202006-S0066, 202006-S0039</v>
          </cell>
          <cell r="I12170" t="str">
            <v>F</v>
          </cell>
          <cell r="J12170">
            <v>55129.44</v>
          </cell>
          <cell r="K12170">
            <v>55129.44</v>
          </cell>
          <cell r="L12170">
            <v>55129.44</v>
          </cell>
          <cell r="M12170" t="str">
            <v>F</v>
          </cell>
          <cell r="N12170">
            <v>1</v>
          </cell>
        </row>
        <row r="12171">
          <cell r="F12171" t="str">
            <v>PCIU8539766</v>
          </cell>
          <cell r="G12171" t="str">
            <v>GR-2020/09-0057</v>
          </cell>
          <cell r="H12171" t="str">
            <v>202007-S0083, 202008-S0043, 202008-S0022, 202007-S0026</v>
          </cell>
          <cell r="I12171" t="str">
            <v>F</v>
          </cell>
          <cell r="J12171">
            <v>22606.54</v>
          </cell>
          <cell r="K12171">
            <v>22606.54</v>
          </cell>
          <cell r="L12171">
            <v>22606.54</v>
          </cell>
          <cell r="M12171" t="str">
            <v>F</v>
          </cell>
          <cell r="N12171">
            <v>1</v>
          </cell>
        </row>
        <row r="12172">
          <cell r="F12172" t="str">
            <v>PCIU8539766</v>
          </cell>
          <cell r="G12172" t="str">
            <v>GR-2020/09-0056</v>
          </cell>
          <cell r="H12172" t="str">
            <v>202008-S0027</v>
          </cell>
          <cell r="I12172" t="str">
            <v>F</v>
          </cell>
          <cell r="J12172">
            <v>2822.5</v>
          </cell>
          <cell r="K12172">
            <v>2822.5</v>
          </cell>
          <cell r="L12172">
            <v>2822.5</v>
          </cell>
          <cell r="M12172" t="str">
            <v>F</v>
          </cell>
          <cell r="N12172">
            <v>1</v>
          </cell>
        </row>
        <row r="12173">
          <cell r="F12173" t="str">
            <v>PCIU8539766</v>
          </cell>
          <cell r="G12173" t="str">
            <v>GR-2020/09-0055</v>
          </cell>
          <cell r="H12173" t="str">
            <v>202007-S0004</v>
          </cell>
          <cell r="I12173" t="str">
            <v>F</v>
          </cell>
          <cell r="J12173">
            <v>10357.1</v>
          </cell>
          <cell r="K12173">
            <v>10357.1</v>
          </cell>
          <cell r="L12173">
            <v>10357.1</v>
          </cell>
          <cell r="M12173" t="str">
            <v>F</v>
          </cell>
          <cell r="N12173">
            <v>1</v>
          </cell>
        </row>
        <row r="12174">
          <cell r="G12174" t="str">
            <v>GR-2020/09-0037</v>
          </cell>
        </row>
        <row r="12174">
          <cell r="I12174" t="str">
            <v>F</v>
          </cell>
          <cell r="J12174">
            <v>12.52</v>
          </cell>
          <cell r="K12174">
            <v>12.52</v>
          </cell>
          <cell r="L12174">
            <v>12.52</v>
          </cell>
          <cell r="M12174" t="str">
            <v>F</v>
          </cell>
          <cell r="N12174">
            <v>1</v>
          </cell>
        </row>
        <row r="12175">
          <cell r="F12175" t="str">
            <v>PCIU8539766</v>
          </cell>
          <cell r="G12175" t="str">
            <v>GR-2020/09-0054</v>
          </cell>
          <cell r="H12175" t="str">
            <v>202005-S0027, 202006-S0084</v>
          </cell>
          <cell r="I12175" t="str">
            <v>F</v>
          </cell>
          <cell r="J12175">
            <v>49941.25</v>
          </cell>
          <cell r="K12175">
            <v>49941.25</v>
          </cell>
          <cell r="L12175">
            <v>49941.25</v>
          </cell>
          <cell r="M12175" t="str">
            <v>F</v>
          </cell>
          <cell r="N12175">
            <v>1</v>
          </cell>
        </row>
        <row r="12176">
          <cell r="F12176" t="str">
            <v>PCIU8539766</v>
          </cell>
          <cell r="G12176" t="str">
            <v>GR-2020/09-0053</v>
          </cell>
          <cell r="H12176" t="str">
            <v>202006-S0071</v>
          </cell>
          <cell r="I12176" t="str">
            <v>F</v>
          </cell>
          <cell r="J12176">
            <v>22003.13</v>
          </cell>
          <cell r="K12176">
            <v>22003.13</v>
          </cell>
          <cell r="L12176">
            <v>22003.13</v>
          </cell>
          <cell r="M12176" t="str">
            <v>F</v>
          </cell>
          <cell r="N12176">
            <v>1</v>
          </cell>
        </row>
        <row r="12177">
          <cell r="F12177" t="str">
            <v>PCIU8539766</v>
          </cell>
          <cell r="G12177" t="str">
            <v>GR-2020/09-0052</v>
          </cell>
          <cell r="H12177" t="str">
            <v>202007-S0056</v>
          </cell>
          <cell r="I12177" t="str">
            <v>F</v>
          </cell>
          <cell r="J12177">
            <v>61199.85</v>
          </cell>
          <cell r="K12177">
            <v>61199.85</v>
          </cell>
          <cell r="L12177">
            <v>61199.85</v>
          </cell>
          <cell r="M12177" t="str">
            <v>F</v>
          </cell>
          <cell r="N12177">
            <v>1</v>
          </cell>
        </row>
        <row r="12178">
          <cell r="G12178" t="str">
            <v>GR-2020/09-0033</v>
          </cell>
        </row>
        <row r="12178">
          <cell r="I12178" t="str">
            <v>F</v>
          </cell>
          <cell r="J12178">
            <v>16.3</v>
          </cell>
          <cell r="K12178">
            <v>16.3</v>
          </cell>
          <cell r="L12178">
            <v>16.3</v>
          </cell>
          <cell r="M12178" t="str">
            <v>F</v>
          </cell>
          <cell r="N12178">
            <v>1</v>
          </cell>
        </row>
        <row r="12179">
          <cell r="F12179" t="str">
            <v>PCIU8539766</v>
          </cell>
          <cell r="G12179" t="str">
            <v>GR-2020/09-0051</v>
          </cell>
        </row>
        <row r="12179">
          <cell r="I12179" t="str">
            <v>F</v>
          </cell>
          <cell r="J12179">
            <v>831.73</v>
          </cell>
          <cell r="K12179">
            <v>831.73</v>
          </cell>
          <cell r="L12179">
            <v>831.73</v>
          </cell>
          <cell r="M12179" t="str">
            <v>F</v>
          </cell>
          <cell r="N12179">
            <v>1</v>
          </cell>
        </row>
        <row r="12180">
          <cell r="I12180" t="str">
            <v>F</v>
          </cell>
          <cell r="J12180">
            <v>2412</v>
          </cell>
          <cell r="K12180">
            <v>2412</v>
          </cell>
          <cell r="L12180">
            <v>7236</v>
          </cell>
          <cell r="M12180" t="str">
            <v>F</v>
          </cell>
          <cell r="N12180">
            <v>3</v>
          </cell>
        </row>
        <row r="12181">
          <cell r="F12181" t="str">
            <v>PCIU8539766</v>
          </cell>
          <cell r="G12181" t="str">
            <v>GR-2020/09-0050</v>
          </cell>
          <cell r="H12181" t="str">
            <v>202008-S0013, 202007-S0019, 202007-S0045, 202007-S0032, 202006-S0026, 202008-S0048</v>
          </cell>
          <cell r="I12181" t="str">
            <v>F</v>
          </cell>
          <cell r="J12181">
            <v>104246.87</v>
          </cell>
          <cell r="K12181">
            <v>104246.87</v>
          </cell>
          <cell r="L12181">
            <v>104246.87</v>
          </cell>
          <cell r="M12181" t="str">
            <v>F</v>
          </cell>
          <cell r="N12181">
            <v>1</v>
          </cell>
        </row>
        <row r="12182">
          <cell r="G12182" t="str">
            <v>SPO-2020/10-0004</v>
          </cell>
        </row>
        <row r="12182">
          <cell r="I12182" t="str">
            <v>F</v>
          </cell>
          <cell r="J12182">
            <v>260</v>
          </cell>
          <cell r="K12182">
            <v>260</v>
          </cell>
          <cell r="L12182">
            <v>780</v>
          </cell>
          <cell r="M12182" t="str">
            <v>F</v>
          </cell>
          <cell r="N12182">
            <v>3</v>
          </cell>
        </row>
        <row r="12183">
          <cell r="G12183" t="str">
            <v>GR-2020/09-0036</v>
          </cell>
        </row>
        <row r="12183">
          <cell r="I12183" t="str">
            <v>F</v>
          </cell>
          <cell r="J12183">
            <v>701.59</v>
          </cell>
          <cell r="K12183">
            <v>701.59</v>
          </cell>
          <cell r="L12183">
            <v>701.59</v>
          </cell>
          <cell r="M12183" t="str">
            <v>F</v>
          </cell>
          <cell r="N12183">
            <v>1</v>
          </cell>
        </row>
        <row r="12184">
          <cell r="G12184" t="str">
            <v>GR-2020/09-0038</v>
          </cell>
        </row>
        <row r="12184">
          <cell r="I12184" t="str">
            <v>F</v>
          </cell>
          <cell r="J12184">
            <v>260</v>
          </cell>
          <cell r="K12184">
            <v>260</v>
          </cell>
          <cell r="L12184">
            <v>260</v>
          </cell>
          <cell r="M12184" t="str">
            <v>F</v>
          </cell>
          <cell r="N12184">
            <v>1</v>
          </cell>
        </row>
        <row r="12185">
          <cell r="G12185" t="str">
            <v>GR-2020/09-0032</v>
          </cell>
        </row>
        <row r="12185">
          <cell r="I12185" t="str">
            <v>F</v>
          </cell>
          <cell r="J12185">
            <v>21.22</v>
          </cell>
          <cell r="K12185">
            <v>21.22</v>
          </cell>
          <cell r="L12185">
            <v>21.22</v>
          </cell>
          <cell r="M12185" t="str">
            <v>F</v>
          </cell>
          <cell r="N12185">
            <v>1</v>
          </cell>
        </row>
        <row r="12186">
          <cell r="G12186" t="str">
            <v>SPO-2020/11-0006</v>
          </cell>
        </row>
        <row r="12186">
          <cell r="I12186" t="str">
            <v>F</v>
          </cell>
          <cell r="J12186">
            <v>20649.6</v>
          </cell>
          <cell r="K12186">
            <v>20649.6</v>
          </cell>
          <cell r="L12186">
            <v>61948.8</v>
          </cell>
          <cell r="M12186" t="str">
            <v>F</v>
          </cell>
          <cell r="N12186">
            <v>3</v>
          </cell>
        </row>
        <row r="12187">
          <cell r="G12187" t="str">
            <v>SPO-2020/12-0044, SPO-2020/10-0011</v>
          </cell>
        </row>
        <row r="12187">
          <cell r="I12187" t="str">
            <v>F</v>
          </cell>
          <cell r="J12187">
            <v>61890</v>
          </cell>
          <cell r="K12187">
            <v>61890</v>
          </cell>
          <cell r="L12187">
            <v>185670</v>
          </cell>
          <cell r="M12187" t="str">
            <v>F</v>
          </cell>
          <cell r="N12187">
            <v>3</v>
          </cell>
        </row>
        <row r="12188">
          <cell r="G12188" t="str">
            <v>SPO-2021/01-0001</v>
          </cell>
        </row>
        <row r="12188">
          <cell r="I12188" t="str">
            <v>F</v>
          </cell>
          <cell r="J12188">
            <v>24057</v>
          </cell>
          <cell r="K12188">
            <v>24057</v>
          </cell>
          <cell r="L12188">
            <v>72171</v>
          </cell>
          <cell r="M12188" t="str">
            <v>F</v>
          </cell>
          <cell r="N12188">
            <v>3</v>
          </cell>
        </row>
        <row r="12189">
          <cell r="G12189" t="str">
            <v>SPO-2022/12-0068, SPO-2022/03-0024, SPO-2022/10-0010, SPO-2021/01-0005, SPO-2021/12-0083, SPO-2021/11-0011, SPO-2021/05-0048, SPO-2021/01-0081, SPO-2020/12-0031, SPO-2022/11-0040, SPO-2021/12-0012, SPO-2022/09-0046</v>
          </cell>
        </row>
        <row r="12189">
          <cell r="I12189" t="str">
            <v>F</v>
          </cell>
          <cell r="J12189">
            <v>106890</v>
          </cell>
          <cell r="K12189">
            <v>106890</v>
          </cell>
          <cell r="L12189">
            <v>320670</v>
          </cell>
          <cell r="M12189" t="str">
            <v>F</v>
          </cell>
          <cell r="N12189">
            <v>3</v>
          </cell>
          <cell r="O12189" t="str">
            <v>L</v>
          </cell>
        </row>
        <row r="12190">
          <cell r="G12190" t="str">
            <v>GR-2020/09-0030</v>
          </cell>
        </row>
        <row r="12190">
          <cell r="I12190" t="str">
            <v>F</v>
          </cell>
          <cell r="J12190">
            <v>58.96</v>
          </cell>
          <cell r="K12190">
            <v>58.96</v>
          </cell>
          <cell r="L12190">
            <v>58.96</v>
          </cell>
          <cell r="M12190" t="str">
            <v>F</v>
          </cell>
          <cell r="N12190">
            <v>1</v>
          </cell>
        </row>
        <row r="12191">
          <cell r="F12191" t="str">
            <v>TCKU6220404</v>
          </cell>
          <cell r="G12191" t="str">
            <v>GR-2020/09-0048</v>
          </cell>
          <cell r="H12191" t="str">
            <v>202007-S0027</v>
          </cell>
          <cell r="I12191" t="str">
            <v>F</v>
          </cell>
          <cell r="J12191">
            <v>121.11</v>
          </cell>
          <cell r="K12191">
            <v>121.11</v>
          </cell>
          <cell r="L12191">
            <v>121.11</v>
          </cell>
          <cell r="M12191" t="str">
            <v>F</v>
          </cell>
          <cell r="N12191">
            <v>1</v>
          </cell>
        </row>
        <row r="12192">
          <cell r="G12192" t="str">
            <v>GR-2020/09-0029</v>
          </cell>
        </row>
        <row r="12192">
          <cell r="I12192" t="str">
            <v>F</v>
          </cell>
          <cell r="J12192">
            <v>610</v>
          </cell>
          <cell r="K12192">
            <v>610</v>
          </cell>
          <cell r="L12192">
            <v>610</v>
          </cell>
          <cell r="M12192" t="str">
            <v>F</v>
          </cell>
          <cell r="N12192">
            <v>1</v>
          </cell>
        </row>
        <row r="12193">
          <cell r="G12193" t="str">
            <v>SPO-2020/12-0006</v>
          </cell>
        </row>
        <row r="12193">
          <cell r="I12193" t="str">
            <v>F</v>
          </cell>
          <cell r="J12193">
            <v>730</v>
          </cell>
          <cell r="K12193">
            <v>730</v>
          </cell>
          <cell r="L12193">
            <v>2190</v>
          </cell>
          <cell r="M12193" t="str">
            <v>F</v>
          </cell>
          <cell r="N12193">
            <v>3</v>
          </cell>
        </row>
        <row r="12194">
          <cell r="G12194" t="str">
            <v>SPO-2020/11-0010</v>
          </cell>
        </row>
        <row r="12194">
          <cell r="I12194" t="str">
            <v>F</v>
          </cell>
          <cell r="J12194">
            <v>5208.5</v>
          </cell>
          <cell r="K12194">
            <v>5208.5</v>
          </cell>
          <cell r="L12194">
            <v>15625.5</v>
          </cell>
          <cell r="M12194" t="str">
            <v>F</v>
          </cell>
          <cell r="N12194">
            <v>3</v>
          </cell>
        </row>
        <row r="12195">
          <cell r="I12195" t="str">
            <v>F</v>
          </cell>
          <cell r="J12195">
            <v>29700</v>
          </cell>
          <cell r="K12195">
            <v>29700</v>
          </cell>
          <cell r="L12195">
            <v>89100</v>
          </cell>
          <cell r="M12195" t="str">
            <v>F</v>
          </cell>
          <cell r="N12195">
            <v>3</v>
          </cell>
        </row>
        <row r="12196">
          <cell r="G12196" t="str">
            <v>SPO-2020/12-0004, SPO-2020/11-0030, SPO-2020/12-0041, SPO-2020/10-0046</v>
          </cell>
        </row>
        <row r="12196">
          <cell r="I12196" t="str">
            <v>F</v>
          </cell>
          <cell r="J12196">
            <v>6137.3</v>
          </cell>
          <cell r="K12196">
            <v>6137.3</v>
          </cell>
          <cell r="L12196">
            <v>18411.9</v>
          </cell>
          <cell r="M12196" t="str">
            <v>F</v>
          </cell>
          <cell r="N12196">
            <v>3</v>
          </cell>
        </row>
        <row r="12197">
          <cell r="I12197" t="str">
            <v>F</v>
          </cell>
          <cell r="J12197">
            <v>80000</v>
          </cell>
          <cell r="K12197">
            <v>80000</v>
          </cell>
          <cell r="L12197">
            <v>240000</v>
          </cell>
          <cell r="M12197" t="str">
            <v>F</v>
          </cell>
          <cell r="N12197">
            <v>3</v>
          </cell>
        </row>
        <row r="12198">
          <cell r="I12198" t="str">
            <v>F</v>
          </cell>
          <cell r="J12198">
            <v>11600</v>
          </cell>
          <cell r="K12198">
            <v>11600</v>
          </cell>
          <cell r="L12198">
            <v>34800</v>
          </cell>
          <cell r="M12198" t="str">
            <v>F</v>
          </cell>
          <cell r="N12198">
            <v>3</v>
          </cell>
        </row>
        <row r="12199">
          <cell r="G12199" t="str">
            <v>SPO-2021/01-0036, SPO-2020/09-0027</v>
          </cell>
        </row>
        <row r="12199">
          <cell r="I12199" t="str">
            <v>F</v>
          </cell>
          <cell r="J12199">
            <v>714</v>
          </cell>
          <cell r="K12199">
            <v>714</v>
          </cell>
          <cell r="L12199">
            <v>2142</v>
          </cell>
          <cell r="M12199" t="str">
            <v>F</v>
          </cell>
          <cell r="N12199">
            <v>3</v>
          </cell>
        </row>
        <row r="12200">
          <cell r="G12200" t="str">
            <v>GR-2020/09-0035</v>
          </cell>
        </row>
        <row r="12200">
          <cell r="I12200" t="str">
            <v>F</v>
          </cell>
          <cell r="J12200">
            <v>1308.3</v>
          </cell>
          <cell r="K12200">
            <v>1308.3</v>
          </cell>
          <cell r="L12200">
            <v>1308.3</v>
          </cell>
          <cell r="M12200" t="str">
            <v>F</v>
          </cell>
          <cell r="N12200">
            <v>1</v>
          </cell>
        </row>
        <row r="12201">
          <cell r="G12201" t="str">
            <v>SPO-2021/01-0047</v>
          </cell>
        </row>
        <row r="12201">
          <cell r="I12201" t="str">
            <v>F</v>
          </cell>
          <cell r="J12201">
            <v>12196</v>
          </cell>
          <cell r="K12201">
            <v>12196</v>
          </cell>
          <cell r="L12201">
            <v>36588</v>
          </cell>
          <cell r="M12201" t="str">
            <v>F</v>
          </cell>
          <cell r="N12201">
            <v>3</v>
          </cell>
        </row>
        <row r="12202">
          <cell r="G12202" t="str">
            <v>SPO-2020/12-0018, SPO-2021/01-0084, SPO-2021/01-0014, SPO-2021/10-0034, SPO-2021/03-0014</v>
          </cell>
        </row>
        <row r="12202">
          <cell r="I12202" t="str">
            <v>F</v>
          </cell>
          <cell r="J12202">
            <v>21512.5</v>
          </cell>
          <cell r="K12202">
            <v>21512.5</v>
          </cell>
          <cell r="L12202">
            <v>64537.5</v>
          </cell>
          <cell r="M12202" t="str">
            <v>F</v>
          </cell>
          <cell r="N12202">
            <v>3</v>
          </cell>
        </row>
        <row r="12203">
          <cell r="G12203" t="str">
            <v>SPO-2020/11-0009</v>
          </cell>
        </row>
        <row r="12203">
          <cell r="I12203" t="str">
            <v>F</v>
          </cell>
          <cell r="J12203">
            <v>2449</v>
          </cell>
          <cell r="K12203">
            <v>2449</v>
          </cell>
          <cell r="L12203">
            <v>7347</v>
          </cell>
          <cell r="M12203" t="str">
            <v>F</v>
          </cell>
          <cell r="N12203">
            <v>3</v>
          </cell>
        </row>
        <row r="12204">
          <cell r="G12204" t="str">
            <v>SPO-2020/11-0001, SPO-2020/12-0025, SPO-2020/09-0033, SPO-2020/11-0002</v>
          </cell>
        </row>
        <row r="12204">
          <cell r="I12204" t="str">
            <v>F</v>
          </cell>
          <cell r="J12204">
            <v>229400</v>
          </cell>
          <cell r="K12204">
            <v>229400</v>
          </cell>
          <cell r="L12204">
            <v>688200</v>
          </cell>
          <cell r="M12204" t="str">
            <v>F</v>
          </cell>
          <cell r="N12204">
            <v>3</v>
          </cell>
        </row>
        <row r="12205">
          <cell r="G12205" t="str">
            <v>GR-2020/09-0028</v>
          </cell>
        </row>
        <row r="12205">
          <cell r="I12205" t="str">
            <v>F</v>
          </cell>
          <cell r="J12205">
            <v>63.66</v>
          </cell>
          <cell r="K12205">
            <v>63.66</v>
          </cell>
          <cell r="L12205">
            <v>63.66</v>
          </cell>
          <cell r="M12205" t="str">
            <v>F</v>
          </cell>
          <cell r="N12205">
            <v>1</v>
          </cell>
        </row>
        <row r="12206">
          <cell r="F12206" t="str">
            <v>MSKU9855321</v>
          </cell>
          <cell r="G12206" t="str">
            <v>GR-2020/09-0039</v>
          </cell>
          <cell r="H12206" t="str">
            <v>202003-S0010, 202004-S0014, 202003-S0025, 202002-S0004, 202006-S0021, 202007-S0076, 202009-S0030, 202007-S0010, 202009-S0010, 201904-S0070, 202006-S0060, 202003-S0051, 202001-S0014, 202006-S0087, 202002-S0034, 202002-S0027, 202006-S0067, 202005-S0020, 201909-S0034, 202006-S0011, 202007-S0054, 202008-S0028, 202007-S0034, 202007-S0005, 202008-S0041, 202008-S0057</v>
          </cell>
          <cell r="I12206" t="str">
            <v>F</v>
          </cell>
          <cell r="J12206">
            <v>512206.38</v>
          </cell>
          <cell r="K12206">
            <v>512206.38</v>
          </cell>
          <cell r="L12206">
            <v>512206.38</v>
          </cell>
          <cell r="M12206" t="str">
            <v>F</v>
          </cell>
          <cell r="N12206">
            <v>1</v>
          </cell>
        </row>
        <row r="12207">
          <cell r="G12207" t="str">
            <v>SPO-2020/09-0027</v>
          </cell>
        </row>
        <row r="12207">
          <cell r="I12207" t="str">
            <v>F</v>
          </cell>
          <cell r="J12207">
            <v>150</v>
          </cell>
          <cell r="K12207">
            <v>150</v>
          </cell>
          <cell r="L12207">
            <v>450</v>
          </cell>
          <cell r="M12207" t="str">
            <v>F</v>
          </cell>
          <cell r="N12207">
            <v>3</v>
          </cell>
        </row>
        <row r="12208">
          <cell r="G12208" t="str">
            <v>SPO-2020/10-0011</v>
          </cell>
        </row>
        <row r="12208">
          <cell r="I12208" t="str">
            <v>F</v>
          </cell>
          <cell r="J12208">
            <v>4800</v>
          </cell>
          <cell r="K12208">
            <v>4800</v>
          </cell>
          <cell r="L12208">
            <v>14400</v>
          </cell>
          <cell r="M12208" t="str">
            <v>F</v>
          </cell>
          <cell r="N12208">
            <v>3</v>
          </cell>
        </row>
        <row r="12209">
          <cell r="G12209" t="str">
            <v>SPO-2021/01-0032, SPO-2021/01-0025, SPO-2020/11-0005, SPO-2020/12-0013, SPO-2021/03-0009, SPO-2020/11-0014, SPO-2020/10-0010</v>
          </cell>
        </row>
        <row r="12209">
          <cell r="I12209" t="str">
            <v>F</v>
          </cell>
          <cell r="J12209">
            <v>49200</v>
          </cell>
          <cell r="K12209">
            <v>49200</v>
          </cell>
          <cell r="L12209">
            <v>49200</v>
          </cell>
          <cell r="M12209" t="str">
            <v>F</v>
          </cell>
          <cell r="N12209">
            <v>1</v>
          </cell>
        </row>
        <row r="12210">
          <cell r="G12210" t="str">
            <v>SPO-2021/03-0008, SPO-2020/11-0004, SPO-2020/10-0002</v>
          </cell>
        </row>
        <row r="12210">
          <cell r="I12210" t="str">
            <v>F</v>
          </cell>
          <cell r="J12210">
            <v>33925</v>
          </cell>
          <cell r="K12210">
            <v>33925</v>
          </cell>
          <cell r="L12210">
            <v>101775</v>
          </cell>
          <cell r="M12210" t="str">
            <v>F</v>
          </cell>
          <cell r="N12210">
            <v>3</v>
          </cell>
        </row>
        <row r="12211">
          <cell r="I12211" t="str">
            <v>T</v>
          </cell>
          <cell r="J12211">
            <v>1100</v>
          </cell>
          <cell r="K12211">
            <v>1100</v>
          </cell>
          <cell r="L12211">
            <v>3300</v>
          </cell>
          <cell r="M12211" t="str">
            <v>F</v>
          </cell>
          <cell r="N12211">
            <v>3</v>
          </cell>
          <cell r="O12211" t="str">
            <v>L</v>
          </cell>
        </row>
        <row r="12212">
          <cell r="G12212" t="str">
            <v>SPO-2020/11-0020</v>
          </cell>
        </row>
        <row r="12212">
          <cell r="I12212" t="str">
            <v>F</v>
          </cell>
          <cell r="J12212">
            <v>3385</v>
          </cell>
          <cell r="K12212">
            <v>3385</v>
          </cell>
          <cell r="L12212">
            <v>10155</v>
          </cell>
          <cell r="M12212" t="str">
            <v>F</v>
          </cell>
          <cell r="N12212">
            <v>3</v>
          </cell>
        </row>
        <row r="12213">
          <cell r="F12213" t="str">
            <v>TGBU6764589</v>
          </cell>
          <cell r="G12213" t="str">
            <v>GR-2020/09-0062</v>
          </cell>
          <cell r="H12213" t="str">
            <v>202008-S0062</v>
          </cell>
          <cell r="I12213" t="str">
            <v>F</v>
          </cell>
          <cell r="J12213">
            <v>10064.22</v>
          </cell>
          <cell r="K12213">
            <v>10064.22</v>
          </cell>
          <cell r="L12213">
            <v>42426.73</v>
          </cell>
          <cell r="M12213" t="str">
            <v>F</v>
          </cell>
          <cell r="N12213">
            <v>4.2156</v>
          </cell>
        </row>
        <row r="12214">
          <cell r="F12214" t="str">
            <v>TGCU0093677</v>
          </cell>
          <cell r="G12214" t="str">
            <v>GR-2020/09-0043</v>
          </cell>
          <cell r="H12214" t="str">
            <v>202006-S0018, 202007-S0051, 202007-S0001, 202007-S0016</v>
          </cell>
          <cell r="I12214" t="str">
            <v>F</v>
          </cell>
          <cell r="J12214">
            <v>14109.25</v>
          </cell>
          <cell r="K12214">
            <v>14109.25</v>
          </cell>
          <cell r="L12214">
            <v>59478.95</v>
          </cell>
          <cell r="M12214" t="str">
            <v>F</v>
          </cell>
          <cell r="N12214">
            <v>4.2156</v>
          </cell>
        </row>
        <row r="12215">
          <cell r="F12215" t="str">
            <v>OOLU8529180</v>
          </cell>
          <cell r="G12215" t="str">
            <v>GR-2020/09-0040</v>
          </cell>
          <cell r="H12215" t="str">
            <v>202008-S0056, 202006-S0033, 202005-S0022, 202007-S0077, 202007-S0060, 201905-S0021, 202005-S0028, 202007-S0031, 202007-S0057, 202006-S0088</v>
          </cell>
          <cell r="I12215" t="str">
            <v>F</v>
          </cell>
          <cell r="J12215">
            <v>89172.95</v>
          </cell>
          <cell r="K12215">
            <v>89172.95</v>
          </cell>
          <cell r="L12215">
            <v>89172.95</v>
          </cell>
          <cell r="M12215" t="str">
            <v>F</v>
          </cell>
          <cell r="N12215">
            <v>1</v>
          </cell>
        </row>
        <row r="12216">
          <cell r="G12216" t="str">
            <v>SPO-2020/10-0030</v>
          </cell>
        </row>
        <row r="12216">
          <cell r="I12216" t="str">
            <v>F</v>
          </cell>
          <cell r="J12216">
            <v>3025</v>
          </cell>
          <cell r="K12216">
            <v>3025</v>
          </cell>
          <cell r="L12216">
            <v>9075</v>
          </cell>
          <cell r="M12216" t="str">
            <v>F</v>
          </cell>
          <cell r="N12216">
            <v>3</v>
          </cell>
        </row>
        <row r="12217">
          <cell r="G12217" t="str">
            <v>SPO-2020/11-0031, SPO-2020/10-0046, SPO-2020/11-0030</v>
          </cell>
        </row>
        <row r="12217">
          <cell r="I12217" t="str">
            <v>F</v>
          </cell>
          <cell r="J12217">
            <v>3467.7</v>
          </cell>
          <cell r="K12217">
            <v>3467.7</v>
          </cell>
          <cell r="L12217">
            <v>10403.1</v>
          </cell>
          <cell r="M12217" t="str">
            <v>F</v>
          </cell>
          <cell r="N12217">
            <v>3</v>
          </cell>
        </row>
        <row r="12218">
          <cell r="G12218" t="str">
            <v>SPO-2021/01-0004, SPO-2020/10-0016, SPO-2021/01-0054, SPO-2020/12-0040, SPO-2020/10-0015</v>
          </cell>
        </row>
        <row r="12218">
          <cell r="I12218" t="str">
            <v>F</v>
          </cell>
          <cell r="J12218">
            <v>78000</v>
          </cell>
          <cell r="K12218">
            <v>78000</v>
          </cell>
          <cell r="L12218">
            <v>234000</v>
          </cell>
          <cell r="M12218" t="str">
            <v>F</v>
          </cell>
          <cell r="N12218">
            <v>3</v>
          </cell>
        </row>
        <row r="12219">
          <cell r="G12219" t="str">
            <v>SPO-2020/11-0011</v>
          </cell>
        </row>
        <row r="12219">
          <cell r="I12219" t="str">
            <v>F</v>
          </cell>
          <cell r="J12219">
            <v>6000</v>
          </cell>
          <cell r="K12219">
            <v>6000</v>
          </cell>
          <cell r="L12219">
            <v>18000</v>
          </cell>
          <cell r="M12219" t="str">
            <v>F</v>
          </cell>
          <cell r="N12219">
            <v>3</v>
          </cell>
        </row>
        <row r="12220">
          <cell r="G12220" t="str">
            <v>SPO-2020/12-0006</v>
          </cell>
        </row>
        <row r="12220">
          <cell r="I12220" t="str">
            <v>F</v>
          </cell>
          <cell r="J12220">
            <v>4870</v>
          </cell>
          <cell r="K12220">
            <v>4870</v>
          </cell>
          <cell r="L12220">
            <v>14610</v>
          </cell>
          <cell r="M12220" t="str">
            <v>F</v>
          </cell>
          <cell r="N12220">
            <v>3</v>
          </cell>
        </row>
        <row r="12221">
          <cell r="G12221" t="str">
            <v>SPO-2021/01-0048, SPO-2020/11-0001, SPO-2020/09-0004, SPO-2020/11-0002</v>
          </cell>
        </row>
        <row r="12221">
          <cell r="I12221" t="str">
            <v>F</v>
          </cell>
          <cell r="J12221">
            <v>52564</v>
          </cell>
          <cell r="K12221">
            <v>52564</v>
          </cell>
          <cell r="L12221">
            <v>157692</v>
          </cell>
          <cell r="M12221" t="str">
            <v>F</v>
          </cell>
          <cell r="N12221">
            <v>3</v>
          </cell>
        </row>
        <row r="12222">
          <cell r="G12222" t="str">
            <v>SPO-2020/09-0028</v>
          </cell>
        </row>
        <row r="12222">
          <cell r="I12222" t="str">
            <v>F</v>
          </cell>
          <cell r="J12222">
            <v>383.8</v>
          </cell>
          <cell r="K12222">
            <v>383.8</v>
          </cell>
          <cell r="L12222">
            <v>383.8</v>
          </cell>
          <cell r="M12222" t="str">
            <v>F</v>
          </cell>
          <cell r="N12222">
            <v>1</v>
          </cell>
        </row>
        <row r="12223">
          <cell r="G12223" t="str">
            <v>SPO-2020/12-0001, SPO-2020/12-0008</v>
          </cell>
        </row>
        <row r="12223">
          <cell r="I12223" t="str">
            <v>F</v>
          </cell>
          <cell r="J12223">
            <v>23840</v>
          </cell>
          <cell r="K12223">
            <v>23840</v>
          </cell>
          <cell r="L12223">
            <v>71520</v>
          </cell>
          <cell r="M12223" t="str">
            <v>F</v>
          </cell>
          <cell r="N12223">
            <v>3</v>
          </cell>
        </row>
        <row r="12224">
          <cell r="G12224" t="str">
            <v>SPO-2020/10-0031</v>
          </cell>
        </row>
        <row r="12224">
          <cell r="I12224" t="str">
            <v>F</v>
          </cell>
          <cell r="J12224">
            <v>3120</v>
          </cell>
          <cell r="K12224">
            <v>3120</v>
          </cell>
          <cell r="L12224">
            <v>9360</v>
          </cell>
          <cell r="M12224" t="str">
            <v>F</v>
          </cell>
          <cell r="N12224">
            <v>3</v>
          </cell>
        </row>
        <row r="12225">
          <cell r="G12225" t="str">
            <v>SPO-2020/12-0044, SPO-2021/01-0074, SPO-2020/10-0011</v>
          </cell>
        </row>
        <row r="12225">
          <cell r="I12225" t="str">
            <v>F</v>
          </cell>
          <cell r="J12225">
            <v>110509</v>
          </cell>
          <cell r="K12225">
            <v>110509</v>
          </cell>
          <cell r="L12225">
            <v>331527</v>
          </cell>
          <cell r="M12225" t="str">
            <v>F</v>
          </cell>
          <cell r="N12225">
            <v>3</v>
          </cell>
        </row>
        <row r="12226">
          <cell r="G12226" t="str">
            <v>SPO-2020/11-0021, SPO-2020/10-0032</v>
          </cell>
        </row>
        <row r="12226">
          <cell r="I12226" t="str">
            <v>F</v>
          </cell>
          <cell r="J12226">
            <v>12044</v>
          </cell>
          <cell r="K12226">
            <v>12044</v>
          </cell>
          <cell r="L12226">
            <v>36132</v>
          </cell>
          <cell r="M12226" t="str">
            <v>F</v>
          </cell>
          <cell r="N12226">
            <v>3</v>
          </cell>
        </row>
        <row r="12227">
          <cell r="G12227" t="str">
            <v>SPO-2021/02-0002, SPO-2020/09-0030</v>
          </cell>
        </row>
        <row r="12227">
          <cell r="I12227" t="str">
            <v>F</v>
          </cell>
          <cell r="J12227">
            <v>51700</v>
          </cell>
          <cell r="K12227">
            <v>51700</v>
          </cell>
          <cell r="L12227">
            <v>155100</v>
          </cell>
          <cell r="M12227" t="str">
            <v>F</v>
          </cell>
          <cell r="N12227">
            <v>3</v>
          </cell>
        </row>
        <row r="12228">
          <cell r="G12228" t="str">
            <v>SPO-2020/12-0015, SPO-2021/01-0072, SPO-2021/01-0010, SPO-2020/11-0001, SPO-2021/05-0018, SPO-2020/09-0033</v>
          </cell>
        </row>
        <row r="12228">
          <cell r="I12228" t="str">
            <v>F</v>
          </cell>
          <cell r="J12228">
            <v>18696</v>
          </cell>
          <cell r="K12228">
            <v>18696</v>
          </cell>
          <cell r="L12228">
            <v>56088</v>
          </cell>
          <cell r="M12228" t="str">
            <v>F</v>
          </cell>
          <cell r="N12228">
            <v>3</v>
          </cell>
        </row>
        <row r="12229">
          <cell r="G12229" t="str">
            <v>SPO-2020/12-0014, SPO-2020/10-0009</v>
          </cell>
        </row>
        <row r="12229">
          <cell r="I12229" t="str">
            <v>F</v>
          </cell>
          <cell r="J12229">
            <v>65800</v>
          </cell>
          <cell r="K12229">
            <v>65800</v>
          </cell>
          <cell r="L12229">
            <v>197400</v>
          </cell>
          <cell r="M12229" t="str">
            <v>F</v>
          </cell>
          <cell r="N12229">
            <v>3</v>
          </cell>
        </row>
        <row r="12230">
          <cell r="G12230" t="str">
            <v>SPO-2020/11-0029, SPO-2021/06-0011, SPO-2021/01-0081, SPO-2020/10-0012, SPO-2020/11-0026, SPO-2021/05-0006, SPO-2021/05-0054</v>
          </cell>
        </row>
        <row r="12230">
          <cell r="I12230" t="str">
            <v>F</v>
          </cell>
          <cell r="J12230">
            <v>42125</v>
          </cell>
          <cell r="K12230">
            <v>42125</v>
          </cell>
          <cell r="L12230">
            <v>126375</v>
          </cell>
          <cell r="M12230" t="str">
            <v>F</v>
          </cell>
          <cell r="N12230">
            <v>3</v>
          </cell>
        </row>
        <row r="12231">
          <cell r="G12231" t="str">
            <v>SPO-2020/11-0024, SPO-2020/11-0004, SPO-2021/01-0034, SPO-2021/05-0025, SPO-2021/02-0002, SPO-2020/10-0018, SPO-2021/01-0003, SPO-2020/10-0002</v>
          </cell>
        </row>
        <row r="12231">
          <cell r="I12231" t="str">
            <v>F</v>
          </cell>
          <cell r="J12231">
            <v>190361</v>
          </cell>
          <cell r="K12231">
            <v>190361</v>
          </cell>
          <cell r="L12231">
            <v>571083</v>
          </cell>
          <cell r="M12231" t="str">
            <v>F</v>
          </cell>
          <cell r="N12231">
            <v>3</v>
          </cell>
        </row>
        <row r="12232">
          <cell r="G12232" t="str">
            <v>SPO-2021/01-0006, SPO-2021/01-0029, SPO-2020/11-0003, SPO-2021/03-0024</v>
          </cell>
        </row>
        <row r="12232">
          <cell r="I12232" t="str">
            <v>F</v>
          </cell>
          <cell r="J12232">
            <v>95620</v>
          </cell>
          <cell r="K12232">
            <v>95620</v>
          </cell>
          <cell r="L12232">
            <v>286860</v>
          </cell>
          <cell r="M12232" t="str">
            <v>F</v>
          </cell>
          <cell r="N12232">
            <v>3</v>
          </cell>
        </row>
        <row r="12233">
          <cell r="G12233" t="str">
            <v>SPO-2021/06-0039, SPO-2021/05-0036</v>
          </cell>
        </row>
        <row r="12233">
          <cell r="I12233" t="str">
            <v>F</v>
          </cell>
          <cell r="J12233">
            <v>34800</v>
          </cell>
          <cell r="K12233">
            <v>34800</v>
          </cell>
          <cell r="L12233">
            <v>104400</v>
          </cell>
          <cell r="M12233" t="str">
            <v>F</v>
          </cell>
          <cell r="N12233">
            <v>3</v>
          </cell>
        </row>
        <row r="12234">
          <cell r="G12234" t="str">
            <v>SPO-2020/11-0002, SPO-2020/11-0008, SPO-2020/12-0018</v>
          </cell>
        </row>
        <row r="12234">
          <cell r="I12234" t="str">
            <v>F</v>
          </cell>
          <cell r="J12234">
            <v>35044</v>
          </cell>
          <cell r="K12234">
            <v>35044</v>
          </cell>
          <cell r="L12234">
            <v>105132</v>
          </cell>
          <cell r="M12234" t="str">
            <v>F</v>
          </cell>
          <cell r="N12234">
            <v>3</v>
          </cell>
        </row>
        <row r="12235">
          <cell r="G12235" t="str">
            <v>SPO-2020/10-0028</v>
          </cell>
        </row>
        <row r="12235">
          <cell r="I12235" t="str">
            <v>F</v>
          </cell>
          <cell r="J12235">
            <v>70120</v>
          </cell>
          <cell r="K12235">
            <v>70120</v>
          </cell>
          <cell r="L12235">
            <v>210360</v>
          </cell>
          <cell r="M12235" t="str">
            <v>F</v>
          </cell>
          <cell r="N12235">
            <v>3</v>
          </cell>
        </row>
        <row r="12236">
          <cell r="G12236" t="str">
            <v>SPO-2021/01-0002, SPO-2020/12-0026, SPO-2021/01-0003, SPO-2020/11-0034, SPO-2021/03-0011, SPO-2021/03-0012, SPO-2020/11-0004, SPO-2020/11-0025, SPO-2020/11-0024, SPO-2020/10-0033, SPO-2020/12-0009, SPO-2020/11-0035</v>
          </cell>
        </row>
        <row r="12236">
          <cell r="I12236" t="str">
            <v>F</v>
          </cell>
          <cell r="J12236">
            <v>287850</v>
          </cell>
          <cell r="K12236">
            <v>287850</v>
          </cell>
          <cell r="L12236">
            <v>863550</v>
          </cell>
          <cell r="M12236" t="str">
            <v>F</v>
          </cell>
          <cell r="N12236">
            <v>3</v>
          </cell>
        </row>
        <row r="12237">
          <cell r="G12237" t="str">
            <v>SPO-2021/10-0041, SPO-2020/12-0024, SPO-2020/10-0029, SPO-2021/01-0017, SPO-2021/09-0004</v>
          </cell>
        </row>
        <row r="12237">
          <cell r="I12237" t="str">
            <v>F</v>
          </cell>
          <cell r="J12237">
            <v>81600</v>
          </cell>
          <cell r="K12237">
            <v>81600</v>
          </cell>
          <cell r="L12237">
            <v>244800</v>
          </cell>
          <cell r="M12237" t="str">
            <v>F</v>
          </cell>
          <cell r="N12237">
            <v>3</v>
          </cell>
        </row>
        <row r="12238">
          <cell r="G12238" t="str">
            <v>GR-2020/09-0022</v>
          </cell>
        </row>
        <row r="12238">
          <cell r="I12238" t="str">
            <v>F</v>
          </cell>
          <cell r="J12238">
            <v>3045</v>
          </cell>
          <cell r="K12238">
            <v>3045</v>
          </cell>
          <cell r="L12238">
            <v>3045</v>
          </cell>
          <cell r="M12238" t="str">
            <v>F</v>
          </cell>
          <cell r="N12238">
            <v>1</v>
          </cell>
        </row>
        <row r="12239">
          <cell r="G12239" t="str">
            <v>GR-2020/09-0023</v>
          </cell>
        </row>
        <row r="12239">
          <cell r="I12239" t="str">
            <v>F</v>
          </cell>
          <cell r="J12239">
            <v>10</v>
          </cell>
          <cell r="K12239">
            <v>10</v>
          </cell>
          <cell r="L12239">
            <v>10</v>
          </cell>
          <cell r="M12239" t="str">
            <v>F</v>
          </cell>
          <cell r="N12239">
            <v>1</v>
          </cell>
        </row>
        <row r="12240">
          <cell r="G12240" t="str">
            <v>SPO-2020/09-0033, SPO-2020/11-0002</v>
          </cell>
        </row>
        <row r="12240">
          <cell r="I12240" t="str">
            <v>F</v>
          </cell>
          <cell r="J12240">
            <v>0</v>
          </cell>
          <cell r="K12240">
            <v>0</v>
          </cell>
          <cell r="L12240">
            <v>0</v>
          </cell>
          <cell r="M12240" t="str">
            <v>F</v>
          </cell>
          <cell r="N12240">
            <v>3</v>
          </cell>
        </row>
        <row r="12241">
          <cell r="G12241" t="str">
            <v>SPO-2020/10-0012</v>
          </cell>
        </row>
        <row r="12241">
          <cell r="I12241" t="str">
            <v>F</v>
          </cell>
          <cell r="J12241">
            <v>12500</v>
          </cell>
          <cell r="K12241">
            <v>12500</v>
          </cell>
          <cell r="L12241">
            <v>37500</v>
          </cell>
          <cell r="M12241" t="str">
            <v>F</v>
          </cell>
          <cell r="N12241">
            <v>3</v>
          </cell>
        </row>
        <row r="12242">
          <cell r="G12242" t="str">
            <v>GR-2020/09-0021</v>
          </cell>
        </row>
        <row r="12242">
          <cell r="I12242" t="str">
            <v>F</v>
          </cell>
          <cell r="J12242">
            <v>105</v>
          </cell>
          <cell r="K12242">
            <v>105</v>
          </cell>
          <cell r="L12242">
            <v>105</v>
          </cell>
          <cell r="M12242" t="str">
            <v>F</v>
          </cell>
          <cell r="N12242">
            <v>1</v>
          </cell>
        </row>
        <row r="12243">
          <cell r="G12243" t="str">
            <v>GR-2020/09-0034</v>
          </cell>
        </row>
        <row r="12243">
          <cell r="I12243" t="str">
            <v>F</v>
          </cell>
          <cell r="J12243">
            <v>438.9</v>
          </cell>
          <cell r="K12243">
            <v>438.9</v>
          </cell>
          <cell r="L12243">
            <v>438.9</v>
          </cell>
          <cell r="M12243" t="str">
            <v>F</v>
          </cell>
          <cell r="N12243">
            <v>1</v>
          </cell>
        </row>
        <row r="12244">
          <cell r="G12244" t="str">
            <v>SPO-2020/10-0023</v>
          </cell>
        </row>
        <row r="12244">
          <cell r="I12244" t="str">
            <v>F</v>
          </cell>
          <cell r="J12244">
            <v>3500</v>
          </cell>
          <cell r="K12244">
            <v>3500</v>
          </cell>
          <cell r="L12244">
            <v>10500</v>
          </cell>
          <cell r="M12244" t="str">
            <v>F</v>
          </cell>
          <cell r="N12244">
            <v>3</v>
          </cell>
        </row>
        <row r="12245">
          <cell r="G12245" t="str">
            <v>SPO-2020/09-0033, SPO-2020/12-0025, SPO-2020/09-0004, SPO-2020/11-0002</v>
          </cell>
        </row>
        <row r="12245">
          <cell r="I12245" t="str">
            <v>F</v>
          </cell>
          <cell r="J12245">
            <v>318905.68</v>
          </cell>
          <cell r="K12245">
            <v>318905.68</v>
          </cell>
          <cell r="L12245">
            <v>956717.04</v>
          </cell>
          <cell r="M12245" t="str">
            <v>F</v>
          </cell>
          <cell r="N12245">
            <v>3</v>
          </cell>
        </row>
        <row r="12246">
          <cell r="G12246" t="str">
            <v>SPO-2020/10-0045</v>
          </cell>
        </row>
        <row r="12246">
          <cell r="I12246" t="str">
            <v>F</v>
          </cell>
          <cell r="J12246">
            <v>23760</v>
          </cell>
          <cell r="K12246">
            <v>23760</v>
          </cell>
          <cell r="L12246">
            <v>71280</v>
          </cell>
          <cell r="M12246" t="str">
            <v>F</v>
          </cell>
          <cell r="N12246">
            <v>3</v>
          </cell>
        </row>
        <row r="12247">
          <cell r="G12247" t="str">
            <v>SPO-2020/10-0044</v>
          </cell>
        </row>
        <row r="12247">
          <cell r="I12247" t="str">
            <v>F</v>
          </cell>
          <cell r="J12247">
            <v>26000</v>
          </cell>
          <cell r="K12247">
            <v>26000</v>
          </cell>
          <cell r="L12247">
            <v>26000</v>
          </cell>
          <cell r="M12247" t="str">
            <v>F</v>
          </cell>
          <cell r="N12247">
            <v>1</v>
          </cell>
        </row>
        <row r="12248">
          <cell r="I12248" t="str">
            <v>T</v>
          </cell>
          <cell r="J12248">
            <v>26000</v>
          </cell>
          <cell r="K12248">
            <v>26000</v>
          </cell>
          <cell r="L12248">
            <v>26000</v>
          </cell>
          <cell r="M12248" t="str">
            <v>F</v>
          </cell>
          <cell r="N12248">
            <v>1</v>
          </cell>
        </row>
        <row r="12249">
          <cell r="G12249" t="str">
            <v>SPO-2020/10-0043</v>
          </cell>
        </row>
        <row r="12249">
          <cell r="I12249" t="str">
            <v>F</v>
          </cell>
          <cell r="J12249">
            <v>9050</v>
          </cell>
          <cell r="K12249">
            <v>9050</v>
          </cell>
          <cell r="L12249">
            <v>27150</v>
          </cell>
          <cell r="M12249" t="str">
            <v>F</v>
          </cell>
          <cell r="N12249">
            <v>3</v>
          </cell>
        </row>
        <row r="12250">
          <cell r="G12250" t="str">
            <v>SPO-2020/10-0042, SPO-2021/04-0036</v>
          </cell>
        </row>
        <row r="12250">
          <cell r="I12250" t="str">
            <v>F</v>
          </cell>
          <cell r="J12250">
            <v>57804</v>
          </cell>
          <cell r="K12250">
            <v>57804</v>
          </cell>
          <cell r="L12250">
            <v>173412</v>
          </cell>
          <cell r="M12250" t="str">
            <v>F</v>
          </cell>
          <cell r="N12250">
            <v>3</v>
          </cell>
        </row>
        <row r="12251">
          <cell r="G12251" t="str">
            <v>SPO-2021/01-0010</v>
          </cell>
        </row>
        <row r="12251">
          <cell r="I12251" t="str">
            <v>F</v>
          </cell>
          <cell r="J12251">
            <v>1920</v>
          </cell>
          <cell r="K12251">
            <v>1920</v>
          </cell>
          <cell r="L12251">
            <v>5760</v>
          </cell>
          <cell r="M12251" t="str">
            <v>F</v>
          </cell>
          <cell r="N12251">
            <v>3</v>
          </cell>
        </row>
        <row r="12252">
          <cell r="G12252" t="str">
            <v>SPO-2021/01-0082, SPO-2020/12-0016, SPO-2020/10-0022, SPO-2020/10-0038, SPO-2021/01-0036, SPO-2020/11-0011</v>
          </cell>
        </row>
        <row r="12252">
          <cell r="I12252" t="str">
            <v>F</v>
          </cell>
          <cell r="J12252">
            <v>131700</v>
          </cell>
          <cell r="K12252">
            <v>131700</v>
          </cell>
          <cell r="L12252">
            <v>395100</v>
          </cell>
          <cell r="M12252" t="str">
            <v>F</v>
          </cell>
          <cell r="N12252">
            <v>3</v>
          </cell>
        </row>
        <row r="12253">
          <cell r="G12253" t="str">
            <v>GR-2020/09-0008</v>
          </cell>
        </row>
        <row r="12253">
          <cell r="I12253" t="str">
            <v>F</v>
          </cell>
          <cell r="J12253">
            <v>1314.15</v>
          </cell>
          <cell r="K12253">
            <v>1314.15</v>
          </cell>
          <cell r="L12253">
            <v>1314.15</v>
          </cell>
          <cell r="M12253" t="str">
            <v>F</v>
          </cell>
          <cell r="N12253">
            <v>1</v>
          </cell>
        </row>
        <row r="12254">
          <cell r="G12254" t="str">
            <v>GR-2020/09-0001</v>
          </cell>
        </row>
        <row r="12254">
          <cell r="I12254" t="str">
            <v>F</v>
          </cell>
          <cell r="J12254">
            <v>1042.4</v>
          </cell>
          <cell r="K12254">
            <v>1042.4</v>
          </cell>
          <cell r="L12254">
            <v>1042.4</v>
          </cell>
          <cell r="M12254" t="str">
            <v>F</v>
          </cell>
          <cell r="N12254">
            <v>1</v>
          </cell>
        </row>
        <row r="12255">
          <cell r="I12255" t="str">
            <v>T</v>
          </cell>
          <cell r="J12255">
            <v>7.5</v>
          </cell>
          <cell r="K12255">
            <v>7.5</v>
          </cell>
          <cell r="L12255">
            <v>22.5</v>
          </cell>
          <cell r="M12255" t="str">
            <v>F</v>
          </cell>
          <cell r="N12255">
            <v>3</v>
          </cell>
          <cell r="O12255" t="str">
            <v>L</v>
          </cell>
        </row>
        <row r="12256">
          <cell r="G12256" t="str">
            <v>SPO-2021/01-0006, SPO-2020/11-0003</v>
          </cell>
        </row>
        <row r="12256">
          <cell r="I12256" t="str">
            <v>F</v>
          </cell>
          <cell r="J12256">
            <v>29700</v>
          </cell>
          <cell r="K12256">
            <v>29700</v>
          </cell>
          <cell r="L12256">
            <v>89100</v>
          </cell>
          <cell r="M12256" t="str">
            <v>F</v>
          </cell>
          <cell r="N12256">
            <v>3</v>
          </cell>
        </row>
        <row r="12257">
          <cell r="G12257" t="str">
            <v>GR-2020/09-0007</v>
          </cell>
        </row>
        <row r="12257">
          <cell r="I12257" t="str">
            <v>F</v>
          </cell>
          <cell r="J12257">
            <v>2551</v>
          </cell>
          <cell r="K12257">
            <v>2551</v>
          </cell>
          <cell r="L12257">
            <v>2551</v>
          </cell>
          <cell r="M12257" t="str">
            <v>F</v>
          </cell>
          <cell r="N12257">
            <v>1</v>
          </cell>
        </row>
        <row r="12258">
          <cell r="G12258" t="str">
            <v>SPO-2020/10-0023</v>
          </cell>
        </row>
        <row r="12258">
          <cell r="I12258" t="str">
            <v>F</v>
          </cell>
          <cell r="J12258">
            <v>35250</v>
          </cell>
          <cell r="K12258">
            <v>35250</v>
          </cell>
          <cell r="L12258">
            <v>105750</v>
          </cell>
          <cell r="M12258" t="str">
            <v>F</v>
          </cell>
          <cell r="N12258">
            <v>3</v>
          </cell>
        </row>
        <row r="12259">
          <cell r="I12259" t="str">
            <v>T</v>
          </cell>
          <cell r="J12259">
            <v>1300</v>
          </cell>
          <cell r="K12259">
            <v>1300</v>
          </cell>
          <cell r="L12259">
            <v>3900</v>
          </cell>
          <cell r="M12259" t="str">
            <v>F</v>
          </cell>
          <cell r="N12259">
            <v>3</v>
          </cell>
        </row>
        <row r="12260">
          <cell r="I12260" t="str">
            <v>F</v>
          </cell>
          <cell r="J12260">
            <v>4422</v>
          </cell>
          <cell r="K12260">
            <v>4422</v>
          </cell>
          <cell r="L12260">
            <v>13266</v>
          </cell>
          <cell r="M12260" t="str">
            <v>F</v>
          </cell>
          <cell r="N12260">
            <v>3</v>
          </cell>
        </row>
        <row r="12261">
          <cell r="G12261" t="str">
            <v>SPO-2020/12-0024, SPO-2021/01-0043, SPO-2021/04-0028, SPO-2021/01-0083, SPO-2021/03-0013, SPO-2021/09-0004, SPO-2021/10-0041, SPO-2021/08-0012, SPO-2021/03-0030, SPO-2021/06-0041, SPO-2020/10-0029, SPO-2020/11-0016</v>
          </cell>
        </row>
        <row r="12261">
          <cell r="I12261" t="str">
            <v>F</v>
          </cell>
          <cell r="J12261">
            <v>100723</v>
          </cell>
          <cell r="K12261">
            <v>100723</v>
          </cell>
          <cell r="L12261">
            <v>302169</v>
          </cell>
          <cell r="M12261" t="str">
            <v>F</v>
          </cell>
          <cell r="N12261">
            <v>3</v>
          </cell>
        </row>
        <row r="12262">
          <cell r="G12262" t="str">
            <v>GR-2020/09-0001, GR-2020/09-0024</v>
          </cell>
        </row>
        <row r="12262">
          <cell r="I12262" t="str">
            <v>F</v>
          </cell>
          <cell r="J12262">
            <v>2520</v>
          </cell>
          <cell r="K12262">
            <v>2520</v>
          </cell>
          <cell r="L12262">
            <v>2520</v>
          </cell>
          <cell r="M12262" t="str">
            <v>F</v>
          </cell>
          <cell r="N12262">
            <v>1</v>
          </cell>
        </row>
        <row r="12263">
          <cell r="G12263" t="str">
            <v>GR-2020/09-0001</v>
          </cell>
        </row>
        <row r="12263">
          <cell r="I12263" t="str">
            <v>F</v>
          </cell>
          <cell r="J12263">
            <v>22</v>
          </cell>
          <cell r="K12263">
            <v>22</v>
          </cell>
          <cell r="L12263">
            <v>22</v>
          </cell>
          <cell r="M12263" t="str">
            <v>F</v>
          </cell>
          <cell r="N12263">
            <v>1</v>
          </cell>
        </row>
        <row r="12264">
          <cell r="G12264" t="str">
            <v>SPO-2020/11-0023</v>
          </cell>
        </row>
        <row r="12264">
          <cell r="I12264" t="str">
            <v>F</v>
          </cell>
          <cell r="J12264">
            <v>27000</v>
          </cell>
          <cell r="K12264">
            <v>27000</v>
          </cell>
          <cell r="L12264">
            <v>81000</v>
          </cell>
          <cell r="M12264" t="str">
            <v>F</v>
          </cell>
          <cell r="N12264">
            <v>3</v>
          </cell>
        </row>
        <row r="12265">
          <cell r="I12265" t="str">
            <v>T</v>
          </cell>
          <cell r="J12265">
            <v>42900</v>
          </cell>
          <cell r="K12265">
            <v>42900</v>
          </cell>
          <cell r="L12265">
            <v>128700</v>
          </cell>
          <cell r="M12265" t="str">
            <v>F</v>
          </cell>
          <cell r="N12265">
            <v>3</v>
          </cell>
        </row>
        <row r="12266">
          <cell r="G12266" t="str">
            <v>SPO-2020/11-0001</v>
          </cell>
        </row>
        <row r="12266">
          <cell r="I12266" t="str">
            <v>F</v>
          </cell>
          <cell r="J12266">
            <v>12840</v>
          </cell>
          <cell r="K12266">
            <v>12840</v>
          </cell>
          <cell r="L12266">
            <v>38520</v>
          </cell>
          <cell r="M12266" t="str">
            <v>F</v>
          </cell>
          <cell r="N12266">
            <v>3</v>
          </cell>
        </row>
        <row r="12267">
          <cell r="G12267" t="str">
            <v>SPO-2020/10-0007</v>
          </cell>
        </row>
        <row r="12267">
          <cell r="I12267" t="str">
            <v>F</v>
          </cell>
          <cell r="J12267">
            <v>77575</v>
          </cell>
          <cell r="K12267">
            <v>77575</v>
          </cell>
          <cell r="L12267">
            <v>232725</v>
          </cell>
          <cell r="M12267" t="str">
            <v>F</v>
          </cell>
          <cell r="N12267">
            <v>3</v>
          </cell>
        </row>
        <row r="12268">
          <cell r="G12268" t="str">
            <v>SPO-2020/09-0022</v>
          </cell>
        </row>
        <row r="12268">
          <cell r="I12268" t="str">
            <v>F</v>
          </cell>
          <cell r="J12268">
            <v>89280</v>
          </cell>
          <cell r="K12268">
            <v>89280</v>
          </cell>
          <cell r="L12268">
            <v>89280</v>
          </cell>
          <cell r="M12268" t="str">
            <v>F</v>
          </cell>
          <cell r="N12268">
            <v>1</v>
          </cell>
        </row>
        <row r="12269">
          <cell r="I12269" t="str">
            <v>T</v>
          </cell>
          <cell r="J12269">
            <v>2125</v>
          </cell>
          <cell r="K12269">
            <v>2125</v>
          </cell>
          <cell r="L12269">
            <v>6375</v>
          </cell>
          <cell r="M12269" t="str">
            <v>F</v>
          </cell>
          <cell r="N12269">
            <v>3</v>
          </cell>
        </row>
        <row r="12270">
          <cell r="G12270" t="str">
            <v>SPO-2020/11-0010</v>
          </cell>
        </row>
        <row r="12270">
          <cell r="I12270" t="str">
            <v>F</v>
          </cell>
          <cell r="J12270">
            <v>13326</v>
          </cell>
          <cell r="K12270">
            <v>13326</v>
          </cell>
          <cell r="L12270">
            <v>39978</v>
          </cell>
          <cell r="M12270" t="str">
            <v>F</v>
          </cell>
          <cell r="N12270">
            <v>3</v>
          </cell>
        </row>
        <row r="12271">
          <cell r="G12271" t="str">
            <v>SPO-2020/12-0001</v>
          </cell>
        </row>
        <row r="12271">
          <cell r="I12271" t="str">
            <v>F</v>
          </cell>
          <cell r="J12271">
            <v>5100</v>
          </cell>
          <cell r="K12271">
            <v>5100</v>
          </cell>
          <cell r="L12271">
            <v>15300</v>
          </cell>
          <cell r="M12271" t="str">
            <v>F</v>
          </cell>
          <cell r="N12271">
            <v>3</v>
          </cell>
        </row>
        <row r="12272">
          <cell r="G12272" t="str">
            <v>SPO-2021/03-0027, SPO-2020/10-0002</v>
          </cell>
        </row>
        <row r="12272">
          <cell r="I12272" t="str">
            <v>F</v>
          </cell>
          <cell r="J12272">
            <v>20750</v>
          </cell>
          <cell r="K12272">
            <v>20750</v>
          </cell>
          <cell r="L12272">
            <v>62250</v>
          </cell>
          <cell r="M12272" t="str">
            <v>F</v>
          </cell>
          <cell r="N12272">
            <v>3</v>
          </cell>
        </row>
        <row r="12273">
          <cell r="G12273" t="str">
            <v>SPO-2020/11-0019</v>
          </cell>
        </row>
        <row r="12273">
          <cell r="I12273" t="str">
            <v>F</v>
          </cell>
          <cell r="J12273">
            <v>14800</v>
          </cell>
          <cell r="K12273">
            <v>14800</v>
          </cell>
          <cell r="L12273">
            <v>44400</v>
          </cell>
          <cell r="M12273" t="str">
            <v>F</v>
          </cell>
          <cell r="N12273">
            <v>3</v>
          </cell>
        </row>
        <row r="12274">
          <cell r="G12274" t="str">
            <v>SPO-2020/12-0025</v>
          </cell>
        </row>
        <row r="12274">
          <cell r="I12274" t="str">
            <v>F</v>
          </cell>
          <cell r="J12274">
            <v>17559</v>
          </cell>
          <cell r="K12274">
            <v>17559</v>
          </cell>
          <cell r="L12274">
            <v>52677</v>
          </cell>
          <cell r="M12274" t="str">
            <v>F</v>
          </cell>
          <cell r="N12274">
            <v>3</v>
          </cell>
        </row>
        <row r="12275">
          <cell r="F12275" t="str">
            <v>CSNU6270451</v>
          </cell>
          <cell r="G12275" t="str">
            <v>GR-2020/09-0031</v>
          </cell>
          <cell r="H12275" t="str">
            <v>202007-S0035, 202006-S0065</v>
          </cell>
          <cell r="I12275" t="str">
            <v>F</v>
          </cell>
          <cell r="J12275">
            <v>12233.64</v>
          </cell>
          <cell r="K12275">
            <v>12233.64</v>
          </cell>
          <cell r="L12275">
            <v>12233.64</v>
          </cell>
          <cell r="M12275" t="str">
            <v>F</v>
          </cell>
          <cell r="N12275">
            <v>1</v>
          </cell>
        </row>
        <row r="12276">
          <cell r="G12276" t="str">
            <v>SPO-2020/12-0003, SPO-2020/10-0047, SPO-2021/01-0042</v>
          </cell>
        </row>
        <row r="12276">
          <cell r="I12276" t="str">
            <v>F</v>
          </cell>
          <cell r="J12276">
            <v>11546</v>
          </cell>
          <cell r="K12276">
            <v>11546</v>
          </cell>
          <cell r="L12276">
            <v>34638</v>
          </cell>
          <cell r="M12276" t="str">
            <v>F</v>
          </cell>
          <cell r="N12276">
            <v>3</v>
          </cell>
        </row>
        <row r="12277">
          <cell r="F12277" t="str">
            <v>KOCU4016022</v>
          </cell>
          <cell r="G12277" t="str">
            <v>GR-2020/09-0064</v>
          </cell>
          <cell r="H12277" t="str">
            <v>202005-S0002, 202005-S0013</v>
          </cell>
          <cell r="I12277" t="str">
            <v>F</v>
          </cell>
          <cell r="J12277">
            <v>15193.84</v>
          </cell>
          <cell r="K12277">
            <v>15193.84</v>
          </cell>
          <cell r="L12277">
            <v>64051.15</v>
          </cell>
          <cell r="M12277" t="str">
            <v>F</v>
          </cell>
          <cell r="N12277">
            <v>4.2156</v>
          </cell>
        </row>
        <row r="12278">
          <cell r="F12278" t="str">
            <v>CAIU4437412</v>
          </cell>
          <cell r="G12278" t="str">
            <v>GR-2020/09-0063</v>
          </cell>
          <cell r="H12278" t="str">
            <v>202005-S0002, 202006-S0073, 201908-S0077, 202005-S0013, 202006-S0017, 202002-S0036, 202003-S0031, 201911-S0066, 202008-S0040, 201911-S0058</v>
          </cell>
          <cell r="I12278" t="str">
            <v>F</v>
          </cell>
          <cell r="J12278">
            <v>21133.14</v>
          </cell>
          <cell r="K12278">
            <v>21133.14</v>
          </cell>
          <cell r="L12278">
            <v>89088.86</v>
          </cell>
          <cell r="M12278" t="str">
            <v>F</v>
          </cell>
          <cell r="N12278">
            <v>4.2156</v>
          </cell>
        </row>
        <row r="12279">
          <cell r="G12279" t="str">
            <v>GR-2020/08-0068</v>
          </cell>
        </row>
        <row r="12279">
          <cell r="I12279" t="str">
            <v>F</v>
          </cell>
          <cell r="J12279">
            <v>627.85</v>
          </cell>
          <cell r="K12279">
            <v>627.85</v>
          </cell>
          <cell r="L12279">
            <v>627.85</v>
          </cell>
          <cell r="M12279" t="str">
            <v>T</v>
          </cell>
          <cell r="N12279">
            <v>1</v>
          </cell>
        </row>
        <row r="12280">
          <cell r="F12280" t="str">
            <v>KOCU4207008</v>
          </cell>
          <cell r="G12280" t="str">
            <v>GR-2020/09-0060</v>
          </cell>
          <cell r="H12280" t="str">
            <v>202006-S0073, 201907-S0014</v>
          </cell>
          <cell r="I12280" t="str">
            <v>F</v>
          </cell>
          <cell r="J12280">
            <v>20365.05</v>
          </cell>
          <cell r="K12280">
            <v>20365.05</v>
          </cell>
          <cell r="L12280">
            <v>85850.9</v>
          </cell>
          <cell r="M12280" t="str">
            <v>F</v>
          </cell>
          <cell r="N12280">
            <v>4.2156</v>
          </cell>
        </row>
        <row r="12281">
          <cell r="F12281" t="str">
            <v>TCLU5564300</v>
          </cell>
          <cell r="G12281" t="str">
            <v>GR-2020/09-0066</v>
          </cell>
          <cell r="H12281" t="str">
            <v>201911-S0066, 202005-S0013, 201910-S0060, 202005-S0002</v>
          </cell>
          <cell r="I12281" t="str">
            <v>F</v>
          </cell>
          <cell r="J12281">
            <v>15131.49</v>
          </cell>
          <cell r="K12281">
            <v>15131.49</v>
          </cell>
          <cell r="L12281">
            <v>63788.31</v>
          </cell>
          <cell r="M12281" t="str">
            <v>F</v>
          </cell>
          <cell r="N12281">
            <v>4.2156</v>
          </cell>
        </row>
        <row r="12282">
          <cell r="G12282" t="str">
            <v>SPO-2020/11-0021, SPO-2021/01-0047</v>
          </cell>
        </row>
        <row r="12282">
          <cell r="I12282" t="str">
            <v>F</v>
          </cell>
          <cell r="J12282">
            <v>7048.8</v>
          </cell>
          <cell r="K12282">
            <v>7048.8</v>
          </cell>
          <cell r="L12282">
            <v>21146.4</v>
          </cell>
          <cell r="M12282" t="str">
            <v>F</v>
          </cell>
          <cell r="N12282">
            <v>3</v>
          </cell>
        </row>
        <row r="12283">
          <cell r="F12283" t="str">
            <v>TGBU6480860</v>
          </cell>
          <cell r="G12283" t="str">
            <v>GR-2020/09-0041</v>
          </cell>
          <cell r="H12283" t="str">
            <v>202008-S0058, 202002-S0011</v>
          </cell>
          <cell r="I12283" t="str">
            <v>F</v>
          </cell>
          <cell r="J12283">
            <v>14162.81</v>
          </cell>
          <cell r="K12283">
            <v>14162.81</v>
          </cell>
          <cell r="L12283">
            <v>59704.74</v>
          </cell>
          <cell r="M12283" t="str">
            <v>F</v>
          </cell>
          <cell r="N12283">
            <v>4.2156</v>
          </cell>
        </row>
        <row r="12284">
          <cell r="G12284" t="str">
            <v>SPO-2021/01-0056</v>
          </cell>
        </row>
        <row r="12284">
          <cell r="I12284" t="str">
            <v>F</v>
          </cell>
          <cell r="J12284">
            <v>0</v>
          </cell>
          <cell r="K12284">
            <v>0</v>
          </cell>
          <cell r="L12284">
            <v>0</v>
          </cell>
          <cell r="M12284" t="str">
            <v>F</v>
          </cell>
          <cell r="N12284">
            <v>3</v>
          </cell>
        </row>
        <row r="12285">
          <cell r="G12285" t="str">
            <v>SPO-2020/11-0031, SPO-2020/10-0046, SPO-2021/01-0060, SPO-2020/11-0030</v>
          </cell>
        </row>
        <row r="12285">
          <cell r="I12285" t="str">
            <v>F</v>
          </cell>
          <cell r="J12285">
            <v>8485.14</v>
          </cell>
          <cell r="K12285">
            <v>8485.14</v>
          </cell>
          <cell r="L12285">
            <v>7119906429.42</v>
          </cell>
          <cell r="M12285" t="str">
            <v>F</v>
          </cell>
          <cell r="N12285">
            <v>839103</v>
          </cell>
        </row>
        <row r="12286">
          <cell r="F12286" t="str">
            <v>CAIU4568048</v>
          </cell>
          <cell r="G12286" t="str">
            <v>GR-2020/09-0042</v>
          </cell>
          <cell r="H12286" t="str">
            <v>202007-S0085</v>
          </cell>
          <cell r="I12286" t="str">
            <v>F</v>
          </cell>
          <cell r="J12286">
            <v>14150.43</v>
          </cell>
          <cell r="K12286">
            <v>14150.43</v>
          </cell>
          <cell r="L12286">
            <v>59652.55</v>
          </cell>
          <cell r="M12286" t="str">
            <v>F</v>
          </cell>
          <cell r="N12286">
            <v>4.2156</v>
          </cell>
        </row>
        <row r="12287">
          <cell r="F12287" t="str">
            <v>TGBU6335141</v>
          </cell>
          <cell r="G12287" t="str">
            <v>GR-2020/09-0049</v>
          </cell>
          <cell r="H12287" t="str">
            <v>201910-S0065</v>
          </cell>
          <cell r="I12287" t="str">
            <v>F</v>
          </cell>
          <cell r="J12287">
            <v>14579.23</v>
          </cell>
          <cell r="K12287">
            <v>14579.23</v>
          </cell>
          <cell r="L12287">
            <v>61460.2</v>
          </cell>
          <cell r="M12287" t="str">
            <v>F</v>
          </cell>
          <cell r="N12287">
            <v>4.2156</v>
          </cell>
        </row>
        <row r="12288">
          <cell r="F12288" t="str">
            <v>SEGU5701851</v>
          </cell>
          <cell r="G12288" t="str">
            <v>GR-2020/09-0061</v>
          </cell>
          <cell r="H12288" t="str">
            <v>201904-S0032, 202007-S0072, 202005-S0004</v>
          </cell>
          <cell r="I12288" t="str">
            <v>F</v>
          </cell>
          <cell r="J12288">
            <v>16466.17</v>
          </cell>
          <cell r="K12288">
            <v>16466.17</v>
          </cell>
          <cell r="L12288">
            <v>69414.79</v>
          </cell>
          <cell r="M12288" t="str">
            <v>F</v>
          </cell>
          <cell r="N12288">
            <v>4.2156</v>
          </cell>
        </row>
        <row r="12289">
          <cell r="F12289" t="str">
            <v>DFSU6214301</v>
          </cell>
          <cell r="G12289" t="str">
            <v>GR-2020/09-0065</v>
          </cell>
          <cell r="H12289" t="str">
            <v>201904-S0032</v>
          </cell>
          <cell r="I12289" t="str">
            <v>F</v>
          </cell>
          <cell r="J12289">
            <v>16377.12</v>
          </cell>
          <cell r="K12289">
            <v>16377.12</v>
          </cell>
          <cell r="L12289">
            <v>69039.39</v>
          </cell>
          <cell r="M12289" t="str">
            <v>F</v>
          </cell>
          <cell r="N12289">
            <v>4.2156</v>
          </cell>
        </row>
        <row r="12290">
          <cell r="F12290" t="str">
            <v>TCNU8995761</v>
          </cell>
          <cell r="G12290" t="str">
            <v>GR-2020/09-0027</v>
          </cell>
          <cell r="H12290" t="str">
            <v>202007-S0014, 202007-S0050, 202006-S0043, 202006-S0047</v>
          </cell>
          <cell r="I12290" t="str">
            <v>F</v>
          </cell>
          <cell r="J12290">
            <v>15426.9</v>
          </cell>
          <cell r="K12290">
            <v>15426.9</v>
          </cell>
          <cell r="L12290">
            <v>65187.91</v>
          </cell>
          <cell r="M12290" t="str">
            <v>F</v>
          </cell>
          <cell r="N12290">
            <v>4.2256</v>
          </cell>
        </row>
        <row r="12291">
          <cell r="G12291" t="str">
            <v>GR-2020/08-0067</v>
          </cell>
        </row>
        <row r="12291">
          <cell r="I12291" t="str">
            <v>F</v>
          </cell>
          <cell r="J12291">
            <v>170.5</v>
          </cell>
          <cell r="K12291">
            <v>170.5</v>
          </cell>
          <cell r="L12291">
            <v>170.5</v>
          </cell>
          <cell r="M12291" t="str">
            <v>T</v>
          </cell>
          <cell r="N12291">
            <v>1</v>
          </cell>
        </row>
        <row r="12292">
          <cell r="F12292" t="str">
            <v>TCLU9357363</v>
          </cell>
          <cell r="G12292" t="str">
            <v>GR-2020/09-0020</v>
          </cell>
          <cell r="H12292" t="str">
            <v>202008-S0016, 202006-S0063</v>
          </cell>
          <cell r="I12292" t="str">
            <v>F</v>
          </cell>
          <cell r="J12292">
            <v>176959.23</v>
          </cell>
          <cell r="K12292">
            <v>176959.23</v>
          </cell>
          <cell r="L12292">
            <v>176959.23</v>
          </cell>
          <cell r="M12292" t="str">
            <v>F</v>
          </cell>
          <cell r="N12292">
            <v>1</v>
          </cell>
        </row>
        <row r="12293">
          <cell r="F12293" t="str">
            <v>TCLU9357363</v>
          </cell>
          <cell r="G12293" t="str">
            <v>GR-2020/09-0019</v>
          </cell>
          <cell r="H12293" t="str">
            <v>202008-S0064, 202006-S0089</v>
          </cell>
          <cell r="I12293" t="str">
            <v>F</v>
          </cell>
          <cell r="J12293">
            <v>18265.5</v>
          </cell>
          <cell r="K12293">
            <v>18265.5</v>
          </cell>
          <cell r="L12293">
            <v>18265.5</v>
          </cell>
          <cell r="M12293" t="str">
            <v>F</v>
          </cell>
          <cell r="N12293">
            <v>1</v>
          </cell>
        </row>
        <row r="12294">
          <cell r="F12294" t="str">
            <v>TCLU9357363</v>
          </cell>
          <cell r="G12294" t="str">
            <v>GR-2020/09-0018</v>
          </cell>
          <cell r="H12294" t="str">
            <v>202003-S0004, 202006-S0041</v>
          </cell>
          <cell r="I12294" t="str">
            <v>F</v>
          </cell>
          <cell r="J12294">
            <v>38036.42</v>
          </cell>
          <cell r="K12294">
            <v>38036.42</v>
          </cell>
          <cell r="L12294">
            <v>38036.42</v>
          </cell>
          <cell r="M12294" t="str">
            <v>F</v>
          </cell>
          <cell r="N12294">
            <v>1</v>
          </cell>
        </row>
        <row r="12295">
          <cell r="F12295" t="str">
            <v>TCLU9357363</v>
          </cell>
          <cell r="G12295" t="str">
            <v>GR-2020/09-0017</v>
          </cell>
          <cell r="H12295" t="str">
            <v>202007-S0004</v>
          </cell>
          <cell r="I12295" t="str">
            <v>F</v>
          </cell>
          <cell r="J12295">
            <v>9958.75</v>
          </cell>
          <cell r="K12295">
            <v>9958.75</v>
          </cell>
          <cell r="L12295">
            <v>9958.75</v>
          </cell>
          <cell r="M12295" t="str">
            <v>F</v>
          </cell>
          <cell r="N12295">
            <v>1</v>
          </cell>
        </row>
        <row r="12296">
          <cell r="F12296" t="str">
            <v>TCLU9357363</v>
          </cell>
          <cell r="G12296" t="str">
            <v>GR-2020/09-0015</v>
          </cell>
        </row>
        <row r="12296">
          <cell r="I12296" t="str">
            <v>F</v>
          </cell>
          <cell r="J12296">
            <v>189.17</v>
          </cell>
          <cell r="K12296">
            <v>189.17</v>
          </cell>
          <cell r="L12296">
            <v>189.17</v>
          </cell>
          <cell r="M12296" t="str">
            <v>F</v>
          </cell>
          <cell r="N12296">
            <v>1</v>
          </cell>
        </row>
        <row r="12297">
          <cell r="F12297" t="str">
            <v>TCLU9357363</v>
          </cell>
          <cell r="G12297" t="str">
            <v>GR-2020/09-0016</v>
          </cell>
          <cell r="H12297" t="str">
            <v>202003-S0037, 201911-S0011, 202005-S0027, 202007-S0046, 201810-S0098</v>
          </cell>
          <cell r="I12297" t="str">
            <v>F</v>
          </cell>
          <cell r="J12297">
            <v>86609.29</v>
          </cell>
          <cell r="K12297">
            <v>86609.29</v>
          </cell>
          <cell r="L12297">
            <v>86609.29</v>
          </cell>
          <cell r="M12297" t="str">
            <v>F</v>
          </cell>
          <cell r="N12297">
            <v>1</v>
          </cell>
        </row>
        <row r="12298">
          <cell r="F12298" t="str">
            <v>TCLU9357363</v>
          </cell>
          <cell r="G12298" t="str">
            <v>GR-2020/09-0014</v>
          </cell>
          <cell r="H12298" t="str">
            <v>202006-S0071, 202007-S0041</v>
          </cell>
          <cell r="I12298" t="str">
            <v>F</v>
          </cell>
          <cell r="J12298">
            <v>24934.1</v>
          </cell>
          <cell r="K12298">
            <v>24934.1</v>
          </cell>
          <cell r="L12298">
            <v>24934.1</v>
          </cell>
          <cell r="M12298" t="str">
            <v>F</v>
          </cell>
          <cell r="N12298">
            <v>1</v>
          </cell>
        </row>
        <row r="12299">
          <cell r="F12299" t="str">
            <v>TCLU9357363</v>
          </cell>
          <cell r="G12299" t="str">
            <v>GR-2020/09-0013</v>
          </cell>
          <cell r="H12299" t="str">
            <v>202008-S0018</v>
          </cell>
          <cell r="I12299" t="str">
            <v>F</v>
          </cell>
          <cell r="J12299">
            <v>569.1</v>
          </cell>
          <cell r="K12299">
            <v>569.1</v>
          </cell>
          <cell r="L12299">
            <v>569.1</v>
          </cell>
          <cell r="M12299" t="str">
            <v>F</v>
          </cell>
          <cell r="N12299">
            <v>1</v>
          </cell>
        </row>
        <row r="12300">
          <cell r="F12300" t="str">
            <v>TCLU9357363</v>
          </cell>
          <cell r="G12300" t="str">
            <v>GR-2020/09-0012</v>
          </cell>
          <cell r="H12300" t="str">
            <v>202006-S0075, 202006-S0069</v>
          </cell>
          <cell r="I12300" t="str">
            <v>F</v>
          </cell>
          <cell r="J12300">
            <v>16057.15</v>
          </cell>
          <cell r="K12300">
            <v>16057.15</v>
          </cell>
          <cell r="L12300">
            <v>16057.15</v>
          </cell>
          <cell r="M12300" t="str">
            <v>F</v>
          </cell>
          <cell r="N12300">
            <v>1</v>
          </cell>
        </row>
        <row r="12301">
          <cell r="F12301" t="str">
            <v>TCLU9357363</v>
          </cell>
          <cell r="G12301" t="str">
            <v>GR-2020/09-0011</v>
          </cell>
          <cell r="H12301" t="str">
            <v>202006-S0051, 202007-S0027</v>
          </cell>
          <cell r="I12301" t="str">
            <v>F</v>
          </cell>
          <cell r="J12301">
            <v>14180.02</v>
          </cell>
          <cell r="K12301">
            <v>14180.02</v>
          </cell>
          <cell r="L12301">
            <v>14180.02</v>
          </cell>
          <cell r="M12301" t="str">
            <v>F</v>
          </cell>
          <cell r="N12301">
            <v>1</v>
          </cell>
        </row>
        <row r="12302">
          <cell r="G12302" t="str">
            <v>GR-2020/08-0065</v>
          </cell>
        </row>
        <row r="12302">
          <cell r="I12302" t="str">
            <v>F</v>
          </cell>
          <cell r="J12302">
            <v>19.05</v>
          </cell>
          <cell r="K12302">
            <v>19.05</v>
          </cell>
          <cell r="L12302">
            <v>19.05</v>
          </cell>
          <cell r="M12302" t="str">
            <v>F</v>
          </cell>
          <cell r="N12302">
            <v>1</v>
          </cell>
        </row>
        <row r="12303">
          <cell r="F12303" t="str">
            <v>TCLU9357363</v>
          </cell>
          <cell r="G12303" t="str">
            <v>GR-2020/09-0010</v>
          </cell>
          <cell r="H12303" t="str">
            <v>202007-S0017, 202007-S0045, 202007-S0019, 202007-S0052, 202008-S0048</v>
          </cell>
          <cell r="I12303" t="str">
            <v>F</v>
          </cell>
          <cell r="J12303">
            <v>27129.79</v>
          </cell>
          <cell r="K12303">
            <v>27129.79</v>
          </cell>
          <cell r="L12303">
            <v>27129.79</v>
          </cell>
          <cell r="M12303" t="str">
            <v>F</v>
          </cell>
          <cell r="N12303">
            <v>1</v>
          </cell>
        </row>
        <row r="12304">
          <cell r="G12304" t="str">
            <v>SPO-2021/01-0048, SPO-2020/11-0002, SPO-2020/11-0001, SPO-2020/09-0033</v>
          </cell>
        </row>
        <row r="12304">
          <cell r="I12304" t="str">
            <v>F</v>
          </cell>
          <cell r="J12304">
            <v>149340</v>
          </cell>
          <cell r="K12304">
            <v>149340</v>
          </cell>
          <cell r="L12304">
            <v>448020</v>
          </cell>
          <cell r="M12304" t="str">
            <v>F</v>
          </cell>
          <cell r="N12304">
            <v>3</v>
          </cell>
        </row>
        <row r="12305">
          <cell r="G12305" t="str">
            <v>SPO-2020/12-0026, SPO-2020/11-0034, SPO-2020/11-0004, SPO-2020/11-0024, SPO-2021/01-0034, SPO-2021/04-0025, SPO-2021/01-0080, SPO-2021/05-0009, SPO-2021/05-0008, SPO-2020/11-0025, SPO-2021/01-0001, SPO-2020/12-0009, SPO-2020/10-0018, SPO-2021/02-0001, SPO-2020/11-0035, SPO-2021/01-0002, SPO-2021/02-0002</v>
          </cell>
        </row>
        <row r="12305">
          <cell r="I12305" t="str">
            <v>F</v>
          </cell>
          <cell r="J12305">
            <v>304900</v>
          </cell>
          <cell r="K12305">
            <v>304900</v>
          </cell>
          <cell r="L12305">
            <v>914700</v>
          </cell>
          <cell r="M12305" t="str">
            <v>F</v>
          </cell>
          <cell r="N12305">
            <v>3</v>
          </cell>
        </row>
        <row r="12306">
          <cell r="G12306" t="str">
            <v>GR-2020/08-0066</v>
          </cell>
        </row>
        <row r="12306">
          <cell r="I12306" t="str">
            <v>F</v>
          </cell>
          <cell r="J12306">
            <v>37.4</v>
          </cell>
          <cell r="K12306">
            <v>37.4</v>
          </cell>
          <cell r="L12306">
            <v>37.4</v>
          </cell>
          <cell r="M12306" t="str">
            <v>F</v>
          </cell>
          <cell r="N12306">
            <v>1</v>
          </cell>
        </row>
        <row r="12307">
          <cell r="G12307" t="str">
            <v>GR-2020/08-0060</v>
          </cell>
        </row>
        <row r="12307">
          <cell r="I12307" t="str">
            <v>F</v>
          </cell>
          <cell r="J12307">
            <v>47.28</v>
          </cell>
          <cell r="K12307">
            <v>47.28</v>
          </cell>
          <cell r="L12307">
            <v>47.28</v>
          </cell>
          <cell r="M12307" t="str">
            <v>F</v>
          </cell>
          <cell r="N12307">
            <v>1</v>
          </cell>
        </row>
        <row r="12308">
          <cell r="G12308" t="str">
            <v>SPO-2021/01-0048</v>
          </cell>
        </row>
        <row r="12308">
          <cell r="I12308" t="str">
            <v>F</v>
          </cell>
          <cell r="J12308">
            <v>550</v>
          </cell>
          <cell r="K12308">
            <v>550</v>
          </cell>
          <cell r="L12308">
            <v>1650</v>
          </cell>
          <cell r="M12308" t="str">
            <v>F</v>
          </cell>
          <cell r="N12308">
            <v>3</v>
          </cell>
        </row>
        <row r="12309">
          <cell r="G12309" t="str">
            <v>SPO-2020/10-0021, SPO-2020/10-0036</v>
          </cell>
        </row>
        <row r="12309">
          <cell r="I12309" t="str">
            <v>F</v>
          </cell>
          <cell r="J12309">
            <v>113400</v>
          </cell>
          <cell r="K12309">
            <v>113400</v>
          </cell>
          <cell r="L12309">
            <v>113400</v>
          </cell>
          <cell r="M12309" t="str">
            <v>F</v>
          </cell>
          <cell r="N12309">
            <v>1</v>
          </cell>
        </row>
        <row r="12310">
          <cell r="G12310" t="str">
            <v>GR-2020/08-0063</v>
          </cell>
        </row>
        <row r="12310">
          <cell r="I12310" t="str">
            <v>F</v>
          </cell>
          <cell r="J12310">
            <v>105</v>
          </cell>
          <cell r="K12310">
            <v>105</v>
          </cell>
          <cell r="L12310">
            <v>105</v>
          </cell>
          <cell r="M12310" t="str">
            <v>F</v>
          </cell>
          <cell r="N12310">
            <v>1</v>
          </cell>
        </row>
        <row r="12311">
          <cell r="I12311" t="str">
            <v>T</v>
          </cell>
          <cell r="J12311">
            <v>0</v>
          </cell>
          <cell r="K12311">
            <v>0</v>
          </cell>
          <cell r="L12311">
            <v>0</v>
          </cell>
          <cell r="M12311" t="str">
            <v>F</v>
          </cell>
          <cell r="N12311">
            <v>1</v>
          </cell>
        </row>
        <row r="12312">
          <cell r="G12312" t="str">
            <v>SPO-2020/11-0001, SPO-2020/12-0015</v>
          </cell>
        </row>
        <row r="12312">
          <cell r="I12312" t="str">
            <v>F</v>
          </cell>
          <cell r="J12312">
            <v>68388</v>
          </cell>
          <cell r="K12312">
            <v>68388</v>
          </cell>
          <cell r="L12312">
            <v>205164</v>
          </cell>
          <cell r="M12312" t="str">
            <v>F</v>
          </cell>
          <cell r="N12312">
            <v>3</v>
          </cell>
        </row>
        <row r="12313">
          <cell r="F12313" t="str">
            <v>OOCU7803793</v>
          </cell>
          <cell r="G12313" t="str">
            <v>GR-2020/09-0025</v>
          </cell>
          <cell r="H12313" t="str">
            <v>202007-S0064</v>
          </cell>
          <cell r="I12313" t="str">
            <v>F</v>
          </cell>
          <cell r="J12313">
            <v>17936.16</v>
          </cell>
          <cell r="K12313">
            <v>17936.16</v>
          </cell>
          <cell r="L12313">
            <v>75611.68</v>
          </cell>
          <cell r="M12313" t="str">
            <v>F</v>
          </cell>
          <cell r="N12313">
            <v>4.2156</v>
          </cell>
        </row>
        <row r="12314">
          <cell r="G12314" t="str">
            <v>SPO-2021/05-0027, SPO-2021/01-0061, SPO-2021/01-0077, SPO-2021/05-0010, SPO-2021/11-0022, SPO-2021/10-0018, SPO-2021/04-0021, SPO-2020/12-0006, SPO-2021/03-0001, SPO-2021/12-0042, SPO-2021/12-0044, SPO-2020/12-0003, SPO-2021/06-0038</v>
          </cell>
        </row>
        <row r="12314">
          <cell r="I12314" t="str">
            <v>F</v>
          </cell>
          <cell r="J12314">
            <v>153253</v>
          </cell>
          <cell r="K12314">
            <v>153253</v>
          </cell>
          <cell r="L12314">
            <v>459759</v>
          </cell>
          <cell r="M12314" t="str">
            <v>F</v>
          </cell>
          <cell r="N12314">
            <v>3</v>
          </cell>
          <cell r="O12314" t="str">
            <v>L</v>
          </cell>
        </row>
        <row r="12315">
          <cell r="G12315" t="str">
            <v>SPO-2020/11-0002, SPO-2020/09-0033</v>
          </cell>
        </row>
        <row r="12315">
          <cell r="I12315" t="str">
            <v>F</v>
          </cell>
          <cell r="J12315">
            <v>79967.42</v>
          </cell>
          <cell r="K12315">
            <v>79967.42</v>
          </cell>
          <cell r="L12315">
            <v>239902.26</v>
          </cell>
          <cell r="M12315" t="str">
            <v>F</v>
          </cell>
          <cell r="N12315">
            <v>3</v>
          </cell>
        </row>
        <row r="12316">
          <cell r="G12316" t="str">
            <v>GR-2020/08-0059</v>
          </cell>
        </row>
        <row r="12316">
          <cell r="I12316" t="str">
            <v>F</v>
          </cell>
          <cell r="J12316">
            <v>1303.7</v>
          </cell>
          <cell r="K12316">
            <v>1303.7</v>
          </cell>
          <cell r="L12316">
            <v>1303.7</v>
          </cell>
          <cell r="M12316" t="str">
            <v>T</v>
          </cell>
          <cell r="N12316">
            <v>1</v>
          </cell>
        </row>
        <row r="12317">
          <cell r="F12317" t="str">
            <v>CSNU6942577</v>
          </cell>
          <cell r="G12317" t="str">
            <v>GR-2020/09-0026</v>
          </cell>
          <cell r="H12317" t="str">
            <v>201912-S0008, 202003-S0044, 201911-S0051, 202005-S0021</v>
          </cell>
          <cell r="I12317" t="str">
            <v>F</v>
          </cell>
          <cell r="J12317">
            <v>15334.37</v>
          </cell>
          <cell r="K12317">
            <v>15334.37</v>
          </cell>
          <cell r="L12317">
            <v>64643.57</v>
          </cell>
          <cell r="M12317" t="str">
            <v>F</v>
          </cell>
          <cell r="N12317">
            <v>4.2156</v>
          </cell>
        </row>
        <row r="12318">
          <cell r="F12318" t="str">
            <v>MRSU3847124</v>
          </cell>
          <cell r="G12318" t="str">
            <v>GR-2020/08-0074</v>
          </cell>
          <cell r="H12318" t="str">
            <v>202006-S0024, 202007-S0048, 202002-S0012, 202006-S0078, 202003-S0018, 202007-S0042, 202007-S0018, 202002-S0071</v>
          </cell>
          <cell r="I12318" t="str">
            <v>F</v>
          </cell>
          <cell r="J12318">
            <v>98966.72</v>
          </cell>
          <cell r="K12318">
            <v>98966.72</v>
          </cell>
          <cell r="L12318">
            <v>98966.72</v>
          </cell>
          <cell r="M12318" t="str">
            <v>F</v>
          </cell>
          <cell r="N12318">
            <v>1</v>
          </cell>
        </row>
        <row r="12319">
          <cell r="G12319" t="str">
            <v>SPO-2020/11-0016</v>
          </cell>
        </row>
        <row r="12319">
          <cell r="I12319" t="str">
            <v>F</v>
          </cell>
          <cell r="J12319">
            <v>52918</v>
          </cell>
          <cell r="K12319">
            <v>52918</v>
          </cell>
          <cell r="L12319">
            <v>158754</v>
          </cell>
          <cell r="M12319" t="str">
            <v>F</v>
          </cell>
          <cell r="N12319">
            <v>3</v>
          </cell>
        </row>
        <row r="12320">
          <cell r="F12320" t="str">
            <v>CAAU5402418</v>
          </cell>
          <cell r="G12320" t="str">
            <v>GR-2020/09-0005</v>
          </cell>
          <cell r="H12320" t="str">
            <v>202006-S0011, 201910-S0079</v>
          </cell>
          <cell r="I12320" t="str">
            <v>F</v>
          </cell>
          <cell r="J12320">
            <v>5747.85</v>
          </cell>
          <cell r="K12320">
            <v>5747.85</v>
          </cell>
          <cell r="L12320">
            <v>5747.85</v>
          </cell>
          <cell r="M12320" t="str">
            <v>F</v>
          </cell>
          <cell r="N12320">
            <v>1</v>
          </cell>
        </row>
        <row r="12321">
          <cell r="G12321" t="str">
            <v>GR-2020/08-0055</v>
          </cell>
        </row>
        <row r="12321">
          <cell r="I12321" t="str">
            <v>F</v>
          </cell>
          <cell r="J12321">
            <v>28.66</v>
          </cell>
          <cell r="K12321">
            <v>28.66</v>
          </cell>
          <cell r="L12321">
            <v>28.66</v>
          </cell>
          <cell r="M12321" t="str">
            <v>F</v>
          </cell>
          <cell r="N12321">
            <v>1</v>
          </cell>
        </row>
        <row r="12322">
          <cell r="F12322" t="str">
            <v>CAAU5402418</v>
          </cell>
          <cell r="G12322" t="str">
            <v>GR-2020/09-0004</v>
          </cell>
          <cell r="H12322" t="str">
            <v>202007-S0038</v>
          </cell>
          <cell r="I12322" t="str">
            <v>F</v>
          </cell>
          <cell r="J12322">
            <v>17667.7</v>
          </cell>
          <cell r="K12322">
            <v>17667.7</v>
          </cell>
          <cell r="L12322">
            <v>17667.7</v>
          </cell>
          <cell r="M12322" t="str">
            <v>F</v>
          </cell>
          <cell r="N12322">
            <v>1</v>
          </cell>
        </row>
        <row r="12323">
          <cell r="I12323" t="str">
            <v>T</v>
          </cell>
          <cell r="J12323">
            <v>39930</v>
          </cell>
          <cell r="K12323">
            <v>39930</v>
          </cell>
          <cell r="L12323">
            <v>119790</v>
          </cell>
          <cell r="M12323" t="str">
            <v>F</v>
          </cell>
          <cell r="N12323">
            <v>3</v>
          </cell>
        </row>
        <row r="12324">
          <cell r="F12324" t="str">
            <v>CAAU5402418</v>
          </cell>
          <cell r="G12324" t="str">
            <v>GR-2020/09-0003</v>
          </cell>
          <cell r="H12324" t="str">
            <v>202005-S0033, 202007-S0025, 202005-S0019</v>
          </cell>
          <cell r="I12324" t="str">
            <v>F</v>
          </cell>
          <cell r="J12324">
            <v>37705.32</v>
          </cell>
          <cell r="K12324">
            <v>37705.32</v>
          </cell>
          <cell r="L12324">
            <v>37705.32</v>
          </cell>
          <cell r="M12324" t="str">
            <v>F</v>
          </cell>
          <cell r="N12324">
            <v>1</v>
          </cell>
        </row>
        <row r="12325">
          <cell r="G12325" t="str">
            <v>GR-2020/08-0062</v>
          </cell>
        </row>
        <row r="12325">
          <cell r="I12325" t="str">
            <v>F</v>
          </cell>
          <cell r="J12325">
            <v>155.2</v>
          </cell>
          <cell r="K12325">
            <v>155.2</v>
          </cell>
          <cell r="L12325">
            <v>155.2</v>
          </cell>
          <cell r="M12325" t="str">
            <v>F</v>
          </cell>
          <cell r="N12325">
            <v>1</v>
          </cell>
        </row>
        <row r="12326">
          <cell r="G12326" t="str">
            <v>GR-2020/08-0054</v>
          </cell>
        </row>
        <row r="12326">
          <cell r="I12326" t="str">
            <v>F</v>
          </cell>
          <cell r="J12326">
            <v>645.58</v>
          </cell>
          <cell r="K12326">
            <v>645.58</v>
          </cell>
          <cell r="L12326">
            <v>645.58</v>
          </cell>
          <cell r="M12326" t="str">
            <v>F</v>
          </cell>
          <cell r="N12326">
            <v>1</v>
          </cell>
        </row>
        <row r="12327">
          <cell r="G12327" t="str">
            <v>SPO-2020/12-0029, SPO-2020/12-0032, SPO-2020/12-0034, SPO-2021/03-0007</v>
          </cell>
        </row>
        <row r="12327">
          <cell r="I12327" t="str">
            <v>F</v>
          </cell>
          <cell r="J12327">
            <v>145305</v>
          </cell>
          <cell r="K12327">
            <v>145305</v>
          </cell>
          <cell r="L12327">
            <v>435915</v>
          </cell>
          <cell r="M12327" t="str">
            <v>F</v>
          </cell>
          <cell r="N12327">
            <v>3</v>
          </cell>
          <cell r="O12327" t="str">
            <v>L</v>
          </cell>
        </row>
        <row r="12328">
          <cell r="I12328" t="str">
            <v>F</v>
          </cell>
          <cell r="J12328">
            <v>4020</v>
          </cell>
          <cell r="K12328">
            <v>4020</v>
          </cell>
          <cell r="L12328">
            <v>12060</v>
          </cell>
          <cell r="M12328" t="str">
            <v>F</v>
          </cell>
          <cell r="N12328">
            <v>3</v>
          </cell>
        </row>
        <row r="12329">
          <cell r="G12329" t="str">
            <v>SPO-2021/03-0002, SPO-2020/12-0006, SPO-2021/03-0001, SPO-2020/10-0047, SPO-2020/12-0038</v>
          </cell>
        </row>
        <row r="12329">
          <cell r="I12329" t="str">
            <v>F</v>
          </cell>
          <cell r="J12329">
            <v>73924</v>
          </cell>
          <cell r="K12329">
            <v>73924</v>
          </cell>
          <cell r="L12329">
            <v>221772</v>
          </cell>
          <cell r="M12329" t="str">
            <v>F</v>
          </cell>
          <cell r="N12329">
            <v>3</v>
          </cell>
        </row>
        <row r="12330">
          <cell r="G12330" t="str">
            <v>SPO-2020/10-0018, SPO-2020/12-0026</v>
          </cell>
        </row>
        <row r="12330">
          <cell r="I12330" t="str">
            <v>F</v>
          </cell>
          <cell r="J12330">
            <v>15730</v>
          </cell>
          <cell r="K12330">
            <v>15730</v>
          </cell>
          <cell r="L12330">
            <v>78650</v>
          </cell>
          <cell r="M12330" t="str">
            <v>F</v>
          </cell>
          <cell r="N12330">
            <v>5</v>
          </cell>
        </row>
        <row r="12331">
          <cell r="G12331" t="str">
            <v>SPO-2020/10-0023, SPO-2020/08-0036</v>
          </cell>
        </row>
        <row r="12331">
          <cell r="I12331" t="str">
            <v>F</v>
          </cell>
          <cell r="J12331">
            <v>20000</v>
          </cell>
          <cell r="K12331">
            <v>20000</v>
          </cell>
          <cell r="L12331">
            <v>60000</v>
          </cell>
          <cell r="M12331" t="str">
            <v>F</v>
          </cell>
          <cell r="N12331">
            <v>3</v>
          </cell>
        </row>
        <row r="12332">
          <cell r="G12332" t="str">
            <v>SPO-2020/12-0001, SPO-2021/01-0076, SPO-2021/01-0073</v>
          </cell>
        </row>
        <row r="12332">
          <cell r="I12332" t="str">
            <v>F</v>
          </cell>
          <cell r="J12332">
            <v>37150</v>
          </cell>
          <cell r="K12332">
            <v>37150</v>
          </cell>
          <cell r="L12332">
            <v>111450</v>
          </cell>
          <cell r="M12332" t="str">
            <v>F</v>
          </cell>
          <cell r="N12332">
            <v>3</v>
          </cell>
        </row>
        <row r="12333">
          <cell r="G12333" t="str">
            <v>SPO-2020/10-0007, SPO-2020/10-0006, SPO-2020/09-0003, SPO-2020/10-0008</v>
          </cell>
        </row>
        <row r="12333">
          <cell r="I12333" t="str">
            <v>F</v>
          </cell>
          <cell r="J12333">
            <v>100000</v>
          </cell>
          <cell r="K12333">
            <v>100000</v>
          </cell>
          <cell r="L12333">
            <v>300000</v>
          </cell>
          <cell r="M12333" t="str">
            <v>F</v>
          </cell>
          <cell r="N12333">
            <v>3</v>
          </cell>
        </row>
        <row r="12334">
          <cell r="I12334" t="str">
            <v>F</v>
          </cell>
          <cell r="J12334">
            <v>6961.68</v>
          </cell>
          <cell r="K12334">
            <v>6961.68</v>
          </cell>
          <cell r="L12334">
            <v>20885.04</v>
          </cell>
          <cell r="M12334" t="str">
            <v>F</v>
          </cell>
          <cell r="N12334">
            <v>3</v>
          </cell>
        </row>
        <row r="12335">
          <cell r="G12335" t="str">
            <v>SPO-2021/05-0045, SPO-2021/04-0028, SPO-2020/10-0029</v>
          </cell>
        </row>
        <row r="12335">
          <cell r="I12335" t="str">
            <v>F</v>
          </cell>
          <cell r="J12335">
            <v>36615</v>
          </cell>
          <cell r="K12335">
            <v>36615</v>
          </cell>
          <cell r="L12335">
            <v>109845</v>
          </cell>
          <cell r="M12335" t="str">
            <v>F</v>
          </cell>
          <cell r="N12335">
            <v>3</v>
          </cell>
          <cell r="O12335" t="str">
            <v>L</v>
          </cell>
        </row>
        <row r="12336">
          <cell r="G12336" t="str">
            <v>SPO-2021/01-0042, SPO-2021/03-0002</v>
          </cell>
        </row>
        <row r="12336">
          <cell r="I12336" t="str">
            <v>F</v>
          </cell>
          <cell r="J12336">
            <v>3850</v>
          </cell>
          <cell r="K12336">
            <v>3850</v>
          </cell>
          <cell r="L12336">
            <v>11550</v>
          </cell>
          <cell r="M12336" t="str">
            <v>F</v>
          </cell>
          <cell r="N12336">
            <v>3</v>
          </cell>
        </row>
        <row r="12337">
          <cell r="G12337" t="str">
            <v>SPO-2020/12-0031, SPO-2020/08-0043, SPO-2021/05-0006, SPO-2020/10-0012, SPO-2021/01-0081, SPO-2021/01-0056, SPO-2020/12-0030</v>
          </cell>
        </row>
        <row r="12337">
          <cell r="I12337" t="str">
            <v>F</v>
          </cell>
          <cell r="J12337">
            <v>20640</v>
          </cell>
          <cell r="K12337">
            <v>20640</v>
          </cell>
          <cell r="L12337">
            <v>61920</v>
          </cell>
          <cell r="M12337" t="str">
            <v>F</v>
          </cell>
          <cell r="N12337">
            <v>3</v>
          </cell>
        </row>
        <row r="12338">
          <cell r="G12338" t="str">
            <v>SPO-2020/12-0015, SPO-2020/09-0033, SPO-2020/11-0001, SPO-2020/09-0004</v>
          </cell>
        </row>
        <row r="12338">
          <cell r="I12338" t="str">
            <v>F</v>
          </cell>
          <cell r="J12338">
            <v>176503</v>
          </cell>
          <cell r="K12338">
            <v>176503</v>
          </cell>
          <cell r="L12338">
            <v>529509</v>
          </cell>
          <cell r="M12338" t="str">
            <v>F</v>
          </cell>
          <cell r="N12338">
            <v>3</v>
          </cell>
        </row>
        <row r="12339">
          <cell r="G12339" t="str">
            <v>SPO-2020/09-0001, SPO-2020/10-0011</v>
          </cell>
        </row>
        <row r="12339">
          <cell r="I12339" t="str">
            <v>F</v>
          </cell>
          <cell r="J12339">
            <v>25659</v>
          </cell>
          <cell r="K12339">
            <v>25659</v>
          </cell>
          <cell r="L12339">
            <v>76977</v>
          </cell>
          <cell r="M12339" t="str">
            <v>F</v>
          </cell>
          <cell r="N12339">
            <v>3</v>
          </cell>
        </row>
        <row r="12340">
          <cell r="I12340" t="str">
            <v>F</v>
          </cell>
          <cell r="J12340">
            <v>81000</v>
          </cell>
          <cell r="K12340">
            <v>81000</v>
          </cell>
          <cell r="L12340">
            <v>243000</v>
          </cell>
          <cell r="M12340" t="str">
            <v>F</v>
          </cell>
          <cell r="N12340">
            <v>3</v>
          </cell>
        </row>
        <row r="12341">
          <cell r="I12341" t="str">
            <v>F</v>
          </cell>
          <cell r="J12341">
            <v>15050</v>
          </cell>
          <cell r="K12341">
            <v>15050</v>
          </cell>
          <cell r="L12341">
            <v>45150</v>
          </cell>
          <cell r="M12341" t="str">
            <v>F</v>
          </cell>
          <cell r="N12341">
            <v>3</v>
          </cell>
        </row>
        <row r="12342">
          <cell r="G12342" t="str">
            <v>SPO-2020/10-0030</v>
          </cell>
        </row>
        <row r="12342">
          <cell r="I12342" t="str">
            <v>F</v>
          </cell>
          <cell r="J12342">
            <v>14860</v>
          </cell>
          <cell r="K12342">
            <v>14860</v>
          </cell>
          <cell r="L12342">
            <v>44580</v>
          </cell>
          <cell r="M12342" t="str">
            <v>F</v>
          </cell>
          <cell r="N12342">
            <v>3</v>
          </cell>
        </row>
        <row r="12343">
          <cell r="I12343" t="str">
            <v>F</v>
          </cell>
          <cell r="J12343">
            <v>3300</v>
          </cell>
          <cell r="K12343">
            <v>3300</v>
          </cell>
          <cell r="L12343">
            <v>9900</v>
          </cell>
          <cell r="M12343" t="str">
            <v>F</v>
          </cell>
          <cell r="N12343">
            <v>3</v>
          </cell>
        </row>
        <row r="12344">
          <cell r="G12344" t="str">
            <v>SPO-2021/01-0009, SPO-2020/12-0015, SPO-2020/09-0033, SPO-2021/03-0021, SPO-2021/01-0048, SPO-2020/11-0002</v>
          </cell>
        </row>
        <row r="12344">
          <cell r="I12344" t="str">
            <v>F</v>
          </cell>
          <cell r="J12344">
            <v>98460</v>
          </cell>
          <cell r="K12344">
            <v>98460</v>
          </cell>
          <cell r="L12344">
            <v>295380</v>
          </cell>
          <cell r="M12344" t="str">
            <v>F</v>
          </cell>
          <cell r="N12344">
            <v>3</v>
          </cell>
        </row>
        <row r="12345">
          <cell r="G12345" t="str">
            <v>SPO-2020/11-0012</v>
          </cell>
        </row>
        <row r="12345">
          <cell r="I12345" t="str">
            <v>F</v>
          </cell>
          <cell r="J12345">
            <v>44000</v>
          </cell>
          <cell r="K12345">
            <v>44000</v>
          </cell>
          <cell r="L12345">
            <v>132000</v>
          </cell>
          <cell r="M12345" t="str">
            <v>F</v>
          </cell>
          <cell r="N12345">
            <v>3</v>
          </cell>
        </row>
        <row r="12346">
          <cell r="G12346" t="str">
            <v>SPO-2020/12-0030, SPO-2021/01-0056, SPO-2020/10-0012</v>
          </cell>
        </row>
        <row r="12346">
          <cell r="I12346" t="str">
            <v>F</v>
          </cell>
          <cell r="J12346">
            <v>56525</v>
          </cell>
          <cell r="K12346">
            <v>56525</v>
          </cell>
          <cell r="L12346">
            <v>169575</v>
          </cell>
          <cell r="M12346" t="str">
            <v>F</v>
          </cell>
          <cell r="N12346">
            <v>3</v>
          </cell>
        </row>
        <row r="12347">
          <cell r="G12347" t="str">
            <v>SPO-2020/09-0027, SPO-2020/08-0027, SPO-2020/09-0006</v>
          </cell>
        </row>
        <row r="12347">
          <cell r="I12347" t="str">
            <v>F</v>
          </cell>
          <cell r="J12347">
            <v>57450.8</v>
          </cell>
          <cell r="K12347">
            <v>57450.8</v>
          </cell>
          <cell r="L12347">
            <v>172352.4</v>
          </cell>
          <cell r="M12347" t="str">
            <v>F</v>
          </cell>
          <cell r="N12347">
            <v>3</v>
          </cell>
        </row>
        <row r="12348">
          <cell r="G12348" t="str">
            <v>SPO-2020/11-0016, SPO-2021/01-0027, SPO-2021/01-0043</v>
          </cell>
        </row>
        <row r="12348">
          <cell r="I12348" t="str">
            <v>F</v>
          </cell>
          <cell r="J12348">
            <v>28426</v>
          </cell>
          <cell r="K12348">
            <v>28426</v>
          </cell>
          <cell r="L12348">
            <v>85278</v>
          </cell>
          <cell r="M12348" t="str">
            <v>F</v>
          </cell>
          <cell r="N12348">
            <v>3</v>
          </cell>
        </row>
        <row r="12349">
          <cell r="G12349" t="str">
            <v>SPO-2021/05-0044, SPO-2020/11-0017</v>
          </cell>
        </row>
        <row r="12349">
          <cell r="I12349" t="str">
            <v>F</v>
          </cell>
          <cell r="J12349">
            <v>5600</v>
          </cell>
          <cell r="K12349">
            <v>5600</v>
          </cell>
          <cell r="L12349">
            <v>16800</v>
          </cell>
          <cell r="M12349" t="str">
            <v>F</v>
          </cell>
          <cell r="N12349">
            <v>3</v>
          </cell>
        </row>
        <row r="12350">
          <cell r="G12350" t="str">
            <v>GR-2020/08-0040</v>
          </cell>
        </row>
        <row r="12350">
          <cell r="I12350" t="str">
            <v>F</v>
          </cell>
          <cell r="J12350">
            <v>121.28</v>
          </cell>
          <cell r="K12350">
            <v>121.28</v>
          </cell>
          <cell r="L12350">
            <v>121.28</v>
          </cell>
          <cell r="M12350" t="str">
            <v>F</v>
          </cell>
          <cell r="N12350">
            <v>1</v>
          </cell>
        </row>
        <row r="12351">
          <cell r="G12351" t="str">
            <v>SPO-2021/01-0041, SPO-2020/10-0026, SPO-2021/01-0015</v>
          </cell>
        </row>
        <row r="12351">
          <cell r="I12351" t="str">
            <v>F</v>
          </cell>
          <cell r="J12351">
            <v>24129.6</v>
          </cell>
          <cell r="K12351">
            <v>24129.6</v>
          </cell>
          <cell r="L12351">
            <v>24129.6</v>
          </cell>
          <cell r="M12351" t="str">
            <v>F</v>
          </cell>
          <cell r="N12351">
            <v>1</v>
          </cell>
        </row>
        <row r="12352">
          <cell r="G12352" t="str">
            <v>SPO-2020/10-0010</v>
          </cell>
        </row>
        <row r="12352">
          <cell r="I12352" t="str">
            <v>F</v>
          </cell>
          <cell r="J12352">
            <v>13200</v>
          </cell>
          <cell r="K12352">
            <v>13200</v>
          </cell>
          <cell r="L12352">
            <v>13200</v>
          </cell>
          <cell r="M12352" t="str">
            <v>F</v>
          </cell>
          <cell r="N12352">
            <v>1</v>
          </cell>
        </row>
        <row r="12353">
          <cell r="G12353" t="str">
            <v>SPO-2020/10-0030, SPO-2020/09-0013, SPO-2020/11-0019</v>
          </cell>
        </row>
        <row r="12353">
          <cell r="I12353" t="str">
            <v>F</v>
          </cell>
          <cell r="J12353">
            <v>26900</v>
          </cell>
          <cell r="K12353">
            <v>26900</v>
          </cell>
          <cell r="L12353">
            <v>80700</v>
          </cell>
          <cell r="M12353" t="str">
            <v>F</v>
          </cell>
          <cell r="N12353">
            <v>3</v>
          </cell>
        </row>
        <row r="12354">
          <cell r="G12354" t="str">
            <v>SPO-2021/01-0086, SPO-2020/11-0010</v>
          </cell>
        </row>
        <row r="12354">
          <cell r="I12354" t="str">
            <v>F</v>
          </cell>
          <cell r="J12354">
            <v>29776.6</v>
          </cell>
          <cell r="K12354">
            <v>29776.6</v>
          </cell>
          <cell r="L12354">
            <v>89329.8</v>
          </cell>
          <cell r="M12354" t="str">
            <v>F</v>
          </cell>
          <cell r="N12354">
            <v>3</v>
          </cell>
        </row>
        <row r="12355">
          <cell r="G12355" t="str">
            <v>SPO-2020/12-0037, SPO-2020/09-0015, SPO-2020/11-0001, SPO-2020/12-0015, SPO-2021/01-0072, SPO-2020/09-0004, SPO-2021/01-0009</v>
          </cell>
        </row>
        <row r="12355">
          <cell r="I12355" t="str">
            <v>F</v>
          </cell>
          <cell r="J12355">
            <v>385062.2</v>
          </cell>
          <cell r="K12355">
            <v>385062.2</v>
          </cell>
          <cell r="L12355">
            <v>1155186.6</v>
          </cell>
          <cell r="M12355" t="str">
            <v>F</v>
          </cell>
          <cell r="N12355">
            <v>3</v>
          </cell>
        </row>
        <row r="12356">
          <cell r="G12356" t="str">
            <v>SPO-2020/08-0046</v>
          </cell>
        </row>
        <row r="12356">
          <cell r="I12356" t="str">
            <v>F</v>
          </cell>
          <cell r="J12356">
            <v>675</v>
          </cell>
          <cell r="K12356">
            <v>675</v>
          </cell>
          <cell r="L12356">
            <v>2025</v>
          </cell>
          <cell r="M12356" t="str">
            <v>F</v>
          </cell>
          <cell r="N12356">
            <v>3</v>
          </cell>
        </row>
        <row r="12357">
          <cell r="G12357" t="str">
            <v>SPO-2020/10-0046</v>
          </cell>
        </row>
        <row r="12357">
          <cell r="I12357" t="str">
            <v>F</v>
          </cell>
          <cell r="J12357">
            <v>12472.47</v>
          </cell>
          <cell r="K12357">
            <v>12472.47</v>
          </cell>
          <cell r="L12357">
            <v>37417.41</v>
          </cell>
          <cell r="M12357" t="str">
            <v>F</v>
          </cell>
          <cell r="N12357">
            <v>3</v>
          </cell>
        </row>
        <row r="12358">
          <cell r="I12358" t="str">
            <v>T</v>
          </cell>
          <cell r="J12358">
            <v>87000</v>
          </cell>
          <cell r="K12358">
            <v>87000</v>
          </cell>
          <cell r="L12358">
            <v>261000</v>
          </cell>
          <cell r="M12358" t="str">
            <v>F</v>
          </cell>
          <cell r="N12358">
            <v>3</v>
          </cell>
        </row>
        <row r="12359">
          <cell r="G12359" t="str">
            <v>SPO-2020/10-0010, SPO-2020/11-0005, SPO-2020/10-0034</v>
          </cell>
        </row>
        <row r="12359">
          <cell r="I12359" t="str">
            <v>F</v>
          </cell>
          <cell r="J12359">
            <v>32000</v>
          </cell>
          <cell r="K12359">
            <v>32000</v>
          </cell>
          <cell r="L12359">
            <v>32000</v>
          </cell>
          <cell r="M12359" t="str">
            <v>F</v>
          </cell>
          <cell r="N12359">
            <v>1</v>
          </cell>
        </row>
        <row r="12360">
          <cell r="I12360" t="str">
            <v>F</v>
          </cell>
          <cell r="J12360">
            <v>42280</v>
          </cell>
          <cell r="K12360">
            <v>42280</v>
          </cell>
          <cell r="L12360">
            <v>126840</v>
          </cell>
          <cell r="M12360" t="str">
            <v>F</v>
          </cell>
          <cell r="N12360">
            <v>3</v>
          </cell>
        </row>
        <row r="12361">
          <cell r="I12361" t="str">
            <v>F</v>
          </cell>
          <cell r="J12361">
            <v>21140</v>
          </cell>
          <cell r="K12361">
            <v>21140</v>
          </cell>
          <cell r="L12361">
            <v>63420</v>
          </cell>
          <cell r="M12361" t="str">
            <v>F</v>
          </cell>
          <cell r="N12361">
            <v>3</v>
          </cell>
        </row>
        <row r="12362">
          <cell r="I12362" t="str">
            <v>F</v>
          </cell>
          <cell r="J12362">
            <v>34800</v>
          </cell>
          <cell r="K12362">
            <v>34800</v>
          </cell>
          <cell r="L12362">
            <v>104400</v>
          </cell>
          <cell r="M12362" t="str">
            <v>F</v>
          </cell>
          <cell r="N12362">
            <v>3</v>
          </cell>
        </row>
        <row r="12363">
          <cell r="F12363" t="str">
            <v>BEAU4364693 (KUCHING)</v>
          </cell>
          <cell r="G12363" t="str">
            <v>GR-2020/09-0047</v>
          </cell>
          <cell r="H12363" t="str">
            <v>202007-S0022</v>
          </cell>
          <cell r="I12363" t="str">
            <v>F</v>
          </cell>
          <cell r="J12363">
            <v>1642.5</v>
          </cell>
          <cell r="K12363">
            <v>1642.5</v>
          </cell>
          <cell r="L12363">
            <v>6940.55</v>
          </cell>
          <cell r="M12363" t="str">
            <v>F</v>
          </cell>
          <cell r="N12363">
            <v>4.2256</v>
          </cell>
        </row>
        <row r="12364">
          <cell r="F12364" t="str">
            <v>BEAU4364693 (KUCHING)</v>
          </cell>
          <cell r="G12364" t="str">
            <v>GR-2020/09-0046</v>
          </cell>
          <cell r="H12364" t="str">
            <v>202007-S0023</v>
          </cell>
          <cell r="I12364" t="str">
            <v>F</v>
          </cell>
          <cell r="J12364">
            <v>2228.4</v>
          </cell>
          <cell r="K12364">
            <v>2228.4</v>
          </cell>
          <cell r="L12364">
            <v>9416.33</v>
          </cell>
          <cell r="M12364" t="str">
            <v>F</v>
          </cell>
          <cell r="N12364">
            <v>4.2256</v>
          </cell>
        </row>
        <row r="12365">
          <cell r="F12365" t="str">
            <v>BEAU4364693 (KUCHING)</v>
          </cell>
          <cell r="G12365" t="str">
            <v>GR-2020/09-0045</v>
          </cell>
          <cell r="H12365" t="str">
            <v>202007-S0021</v>
          </cell>
          <cell r="I12365" t="str">
            <v>F</v>
          </cell>
          <cell r="J12365">
            <v>1820.7</v>
          </cell>
          <cell r="K12365">
            <v>1820.7</v>
          </cell>
          <cell r="L12365">
            <v>7693.55</v>
          </cell>
          <cell r="M12365" t="str">
            <v>F</v>
          </cell>
          <cell r="N12365">
            <v>4.2256</v>
          </cell>
        </row>
        <row r="12366">
          <cell r="G12366" t="str">
            <v>SPO-2020/10-0022, SPO-2020/11-0011</v>
          </cell>
        </row>
        <row r="12366">
          <cell r="I12366" t="str">
            <v>F</v>
          </cell>
          <cell r="J12366">
            <v>34888</v>
          </cell>
          <cell r="K12366">
            <v>34888</v>
          </cell>
          <cell r="L12366">
            <v>104664</v>
          </cell>
          <cell r="M12366" t="str">
            <v>F</v>
          </cell>
          <cell r="N12366">
            <v>3</v>
          </cell>
        </row>
        <row r="12367">
          <cell r="I12367" t="str">
            <v>T</v>
          </cell>
          <cell r="J12367">
            <v>36960</v>
          </cell>
          <cell r="K12367">
            <v>36960</v>
          </cell>
          <cell r="L12367">
            <v>36960</v>
          </cell>
          <cell r="M12367" t="str">
            <v>F</v>
          </cell>
          <cell r="N12367">
            <v>1</v>
          </cell>
        </row>
        <row r="12368">
          <cell r="F12368" t="str">
            <v>BEAU4364693 (KUCHING)</v>
          </cell>
          <cell r="G12368" t="str">
            <v>GR-2020/09-0044</v>
          </cell>
          <cell r="H12368" t="str">
            <v>202007-S0020</v>
          </cell>
          <cell r="I12368" t="str">
            <v>F</v>
          </cell>
          <cell r="J12368">
            <v>9441.28</v>
          </cell>
          <cell r="K12368">
            <v>9441.28</v>
          </cell>
          <cell r="L12368">
            <v>39895.07</v>
          </cell>
          <cell r="M12368" t="str">
            <v>F</v>
          </cell>
          <cell r="N12368">
            <v>4.2256</v>
          </cell>
        </row>
        <row r="12369">
          <cell r="G12369" t="str">
            <v>GR-2020/08-0051</v>
          </cell>
        </row>
        <row r="12369">
          <cell r="I12369" t="str">
            <v>F</v>
          </cell>
          <cell r="J12369">
            <v>34.07</v>
          </cell>
          <cell r="K12369">
            <v>34.07</v>
          </cell>
          <cell r="L12369">
            <v>34.07</v>
          </cell>
          <cell r="M12369" t="str">
            <v>F</v>
          </cell>
          <cell r="N12369">
            <v>1</v>
          </cell>
        </row>
        <row r="12370">
          <cell r="I12370" t="str">
            <v>T</v>
          </cell>
          <cell r="J12370">
            <v>28.66</v>
          </cell>
          <cell r="K12370">
            <v>28.66</v>
          </cell>
          <cell r="L12370">
            <v>28.66</v>
          </cell>
          <cell r="M12370" t="str">
            <v>F</v>
          </cell>
          <cell r="N12370">
            <v>1</v>
          </cell>
        </row>
        <row r="12371">
          <cell r="G12371" t="str">
            <v>SPO-2021/01-0084, SPO-2020/10-0024, SPO-2021/06-0039, SPO-2021/10-0034</v>
          </cell>
        </row>
        <row r="12371">
          <cell r="I12371" t="str">
            <v>F</v>
          </cell>
          <cell r="J12371">
            <v>48994</v>
          </cell>
          <cell r="K12371">
            <v>48994</v>
          </cell>
          <cell r="L12371">
            <v>146982</v>
          </cell>
          <cell r="M12371" t="str">
            <v>F</v>
          </cell>
          <cell r="N12371">
            <v>3</v>
          </cell>
        </row>
        <row r="12372">
          <cell r="F12372" t="str">
            <v>TCNU4580448</v>
          </cell>
          <cell r="G12372" t="str">
            <v>GR-2020/08-0071</v>
          </cell>
          <cell r="H12372" t="str">
            <v>202007-S0067, 201912-S0035, 202002-S0001, 202007-S0029, 202006-S0014, 202007-S0059</v>
          </cell>
          <cell r="I12372" t="str">
            <v>F</v>
          </cell>
          <cell r="J12372">
            <v>16938.78</v>
          </cell>
          <cell r="K12372">
            <v>16938.78</v>
          </cell>
          <cell r="L12372">
            <v>72027.08</v>
          </cell>
          <cell r="M12372" t="str">
            <v>F</v>
          </cell>
          <cell r="N12372">
            <v>4.2522</v>
          </cell>
        </row>
        <row r="12373">
          <cell r="I12373" t="str">
            <v>F</v>
          </cell>
          <cell r="J12373">
            <v>14.07</v>
          </cell>
          <cell r="K12373">
            <v>14.07</v>
          </cell>
          <cell r="L12373">
            <v>42.21</v>
          </cell>
          <cell r="M12373" t="str">
            <v>F</v>
          </cell>
          <cell r="N12373">
            <v>3</v>
          </cell>
        </row>
        <row r="12374">
          <cell r="G12374" t="str">
            <v>SPO-2020/11-0013, SPO-2021/01-0006, SPO-2020/11-0003</v>
          </cell>
        </row>
        <row r="12374">
          <cell r="I12374" t="str">
            <v>F</v>
          </cell>
          <cell r="J12374">
            <v>128293</v>
          </cell>
          <cell r="K12374">
            <v>128293</v>
          </cell>
          <cell r="L12374">
            <v>384879</v>
          </cell>
          <cell r="M12374" t="str">
            <v>F</v>
          </cell>
          <cell r="N12374">
            <v>3</v>
          </cell>
        </row>
        <row r="12375">
          <cell r="F12375" t="str">
            <v>KOCU4104150</v>
          </cell>
          <cell r="G12375" t="str">
            <v>GR-2020/09-0002</v>
          </cell>
          <cell r="H12375" t="str">
            <v>202007-S0044, 201910-S0065, 202005-S0018, 202006-S0020</v>
          </cell>
          <cell r="I12375" t="str">
            <v>F</v>
          </cell>
          <cell r="J12375">
            <v>14227.82</v>
          </cell>
          <cell r="K12375">
            <v>14227.82</v>
          </cell>
          <cell r="L12375">
            <v>60499.54</v>
          </cell>
          <cell r="M12375" t="str">
            <v>F</v>
          </cell>
          <cell r="N12375">
            <v>4.2522</v>
          </cell>
        </row>
        <row r="12376">
          <cell r="F12376" t="str">
            <v>FCIU8838920</v>
          </cell>
          <cell r="G12376" t="str">
            <v>GR-2020/09-0006</v>
          </cell>
          <cell r="H12376" t="str">
            <v>202005-S0018, 202007-S0044</v>
          </cell>
          <cell r="I12376" t="str">
            <v>F</v>
          </cell>
          <cell r="J12376">
            <v>14592.64</v>
          </cell>
          <cell r="K12376">
            <v>14592.64</v>
          </cell>
          <cell r="L12376">
            <v>62050.82</v>
          </cell>
          <cell r="M12376" t="str">
            <v>F</v>
          </cell>
          <cell r="N12376">
            <v>4.2522</v>
          </cell>
        </row>
        <row r="12377">
          <cell r="F12377" t="str">
            <v>BEAU4475830</v>
          </cell>
          <cell r="G12377" t="str">
            <v>GR-2020/08-0070</v>
          </cell>
          <cell r="H12377" t="str">
            <v>201912-S0038, 201911-S0032, 201909-S0002, 202003-S0028, 201906-S0032, 201910-S0091</v>
          </cell>
          <cell r="I12377" t="str">
            <v>F</v>
          </cell>
          <cell r="J12377">
            <v>28549</v>
          </cell>
          <cell r="K12377">
            <v>28549</v>
          </cell>
          <cell r="L12377">
            <v>121396.06</v>
          </cell>
          <cell r="M12377" t="str">
            <v>F</v>
          </cell>
          <cell r="N12377">
            <v>4.2522</v>
          </cell>
        </row>
        <row r="12378">
          <cell r="F12378" t="str">
            <v>YMMU6095464</v>
          </cell>
          <cell r="G12378" t="str">
            <v>GR-2020/08-0069</v>
          </cell>
          <cell r="H12378" t="str">
            <v>201906-S0032, 202003-S0028, 201908-S0016, 201911-S0032, 201909-S0002, 201912-S0050, 201910-S0091, 201910-S0030</v>
          </cell>
          <cell r="I12378" t="str">
            <v>F</v>
          </cell>
          <cell r="J12378">
            <v>29749</v>
          </cell>
          <cell r="K12378">
            <v>29749</v>
          </cell>
          <cell r="L12378">
            <v>126498.7</v>
          </cell>
          <cell r="M12378" t="str">
            <v>F</v>
          </cell>
          <cell r="N12378">
            <v>4.2522</v>
          </cell>
        </row>
        <row r="12379">
          <cell r="G12379" t="str">
            <v>SPO-2020/09-0004</v>
          </cell>
        </row>
        <row r="12379">
          <cell r="I12379" t="str">
            <v>F</v>
          </cell>
          <cell r="J12379">
            <v>60</v>
          </cell>
          <cell r="K12379">
            <v>60</v>
          </cell>
          <cell r="L12379">
            <v>180</v>
          </cell>
          <cell r="M12379" t="str">
            <v>F</v>
          </cell>
          <cell r="N12379">
            <v>3</v>
          </cell>
        </row>
        <row r="12380">
          <cell r="F12380" t="str">
            <v>HMMU6043020</v>
          </cell>
          <cell r="G12380" t="str">
            <v>GR-2020/08-0064</v>
          </cell>
          <cell r="H12380" t="str">
            <v>202007-S0050, 202006-S0043, 202006-S0057, 202007-S0014</v>
          </cell>
          <cell r="I12380" t="str">
            <v>F</v>
          </cell>
          <cell r="J12380">
            <v>16082</v>
          </cell>
          <cell r="K12380">
            <v>16082</v>
          </cell>
          <cell r="L12380">
            <v>68383.88</v>
          </cell>
          <cell r="M12380" t="str">
            <v>F</v>
          </cell>
          <cell r="N12380">
            <v>4.2522</v>
          </cell>
        </row>
        <row r="12381">
          <cell r="G12381" t="str">
            <v>GR-2020/08-0033</v>
          </cell>
        </row>
        <row r="12381">
          <cell r="I12381" t="str">
            <v>F</v>
          </cell>
          <cell r="J12381">
            <v>328.94</v>
          </cell>
          <cell r="K12381">
            <v>328.94</v>
          </cell>
          <cell r="L12381">
            <v>328.94</v>
          </cell>
          <cell r="M12381" t="str">
            <v>T</v>
          </cell>
          <cell r="N12381">
            <v>1</v>
          </cell>
        </row>
        <row r="12382">
          <cell r="F12382" t="str">
            <v>GAOU6340462</v>
          </cell>
          <cell r="G12382" t="str">
            <v>GR-2020/09-0009</v>
          </cell>
          <cell r="H12382" t="str">
            <v>202007-S0053</v>
          </cell>
          <cell r="I12382" t="str">
            <v>F</v>
          </cell>
          <cell r="J12382">
            <v>10123.58</v>
          </cell>
          <cell r="K12382">
            <v>10123.58</v>
          </cell>
          <cell r="L12382">
            <v>42914.87</v>
          </cell>
          <cell r="M12382" t="str">
            <v>F</v>
          </cell>
          <cell r="N12382">
            <v>4.2391</v>
          </cell>
        </row>
        <row r="12383">
          <cell r="F12383" t="str">
            <v>TCNU6299677</v>
          </cell>
          <cell r="G12383" t="str">
            <v>GR-2020/08-0073</v>
          </cell>
          <cell r="H12383" t="str">
            <v>202007-S0082</v>
          </cell>
          <cell r="I12383" t="str">
            <v>F</v>
          </cell>
          <cell r="J12383">
            <v>1785.98</v>
          </cell>
          <cell r="K12383">
            <v>1785.98</v>
          </cell>
          <cell r="L12383">
            <v>7594.34</v>
          </cell>
          <cell r="M12383" t="str">
            <v>F</v>
          </cell>
          <cell r="N12383">
            <v>4.2522</v>
          </cell>
        </row>
        <row r="12384">
          <cell r="F12384" t="str">
            <v>TCNU6299677</v>
          </cell>
          <cell r="G12384" t="str">
            <v>GR-2020/08-0072</v>
          </cell>
          <cell r="H12384" t="str">
            <v>202002-S0005, 202001-S0017, 202006-S0049, 202006-S0054, 201911-S0090, 202003-S0008, 202007-S0058, 202006-S0035</v>
          </cell>
          <cell r="I12384" t="str">
            <v>F</v>
          </cell>
          <cell r="J12384">
            <v>15268.26</v>
          </cell>
          <cell r="K12384">
            <v>15268.26</v>
          </cell>
          <cell r="L12384">
            <v>64923.7</v>
          </cell>
          <cell r="M12384" t="str">
            <v>F</v>
          </cell>
          <cell r="N12384">
            <v>4.2522</v>
          </cell>
        </row>
        <row r="12385">
          <cell r="G12385" t="str">
            <v>SPO-2020/09-0012</v>
          </cell>
        </row>
        <row r="12385">
          <cell r="I12385" t="str">
            <v>F</v>
          </cell>
          <cell r="J12385">
            <v>3400</v>
          </cell>
          <cell r="K12385">
            <v>3400</v>
          </cell>
          <cell r="L12385">
            <v>3400</v>
          </cell>
          <cell r="M12385" t="str">
            <v>F</v>
          </cell>
          <cell r="N12385">
            <v>1</v>
          </cell>
        </row>
        <row r="12386">
          <cell r="G12386" t="str">
            <v>SPO-2020/10-0002</v>
          </cell>
        </row>
        <row r="12386">
          <cell r="I12386" t="str">
            <v>F</v>
          </cell>
          <cell r="J12386">
            <v>7500</v>
          </cell>
          <cell r="K12386">
            <v>7500</v>
          </cell>
          <cell r="L12386">
            <v>22500</v>
          </cell>
          <cell r="M12386" t="str">
            <v>F</v>
          </cell>
          <cell r="N12386">
            <v>3</v>
          </cell>
        </row>
        <row r="12387">
          <cell r="G12387" t="str">
            <v>SPO-2020/09-0025</v>
          </cell>
        </row>
        <row r="12387">
          <cell r="I12387" t="str">
            <v>F</v>
          </cell>
          <cell r="J12387">
            <v>60200</v>
          </cell>
          <cell r="K12387">
            <v>60200</v>
          </cell>
          <cell r="L12387">
            <v>180600</v>
          </cell>
          <cell r="M12387" t="str">
            <v>F</v>
          </cell>
          <cell r="N12387">
            <v>3</v>
          </cell>
        </row>
        <row r="12388">
          <cell r="G12388" t="str">
            <v>SPO-2021/04-0015, SPO-2021/03-0005, SPO-2021/05-0046, SPO-2021/05-0055, SPO-2021/10-0020, SPO-2021/01-0044, SPO-2021/05-0005, SPO-2021/01-0079, SPO-2021/03-0006, SPO-2021/08-0026, SPO-2021/11-0020, SPO-2021/12-0043</v>
          </cell>
        </row>
        <row r="12388">
          <cell r="I12388" t="str">
            <v>F</v>
          </cell>
          <cell r="J12388">
            <v>228330</v>
          </cell>
          <cell r="K12388">
            <v>228330</v>
          </cell>
          <cell r="L12388">
            <v>684990</v>
          </cell>
          <cell r="M12388" t="str">
            <v>F</v>
          </cell>
          <cell r="N12388">
            <v>3</v>
          </cell>
          <cell r="O12388" t="str">
            <v>N</v>
          </cell>
        </row>
        <row r="12389">
          <cell r="G12389" t="str">
            <v>GR-2020/08-0032</v>
          </cell>
        </row>
        <row r="12389">
          <cell r="I12389" t="str">
            <v>F</v>
          </cell>
          <cell r="J12389">
            <v>30.32</v>
          </cell>
          <cell r="K12389">
            <v>30.32</v>
          </cell>
          <cell r="L12389">
            <v>30.32</v>
          </cell>
          <cell r="M12389" t="str">
            <v>F</v>
          </cell>
          <cell r="N12389">
            <v>1</v>
          </cell>
        </row>
        <row r="12390">
          <cell r="I12390" t="str">
            <v>T</v>
          </cell>
          <cell r="J12390">
            <v>2194.5</v>
          </cell>
          <cell r="K12390">
            <v>2194.5</v>
          </cell>
          <cell r="L12390">
            <v>2194.5</v>
          </cell>
          <cell r="M12390" t="str">
            <v>F</v>
          </cell>
          <cell r="N12390">
            <v>1</v>
          </cell>
        </row>
        <row r="12391">
          <cell r="G12391" t="str">
            <v>SPO-2021/01-0037, SPO-2021/06-0039, SPO-2021/01-0084</v>
          </cell>
        </row>
        <row r="12391">
          <cell r="I12391" t="str">
            <v>F</v>
          </cell>
          <cell r="J12391">
            <v>9500</v>
          </cell>
          <cell r="K12391">
            <v>9500</v>
          </cell>
          <cell r="L12391">
            <v>28500</v>
          </cell>
          <cell r="M12391" t="str">
            <v>F</v>
          </cell>
          <cell r="N12391">
            <v>3</v>
          </cell>
        </row>
        <row r="12392">
          <cell r="G12392" t="str">
            <v>GR-2020/08-0037</v>
          </cell>
        </row>
        <row r="12392">
          <cell r="I12392" t="str">
            <v>F</v>
          </cell>
          <cell r="J12392">
            <v>4537.05</v>
          </cell>
          <cell r="K12392">
            <v>4537.05</v>
          </cell>
          <cell r="L12392">
            <v>4537.05</v>
          </cell>
          <cell r="M12392" t="str">
            <v>F</v>
          </cell>
          <cell r="N12392">
            <v>1</v>
          </cell>
        </row>
        <row r="12393">
          <cell r="G12393" t="str">
            <v>SPO-2020/09-0013</v>
          </cell>
        </row>
        <row r="12393">
          <cell r="I12393" t="str">
            <v>F</v>
          </cell>
          <cell r="J12393">
            <v>5610</v>
          </cell>
          <cell r="K12393">
            <v>5610</v>
          </cell>
          <cell r="L12393">
            <v>16830</v>
          </cell>
          <cell r="M12393" t="str">
            <v>F</v>
          </cell>
          <cell r="N12393">
            <v>3</v>
          </cell>
        </row>
        <row r="12394">
          <cell r="F12394" t="str">
            <v>BEAU5020558</v>
          </cell>
          <cell r="G12394" t="str">
            <v>GR-2020/08-0061</v>
          </cell>
          <cell r="H12394" t="str">
            <v>202006-S0078, 202003-S0009, 202007-S0007, 202002-S0071, 201908-S0029, 202002-S0012</v>
          </cell>
          <cell r="I12394" t="str">
            <v>F</v>
          </cell>
          <cell r="J12394">
            <v>116141.52</v>
          </cell>
          <cell r="K12394">
            <v>116141.52</v>
          </cell>
          <cell r="L12394">
            <v>116141.52</v>
          </cell>
          <cell r="M12394" t="str">
            <v>F</v>
          </cell>
          <cell r="N12394">
            <v>1</v>
          </cell>
        </row>
        <row r="12395">
          <cell r="G12395" t="str">
            <v>GR-2020/08-0023</v>
          </cell>
        </row>
        <row r="12395">
          <cell r="I12395" t="str">
            <v>F</v>
          </cell>
          <cell r="J12395">
            <v>300.06</v>
          </cell>
          <cell r="K12395">
            <v>300.06</v>
          </cell>
          <cell r="L12395">
            <v>300.06</v>
          </cell>
          <cell r="M12395" t="str">
            <v>F</v>
          </cell>
          <cell r="N12395">
            <v>1</v>
          </cell>
        </row>
        <row r="12396">
          <cell r="G12396" t="str">
            <v>GR-2020/08-0024</v>
          </cell>
        </row>
        <row r="12396">
          <cell r="I12396" t="str">
            <v>F</v>
          </cell>
          <cell r="J12396">
            <v>6446.3</v>
          </cell>
          <cell r="K12396">
            <v>6446.3</v>
          </cell>
          <cell r="L12396">
            <v>6446.3</v>
          </cell>
          <cell r="M12396" t="str">
            <v>F</v>
          </cell>
          <cell r="N12396">
            <v>1</v>
          </cell>
        </row>
        <row r="12397">
          <cell r="F12397" t="str">
            <v>TCKU7323393</v>
          </cell>
          <cell r="G12397" t="str">
            <v>GR-2020/08-0046</v>
          </cell>
          <cell r="H12397" t="str">
            <v>202006-S0067</v>
          </cell>
          <cell r="I12397" t="str">
            <v>F</v>
          </cell>
          <cell r="J12397">
            <v>4830.9</v>
          </cell>
          <cell r="K12397">
            <v>4830.9</v>
          </cell>
          <cell r="L12397">
            <v>4830.9</v>
          </cell>
          <cell r="M12397" t="str">
            <v>F</v>
          </cell>
          <cell r="N12397">
            <v>1</v>
          </cell>
        </row>
        <row r="12398">
          <cell r="F12398" t="str">
            <v>TCKU7323393</v>
          </cell>
          <cell r="G12398" t="str">
            <v>GR-2020/08-0045</v>
          </cell>
          <cell r="H12398" t="str">
            <v>202005-S0024</v>
          </cell>
          <cell r="I12398" t="str">
            <v>F</v>
          </cell>
          <cell r="J12398">
            <v>20055.91</v>
          </cell>
          <cell r="K12398">
            <v>20055.91</v>
          </cell>
          <cell r="L12398">
            <v>20055.91</v>
          </cell>
          <cell r="M12398" t="str">
            <v>F</v>
          </cell>
          <cell r="N12398">
            <v>1</v>
          </cell>
        </row>
        <row r="12399">
          <cell r="F12399" t="str">
            <v>TCKU7323393</v>
          </cell>
          <cell r="G12399" t="str">
            <v>GR-2020/08-0044</v>
          </cell>
          <cell r="H12399" t="str">
            <v>202006-S0009, 202006-S0031, 202006-S0051, 202003-S0017</v>
          </cell>
          <cell r="I12399" t="str">
            <v>F</v>
          </cell>
          <cell r="J12399">
            <v>23933.48</v>
          </cell>
          <cell r="K12399">
            <v>23933.48</v>
          </cell>
          <cell r="L12399">
            <v>23933.48</v>
          </cell>
          <cell r="M12399" t="str">
            <v>F</v>
          </cell>
          <cell r="N12399">
            <v>1</v>
          </cell>
        </row>
        <row r="12400">
          <cell r="F12400" t="str">
            <v>TCKU7323393</v>
          </cell>
          <cell r="G12400" t="str">
            <v>GR-2020/08-0043</v>
          </cell>
          <cell r="H12400" t="str">
            <v>201912-S0003, 202005-S0031, 202003-S0049, 202005-S0010</v>
          </cell>
          <cell r="I12400" t="str">
            <v>F</v>
          </cell>
          <cell r="J12400">
            <v>79693.45</v>
          </cell>
          <cell r="K12400">
            <v>79693.45</v>
          </cell>
          <cell r="L12400">
            <v>79693.45</v>
          </cell>
          <cell r="M12400" t="str">
            <v>F</v>
          </cell>
          <cell r="N12400">
            <v>1</v>
          </cell>
        </row>
        <row r="12401">
          <cell r="F12401" t="str">
            <v>TCKU7323393</v>
          </cell>
          <cell r="G12401" t="str">
            <v>GR-2020/08-0042</v>
          </cell>
          <cell r="H12401" t="str">
            <v>201911-S0073</v>
          </cell>
          <cell r="I12401" t="str">
            <v>F</v>
          </cell>
          <cell r="J12401">
            <v>9756.25</v>
          </cell>
          <cell r="K12401">
            <v>9756.25</v>
          </cell>
          <cell r="L12401">
            <v>9756.25</v>
          </cell>
          <cell r="M12401" t="str">
            <v>F</v>
          </cell>
          <cell r="N12401">
            <v>1</v>
          </cell>
        </row>
        <row r="12402">
          <cell r="G12402" t="str">
            <v>GR-2020/08-0022</v>
          </cell>
        </row>
        <row r="12402">
          <cell r="I12402" t="str">
            <v>F</v>
          </cell>
          <cell r="J12402">
            <v>375.6</v>
          </cell>
          <cell r="K12402">
            <v>375.6</v>
          </cell>
          <cell r="L12402">
            <v>375.6</v>
          </cell>
          <cell r="M12402" t="str">
            <v>F</v>
          </cell>
          <cell r="N12402">
            <v>1</v>
          </cell>
        </row>
        <row r="12403">
          <cell r="G12403" t="str">
            <v>SPO-2020/09-0029</v>
          </cell>
        </row>
        <row r="12403">
          <cell r="I12403" t="str">
            <v>F</v>
          </cell>
          <cell r="J12403">
            <v>34481</v>
          </cell>
          <cell r="K12403">
            <v>34481</v>
          </cell>
          <cell r="L12403">
            <v>103443</v>
          </cell>
          <cell r="M12403" t="str">
            <v>F</v>
          </cell>
          <cell r="N12403">
            <v>3</v>
          </cell>
        </row>
        <row r="12404">
          <cell r="G12404" t="str">
            <v>GR-2020/08-0038</v>
          </cell>
        </row>
        <row r="12404">
          <cell r="I12404" t="str">
            <v>F</v>
          </cell>
          <cell r="J12404">
            <v>13000</v>
          </cell>
          <cell r="K12404">
            <v>13000</v>
          </cell>
          <cell r="L12404">
            <v>13000</v>
          </cell>
          <cell r="M12404" t="str">
            <v>F</v>
          </cell>
          <cell r="N12404">
            <v>1</v>
          </cell>
        </row>
        <row r="12405">
          <cell r="G12405" t="str">
            <v>SPO-2020/10-0019</v>
          </cell>
        </row>
        <row r="12405">
          <cell r="I12405" t="str">
            <v>F</v>
          </cell>
          <cell r="J12405">
            <v>9780</v>
          </cell>
          <cell r="K12405">
            <v>9780</v>
          </cell>
          <cell r="L12405">
            <v>29340</v>
          </cell>
          <cell r="M12405" t="str">
            <v>F</v>
          </cell>
          <cell r="N12405">
            <v>3</v>
          </cell>
        </row>
        <row r="12406">
          <cell r="G12406" t="str">
            <v>GR-2020/08-0019</v>
          </cell>
        </row>
        <row r="12406">
          <cell r="I12406" t="str">
            <v>F</v>
          </cell>
          <cell r="J12406">
            <v>320.55</v>
          </cell>
          <cell r="K12406">
            <v>320.55</v>
          </cell>
          <cell r="L12406">
            <v>320.55</v>
          </cell>
          <cell r="M12406" t="str">
            <v>F</v>
          </cell>
          <cell r="N12406">
            <v>1</v>
          </cell>
        </row>
        <row r="12407">
          <cell r="G12407" t="str">
            <v>SPO-2020/09-0033</v>
          </cell>
        </row>
        <row r="12407">
          <cell r="I12407" t="str">
            <v>F</v>
          </cell>
          <cell r="J12407">
            <v>975</v>
          </cell>
          <cell r="K12407">
            <v>975</v>
          </cell>
          <cell r="L12407">
            <v>2925</v>
          </cell>
          <cell r="M12407" t="str">
            <v>F</v>
          </cell>
          <cell r="N12407">
            <v>3</v>
          </cell>
        </row>
        <row r="12408">
          <cell r="G12408" t="str">
            <v>SPO-2020/08-0030</v>
          </cell>
        </row>
        <row r="12408">
          <cell r="I12408" t="str">
            <v>F</v>
          </cell>
          <cell r="J12408">
            <v>692</v>
          </cell>
          <cell r="K12408">
            <v>692</v>
          </cell>
          <cell r="L12408">
            <v>2076</v>
          </cell>
          <cell r="M12408" t="str">
            <v>F</v>
          </cell>
          <cell r="N12408">
            <v>3</v>
          </cell>
        </row>
        <row r="12409">
          <cell r="G12409" t="str">
            <v>GR-2020/08-0018</v>
          </cell>
        </row>
        <row r="12409">
          <cell r="I12409" t="str">
            <v>F</v>
          </cell>
          <cell r="J12409">
            <v>14.43</v>
          </cell>
          <cell r="K12409">
            <v>14.43</v>
          </cell>
          <cell r="L12409">
            <v>14.43</v>
          </cell>
          <cell r="M12409" t="str">
            <v>F</v>
          </cell>
          <cell r="N12409">
            <v>1</v>
          </cell>
        </row>
        <row r="12410">
          <cell r="G12410" t="str">
            <v>SPO-2020/12-0039, SPO-2021/03-0007, SPO-2020/10-0012</v>
          </cell>
        </row>
        <row r="12410">
          <cell r="I12410" t="str">
            <v>F</v>
          </cell>
          <cell r="J12410">
            <v>69450</v>
          </cell>
          <cell r="K12410">
            <v>69450</v>
          </cell>
          <cell r="L12410">
            <v>208350</v>
          </cell>
          <cell r="M12410" t="str">
            <v>F</v>
          </cell>
          <cell r="N12410">
            <v>3</v>
          </cell>
        </row>
        <row r="12411">
          <cell r="G12411" t="str">
            <v>GR-2020/08-0056, GR-2020/08-0035</v>
          </cell>
        </row>
        <row r="12411">
          <cell r="I12411" t="str">
            <v>F</v>
          </cell>
          <cell r="J12411">
            <v>5775</v>
          </cell>
          <cell r="K12411">
            <v>5775</v>
          </cell>
          <cell r="L12411">
            <v>5775</v>
          </cell>
          <cell r="M12411" t="str">
            <v>F</v>
          </cell>
          <cell r="N12411">
            <v>1</v>
          </cell>
        </row>
        <row r="12412">
          <cell r="G12412" t="str">
            <v>SPO-2020/08-0037</v>
          </cell>
        </row>
        <row r="12412">
          <cell r="I12412" t="str">
            <v>F</v>
          </cell>
          <cell r="J12412">
            <v>2929</v>
          </cell>
          <cell r="K12412">
            <v>2929</v>
          </cell>
          <cell r="L12412">
            <v>2929</v>
          </cell>
          <cell r="M12412" t="str">
            <v>F</v>
          </cell>
          <cell r="N12412">
            <v>1</v>
          </cell>
        </row>
        <row r="12413">
          <cell r="G12413" t="str">
            <v>GR-2020/08-0017</v>
          </cell>
        </row>
        <row r="12413">
          <cell r="I12413" t="str">
            <v>F</v>
          </cell>
          <cell r="J12413">
            <v>199.1</v>
          </cell>
          <cell r="K12413">
            <v>199.1</v>
          </cell>
          <cell r="L12413">
            <v>199.1</v>
          </cell>
          <cell r="M12413" t="str">
            <v>T</v>
          </cell>
          <cell r="N12413">
            <v>1</v>
          </cell>
        </row>
        <row r="12414">
          <cell r="G12414" t="str">
            <v>SPO-2020/10-0024, SPO-2020/09-0026, SPO-2021/05-0036</v>
          </cell>
        </row>
        <row r="12414">
          <cell r="I12414" t="str">
            <v>F</v>
          </cell>
          <cell r="J12414">
            <v>14800</v>
          </cell>
          <cell r="K12414">
            <v>14800</v>
          </cell>
          <cell r="L12414">
            <v>44400</v>
          </cell>
          <cell r="M12414" t="str">
            <v>F</v>
          </cell>
          <cell r="N12414">
            <v>3</v>
          </cell>
        </row>
        <row r="12415">
          <cell r="G12415" t="str">
            <v>SPO-2020/09-0033, SPO-2020/09-0032, SPO-2021/01-0010, SPO-2021/01-0072, SPO-2021/05-0018, SPO-2021/11-0045, SPO-2021/12-0028</v>
          </cell>
        </row>
        <row r="12415">
          <cell r="I12415" t="str">
            <v>F</v>
          </cell>
          <cell r="J12415">
            <v>133373</v>
          </cell>
          <cell r="K12415">
            <v>133373</v>
          </cell>
          <cell r="L12415">
            <v>400119</v>
          </cell>
          <cell r="M12415" t="str">
            <v>F</v>
          </cell>
          <cell r="N12415">
            <v>3</v>
          </cell>
        </row>
        <row r="12416">
          <cell r="G12416" t="str">
            <v>SPO-2020/09-0006</v>
          </cell>
        </row>
        <row r="12416">
          <cell r="I12416" t="str">
            <v>F</v>
          </cell>
          <cell r="J12416">
            <v>56060</v>
          </cell>
          <cell r="K12416">
            <v>56060</v>
          </cell>
          <cell r="L12416">
            <v>168180</v>
          </cell>
          <cell r="M12416" t="str">
            <v>F</v>
          </cell>
          <cell r="N12416">
            <v>3</v>
          </cell>
        </row>
        <row r="12417">
          <cell r="G12417" t="str">
            <v>GR-2020/08-0021</v>
          </cell>
        </row>
        <row r="12417">
          <cell r="I12417" t="str">
            <v>F</v>
          </cell>
          <cell r="J12417">
            <v>5.12</v>
          </cell>
          <cell r="K12417">
            <v>5.12</v>
          </cell>
          <cell r="L12417">
            <v>5.12</v>
          </cell>
          <cell r="M12417" t="str">
            <v>F</v>
          </cell>
          <cell r="N12417">
            <v>1</v>
          </cell>
        </row>
        <row r="12418">
          <cell r="I12418" t="str">
            <v>T</v>
          </cell>
          <cell r="J12418">
            <v>1100</v>
          </cell>
          <cell r="K12418">
            <v>1100</v>
          </cell>
          <cell r="L12418">
            <v>3300</v>
          </cell>
          <cell r="M12418" t="str">
            <v>F</v>
          </cell>
          <cell r="N12418">
            <v>3</v>
          </cell>
          <cell r="O12418" t="str">
            <v>L</v>
          </cell>
        </row>
        <row r="12419">
          <cell r="G12419" t="str">
            <v>SPO-2020/12-0006</v>
          </cell>
        </row>
        <row r="12419">
          <cell r="I12419" t="str">
            <v>F</v>
          </cell>
          <cell r="J12419">
            <v>1172</v>
          </cell>
          <cell r="K12419">
            <v>1172</v>
          </cell>
          <cell r="L12419">
            <v>3516</v>
          </cell>
          <cell r="M12419" t="str">
            <v>F</v>
          </cell>
          <cell r="N12419">
            <v>3</v>
          </cell>
        </row>
        <row r="12420">
          <cell r="G12420" t="str">
            <v>GR-2020/08-0016</v>
          </cell>
        </row>
        <row r="12420">
          <cell r="I12420" t="str">
            <v>F</v>
          </cell>
          <cell r="J12420">
            <v>3235.01</v>
          </cell>
          <cell r="K12420">
            <v>3235.01</v>
          </cell>
          <cell r="L12420">
            <v>3235.01</v>
          </cell>
          <cell r="M12420" t="str">
            <v>T</v>
          </cell>
          <cell r="N12420">
            <v>1</v>
          </cell>
        </row>
        <row r="12421">
          <cell r="G12421" t="str">
            <v>GR-2020/08-0013</v>
          </cell>
        </row>
        <row r="12421">
          <cell r="I12421" t="str">
            <v>F</v>
          </cell>
          <cell r="J12421">
            <v>220</v>
          </cell>
          <cell r="K12421">
            <v>220</v>
          </cell>
          <cell r="L12421">
            <v>220</v>
          </cell>
          <cell r="M12421" t="str">
            <v>F</v>
          </cell>
          <cell r="N12421">
            <v>1</v>
          </cell>
        </row>
        <row r="12422">
          <cell r="I12422" t="str">
            <v>F</v>
          </cell>
          <cell r="J12422">
            <v>27.3</v>
          </cell>
          <cell r="K12422">
            <v>27.3</v>
          </cell>
          <cell r="L12422">
            <v>81.9</v>
          </cell>
          <cell r="M12422" t="str">
            <v>F</v>
          </cell>
          <cell r="N12422">
            <v>3</v>
          </cell>
        </row>
        <row r="12423">
          <cell r="F12423" t="str">
            <v>MSKU1682127</v>
          </cell>
          <cell r="G12423" t="str">
            <v>GR-2020/08-0050</v>
          </cell>
        </row>
        <row r="12423">
          <cell r="I12423" t="str">
            <v>F</v>
          </cell>
          <cell r="J12423">
            <v>1493.2</v>
          </cell>
          <cell r="K12423">
            <v>1493.2</v>
          </cell>
          <cell r="L12423">
            <v>1493.2</v>
          </cell>
          <cell r="M12423" t="str">
            <v>F</v>
          </cell>
          <cell r="N12423">
            <v>1</v>
          </cell>
        </row>
        <row r="12424">
          <cell r="G12424" t="str">
            <v>SPO-2020/09-0032</v>
          </cell>
        </row>
        <row r="12424">
          <cell r="I12424" t="str">
            <v>F</v>
          </cell>
          <cell r="J12424">
            <v>111339</v>
          </cell>
          <cell r="K12424">
            <v>111339</v>
          </cell>
          <cell r="L12424">
            <v>334017</v>
          </cell>
          <cell r="M12424" t="str">
            <v>F</v>
          </cell>
          <cell r="N12424">
            <v>3</v>
          </cell>
        </row>
        <row r="12425">
          <cell r="F12425" t="str">
            <v>TCKU7323393</v>
          </cell>
          <cell r="G12425" t="str">
            <v>GR-2020/08-0041</v>
          </cell>
          <cell r="H12425" t="str">
            <v>202006-S0048, 202006-S0052, 201911-S0053, 202006-S0040, 202006-S0029, 202006-S0032, 202006-S0081, 202005-S0034, 202005-S0014</v>
          </cell>
          <cell r="I12425" t="str">
            <v>F</v>
          </cell>
          <cell r="J12425">
            <v>60119.27</v>
          </cell>
          <cell r="K12425">
            <v>60119.27</v>
          </cell>
          <cell r="L12425">
            <v>60119.27</v>
          </cell>
          <cell r="M12425" t="str">
            <v>F</v>
          </cell>
          <cell r="N12425">
            <v>1</v>
          </cell>
        </row>
        <row r="12426">
          <cell r="I12426" t="str">
            <v>T</v>
          </cell>
          <cell r="J12426">
            <v>0</v>
          </cell>
          <cell r="K12426">
            <v>0</v>
          </cell>
          <cell r="L12426">
            <v>0</v>
          </cell>
          <cell r="M12426" t="str">
            <v>F</v>
          </cell>
          <cell r="N12426">
            <v>3</v>
          </cell>
        </row>
        <row r="12427">
          <cell r="G12427" t="str">
            <v>SPO-2021/01-0081, SPO-2021/05-0048, SPO-2020/10-0012</v>
          </cell>
        </row>
        <row r="12427">
          <cell r="I12427" t="str">
            <v>F</v>
          </cell>
          <cell r="J12427">
            <v>13260</v>
          </cell>
          <cell r="K12427">
            <v>13260</v>
          </cell>
          <cell r="L12427">
            <v>39780</v>
          </cell>
          <cell r="M12427" t="str">
            <v>F</v>
          </cell>
          <cell r="N12427">
            <v>3</v>
          </cell>
          <cell r="O12427" t="str">
            <v>L</v>
          </cell>
        </row>
        <row r="12428">
          <cell r="I12428" t="str">
            <v>F</v>
          </cell>
          <cell r="J12428">
            <v>795</v>
          </cell>
          <cell r="K12428">
            <v>795</v>
          </cell>
          <cell r="L12428">
            <v>795</v>
          </cell>
          <cell r="M12428" t="str">
            <v>F</v>
          </cell>
          <cell r="N12428">
            <v>1</v>
          </cell>
        </row>
        <row r="12429">
          <cell r="I12429" t="str">
            <v>F</v>
          </cell>
          <cell r="J12429">
            <v>9045</v>
          </cell>
          <cell r="K12429">
            <v>9045</v>
          </cell>
          <cell r="L12429">
            <v>27135</v>
          </cell>
          <cell r="M12429" t="str">
            <v>F</v>
          </cell>
          <cell r="N12429">
            <v>3</v>
          </cell>
        </row>
        <row r="12430">
          <cell r="G12430" t="str">
            <v>SPO-2021/01-0001, SPO-2020/10-0018, SPO-2020/10-0033, SPO-2021/01-0034</v>
          </cell>
        </row>
        <row r="12430">
          <cell r="I12430" t="str">
            <v>F</v>
          </cell>
          <cell r="J12430">
            <v>56782</v>
          </cell>
          <cell r="K12430">
            <v>56782</v>
          </cell>
          <cell r="L12430">
            <v>170346</v>
          </cell>
          <cell r="M12430" t="str">
            <v>F</v>
          </cell>
          <cell r="N12430">
            <v>3</v>
          </cell>
        </row>
        <row r="12431">
          <cell r="I12431" t="str">
            <v>T</v>
          </cell>
          <cell r="J12431">
            <v>3000</v>
          </cell>
          <cell r="K12431">
            <v>3000</v>
          </cell>
          <cell r="L12431">
            <v>9000</v>
          </cell>
          <cell r="M12431" t="str">
            <v>F</v>
          </cell>
          <cell r="N12431">
            <v>3</v>
          </cell>
        </row>
        <row r="12432">
          <cell r="I12432" t="str">
            <v>F</v>
          </cell>
          <cell r="J12432">
            <v>7000</v>
          </cell>
          <cell r="K12432">
            <v>7000</v>
          </cell>
          <cell r="L12432">
            <v>21000</v>
          </cell>
          <cell r="M12432" t="str">
            <v>F</v>
          </cell>
          <cell r="N12432">
            <v>3</v>
          </cell>
        </row>
        <row r="12433">
          <cell r="G12433" t="str">
            <v>SPO-2021/01-0035, SPO-2020/11-0014, SPO-2021/08-0028, SPO-2020/11-0005, SPO-2021/04-0004</v>
          </cell>
        </row>
        <row r="12433">
          <cell r="I12433" t="str">
            <v>F</v>
          </cell>
          <cell r="J12433">
            <v>18090</v>
          </cell>
          <cell r="K12433">
            <v>18090</v>
          </cell>
          <cell r="L12433">
            <v>18090</v>
          </cell>
          <cell r="M12433" t="str">
            <v>F</v>
          </cell>
          <cell r="N12433">
            <v>1</v>
          </cell>
        </row>
        <row r="12434">
          <cell r="G12434" t="str">
            <v>GR-2020/08-0035</v>
          </cell>
        </row>
        <row r="12434">
          <cell r="I12434" t="str">
            <v>F</v>
          </cell>
          <cell r="J12434">
            <v>2887.5</v>
          </cell>
          <cell r="K12434">
            <v>2887.5</v>
          </cell>
          <cell r="L12434">
            <v>2887.5</v>
          </cell>
          <cell r="M12434" t="str">
            <v>F</v>
          </cell>
          <cell r="N12434">
            <v>1</v>
          </cell>
        </row>
        <row r="12435">
          <cell r="G12435" t="str">
            <v>SPO-2020/09-0030</v>
          </cell>
        </row>
        <row r="12435">
          <cell r="I12435" t="str">
            <v>F</v>
          </cell>
          <cell r="J12435">
            <v>15000</v>
          </cell>
          <cell r="K12435">
            <v>15000</v>
          </cell>
          <cell r="L12435">
            <v>45000</v>
          </cell>
          <cell r="M12435" t="str">
            <v>F</v>
          </cell>
          <cell r="N12435">
            <v>3</v>
          </cell>
        </row>
        <row r="12436">
          <cell r="G12436" t="str">
            <v>SPO-2020/08-0042</v>
          </cell>
        </row>
        <row r="12436">
          <cell r="I12436" t="str">
            <v>F</v>
          </cell>
          <cell r="J12436">
            <v>99918</v>
          </cell>
          <cell r="K12436">
            <v>99918</v>
          </cell>
          <cell r="L12436">
            <v>299754</v>
          </cell>
          <cell r="M12436" t="str">
            <v>F</v>
          </cell>
          <cell r="N12436">
            <v>3</v>
          </cell>
        </row>
        <row r="12437">
          <cell r="G12437" t="str">
            <v>SPO-2020/11-0003, SPO-2020/09-0017</v>
          </cell>
        </row>
        <row r="12437">
          <cell r="I12437" t="str">
            <v>F</v>
          </cell>
          <cell r="J12437">
            <v>10300</v>
          </cell>
          <cell r="K12437">
            <v>10300</v>
          </cell>
          <cell r="L12437">
            <v>30900</v>
          </cell>
          <cell r="M12437" t="str">
            <v>F</v>
          </cell>
          <cell r="N12437">
            <v>3</v>
          </cell>
        </row>
        <row r="12438">
          <cell r="I12438" t="str">
            <v>T</v>
          </cell>
          <cell r="J12438">
            <v>414</v>
          </cell>
          <cell r="K12438">
            <v>414</v>
          </cell>
          <cell r="L12438">
            <v>414</v>
          </cell>
          <cell r="M12438" t="str">
            <v>F</v>
          </cell>
          <cell r="N12438">
            <v>1</v>
          </cell>
        </row>
        <row r="12439">
          <cell r="G12439" t="str">
            <v>SPO-2020/09-0013</v>
          </cell>
        </row>
        <row r="12439">
          <cell r="I12439" t="str">
            <v>F</v>
          </cell>
          <cell r="J12439">
            <v>2600</v>
          </cell>
          <cell r="K12439">
            <v>2600</v>
          </cell>
          <cell r="L12439">
            <v>7800</v>
          </cell>
          <cell r="M12439" t="str">
            <v>F</v>
          </cell>
          <cell r="N12439">
            <v>3</v>
          </cell>
        </row>
        <row r="12440">
          <cell r="G12440" t="str">
            <v>GR-2020/07-0061</v>
          </cell>
        </row>
        <row r="12440">
          <cell r="I12440" t="str">
            <v>F</v>
          </cell>
          <cell r="J12440">
            <v>393.26</v>
          </cell>
          <cell r="K12440">
            <v>393.26</v>
          </cell>
          <cell r="L12440">
            <v>393.26</v>
          </cell>
          <cell r="M12440" t="str">
            <v>F</v>
          </cell>
          <cell r="N12440">
            <v>1</v>
          </cell>
        </row>
        <row r="12441">
          <cell r="G12441" t="str">
            <v>GR-2020/07-0062</v>
          </cell>
        </row>
        <row r="12441">
          <cell r="I12441" t="str">
            <v>F</v>
          </cell>
          <cell r="J12441">
            <v>668</v>
          </cell>
          <cell r="K12441">
            <v>668</v>
          </cell>
          <cell r="L12441">
            <v>668</v>
          </cell>
          <cell r="M12441" t="str">
            <v>F</v>
          </cell>
          <cell r="N12441">
            <v>1</v>
          </cell>
        </row>
        <row r="12442">
          <cell r="G12442" t="str">
            <v>SPO-2020/08-0009</v>
          </cell>
        </row>
        <row r="12442">
          <cell r="I12442" t="str">
            <v>F</v>
          </cell>
          <cell r="J12442">
            <v>12500</v>
          </cell>
          <cell r="K12442">
            <v>12500</v>
          </cell>
          <cell r="L12442">
            <v>37500</v>
          </cell>
          <cell r="M12442" t="str">
            <v>F</v>
          </cell>
          <cell r="N12442">
            <v>3</v>
          </cell>
        </row>
        <row r="12443">
          <cell r="I12443" t="str">
            <v>F</v>
          </cell>
          <cell r="J12443">
            <v>1600</v>
          </cell>
          <cell r="K12443">
            <v>1600</v>
          </cell>
          <cell r="L12443">
            <v>4800</v>
          </cell>
          <cell r="M12443" t="str">
            <v>F</v>
          </cell>
          <cell r="N12443">
            <v>3</v>
          </cell>
        </row>
        <row r="12444">
          <cell r="G12444" t="str">
            <v>GR-2020/08-0028</v>
          </cell>
        </row>
        <row r="12444">
          <cell r="I12444" t="str">
            <v>F</v>
          </cell>
          <cell r="J12444">
            <v>2887.5</v>
          </cell>
          <cell r="K12444">
            <v>2887.5</v>
          </cell>
          <cell r="L12444">
            <v>2887.5</v>
          </cell>
          <cell r="M12444" t="str">
            <v>F</v>
          </cell>
          <cell r="N12444">
            <v>1</v>
          </cell>
        </row>
        <row r="12445">
          <cell r="I12445" t="str">
            <v>T</v>
          </cell>
          <cell r="J12445">
            <v>0</v>
          </cell>
          <cell r="K12445">
            <v>0</v>
          </cell>
          <cell r="L12445">
            <v>0</v>
          </cell>
          <cell r="M12445" t="str">
            <v>F</v>
          </cell>
          <cell r="N12445">
            <v>3</v>
          </cell>
        </row>
        <row r="12446">
          <cell r="G12446" t="str">
            <v>GR-2020/07-0060</v>
          </cell>
        </row>
        <row r="12446">
          <cell r="I12446" t="str">
            <v>F</v>
          </cell>
          <cell r="J12446">
            <v>1013.8</v>
          </cell>
          <cell r="K12446">
            <v>1013.8</v>
          </cell>
          <cell r="L12446">
            <v>1013.8</v>
          </cell>
          <cell r="M12446" t="str">
            <v>F</v>
          </cell>
          <cell r="N12446">
            <v>1</v>
          </cell>
        </row>
        <row r="12447">
          <cell r="F12447" t="str">
            <v>HMMU6185534</v>
          </cell>
          <cell r="G12447" t="str">
            <v>GR-2020/08-0058</v>
          </cell>
          <cell r="H12447" t="str">
            <v>202006-S0030, 202006-S0028, 202006-S0073, 201907-S0014</v>
          </cell>
          <cell r="I12447" t="str">
            <v>F</v>
          </cell>
          <cell r="J12447">
            <v>20729.05</v>
          </cell>
          <cell r="K12447">
            <v>20729.05</v>
          </cell>
          <cell r="L12447">
            <v>89000.18</v>
          </cell>
          <cell r="M12447" t="str">
            <v>F</v>
          </cell>
          <cell r="N12447">
            <v>4.2935</v>
          </cell>
        </row>
        <row r="12448">
          <cell r="I12448" t="str">
            <v>T</v>
          </cell>
          <cell r="J12448">
            <v>74150</v>
          </cell>
          <cell r="K12448">
            <v>74150</v>
          </cell>
          <cell r="L12448">
            <v>222450</v>
          </cell>
          <cell r="M12448" t="str">
            <v>F</v>
          </cell>
          <cell r="N12448">
            <v>3</v>
          </cell>
        </row>
        <row r="12449">
          <cell r="F12449" t="str">
            <v>HMMU6280465</v>
          </cell>
          <cell r="G12449" t="str">
            <v>GR-2020/08-0057</v>
          </cell>
          <cell r="H12449" t="str">
            <v>202006-S0073, 201907-S0014</v>
          </cell>
          <cell r="I12449" t="str">
            <v>F</v>
          </cell>
          <cell r="J12449">
            <v>20787.13</v>
          </cell>
          <cell r="K12449">
            <v>20787.13</v>
          </cell>
          <cell r="L12449">
            <v>89249.54</v>
          </cell>
          <cell r="M12449" t="str">
            <v>F</v>
          </cell>
          <cell r="N12449">
            <v>4.2935</v>
          </cell>
        </row>
        <row r="12450">
          <cell r="F12450" t="str">
            <v>HMMU6146163</v>
          </cell>
          <cell r="G12450" t="str">
            <v>GR-2020/08-0047</v>
          </cell>
          <cell r="H12450" t="str">
            <v>202007-S0008</v>
          </cell>
          <cell r="I12450" t="str">
            <v>F</v>
          </cell>
          <cell r="J12450">
            <v>10500</v>
          </cell>
          <cell r="K12450">
            <v>10500</v>
          </cell>
          <cell r="L12450">
            <v>45154.2</v>
          </cell>
          <cell r="M12450" t="str">
            <v>F</v>
          </cell>
          <cell r="N12450">
            <v>4.3004</v>
          </cell>
        </row>
        <row r="12451">
          <cell r="G12451" t="str">
            <v>SPO-2020/09-0017, SPO-2020/11-0013, SPO-2020/11-0003</v>
          </cell>
        </row>
        <row r="12451">
          <cell r="I12451" t="str">
            <v>F</v>
          </cell>
          <cell r="J12451">
            <v>68383</v>
          </cell>
          <cell r="K12451">
            <v>68383</v>
          </cell>
          <cell r="L12451">
            <v>205149</v>
          </cell>
          <cell r="M12451" t="str">
            <v>F</v>
          </cell>
          <cell r="N12451">
            <v>3</v>
          </cell>
        </row>
        <row r="12452">
          <cell r="G12452" t="str">
            <v>SPO-2020/09-0001</v>
          </cell>
        </row>
        <row r="12452">
          <cell r="I12452" t="str">
            <v>F</v>
          </cell>
          <cell r="J12452">
            <v>5072.5</v>
          </cell>
          <cell r="K12452">
            <v>5072.5</v>
          </cell>
          <cell r="L12452">
            <v>15217.5</v>
          </cell>
          <cell r="M12452" t="str">
            <v>F</v>
          </cell>
          <cell r="N12452">
            <v>3</v>
          </cell>
        </row>
        <row r="12453">
          <cell r="G12453" t="str">
            <v>SPO-2020/09-0004</v>
          </cell>
        </row>
        <row r="12453">
          <cell r="I12453" t="str">
            <v>F</v>
          </cell>
          <cell r="J12453">
            <v>23424</v>
          </cell>
          <cell r="K12453">
            <v>23424</v>
          </cell>
          <cell r="L12453">
            <v>70272</v>
          </cell>
          <cell r="M12453" t="str">
            <v>F</v>
          </cell>
          <cell r="N12453">
            <v>3</v>
          </cell>
        </row>
        <row r="12454">
          <cell r="F12454" t="str">
            <v>KOCU4213762</v>
          </cell>
          <cell r="G12454" t="str">
            <v>GR-2020/08-0039</v>
          </cell>
          <cell r="H12454" t="str">
            <v>202006-S0043</v>
          </cell>
          <cell r="I12454" t="str">
            <v>F</v>
          </cell>
          <cell r="J12454">
            <v>16872.68</v>
          </cell>
          <cell r="K12454">
            <v>16872.68</v>
          </cell>
          <cell r="L12454">
            <v>72559.27</v>
          </cell>
          <cell r="M12454" t="str">
            <v>F</v>
          </cell>
          <cell r="N12454">
            <v>4.3004</v>
          </cell>
        </row>
        <row r="12455">
          <cell r="G12455" t="str">
            <v>SPO-2020/10-0024, SPO-2020/10-0037, SPO-2020/09-0026</v>
          </cell>
        </row>
        <row r="12455">
          <cell r="I12455" t="str">
            <v>F</v>
          </cell>
          <cell r="J12455">
            <v>16180</v>
          </cell>
          <cell r="K12455">
            <v>16180</v>
          </cell>
          <cell r="L12455">
            <v>48540</v>
          </cell>
          <cell r="M12455" t="str">
            <v>F</v>
          </cell>
          <cell r="N12455">
            <v>3</v>
          </cell>
        </row>
        <row r="12456">
          <cell r="G12456" t="str">
            <v>SPO-2021/01-0008</v>
          </cell>
        </row>
        <row r="12456">
          <cell r="I12456" t="str">
            <v>F</v>
          </cell>
          <cell r="J12456">
            <v>0</v>
          </cell>
          <cell r="K12456">
            <v>0</v>
          </cell>
          <cell r="L12456">
            <v>0</v>
          </cell>
          <cell r="M12456" t="str">
            <v>F</v>
          </cell>
          <cell r="N12456">
            <v>4.058</v>
          </cell>
        </row>
        <row r="12457">
          <cell r="G12457" t="str">
            <v>GR-2020/07-0056</v>
          </cell>
        </row>
        <row r="12457">
          <cell r="I12457" t="str">
            <v>F</v>
          </cell>
          <cell r="J12457">
            <v>1285.52</v>
          </cell>
          <cell r="K12457">
            <v>1285.52</v>
          </cell>
          <cell r="L12457">
            <v>1285.52</v>
          </cell>
          <cell r="M12457" t="str">
            <v>F</v>
          </cell>
          <cell r="N12457">
            <v>1</v>
          </cell>
        </row>
        <row r="12458">
          <cell r="G12458" t="str">
            <v>SPO-2021/01-0071, SPO-2021/11-0023, SPO-2021/05-0051, SPO-2021/12-0047</v>
          </cell>
        </row>
        <row r="12458">
          <cell r="I12458" t="str">
            <v>F</v>
          </cell>
          <cell r="J12458">
            <v>335053</v>
          </cell>
          <cell r="K12458">
            <v>335053</v>
          </cell>
          <cell r="L12458">
            <v>335053</v>
          </cell>
          <cell r="M12458" t="str">
            <v>F</v>
          </cell>
          <cell r="N12458">
            <v>1</v>
          </cell>
        </row>
        <row r="12459">
          <cell r="G12459" t="str">
            <v>SPO-2021/04-0041, SPO-2021/01-0071, SPO-2020/08-0040</v>
          </cell>
        </row>
        <row r="12459">
          <cell r="I12459" t="str">
            <v>F</v>
          </cell>
          <cell r="J12459">
            <v>222552</v>
          </cell>
          <cell r="K12459">
            <v>222552</v>
          </cell>
          <cell r="L12459">
            <v>222552</v>
          </cell>
          <cell r="M12459" t="str">
            <v>F</v>
          </cell>
          <cell r="N12459">
            <v>1</v>
          </cell>
        </row>
        <row r="12460">
          <cell r="G12460" t="str">
            <v>SPO-2020/10-0029</v>
          </cell>
        </row>
        <row r="12460">
          <cell r="I12460" t="str">
            <v>F</v>
          </cell>
          <cell r="J12460">
            <v>4720</v>
          </cell>
          <cell r="K12460">
            <v>4720</v>
          </cell>
          <cell r="L12460">
            <v>14160</v>
          </cell>
          <cell r="M12460" t="str">
            <v>F</v>
          </cell>
          <cell r="N12460">
            <v>3</v>
          </cell>
          <cell r="O12460" t="str">
            <v>L</v>
          </cell>
        </row>
        <row r="12461">
          <cell r="I12461" t="str">
            <v>F</v>
          </cell>
          <cell r="J12461">
            <v>190</v>
          </cell>
          <cell r="K12461">
            <v>190</v>
          </cell>
          <cell r="L12461">
            <v>570</v>
          </cell>
          <cell r="M12461" t="str">
            <v>F</v>
          </cell>
          <cell r="N12461">
            <v>3</v>
          </cell>
        </row>
        <row r="12462">
          <cell r="I12462" t="str">
            <v>F</v>
          </cell>
          <cell r="J12462">
            <v>50.37</v>
          </cell>
          <cell r="K12462">
            <v>50.37</v>
          </cell>
          <cell r="L12462">
            <v>151.11</v>
          </cell>
          <cell r="M12462" t="str">
            <v>F</v>
          </cell>
          <cell r="N12462">
            <v>3</v>
          </cell>
        </row>
        <row r="12463">
          <cell r="G12463" t="str">
            <v>SPO-2020/12-0043, SPO-2020/12-0001, SPO-2021/01-0062, SPO-2021/01-0076</v>
          </cell>
        </row>
        <row r="12463">
          <cell r="I12463" t="str">
            <v>F</v>
          </cell>
          <cell r="J12463">
            <v>65940</v>
          </cell>
          <cell r="K12463">
            <v>65940</v>
          </cell>
          <cell r="L12463">
            <v>197820</v>
          </cell>
          <cell r="M12463" t="str">
            <v>F</v>
          </cell>
          <cell r="N12463">
            <v>3</v>
          </cell>
        </row>
        <row r="12464">
          <cell r="G12464" t="str">
            <v>SPO-2020/08-0016</v>
          </cell>
        </row>
        <row r="12464">
          <cell r="I12464" t="str">
            <v>F</v>
          </cell>
          <cell r="J12464">
            <v>4930</v>
          </cell>
          <cell r="K12464">
            <v>4930</v>
          </cell>
          <cell r="L12464">
            <v>14790</v>
          </cell>
          <cell r="M12464" t="str">
            <v>F</v>
          </cell>
          <cell r="N12464">
            <v>3</v>
          </cell>
          <cell r="O12464" t="str">
            <v>N</v>
          </cell>
        </row>
        <row r="12465">
          <cell r="G12465" t="str">
            <v>SPO-2020/10-0022, SPO-2020/09-0027</v>
          </cell>
        </row>
        <row r="12465">
          <cell r="I12465" t="str">
            <v>F</v>
          </cell>
          <cell r="J12465">
            <v>4760</v>
          </cell>
          <cell r="K12465">
            <v>4760</v>
          </cell>
          <cell r="L12465">
            <v>14280</v>
          </cell>
          <cell r="M12465" t="str">
            <v>F</v>
          </cell>
          <cell r="N12465">
            <v>3</v>
          </cell>
        </row>
        <row r="12466">
          <cell r="G12466" t="str">
            <v>SPO-2021/01-0084, SPO-2021/05-0036</v>
          </cell>
        </row>
        <row r="12466">
          <cell r="I12466" t="str">
            <v>F</v>
          </cell>
          <cell r="J12466">
            <v>23200</v>
          </cell>
          <cell r="K12466">
            <v>23200</v>
          </cell>
          <cell r="L12466">
            <v>69600</v>
          </cell>
          <cell r="M12466" t="str">
            <v>F</v>
          </cell>
          <cell r="N12466">
            <v>3</v>
          </cell>
        </row>
        <row r="12467">
          <cell r="G12467" t="str">
            <v>SPO-2020/08-0026, SPO-2020/09-0021</v>
          </cell>
        </row>
        <row r="12467">
          <cell r="I12467" t="str">
            <v>F</v>
          </cell>
          <cell r="J12467">
            <v>131400</v>
          </cell>
          <cell r="K12467">
            <v>131400</v>
          </cell>
          <cell r="L12467">
            <v>394200</v>
          </cell>
          <cell r="M12467" t="str">
            <v>F</v>
          </cell>
          <cell r="N12467">
            <v>3</v>
          </cell>
        </row>
        <row r="12468">
          <cell r="I12468" t="str">
            <v>T</v>
          </cell>
          <cell r="J12468">
            <v>483.6</v>
          </cell>
          <cell r="K12468">
            <v>483.6</v>
          </cell>
          <cell r="L12468">
            <v>1450.8</v>
          </cell>
          <cell r="M12468" t="str">
            <v>F</v>
          </cell>
          <cell r="N12468">
            <v>3</v>
          </cell>
        </row>
        <row r="12469">
          <cell r="G12469" t="str">
            <v>GR-2020/07-0054</v>
          </cell>
        </row>
        <row r="12469">
          <cell r="I12469" t="str">
            <v>F</v>
          </cell>
          <cell r="J12469">
            <v>0</v>
          </cell>
          <cell r="K12469">
            <v>0</v>
          </cell>
          <cell r="L12469">
            <v>0</v>
          </cell>
          <cell r="M12469" t="str">
            <v>F</v>
          </cell>
          <cell r="N12469">
            <v>1</v>
          </cell>
        </row>
        <row r="12470">
          <cell r="I12470" t="str">
            <v>T</v>
          </cell>
          <cell r="J12470">
            <v>12000</v>
          </cell>
          <cell r="K12470">
            <v>12000</v>
          </cell>
          <cell r="L12470">
            <v>36000</v>
          </cell>
          <cell r="M12470" t="str">
            <v>F</v>
          </cell>
          <cell r="N12470">
            <v>3</v>
          </cell>
        </row>
        <row r="12471">
          <cell r="G12471" t="str">
            <v>SPO-2020/11-0012</v>
          </cell>
        </row>
        <row r="12471">
          <cell r="I12471" t="str">
            <v>F</v>
          </cell>
          <cell r="J12471">
            <v>37120</v>
          </cell>
          <cell r="K12471">
            <v>37120</v>
          </cell>
          <cell r="L12471">
            <v>111360</v>
          </cell>
          <cell r="M12471" t="str">
            <v>F</v>
          </cell>
          <cell r="N12471">
            <v>3</v>
          </cell>
        </row>
        <row r="12472">
          <cell r="F12472" t="str">
            <v>HMMU6320254</v>
          </cell>
          <cell r="G12472" t="str">
            <v>GR-2020/08-0026</v>
          </cell>
          <cell r="H12472" t="str">
            <v>202006-S0018, 201911-S0090, 202006-S0044, 202003-S0008, 202006-S0035, 202002-S0005, 202006-S0049</v>
          </cell>
          <cell r="I12472" t="str">
            <v>F</v>
          </cell>
          <cell r="J12472">
            <v>17746.02</v>
          </cell>
          <cell r="K12472">
            <v>17746.02</v>
          </cell>
          <cell r="L12472">
            <v>76314.98</v>
          </cell>
          <cell r="M12472" t="str">
            <v>F</v>
          </cell>
          <cell r="N12472">
            <v>4.3004</v>
          </cell>
        </row>
        <row r="12473">
          <cell r="G12473" t="str">
            <v>GR-2020/07-0055</v>
          </cell>
        </row>
        <row r="12473">
          <cell r="I12473" t="str">
            <v>F</v>
          </cell>
          <cell r="J12473">
            <v>24</v>
          </cell>
          <cell r="K12473">
            <v>24</v>
          </cell>
          <cell r="L12473">
            <v>24</v>
          </cell>
          <cell r="M12473" t="str">
            <v>F</v>
          </cell>
          <cell r="N12473">
            <v>1</v>
          </cell>
        </row>
        <row r="12474">
          <cell r="F12474" t="str">
            <v>MRKU6165790</v>
          </cell>
          <cell r="G12474" t="str">
            <v>GR-2020/08-0011</v>
          </cell>
          <cell r="H12474" t="str">
            <v>202007-S0028</v>
          </cell>
          <cell r="I12474" t="str">
            <v>F</v>
          </cell>
          <cell r="J12474">
            <v>109.81</v>
          </cell>
          <cell r="K12474">
            <v>109.81</v>
          </cell>
          <cell r="L12474">
            <v>109.81</v>
          </cell>
          <cell r="M12474" t="str">
            <v>F</v>
          </cell>
          <cell r="N12474">
            <v>1</v>
          </cell>
        </row>
        <row r="12475">
          <cell r="F12475" t="str">
            <v>MRKU6165790</v>
          </cell>
          <cell r="G12475" t="str">
            <v>GR-2020/08-0010</v>
          </cell>
          <cell r="H12475" t="str">
            <v>202003-S0017</v>
          </cell>
          <cell r="I12475" t="str">
            <v>F</v>
          </cell>
          <cell r="J12475">
            <v>20727.02</v>
          </cell>
          <cell r="K12475">
            <v>20727.02</v>
          </cell>
          <cell r="L12475">
            <v>20727.02</v>
          </cell>
          <cell r="M12475" t="str">
            <v>F</v>
          </cell>
          <cell r="N12475">
            <v>1</v>
          </cell>
        </row>
        <row r="12476">
          <cell r="F12476" t="str">
            <v>MRKU6165790</v>
          </cell>
          <cell r="G12476" t="str">
            <v>GR-2020/08-0009</v>
          </cell>
          <cell r="H12476" t="str">
            <v>202001-S0020</v>
          </cell>
          <cell r="I12476" t="str">
            <v>F</v>
          </cell>
          <cell r="J12476">
            <v>5878</v>
          </cell>
          <cell r="K12476">
            <v>5878</v>
          </cell>
          <cell r="L12476">
            <v>5878</v>
          </cell>
          <cell r="M12476" t="str">
            <v>F</v>
          </cell>
          <cell r="N12476">
            <v>1</v>
          </cell>
        </row>
        <row r="12477">
          <cell r="F12477" t="str">
            <v>MRKU6165790</v>
          </cell>
          <cell r="G12477" t="str">
            <v>GR-2020/08-0008</v>
          </cell>
          <cell r="H12477" t="str">
            <v>202005-S0023</v>
          </cell>
          <cell r="I12477" t="str">
            <v>F</v>
          </cell>
          <cell r="J12477">
            <v>30019.5</v>
          </cell>
          <cell r="K12477">
            <v>30019.5</v>
          </cell>
          <cell r="L12477">
            <v>30019.5</v>
          </cell>
          <cell r="M12477" t="str">
            <v>F</v>
          </cell>
          <cell r="N12477">
            <v>1</v>
          </cell>
        </row>
        <row r="12478">
          <cell r="F12478" t="str">
            <v>MRKU6165790</v>
          </cell>
          <cell r="G12478" t="str">
            <v>GR-2020/08-0007</v>
          </cell>
          <cell r="H12478" t="str">
            <v>202003-S0037, 202005-S0027, 202003-S0021, 201912-S0061, 202006-S0042, 202003-S0006</v>
          </cell>
          <cell r="I12478" t="str">
            <v>F</v>
          </cell>
          <cell r="J12478">
            <v>66400.65</v>
          </cell>
          <cell r="K12478">
            <v>66400.65</v>
          </cell>
          <cell r="L12478">
            <v>66400.65</v>
          </cell>
          <cell r="M12478" t="str">
            <v>F</v>
          </cell>
          <cell r="N12478">
            <v>1</v>
          </cell>
        </row>
        <row r="12479">
          <cell r="F12479" t="str">
            <v>MRKU6165790</v>
          </cell>
          <cell r="G12479" t="str">
            <v>GR-2020/08-0006</v>
          </cell>
          <cell r="H12479" t="str">
            <v>202005-S0035</v>
          </cell>
          <cell r="I12479" t="str">
            <v>F</v>
          </cell>
          <cell r="J12479">
            <v>8109.55</v>
          </cell>
          <cell r="K12479">
            <v>8109.55</v>
          </cell>
          <cell r="L12479">
            <v>8109.55</v>
          </cell>
          <cell r="M12479" t="str">
            <v>F</v>
          </cell>
          <cell r="N12479">
            <v>1</v>
          </cell>
        </row>
        <row r="12480">
          <cell r="F12480" t="str">
            <v>MRKU6165790</v>
          </cell>
          <cell r="G12480" t="str">
            <v>GR-2020/08-0005</v>
          </cell>
          <cell r="H12480" t="str">
            <v>202006-S0001</v>
          </cell>
          <cell r="I12480" t="str">
            <v>F</v>
          </cell>
          <cell r="J12480">
            <v>2251.97</v>
          </cell>
          <cell r="K12480">
            <v>2251.97</v>
          </cell>
          <cell r="L12480">
            <v>2251.97</v>
          </cell>
          <cell r="M12480" t="str">
            <v>F</v>
          </cell>
          <cell r="N12480">
            <v>1</v>
          </cell>
        </row>
        <row r="12481">
          <cell r="F12481" t="str">
            <v>MRKU6165790</v>
          </cell>
          <cell r="G12481" t="str">
            <v>GR-2020/08-0004</v>
          </cell>
          <cell r="H12481" t="str">
            <v>202003-S0004</v>
          </cell>
          <cell r="I12481" t="str">
            <v>F</v>
          </cell>
          <cell r="J12481">
            <v>50030.77</v>
          </cell>
          <cell r="K12481">
            <v>50030.77</v>
          </cell>
          <cell r="L12481">
            <v>50030.77</v>
          </cell>
          <cell r="M12481" t="str">
            <v>F</v>
          </cell>
          <cell r="N12481">
            <v>1</v>
          </cell>
        </row>
        <row r="12482">
          <cell r="F12482" t="str">
            <v>MRKU6165790</v>
          </cell>
          <cell r="G12482" t="str">
            <v>GR-2020/08-0003</v>
          </cell>
          <cell r="H12482" t="str">
            <v>202005-S0005, 202001-S0011, 202002-S0056, 202006-S0082, 202005-S0001, 201911-S0067, 202005-S0017, 202006-S0019, 202006-S0005, 202005-S0032, 202002-S0022, 202006-S0085, 202006-S0068</v>
          </cell>
          <cell r="I12482" t="str">
            <v>F</v>
          </cell>
          <cell r="J12482">
            <v>240646.74</v>
          </cell>
          <cell r="K12482">
            <v>240646.74</v>
          </cell>
          <cell r="L12482">
            <v>240646.74</v>
          </cell>
          <cell r="M12482" t="str">
            <v>F</v>
          </cell>
          <cell r="N12482">
            <v>1</v>
          </cell>
        </row>
        <row r="12483">
          <cell r="F12483" t="str">
            <v>MRKU6165790</v>
          </cell>
          <cell r="G12483" t="str">
            <v>GR-2020/08-0002</v>
          </cell>
          <cell r="H12483" t="str">
            <v>201909-S0020, 201908-S0018</v>
          </cell>
          <cell r="I12483" t="str">
            <v>F</v>
          </cell>
          <cell r="J12483">
            <v>59245.6</v>
          </cell>
          <cell r="K12483">
            <v>59245.6</v>
          </cell>
          <cell r="L12483">
            <v>59245.6</v>
          </cell>
          <cell r="M12483" t="str">
            <v>F</v>
          </cell>
          <cell r="N12483">
            <v>1</v>
          </cell>
        </row>
        <row r="12484">
          <cell r="F12484" t="str">
            <v>MRKU6165790</v>
          </cell>
          <cell r="G12484" t="str">
            <v>GR-2020/08-0001</v>
          </cell>
          <cell r="H12484" t="str">
            <v>202003-S0050, 202004-S0011, 202006-S0075, 201905-S0040, 202003-S0005</v>
          </cell>
          <cell r="I12484" t="str">
            <v>F</v>
          </cell>
          <cell r="J12484">
            <v>123876.05</v>
          </cell>
          <cell r="K12484">
            <v>123876.05</v>
          </cell>
          <cell r="L12484">
            <v>123876.05</v>
          </cell>
          <cell r="M12484" t="str">
            <v>F</v>
          </cell>
          <cell r="N12484">
            <v>1</v>
          </cell>
        </row>
        <row r="12485">
          <cell r="G12485" t="str">
            <v>SPO-2020/09-0001</v>
          </cell>
        </row>
        <row r="12485">
          <cell r="I12485" t="str">
            <v>F</v>
          </cell>
          <cell r="J12485">
            <v>10000</v>
          </cell>
          <cell r="K12485">
            <v>10000</v>
          </cell>
          <cell r="L12485">
            <v>30000</v>
          </cell>
          <cell r="M12485" t="str">
            <v>F</v>
          </cell>
          <cell r="N12485">
            <v>3</v>
          </cell>
        </row>
        <row r="12486">
          <cell r="F12486" t="str">
            <v>TRHU1812420</v>
          </cell>
          <cell r="G12486" t="str">
            <v>GR-2020/08-0012</v>
          </cell>
          <cell r="H12486" t="str">
            <v>202002-S0004, 202003-S0025, 202001-S0009, 202002-S0034, 202001-S0014, 202003-S0051, 202003-S0010, 202002-S0027, 202007-S0005, 202003-S0042, 202006-S0011</v>
          </cell>
          <cell r="I12486" t="str">
            <v>F</v>
          </cell>
          <cell r="J12486">
            <v>297535.03</v>
          </cell>
          <cell r="K12486">
            <v>297535.03</v>
          </cell>
          <cell r="L12486">
            <v>297535.03</v>
          </cell>
          <cell r="M12486" t="str">
            <v>F</v>
          </cell>
          <cell r="N12486">
            <v>1</v>
          </cell>
        </row>
        <row r="12487">
          <cell r="F12487" t="str">
            <v>CSNU6712152</v>
          </cell>
          <cell r="G12487" t="str">
            <v>GR-2020/08-0052</v>
          </cell>
          <cell r="H12487" t="str">
            <v>201809-S0042, 202005-S0038, 201911-S0080, 202006-S0074, 201911-S0044, 201911-S0033, 201911-S0051, 202002-S0059, 201810-S0024, 202002-S0029</v>
          </cell>
          <cell r="I12487" t="str">
            <v>F</v>
          </cell>
          <cell r="J12487">
            <v>18748.71</v>
          </cell>
          <cell r="K12487">
            <v>18748.71</v>
          </cell>
          <cell r="L12487">
            <v>80626.95</v>
          </cell>
          <cell r="M12487" t="str">
            <v>F</v>
          </cell>
          <cell r="N12487">
            <v>4.3004</v>
          </cell>
        </row>
        <row r="12488">
          <cell r="G12488" t="str">
            <v>GR-2020/07-0049</v>
          </cell>
        </row>
        <row r="12488">
          <cell r="I12488" t="str">
            <v>F</v>
          </cell>
          <cell r="J12488">
            <v>90</v>
          </cell>
          <cell r="K12488">
            <v>90</v>
          </cell>
          <cell r="L12488">
            <v>90</v>
          </cell>
          <cell r="M12488" t="str">
            <v>F</v>
          </cell>
          <cell r="N12488">
            <v>1</v>
          </cell>
        </row>
        <row r="12489">
          <cell r="G12489" t="str">
            <v>GR-2020/07-0050</v>
          </cell>
        </row>
        <row r="12489">
          <cell r="I12489" t="str">
            <v>F</v>
          </cell>
          <cell r="J12489">
            <v>98.5</v>
          </cell>
          <cell r="K12489">
            <v>98.5</v>
          </cell>
          <cell r="L12489">
            <v>98.5</v>
          </cell>
          <cell r="M12489" t="str">
            <v>F</v>
          </cell>
          <cell r="N12489">
            <v>1</v>
          </cell>
        </row>
        <row r="12490">
          <cell r="G12490" t="str">
            <v>GR-2020/07-0051</v>
          </cell>
        </row>
        <row r="12490">
          <cell r="I12490" t="str">
            <v>F</v>
          </cell>
          <cell r="J12490">
            <v>875.63</v>
          </cell>
          <cell r="K12490">
            <v>875.63</v>
          </cell>
          <cell r="L12490">
            <v>875.63</v>
          </cell>
          <cell r="M12490" t="str">
            <v>F</v>
          </cell>
          <cell r="N12490">
            <v>1</v>
          </cell>
        </row>
        <row r="12491">
          <cell r="G12491" t="str">
            <v>GR-2020/07-0053</v>
          </cell>
        </row>
        <row r="12491">
          <cell r="I12491" t="str">
            <v>F</v>
          </cell>
          <cell r="J12491">
            <v>21898.72</v>
          </cell>
          <cell r="K12491">
            <v>21898.72</v>
          </cell>
          <cell r="L12491">
            <v>21898.72</v>
          </cell>
          <cell r="M12491" t="str">
            <v>F</v>
          </cell>
          <cell r="N12491">
            <v>1</v>
          </cell>
        </row>
        <row r="12492">
          <cell r="G12492" t="str">
            <v>GR-2020/07-0048</v>
          </cell>
        </row>
        <row r="12492">
          <cell r="I12492" t="str">
            <v>F</v>
          </cell>
          <cell r="J12492">
            <v>85.2</v>
          </cell>
          <cell r="K12492">
            <v>85.2</v>
          </cell>
          <cell r="L12492">
            <v>85.2</v>
          </cell>
          <cell r="M12492" t="str">
            <v>F</v>
          </cell>
          <cell r="N12492">
            <v>1</v>
          </cell>
        </row>
        <row r="12493">
          <cell r="G12493" t="str">
            <v>SPO-2020/08-0016</v>
          </cell>
        </row>
        <row r="12493">
          <cell r="I12493" t="str">
            <v>F</v>
          </cell>
          <cell r="J12493">
            <v>4000</v>
          </cell>
          <cell r="K12493">
            <v>4000</v>
          </cell>
          <cell r="L12493">
            <v>12000</v>
          </cell>
          <cell r="M12493" t="str">
            <v>F</v>
          </cell>
          <cell r="N12493">
            <v>3</v>
          </cell>
        </row>
        <row r="12494">
          <cell r="G12494" t="str">
            <v>GR-2020/07-0052</v>
          </cell>
        </row>
        <row r="12494">
          <cell r="I12494" t="str">
            <v>F</v>
          </cell>
          <cell r="J12494">
            <v>743.96</v>
          </cell>
          <cell r="K12494">
            <v>743.96</v>
          </cell>
          <cell r="L12494">
            <v>743.96</v>
          </cell>
          <cell r="M12494" t="str">
            <v>F</v>
          </cell>
          <cell r="N12494">
            <v>1</v>
          </cell>
        </row>
        <row r="12495">
          <cell r="G12495" t="str">
            <v>SPO-2020/08-0008</v>
          </cell>
        </row>
        <row r="12495">
          <cell r="I12495" t="str">
            <v>F</v>
          </cell>
          <cell r="J12495">
            <v>2500</v>
          </cell>
          <cell r="K12495">
            <v>2500</v>
          </cell>
          <cell r="L12495">
            <v>2500</v>
          </cell>
          <cell r="M12495" t="str">
            <v>F</v>
          </cell>
          <cell r="N12495">
            <v>1</v>
          </cell>
        </row>
        <row r="12496">
          <cell r="F12496" t="str">
            <v>CSNU6524577</v>
          </cell>
          <cell r="G12496" t="str">
            <v>GR-2020/08-0053</v>
          </cell>
          <cell r="H12496" t="str">
            <v>202002-S0038, 201809-S0042, 202003-S0044, 202005-S0021, 201911-S0044, 201910-S0067</v>
          </cell>
          <cell r="I12496" t="str">
            <v>F</v>
          </cell>
          <cell r="J12496">
            <v>14053.04</v>
          </cell>
          <cell r="K12496">
            <v>14053.04</v>
          </cell>
          <cell r="L12496">
            <v>60433.69</v>
          </cell>
          <cell r="M12496" t="str">
            <v>F</v>
          </cell>
          <cell r="N12496">
            <v>4.3004</v>
          </cell>
        </row>
        <row r="12497">
          <cell r="F12497" t="str">
            <v>CSNU6229524</v>
          </cell>
          <cell r="G12497" t="str">
            <v>GR-2020/08-0048</v>
          </cell>
          <cell r="H12497" t="str">
            <v>202002-S0038, 201910-S0067, 202003-S0044, 202005-S0021</v>
          </cell>
          <cell r="I12497" t="str">
            <v>F</v>
          </cell>
          <cell r="J12497">
            <v>14973.36</v>
          </cell>
          <cell r="K12497">
            <v>14973.36</v>
          </cell>
          <cell r="L12497">
            <v>64391.44</v>
          </cell>
          <cell r="M12497" t="str">
            <v>F</v>
          </cell>
          <cell r="N12497">
            <v>4.3004</v>
          </cell>
        </row>
        <row r="12498">
          <cell r="G12498" t="str">
            <v>SPO-2020/09-0001</v>
          </cell>
        </row>
        <row r="12498">
          <cell r="I12498" t="str">
            <v>F</v>
          </cell>
          <cell r="J12498">
            <v>1250</v>
          </cell>
          <cell r="K12498">
            <v>1250</v>
          </cell>
          <cell r="L12498">
            <v>3750</v>
          </cell>
          <cell r="M12498" t="str">
            <v>F</v>
          </cell>
          <cell r="N12498">
            <v>3</v>
          </cell>
        </row>
        <row r="12499">
          <cell r="F12499" t="str">
            <v>KOCU4181027</v>
          </cell>
          <cell r="G12499" t="str">
            <v>GR-2020/08-0034</v>
          </cell>
          <cell r="H12499" t="str">
            <v>202005-S0004</v>
          </cell>
          <cell r="I12499" t="str">
            <v>F</v>
          </cell>
          <cell r="J12499">
            <v>19230.1</v>
          </cell>
          <cell r="K12499">
            <v>19230.1</v>
          </cell>
          <cell r="L12499">
            <v>82927.88</v>
          </cell>
          <cell r="M12499" t="str">
            <v>F</v>
          </cell>
          <cell r="N12499">
            <v>4.3124</v>
          </cell>
        </row>
        <row r="12500">
          <cell r="F12500" t="str">
            <v>DRYU9186579</v>
          </cell>
          <cell r="G12500" t="str">
            <v>GR-2020/08-0049</v>
          </cell>
          <cell r="H12500" t="str">
            <v>202005-S0004</v>
          </cell>
          <cell r="I12500" t="str">
            <v>F</v>
          </cell>
          <cell r="J12500">
            <v>19206.1</v>
          </cell>
          <cell r="K12500">
            <v>19206.1</v>
          </cell>
          <cell r="L12500">
            <v>82824.39</v>
          </cell>
          <cell r="M12500" t="str">
            <v>F</v>
          </cell>
          <cell r="N12500">
            <v>4.3124</v>
          </cell>
        </row>
        <row r="12501">
          <cell r="F12501" t="str">
            <v>TCNU8526379</v>
          </cell>
          <cell r="G12501" t="str">
            <v>GR-2020/08-0031</v>
          </cell>
          <cell r="H12501" t="str">
            <v>201910-S0065, 202006-S0079</v>
          </cell>
          <cell r="I12501" t="str">
            <v>F</v>
          </cell>
          <cell r="J12501">
            <v>16103.45</v>
          </cell>
          <cell r="K12501">
            <v>16103.45</v>
          </cell>
          <cell r="L12501">
            <v>69444.52</v>
          </cell>
          <cell r="M12501" t="str">
            <v>F</v>
          </cell>
          <cell r="N12501">
            <v>4.3124</v>
          </cell>
        </row>
        <row r="12502">
          <cell r="G12502" t="str">
            <v>SPO-2020/09-0008</v>
          </cell>
        </row>
        <row r="12502">
          <cell r="I12502" t="str">
            <v>F</v>
          </cell>
          <cell r="J12502">
            <v>73800</v>
          </cell>
          <cell r="K12502">
            <v>73800</v>
          </cell>
          <cell r="L12502">
            <v>221400</v>
          </cell>
          <cell r="M12502" t="str">
            <v>F</v>
          </cell>
          <cell r="N12502">
            <v>3</v>
          </cell>
        </row>
        <row r="12503">
          <cell r="F12503" t="str">
            <v>KOCU4074570</v>
          </cell>
          <cell r="G12503" t="str">
            <v>GR-2020/08-0036</v>
          </cell>
          <cell r="H12503" t="str">
            <v>201911-S0082, 202005-S0036, 202006-S0020, 202002-S0011</v>
          </cell>
          <cell r="I12503" t="str">
            <v>F</v>
          </cell>
          <cell r="J12503">
            <v>15410.14</v>
          </cell>
          <cell r="K12503">
            <v>15410.14</v>
          </cell>
          <cell r="L12503">
            <v>66454.69</v>
          </cell>
          <cell r="M12503" t="str">
            <v>F</v>
          </cell>
          <cell r="N12503">
            <v>4.3124</v>
          </cell>
        </row>
        <row r="12504">
          <cell r="G12504" t="str">
            <v>SPO-2020/09-0021</v>
          </cell>
        </row>
        <row r="12504">
          <cell r="I12504" t="str">
            <v>F</v>
          </cell>
          <cell r="J12504">
            <v>16500</v>
          </cell>
          <cell r="K12504">
            <v>16500</v>
          </cell>
          <cell r="L12504">
            <v>49500</v>
          </cell>
          <cell r="M12504" t="str">
            <v>F</v>
          </cell>
          <cell r="N12504">
            <v>3</v>
          </cell>
        </row>
        <row r="12505">
          <cell r="F12505" t="str">
            <v>DFSU6048875</v>
          </cell>
          <cell r="G12505" t="str">
            <v>GR-2020/08-0030</v>
          </cell>
          <cell r="H12505" t="str">
            <v>202006-S0079, 202002-S0011, 201911-S0040, 201904-S0026, 201809-S0026, 202005-S0036, 202006-S0020</v>
          </cell>
          <cell r="I12505" t="str">
            <v>F</v>
          </cell>
          <cell r="J12505">
            <v>14971.4</v>
          </cell>
          <cell r="K12505">
            <v>14971.4</v>
          </cell>
          <cell r="L12505">
            <v>64562.67</v>
          </cell>
          <cell r="M12505" t="str">
            <v>F</v>
          </cell>
          <cell r="N12505">
            <v>4.3124</v>
          </cell>
        </row>
        <row r="12506">
          <cell r="G12506" t="str">
            <v>SPO-2020/09-0004</v>
          </cell>
        </row>
        <row r="12506">
          <cell r="I12506" t="str">
            <v>F</v>
          </cell>
          <cell r="J12506">
            <v>850</v>
          </cell>
          <cell r="K12506">
            <v>850</v>
          </cell>
          <cell r="L12506">
            <v>2550</v>
          </cell>
          <cell r="M12506" t="str">
            <v>F</v>
          </cell>
          <cell r="N12506">
            <v>3</v>
          </cell>
        </row>
        <row r="12507">
          <cell r="G12507" t="str">
            <v>SPO-2020/08-0010</v>
          </cell>
        </row>
        <row r="12507">
          <cell r="I12507" t="str">
            <v>F</v>
          </cell>
          <cell r="J12507">
            <v>68000</v>
          </cell>
          <cell r="K12507">
            <v>68000</v>
          </cell>
          <cell r="L12507">
            <v>204000</v>
          </cell>
          <cell r="M12507" t="str">
            <v>F</v>
          </cell>
          <cell r="N12507">
            <v>3</v>
          </cell>
        </row>
        <row r="12508">
          <cell r="I12508" t="str">
            <v>T</v>
          </cell>
          <cell r="J12508">
            <v>69000</v>
          </cell>
          <cell r="K12508">
            <v>69000</v>
          </cell>
          <cell r="L12508">
            <v>207000</v>
          </cell>
          <cell r="M12508" t="str">
            <v>F</v>
          </cell>
          <cell r="N12508">
            <v>3</v>
          </cell>
        </row>
        <row r="12509">
          <cell r="G12509" t="str">
            <v>SPO-2020/08-0027</v>
          </cell>
        </row>
        <row r="12509">
          <cell r="I12509" t="str">
            <v>F</v>
          </cell>
          <cell r="J12509">
            <v>16524</v>
          </cell>
          <cell r="K12509">
            <v>16524</v>
          </cell>
          <cell r="L12509">
            <v>2577744</v>
          </cell>
          <cell r="M12509" t="str">
            <v>F</v>
          </cell>
          <cell r="N12509">
            <v>156</v>
          </cell>
        </row>
        <row r="12510">
          <cell r="G12510" t="str">
            <v>SPO-2020/11-0014, SPO-2020/09-0002</v>
          </cell>
        </row>
        <row r="12510">
          <cell r="I12510" t="str">
            <v>F</v>
          </cell>
          <cell r="J12510">
            <v>30836</v>
          </cell>
          <cell r="K12510">
            <v>30836</v>
          </cell>
          <cell r="L12510">
            <v>30836</v>
          </cell>
          <cell r="M12510" t="str">
            <v>F</v>
          </cell>
          <cell r="N12510">
            <v>1</v>
          </cell>
        </row>
        <row r="12511">
          <cell r="G12511" t="str">
            <v>SPO-2020/09-0017, SPO-2020/08-0038, SPO-2020/08-0011</v>
          </cell>
        </row>
        <row r="12511">
          <cell r="I12511" t="str">
            <v>F</v>
          </cell>
          <cell r="J12511">
            <v>53800</v>
          </cell>
          <cell r="K12511">
            <v>53800</v>
          </cell>
          <cell r="L12511">
            <v>161400</v>
          </cell>
          <cell r="M12511" t="str">
            <v>F</v>
          </cell>
          <cell r="N12511">
            <v>3</v>
          </cell>
        </row>
        <row r="12512">
          <cell r="G12512" t="str">
            <v>GR-2020/07-0044</v>
          </cell>
        </row>
        <row r="12512">
          <cell r="I12512" t="str">
            <v>F</v>
          </cell>
          <cell r="J12512">
            <v>64.03</v>
          </cell>
          <cell r="K12512">
            <v>64.03</v>
          </cell>
          <cell r="L12512">
            <v>64.03</v>
          </cell>
          <cell r="M12512" t="str">
            <v>F</v>
          </cell>
          <cell r="N12512">
            <v>1</v>
          </cell>
        </row>
        <row r="12513">
          <cell r="G12513" t="str">
            <v>GR-2020/07-0045</v>
          </cell>
        </row>
        <row r="12513">
          <cell r="I12513" t="str">
            <v>F</v>
          </cell>
          <cell r="J12513">
            <v>330.88</v>
          </cell>
          <cell r="K12513">
            <v>330.88</v>
          </cell>
          <cell r="L12513">
            <v>330.88</v>
          </cell>
          <cell r="M12513" t="str">
            <v>F</v>
          </cell>
          <cell r="N12513">
            <v>1</v>
          </cell>
        </row>
        <row r="12514">
          <cell r="G12514" t="str">
            <v>SPO-2021/05-0045, SPO-2020/10-0029, SPO-2021/03-0013</v>
          </cell>
        </row>
        <row r="12514">
          <cell r="I12514" t="str">
            <v>F</v>
          </cell>
          <cell r="J12514">
            <v>22440</v>
          </cell>
          <cell r="K12514">
            <v>22440</v>
          </cell>
          <cell r="L12514">
            <v>67320</v>
          </cell>
          <cell r="M12514" t="str">
            <v>F</v>
          </cell>
          <cell r="N12514">
            <v>3</v>
          </cell>
          <cell r="O12514" t="str">
            <v>L</v>
          </cell>
        </row>
        <row r="12515">
          <cell r="G12515" t="str">
            <v>SPO-2020/08-0024</v>
          </cell>
        </row>
        <row r="12515">
          <cell r="I12515" t="str">
            <v>F</v>
          </cell>
          <cell r="J12515">
            <v>2112</v>
          </cell>
          <cell r="K12515">
            <v>2112</v>
          </cell>
          <cell r="L12515">
            <v>6336</v>
          </cell>
          <cell r="M12515" t="str">
            <v>F</v>
          </cell>
          <cell r="N12515">
            <v>3</v>
          </cell>
        </row>
        <row r="12516">
          <cell r="G12516" t="str">
            <v>SPO-2020/09-0026</v>
          </cell>
        </row>
        <row r="12516">
          <cell r="I12516" t="str">
            <v>F</v>
          </cell>
          <cell r="J12516">
            <v>11600</v>
          </cell>
          <cell r="K12516">
            <v>11600</v>
          </cell>
          <cell r="L12516">
            <v>34800</v>
          </cell>
          <cell r="M12516" t="str">
            <v>F</v>
          </cell>
          <cell r="N12516">
            <v>3</v>
          </cell>
        </row>
        <row r="12517">
          <cell r="G12517" t="str">
            <v>SPO-2020/10-0029, SPO-2020/08-0033</v>
          </cell>
        </row>
        <row r="12517">
          <cell r="I12517" t="str">
            <v>F</v>
          </cell>
          <cell r="J12517">
            <v>19584</v>
          </cell>
          <cell r="K12517">
            <v>19584</v>
          </cell>
          <cell r="L12517">
            <v>58752</v>
          </cell>
          <cell r="M12517" t="str">
            <v>F</v>
          </cell>
          <cell r="N12517">
            <v>3</v>
          </cell>
        </row>
        <row r="12518">
          <cell r="G12518" t="str">
            <v>SPO-2020/08-0027, SPO-2020/09-0006, SPO-2020/09-0027</v>
          </cell>
        </row>
        <row r="12518">
          <cell r="I12518" t="str">
            <v>F</v>
          </cell>
          <cell r="J12518">
            <v>15906</v>
          </cell>
          <cell r="K12518">
            <v>15906</v>
          </cell>
          <cell r="L12518">
            <v>47718</v>
          </cell>
          <cell r="M12518" t="str">
            <v>F</v>
          </cell>
          <cell r="N12518">
            <v>3</v>
          </cell>
        </row>
        <row r="12519">
          <cell r="F12519" t="str">
            <v>BSIU9943980</v>
          </cell>
          <cell r="G12519" t="str">
            <v>GR-2020/07-0059</v>
          </cell>
          <cell r="H12519" t="str">
            <v>201812-S0070, 202006-S0008, 201907-S0029</v>
          </cell>
          <cell r="I12519" t="str">
            <v>F</v>
          </cell>
          <cell r="J12519">
            <v>16512.91</v>
          </cell>
          <cell r="K12519">
            <v>16512.91</v>
          </cell>
          <cell r="L12519">
            <v>71291.19</v>
          </cell>
          <cell r="M12519" t="str">
            <v>F</v>
          </cell>
          <cell r="N12519">
            <v>4.3173</v>
          </cell>
        </row>
        <row r="12520">
          <cell r="G12520" t="str">
            <v>GR-2020/07-0040</v>
          </cell>
        </row>
        <row r="12520">
          <cell r="I12520" t="str">
            <v>F</v>
          </cell>
          <cell r="J12520">
            <v>1019.2</v>
          </cell>
          <cell r="K12520">
            <v>1019.2</v>
          </cell>
          <cell r="L12520">
            <v>1019.2</v>
          </cell>
          <cell r="M12520" t="str">
            <v>F</v>
          </cell>
          <cell r="N12520">
            <v>1</v>
          </cell>
        </row>
        <row r="12521">
          <cell r="F12521" t="str">
            <v>TRLU7616490</v>
          </cell>
          <cell r="G12521" t="str">
            <v>GR-2020/07-0064</v>
          </cell>
          <cell r="H12521" t="str">
            <v>202001-S0014, 202006-S0011, 202002-S0004, 202002-S0034</v>
          </cell>
          <cell r="I12521" t="str">
            <v>F</v>
          </cell>
          <cell r="J12521">
            <v>13727.24</v>
          </cell>
          <cell r="K12521">
            <v>13727.24</v>
          </cell>
          <cell r="L12521">
            <v>13727.24</v>
          </cell>
          <cell r="M12521" t="str">
            <v>F</v>
          </cell>
          <cell r="N12521">
            <v>1</v>
          </cell>
        </row>
        <row r="12522">
          <cell r="F12522" t="str">
            <v>TRLU7616490</v>
          </cell>
          <cell r="G12522" t="str">
            <v>GR-2020/07-0063</v>
          </cell>
          <cell r="H12522" t="str">
            <v>202003-S0027, 202006-S0031, 202006-S0027, 202003-S0017</v>
          </cell>
          <cell r="I12522" t="str">
            <v>F</v>
          </cell>
          <cell r="J12522">
            <v>160747.76</v>
          </cell>
          <cell r="K12522">
            <v>160747.76</v>
          </cell>
          <cell r="L12522">
            <v>160747.76</v>
          </cell>
          <cell r="M12522" t="str">
            <v>F</v>
          </cell>
          <cell r="N12522">
            <v>1</v>
          </cell>
        </row>
        <row r="12523">
          <cell r="G12523" t="str">
            <v>GR-2020/07-0041</v>
          </cell>
        </row>
        <row r="12523">
          <cell r="I12523" t="str">
            <v>F</v>
          </cell>
          <cell r="J12523">
            <v>2322.85</v>
          </cell>
          <cell r="K12523">
            <v>2322.85</v>
          </cell>
          <cell r="L12523">
            <v>2322.85</v>
          </cell>
          <cell r="M12523" t="str">
            <v>F</v>
          </cell>
          <cell r="N12523">
            <v>1</v>
          </cell>
        </row>
        <row r="12524">
          <cell r="G12524" t="str">
            <v>SPO-2020/08-0015, SPO-2020/08-0014</v>
          </cell>
        </row>
        <row r="12524">
          <cell r="I12524" t="str">
            <v>F</v>
          </cell>
          <cell r="J12524">
            <v>39680</v>
          </cell>
          <cell r="K12524">
            <v>39680</v>
          </cell>
          <cell r="L12524">
            <v>119040</v>
          </cell>
          <cell r="M12524" t="str">
            <v>F</v>
          </cell>
          <cell r="N12524">
            <v>3</v>
          </cell>
        </row>
        <row r="12525">
          <cell r="G12525" t="str">
            <v>SPO-2020/12-0038, SPO-2020/10-0047</v>
          </cell>
        </row>
        <row r="12525">
          <cell r="I12525" t="str">
            <v>F</v>
          </cell>
          <cell r="J12525">
            <v>16860</v>
          </cell>
          <cell r="K12525">
            <v>16860</v>
          </cell>
          <cell r="L12525">
            <v>50580</v>
          </cell>
          <cell r="M12525" t="str">
            <v>F</v>
          </cell>
          <cell r="N12525">
            <v>3</v>
          </cell>
        </row>
        <row r="12526">
          <cell r="G12526" t="str">
            <v>SPO-2020/10-0033, SPO-2020/10-0018, SPO-2020/08-0024, SPO-2020/11-0004, SPO-2020/11-0024</v>
          </cell>
        </row>
        <row r="12526">
          <cell r="I12526" t="str">
            <v>F</v>
          </cell>
          <cell r="J12526">
            <v>42900</v>
          </cell>
          <cell r="K12526">
            <v>42900</v>
          </cell>
          <cell r="L12526">
            <v>128700</v>
          </cell>
          <cell r="M12526" t="str">
            <v>F</v>
          </cell>
          <cell r="N12526">
            <v>3</v>
          </cell>
        </row>
        <row r="12527">
          <cell r="G12527" t="str">
            <v>SPO-2020/08-0031</v>
          </cell>
        </row>
        <row r="12527">
          <cell r="I12527" t="str">
            <v>F</v>
          </cell>
          <cell r="J12527">
            <v>3532.8</v>
          </cell>
          <cell r="K12527">
            <v>3532.8</v>
          </cell>
          <cell r="L12527">
            <v>3532.8</v>
          </cell>
          <cell r="M12527" t="str">
            <v>F</v>
          </cell>
          <cell r="N12527">
            <v>1</v>
          </cell>
        </row>
        <row r="12528">
          <cell r="G12528" t="str">
            <v>SPO-2021/01-0086, SPO-2020/11-0010</v>
          </cell>
        </row>
        <row r="12528">
          <cell r="I12528" t="str">
            <v>F</v>
          </cell>
          <cell r="J12528">
            <v>16903.2</v>
          </cell>
          <cell r="K12528">
            <v>16903.2</v>
          </cell>
          <cell r="L12528">
            <v>50709.6</v>
          </cell>
          <cell r="M12528" t="str">
            <v>F</v>
          </cell>
          <cell r="N12528">
            <v>3</v>
          </cell>
        </row>
        <row r="12529">
          <cell r="F12529" t="str">
            <v>TGBU5408407</v>
          </cell>
          <cell r="G12529" t="str">
            <v>GR-2020/08-0025</v>
          </cell>
          <cell r="H12529" t="str">
            <v>202002-S0071, 202006-S0024, 201908-S0029, 202001-S0016</v>
          </cell>
          <cell r="I12529" t="str">
            <v>F</v>
          </cell>
          <cell r="J12529">
            <v>145528</v>
          </cell>
          <cell r="K12529">
            <v>145528</v>
          </cell>
          <cell r="L12529">
            <v>89499.72</v>
          </cell>
          <cell r="M12529" t="str">
            <v>F</v>
          </cell>
          <cell r="N12529">
            <v>0.615</v>
          </cell>
        </row>
        <row r="12530">
          <cell r="G12530" t="str">
            <v>SPO-2021/01-0034</v>
          </cell>
        </row>
        <row r="12530">
          <cell r="I12530" t="str">
            <v>F</v>
          </cell>
          <cell r="J12530">
            <v>34980</v>
          </cell>
          <cell r="K12530">
            <v>34980</v>
          </cell>
          <cell r="L12530">
            <v>104940</v>
          </cell>
          <cell r="M12530" t="str">
            <v>F</v>
          </cell>
          <cell r="N12530">
            <v>3</v>
          </cell>
        </row>
        <row r="12531">
          <cell r="G12531" t="str">
            <v>SPO-2020/08-0022</v>
          </cell>
        </row>
        <row r="12531">
          <cell r="I12531" t="str">
            <v>F</v>
          </cell>
          <cell r="J12531">
            <v>21060</v>
          </cell>
          <cell r="K12531">
            <v>21060</v>
          </cell>
          <cell r="L12531">
            <v>63180</v>
          </cell>
          <cell r="M12531" t="str">
            <v>F</v>
          </cell>
          <cell r="N12531">
            <v>3</v>
          </cell>
        </row>
        <row r="12532">
          <cell r="G12532" t="str">
            <v>SPO-2020/11-0031</v>
          </cell>
        </row>
        <row r="12532">
          <cell r="I12532" t="str">
            <v>F</v>
          </cell>
          <cell r="J12532">
            <v>3570</v>
          </cell>
          <cell r="K12532">
            <v>3570</v>
          </cell>
          <cell r="L12532">
            <v>10710</v>
          </cell>
          <cell r="M12532" t="str">
            <v>F</v>
          </cell>
          <cell r="N12532">
            <v>3</v>
          </cell>
        </row>
        <row r="12533">
          <cell r="G12533" t="str">
            <v>GR-2020/07-0038</v>
          </cell>
        </row>
        <row r="12533">
          <cell r="I12533" t="str">
            <v>F</v>
          </cell>
          <cell r="J12533">
            <v>138</v>
          </cell>
          <cell r="K12533">
            <v>138</v>
          </cell>
          <cell r="L12533">
            <v>138</v>
          </cell>
          <cell r="M12533" t="str">
            <v>F</v>
          </cell>
          <cell r="N12533">
            <v>1</v>
          </cell>
        </row>
        <row r="12534">
          <cell r="G12534" t="str">
            <v>SPO-2020/09-0030</v>
          </cell>
        </row>
        <row r="12534">
          <cell r="I12534" t="str">
            <v>F</v>
          </cell>
          <cell r="J12534">
            <v>32650</v>
          </cell>
          <cell r="K12534">
            <v>32650</v>
          </cell>
          <cell r="L12534">
            <v>97950</v>
          </cell>
          <cell r="M12534" t="str">
            <v>F</v>
          </cell>
          <cell r="N12534">
            <v>3</v>
          </cell>
        </row>
        <row r="12535">
          <cell r="F12535" t="str">
            <v>CXDU2276318</v>
          </cell>
          <cell r="G12535" t="str">
            <v>GR-2020/07-0047</v>
          </cell>
          <cell r="H12535" t="str">
            <v>202006-S0025</v>
          </cell>
          <cell r="I12535" t="str">
            <v>F</v>
          </cell>
          <cell r="J12535">
            <v>10500.88</v>
          </cell>
          <cell r="K12535">
            <v>10500.88</v>
          </cell>
          <cell r="L12535">
            <v>45470.91</v>
          </cell>
          <cell r="M12535" t="str">
            <v>F</v>
          </cell>
          <cell r="N12535">
            <v>4.3302</v>
          </cell>
        </row>
        <row r="12536">
          <cell r="G12536" t="str">
            <v>SPO-2020/08-0048</v>
          </cell>
        </row>
        <row r="12536">
          <cell r="I12536" t="str">
            <v>F</v>
          </cell>
          <cell r="J12536">
            <v>14467</v>
          </cell>
          <cell r="K12536">
            <v>14467</v>
          </cell>
          <cell r="L12536">
            <v>43401</v>
          </cell>
          <cell r="M12536" t="str">
            <v>F</v>
          </cell>
          <cell r="N12536">
            <v>3</v>
          </cell>
        </row>
        <row r="12537">
          <cell r="G12537" t="str">
            <v>SPO-2020/09-0004</v>
          </cell>
        </row>
        <row r="12537">
          <cell r="I12537" t="str">
            <v>F</v>
          </cell>
          <cell r="J12537">
            <v>8845</v>
          </cell>
          <cell r="K12537">
            <v>8845</v>
          </cell>
          <cell r="L12537">
            <v>26535</v>
          </cell>
          <cell r="M12537" t="str">
            <v>F</v>
          </cell>
          <cell r="N12537">
            <v>3</v>
          </cell>
        </row>
        <row r="12538">
          <cell r="G12538" t="str">
            <v>GR-2020/07-0036</v>
          </cell>
        </row>
        <row r="12538">
          <cell r="I12538" t="str">
            <v>F</v>
          </cell>
          <cell r="J12538">
            <v>334</v>
          </cell>
          <cell r="K12538">
            <v>334</v>
          </cell>
          <cell r="L12538">
            <v>334</v>
          </cell>
          <cell r="M12538" t="str">
            <v>F</v>
          </cell>
          <cell r="N12538">
            <v>1</v>
          </cell>
        </row>
        <row r="12539">
          <cell r="G12539" t="str">
            <v>SPO-2021/01-0032, SPO-2021/01-0035, SPO-2020/11-0005</v>
          </cell>
        </row>
        <row r="12539">
          <cell r="I12539" t="str">
            <v>F</v>
          </cell>
          <cell r="J12539">
            <v>33600</v>
          </cell>
          <cell r="K12539">
            <v>33600</v>
          </cell>
          <cell r="L12539">
            <v>33600</v>
          </cell>
          <cell r="M12539" t="str">
            <v>F</v>
          </cell>
          <cell r="N12539">
            <v>1</v>
          </cell>
        </row>
        <row r="12540">
          <cell r="G12540" t="str">
            <v>SPO-2020/09-0006</v>
          </cell>
        </row>
        <row r="12540">
          <cell r="I12540" t="str">
            <v>F</v>
          </cell>
          <cell r="J12540">
            <v>6000</v>
          </cell>
          <cell r="K12540">
            <v>6000</v>
          </cell>
          <cell r="L12540">
            <v>18000</v>
          </cell>
          <cell r="M12540" t="str">
            <v>F</v>
          </cell>
          <cell r="N12540">
            <v>3</v>
          </cell>
        </row>
        <row r="12541">
          <cell r="F12541" t="str">
            <v>KOCU4238478</v>
          </cell>
          <cell r="G12541" t="str">
            <v>GR-2020/08-0020</v>
          </cell>
          <cell r="H12541" t="str">
            <v>201911-S0022, 201810-S0028, 201910-S0065, 201910-S0029, 201912-S0035, 202005-S0003, 201912-S0022, 201911-S0040, 202006-S0062, 202006-S0020, 202005-S0018, 201910-S0027, 201810-S0085, POO201801004, 202006-S0079, 202006-S0014</v>
          </cell>
          <cell r="I12541" t="str">
            <v>F</v>
          </cell>
          <cell r="J12541">
            <v>16169.72</v>
          </cell>
          <cell r="K12541">
            <v>16169.72</v>
          </cell>
          <cell r="L12541">
            <v>69730.3</v>
          </cell>
          <cell r="M12541" t="str">
            <v>F</v>
          </cell>
          <cell r="N12541">
            <v>4.3124</v>
          </cell>
        </row>
        <row r="12542">
          <cell r="F12542" t="str">
            <v>FFAU2673908</v>
          </cell>
          <cell r="G12542" t="str">
            <v>GR-2020/12-0061</v>
          </cell>
        </row>
        <row r="12542">
          <cell r="I12542" t="str">
            <v>F</v>
          </cell>
          <cell r="J12542">
            <v>342236.4</v>
          </cell>
          <cell r="K12542">
            <v>342236.4</v>
          </cell>
          <cell r="L12542">
            <v>342236.4</v>
          </cell>
          <cell r="M12542" t="str">
            <v>F</v>
          </cell>
          <cell r="N12542">
            <v>1</v>
          </cell>
        </row>
        <row r="12543">
          <cell r="G12543" t="str">
            <v>SPO-2020/09-0001</v>
          </cell>
        </row>
        <row r="12543">
          <cell r="I12543" t="str">
            <v>F</v>
          </cell>
          <cell r="J12543">
            <v>7920</v>
          </cell>
          <cell r="K12543">
            <v>7920</v>
          </cell>
          <cell r="L12543">
            <v>23760</v>
          </cell>
          <cell r="M12543" t="str">
            <v>F</v>
          </cell>
          <cell r="N12543">
            <v>3</v>
          </cell>
        </row>
        <row r="12544">
          <cell r="F12544" t="str">
            <v>HMMU6176070</v>
          </cell>
          <cell r="G12544" t="str">
            <v>GR-2020/08-0029</v>
          </cell>
          <cell r="H12544" t="str">
            <v>201904-S0047, 201911-S0050, 201904-S0022, 201910-S0027, 202006-S0086, 201910-S0065, 201911-S0069</v>
          </cell>
          <cell r="I12544" t="str">
            <v>F</v>
          </cell>
          <cell r="J12544">
            <v>15307.7</v>
          </cell>
          <cell r="K12544">
            <v>15307.7</v>
          </cell>
          <cell r="L12544">
            <v>66012.93</v>
          </cell>
          <cell r="M12544" t="str">
            <v>F</v>
          </cell>
          <cell r="N12544">
            <v>4.3124</v>
          </cell>
        </row>
        <row r="12545">
          <cell r="I12545" t="str">
            <v>F</v>
          </cell>
          <cell r="J12545">
            <v>795</v>
          </cell>
          <cell r="K12545">
            <v>795</v>
          </cell>
          <cell r="L12545">
            <v>795</v>
          </cell>
          <cell r="M12545" t="str">
            <v>F</v>
          </cell>
          <cell r="N12545">
            <v>1</v>
          </cell>
        </row>
        <row r="12546">
          <cell r="G12546" t="str">
            <v>GR-2020/07-0034</v>
          </cell>
        </row>
        <row r="12546">
          <cell r="I12546" t="str">
            <v>F</v>
          </cell>
          <cell r="J12546">
            <v>462</v>
          </cell>
          <cell r="K12546">
            <v>462</v>
          </cell>
          <cell r="L12546">
            <v>462</v>
          </cell>
          <cell r="M12546" t="str">
            <v>F</v>
          </cell>
          <cell r="N12546">
            <v>1</v>
          </cell>
        </row>
        <row r="12547">
          <cell r="G12547" t="str">
            <v>SPO-2020/08-0016</v>
          </cell>
        </row>
        <row r="12547">
          <cell r="I12547" t="str">
            <v>F</v>
          </cell>
          <cell r="J12547">
            <v>15190</v>
          </cell>
          <cell r="K12547">
            <v>15190</v>
          </cell>
          <cell r="L12547">
            <v>45570</v>
          </cell>
          <cell r="M12547" t="str">
            <v>F</v>
          </cell>
          <cell r="N12547">
            <v>3</v>
          </cell>
        </row>
        <row r="12548">
          <cell r="G12548" t="str">
            <v>SPO-2020/07-0033</v>
          </cell>
        </row>
        <row r="12548">
          <cell r="I12548" t="str">
            <v>F</v>
          </cell>
          <cell r="J12548">
            <v>132</v>
          </cell>
          <cell r="K12548">
            <v>132</v>
          </cell>
          <cell r="L12548">
            <v>396</v>
          </cell>
          <cell r="M12548" t="str">
            <v>F</v>
          </cell>
          <cell r="N12548">
            <v>3</v>
          </cell>
        </row>
        <row r="12549">
          <cell r="G12549" t="str">
            <v>GR-2020/07-0033</v>
          </cell>
        </row>
        <row r="12549">
          <cell r="I12549" t="str">
            <v>F</v>
          </cell>
          <cell r="J12549">
            <v>49.14</v>
          </cell>
          <cell r="K12549">
            <v>49.14</v>
          </cell>
          <cell r="L12549">
            <v>49.14</v>
          </cell>
          <cell r="M12549" t="str">
            <v>T</v>
          </cell>
          <cell r="N12549">
            <v>1</v>
          </cell>
        </row>
        <row r="12550">
          <cell r="G12550" t="str">
            <v>SPO-2020/09-0005, SPO-2020/08-0028</v>
          </cell>
        </row>
        <row r="12550">
          <cell r="I12550" t="str">
            <v>F</v>
          </cell>
          <cell r="J12550">
            <v>3650</v>
          </cell>
          <cell r="K12550">
            <v>3650</v>
          </cell>
          <cell r="L12550">
            <v>10950</v>
          </cell>
          <cell r="M12550" t="str">
            <v>F</v>
          </cell>
          <cell r="N12550">
            <v>3</v>
          </cell>
        </row>
        <row r="12551">
          <cell r="G12551" t="str">
            <v>SPO-2020/09-0013</v>
          </cell>
        </row>
        <row r="12551">
          <cell r="I12551" t="str">
            <v>F</v>
          </cell>
          <cell r="J12551">
            <v>3200</v>
          </cell>
          <cell r="K12551">
            <v>3200</v>
          </cell>
          <cell r="L12551">
            <v>9600</v>
          </cell>
          <cell r="M12551" t="str">
            <v>F</v>
          </cell>
          <cell r="N12551">
            <v>3</v>
          </cell>
        </row>
        <row r="12552">
          <cell r="G12552" t="str">
            <v>SPO-2020/08-0021</v>
          </cell>
        </row>
        <row r="12552">
          <cell r="I12552" t="str">
            <v>F</v>
          </cell>
          <cell r="J12552">
            <v>6090</v>
          </cell>
          <cell r="K12552">
            <v>6090</v>
          </cell>
          <cell r="L12552">
            <v>18270</v>
          </cell>
          <cell r="M12552" t="str">
            <v>F</v>
          </cell>
          <cell r="N12552">
            <v>3</v>
          </cell>
        </row>
        <row r="12553">
          <cell r="G12553" t="str">
            <v>SPO-2020/12-0030, SPO-2020/12-0033</v>
          </cell>
        </row>
        <row r="12553">
          <cell r="I12553" t="str">
            <v>F</v>
          </cell>
          <cell r="J12553">
            <v>3430</v>
          </cell>
          <cell r="K12553">
            <v>3430</v>
          </cell>
          <cell r="L12553">
            <v>10290</v>
          </cell>
          <cell r="M12553" t="str">
            <v>F</v>
          </cell>
          <cell r="N12553">
            <v>3</v>
          </cell>
        </row>
        <row r="12554">
          <cell r="G12554" t="str">
            <v>GR-2020/07-0031</v>
          </cell>
        </row>
        <row r="12554">
          <cell r="I12554" t="str">
            <v>F</v>
          </cell>
          <cell r="J12554">
            <v>2203.57</v>
          </cell>
          <cell r="K12554">
            <v>2203.57</v>
          </cell>
          <cell r="L12554">
            <v>2203.57</v>
          </cell>
          <cell r="M12554" t="str">
            <v>F</v>
          </cell>
          <cell r="N12554">
            <v>1</v>
          </cell>
        </row>
        <row r="12555">
          <cell r="G12555" t="str">
            <v>SPO-2020/08-0019</v>
          </cell>
        </row>
        <row r="12555">
          <cell r="I12555" t="str">
            <v>F</v>
          </cell>
          <cell r="J12555">
            <v>15600</v>
          </cell>
          <cell r="K12555">
            <v>15600</v>
          </cell>
          <cell r="L12555">
            <v>15600</v>
          </cell>
          <cell r="M12555" t="str">
            <v>F</v>
          </cell>
          <cell r="N12555">
            <v>1</v>
          </cell>
        </row>
        <row r="12556">
          <cell r="G12556" t="str">
            <v>SPO-2020/08-0020</v>
          </cell>
        </row>
        <row r="12556">
          <cell r="I12556" t="str">
            <v>F</v>
          </cell>
          <cell r="J12556">
            <v>13200</v>
          </cell>
          <cell r="K12556">
            <v>13200</v>
          </cell>
          <cell r="L12556">
            <v>39600</v>
          </cell>
          <cell r="M12556" t="str">
            <v>F</v>
          </cell>
          <cell r="N12556">
            <v>3</v>
          </cell>
        </row>
        <row r="12557">
          <cell r="G12557" t="str">
            <v>SPO-2020/08-0018</v>
          </cell>
        </row>
        <row r="12557">
          <cell r="I12557" t="str">
            <v>F</v>
          </cell>
          <cell r="J12557">
            <v>12670</v>
          </cell>
          <cell r="K12557">
            <v>12670</v>
          </cell>
          <cell r="L12557">
            <v>38010</v>
          </cell>
          <cell r="M12557" t="str">
            <v>F</v>
          </cell>
          <cell r="N12557">
            <v>3</v>
          </cell>
        </row>
        <row r="12558">
          <cell r="G12558" t="str">
            <v>SPO-2021/06-0010, SPO-2020/08-0017</v>
          </cell>
        </row>
        <row r="12558">
          <cell r="I12558" t="str">
            <v>F</v>
          </cell>
          <cell r="J12558">
            <v>80539</v>
          </cell>
          <cell r="K12558">
            <v>80539</v>
          </cell>
          <cell r="L12558">
            <v>241617</v>
          </cell>
          <cell r="M12558" t="str">
            <v>F</v>
          </cell>
          <cell r="N12558">
            <v>3</v>
          </cell>
        </row>
        <row r="12559">
          <cell r="G12559" t="str">
            <v>GR-2020/07-0029</v>
          </cell>
        </row>
        <row r="12559">
          <cell r="I12559" t="str">
            <v>F</v>
          </cell>
          <cell r="J12559">
            <v>1409.8</v>
          </cell>
          <cell r="K12559">
            <v>1409.8</v>
          </cell>
          <cell r="L12559">
            <v>1409.8</v>
          </cell>
          <cell r="M12559" t="str">
            <v>F</v>
          </cell>
          <cell r="N12559">
            <v>1</v>
          </cell>
        </row>
        <row r="12560">
          <cell r="G12560" t="str">
            <v>SPO-2020/08-0027, SPO-2020/09-0006</v>
          </cell>
        </row>
        <row r="12560">
          <cell r="I12560" t="str">
            <v>F</v>
          </cell>
          <cell r="J12560">
            <v>3620</v>
          </cell>
          <cell r="K12560">
            <v>3620</v>
          </cell>
          <cell r="L12560">
            <v>10860</v>
          </cell>
          <cell r="M12560" t="str">
            <v>F</v>
          </cell>
          <cell r="N12560">
            <v>3</v>
          </cell>
        </row>
        <row r="12561">
          <cell r="G12561" t="str">
            <v>GR-2020/07-0028</v>
          </cell>
        </row>
        <row r="12561">
          <cell r="I12561" t="str">
            <v>F</v>
          </cell>
          <cell r="J12561">
            <v>435.6</v>
          </cell>
          <cell r="K12561">
            <v>435.6</v>
          </cell>
          <cell r="L12561">
            <v>435.6</v>
          </cell>
          <cell r="M12561" t="str">
            <v>F</v>
          </cell>
          <cell r="N12561">
            <v>1</v>
          </cell>
        </row>
        <row r="12562">
          <cell r="G12562" t="str">
            <v>GR-2020/07-0032</v>
          </cell>
        </row>
        <row r="12562">
          <cell r="I12562" t="str">
            <v>F</v>
          </cell>
          <cell r="J12562">
            <v>20.28</v>
          </cell>
          <cell r="K12562">
            <v>20.28</v>
          </cell>
          <cell r="L12562">
            <v>20.28</v>
          </cell>
          <cell r="M12562" t="str">
            <v>F</v>
          </cell>
          <cell r="N12562">
            <v>1</v>
          </cell>
        </row>
        <row r="12563">
          <cell r="G12563" t="str">
            <v>SPO-2020/08-0024</v>
          </cell>
        </row>
        <row r="12563">
          <cell r="I12563" t="str">
            <v>F</v>
          </cell>
          <cell r="J12563">
            <v>4500</v>
          </cell>
          <cell r="K12563">
            <v>4500</v>
          </cell>
          <cell r="L12563">
            <v>13500</v>
          </cell>
          <cell r="M12563" t="str">
            <v>F</v>
          </cell>
          <cell r="N12563">
            <v>3</v>
          </cell>
        </row>
        <row r="12564">
          <cell r="G12564" t="str">
            <v>GR-2020/07-0035</v>
          </cell>
        </row>
        <row r="12564">
          <cell r="I12564" t="str">
            <v>F</v>
          </cell>
          <cell r="J12564">
            <v>1429</v>
          </cell>
          <cell r="K12564">
            <v>1429</v>
          </cell>
          <cell r="L12564">
            <v>1429</v>
          </cell>
          <cell r="M12564" t="str">
            <v>F</v>
          </cell>
          <cell r="N12564">
            <v>1</v>
          </cell>
        </row>
        <row r="12565">
          <cell r="G12565" t="str">
            <v>SPO-2020/08-0027</v>
          </cell>
        </row>
        <row r="12565">
          <cell r="I12565" t="str">
            <v>F</v>
          </cell>
          <cell r="J12565">
            <v>2100</v>
          </cell>
          <cell r="K12565">
            <v>2100</v>
          </cell>
          <cell r="L12565">
            <v>6300</v>
          </cell>
          <cell r="M12565" t="str">
            <v>F</v>
          </cell>
          <cell r="N12565">
            <v>3</v>
          </cell>
        </row>
        <row r="12566">
          <cell r="G12566" t="str">
            <v>SPO-2020/11-0005, SPO-2020/10-0010, SPO-2020/09-0002</v>
          </cell>
        </row>
        <row r="12566">
          <cell r="I12566" t="str">
            <v>F</v>
          </cell>
          <cell r="J12566">
            <v>37400</v>
          </cell>
          <cell r="K12566">
            <v>37400</v>
          </cell>
          <cell r="L12566">
            <v>37400</v>
          </cell>
          <cell r="M12566" t="str">
            <v>F</v>
          </cell>
          <cell r="N12566">
            <v>1</v>
          </cell>
        </row>
        <row r="12567">
          <cell r="F12567" t="str">
            <v>GAOU6205328</v>
          </cell>
          <cell r="G12567" t="str">
            <v>GR-2020/08-0015</v>
          </cell>
          <cell r="H12567" t="str">
            <v>201904-S0047, 202006-S0072, 202003-S0039</v>
          </cell>
          <cell r="I12567" t="str">
            <v>F</v>
          </cell>
          <cell r="J12567">
            <v>14741.67</v>
          </cell>
          <cell r="K12567">
            <v>14741.67</v>
          </cell>
          <cell r="L12567">
            <v>63571.98</v>
          </cell>
          <cell r="M12567" t="str">
            <v>F</v>
          </cell>
          <cell r="N12567">
            <v>4.3124</v>
          </cell>
        </row>
        <row r="12568">
          <cell r="G12568" t="str">
            <v>GR-2020/07-0027</v>
          </cell>
        </row>
        <row r="12568">
          <cell r="I12568" t="str">
            <v>F</v>
          </cell>
          <cell r="J12568">
            <v>15.77</v>
          </cell>
          <cell r="K12568">
            <v>15.77</v>
          </cell>
          <cell r="L12568">
            <v>15.77</v>
          </cell>
          <cell r="M12568" t="str">
            <v>F</v>
          </cell>
          <cell r="N12568">
            <v>1</v>
          </cell>
        </row>
        <row r="12569">
          <cell r="F12569" t="str">
            <v>HDMU6824771</v>
          </cell>
          <cell r="G12569" t="str">
            <v>GR-2020/08-0027</v>
          </cell>
          <cell r="H12569" t="str">
            <v>201908-S0007, 202006-S0086, 201904-S0022, 202005-S0018, 201911-S0050</v>
          </cell>
          <cell r="I12569" t="str">
            <v>F</v>
          </cell>
          <cell r="J12569">
            <v>15523.54</v>
          </cell>
          <cell r="K12569">
            <v>15523.54</v>
          </cell>
          <cell r="L12569">
            <v>66943.71</v>
          </cell>
          <cell r="M12569" t="str">
            <v>F</v>
          </cell>
          <cell r="N12569">
            <v>4.3124</v>
          </cell>
        </row>
        <row r="12570">
          <cell r="F12570" t="str">
            <v>GAOU6231029</v>
          </cell>
          <cell r="G12570" t="str">
            <v>GR-2020/08-0014</v>
          </cell>
          <cell r="H12570" t="str">
            <v>202006-S0064, 201910-S0022, POO201803006, 201910-S0060, 202005-S0016, 201911-S0058, 202003-S0031, 202003-S0026, 202006-S0016, 201907-S0014</v>
          </cell>
          <cell r="I12570" t="str">
            <v>F</v>
          </cell>
          <cell r="J12570">
            <v>20019.01</v>
          </cell>
          <cell r="K12570">
            <v>20019.01</v>
          </cell>
          <cell r="L12570">
            <v>86329.98</v>
          </cell>
          <cell r="M12570" t="str">
            <v>F</v>
          </cell>
          <cell r="N12570">
            <v>4.3124</v>
          </cell>
        </row>
        <row r="12571">
          <cell r="G12571" t="str">
            <v>GR-2020/07-0030</v>
          </cell>
        </row>
        <row r="12571">
          <cell r="I12571" t="str">
            <v>F</v>
          </cell>
          <cell r="J12571">
            <v>750.5</v>
          </cell>
          <cell r="K12571">
            <v>750.5</v>
          </cell>
          <cell r="L12571">
            <v>750.5</v>
          </cell>
          <cell r="M12571" t="str">
            <v>F</v>
          </cell>
          <cell r="N12571">
            <v>1</v>
          </cell>
        </row>
        <row r="12572">
          <cell r="I12572" t="str">
            <v>F</v>
          </cell>
          <cell r="J12572">
            <v>7860</v>
          </cell>
          <cell r="K12572">
            <v>7860</v>
          </cell>
          <cell r="L12572">
            <v>23580</v>
          </cell>
          <cell r="M12572" t="str">
            <v>F</v>
          </cell>
          <cell r="N12572">
            <v>3</v>
          </cell>
        </row>
        <row r="12573">
          <cell r="G12573" t="str">
            <v>SPO-2020/08-0038, SPO-2020/08-0011, SPO-2020/09-0017</v>
          </cell>
        </row>
        <row r="12573">
          <cell r="I12573" t="str">
            <v>F</v>
          </cell>
          <cell r="J12573">
            <v>55000</v>
          </cell>
          <cell r="K12573">
            <v>55000</v>
          </cell>
          <cell r="L12573">
            <v>165000</v>
          </cell>
          <cell r="M12573" t="str">
            <v>F</v>
          </cell>
          <cell r="N12573">
            <v>3</v>
          </cell>
        </row>
        <row r="12574">
          <cell r="G12574" t="str">
            <v>GR-2020/07-0039</v>
          </cell>
        </row>
        <row r="12574">
          <cell r="I12574" t="str">
            <v>F</v>
          </cell>
          <cell r="J12574">
            <v>13000</v>
          </cell>
          <cell r="K12574">
            <v>13000</v>
          </cell>
          <cell r="L12574">
            <v>13000</v>
          </cell>
          <cell r="M12574" t="str">
            <v>F</v>
          </cell>
          <cell r="N12574">
            <v>1</v>
          </cell>
        </row>
        <row r="12575">
          <cell r="G12575" t="str">
            <v>GR-2020/07-0022</v>
          </cell>
        </row>
        <row r="12575">
          <cell r="I12575" t="str">
            <v>F</v>
          </cell>
          <cell r="J12575">
            <v>31.46</v>
          </cell>
          <cell r="K12575">
            <v>31.46</v>
          </cell>
          <cell r="L12575">
            <v>31.46</v>
          </cell>
          <cell r="M12575" t="str">
            <v>T</v>
          </cell>
          <cell r="N12575">
            <v>1</v>
          </cell>
        </row>
        <row r="12576">
          <cell r="G12576" t="str">
            <v>SPO-2020/09-0030</v>
          </cell>
        </row>
        <row r="12576">
          <cell r="I12576" t="str">
            <v>F</v>
          </cell>
          <cell r="J12576">
            <v>47190</v>
          </cell>
          <cell r="K12576">
            <v>47190</v>
          </cell>
          <cell r="L12576">
            <v>141570</v>
          </cell>
          <cell r="M12576" t="str">
            <v>F</v>
          </cell>
          <cell r="N12576">
            <v>3</v>
          </cell>
        </row>
        <row r="12577">
          <cell r="G12577" t="str">
            <v>SPO-2020/11-0029, SPO-2021/01-0056</v>
          </cell>
        </row>
        <row r="12577">
          <cell r="I12577" t="str">
            <v>F</v>
          </cell>
          <cell r="J12577">
            <v>4000</v>
          </cell>
          <cell r="K12577">
            <v>4000</v>
          </cell>
          <cell r="L12577">
            <v>12000</v>
          </cell>
          <cell r="M12577" t="str">
            <v>F</v>
          </cell>
          <cell r="N12577">
            <v>3</v>
          </cell>
        </row>
        <row r="12578">
          <cell r="G12578" t="str">
            <v>SPO-2020/11-0015, SPO-2020/11-0001, SPO-2021/01-0010, SPO-2020/12-0015</v>
          </cell>
        </row>
        <row r="12578">
          <cell r="I12578" t="str">
            <v>F</v>
          </cell>
          <cell r="J12578">
            <v>17700</v>
          </cell>
          <cell r="K12578">
            <v>17700</v>
          </cell>
          <cell r="L12578">
            <v>53100</v>
          </cell>
          <cell r="M12578" t="str">
            <v>F</v>
          </cell>
          <cell r="N12578">
            <v>3</v>
          </cell>
        </row>
        <row r="12579">
          <cell r="G12579" t="str">
            <v>GR-2020/07-0019</v>
          </cell>
        </row>
        <row r="12579">
          <cell r="I12579" t="str">
            <v>F</v>
          </cell>
          <cell r="J12579">
            <v>1400.5</v>
          </cell>
          <cell r="K12579">
            <v>1400.5</v>
          </cell>
          <cell r="L12579">
            <v>1400.5</v>
          </cell>
          <cell r="M12579" t="str">
            <v>F</v>
          </cell>
          <cell r="N12579">
            <v>1</v>
          </cell>
        </row>
        <row r="12580">
          <cell r="G12580" t="str">
            <v>SPO-2020/11-0001, SPO-2020/09-0004, SPO-2020/09-0033</v>
          </cell>
        </row>
        <row r="12580">
          <cell r="I12580" t="str">
            <v>F</v>
          </cell>
          <cell r="J12580">
            <v>160961.7</v>
          </cell>
          <cell r="K12580">
            <v>160961.7</v>
          </cell>
          <cell r="L12580">
            <v>482885.1</v>
          </cell>
          <cell r="M12580" t="str">
            <v>F</v>
          </cell>
          <cell r="N12580">
            <v>3</v>
          </cell>
        </row>
        <row r="12581">
          <cell r="F12581" t="str">
            <v>OOLU1477000</v>
          </cell>
          <cell r="G12581" t="str">
            <v>GR-2020/07-0058</v>
          </cell>
          <cell r="H12581" t="str">
            <v>202002-S0010, 202006-S0055, 202003-S0028, 202002-S0042, 201911-S0032, 201912-S0069, 202005-S0030, 202002-S0067</v>
          </cell>
          <cell r="I12581" t="str">
            <v>F</v>
          </cell>
          <cell r="J12581">
            <v>71973.52</v>
          </cell>
          <cell r="K12581">
            <v>71973.52</v>
          </cell>
          <cell r="L12581">
            <v>310731.28</v>
          </cell>
          <cell r="M12581" t="str">
            <v>F</v>
          </cell>
          <cell r="N12581">
            <v>4.3173</v>
          </cell>
        </row>
        <row r="12582">
          <cell r="F12582" t="str">
            <v>CBHU8970353</v>
          </cell>
          <cell r="G12582" t="str">
            <v>GR-2020/07-0057</v>
          </cell>
          <cell r="H12582" t="str">
            <v>202002-S0010, 201908-S0016, 201910-S0070, 202005-S0015, 202003-S0028, 201911-S0032, 202002-S0042</v>
          </cell>
          <cell r="I12582" t="str">
            <v>F</v>
          </cell>
          <cell r="J12582">
            <v>27018.17</v>
          </cell>
          <cell r="K12582">
            <v>27018.17</v>
          </cell>
          <cell r="L12582">
            <v>116645.55</v>
          </cell>
          <cell r="M12582" t="str">
            <v>F</v>
          </cell>
          <cell r="N12582">
            <v>4.3173</v>
          </cell>
        </row>
        <row r="12583">
          <cell r="G12583" t="str">
            <v>GR-2020/07-0026</v>
          </cell>
        </row>
        <row r="12583">
          <cell r="I12583" t="str">
            <v>F</v>
          </cell>
          <cell r="J12583">
            <v>44.16</v>
          </cell>
          <cell r="K12583">
            <v>44.16</v>
          </cell>
          <cell r="L12583">
            <v>44.16</v>
          </cell>
          <cell r="M12583" t="str">
            <v>F</v>
          </cell>
          <cell r="N12583">
            <v>1</v>
          </cell>
        </row>
        <row r="12584">
          <cell r="I12584" t="str">
            <v>F</v>
          </cell>
          <cell r="J12584">
            <v>4824</v>
          </cell>
          <cell r="K12584">
            <v>4824</v>
          </cell>
          <cell r="L12584">
            <v>14472</v>
          </cell>
          <cell r="M12584" t="str">
            <v>F</v>
          </cell>
          <cell r="N12584">
            <v>3</v>
          </cell>
        </row>
        <row r="12585">
          <cell r="G12585" t="str">
            <v>SPO-2020/07-0036</v>
          </cell>
        </row>
        <row r="12585">
          <cell r="I12585" t="str">
            <v>F</v>
          </cell>
          <cell r="J12585">
            <v>69000</v>
          </cell>
          <cell r="K12585">
            <v>69000</v>
          </cell>
          <cell r="L12585">
            <v>207000</v>
          </cell>
          <cell r="M12585" t="str">
            <v>F</v>
          </cell>
          <cell r="N12585">
            <v>3</v>
          </cell>
        </row>
        <row r="12586">
          <cell r="G12586" t="str">
            <v>SPO-2020/08-0007, SPO-2020/10-0033</v>
          </cell>
        </row>
        <row r="12586">
          <cell r="I12586" t="str">
            <v>F</v>
          </cell>
          <cell r="J12586">
            <v>26200</v>
          </cell>
          <cell r="K12586">
            <v>26200</v>
          </cell>
          <cell r="L12586">
            <v>78600</v>
          </cell>
          <cell r="M12586" t="str">
            <v>F</v>
          </cell>
          <cell r="N12586">
            <v>3</v>
          </cell>
        </row>
        <row r="12587">
          <cell r="G12587" t="str">
            <v>SPO-2021/10-0034, SPO-2020/09-0026</v>
          </cell>
        </row>
        <row r="12587">
          <cell r="I12587" t="str">
            <v>F</v>
          </cell>
          <cell r="J12587">
            <v>8704</v>
          </cell>
          <cell r="K12587">
            <v>8704</v>
          </cell>
          <cell r="L12587">
            <v>26112</v>
          </cell>
          <cell r="M12587" t="str">
            <v>F</v>
          </cell>
          <cell r="N12587">
            <v>3</v>
          </cell>
        </row>
        <row r="12588">
          <cell r="G12588" t="str">
            <v>SPO-2020/11-0001, SPO-2020/07-0022, SPO-2020/09-0004</v>
          </cell>
        </row>
        <row r="12588">
          <cell r="I12588" t="str">
            <v>F</v>
          </cell>
          <cell r="J12588">
            <v>32716</v>
          </cell>
          <cell r="K12588">
            <v>32716</v>
          </cell>
          <cell r="L12588">
            <v>98148</v>
          </cell>
          <cell r="M12588" t="str">
            <v>F</v>
          </cell>
          <cell r="N12588">
            <v>3</v>
          </cell>
        </row>
        <row r="12589">
          <cell r="G12589" t="str">
            <v>GR-2020/07-0015</v>
          </cell>
        </row>
        <row r="12589">
          <cell r="I12589" t="str">
            <v>F</v>
          </cell>
          <cell r="J12589">
            <v>1942.49</v>
          </cell>
          <cell r="K12589">
            <v>1942.49</v>
          </cell>
          <cell r="L12589">
            <v>1942.49</v>
          </cell>
          <cell r="M12589" t="str">
            <v>F</v>
          </cell>
          <cell r="N12589">
            <v>1</v>
          </cell>
        </row>
        <row r="12590">
          <cell r="G12590" t="str">
            <v>SPO-2020/08-0034, SPO-2020/09-0011</v>
          </cell>
        </row>
        <row r="12590">
          <cell r="I12590" t="str">
            <v>F</v>
          </cell>
          <cell r="J12590">
            <v>24480</v>
          </cell>
          <cell r="K12590">
            <v>24480</v>
          </cell>
          <cell r="L12590">
            <v>73440</v>
          </cell>
          <cell r="M12590" t="str">
            <v>F</v>
          </cell>
          <cell r="N12590">
            <v>3</v>
          </cell>
        </row>
        <row r="12591">
          <cell r="I12591" t="str">
            <v>F</v>
          </cell>
          <cell r="J12591">
            <v>103750</v>
          </cell>
          <cell r="K12591">
            <v>103750</v>
          </cell>
          <cell r="L12591">
            <v>311250</v>
          </cell>
          <cell r="M12591" t="str">
            <v>F</v>
          </cell>
          <cell r="N12591">
            <v>3</v>
          </cell>
        </row>
        <row r="12592">
          <cell r="G12592" t="str">
            <v>GR-2020/07-0016</v>
          </cell>
        </row>
        <row r="12592">
          <cell r="I12592" t="str">
            <v>F</v>
          </cell>
          <cell r="J12592">
            <v>276</v>
          </cell>
          <cell r="K12592">
            <v>276</v>
          </cell>
          <cell r="L12592">
            <v>276</v>
          </cell>
          <cell r="M12592" t="str">
            <v>T</v>
          </cell>
          <cell r="N12592">
            <v>1</v>
          </cell>
        </row>
        <row r="12593">
          <cell r="I12593" t="str">
            <v>F</v>
          </cell>
          <cell r="J12593">
            <v>7300</v>
          </cell>
          <cell r="K12593">
            <v>7300</v>
          </cell>
          <cell r="L12593">
            <v>21900</v>
          </cell>
          <cell r="M12593" t="str">
            <v>F</v>
          </cell>
          <cell r="N12593">
            <v>3</v>
          </cell>
        </row>
        <row r="12594">
          <cell r="G12594" t="str">
            <v>SPO-2020/09-0002</v>
          </cell>
        </row>
        <row r="12594">
          <cell r="I12594" t="str">
            <v>F</v>
          </cell>
          <cell r="J12594">
            <v>17000</v>
          </cell>
          <cell r="K12594">
            <v>17000</v>
          </cell>
          <cell r="L12594">
            <v>17000</v>
          </cell>
          <cell r="M12594" t="str">
            <v>F</v>
          </cell>
          <cell r="N12594">
            <v>1</v>
          </cell>
        </row>
        <row r="12595">
          <cell r="G12595" t="str">
            <v>GR-2020/07-0003</v>
          </cell>
        </row>
        <row r="12595">
          <cell r="I12595" t="str">
            <v>F</v>
          </cell>
          <cell r="J12595">
            <v>193.3</v>
          </cell>
          <cell r="K12595">
            <v>193.3</v>
          </cell>
          <cell r="L12595">
            <v>193.3</v>
          </cell>
          <cell r="M12595" t="str">
            <v>F</v>
          </cell>
          <cell r="N12595">
            <v>1</v>
          </cell>
        </row>
        <row r="12596">
          <cell r="F12596" t="str">
            <v>KOCU4167008</v>
          </cell>
          <cell r="G12596" t="str">
            <v>GR-2020/07-0042</v>
          </cell>
          <cell r="H12596" t="str">
            <v>201912-S0028, 202006-S0043, 201912-S0071</v>
          </cell>
          <cell r="I12596" t="str">
            <v>F</v>
          </cell>
          <cell r="J12596">
            <v>16963.99</v>
          </cell>
          <cell r="K12596">
            <v>16963.99</v>
          </cell>
          <cell r="L12596">
            <v>73275.95</v>
          </cell>
          <cell r="M12596" t="str">
            <v>F</v>
          </cell>
          <cell r="N12596">
            <v>4.3195</v>
          </cell>
        </row>
        <row r="12597">
          <cell r="G12597" t="str">
            <v>GR-2020/06-0070</v>
          </cell>
        </row>
        <row r="12597">
          <cell r="I12597" t="str">
            <v>F</v>
          </cell>
          <cell r="J12597">
            <v>42</v>
          </cell>
          <cell r="K12597">
            <v>42</v>
          </cell>
          <cell r="L12597">
            <v>42</v>
          </cell>
          <cell r="M12597" t="str">
            <v>F</v>
          </cell>
          <cell r="N12597">
            <v>1</v>
          </cell>
        </row>
        <row r="12598">
          <cell r="G12598" t="str">
            <v>GR-2020/06-0069</v>
          </cell>
        </row>
        <row r="12598">
          <cell r="I12598" t="str">
            <v>F</v>
          </cell>
          <cell r="J12598">
            <v>988.52</v>
          </cell>
          <cell r="K12598">
            <v>988.52</v>
          </cell>
          <cell r="L12598">
            <v>988.52</v>
          </cell>
          <cell r="M12598" t="str">
            <v>F</v>
          </cell>
          <cell r="N12598">
            <v>1</v>
          </cell>
        </row>
        <row r="12599">
          <cell r="G12599" t="str">
            <v>SPO-2021/01-0013, SPO-2020/10-0001</v>
          </cell>
        </row>
        <row r="12599">
          <cell r="I12599" t="str">
            <v>F</v>
          </cell>
          <cell r="J12599">
            <v>82890</v>
          </cell>
          <cell r="K12599">
            <v>82890</v>
          </cell>
          <cell r="L12599">
            <v>248670</v>
          </cell>
          <cell r="M12599" t="str">
            <v>F</v>
          </cell>
          <cell r="N12599">
            <v>3</v>
          </cell>
        </row>
        <row r="12600">
          <cell r="G12600" t="str">
            <v>SPO-2020/10-0023, SPO-2020/08-0036</v>
          </cell>
        </row>
        <row r="12600">
          <cell r="I12600" t="str">
            <v>F</v>
          </cell>
          <cell r="J12600">
            <v>29680</v>
          </cell>
          <cell r="K12600">
            <v>29680</v>
          </cell>
          <cell r="L12600">
            <v>89040</v>
          </cell>
          <cell r="M12600" t="str">
            <v>F</v>
          </cell>
          <cell r="N12600">
            <v>3</v>
          </cell>
        </row>
        <row r="12601">
          <cell r="G12601" t="str">
            <v>SPO-2020/09-0001</v>
          </cell>
        </row>
        <row r="12601">
          <cell r="I12601" t="str">
            <v>F</v>
          </cell>
          <cell r="J12601">
            <v>6740</v>
          </cell>
          <cell r="K12601">
            <v>6740</v>
          </cell>
          <cell r="L12601">
            <v>20220</v>
          </cell>
          <cell r="M12601" t="str">
            <v>F</v>
          </cell>
          <cell r="N12601">
            <v>3</v>
          </cell>
        </row>
        <row r="12602">
          <cell r="G12602" t="str">
            <v>SPO-2021/05-0022, SPO-2021/05-0019, SPO-2020/09-0004, SPO-2021/06-0023, SPO-2020/11-0001, SPO-2021/04-0037</v>
          </cell>
        </row>
        <row r="12602">
          <cell r="I12602" t="str">
            <v>F</v>
          </cell>
          <cell r="J12602">
            <v>91031.41</v>
          </cell>
          <cell r="K12602">
            <v>91031.41</v>
          </cell>
          <cell r="L12602">
            <v>273094.23</v>
          </cell>
          <cell r="M12602" t="str">
            <v>F</v>
          </cell>
          <cell r="N12602">
            <v>3</v>
          </cell>
        </row>
        <row r="12603">
          <cell r="G12603" t="str">
            <v>SPO-2021/08-0032, SPO-2021/08-0020, SPO-2021/12-0043, SPO-2020/07-0005, SPO-2021/03-0006, SPO-2020/07-0007, SPO-2020/12-0032, SPO-2021/08-0021</v>
          </cell>
        </row>
        <row r="12603">
          <cell r="I12603" t="str">
            <v>F</v>
          </cell>
          <cell r="J12603">
            <v>46810</v>
          </cell>
          <cell r="K12603">
            <v>46810</v>
          </cell>
          <cell r="L12603">
            <v>140430</v>
          </cell>
          <cell r="M12603" t="str">
            <v>F</v>
          </cell>
          <cell r="N12603">
            <v>3</v>
          </cell>
          <cell r="O12603" t="str">
            <v>L</v>
          </cell>
        </row>
        <row r="12604">
          <cell r="G12604" t="str">
            <v>SPO-2020/07-0025</v>
          </cell>
        </row>
        <row r="12604">
          <cell r="I12604" t="str">
            <v>F</v>
          </cell>
          <cell r="J12604">
            <v>9250</v>
          </cell>
          <cell r="K12604">
            <v>9250</v>
          </cell>
          <cell r="L12604">
            <v>27750</v>
          </cell>
          <cell r="M12604" t="str">
            <v>F</v>
          </cell>
          <cell r="N12604">
            <v>3</v>
          </cell>
        </row>
        <row r="12605">
          <cell r="G12605" t="str">
            <v>SPO-2021/03-0013, SPO-2021/01-0083, SPO-2021/04-0028, SPO-2020/09-0010, SPO-2021/05-0045</v>
          </cell>
        </row>
        <row r="12605">
          <cell r="I12605" t="str">
            <v>F</v>
          </cell>
          <cell r="J12605">
            <v>20250</v>
          </cell>
          <cell r="K12605">
            <v>20250</v>
          </cell>
          <cell r="L12605">
            <v>60750</v>
          </cell>
          <cell r="M12605" t="str">
            <v>F</v>
          </cell>
          <cell r="N12605">
            <v>3</v>
          </cell>
        </row>
        <row r="12606">
          <cell r="I12606" t="str">
            <v>T</v>
          </cell>
          <cell r="J12606">
            <v>8500</v>
          </cell>
          <cell r="K12606">
            <v>8500</v>
          </cell>
          <cell r="L12606">
            <v>25500</v>
          </cell>
          <cell r="M12606" t="str">
            <v>F</v>
          </cell>
          <cell r="N12606">
            <v>3</v>
          </cell>
        </row>
        <row r="12607">
          <cell r="G12607" t="str">
            <v>SPO-2020/07-0025</v>
          </cell>
        </row>
        <row r="12607">
          <cell r="I12607" t="str">
            <v>F</v>
          </cell>
          <cell r="J12607">
            <v>1540</v>
          </cell>
          <cell r="K12607">
            <v>1540</v>
          </cell>
          <cell r="L12607">
            <v>4620</v>
          </cell>
          <cell r="M12607" t="str">
            <v>F</v>
          </cell>
          <cell r="N12607">
            <v>3</v>
          </cell>
        </row>
        <row r="12608">
          <cell r="G12608" t="str">
            <v>SPO-2020/08-0001</v>
          </cell>
        </row>
        <row r="12608">
          <cell r="I12608" t="str">
            <v>F</v>
          </cell>
          <cell r="J12608">
            <v>6860</v>
          </cell>
          <cell r="K12608">
            <v>6860</v>
          </cell>
          <cell r="L12608">
            <v>20580</v>
          </cell>
          <cell r="M12608" t="str">
            <v>F</v>
          </cell>
          <cell r="N12608">
            <v>3</v>
          </cell>
        </row>
        <row r="12609">
          <cell r="G12609" t="str">
            <v>GR-2020/06-0068</v>
          </cell>
        </row>
        <row r="12609">
          <cell r="I12609" t="str">
            <v>F</v>
          </cell>
          <cell r="J12609">
            <v>2367.19</v>
          </cell>
          <cell r="K12609">
            <v>2367.19</v>
          </cell>
          <cell r="L12609">
            <v>2367.19</v>
          </cell>
          <cell r="M12609" t="str">
            <v>F</v>
          </cell>
          <cell r="N12609">
            <v>1</v>
          </cell>
        </row>
        <row r="12610">
          <cell r="G12610" t="str">
            <v>GR-2020/07-0025</v>
          </cell>
        </row>
        <row r="12610">
          <cell r="I12610" t="str">
            <v>F</v>
          </cell>
          <cell r="J12610">
            <v>940</v>
          </cell>
          <cell r="K12610">
            <v>940</v>
          </cell>
          <cell r="L12610">
            <v>940</v>
          </cell>
          <cell r="M12610" t="str">
            <v>F</v>
          </cell>
          <cell r="N12610">
            <v>1</v>
          </cell>
        </row>
        <row r="12611">
          <cell r="F12611" t="str">
            <v>OOCU6911999</v>
          </cell>
          <cell r="G12611" t="str">
            <v>GR-2020/07-0046</v>
          </cell>
          <cell r="H12611" t="str">
            <v>202005-S0008, 202003-S0044, 202002-S0038, 202006-S0015, 201912-S0077, 202006-S0004</v>
          </cell>
          <cell r="I12611" t="str">
            <v>F</v>
          </cell>
          <cell r="J12611">
            <v>17196.7</v>
          </cell>
          <cell r="K12611">
            <v>17196.7</v>
          </cell>
          <cell r="L12611">
            <v>74465.15</v>
          </cell>
          <cell r="M12611" t="str">
            <v>F</v>
          </cell>
          <cell r="N12611">
            <v>4.3302</v>
          </cell>
        </row>
        <row r="12612">
          <cell r="G12612" t="str">
            <v>GR-2020/06-0062</v>
          </cell>
        </row>
        <row r="12612">
          <cell r="I12612" t="str">
            <v>F</v>
          </cell>
          <cell r="J12612">
            <v>104.6</v>
          </cell>
          <cell r="K12612">
            <v>104.6</v>
          </cell>
          <cell r="L12612">
            <v>104.6</v>
          </cell>
          <cell r="M12612" t="str">
            <v>T</v>
          </cell>
          <cell r="N12612">
            <v>1</v>
          </cell>
        </row>
        <row r="12613">
          <cell r="I12613" t="str">
            <v>T</v>
          </cell>
          <cell r="J12613">
            <v>7000</v>
          </cell>
          <cell r="K12613">
            <v>7000</v>
          </cell>
          <cell r="L12613">
            <v>21000</v>
          </cell>
          <cell r="M12613" t="str">
            <v>F</v>
          </cell>
          <cell r="N12613">
            <v>3</v>
          </cell>
        </row>
        <row r="12614">
          <cell r="G12614" t="str">
            <v>GR-2020/06-0066</v>
          </cell>
        </row>
        <row r="12614">
          <cell r="I12614" t="str">
            <v>F</v>
          </cell>
          <cell r="J12614">
            <v>277.2</v>
          </cell>
          <cell r="K12614">
            <v>277.2</v>
          </cell>
          <cell r="L12614">
            <v>277.2</v>
          </cell>
          <cell r="M12614" t="str">
            <v>F</v>
          </cell>
          <cell r="N12614">
            <v>1</v>
          </cell>
        </row>
        <row r="12615">
          <cell r="G12615" t="str">
            <v>SPO-2020/12-0032, SPO-2021/08-0026, SPO-2020/07-0014, SPO-2021/12-0036, SPO-2021/10-0002, SPO-2020/12-0034, SPO-2021/06-0011, SPO-2020/07-0016, SPO-2020/12-0033, SPO-2021/01-0004, SPO-2022/02-0004, SPO-2020/07-0008, SPO-2021/04-0016, SPO-2020/11-0026</v>
          </cell>
        </row>
        <row r="12615">
          <cell r="I12615" t="str">
            <v>F</v>
          </cell>
          <cell r="J12615">
            <v>88143</v>
          </cell>
          <cell r="K12615">
            <v>88143</v>
          </cell>
          <cell r="L12615">
            <v>264429</v>
          </cell>
          <cell r="M12615" t="str">
            <v>F</v>
          </cell>
          <cell r="N12615">
            <v>3</v>
          </cell>
          <cell r="O12615" t="str">
            <v>L</v>
          </cell>
        </row>
        <row r="12616">
          <cell r="G12616" t="str">
            <v>SPO-2020/08-0007, SPO-2020/11-0035, SPO-2020/10-0033, SPO-2020/08-0024, SPO-2020/11-0024</v>
          </cell>
        </row>
        <row r="12616">
          <cell r="I12616" t="str">
            <v>F</v>
          </cell>
          <cell r="J12616">
            <v>124300</v>
          </cell>
          <cell r="K12616">
            <v>124300</v>
          </cell>
          <cell r="L12616">
            <v>372900</v>
          </cell>
          <cell r="M12616" t="str">
            <v>F</v>
          </cell>
          <cell r="N12616">
            <v>3</v>
          </cell>
        </row>
        <row r="12617">
          <cell r="G12617" t="str">
            <v>GR-2020/07-0017</v>
          </cell>
        </row>
        <row r="12617">
          <cell r="I12617" t="str">
            <v>F</v>
          </cell>
          <cell r="J12617">
            <v>136.5</v>
          </cell>
          <cell r="K12617">
            <v>136.5</v>
          </cell>
          <cell r="L12617">
            <v>136.5</v>
          </cell>
          <cell r="M12617" t="str">
            <v>F</v>
          </cell>
          <cell r="N12617">
            <v>1</v>
          </cell>
        </row>
        <row r="12618">
          <cell r="I12618" t="str">
            <v>F</v>
          </cell>
          <cell r="J12618">
            <v>3358</v>
          </cell>
          <cell r="K12618">
            <v>3358</v>
          </cell>
          <cell r="L12618">
            <v>10074</v>
          </cell>
          <cell r="M12618" t="str">
            <v>F</v>
          </cell>
          <cell r="N12618">
            <v>3</v>
          </cell>
        </row>
        <row r="12619">
          <cell r="I12619" t="str">
            <v>F</v>
          </cell>
          <cell r="J12619">
            <v>15966.72</v>
          </cell>
          <cell r="K12619">
            <v>15966.72</v>
          </cell>
          <cell r="L12619">
            <v>47900.16</v>
          </cell>
          <cell r="M12619" t="str">
            <v>F</v>
          </cell>
          <cell r="N12619">
            <v>3</v>
          </cell>
        </row>
        <row r="12620">
          <cell r="G12620" t="str">
            <v>GR-2020/06-0067</v>
          </cell>
        </row>
        <row r="12620">
          <cell r="I12620" t="str">
            <v>F</v>
          </cell>
          <cell r="J12620">
            <v>140.2</v>
          </cell>
          <cell r="K12620">
            <v>140.2</v>
          </cell>
          <cell r="L12620">
            <v>140.2</v>
          </cell>
          <cell r="M12620" t="str">
            <v>F</v>
          </cell>
          <cell r="N12620">
            <v>1</v>
          </cell>
        </row>
        <row r="12621">
          <cell r="G12621" t="str">
            <v>SPO-2020/08-0029, SPO-2020/07-0023</v>
          </cell>
        </row>
        <row r="12621">
          <cell r="I12621" t="str">
            <v>F</v>
          </cell>
          <cell r="J12621">
            <v>8480</v>
          </cell>
          <cell r="K12621">
            <v>8480</v>
          </cell>
          <cell r="L12621">
            <v>25440</v>
          </cell>
          <cell r="M12621" t="str">
            <v>F</v>
          </cell>
          <cell r="N12621">
            <v>3</v>
          </cell>
        </row>
        <row r="12622">
          <cell r="G12622" t="str">
            <v>SPO-2020/12-0038, SPO-2020/07-0021, SPO-2021/04-0022, SPO-2021/01-0050, SPO-2020/10-0048, SPO-2021/01-0042</v>
          </cell>
        </row>
        <row r="12622">
          <cell r="I12622" t="str">
            <v>F</v>
          </cell>
          <cell r="J12622">
            <v>45504</v>
          </cell>
          <cell r="K12622">
            <v>45504</v>
          </cell>
          <cell r="L12622">
            <v>136512</v>
          </cell>
          <cell r="M12622" t="str">
            <v>F</v>
          </cell>
          <cell r="N12622">
            <v>3</v>
          </cell>
        </row>
        <row r="12623">
          <cell r="G12623" t="str">
            <v>SPO-2020/08-0046, SPO-2021/10-0029, SPO-2020/08-0045, SPO-2020/07-0037, SPO-2021/06-0050, SPO-2020/09-0019, SPO-2020/07-0038, SPO-2021/05-0001</v>
          </cell>
        </row>
        <row r="12623">
          <cell r="I12623" t="str">
            <v>F</v>
          </cell>
          <cell r="J12623">
            <v>108690</v>
          </cell>
          <cell r="K12623">
            <v>108690</v>
          </cell>
          <cell r="L12623">
            <v>326070</v>
          </cell>
          <cell r="M12623" t="str">
            <v>F</v>
          </cell>
          <cell r="N12623">
            <v>3</v>
          </cell>
        </row>
        <row r="12624">
          <cell r="G12624" t="str">
            <v>SPO-2020/10-0012, SPO-2020/07-0006</v>
          </cell>
        </row>
        <row r="12624">
          <cell r="I12624" t="str">
            <v>F</v>
          </cell>
          <cell r="J12624">
            <v>12500</v>
          </cell>
          <cell r="K12624">
            <v>12500</v>
          </cell>
          <cell r="L12624">
            <v>37500</v>
          </cell>
          <cell r="M12624" t="str">
            <v>F</v>
          </cell>
          <cell r="N12624">
            <v>3</v>
          </cell>
        </row>
        <row r="12625">
          <cell r="G12625" t="str">
            <v>SPO-2020/09-0009, SPO-2020/08-0031</v>
          </cell>
        </row>
        <row r="12625">
          <cell r="I12625" t="str">
            <v>F</v>
          </cell>
          <cell r="J12625">
            <v>53020.8</v>
          </cell>
          <cell r="K12625">
            <v>53020.8</v>
          </cell>
          <cell r="L12625">
            <v>53020.8</v>
          </cell>
          <cell r="M12625" t="str">
            <v>F</v>
          </cell>
          <cell r="N12625">
            <v>1</v>
          </cell>
        </row>
        <row r="12626">
          <cell r="G12626" t="str">
            <v>SPO-2021/01-0027, SPO-2021/12-0103, SPO-2021/01-0043, SPO-2021/01-0017</v>
          </cell>
        </row>
        <row r="12626">
          <cell r="I12626" t="str">
            <v>F</v>
          </cell>
          <cell r="J12626">
            <v>13860</v>
          </cell>
          <cell r="K12626">
            <v>13860</v>
          </cell>
          <cell r="L12626">
            <v>41580</v>
          </cell>
          <cell r="M12626" t="str">
            <v>F</v>
          </cell>
          <cell r="N12626">
            <v>3</v>
          </cell>
        </row>
        <row r="12627">
          <cell r="G12627" t="str">
            <v>SPO-2020/08-0029</v>
          </cell>
        </row>
        <row r="12627">
          <cell r="I12627" t="str">
            <v>F</v>
          </cell>
          <cell r="J12627">
            <v>14960</v>
          </cell>
          <cell r="K12627">
            <v>14960</v>
          </cell>
          <cell r="L12627">
            <v>44880</v>
          </cell>
          <cell r="M12627" t="str">
            <v>F</v>
          </cell>
          <cell r="N12627">
            <v>3</v>
          </cell>
        </row>
        <row r="12628">
          <cell r="G12628" t="str">
            <v>SPO-2020/07-0025</v>
          </cell>
        </row>
        <row r="12628">
          <cell r="I12628" t="str">
            <v>F</v>
          </cell>
          <cell r="J12628">
            <v>535</v>
          </cell>
          <cell r="K12628">
            <v>535</v>
          </cell>
          <cell r="L12628">
            <v>1605</v>
          </cell>
          <cell r="M12628" t="str">
            <v>F</v>
          </cell>
          <cell r="N12628">
            <v>3</v>
          </cell>
        </row>
        <row r="12629">
          <cell r="G12629" t="str">
            <v>SPO-2020/09-0033, SPO-2020/09-0031, SPO-2020/08-0006, SPO-2020/11-0001, SPO-2020/09-0004</v>
          </cell>
        </row>
        <row r="12629">
          <cell r="I12629" t="str">
            <v>F</v>
          </cell>
          <cell r="J12629">
            <v>98886</v>
          </cell>
          <cell r="K12629">
            <v>98886</v>
          </cell>
          <cell r="L12629">
            <v>296658</v>
          </cell>
          <cell r="M12629" t="str">
            <v>F</v>
          </cell>
          <cell r="N12629">
            <v>3</v>
          </cell>
        </row>
        <row r="12630">
          <cell r="G12630" t="str">
            <v>SPO-2020/09-0014</v>
          </cell>
        </row>
        <row r="12630">
          <cell r="I12630" t="str">
            <v>F</v>
          </cell>
          <cell r="J12630">
            <v>22620</v>
          </cell>
          <cell r="K12630">
            <v>22620</v>
          </cell>
          <cell r="L12630">
            <v>67860</v>
          </cell>
          <cell r="M12630" t="str">
            <v>F</v>
          </cell>
          <cell r="N12630">
            <v>3</v>
          </cell>
        </row>
        <row r="12631">
          <cell r="G12631" t="str">
            <v>SPO-2020/08-0048</v>
          </cell>
        </row>
        <row r="12631">
          <cell r="I12631" t="str">
            <v>F</v>
          </cell>
          <cell r="J12631">
            <v>269</v>
          </cell>
          <cell r="K12631">
            <v>269</v>
          </cell>
          <cell r="L12631">
            <v>807</v>
          </cell>
          <cell r="M12631" t="str">
            <v>F</v>
          </cell>
          <cell r="N12631">
            <v>3</v>
          </cell>
        </row>
        <row r="12632">
          <cell r="G12632" t="str">
            <v>SPO-2020/07-0004, SPO-2021/04-0011</v>
          </cell>
        </row>
        <row r="12632">
          <cell r="I12632" t="str">
            <v>F</v>
          </cell>
          <cell r="J12632">
            <v>24960</v>
          </cell>
          <cell r="K12632">
            <v>24960</v>
          </cell>
          <cell r="L12632">
            <v>74880</v>
          </cell>
          <cell r="M12632" t="str">
            <v>F</v>
          </cell>
          <cell r="N12632">
            <v>3</v>
          </cell>
        </row>
        <row r="12633">
          <cell r="G12633" t="str">
            <v>SPO-2020/08-0037, SPO-2021/05-0042</v>
          </cell>
        </row>
        <row r="12633">
          <cell r="I12633" t="str">
            <v>F</v>
          </cell>
          <cell r="J12633">
            <v>211436</v>
          </cell>
          <cell r="K12633">
            <v>211436</v>
          </cell>
          <cell r="L12633">
            <v>211436</v>
          </cell>
          <cell r="M12633" t="str">
            <v>F</v>
          </cell>
          <cell r="N12633">
            <v>1</v>
          </cell>
        </row>
        <row r="12634">
          <cell r="G12634" t="str">
            <v>SPO-2020/07-0008</v>
          </cell>
        </row>
        <row r="12634">
          <cell r="I12634" t="str">
            <v>F</v>
          </cell>
          <cell r="J12634">
            <v>500</v>
          </cell>
          <cell r="K12634">
            <v>500</v>
          </cell>
          <cell r="L12634">
            <v>1500</v>
          </cell>
          <cell r="M12634" t="str">
            <v>F</v>
          </cell>
          <cell r="N12634">
            <v>3</v>
          </cell>
        </row>
        <row r="12635">
          <cell r="G12635" t="str">
            <v>GR-2020/06-0072</v>
          </cell>
        </row>
        <row r="12635">
          <cell r="I12635" t="str">
            <v>F</v>
          </cell>
          <cell r="J12635">
            <v>46</v>
          </cell>
          <cell r="K12635">
            <v>46</v>
          </cell>
          <cell r="L12635">
            <v>46</v>
          </cell>
          <cell r="M12635" t="str">
            <v>F</v>
          </cell>
          <cell r="N12635">
            <v>1</v>
          </cell>
        </row>
        <row r="12636">
          <cell r="I12636" t="str">
            <v>F</v>
          </cell>
          <cell r="J12636">
            <v>2500</v>
          </cell>
          <cell r="K12636">
            <v>2500</v>
          </cell>
          <cell r="L12636">
            <v>7500</v>
          </cell>
          <cell r="M12636" t="str">
            <v>F</v>
          </cell>
          <cell r="N12636">
            <v>3</v>
          </cell>
        </row>
        <row r="12637">
          <cell r="G12637" t="str">
            <v>SPO-2020/09-0004</v>
          </cell>
        </row>
        <row r="12637">
          <cell r="I12637" t="str">
            <v>F</v>
          </cell>
          <cell r="J12637">
            <v>11872</v>
          </cell>
          <cell r="K12637">
            <v>11872</v>
          </cell>
          <cell r="L12637">
            <v>35616</v>
          </cell>
          <cell r="M12637" t="str">
            <v>F</v>
          </cell>
          <cell r="N12637">
            <v>3</v>
          </cell>
        </row>
        <row r="12638">
          <cell r="I12638" t="str">
            <v>F</v>
          </cell>
          <cell r="J12638">
            <v>12852.8</v>
          </cell>
          <cell r="K12638">
            <v>12852.8</v>
          </cell>
          <cell r="L12638">
            <v>38558.4</v>
          </cell>
          <cell r="M12638" t="str">
            <v>F</v>
          </cell>
          <cell r="N12638">
            <v>3</v>
          </cell>
        </row>
        <row r="12639">
          <cell r="I12639" t="str">
            <v>F</v>
          </cell>
          <cell r="J12639">
            <v>10347.2</v>
          </cell>
          <cell r="K12639">
            <v>10347.2</v>
          </cell>
          <cell r="L12639">
            <v>31041.6</v>
          </cell>
          <cell r="M12639" t="str">
            <v>F</v>
          </cell>
          <cell r="N12639">
            <v>3</v>
          </cell>
        </row>
        <row r="12640">
          <cell r="G12640" t="str">
            <v>SPO-2020/08-0011</v>
          </cell>
        </row>
        <row r="12640">
          <cell r="I12640" t="str">
            <v>F</v>
          </cell>
          <cell r="J12640">
            <v>21120</v>
          </cell>
          <cell r="K12640">
            <v>21120</v>
          </cell>
          <cell r="L12640">
            <v>63360</v>
          </cell>
          <cell r="M12640" t="str">
            <v>F</v>
          </cell>
          <cell r="N12640">
            <v>3</v>
          </cell>
        </row>
        <row r="12641">
          <cell r="I12641" t="str">
            <v>F</v>
          </cell>
          <cell r="J12641">
            <v>36025</v>
          </cell>
          <cell r="K12641">
            <v>36025</v>
          </cell>
          <cell r="L12641">
            <v>108075</v>
          </cell>
          <cell r="M12641" t="str">
            <v>F</v>
          </cell>
          <cell r="N12641">
            <v>3</v>
          </cell>
        </row>
        <row r="12642">
          <cell r="G12642" t="str">
            <v>SPO-2020/07-0003</v>
          </cell>
        </row>
        <row r="12642">
          <cell r="I12642" t="str">
            <v>F</v>
          </cell>
          <cell r="J12642">
            <v>90</v>
          </cell>
          <cell r="K12642">
            <v>90</v>
          </cell>
          <cell r="L12642">
            <v>270</v>
          </cell>
          <cell r="M12642" t="str">
            <v>F</v>
          </cell>
          <cell r="N12642">
            <v>3</v>
          </cell>
        </row>
        <row r="12643">
          <cell r="G12643" t="str">
            <v>SPO-2020/11-0005, SPO-2020/08-0008, SPO-2020/10-0010</v>
          </cell>
        </row>
        <row r="12643">
          <cell r="I12643" t="str">
            <v>F</v>
          </cell>
          <cell r="J12643">
            <v>13200</v>
          </cell>
          <cell r="K12643">
            <v>13200</v>
          </cell>
          <cell r="L12643">
            <v>13200</v>
          </cell>
          <cell r="M12643" t="str">
            <v>F</v>
          </cell>
          <cell r="N12643">
            <v>1</v>
          </cell>
        </row>
        <row r="12644">
          <cell r="I12644" t="str">
            <v>F</v>
          </cell>
          <cell r="J12644">
            <v>28974</v>
          </cell>
          <cell r="K12644">
            <v>28974</v>
          </cell>
          <cell r="L12644">
            <v>86922</v>
          </cell>
          <cell r="M12644" t="str">
            <v>F</v>
          </cell>
          <cell r="N12644">
            <v>3</v>
          </cell>
        </row>
        <row r="12645">
          <cell r="G12645" t="str">
            <v>SPO-2020/08-0001</v>
          </cell>
        </row>
        <row r="12645">
          <cell r="I12645" t="str">
            <v>F</v>
          </cell>
          <cell r="J12645">
            <v>3100</v>
          </cell>
          <cell r="K12645">
            <v>3100</v>
          </cell>
          <cell r="L12645">
            <v>9300</v>
          </cell>
          <cell r="M12645" t="str">
            <v>F</v>
          </cell>
          <cell r="N12645">
            <v>3</v>
          </cell>
        </row>
        <row r="12646">
          <cell r="F12646" t="str">
            <v>HDMU6740808</v>
          </cell>
          <cell r="G12646" t="str">
            <v>GR-2020/07-0024</v>
          </cell>
          <cell r="H12646" t="str">
            <v>201911-S0090, 202001-S0017, 202003-S0008, 202002-S0005, 202006-S0006, 202006-S0049, 202002-S0025</v>
          </cell>
          <cell r="I12646" t="str">
            <v>F</v>
          </cell>
          <cell r="J12646">
            <v>15646.23</v>
          </cell>
          <cell r="K12646">
            <v>15646.23</v>
          </cell>
          <cell r="L12646">
            <v>67623.01</v>
          </cell>
          <cell r="M12646" t="str">
            <v>F</v>
          </cell>
          <cell r="N12646">
            <v>4.322</v>
          </cell>
        </row>
        <row r="12647">
          <cell r="F12647" t="str">
            <v>TCKU6106921</v>
          </cell>
          <cell r="G12647" t="str">
            <v>GR-2020/07-0043</v>
          </cell>
          <cell r="H12647" t="str">
            <v>201910-S0063, 202005-S0004, 201904-S0005</v>
          </cell>
          <cell r="I12647" t="str">
            <v>F</v>
          </cell>
          <cell r="J12647">
            <v>19123.2</v>
          </cell>
          <cell r="K12647">
            <v>19123.2</v>
          </cell>
          <cell r="L12647">
            <v>82807.28</v>
          </cell>
          <cell r="M12647" t="str">
            <v>F</v>
          </cell>
          <cell r="N12647">
            <v>4.3302</v>
          </cell>
        </row>
        <row r="12648">
          <cell r="G12648" t="str">
            <v>SPO-2020/08-0004, SPO-2020/09-0026, SPO-2020/08-0028, SPO-2021/06-0039, SPO-2021/03-0031, SPO-2020/10-0024</v>
          </cell>
        </row>
        <row r="12648">
          <cell r="I12648" t="str">
            <v>F</v>
          </cell>
          <cell r="J12648">
            <v>68000</v>
          </cell>
          <cell r="K12648">
            <v>68000</v>
          </cell>
          <cell r="L12648">
            <v>204000</v>
          </cell>
          <cell r="M12648" t="str">
            <v>F</v>
          </cell>
          <cell r="N12648">
            <v>3</v>
          </cell>
        </row>
        <row r="12649">
          <cell r="F12649" t="str">
            <v>APHU6728793</v>
          </cell>
          <cell r="G12649" t="str">
            <v>GR-2020/07-0010</v>
          </cell>
          <cell r="H12649" t="str">
            <v>202003-S0017</v>
          </cell>
          <cell r="I12649" t="str">
            <v>F</v>
          </cell>
          <cell r="J12649">
            <v>71416.09</v>
          </cell>
          <cell r="K12649">
            <v>71416.09</v>
          </cell>
          <cell r="L12649">
            <v>71416.09</v>
          </cell>
          <cell r="M12649" t="str">
            <v>F</v>
          </cell>
          <cell r="N12649">
            <v>1</v>
          </cell>
        </row>
        <row r="12650">
          <cell r="F12650" t="str">
            <v>APHU6728793</v>
          </cell>
          <cell r="G12650" t="str">
            <v>GR-2020/07-0009</v>
          </cell>
          <cell r="H12650" t="str">
            <v>202005-S0007</v>
          </cell>
          <cell r="I12650" t="str">
            <v>F</v>
          </cell>
          <cell r="J12650">
            <v>1924.38</v>
          </cell>
          <cell r="K12650">
            <v>1924.38</v>
          </cell>
          <cell r="L12650">
            <v>1924.38</v>
          </cell>
          <cell r="M12650" t="str">
            <v>F</v>
          </cell>
          <cell r="N12650">
            <v>1</v>
          </cell>
        </row>
        <row r="12651">
          <cell r="F12651" t="str">
            <v>APHU6728793</v>
          </cell>
          <cell r="G12651" t="str">
            <v>GR-2020/07-0008</v>
          </cell>
          <cell r="H12651" t="str">
            <v>201912-S0073, 202003-S0029, 202004-S0006</v>
          </cell>
          <cell r="I12651" t="str">
            <v>F</v>
          </cell>
          <cell r="J12651">
            <v>46141.29</v>
          </cell>
          <cell r="K12651">
            <v>46141.29</v>
          </cell>
          <cell r="L12651">
            <v>46141.29</v>
          </cell>
          <cell r="M12651" t="str">
            <v>F</v>
          </cell>
          <cell r="N12651">
            <v>1</v>
          </cell>
        </row>
        <row r="12652">
          <cell r="F12652" t="str">
            <v>APHU6728793</v>
          </cell>
          <cell r="G12652" t="str">
            <v>GR-2020/07-0007</v>
          </cell>
          <cell r="H12652" t="str">
            <v>201810-S0098, 202003-S0006, 202003-S0037, 202002-S0055, 202003-S0021, 201912-S0061</v>
          </cell>
          <cell r="I12652" t="str">
            <v>F</v>
          </cell>
          <cell r="J12652">
            <v>165553.04</v>
          </cell>
          <cell r="K12652">
            <v>165553.04</v>
          </cell>
          <cell r="L12652">
            <v>165553.04</v>
          </cell>
          <cell r="M12652" t="str">
            <v>F</v>
          </cell>
          <cell r="N12652">
            <v>1</v>
          </cell>
        </row>
        <row r="12653">
          <cell r="F12653" t="str">
            <v>APHU6728793</v>
          </cell>
          <cell r="G12653" t="str">
            <v>GR-2020/07-0006</v>
          </cell>
          <cell r="H12653" t="str">
            <v>202003-S0002, 202003-S0054</v>
          </cell>
          <cell r="I12653" t="str">
            <v>F</v>
          </cell>
          <cell r="J12653">
            <v>98319.86</v>
          </cell>
          <cell r="K12653">
            <v>98319.86</v>
          </cell>
          <cell r="L12653">
            <v>98319.86</v>
          </cell>
          <cell r="M12653" t="str">
            <v>F</v>
          </cell>
          <cell r="N12653">
            <v>1</v>
          </cell>
        </row>
        <row r="12654">
          <cell r="G12654" t="str">
            <v>GR-2020/06-0053</v>
          </cell>
        </row>
        <row r="12654">
          <cell r="I12654" t="str">
            <v>F</v>
          </cell>
          <cell r="J12654">
            <v>4911.84</v>
          </cell>
          <cell r="K12654">
            <v>4911.84</v>
          </cell>
          <cell r="L12654">
            <v>4911.84</v>
          </cell>
          <cell r="M12654" t="str">
            <v>F</v>
          </cell>
          <cell r="N12654">
            <v>1</v>
          </cell>
        </row>
        <row r="12655">
          <cell r="G12655" t="str">
            <v>GR-2020/06-0052</v>
          </cell>
        </row>
        <row r="12655">
          <cell r="I12655" t="str">
            <v>F</v>
          </cell>
          <cell r="J12655">
            <v>8327.39</v>
          </cell>
          <cell r="K12655">
            <v>8327.39</v>
          </cell>
          <cell r="L12655">
            <v>8327.39</v>
          </cell>
          <cell r="M12655" t="str">
            <v>F</v>
          </cell>
          <cell r="N12655">
            <v>1</v>
          </cell>
        </row>
        <row r="12656">
          <cell r="G12656" t="str">
            <v>GR-2020/06-0050</v>
          </cell>
        </row>
        <row r="12656">
          <cell r="I12656" t="str">
            <v>F</v>
          </cell>
          <cell r="J12656">
            <v>5.6</v>
          </cell>
          <cell r="K12656">
            <v>5.6</v>
          </cell>
          <cell r="L12656">
            <v>5.6</v>
          </cell>
          <cell r="M12656" t="str">
            <v>F</v>
          </cell>
          <cell r="N12656">
            <v>1</v>
          </cell>
        </row>
        <row r="12657">
          <cell r="F12657" t="str">
            <v>APHU6728793</v>
          </cell>
          <cell r="G12657" t="str">
            <v>GR-2020/07-0005</v>
          </cell>
          <cell r="H12657" t="str">
            <v>202002-S0068</v>
          </cell>
          <cell r="I12657" t="str">
            <v>F</v>
          </cell>
          <cell r="J12657">
            <v>10037.8</v>
          </cell>
          <cell r="K12657">
            <v>10037.8</v>
          </cell>
          <cell r="L12657">
            <v>10037.8</v>
          </cell>
          <cell r="M12657" t="str">
            <v>F</v>
          </cell>
          <cell r="N12657">
            <v>1</v>
          </cell>
        </row>
        <row r="12658">
          <cell r="F12658" t="str">
            <v>APHU6728793</v>
          </cell>
          <cell r="G12658" t="str">
            <v>GR-2020/07-0004</v>
          </cell>
          <cell r="H12658" t="str">
            <v>202003-S0003, 202002-S0056, 202003-S0038, 202005-S0005, 202001-S0015, 202003-S0024, 202002-S0023, 201912-S0059, 202005-S0017, 202006-S0003, 202002-S0022, 202005-S0032</v>
          </cell>
          <cell r="I12658" t="str">
            <v>F</v>
          </cell>
          <cell r="J12658">
            <v>310588.52</v>
          </cell>
          <cell r="K12658">
            <v>310588.52</v>
          </cell>
          <cell r="L12658">
            <v>310588.52</v>
          </cell>
          <cell r="M12658" t="str">
            <v>F</v>
          </cell>
          <cell r="N12658">
            <v>1</v>
          </cell>
        </row>
        <row r="12659">
          <cell r="F12659" t="str">
            <v>CMAU5886200</v>
          </cell>
          <cell r="G12659" t="str">
            <v>GR-2020/07-0012</v>
          </cell>
          <cell r="H12659" t="str">
            <v>202003-S0009, 202002-S0071, 202003-S0015, 201911-S0016, 202002-S0061, 202002-S0012, 201912-S0027, 202003-S0018</v>
          </cell>
          <cell r="I12659" t="str">
            <v>F</v>
          </cell>
          <cell r="J12659">
            <v>17044.88</v>
          </cell>
          <cell r="K12659">
            <v>17044.88</v>
          </cell>
          <cell r="L12659">
            <v>73667.97</v>
          </cell>
          <cell r="M12659" t="str">
            <v>F</v>
          </cell>
          <cell r="N12659">
            <v>4.322</v>
          </cell>
        </row>
        <row r="12660">
          <cell r="I12660" t="str">
            <v>F</v>
          </cell>
          <cell r="J12660">
            <v>3100</v>
          </cell>
          <cell r="K12660">
            <v>3100</v>
          </cell>
          <cell r="L12660">
            <v>9300</v>
          </cell>
          <cell r="M12660" t="str">
            <v>F</v>
          </cell>
          <cell r="N12660">
            <v>3</v>
          </cell>
        </row>
        <row r="12661">
          <cell r="G12661" t="str">
            <v>SPO-2021/03-0009, SPO-2020/11-0005, SPO-2020/07-0034, SPO-2020/08-0008, SPO-2020/11-0014, SPO-2020/06-0039</v>
          </cell>
        </row>
        <row r="12661">
          <cell r="I12661" t="str">
            <v>F</v>
          </cell>
          <cell r="J12661">
            <v>56000</v>
          </cell>
          <cell r="K12661">
            <v>56000</v>
          </cell>
          <cell r="L12661">
            <v>56000</v>
          </cell>
          <cell r="M12661" t="str">
            <v>F</v>
          </cell>
          <cell r="N12661">
            <v>1</v>
          </cell>
        </row>
        <row r="12662">
          <cell r="G12662" t="str">
            <v>SPO-2020/08-0001</v>
          </cell>
        </row>
        <row r="12662">
          <cell r="I12662" t="str">
            <v>F</v>
          </cell>
          <cell r="J12662">
            <v>7800</v>
          </cell>
          <cell r="K12662">
            <v>7800</v>
          </cell>
          <cell r="L12662">
            <v>23400</v>
          </cell>
          <cell r="M12662" t="str">
            <v>F</v>
          </cell>
          <cell r="N12662">
            <v>3</v>
          </cell>
        </row>
        <row r="12663">
          <cell r="G12663" t="str">
            <v>GR-2020/06-0043</v>
          </cell>
        </row>
        <row r="12663">
          <cell r="I12663" t="str">
            <v>F</v>
          </cell>
          <cell r="J12663">
            <v>0</v>
          </cell>
          <cell r="K12663">
            <v>0</v>
          </cell>
          <cell r="L12663">
            <v>0</v>
          </cell>
          <cell r="M12663" t="str">
            <v>F</v>
          </cell>
          <cell r="N12663">
            <v>1</v>
          </cell>
        </row>
        <row r="12664">
          <cell r="G12664" t="str">
            <v>SPO-2020/08-0038</v>
          </cell>
        </row>
        <row r="12664">
          <cell r="I12664" t="str">
            <v>F</v>
          </cell>
          <cell r="J12664">
            <v>20000</v>
          </cell>
          <cell r="K12664">
            <v>20000</v>
          </cell>
          <cell r="L12664">
            <v>60000</v>
          </cell>
          <cell r="M12664" t="str">
            <v>F</v>
          </cell>
          <cell r="N12664">
            <v>3</v>
          </cell>
        </row>
        <row r="12665">
          <cell r="I12665" t="str">
            <v>F</v>
          </cell>
          <cell r="J12665">
            <v>2600</v>
          </cell>
          <cell r="K12665">
            <v>2600</v>
          </cell>
          <cell r="L12665">
            <v>7800</v>
          </cell>
          <cell r="M12665" t="str">
            <v>F</v>
          </cell>
          <cell r="N12665">
            <v>3</v>
          </cell>
        </row>
        <row r="12666">
          <cell r="I12666" t="str">
            <v>F</v>
          </cell>
          <cell r="J12666">
            <v>676</v>
          </cell>
          <cell r="K12666">
            <v>676</v>
          </cell>
          <cell r="L12666">
            <v>2028</v>
          </cell>
          <cell r="M12666" t="str">
            <v>F</v>
          </cell>
          <cell r="N12666">
            <v>3</v>
          </cell>
        </row>
        <row r="12667">
          <cell r="G12667" t="str">
            <v>SPO-2020/07-0034</v>
          </cell>
        </row>
        <row r="12667">
          <cell r="I12667" t="str">
            <v>F</v>
          </cell>
          <cell r="J12667">
            <v>9120</v>
          </cell>
          <cell r="K12667">
            <v>9120</v>
          </cell>
          <cell r="L12667">
            <v>9120</v>
          </cell>
          <cell r="M12667" t="str">
            <v>F</v>
          </cell>
          <cell r="N12667">
            <v>1</v>
          </cell>
        </row>
        <row r="12668">
          <cell r="G12668" t="str">
            <v>GR-2020/06-0040</v>
          </cell>
        </row>
        <row r="12668">
          <cell r="I12668" t="str">
            <v>F</v>
          </cell>
          <cell r="J12668">
            <v>1311.64</v>
          </cell>
          <cell r="K12668">
            <v>1311.64</v>
          </cell>
          <cell r="L12668">
            <v>1311.64</v>
          </cell>
          <cell r="M12668" t="str">
            <v>F</v>
          </cell>
          <cell r="N12668">
            <v>1</v>
          </cell>
        </row>
        <row r="12669">
          <cell r="G12669" t="str">
            <v>SPO-2020/08-0038, SPO-2020/08-0011, SPO-2020/07-0035, SPO-2020/07-0001</v>
          </cell>
        </row>
        <row r="12669">
          <cell r="I12669" t="str">
            <v>F</v>
          </cell>
          <cell r="J12669">
            <v>126100</v>
          </cell>
          <cell r="K12669">
            <v>126100</v>
          </cell>
          <cell r="L12669">
            <v>378300</v>
          </cell>
          <cell r="M12669" t="str">
            <v>F</v>
          </cell>
          <cell r="N12669">
            <v>3</v>
          </cell>
        </row>
        <row r="12670">
          <cell r="G12670" t="str">
            <v>GR-2020/07-0011, GR-2020/07-0037</v>
          </cell>
        </row>
        <row r="12670">
          <cell r="I12670" t="str">
            <v>F</v>
          </cell>
          <cell r="J12670">
            <v>3609.38</v>
          </cell>
          <cell r="K12670">
            <v>3609.38</v>
          </cell>
          <cell r="L12670">
            <v>3609.38</v>
          </cell>
          <cell r="M12670" t="str">
            <v>F</v>
          </cell>
          <cell r="N12670">
            <v>1</v>
          </cell>
        </row>
        <row r="12671">
          <cell r="G12671" t="str">
            <v>GR-2020/06-0041</v>
          </cell>
        </row>
        <row r="12671">
          <cell r="I12671" t="str">
            <v>F</v>
          </cell>
          <cell r="J12671">
            <v>822.3</v>
          </cell>
          <cell r="K12671">
            <v>822.3</v>
          </cell>
          <cell r="L12671">
            <v>822.3</v>
          </cell>
          <cell r="M12671" t="str">
            <v>F</v>
          </cell>
          <cell r="N12671">
            <v>1</v>
          </cell>
        </row>
        <row r="12672">
          <cell r="G12672" t="str">
            <v>GR-2020/06-0032</v>
          </cell>
        </row>
        <row r="12672">
          <cell r="I12672" t="str">
            <v>F</v>
          </cell>
          <cell r="J12672">
            <v>197.8</v>
          </cell>
          <cell r="K12672">
            <v>197.8</v>
          </cell>
          <cell r="L12672">
            <v>197.8</v>
          </cell>
          <cell r="M12672" t="str">
            <v>F</v>
          </cell>
          <cell r="N12672">
            <v>1</v>
          </cell>
        </row>
        <row r="12673">
          <cell r="F12673" t="str">
            <v>TCNU5047650</v>
          </cell>
          <cell r="G12673" t="str">
            <v>GR-2020/07-0023</v>
          </cell>
          <cell r="H12673" t="str">
            <v>202002-S0011, 201904-S0026, 201809-S0026, 201910-S0065, 202006-S0002, 202003-S0039, 202006-S0012, 201911-S0040</v>
          </cell>
          <cell r="I12673" t="str">
            <v>F</v>
          </cell>
          <cell r="J12673">
            <v>18426.28</v>
          </cell>
          <cell r="K12673">
            <v>18426.28</v>
          </cell>
          <cell r="L12673">
            <v>79638.38</v>
          </cell>
          <cell r="M12673" t="str">
            <v>F</v>
          </cell>
          <cell r="N12673">
            <v>4.322</v>
          </cell>
        </row>
        <row r="12674">
          <cell r="G12674" t="str">
            <v>GR-2020/06-0033</v>
          </cell>
        </row>
        <row r="12674">
          <cell r="I12674" t="str">
            <v>F</v>
          </cell>
          <cell r="J12674">
            <v>130.75</v>
          </cell>
          <cell r="K12674">
            <v>130.75</v>
          </cell>
          <cell r="L12674">
            <v>130.75</v>
          </cell>
          <cell r="M12674" t="str">
            <v>F</v>
          </cell>
          <cell r="N12674">
            <v>1</v>
          </cell>
        </row>
        <row r="12675">
          <cell r="G12675" t="str">
            <v>SPO-2020/11-0016, SPO-2020/10-0029, SPO-2020/07-0029, SPO-2020/12-0024</v>
          </cell>
        </row>
        <row r="12675">
          <cell r="I12675" t="str">
            <v>F</v>
          </cell>
          <cell r="J12675">
            <v>56500</v>
          </cell>
          <cell r="K12675">
            <v>56500</v>
          </cell>
          <cell r="L12675">
            <v>169500</v>
          </cell>
          <cell r="M12675" t="str">
            <v>F</v>
          </cell>
          <cell r="N12675">
            <v>3</v>
          </cell>
        </row>
        <row r="12676">
          <cell r="G12676" t="str">
            <v>SPO-2020/08-0035</v>
          </cell>
        </row>
        <row r="12676">
          <cell r="I12676" t="str">
            <v>F</v>
          </cell>
          <cell r="J12676">
            <v>29850</v>
          </cell>
          <cell r="K12676">
            <v>29850</v>
          </cell>
          <cell r="L12676">
            <v>29850</v>
          </cell>
          <cell r="M12676" t="str">
            <v>F</v>
          </cell>
          <cell r="N12676">
            <v>1</v>
          </cell>
        </row>
        <row r="12677">
          <cell r="F12677" t="str">
            <v>HMMU6217740</v>
          </cell>
          <cell r="G12677" t="str">
            <v>GR-2020/07-0021</v>
          </cell>
          <cell r="H12677" t="str">
            <v>202002-S0011, 201910-S0065, 201911-S0040, 201904-S0026</v>
          </cell>
          <cell r="I12677" t="str">
            <v>F</v>
          </cell>
          <cell r="J12677">
            <v>16036.02</v>
          </cell>
          <cell r="K12677">
            <v>16036.02</v>
          </cell>
          <cell r="L12677">
            <v>69307.68</v>
          </cell>
          <cell r="M12677" t="str">
            <v>F</v>
          </cell>
          <cell r="N12677">
            <v>4.322</v>
          </cell>
        </row>
        <row r="12678">
          <cell r="F12678" t="str">
            <v>KOCU4352705</v>
          </cell>
          <cell r="G12678" t="str">
            <v>GR-2020/07-0020</v>
          </cell>
          <cell r="H12678" t="str">
            <v>202003-S0026, 201911-S0048, 201907-S0014</v>
          </cell>
          <cell r="I12678" t="str">
            <v>F</v>
          </cell>
          <cell r="J12678">
            <v>23791.32</v>
          </cell>
          <cell r="K12678">
            <v>23791.32</v>
          </cell>
          <cell r="L12678">
            <v>102826.09</v>
          </cell>
          <cell r="M12678" t="str">
            <v>F</v>
          </cell>
          <cell r="N12678">
            <v>4.322</v>
          </cell>
        </row>
        <row r="12679">
          <cell r="G12679" t="str">
            <v>SPO-2020/08-0001</v>
          </cell>
        </row>
        <row r="12679">
          <cell r="I12679" t="str">
            <v>F</v>
          </cell>
          <cell r="J12679">
            <v>2520</v>
          </cell>
          <cell r="K12679">
            <v>2520</v>
          </cell>
          <cell r="L12679">
            <v>7560</v>
          </cell>
          <cell r="M12679" t="str">
            <v>F</v>
          </cell>
          <cell r="N12679">
            <v>3</v>
          </cell>
        </row>
        <row r="12680">
          <cell r="G12680" t="str">
            <v>SPO-2021/01-0003, SPO-2020/09-0014</v>
          </cell>
        </row>
        <row r="12680">
          <cell r="I12680" t="str">
            <v>F</v>
          </cell>
          <cell r="J12680">
            <v>14850</v>
          </cell>
          <cell r="K12680">
            <v>14850</v>
          </cell>
          <cell r="L12680">
            <v>44550</v>
          </cell>
          <cell r="M12680" t="str">
            <v>F</v>
          </cell>
          <cell r="N12680">
            <v>3</v>
          </cell>
        </row>
        <row r="12681">
          <cell r="I12681" t="str">
            <v>F</v>
          </cell>
          <cell r="J12681">
            <v>2162.76</v>
          </cell>
          <cell r="K12681">
            <v>2162.76</v>
          </cell>
          <cell r="L12681">
            <v>6488.28</v>
          </cell>
          <cell r="M12681" t="str">
            <v>F</v>
          </cell>
          <cell r="N12681">
            <v>3</v>
          </cell>
        </row>
        <row r="12682">
          <cell r="F12682" t="str">
            <v>HMMU6098580</v>
          </cell>
          <cell r="G12682" t="str">
            <v>GR-2020/07-0018</v>
          </cell>
          <cell r="H12682" t="str">
            <v>202002-S0052, 201811-S0075, 201907-S0036, 202005-S0016, 201908-S0077, 201910-S0060, 201909-S0033, 202003-S0031, 201811-S0026, 202002-S0036</v>
          </cell>
          <cell r="I12682" t="str">
            <v>F</v>
          </cell>
          <cell r="J12682">
            <v>26313.54</v>
          </cell>
          <cell r="K12682">
            <v>26313.54</v>
          </cell>
          <cell r="L12682">
            <v>113727.12</v>
          </cell>
          <cell r="M12682" t="str">
            <v>F</v>
          </cell>
          <cell r="N12682">
            <v>4.322</v>
          </cell>
        </row>
        <row r="12683">
          <cell r="I12683" t="str">
            <v>F</v>
          </cell>
          <cell r="J12683">
            <v>2700</v>
          </cell>
          <cell r="K12683">
            <v>2700</v>
          </cell>
          <cell r="L12683">
            <v>8100</v>
          </cell>
          <cell r="M12683" t="str">
            <v>F</v>
          </cell>
          <cell r="N12683">
            <v>3</v>
          </cell>
        </row>
        <row r="12684">
          <cell r="I12684" t="str">
            <v>F</v>
          </cell>
          <cell r="J12684">
            <v>2200</v>
          </cell>
          <cell r="K12684">
            <v>2200</v>
          </cell>
          <cell r="L12684">
            <v>6600</v>
          </cell>
          <cell r="M12684" t="str">
            <v>F</v>
          </cell>
          <cell r="N12684">
            <v>3</v>
          </cell>
        </row>
        <row r="12685">
          <cell r="G12685" t="str">
            <v>SPO-2020/07-0034, SPO-2020/10-0010, SPO-2020/08-0008</v>
          </cell>
        </row>
        <row r="12685">
          <cell r="I12685" t="str">
            <v>F</v>
          </cell>
          <cell r="J12685">
            <v>8712</v>
          </cell>
          <cell r="K12685">
            <v>8712</v>
          </cell>
          <cell r="L12685">
            <v>8712</v>
          </cell>
          <cell r="M12685" t="str">
            <v>F</v>
          </cell>
          <cell r="N12685">
            <v>1</v>
          </cell>
        </row>
        <row r="12686">
          <cell r="G12686" t="str">
            <v>SPO-2021/08-0008, SPO-2022/03-0023, SPO-2022/01-0001, SPO-2021/06-0050</v>
          </cell>
        </row>
        <row r="12686">
          <cell r="I12686" t="str">
            <v>F</v>
          </cell>
          <cell r="J12686">
            <v>40700</v>
          </cell>
          <cell r="K12686">
            <v>40700</v>
          </cell>
          <cell r="L12686">
            <v>122100</v>
          </cell>
          <cell r="M12686" t="str">
            <v>F</v>
          </cell>
          <cell r="N12686">
            <v>3</v>
          </cell>
          <cell r="O12686" t="str">
            <v>L</v>
          </cell>
        </row>
        <row r="12687">
          <cell r="G12687" t="str">
            <v>GR-2020/06-0034</v>
          </cell>
        </row>
        <row r="12687">
          <cell r="I12687" t="str">
            <v>F</v>
          </cell>
          <cell r="J12687">
            <v>407.89</v>
          </cell>
          <cell r="K12687">
            <v>407.89</v>
          </cell>
          <cell r="L12687">
            <v>407.89</v>
          </cell>
          <cell r="M12687" t="str">
            <v>F</v>
          </cell>
          <cell r="N12687">
            <v>1</v>
          </cell>
        </row>
        <row r="12688">
          <cell r="G12688" t="str">
            <v>SPO-2020/09-0001</v>
          </cell>
        </row>
        <row r="12688">
          <cell r="I12688" t="str">
            <v>F</v>
          </cell>
          <cell r="J12688">
            <v>3542</v>
          </cell>
          <cell r="K12688">
            <v>3542</v>
          </cell>
          <cell r="L12688">
            <v>10626</v>
          </cell>
          <cell r="M12688" t="str">
            <v>F</v>
          </cell>
          <cell r="N12688">
            <v>3</v>
          </cell>
        </row>
        <row r="12689">
          <cell r="G12689" t="str">
            <v>SPO-2020/08-0001</v>
          </cell>
        </row>
        <row r="12689">
          <cell r="I12689" t="str">
            <v>F</v>
          </cell>
          <cell r="J12689">
            <v>2000</v>
          </cell>
          <cell r="K12689">
            <v>2000</v>
          </cell>
          <cell r="L12689">
            <v>6000</v>
          </cell>
          <cell r="M12689" t="str">
            <v>F</v>
          </cell>
          <cell r="N12689">
            <v>3</v>
          </cell>
        </row>
        <row r="12690">
          <cell r="G12690" t="str">
            <v>SPO-2020/08-0004, SPO-2020/07-0011, SPO-2021/05-0031</v>
          </cell>
        </row>
        <row r="12690">
          <cell r="I12690" t="str">
            <v>F</v>
          </cell>
          <cell r="J12690">
            <v>18480</v>
          </cell>
          <cell r="K12690">
            <v>18480</v>
          </cell>
          <cell r="L12690">
            <v>55440</v>
          </cell>
          <cell r="M12690" t="str">
            <v>F</v>
          </cell>
          <cell r="N12690">
            <v>3</v>
          </cell>
        </row>
        <row r="12691">
          <cell r="F12691" t="str">
            <v>KOCU4364748</v>
          </cell>
          <cell r="G12691" t="str">
            <v>GR-2020/07-0001</v>
          </cell>
          <cell r="H12691" t="str">
            <v>201910-S0067, 201911-S0081, 202002-S0046, 202002-S0029, 201911-S0044, 201912-S0077, 202006-S0004, 201911-S0051, 201911-S0033, 201910-S0019</v>
          </cell>
          <cell r="I12691" t="str">
            <v>F</v>
          </cell>
          <cell r="J12691">
            <v>22714.72</v>
          </cell>
          <cell r="K12691">
            <v>22714.72</v>
          </cell>
          <cell r="L12691">
            <v>97732.35</v>
          </cell>
          <cell r="M12691" t="str">
            <v>F</v>
          </cell>
          <cell r="N12691">
            <v>4.3026</v>
          </cell>
        </row>
        <row r="12692">
          <cell r="G12692" t="str">
            <v>SPO-2020/07-0038</v>
          </cell>
        </row>
        <row r="12692">
          <cell r="I12692" t="str">
            <v>F</v>
          </cell>
          <cell r="J12692">
            <v>11160</v>
          </cell>
          <cell r="K12692">
            <v>11160</v>
          </cell>
          <cell r="L12692">
            <v>33480</v>
          </cell>
          <cell r="M12692" t="str">
            <v>F</v>
          </cell>
          <cell r="N12692">
            <v>3</v>
          </cell>
        </row>
        <row r="12693">
          <cell r="G12693" t="str">
            <v>SPO-2020/08-0001</v>
          </cell>
        </row>
        <row r="12693">
          <cell r="I12693" t="str">
            <v>F</v>
          </cell>
          <cell r="J12693">
            <v>3100</v>
          </cell>
          <cell r="K12693">
            <v>3100</v>
          </cell>
          <cell r="L12693">
            <v>9300</v>
          </cell>
          <cell r="M12693" t="str">
            <v>F</v>
          </cell>
          <cell r="N12693">
            <v>3</v>
          </cell>
        </row>
        <row r="12694">
          <cell r="G12694" t="str">
            <v>SPO-2020/07-0038</v>
          </cell>
        </row>
        <row r="12694">
          <cell r="I12694" t="str">
            <v>F</v>
          </cell>
          <cell r="J12694">
            <v>57200</v>
          </cell>
          <cell r="K12694">
            <v>57200</v>
          </cell>
          <cell r="L12694">
            <v>171600</v>
          </cell>
          <cell r="M12694" t="str">
            <v>F</v>
          </cell>
          <cell r="N12694">
            <v>3</v>
          </cell>
        </row>
        <row r="12695">
          <cell r="F12695" t="str">
            <v>CAIU7489298</v>
          </cell>
          <cell r="G12695" t="str">
            <v>GR-2020/07-0002</v>
          </cell>
          <cell r="H12695" t="str">
            <v>201911-S0100, 201908-S0074, 201912-S0071, 202002-S0030, 202003-S0007, 201912-S0028</v>
          </cell>
          <cell r="I12695" t="str">
            <v>F</v>
          </cell>
          <cell r="J12695">
            <v>18730.49</v>
          </cell>
          <cell r="K12695">
            <v>18730.49</v>
          </cell>
          <cell r="L12695">
            <v>80589.81</v>
          </cell>
          <cell r="M12695" t="str">
            <v>F</v>
          </cell>
          <cell r="N12695">
            <v>4.3026</v>
          </cell>
        </row>
        <row r="12696">
          <cell r="G12696" t="str">
            <v>SPO-2020/07-0011</v>
          </cell>
        </row>
        <row r="12696">
          <cell r="I12696" t="str">
            <v>F</v>
          </cell>
          <cell r="J12696">
            <v>6000</v>
          </cell>
          <cell r="K12696">
            <v>6000</v>
          </cell>
          <cell r="L12696">
            <v>18000</v>
          </cell>
          <cell r="M12696" t="str">
            <v>F</v>
          </cell>
          <cell r="N12696">
            <v>3</v>
          </cell>
        </row>
        <row r="12697">
          <cell r="G12697" t="str">
            <v>GR-2020/06-0025</v>
          </cell>
        </row>
        <row r="12697">
          <cell r="I12697" t="str">
            <v>F</v>
          </cell>
          <cell r="J12697">
            <v>2620.85</v>
          </cell>
          <cell r="K12697">
            <v>2620.85</v>
          </cell>
          <cell r="L12697">
            <v>2620.85</v>
          </cell>
          <cell r="M12697" t="str">
            <v>F</v>
          </cell>
          <cell r="N12697">
            <v>1</v>
          </cell>
        </row>
        <row r="12698">
          <cell r="G12698" t="str">
            <v>GR-2020/06-0026</v>
          </cell>
        </row>
        <row r="12698">
          <cell r="I12698" t="str">
            <v>F</v>
          </cell>
          <cell r="J12698">
            <v>17.5</v>
          </cell>
          <cell r="K12698">
            <v>17.5</v>
          </cell>
          <cell r="L12698">
            <v>17.5</v>
          </cell>
          <cell r="M12698" t="str">
            <v>F</v>
          </cell>
          <cell r="N12698">
            <v>1</v>
          </cell>
        </row>
        <row r="12699">
          <cell r="F12699" t="str">
            <v>FSCU9359500</v>
          </cell>
          <cell r="G12699" t="str">
            <v>GR-2020/06-0057</v>
          </cell>
          <cell r="H12699" t="str">
            <v>202002-S0005, 202005-S0011, 202002-S0025</v>
          </cell>
          <cell r="I12699" t="str">
            <v>F</v>
          </cell>
          <cell r="J12699">
            <v>23126.71</v>
          </cell>
          <cell r="K12699">
            <v>23126.71</v>
          </cell>
          <cell r="L12699">
            <v>23126.71</v>
          </cell>
          <cell r="M12699" t="str">
            <v>F</v>
          </cell>
          <cell r="N12699">
            <v>1</v>
          </cell>
        </row>
        <row r="12700">
          <cell r="F12700" t="str">
            <v>FSCU9359500</v>
          </cell>
          <cell r="G12700" t="str">
            <v>GR-2020/06-0056</v>
          </cell>
          <cell r="H12700" t="str">
            <v>201911-S0016</v>
          </cell>
          <cell r="I12700" t="str">
            <v>F</v>
          </cell>
          <cell r="J12700">
            <v>4959.15</v>
          </cell>
          <cell r="K12700">
            <v>4959.15</v>
          </cell>
          <cell r="L12700">
            <v>4959.15</v>
          </cell>
          <cell r="M12700" t="str">
            <v>F</v>
          </cell>
          <cell r="N12700">
            <v>1</v>
          </cell>
        </row>
        <row r="12701">
          <cell r="F12701" t="str">
            <v>FSCU9359500</v>
          </cell>
          <cell r="G12701" t="str">
            <v>GR-2020/06-0055</v>
          </cell>
          <cell r="H12701" t="str">
            <v>202003-S0049</v>
          </cell>
          <cell r="I12701" t="str">
            <v>F</v>
          </cell>
          <cell r="J12701">
            <v>42673.32</v>
          </cell>
          <cell r="K12701">
            <v>42673.32</v>
          </cell>
          <cell r="L12701">
            <v>42673.32</v>
          </cell>
          <cell r="M12701" t="str">
            <v>F</v>
          </cell>
          <cell r="N12701">
            <v>1</v>
          </cell>
        </row>
        <row r="12702">
          <cell r="G12702" t="str">
            <v>SPO-2020/09-0006</v>
          </cell>
        </row>
        <row r="12702">
          <cell r="I12702" t="str">
            <v>F</v>
          </cell>
          <cell r="J12702">
            <v>32640</v>
          </cell>
          <cell r="K12702">
            <v>32640</v>
          </cell>
          <cell r="L12702">
            <v>97920</v>
          </cell>
          <cell r="M12702" t="str">
            <v>F</v>
          </cell>
          <cell r="N12702">
            <v>3</v>
          </cell>
        </row>
        <row r="12703">
          <cell r="F12703" t="str">
            <v>FSCU9359500</v>
          </cell>
          <cell r="G12703" t="str">
            <v>GR-2020/06-0054</v>
          </cell>
          <cell r="H12703" t="str">
            <v>202001-S0004, 201911-S0053, 202005-S0014</v>
          </cell>
          <cell r="I12703" t="str">
            <v>F</v>
          </cell>
          <cell r="J12703">
            <v>23933.51</v>
          </cell>
          <cell r="K12703">
            <v>23933.51</v>
          </cell>
          <cell r="L12703">
            <v>23933.51</v>
          </cell>
          <cell r="M12703" t="str">
            <v>F</v>
          </cell>
          <cell r="N12703">
            <v>1</v>
          </cell>
        </row>
        <row r="12704">
          <cell r="F12704" t="str">
            <v>CSNU6208748</v>
          </cell>
          <cell r="G12704" t="str">
            <v>GR-2020/06-0047</v>
          </cell>
          <cell r="H12704" t="str">
            <v>202003-S0017</v>
          </cell>
          <cell r="I12704" t="str">
            <v>F</v>
          </cell>
          <cell r="J12704">
            <v>20412</v>
          </cell>
          <cell r="K12704">
            <v>20412</v>
          </cell>
          <cell r="L12704">
            <v>20412</v>
          </cell>
          <cell r="M12704" t="str">
            <v>F</v>
          </cell>
          <cell r="N12704">
            <v>1</v>
          </cell>
        </row>
        <row r="12705">
          <cell r="F12705" t="str">
            <v>CSNU6208748</v>
          </cell>
          <cell r="G12705" t="str">
            <v>GR-2020/06-0046</v>
          </cell>
          <cell r="H12705" t="str">
            <v>202003-S0035, 202003-S0050, 202003-S0005, 202003-S0055</v>
          </cell>
          <cell r="I12705" t="str">
            <v>F</v>
          </cell>
          <cell r="J12705">
            <v>134532.64</v>
          </cell>
          <cell r="K12705">
            <v>134532.64</v>
          </cell>
          <cell r="L12705">
            <v>134532.64</v>
          </cell>
          <cell r="M12705" t="str">
            <v>F</v>
          </cell>
          <cell r="N12705">
            <v>1</v>
          </cell>
        </row>
        <row r="12706">
          <cell r="F12706" t="str">
            <v>CSNU6208748</v>
          </cell>
          <cell r="G12706" t="str">
            <v>GR-2020/06-0045</v>
          </cell>
          <cell r="H12706" t="str">
            <v>202003-S0048</v>
          </cell>
          <cell r="I12706" t="str">
            <v>F</v>
          </cell>
          <cell r="J12706">
            <v>33849.7</v>
          </cell>
          <cell r="K12706">
            <v>33849.7</v>
          </cell>
          <cell r="L12706">
            <v>33849.7</v>
          </cell>
          <cell r="M12706" t="str">
            <v>F</v>
          </cell>
          <cell r="N12706">
            <v>1</v>
          </cell>
        </row>
        <row r="12707">
          <cell r="G12707" t="str">
            <v>SPO-2020/07-0009</v>
          </cell>
        </row>
        <row r="12707">
          <cell r="I12707" t="str">
            <v>F</v>
          </cell>
          <cell r="J12707">
            <v>69000</v>
          </cell>
          <cell r="K12707">
            <v>69000</v>
          </cell>
          <cell r="L12707">
            <v>207000</v>
          </cell>
          <cell r="M12707" t="str">
            <v>F</v>
          </cell>
          <cell r="N12707">
            <v>3</v>
          </cell>
        </row>
        <row r="12708">
          <cell r="G12708" t="str">
            <v>SPO-2020/08-0024, SPO-2020/09-0030, SPO-2020/07-0010</v>
          </cell>
        </row>
        <row r="12708">
          <cell r="I12708" t="str">
            <v>F</v>
          </cell>
          <cell r="J12708">
            <v>65522</v>
          </cell>
          <cell r="K12708">
            <v>65522</v>
          </cell>
          <cell r="L12708">
            <v>196566</v>
          </cell>
          <cell r="M12708" t="str">
            <v>F</v>
          </cell>
          <cell r="N12708">
            <v>3</v>
          </cell>
        </row>
        <row r="12709">
          <cell r="F12709" t="str">
            <v>CSNU6208748</v>
          </cell>
          <cell r="G12709" t="str">
            <v>GR-2020/06-0044</v>
          </cell>
          <cell r="H12709" t="str">
            <v>202005-S0012</v>
          </cell>
          <cell r="I12709" t="str">
            <v>F</v>
          </cell>
          <cell r="J12709">
            <v>48.48</v>
          </cell>
          <cell r="K12709">
            <v>48.48</v>
          </cell>
          <cell r="L12709">
            <v>48.48</v>
          </cell>
          <cell r="M12709" t="str">
            <v>F</v>
          </cell>
          <cell r="N12709">
            <v>1</v>
          </cell>
        </row>
        <row r="12710">
          <cell r="G12710" t="str">
            <v>GR-2020/06-0024</v>
          </cell>
        </row>
        <row r="12710">
          <cell r="I12710" t="str">
            <v>F</v>
          </cell>
          <cell r="J12710">
            <v>847.04</v>
          </cell>
          <cell r="K12710">
            <v>847.04</v>
          </cell>
          <cell r="L12710">
            <v>847.04</v>
          </cell>
          <cell r="M12710" t="str">
            <v>F</v>
          </cell>
          <cell r="N12710">
            <v>1</v>
          </cell>
        </row>
        <row r="12711">
          <cell r="I12711" t="str">
            <v>F</v>
          </cell>
          <cell r="J12711">
            <v>95.37</v>
          </cell>
          <cell r="K12711">
            <v>95.37</v>
          </cell>
          <cell r="L12711">
            <v>286.11</v>
          </cell>
          <cell r="M12711" t="str">
            <v>F</v>
          </cell>
          <cell r="N12711">
            <v>3</v>
          </cell>
        </row>
        <row r="12712">
          <cell r="F12712" t="str">
            <v>CAIU7691210</v>
          </cell>
          <cell r="G12712" t="str">
            <v>GR-2020/06-0039</v>
          </cell>
          <cell r="H12712" t="str">
            <v>202002-S0031</v>
          </cell>
          <cell r="I12712" t="str">
            <v>F</v>
          </cell>
          <cell r="J12712">
            <v>41746</v>
          </cell>
          <cell r="K12712">
            <v>41746</v>
          </cell>
          <cell r="L12712">
            <v>41746</v>
          </cell>
          <cell r="M12712" t="str">
            <v>F</v>
          </cell>
          <cell r="N12712">
            <v>1</v>
          </cell>
        </row>
        <row r="12713">
          <cell r="F12713" t="str">
            <v>CAIU7691210</v>
          </cell>
          <cell r="G12713" t="str">
            <v>GR-2020/06-0038</v>
          </cell>
          <cell r="H12713" t="str">
            <v>202005-S0025</v>
          </cell>
          <cell r="I12713" t="str">
            <v>F</v>
          </cell>
          <cell r="J12713">
            <v>1414.9</v>
          </cell>
          <cell r="K12713">
            <v>1414.9</v>
          </cell>
          <cell r="L12713">
            <v>1414.9</v>
          </cell>
          <cell r="M12713" t="str">
            <v>F</v>
          </cell>
          <cell r="N12713">
            <v>1</v>
          </cell>
        </row>
        <row r="12714">
          <cell r="F12714" t="str">
            <v>CAIU7691210</v>
          </cell>
          <cell r="G12714" t="str">
            <v>GR-2020/06-0037</v>
          </cell>
          <cell r="H12714" t="str">
            <v>202004-S0016, 202005-S0022, 202002-S0002, 202003-S0045, 202005-S0028, 202004-S0018</v>
          </cell>
          <cell r="I12714" t="str">
            <v>F</v>
          </cell>
          <cell r="J12714">
            <v>126232.36</v>
          </cell>
          <cell r="K12714">
            <v>126232.36</v>
          </cell>
          <cell r="L12714">
            <v>126232.36</v>
          </cell>
          <cell r="M12714" t="str">
            <v>F</v>
          </cell>
          <cell r="N12714">
            <v>1</v>
          </cell>
        </row>
        <row r="12715">
          <cell r="F12715" t="str">
            <v>CMAU6455697</v>
          </cell>
          <cell r="G12715" t="str">
            <v>GR-2020/06-0030</v>
          </cell>
          <cell r="H12715" t="str">
            <v>202002-S0012, 202003-S0009, 202002-S0071, 202001-S0016</v>
          </cell>
          <cell r="I12715" t="str">
            <v>F</v>
          </cell>
          <cell r="J12715">
            <v>109340.6</v>
          </cell>
          <cell r="K12715">
            <v>109340.6</v>
          </cell>
          <cell r="L12715">
            <v>109340.6</v>
          </cell>
          <cell r="M12715" t="str">
            <v>F</v>
          </cell>
          <cell r="N12715">
            <v>1</v>
          </cell>
        </row>
        <row r="12716">
          <cell r="G12716" t="str">
            <v>SPO-2020/09-0030, SPO-2020/11-0034, SPO-2021/02-0002, SPO-2021/01-0003, SPO-2020/11-0004, SPO-2020/09-0014, SPO-2020/12-0026</v>
          </cell>
        </row>
        <row r="12716">
          <cell r="I12716" t="str">
            <v>F</v>
          </cell>
          <cell r="J12716">
            <v>65200</v>
          </cell>
          <cell r="K12716">
            <v>65200</v>
          </cell>
          <cell r="L12716">
            <v>195600</v>
          </cell>
          <cell r="M12716" t="str">
            <v>F</v>
          </cell>
          <cell r="N12716">
            <v>3</v>
          </cell>
        </row>
        <row r="12717">
          <cell r="G12717" t="str">
            <v>GR-2020/06-0023</v>
          </cell>
        </row>
        <row r="12717">
          <cell r="I12717" t="str">
            <v>F</v>
          </cell>
          <cell r="J12717">
            <v>10.5</v>
          </cell>
          <cell r="K12717">
            <v>10.5</v>
          </cell>
          <cell r="L12717">
            <v>10.5</v>
          </cell>
          <cell r="M12717" t="str">
            <v>T</v>
          </cell>
          <cell r="N12717">
            <v>1</v>
          </cell>
        </row>
        <row r="12718">
          <cell r="G12718" t="str">
            <v>SPO-2020/09-0004, SPO-2021/12-0028, SPO-2021/10-0012, SPO-2020/12-0037, SPO-2020/09-0033</v>
          </cell>
        </row>
        <row r="12718">
          <cell r="I12718" t="str">
            <v>F</v>
          </cell>
          <cell r="J12718">
            <v>34428</v>
          </cell>
          <cell r="K12718">
            <v>34428</v>
          </cell>
          <cell r="L12718">
            <v>103284</v>
          </cell>
          <cell r="M12718" t="str">
            <v>F</v>
          </cell>
          <cell r="N12718">
            <v>3</v>
          </cell>
        </row>
        <row r="12719">
          <cell r="G12719" t="str">
            <v>SPO-2020/07-0015, SPO-2020/07-0008, SPO-2020/08-0015, SPO-2020/07-0014</v>
          </cell>
        </row>
        <row r="12719">
          <cell r="I12719" t="str">
            <v>F</v>
          </cell>
          <cell r="J12719">
            <v>86800</v>
          </cell>
          <cell r="K12719">
            <v>86800</v>
          </cell>
          <cell r="L12719">
            <v>260400</v>
          </cell>
          <cell r="M12719" t="str">
            <v>F</v>
          </cell>
          <cell r="N12719">
            <v>3</v>
          </cell>
        </row>
        <row r="12720">
          <cell r="G12720" t="str">
            <v>SPO-2020/07-0025</v>
          </cell>
        </row>
        <row r="12720">
          <cell r="I12720" t="str">
            <v>F</v>
          </cell>
          <cell r="J12720">
            <v>3625</v>
          </cell>
          <cell r="K12720">
            <v>3625</v>
          </cell>
          <cell r="L12720">
            <v>10875</v>
          </cell>
          <cell r="M12720" t="str">
            <v>F</v>
          </cell>
          <cell r="N12720">
            <v>3</v>
          </cell>
        </row>
        <row r="12721">
          <cell r="G12721" t="str">
            <v>GR-2020/06-0071</v>
          </cell>
        </row>
        <row r="12721">
          <cell r="I12721" t="str">
            <v>F</v>
          </cell>
          <cell r="J12721">
            <v>114.4</v>
          </cell>
          <cell r="K12721">
            <v>114.4</v>
          </cell>
          <cell r="L12721">
            <v>114.4</v>
          </cell>
          <cell r="M12721" t="str">
            <v>F</v>
          </cell>
          <cell r="N12721">
            <v>1</v>
          </cell>
        </row>
        <row r="12722">
          <cell r="F12722" t="str">
            <v>BMOU6208380</v>
          </cell>
          <cell r="G12722" t="str">
            <v>GR-2020/07-0013</v>
          </cell>
          <cell r="H12722" t="str">
            <v>202003-S0011, 201911-S0013, 202003-S0010, 202002-S0037, 202002-S0064, 201911-S0010, 202005-S0020, 202002-S0034, 202003-S0042, 201909-S0034, 202002-S0004, 201911-S0057, 201909-S0012, 201910-S0058, 202002-S0026, 201906-S0034, 202001-S0014, 202003-S0051, 202002-S0027, 202002-S0058</v>
          </cell>
          <cell r="I12722" t="str">
            <v>F</v>
          </cell>
          <cell r="J12722">
            <v>829223.43</v>
          </cell>
          <cell r="K12722">
            <v>829223.43</v>
          </cell>
          <cell r="L12722">
            <v>829223.43</v>
          </cell>
          <cell r="M12722" t="str">
            <v>F</v>
          </cell>
          <cell r="N12722">
            <v>1</v>
          </cell>
        </row>
        <row r="12723">
          <cell r="G12723" t="str">
            <v>GR-2020/06-0022</v>
          </cell>
        </row>
        <row r="12723">
          <cell r="I12723" t="str">
            <v>F</v>
          </cell>
          <cell r="J12723">
            <v>52.3</v>
          </cell>
          <cell r="K12723">
            <v>52.3</v>
          </cell>
          <cell r="L12723">
            <v>52.3</v>
          </cell>
          <cell r="M12723" t="str">
            <v>F</v>
          </cell>
          <cell r="N12723">
            <v>1</v>
          </cell>
        </row>
        <row r="12724">
          <cell r="G12724" t="str">
            <v>SPO-2020/07-0034, SPO-2020/09-0002</v>
          </cell>
        </row>
        <row r="12724">
          <cell r="I12724" t="str">
            <v>F</v>
          </cell>
          <cell r="J12724">
            <v>11900</v>
          </cell>
          <cell r="K12724">
            <v>11900</v>
          </cell>
          <cell r="L12724">
            <v>11900</v>
          </cell>
          <cell r="M12724" t="str">
            <v>F</v>
          </cell>
          <cell r="N12724">
            <v>1</v>
          </cell>
        </row>
        <row r="12725">
          <cell r="G12725" t="str">
            <v>GR-2020/06-0019</v>
          </cell>
        </row>
        <row r="12725">
          <cell r="I12725" t="str">
            <v>F</v>
          </cell>
          <cell r="J12725">
            <v>1464.32</v>
          </cell>
          <cell r="K12725">
            <v>1464.32</v>
          </cell>
          <cell r="L12725">
            <v>1464.32</v>
          </cell>
          <cell r="M12725" t="str">
            <v>T</v>
          </cell>
          <cell r="N12725">
            <v>1</v>
          </cell>
        </row>
        <row r="12726">
          <cell r="G12726" t="str">
            <v>SPO-2021/04-0012, SPO-2021/05-0049, SPO-2020/08-0046, SPO-2021/01-0075</v>
          </cell>
        </row>
        <row r="12726">
          <cell r="I12726" t="str">
            <v>F</v>
          </cell>
          <cell r="J12726">
            <v>42900</v>
          </cell>
          <cell r="K12726">
            <v>42900</v>
          </cell>
          <cell r="L12726">
            <v>128700</v>
          </cell>
          <cell r="M12726" t="str">
            <v>F</v>
          </cell>
          <cell r="N12726">
            <v>3</v>
          </cell>
        </row>
        <row r="12727">
          <cell r="G12727" t="str">
            <v>SPO-2020/07-0004</v>
          </cell>
        </row>
        <row r="12727">
          <cell r="I12727" t="str">
            <v>F</v>
          </cell>
          <cell r="J12727">
            <v>2700</v>
          </cell>
          <cell r="K12727">
            <v>2700</v>
          </cell>
          <cell r="L12727">
            <v>8100</v>
          </cell>
          <cell r="M12727" t="str">
            <v>F</v>
          </cell>
          <cell r="N12727">
            <v>3</v>
          </cell>
        </row>
        <row r="12728">
          <cell r="G12728" t="str">
            <v>SPO-2021/04-0022, SPO-2021/01-0050, SPO-2020/06-0040</v>
          </cell>
        </row>
        <row r="12728">
          <cell r="I12728" t="str">
            <v>F</v>
          </cell>
          <cell r="J12728">
            <v>7691</v>
          </cell>
          <cell r="K12728">
            <v>7691</v>
          </cell>
          <cell r="L12728">
            <v>7691</v>
          </cell>
          <cell r="M12728" t="str">
            <v>F</v>
          </cell>
          <cell r="N12728">
            <v>1</v>
          </cell>
        </row>
        <row r="12729">
          <cell r="G12729" t="str">
            <v>SPO-2020/12-0030, SPO-2020/10-0012, SPO-2020/08-0016, SPO-2020/07-0008</v>
          </cell>
        </row>
        <row r="12729">
          <cell r="I12729" t="str">
            <v>F</v>
          </cell>
          <cell r="J12729">
            <v>15750</v>
          </cell>
          <cell r="K12729">
            <v>15750</v>
          </cell>
          <cell r="L12729">
            <v>47250</v>
          </cell>
          <cell r="M12729" t="str">
            <v>F</v>
          </cell>
          <cell r="N12729">
            <v>3</v>
          </cell>
        </row>
        <row r="12730">
          <cell r="G12730" t="str">
            <v>GR-2020/06-0042</v>
          </cell>
        </row>
        <row r="12730">
          <cell r="I12730" t="str">
            <v>F</v>
          </cell>
          <cell r="J12730">
            <v>5171.25</v>
          </cell>
          <cell r="K12730">
            <v>5171.25</v>
          </cell>
          <cell r="L12730">
            <v>5171.25</v>
          </cell>
          <cell r="M12730" t="str">
            <v>F</v>
          </cell>
          <cell r="N12730">
            <v>1</v>
          </cell>
        </row>
        <row r="12731">
          <cell r="F12731" t="str">
            <v>CCLU7911470</v>
          </cell>
          <cell r="G12731" t="str">
            <v>GR-2020/06-0064</v>
          </cell>
          <cell r="H12731" t="str">
            <v>201905-S0025, 201906-S0032</v>
          </cell>
          <cell r="I12731" t="str">
            <v>F</v>
          </cell>
          <cell r="J12731">
            <v>29328</v>
          </cell>
          <cell r="K12731">
            <v>29328</v>
          </cell>
          <cell r="L12731">
            <v>126186.65</v>
          </cell>
          <cell r="M12731" t="str">
            <v>F</v>
          </cell>
          <cell r="N12731">
            <v>4.3026</v>
          </cell>
        </row>
        <row r="12732">
          <cell r="F12732" t="str">
            <v>HDMU6651315</v>
          </cell>
          <cell r="G12732" t="str">
            <v>GR-2020/06-0059</v>
          </cell>
          <cell r="H12732" t="str">
            <v>201809-S0042, 201912-S0057, 201910-S0067, 201911-S0033, 201910-S0019, 201911-S0051, 201911-S0044, 202001-S0010, 202002-S0029, 202003-S0044</v>
          </cell>
          <cell r="I12732" t="str">
            <v>F</v>
          </cell>
          <cell r="J12732">
            <v>16811.31</v>
          </cell>
          <cell r="K12732">
            <v>16811.31</v>
          </cell>
          <cell r="L12732">
            <v>72332.34</v>
          </cell>
          <cell r="M12732" t="str">
            <v>F</v>
          </cell>
          <cell r="N12732">
            <v>4.3026</v>
          </cell>
        </row>
        <row r="12733">
          <cell r="G12733" t="str">
            <v>SPO-2020/10-0046</v>
          </cell>
        </row>
        <row r="12733">
          <cell r="I12733" t="str">
            <v>F</v>
          </cell>
          <cell r="J12733">
            <v>3285</v>
          </cell>
          <cell r="K12733">
            <v>3285</v>
          </cell>
          <cell r="L12733">
            <v>9855</v>
          </cell>
          <cell r="M12733" t="str">
            <v>F</v>
          </cell>
          <cell r="N12733">
            <v>3</v>
          </cell>
        </row>
        <row r="12734">
          <cell r="F12734" t="str">
            <v>HMMU6159371</v>
          </cell>
          <cell r="G12734" t="str">
            <v>GR-2020/06-0048</v>
          </cell>
          <cell r="H12734" t="str">
            <v>202002-S0009</v>
          </cell>
          <cell r="I12734" t="str">
            <v>F</v>
          </cell>
          <cell r="J12734">
            <v>10500</v>
          </cell>
          <cell r="K12734">
            <v>10500</v>
          </cell>
          <cell r="L12734">
            <v>45436.65</v>
          </cell>
          <cell r="M12734" t="str">
            <v>F</v>
          </cell>
          <cell r="N12734">
            <v>4.3273</v>
          </cell>
        </row>
        <row r="12735">
          <cell r="G12735" t="str">
            <v>SPO-2020/06-0029</v>
          </cell>
        </row>
        <row r="12735">
          <cell r="I12735" t="str">
            <v>F</v>
          </cell>
          <cell r="J12735">
            <v>1200</v>
          </cell>
          <cell r="K12735">
            <v>1200</v>
          </cell>
          <cell r="L12735">
            <v>3600</v>
          </cell>
          <cell r="M12735" t="str">
            <v>F</v>
          </cell>
          <cell r="N12735">
            <v>3</v>
          </cell>
        </row>
        <row r="12736">
          <cell r="G12736" t="str">
            <v>GR-2020/06-0021</v>
          </cell>
        </row>
        <row r="12736">
          <cell r="I12736" t="str">
            <v>F</v>
          </cell>
          <cell r="J12736">
            <v>19.78</v>
          </cell>
          <cell r="K12736">
            <v>19.78</v>
          </cell>
          <cell r="L12736">
            <v>19.78</v>
          </cell>
          <cell r="M12736" t="str">
            <v>F</v>
          </cell>
          <cell r="N12736">
            <v>1</v>
          </cell>
        </row>
        <row r="12737">
          <cell r="G12737" t="str">
            <v>GR-2020/06-0020</v>
          </cell>
        </row>
        <row r="12737">
          <cell r="I12737" t="str">
            <v>F</v>
          </cell>
          <cell r="J12737">
            <v>5617.68</v>
          </cell>
          <cell r="K12737">
            <v>5617.68</v>
          </cell>
          <cell r="L12737">
            <v>5617.68</v>
          </cell>
          <cell r="M12737" t="str">
            <v>F</v>
          </cell>
          <cell r="N12737">
            <v>1</v>
          </cell>
        </row>
        <row r="12738">
          <cell r="G12738" t="str">
            <v>GR-2020/06-0017</v>
          </cell>
        </row>
        <row r="12738">
          <cell r="I12738" t="str">
            <v>F</v>
          </cell>
          <cell r="J12738">
            <v>107</v>
          </cell>
          <cell r="K12738">
            <v>107</v>
          </cell>
          <cell r="L12738">
            <v>107</v>
          </cell>
          <cell r="M12738" t="str">
            <v>F</v>
          </cell>
          <cell r="N12738">
            <v>1</v>
          </cell>
        </row>
        <row r="12739">
          <cell r="F12739" t="str">
            <v>BSIU9912716</v>
          </cell>
          <cell r="G12739" t="str">
            <v>GR-2020/06-0061</v>
          </cell>
        </row>
        <row r="12739">
          <cell r="I12739" t="str">
            <v>F</v>
          </cell>
          <cell r="J12739">
            <v>664.5</v>
          </cell>
          <cell r="K12739">
            <v>664.5</v>
          </cell>
          <cell r="L12739">
            <v>2859.08</v>
          </cell>
          <cell r="M12739" t="str">
            <v>F</v>
          </cell>
          <cell r="N12739">
            <v>4.3026</v>
          </cell>
        </row>
        <row r="12740">
          <cell r="F12740" t="str">
            <v>BSIU9912716</v>
          </cell>
          <cell r="G12740" t="str">
            <v>GR-2020/06-0060</v>
          </cell>
          <cell r="H12740" t="str">
            <v>201906-S0013, 202002-S0001, 201910-S0088, 201911-S0069, 201910-S0065, 202003-S0019, 201911-S0050</v>
          </cell>
          <cell r="I12740" t="str">
            <v>F</v>
          </cell>
          <cell r="J12740">
            <v>15239.67</v>
          </cell>
          <cell r="K12740">
            <v>15239.67</v>
          </cell>
          <cell r="L12740">
            <v>65570.2</v>
          </cell>
          <cell r="M12740" t="str">
            <v>F</v>
          </cell>
          <cell r="N12740">
            <v>4.3026</v>
          </cell>
        </row>
        <row r="12741">
          <cell r="G12741" t="str">
            <v>GR-2020/06-0018</v>
          </cell>
        </row>
        <row r="12741">
          <cell r="I12741" t="str">
            <v>F</v>
          </cell>
          <cell r="J12741">
            <v>2834.75</v>
          </cell>
          <cell r="K12741">
            <v>2834.75</v>
          </cell>
          <cell r="L12741">
            <v>2834.75</v>
          </cell>
          <cell r="M12741" t="str">
            <v>F</v>
          </cell>
          <cell r="N12741">
            <v>1</v>
          </cell>
        </row>
        <row r="12742">
          <cell r="F12742" t="str">
            <v>TCNU7455265</v>
          </cell>
          <cell r="G12742" t="str">
            <v>GR-2020/06-0063</v>
          </cell>
          <cell r="H12742" t="str">
            <v>201910-S0065, 201904-S0026, 201809-S0026, 202003-S0039, 201912-S0035, 202002-S0001, 201911-S0040, 202004-S0001</v>
          </cell>
          <cell r="I12742" t="str">
            <v>F</v>
          </cell>
          <cell r="J12742">
            <v>19796.02</v>
          </cell>
          <cell r="K12742">
            <v>19796.02</v>
          </cell>
          <cell r="L12742">
            <v>85174.36</v>
          </cell>
          <cell r="M12742" t="str">
            <v>F</v>
          </cell>
          <cell r="N12742">
            <v>4.3026</v>
          </cell>
        </row>
        <row r="12743">
          <cell r="F12743" t="str">
            <v>HMMU6175768</v>
          </cell>
          <cell r="G12743" t="str">
            <v>GR-2020/06-0051</v>
          </cell>
          <cell r="H12743" t="str">
            <v>201904-S0005, 201910-S0063, 202002-S0054</v>
          </cell>
          <cell r="I12743" t="str">
            <v>F</v>
          </cell>
          <cell r="J12743">
            <v>19534.05</v>
          </cell>
          <cell r="K12743">
            <v>19534.05</v>
          </cell>
          <cell r="L12743">
            <v>84529.69</v>
          </cell>
          <cell r="M12743" t="str">
            <v>F</v>
          </cell>
          <cell r="N12743">
            <v>4.3273</v>
          </cell>
        </row>
        <row r="12744">
          <cell r="F12744" t="str">
            <v>HDMU6675277</v>
          </cell>
          <cell r="G12744" t="str">
            <v>GR-2020/06-0058</v>
          </cell>
          <cell r="H12744" t="str">
            <v>201810-S0024, 201912-S0046, 202002-S0038, 201911-S0051</v>
          </cell>
          <cell r="I12744" t="str">
            <v>F</v>
          </cell>
          <cell r="J12744">
            <v>20363.67</v>
          </cell>
          <cell r="K12744">
            <v>20363.67</v>
          </cell>
          <cell r="L12744">
            <v>87616.73</v>
          </cell>
          <cell r="M12744" t="str">
            <v>F</v>
          </cell>
          <cell r="N12744">
            <v>4.3026</v>
          </cell>
        </row>
        <row r="12745">
          <cell r="F12745" t="str">
            <v>HMMU6183146</v>
          </cell>
          <cell r="G12745" t="str">
            <v>GR-2020/06-0049</v>
          </cell>
          <cell r="H12745" t="str">
            <v>202002-S0054, 201904-S0005, 201910-S0063</v>
          </cell>
          <cell r="I12745" t="str">
            <v>F</v>
          </cell>
          <cell r="J12745">
            <v>19347.3</v>
          </cell>
          <cell r="K12745">
            <v>19347.3</v>
          </cell>
          <cell r="L12745">
            <v>83721.57</v>
          </cell>
          <cell r="M12745" t="str">
            <v>F</v>
          </cell>
          <cell r="N12745">
            <v>4.3273</v>
          </cell>
        </row>
        <row r="12746">
          <cell r="F12746" t="str">
            <v>GAOU6368710</v>
          </cell>
          <cell r="G12746" t="str">
            <v>GR-2020/06-0065</v>
          </cell>
          <cell r="H12746" t="str">
            <v>201904-S0026, 201911-S0050, 201910-S0065</v>
          </cell>
          <cell r="I12746" t="str">
            <v>F</v>
          </cell>
          <cell r="J12746">
            <v>17032.95</v>
          </cell>
          <cell r="K12746">
            <v>17032.95</v>
          </cell>
          <cell r="L12746">
            <v>73285.97</v>
          </cell>
          <cell r="M12746" t="str">
            <v>F</v>
          </cell>
          <cell r="N12746">
            <v>4.3026</v>
          </cell>
        </row>
        <row r="12747">
          <cell r="G12747" t="str">
            <v>GR-2020/06-0015</v>
          </cell>
        </row>
        <row r="12747">
          <cell r="I12747" t="str">
            <v>F</v>
          </cell>
          <cell r="J12747">
            <v>1767.8</v>
          </cell>
          <cell r="K12747">
            <v>1767.8</v>
          </cell>
          <cell r="L12747">
            <v>1767.8</v>
          </cell>
          <cell r="M12747" t="str">
            <v>F</v>
          </cell>
          <cell r="N12747">
            <v>1</v>
          </cell>
        </row>
        <row r="12748">
          <cell r="G12748" t="str">
            <v>SPO-2020/08-0023, SPO-2020/07-0012, SPO-2020/09-0004, SPO-2020/07-0022</v>
          </cell>
        </row>
        <row r="12748">
          <cell r="I12748" t="str">
            <v>F</v>
          </cell>
          <cell r="J12748">
            <v>37771.9</v>
          </cell>
          <cell r="K12748">
            <v>37771.9</v>
          </cell>
          <cell r="L12748">
            <v>113315.7</v>
          </cell>
          <cell r="M12748" t="str">
            <v>F</v>
          </cell>
          <cell r="N12748">
            <v>3</v>
          </cell>
        </row>
        <row r="12749">
          <cell r="I12749" t="str">
            <v>F</v>
          </cell>
          <cell r="J12749">
            <v>4020</v>
          </cell>
          <cell r="K12749">
            <v>4020</v>
          </cell>
          <cell r="L12749">
            <v>12060</v>
          </cell>
          <cell r="M12749" t="str">
            <v>F</v>
          </cell>
          <cell r="N12749">
            <v>3</v>
          </cell>
        </row>
        <row r="12750">
          <cell r="G12750" t="str">
            <v>GR-2020/06-0014</v>
          </cell>
        </row>
        <row r="12750">
          <cell r="I12750" t="str">
            <v>F</v>
          </cell>
          <cell r="J12750">
            <v>130.75</v>
          </cell>
          <cell r="K12750">
            <v>130.75</v>
          </cell>
          <cell r="L12750">
            <v>130.75</v>
          </cell>
          <cell r="M12750" t="str">
            <v>F</v>
          </cell>
          <cell r="N12750">
            <v>1</v>
          </cell>
        </row>
        <row r="12751">
          <cell r="G12751" t="str">
            <v>SPO-2020/08-0004</v>
          </cell>
        </row>
        <row r="12751">
          <cell r="I12751" t="str">
            <v>F</v>
          </cell>
          <cell r="J12751">
            <v>5107.2</v>
          </cell>
          <cell r="K12751">
            <v>5107.2</v>
          </cell>
          <cell r="L12751">
            <v>15321.6</v>
          </cell>
          <cell r="M12751" t="str">
            <v>F</v>
          </cell>
          <cell r="N12751">
            <v>3</v>
          </cell>
        </row>
        <row r="12752">
          <cell r="G12752" t="str">
            <v>SPO-2020/07-0013, SPO-2021/04-0002, SPO-2020/10-0006</v>
          </cell>
        </row>
        <row r="12752">
          <cell r="I12752" t="str">
            <v>F</v>
          </cell>
          <cell r="J12752">
            <v>90200</v>
          </cell>
          <cell r="K12752">
            <v>90200</v>
          </cell>
          <cell r="L12752">
            <v>270600</v>
          </cell>
          <cell r="M12752" t="str">
            <v>F</v>
          </cell>
          <cell r="N12752">
            <v>3</v>
          </cell>
        </row>
        <row r="12753">
          <cell r="I12753" t="str">
            <v>F</v>
          </cell>
          <cell r="J12753">
            <v>4300</v>
          </cell>
          <cell r="K12753">
            <v>4300</v>
          </cell>
          <cell r="L12753">
            <v>12900</v>
          </cell>
          <cell r="M12753" t="str">
            <v>F</v>
          </cell>
          <cell r="N12753">
            <v>3</v>
          </cell>
        </row>
        <row r="12754">
          <cell r="G12754" t="str">
            <v>SPO-2020/06-0039</v>
          </cell>
        </row>
        <row r="12754">
          <cell r="I12754" t="str">
            <v>F</v>
          </cell>
          <cell r="J12754">
            <v>3400</v>
          </cell>
          <cell r="K12754">
            <v>3400</v>
          </cell>
          <cell r="L12754">
            <v>3400</v>
          </cell>
          <cell r="M12754" t="str">
            <v>F</v>
          </cell>
          <cell r="N12754">
            <v>1</v>
          </cell>
        </row>
        <row r="12755">
          <cell r="G12755" t="str">
            <v>GR-2020/06-0013</v>
          </cell>
        </row>
        <row r="12755">
          <cell r="I12755" t="str">
            <v>F</v>
          </cell>
          <cell r="J12755">
            <v>2915.19</v>
          </cell>
          <cell r="K12755">
            <v>2915.19</v>
          </cell>
          <cell r="L12755">
            <v>2915.19</v>
          </cell>
          <cell r="M12755" t="str">
            <v>F</v>
          </cell>
          <cell r="N12755">
            <v>1</v>
          </cell>
        </row>
        <row r="12756">
          <cell r="G12756" t="str">
            <v>SPO-2020/07-0025</v>
          </cell>
        </row>
        <row r="12756">
          <cell r="I12756" t="str">
            <v>F</v>
          </cell>
          <cell r="J12756">
            <v>2764.8</v>
          </cell>
          <cell r="K12756">
            <v>2764.8</v>
          </cell>
          <cell r="L12756">
            <v>8294.4</v>
          </cell>
          <cell r="M12756" t="str">
            <v>F</v>
          </cell>
          <cell r="N12756">
            <v>3</v>
          </cell>
        </row>
        <row r="12757">
          <cell r="G12757" t="str">
            <v>SPO-2020/06-0025, SPO-2020/06-0040</v>
          </cell>
        </row>
        <row r="12757">
          <cell r="I12757" t="str">
            <v>F</v>
          </cell>
          <cell r="J12757">
            <v>15100</v>
          </cell>
          <cell r="K12757">
            <v>15100</v>
          </cell>
          <cell r="L12757">
            <v>45300</v>
          </cell>
          <cell r="M12757" t="str">
            <v>F</v>
          </cell>
          <cell r="N12757">
            <v>3</v>
          </cell>
        </row>
        <row r="12758">
          <cell r="G12758" t="str">
            <v>SPO-2020/06-0031</v>
          </cell>
        </row>
        <row r="12758">
          <cell r="I12758" t="str">
            <v>F</v>
          </cell>
          <cell r="J12758">
            <v>1950</v>
          </cell>
          <cell r="K12758">
            <v>1950</v>
          </cell>
          <cell r="L12758">
            <v>5850</v>
          </cell>
          <cell r="M12758" t="str">
            <v>F</v>
          </cell>
          <cell r="N12758">
            <v>3</v>
          </cell>
        </row>
        <row r="12759">
          <cell r="G12759" t="str">
            <v>SPO-2020/06-0029</v>
          </cell>
        </row>
        <row r="12759">
          <cell r="I12759" t="str">
            <v>F</v>
          </cell>
          <cell r="J12759">
            <v>6650</v>
          </cell>
          <cell r="K12759">
            <v>6650</v>
          </cell>
          <cell r="L12759">
            <v>19950</v>
          </cell>
          <cell r="M12759" t="str">
            <v>F</v>
          </cell>
          <cell r="N12759">
            <v>3</v>
          </cell>
        </row>
        <row r="12760">
          <cell r="G12760" t="str">
            <v>SPO-2020/07-0027</v>
          </cell>
        </row>
        <row r="12760">
          <cell r="I12760" t="str">
            <v>F</v>
          </cell>
          <cell r="J12760">
            <v>2697.5</v>
          </cell>
          <cell r="K12760">
            <v>2697.5</v>
          </cell>
          <cell r="L12760">
            <v>8092.5</v>
          </cell>
          <cell r="M12760" t="str">
            <v>F</v>
          </cell>
          <cell r="N12760">
            <v>3</v>
          </cell>
        </row>
        <row r="12761">
          <cell r="G12761" t="str">
            <v>GR-2020/06-0016</v>
          </cell>
        </row>
        <row r="12761">
          <cell r="I12761" t="str">
            <v>F</v>
          </cell>
          <cell r="J12761">
            <v>1482.32</v>
          </cell>
          <cell r="K12761">
            <v>1482.32</v>
          </cell>
          <cell r="L12761">
            <v>1482.32</v>
          </cell>
          <cell r="M12761" t="str">
            <v>F</v>
          </cell>
          <cell r="N12761">
            <v>1</v>
          </cell>
        </row>
        <row r="12762">
          <cell r="G12762" t="str">
            <v>GR-2020/06-0012, GR-2020/06-0011</v>
          </cell>
        </row>
        <row r="12762">
          <cell r="I12762" t="str">
            <v>F</v>
          </cell>
          <cell r="J12762">
            <v>1900</v>
          </cell>
          <cell r="K12762">
            <v>1900</v>
          </cell>
          <cell r="L12762">
            <v>1900</v>
          </cell>
          <cell r="M12762" t="str">
            <v>F</v>
          </cell>
          <cell r="N12762">
            <v>1</v>
          </cell>
        </row>
        <row r="12763">
          <cell r="G12763" t="str">
            <v>GR-2020/05-0049</v>
          </cell>
        </row>
        <row r="12763">
          <cell r="I12763" t="str">
            <v>F</v>
          </cell>
          <cell r="J12763">
            <v>6635</v>
          </cell>
          <cell r="K12763">
            <v>6635</v>
          </cell>
          <cell r="L12763">
            <v>6635</v>
          </cell>
          <cell r="M12763" t="str">
            <v>F</v>
          </cell>
          <cell r="N12763">
            <v>1</v>
          </cell>
        </row>
        <row r="12764">
          <cell r="G12764" t="str">
            <v>GR-2020/05-0048</v>
          </cell>
        </row>
        <row r="12764">
          <cell r="I12764" t="str">
            <v>F</v>
          </cell>
          <cell r="J12764">
            <v>1482.32</v>
          </cell>
          <cell r="K12764">
            <v>1482.32</v>
          </cell>
          <cell r="L12764">
            <v>1482.32</v>
          </cell>
          <cell r="M12764" t="str">
            <v>F</v>
          </cell>
          <cell r="N12764">
            <v>1</v>
          </cell>
        </row>
        <row r="12765">
          <cell r="G12765" t="str">
            <v>GR-2020/05-0040</v>
          </cell>
        </row>
        <row r="12765">
          <cell r="I12765" t="str">
            <v>F</v>
          </cell>
          <cell r="J12765">
            <v>1482.32</v>
          </cell>
          <cell r="K12765">
            <v>1482.32</v>
          </cell>
          <cell r="L12765">
            <v>1482.32</v>
          </cell>
          <cell r="M12765" t="str">
            <v>F</v>
          </cell>
          <cell r="N12765">
            <v>1</v>
          </cell>
        </row>
        <row r="12766">
          <cell r="G12766" t="str">
            <v>SPO-2020/07-0021</v>
          </cell>
        </row>
        <row r="12766">
          <cell r="I12766" t="str">
            <v>F</v>
          </cell>
          <cell r="J12766">
            <v>1440</v>
          </cell>
          <cell r="K12766">
            <v>1440</v>
          </cell>
          <cell r="L12766">
            <v>4320</v>
          </cell>
          <cell r="M12766" t="str">
            <v>F</v>
          </cell>
          <cell r="N12766">
            <v>3</v>
          </cell>
        </row>
        <row r="12767">
          <cell r="G12767" t="str">
            <v>SPO-2020/09-0032, SPO-2021/01-0089, SPO-2020/11-0001</v>
          </cell>
        </row>
        <row r="12767">
          <cell r="I12767" t="str">
            <v>F</v>
          </cell>
          <cell r="J12767">
            <v>48567.2</v>
          </cell>
          <cell r="K12767">
            <v>48567.2</v>
          </cell>
          <cell r="L12767">
            <v>145701.6</v>
          </cell>
          <cell r="M12767" t="str">
            <v>F</v>
          </cell>
          <cell r="N12767">
            <v>3</v>
          </cell>
        </row>
        <row r="12768">
          <cell r="G12768" t="str">
            <v>SPO-2020/07-0015, SPO-2021/08-0020, SPO-2020/07-0014</v>
          </cell>
        </row>
        <row r="12768">
          <cell r="I12768" t="str">
            <v>F</v>
          </cell>
          <cell r="J12768">
            <v>101255</v>
          </cell>
          <cell r="K12768">
            <v>101255</v>
          </cell>
          <cell r="L12768">
            <v>303765</v>
          </cell>
          <cell r="M12768" t="str">
            <v>F</v>
          </cell>
          <cell r="N12768">
            <v>3</v>
          </cell>
        </row>
        <row r="12769">
          <cell r="G12769" t="str">
            <v>SPO-2020/07-0028</v>
          </cell>
        </row>
        <row r="12769">
          <cell r="I12769" t="str">
            <v>F</v>
          </cell>
          <cell r="J12769">
            <v>9715.2</v>
          </cell>
          <cell r="K12769">
            <v>9715.2</v>
          </cell>
          <cell r="L12769">
            <v>9715.2</v>
          </cell>
          <cell r="M12769" t="str">
            <v>F</v>
          </cell>
          <cell r="N12769">
            <v>1</v>
          </cell>
        </row>
        <row r="12770">
          <cell r="G12770" t="str">
            <v>SPO-2020/08-0021</v>
          </cell>
        </row>
        <row r="12770">
          <cell r="I12770" t="str">
            <v>F</v>
          </cell>
          <cell r="J12770">
            <v>19140</v>
          </cell>
          <cell r="K12770">
            <v>19140</v>
          </cell>
          <cell r="L12770">
            <v>57420</v>
          </cell>
          <cell r="M12770" t="str">
            <v>F</v>
          </cell>
          <cell r="N12770">
            <v>3</v>
          </cell>
        </row>
        <row r="12771">
          <cell r="G12771" t="str">
            <v>SPO-2020/07-0025, SPO-2020/06-0031</v>
          </cell>
        </row>
        <row r="12771">
          <cell r="I12771" t="str">
            <v>F</v>
          </cell>
          <cell r="J12771">
            <v>61076</v>
          </cell>
          <cell r="K12771">
            <v>61076</v>
          </cell>
          <cell r="L12771">
            <v>183228</v>
          </cell>
          <cell r="M12771" t="str">
            <v>F</v>
          </cell>
          <cell r="N12771">
            <v>3</v>
          </cell>
        </row>
        <row r="12772">
          <cell r="G12772" t="str">
            <v>SPO-2020/08-0001</v>
          </cell>
        </row>
        <row r="12772">
          <cell r="I12772" t="str">
            <v>F</v>
          </cell>
          <cell r="J12772">
            <v>24720</v>
          </cell>
          <cell r="K12772">
            <v>24720</v>
          </cell>
          <cell r="L12772">
            <v>74160</v>
          </cell>
          <cell r="M12772" t="str">
            <v>F</v>
          </cell>
          <cell r="N12772">
            <v>3</v>
          </cell>
        </row>
        <row r="12773">
          <cell r="G12773" t="str">
            <v>SPO-2020/11-0021, SPO-2020/08-0003</v>
          </cell>
        </row>
        <row r="12773">
          <cell r="I12773" t="str">
            <v>F</v>
          </cell>
          <cell r="J12773">
            <v>50234.82</v>
          </cell>
          <cell r="K12773">
            <v>50234.82</v>
          </cell>
          <cell r="L12773">
            <v>150704.46</v>
          </cell>
          <cell r="M12773" t="str">
            <v>F</v>
          </cell>
          <cell r="N12773">
            <v>3</v>
          </cell>
        </row>
        <row r="12774">
          <cell r="I12774" t="str">
            <v>T</v>
          </cell>
          <cell r="J12774">
            <v>1325.5</v>
          </cell>
          <cell r="K12774">
            <v>1325.5</v>
          </cell>
          <cell r="L12774">
            <v>3976.5</v>
          </cell>
          <cell r="M12774" t="str">
            <v>F</v>
          </cell>
          <cell r="N12774">
            <v>3</v>
          </cell>
        </row>
        <row r="12775">
          <cell r="G12775" t="str">
            <v>SPO-2020/07-0003</v>
          </cell>
        </row>
        <row r="12775">
          <cell r="I12775" t="str">
            <v>F</v>
          </cell>
          <cell r="J12775">
            <v>42425.5</v>
          </cell>
          <cell r="K12775">
            <v>42425.5</v>
          </cell>
          <cell r="L12775">
            <v>127276.5</v>
          </cell>
          <cell r="M12775" t="str">
            <v>F</v>
          </cell>
          <cell r="N12775">
            <v>3</v>
          </cell>
        </row>
        <row r="12776">
          <cell r="I12776" t="str">
            <v>T</v>
          </cell>
          <cell r="J12776">
            <v>0</v>
          </cell>
          <cell r="K12776">
            <v>0</v>
          </cell>
          <cell r="L12776">
            <v>0</v>
          </cell>
          <cell r="M12776" t="str">
            <v>F</v>
          </cell>
          <cell r="N12776">
            <v>1</v>
          </cell>
        </row>
        <row r="12777">
          <cell r="G12777" t="str">
            <v>SPO-2020/09-0001, SPO-2020/06-0013</v>
          </cell>
        </row>
        <row r="12777">
          <cell r="I12777" t="str">
            <v>F</v>
          </cell>
          <cell r="J12777">
            <v>7400</v>
          </cell>
          <cell r="K12777">
            <v>7400</v>
          </cell>
          <cell r="L12777">
            <v>22200</v>
          </cell>
          <cell r="M12777" t="str">
            <v>F</v>
          </cell>
          <cell r="N12777">
            <v>3</v>
          </cell>
        </row>
        <row r="12778">
          <cell r="G12778" t="str">
            <v>GR-2020/05-0037</v>
          </cell>
        </row>
        <row r="12778">
          <cell r="I12778" t="str">
            <v>F</v>
          </cell>
          <cell r="J12778">
            <v>139.15</v>
          </cell>
          <cell r="K12778">
            <v>139.15</v>
          </cell>
          <cell r="L12778">
            <v>139.15</v>
          </cell>
          <cell r="M12778" t="str">
            <v>F</v>
          </cell>
          <cell r="N12778">
            <v>1</v>
          </cell>
        </row>
        <row r="12779">
          <cell r="G12779" t="str">
            <v>SPO-2020/10-0029, SPO-2020/09-0010, SPO-2020/07-0029, SPO-2020/08-0033</v>
          </cell>
        </row>
        <row r="12779">
          <cell r="I12779" t="str">
            <v>F</v>
          </cell>
          <cell r="J12779">
            <v>126429</v>
          </cell>
          <cell r="K12779">
            <v>126429</v>
          </cell>
          <cell r="L12779">
            <v>379287</v>
          </cell>
          <cell r="M12779" t="str">
            <v>F</v>
          </cell>
          <cell r="N12779">
            <v>3</v>
          </cell>
        </row>
        <row r="12780">
          <cell r="G12780" t="str">
            <v>SPO-2021/01-0056, SPO-2021/01-0081, SPO-2021/03-0005, SPO-2021/05-0001</v>
          </cell>
        </row>
        <row r="12780">
          <cell r="I12780" t="str">
            <v>F</v>
          </cell>
          <cell r="J12780">
            <v>30960</v>
          </cell>
          <cell r="K12780">
            <v>30960</v>
          </cell>
          <cell r="L12780">
            <v>92880</v>
          </cell>
          <cell r="M12780" t="str">
            <v>F</v>
          </cell>
          <cell r="N12780">
            <v>3</v>
          </cell>
        </row>
        <row r="12781">
          <cell r="F12781" t="str">
            <v>HMMU6106480</v>
          </cell>
          <cell r="G12781" t="str">
            <v>GR-2020/06-0036</v>
          </cell>
        </row>
        <row r="12781">
          <cell r="I12781" t="str">
            <v>F</v>
          </cell>
          <cell r="J12781">
            <v>3279</v>
          </cell>
          <cell r="K12781">
            <v>3279</v>
          </cell>
          <cell r="L12781">
            <v>14386.61</v>
          </cell>
          <cell r="M12781" t="str">
            <v>F</v>
          </cell>
          <cell r="N12781">
            <v>4.3875</v>
          </cell>
        </row>
        <row r="12782">
          <cell r="F12782" t="str">
            <v>HMMU6106480</v>
          </cell>
          <cell r="G12782" t="str">
            <v>GR-2020/06-0035</v>
          </cell>
          <cell r="H12782" t="str">
            <v>201909-S0034, 202003-S0010</v>
          </cell>
          <cell r="I12782" t="str">
            <v>F</v>
          </cell>
          <cell r="J12782">
            <v>398.4</v>
          </cell>
          <cell r="K12782">
            <v>398.4</v>
          </cell>
          <cell r="L12782">
            <v>1747.98</v>
          </cell>
          <cell r="M12782" t="str">
            <v>F</v>
          </cell>
          <cell r="N12782">
            <v>4.3875</v>
          </cell>
        </row>
        <row r="12783">
          <cell r="F12783" t="str">
            <v>HMMU6106480</v>
          </cell>
          <cell r="G12783" t="str">
            <v>GR-2020/06-0031</v>
          </cell>
          <cell r="H12783" t="str">
            <v>201911-S0090, 202003-S0008, 202001-S0017, 202002-S0005, 201912-S0010, 202002-S0050, 202002-S0025</v>
          </cell>
          <cell r="I12783" t="str">
            <v>F</v>
          </cell>
          <cell r="J12783">
            <v>14208</v>
          </cell>
          <cell r="K12783">
            <v>14208</v>
          </cell>
          <cell r="L12783">
            <v>62337.6</v>
          </cell>
          <cell r="M12783" t="str">
            <v>F</v>
          </cell>
          <cell r="N12783">
            <v>4.3875</v>
          </cell>
        </row>
        <row r="12784">
          <cell r="G12784" t="str">
            <v>SPO-2020/06-0014</v>
          </cell>
        </row>
        <row r="12784">
          <cell r="I12784" t="str">
            <v>F</v>
          </cell>
          <cell r="J12784">
            <v>1650</v>
          </cell>
          <cell r="K12784">
            <v>1650</v>
          </cell>
          <cell r="L12784">
            <v>4950</v>
          </cell>
          <cell r="M12784" t="str">
            <v>F</v>
          </cell>
          <cell r="N12784">
            <v>3</v>
          </cell>
        </row>
        <row r="12785">
          <cell r="G12785" t="str">
            <v>GR-2020/05-0035</v>
          </cell>
        </row>
        <row r="12785">
          <cell r="I12785" t="str">
            <v>F</v>
          </cell>
          <cell r="J12785">
            <v>140.2</v>
          </cell>
          <cell r="K12785">
            <v>140.2</v>
          </cell>
          <cell r="L12785">
            <v>140.2</v>
          </cell>
          <cell r="M12785" t="str">
            <v>T</v>
          </cell>
          <cell r="N12785">
            <v>1</v>
          </cell>
        </row>
        <row r="12786">
          <cell r="G12786" t="str">
            <v>SPO-2020/08-0005</v>
          </cell>
        </row>
        <row r="12786">
          <cell r="I12786" t="str">
            <v>F</v>
          </cell>
          <cell r="J12786">
            <v>24062</v>
          </cell>
          <cell r="K12786">
            <v>24062</v>
          </cell>
          <cell r="L12786">
            <v>72186</v>
          </cell>
          <cell r="M12786" t="str">
            <v>F</v>
          </cell>
          <cell r="N12786">
            <v>3</v>
          </cell>
        </row>
        <row r="12787">
          <cell r="G12787" t="str">
            <v>SPO-2020/07-0030</v>
          </cell>
        </row>
        <row r="12787">
          <cell r="I12787" t="str">
            <v>F</v>
          </cell>
          <cell r="J12787">
            <v>36000</v>
          </cell>
          <cell r="K12787">
            <v>36000</v>
          </cell>
          <cell r="L12787">
            <v>108000</v>
          </cell>
          <cell r="M12787" t="str">
            <v>F</v>
          </cell>
          <cell r="N12787">
            <v>3</v>
          </cell>
        </row>
        <row r="12788">
          <cell r="G12788" t="str">
            <v>SPO-2020/06-0013, SPO-2020/09-0001</v>
          </cell>
        </row>
        <row r="12788">
          <cell r="I12788" t="str">
            <v>F</v>
          </cell>
          <cell r="J12788">
            <v>25791</v>
          </cell>
          <cell r="K12788">
            <v>25791</v>
          </cell>
          <cell r="L12788">
            <v>77373</v>
          </cell>
          <cell r="M12788" t="str">
            <v>F</v>
          </cell>
          <cell r="N12788">
            <v>3</v>
          </cell>
        </row>
        <row r="12789">
          <cell r="G12789" t="str">
            <v>SPO-2020/07-0020, SPO-2020/07-0019, SPO-2020/09-0021, SPO-2020/08-0025</v>
          </cell>
        </row>
        <row r="12789">
          <cell r="I12789" t="str">
            <v>F</v>
          </cell>
          <cell r="J12789">
            <v>36585</v>
          </cell>
          <cell r="K12789">
            <v>36585</v>
          </cell>
          <cell r="L12789">
            <v>146340</v>
          </cell>
          <cell r="M12789" t="str">
            <v>F</v>
          </cell>
          <cell r="N12789">
            <v>4</v>
          </cell>
        </row>
        <row r="12790">
          <cell r="F12790" t="str">
            <v>MSKU1625615</v>
          </cell>
          <cell r="G12790" t="str">
            <v>GR-2020/06-0001</v>
          </cell>
          <cell r="H12790" t="str">
            <v>201904-S0080, 202003-S0046, 201908-S0029, 202003-S0018</v>
          </cell>
          <cell r="I12790" t="str">
            <v>F</v>
          </cell>
          <cell r="J12790">
            <v>33590.51</v>
          </cell>
          <cell r="K12790">
            <v>33590.51</v>
          </cell>
          <cell r="L12790">
            <v>33590.51</v>
          </cell>
          <cell r="M12790" t="str">
            <v>F</v>
          </cell>
          <cell r="N12790">
            <v>1</v>
          </cell>
        </row>
        <row r="12791">
          <cell r="G12791" t="str">
            <v>GR-2020/05-0034</v>
          </cell>
        </row>
        <row r="12791">
          <cell r="I12791" t="str">
            <v>F</v>
          </cell>
          <cell r="J12791">
            <v>1397.77</v>
          </cell>
          <cell r="K12791">
            <v>1397.77</v>
          </cell>
          <cell r="L12791">
            <v>1397.77</v>
          </cell>
          <cell r="M12791" t="str">
            <v>T</v>
          </cell>
          <cell r="N12791">
            <v>1</v>
          </cell>
        </row>
        <row r="12792">
          <cell r="F12792" t="str">
            <v>BSIU9920516</v>
          </cell>
          <cell r="G12792" t="str">
            <v>GR-2020/06-0028</v>
          </cell>
          <cell r="H12792" t="str">
            <v>201911-S0066, 201910-S0065, 201911-S0048, 201910-S0060, 201908-S0007</v>
          </cell>
          <cell r="I12792" t="str">
            <v>F</v>
          </cell>
          <cell r="J12792">
            <v>22739.41</v>
          </cell>
          <cell r="K12792">
            <v>22739.41</v>
          </cell>
          <cell r="L12792">
            <v>99914.69</v>
          </cell>
          <cell r="M12792" t="str">
            <v>F</v>
          </cell>
          <cell r="N12792">
            <v>4.3939</v>
          </cell>
        </row>
        <row r="12793">
          <cell r="G12793" t="str">
            <v>SPO-2020/11-0001, SPO-2020/09-0032, SPO-2021/10-0012, SPO-2021/01-0010, SPO-2020/06-0011, SPO-2021/04-0037, SPO-2021/05-0019, SPO-2020/09-0004, SPO-2020/09-0033, SPO-2020/12-0037</v>
          </cell>
        </row>
        <row r="12793">
          <cell r="I12793" t="str">
            <v>F</v>
          </cell>
          <cell r="J12793">
            <v>149984.67</v>
          </cell>
          <cell r="K12793">
            <v>149984.67</v>
          </cell>
          <cell r="L12793">
            <v>1215625750.35</v>
          </cell>
          <cell r="M12793" t="str">
            <v>F</v>
          </cell>
          <cell r="N12793">
            <v>8105</v>
          </cell>
          <cell r="O12793" t="str">
            <v>L</v>
          </cell>
        </row>
        <row r="12794">
          <cell r="G12794" t="str">
            <v>SPO-2020/08-0021</v>
          </cell>
        </row>
        <row r="12794">
          <cell r="I12794" t="str">
            <v>F</v>
          </cell>
          <cell r="J12794">
            <v>20250</v>
          </cell>
          <cell r="K12794">
            <v>20250</v>
          </cell>
          <cell r="L12794">
            <v>60750</v>
          </cell>
          <cell r="M12794" t="str">
            <v>F</v>
          </cell>
          <cell r="N12794">
            <v>3</v>
          </cell>
        </row>
        <row r="12795">
          <cell r="F12795" t="str">
            <v>CAAU5125524</v>
          </cell>
          <cell r="G12795" t="str">
            <v>GR-2020/06-0027</v>
          </cell>
          <cell r="H12795" t="str">
            <v>202003-S0031, 201911-S0066, 201910-S0060, 201912-S0013</v>
          </cell>
          <cell r="I12795" t="str">
            <v>F</v>
          </cell>
          <cell r="J12795">
            <v>19347.76</v>
          </cell>
          <cell r="K12795">
            <v>19347.76</v>
          </cell>
          <cell r="L12795">
            <v>85012.12</v>
          </cell>
          <cell r="M12795" t="str">
            <v>F</v>
          </cell>
          <cell r="N12795">
            <v>4.3939</v>
          </cell>
        </row>
        <row r="12796">
          <cell r="G12796" t="str">
            <v>SPO-2020/08-0014, SPO-2020/12-0033, SPO-2020/07-0005, SPO-2020/08-0015, SPO-2020/07-0008, SPO-2021/08-0021</v>
          </cell>
        </row>
        <row r="12796">
          <cell r="I12796" t="str">
            <v>F</v>
          </cell>
          <cell r="J12796">
            <v>53862</v>
          </cell>
          <cell r="K12796">
            <v>53862</v>
          </cell>
          <cell r="L12796">
            <v>161586</v>
          </cell>
          <cell r="M12796" t="str">
            <v>F</v>
          </cell>
          <cell r="N12796">
            <v>3</v>
          </cell>
        </row>
        <row r="12797">
          <cell r="G12797" t="str">
            <v>SPO-2020/07-0025, SPO-2020/06-0031</v>
          </cell>
        </row>
        <row r="12797">
          <cell r="I12797" t="str">
            <v>F</v>
          </cell>
          <cell r="J12797">
            <v>43867.1</v>
          </cell>
          <cell r="K12797">
            <v>43867.1</v>
          </cell>
          <cell r="L12797">
            <v>7458679145.9</v>
          </cell>
          <cell r="M12797" t="str">
            <v>F</v>
          </cell>
          <cell r="N12797">
            <v>170029</v>
          </cell>
        </row>
        <row r="12798">
          <cell r="G12798" t="str">
            <v>SPO-2021/01-0073, SPO-2020/06-0026, SPO-2020/11-0032, SPO-2020/07-0004, SPO-2021/06-0050, SPO-2021/04-0012, SPO-2020/09-0018</v>
          </cell>
        </row>
        <row r="12798">
          <cell r="I12798" t="str">
            <v>F</v>
          </cell>
          <cell r="J12798">
            <v>91234</v>
          </cell>
          <cell r="K12798">
            <v>91234</v>
          </cell>
          <cell r="L12798">
            <v>273702</v>
          </cell>
          <cell r="M12798" t="str">
            <v>F</v>
          </cell>
          <cell r="N12798">
            <v>3</v>
          </cell>
        </row>
        <row r="12799">
          <cell r="G12799" t="str">
            <v>SPO-2020/07-0002</v>
          </cell>
        </row>
        <row r="12799">
          <cell r="I12799" t="str">
            <v>F</v>
          </cell>
          <cell r="J12799">
            <v>2294</v>
          </cell>
          <cell r="K12799">
            <v>2294</v>
          </cell>
          <cell r="L12799">
            <v>6882</v>
          </cell>
          <cell r="M12799" t="str">
            <v>F</v>
          </cell>
          <cell r="N12799">
            <v>3</v>
          </cell>
        </row>
        <row r="12800">
          <cell r="G12800" t="str">
            <v>SPO-2020/06-0020, SPO-2020/08-0001</v>
          </cell>
        </row>
        <row r="12800">
          <cell r="I12800" t="str">
            <v>F</v>
          </cell>
          <cell r="J12800">
            <v>4875</v>
          </cell>
          <cell r="K12800">
            <v>4875</v>
          </cell>
          <cell r="L12800">
            <v>14625</v>
          </cell>
          <cell r="M12800" t="str">
            <v>F</v>
          </cell>
          <cell r="N12800">
            <v>3</v>
          </cell>
        </row>
        <row r="12801">
          <cell r="G12801" t="str">
            <v>SPO-2020/08-0046, SPO-2020/08-0044, SPO-2020/09-0020, SPO-2020/10-0003, SPO-2020/08-0047</v>
          </cell>
        </row>
        <row r="12801">
          <cell r="I12801" t="str">
            <v>F</v>
          </cell>
          <cell r="J12801">
            <v>191830</v>
          </cell>
          <cell r="K12801">
            <v>191830</v>
          </cell>
          <cell r="L12801">
            <v>575490</v>
          </cell>
          <cell r="M12801" t="str">
            <v>F</v>
          </cell>
          <cell r="N12801">
            <v>3</v>
          </cell>
        </row>
        <row r="12802">
          <cell r="G12802" t="str">
            <v>SPO-2020/06-0016</v>
          </cell>
        </row>
        <row r="12802">
          <cell r="I12802" t="str">
            <v>F</v>
          </cell>
          <cell r="J12802">
            <v>29548.6</v>
          </cell>
          <cell r="K12802">
            <v>29548.6</v>
          </cell>
          <cell r="L12802">
            <v>88645.8</v>
          </cell>
          <cell r="M12802" t="str">
            <v>F</v>
          </cell>
          <cell r="N12802">
            <v>3</v>
          </cell>
        </row>
        <row r="12803">
          <cell r="G12803" t="str">
            <v>SPO-2020/06-0023</v>
          </cell>
        </row>
        <row r="12803">
          <cell r="I12803" t="str">
            <v>F</v>
          </cell>
          <cell r="J12803">
            <v>11500</v>
          </cell>
          <cell r="K12803">
            <v>11500</v>
          </cell>
          <cell r="L12803">
            <v>11500</v>
          </cell>
          <cell r="M12803" t="str">
            <v>F</v>
          </cell>
          <cell r="N12803">
            <v>1</v>
          </cell>
        </row>
        <row r="12804">
          <cell r="F12804" t="str">
            <v>MRKU5891150</v>
          </cell>
          <cell r="G12804" t="str">
            <v>GR-2020/05-0043</v>
          </cell>
        </row>
        <row r="12804">
          <cell r="I12804" t="str">
            <v>F</v>
          </cell>
          <cell r="J12804">
            <v>58951.63</v>
          </cell>
          <cell r="K12804">
            <v>58951.63</v>
          </cell>
          <cell r="L12804">
            <v>58951.63</v>
          </cell>
          <cell r="M12804" t="str">
            <v>F</v>
          </cell>
          <cell r="N12804">
            <v>1</v>
          </cell>
        </row>
        <row r="12805">
          <cell r="F12805" t="str">
            <v>MRKU5891150</v>
          </cell>
          <cell r="G12805" t="str">
            <v>GR-2020/05-0042</v>
          </cell>
          <cell r="H12805" t="str">
            <v>201912-S0060</v>
          </cell>
          <cell r="I12805" t="str">
            <v>F</v>
          </cell>
          <cell r="J12805">
            <v>2822.48</v>
          </cell>
          <cell r="K12805">
            <v>2822.48</v>
          </cell>
          <cell r="L12805">
            <v>2822.48</v>
          </cell>
          <cell r="M12805" t="str">
            <v>F</v>
          </cell>
          <cell r="N12805">
            <v>1</v>
          </cell>
        </row>
        <row r="12806">
          <cell r="F12806" t="str">
            <v>MRKU5891150</v>
          </cell>
          <cell r="G12806" t="str">
            <v>GR-2020/05-0041</v>
          </cell>
          <cell r="H12806" t="str">
            <v>202003-S0030</v>
          </cell>
          <cell r="I12806" t="str">
            <v>F</v>
          </cell>
          <cell r="J12806">
            <v>17862.6</v>
          </cell>
          <cell r="K12806">
            <v>17862.6</v>
          </cell>
          <cell r="L12806">
            <v>17862.6</v>
          </cell>
          <cell r="M12806" t="str">
            <v>F</v>
          </cell>
          <cell r="N12806">
            <v>1</v>
          </cell>
        </row>
        <row r="12807">
          <cell r="F12807" t="str">
            <v>MRKU5891150</v>
          </cell>
          <cell r="G12807" t="str">
            <v>GR-2020/05-0046</v>
          </cell>
          <cell r="H12807" t="str">
            <v>202003-S0049, 202003-S0032, 202002-S0014</v>
          </cell>
          <cell r="I12807" t="str">
            <v>F</v>
          </cell>
          <cell r="J12807">
            <v>46055.51</v>
          </cell>
          <cell r="K12807">
            <v>46055.51</v>
          </cell>
          <cell r="L12807">
            <v>46055.51</v>
          </cell>
          <cell r="M12807" t="str">
            <v>F</v>
          </cell>
          <cell r="N12807">
            <v>1</v>
          </cell>
        </row>
        <row r="12808">
          <cell r="F12808" t="str">
            <v>MRKU5891150</v>
          </cell>
          <cell r="G12808" t="str">
            <v>GR-2020/05-0045</v>
          </cell>
          <cell r="H12808" t="str">
            <v>202002-S0041</v>
          </cell>
          <cell r="I12808" t="str">
            <v>F</v>
          </cell>
          <cell r="J12808">
            <v>18387</v>
          </cell>
          <cell r="K12808">
            <v>18387</v>
          </cell>
          <cell r="L12808">
            <v>18387</v>
          </cell>
          <cell r="M12808" t="str">
            <v>F</v>
          </cell>
          <cell r="N12808">
            <v>1</v>
          </cell>
        </row>
        <row r="12809">
          <cell r="F12809" t="str">
            <v>MRKU5891150</v>
          </cell>
          <cell r="G12809" t="str">
            <v>GR-2020/05-0047</v>
          </cell>
          <cell r="H12809" t="str">
            <v>202003-S0033, 202002-S0057, 202002-S0008</v>
          </cell>
          <cell r="I12809" t="str">
            <v>F</v>
          </cell>
          <cell r="J12809">
            <v>29503.67</v>
          </cell>
          <cell r="K12809">
            <v>29503.67</v>
          </cell>
          <cell r="L12809">
            <v>29503.67</v>
          </cell>
          <cell r="M12809" t="str">
            <v>F</v>
          </cell>
          <cell r="N12809">
            <v>1</v>
          </cell>
        </row>
        <row r="12810">
          <cell r="G12810" t="str">
            <v>GR-2020/05-0020, GR-2020/05-0039</v>
          </cell>
        </row>
        <row r="12810">
          <cell r="I12810" t="str">
            <v>F</v>
          </cell>
          <cell r="J12810">
            <v>3100</v>
          </cell>
          <cell r="K12810">
            <v>3100</v>
          </cell>
          <cell r="L12810">
            <v>3100</v>
          </cell>
          <cell r="M12810" t="str">
            <v>F</v>
          </cell>
          <cell r="N12810">
            <v>1</v>
          </cell>
        </row>
        <row r="12811">
          <cell r="F12811" t="str">
            <v>MRKU5891150</v>
          </cell>
          <cell r="G12811" t="str">
            <v>GR-2020/05-0044</v>
          </cell>
          <cell r="H12811" t="str">
            <v>202003-S0052, 202004-S0015, 202002-S0024, 202001-S0004, 202003-S0036, 202002-S0048, 201911-S0053</v>
          </cell>
          <cell r="I12811" t="str">
            <v>F</v>
          </cell>
          <cell r="J12811">
            <v>58669.35</v>
          </cell>
          <cell r="K12811">
            <v>58669.35</v>
          </cell>
          <cell r="L12811">
            <v>58669.35</v>
          </cell>
          <cell r="M12811" t="str">
            <v>F</v>
          </cell>
          <cell r="N12811">
            <v>1</v>
          </cell>
        </row>
        <row r="12812">
          <cell r="G12812" t="str">
            <v>GR-2020/05-0033</v>
          </cell>
        </row>
        <row r="12812">
          <cell r="I12812" t="str">
            <v>F</v>
          </cell>
          <cell r="J12812">
            <v>423.52</v>
          </cell>
          <cell r="K12812">
            <v>423.52</v>
          </cell>
          <cell r="L12812">
            <v>423.52</v>
          </cell>
          <cell r="M12812" t="str">
            <v>F</v>
          </cell>
          <cell r="N12812">
            <v>1</v>
          </cell>
        </row>
        <row r="12813">
          <cell r="F12813" t="str">
            <v>BEAU5190739</v>
          </cell>
          <cell r="G12813" t="str">
            <v>GR-2020/06-0010</v>
          </cell>
          <cell r="H12813" t="str">
            <v>202003-S0029, 201912-S0073</v>
          </cell>
          <cell r="I12813" t="str">
            <v>F</v>
          </cell>
          <cell r="J12813">
            <v>23264.74</v>
          </cell>
          <cell r="K12813">
            <v>23264.74</v>
          </cell>
          <cell r="L12813">
            <v>23264.74</v>
          </cell>
          <cell r="M12813" t="str">
            <v>F</v>
          </cell>
          <cell r="N12813">
            <v>1</v>
          </cell>
        </row>
        <row r="12814">
          <cell r="F12814" t="str">
            <v>BEAU5190739</v>
          </cell>
          <cell r="G12814" t="str">
            <v>GR-2020/06-0009</v>
          </cell>
          <cell r="H12814" t="str">
            <v>202002-S0021</v>
          </cell>
          <cell r="I12814" t="str">
            <v>F</v>
          </cell>
          <cell r="J12814">
            <v>35544.45</v>
          </cell>
          <cell r="K12814">
            <v>35544.45</v>
          </cell>
          <cell r="L12814">
            <v>35544.45</v>
          </cell>
          <cell r="M12814" t="str">
            <v>F</v>
          </cell>
          <cell r="N12814">
            <v>1</v>
          </cell>
        </row>
        <row r="12815">
          <cell r="F12815" t="str">
            <v>BEAU5190739</v>
          </cell>
          <cell r="G12815" t="str">
            <v>GR-2020/06-0008</v>
          </cell>
          <cell r="H12815" t="str">
            <v>202003-S0037, 201912-S0061, 202003-S0006, 201909-S0018</v>
          </cell>
          <cell r="I12815" t="str">
            <v>F</v>
          </cell>
          <cell r="J12815">
            <v>102241.13</v>
          </cell>
          <cell r="K12815">
            <v>102241.13</v>
          </cell>
          <cell r="L12815">
            <v>102241.13</v>
          </cell>
          <cell r="M12815" t="str">
            <v>F</v>
          </cell>
          <cell r="N12815">
            <v>1</v>
          </cell>
        </row>
        <row r="12816">
          <cell r="F12816" t="str">
            <v>BEAU5190739</v>
          </cell>
          <cell r="G12816" t="str">
            <v>GR-2020/06-0007</v>
          </cell>
          <cell r="H12816" t="str">
            <v>202003-S0034, 202002-S0047</v>
          </cell>
          <cell r="I12816" t="str">
            <v>F</v>
          </cell>
          <cell r="J12816">
            <v>62133.16</v>
          </cell>
          <cell r="K12816">
            <v>62133.16</v>
          </cell>
          <cell r="L12816">
            <v>62133.16</v>
          </cell>
          <cell r="M12816" t="str">
            <v>F</v>
          </cell>
          <cell r="N12816">
            <v>1</v>
          </cell>
        </row>
        <row r="12817">
          <cell r="F12817" t="str">
            <v>BEAU5190739</v>
          </cell>
          <cell r="G12817" t="str">
            <v>GR-2020/06-0006</v>
          </cell>
          <cell r="H12817" t="str">
            <v>202002-S0068, 201910-S0078</v>
          </cell>
          <cell r="I12817" t="str">
            <v>F</v>
          </cell>
          <cell r="J12817">
            <v>56368.91</v>
          </cell>
          <cell r="K12817">
            <v>56368.91</v>
          </cell>
          <cell r="L12817">
            <v>56368.91</v>
          </cell>
          <cell r="M12817" t="str">
            <v>F</v>
          </cell>
          <cell r="N12817">
            <v>1</v>
          </cell>
        </row>
        <row r="12818">
          <cell r="F12818" t="str">
            <v>BEAU5190739</v>
          </cell>
          <cell r="G12818" t="str">
            <v>GR-2020/06-0005</v>
          </cell>
          <cell r="H12818" t="str">
            <v>202002-S0044, 202002-S0013, 201912-S0064</v>
          </cell>
          <cell r="I12818" t="str">
            <v>F</v>
          </cell>
          <cell r="J12818">
            <v>129399.94</v>
          </cell>
          <cell r="K12818">
            <v>129399.94</v>
          </cell>
          <cell r="L12818">
            <v>129399.94</v>
          </cell>
          <cell r="M12818" t="str">
            <v>F</v>
          </cell>
          <cell r="N12818">
            <v>1</v>
          </cell>
        </row>
        <row r="12819">
          <cell r="F12819" t="str">
            <v>BEAU5190739</v>
          </cell>
          <cell r="G12819" t="str">
            <v>GR-2020/06-0004</v>
          </cell>
          <cell r="H12819" t="str">
            <v>202003-S0041</v>
          </cell>
          <cell r="I12819" t="str">
            <v>F</v>
          </cell>
          <cell r="J12819">
            <v>10296.46</v>
          </cell>
          <cell r="K12819">
            <v>10296.46</v>
          </cell>
          <cell r="L12819">
            <v>10296.46</v>
          </cell>
          <cell r="M12819" t="str">
            <v>F</v>
          </cell>
          <cell r="N12819">
            <v>1</v>
          </cell>
        </row>
        <row r="12820">
          <cell r="F12820" t="str">
            <v>BEAU5190739</v>
          </cell>
          <cell r="G12820" t="str">
            <v>GR-2020/06-0003</v>
          </cell>
          <cell r="H12820" t="str">
            <v>202002-S0033, 202004-S0003, 202002-S0062, 202003-S0047</v>
          </cell>
          <cell r="I12820" t="str">
            <v>F</v>
          </cell>
          <cell r="J12820">
            <v>40600.16</v>
          </cell>
          <cell r="K12820">
            <v>40600.16</v>
          </cell>
          <cell r="L12820">
            <v>40600.16</v>
          </cell>
          <cell r="M12820" t="str">
            <v>F</v>
          </cell>
          <cell r="N12820">
            <v>1</v>
          </cell>
        </row>
        <row r="12821">
          <cell r="G12821" t="str">
            <v>SPO-2020/08-0003</v>
          </cell>
        </row>
        <row r="12821">
          <cell r="I12821" t="str">
            <v>F</v>
          </cell>
          <cell r="J12821">
            <v>16478</v>
          </cell>
          <cell r="K12821">
            <v>16478</v>
          </cell>
          <cell r="L12821">
            <v>49434</v>
          </cell>
          <cell r="M12821" t="str">
            <v>F</v>
          </cell>
          <cell r="N12821">
            <v>3</v>
          </cell>
        </row>
        <row r="12822">
          <cell r="I12822" t="str">
            <v>T</v>
          </cell>
          <cell r="J12822">
            <v>1652.5</v>
          </cell>
          <cell r="K12822">
            <v>1652.5</v>
          </cell>
          <cell r="L12822">
            <v>4957.5</v>
          </cell>
          <cell r="M12822" t="str">
            <v>F</v>
          </cell>
          <cell r="N12822">
            <v>3</v>
          </cell>
        </row>
        <row r="12823">
          <cell r="F12823" t="str">
            <v>BEAU5190739</v>
          </cell>
          <cell r="G12823" t="str">
            <v>GR-2020/06-0002</v>
          </cell>
          <cell r="H12823" t="str">
            <v>202002-S0022, 202001-S0015, 202003-S0003, 201911-S0012, 201911-S0049, 202001-S0011, 202003-S0024, 201912-S0033, 202002-S0023, 202001-S0013, 202002-S0065, 201912-S0059, 202002-S0056</v>
          </cell>
          <cell r="I12823" t="str">
            <v>F</v>
          </cell>
          <cell r="J12823">
            <v>399928.88</v>
          </cell>
          <cell r="K12823">
            <v>399928.88</v>
          </cell>
          <cell r="L12823">
            <v>399928.88</v>
          </cell>
          <cell r="M12823" t="str">
            <v>F</v>
          </cell>
          <cell r="N12823">
            <v>1</v>
          </cell>
        </row>
        <row r="12824">
          <cell r="G12824" t="str">
            <v>GR-2020/05-0019</v>
          </cell>
        </row>
        <row r="12824">
          <cell r="I12824" t="str">
            <v>F</v>
          </cell>
          <cell r="J12824">
            <v>847.04</v>
          </cell>
          <cell r="K12824">
            <v>847.04</v>
          </cell>
          <cell r="L12824">
            <v>847.04</v>
          </cell>
          <cell r="M12824" t="str">
            <v>F</v>
          </cell>
          <cell r="N12824">
            <v>1</v>
          </cell>
        </row>
        <row r="12825">
          <cell r="G12825" t="str">
            <v>GR-2020/05-0017</v>
          </cell>
        </row>
        <row r="12825">
          <cell r="I12825" t="str">
            <v>F</v>
          </cell>
          <cell r="J12825">
            <v>139.15</v>
          </cell>
          <cell r="K12825">
            <v>139.15</v>
          </cell>
          <cell r="L12825">
            <v>139.15</v>
          </cell>
          <cell r="M12825" t="str">
            <v>F</v>
          </cell>
          <cell r="N12825">
            <v>1</v>
          </cell>
        </row>
        <row r="12826">
          <cell r="F12826" t="str">
            <v>SUDU5510114</v>
          </cell>
          <cell r="G12826" t="str">
            <v>GR-2020/05-0038</v>
          </cell>
          <cell r="H12826" t="str">
            <v>202002-S0071, 202003-S0009, 202002-S0012</v>
          </cell>
          <cell r="I12826" t="str">
            <v>F</v>
          </cell>
          <cell r="J12826">
            <v>113494.48</v>
          </cell>
          <cell r="K12826">
            <v>113494.48</v>
          </cell>
          <cell r="L12826">
            <v>113494.48</v>
          </cell>
          <cell r="M12826" t="str">
            <v>F</v>
          </cell>
          <cell r="N12826">
            <v>1</v>
          </cell>
        </row>
        <row r="12827">
          <cell r="F12827" t="str">
            <v>BMOU4731936</v>
          </cell>
          <cell r="G12827" t="str">
            <v>GR-2020/05-0032</v>
          </cell>
          <cell r="H12827" t="str">
            <v>201911-S0044, 202002-S0038, 202003-S0044, 201912-S0045, 201910-S0067</v>
          </cell>
          <cell r="I12827" t="str">
            <v>F</v>
          </cell>
          <cell r="J12827">
            <v>14490.5</v>
          </cell>
          <cell r="K12827">
            <v>14490.5</v>
          </cell>
          <cell r="L12827">
            <v>62314.95</v>
          </cell>
          <cell r="M12827" t="str">
            <v>F</v>
          </cell>
          <cell r="N12827">
            <v>4.3004</v>
          </cell>
        </row>
        <row r="12828">
          <cell r="G12828" t="str">
            <v>SPO-2020/06-0040</v>
          </cell>
        </row>
        <row r="12828">
          <cell r="I12828" t="str">
            <v>F</v>
          </cell>
          <cell r="J12828">
            <v>5100</v>
          </cell>
          <cell r="K12828">
            <v>5100</v>
          </cell>
          <cell r="L12828">
            <v>15300</v>
          </cell>
          <cell r="M12828" t="str">
            <v>F</v>
          </cell>
          <cell r="N12828">
            <v>3</v>
          </cell>
        </row>
        <row r="12829">
          <cell r="F12829" t="str">
            <v>KOCU4253298</v>
          </cell>
          <cell r="G12829" t="str">
            <v>GR-2020/05-0031</v>
          </cell>
          <cell r="H12829" t="str">
            <v>202003-S0044, 202002-S0038, 201810-S0024</v>
          </cell>
          <cell r="I12829" t="str">
            <v>F</v>
          </cell>
          <cell r="J12829">
            <v>20978.78</v>
          </cell>
          <cell r="K12829">
            <v>20978.78</v>
          </cell>
          <cell r="L12829">
            <v>91914.33</v>
          </cell>
          <cell r="M12829" t="str">
            <v>F</v>
          </cell>
          <cell r="N12829">
            <v>4.3813</v>
          </cell>
        </row>
        <row r="12830">
          <cell r="G12830" t="str">
            <v>GR-2020/05-0018</v>
          </cell>
        </row>
        <row r="12830">
          <cell r="I12830" t="str">
            <v>F</v>
          </cell>
          <cell r="J12830">
            <v>1816.01</v>
          </cell>
          <cell r="K12830">
            <v>1816.01</v>
          </cell>
          <cell r="L12830">
            <v>1816.01</v>
          </cell>
          <cell r="M12830" t="str">
            <v>T</v>
          </cell>
          <cell r="N12830">
            <v>1</v>
          </cell>
        </row>
        <row r="12831">
          <cell r="G12831" t="str">
            <v>GR-2020/05-0016</v>
          </cell>
        </row>
        <row r="12831">
          <cell r="I12831" t="str">
            <v>F</v>
          </cell>
          <cell r="J12831">
            <v>105.88</v>
          </cell>
          <cell r="K12831">
            <v>105.88</v>
          </cell>
          <cell r="L12831">
            <v>105.88</v>
          </cell>
          <cell r="M12831" t="str">
            <v>F</v>
          </cell>
          <cell r="N12831">
            <v>1</v>
          </cell>
        </row>
        <row r="12832">
          <cell r="G12832" t="str">
            <v>GR-2020/05-0015</v>
          </cell>
        </row>
        <row r="12832">
          <cell r="I12832" t="str">
            <v>F</v>
          </cell>
          <cell r="J12832">
            <v>425.26</v>
          </cell>
          <cell r="K12832">
            <v>425.26</v>
          </cell>
          <cell r="L12832">
            <v>425.26</v>
          </cell>
          <cell r="M12832" t="str">
            <v>F</v>
          </cell>
          <cell r="N12832">
            <v>1</v>
          </cell>
        </row>
        <row r="12833">
          <cell r="G12833" t="str">
            <v>SPO-2020/06-0036</v>
          </cell>
        </row>
        <row r="12833">
          <cell r="I12833" t="str">
            <v>F</v>
          </cell>
          <cell r="J12833">
            <v>750</v>
          </cell>
          <cell r="K12833">
            <v>750</v>
          </cell>
          <cell r="L12833">
            <v>2250</v>
          </cell>
          <cell r="M12833" t="str">
            <v>F</v>
          </cell>
          <cell r="N12833">
            <v>3</v>
          </cell>
        </row>
        <row r="12834">
          <cell r="G12834" t="str">
            <v>GR-2020/05-0014</v>
          </cell>
        </row>
        <row r="12834">
          <cell r="I12834" t="str">
            <v>F</v>
          </cell>
          <cell r="J12834">
            <v>9509.7</v>
          </cell>
          <cell r="K12834">
            <v>9509.7</v>
          </cell>
          <cell r="L12834">
            <v>9509.7</v>
          </cell>
          <cell r="M12834" t="str">
            <v>F</v>
          </cell>
          <cell r="N12834">
            <v>1</v>
          </cell>
        </row>
        <row r="12835">
          <cell r="G12835" t="str">
            <v>GR-2020/05-0013</v>
          </cell>
        </row>
        <row r="12835">
          <cell r="I12835" t="str">
            <v>F</v>
          </cell>
          <cell r="J12835">
            <v>2405.32</v>
          </cell>
          <cell r="K12835">
            <v>2405.32</v>
          </cell>
          <cell r="L12835">
            <v>2405.32</v>
          </cell>
          <cell r="M12835" t="str">
            <v>F</v>
          </cell>
          <cell r="N12835">
            <v>1</v>
          </cell>
        </row>
        <row r="12836">
          <cell r="I12836" t="str">
            <v>T</v>
          </cell>
          <cell r="J12836">
            <v>31.6</v>
          </cell>
          <cell r="K12836">
            <v>31.6</v>
          </cell>
          <cell r="L12836">
            <v>31.6</v>
          </cell>
          <cell r="M12836" t="str">
            <v>F</v>
          </cell>
          <cell r="N12836">
            <v>1</v>
          </cell>
        </row>
        <row r="12837">
          <cell r="G12837" t="str">
            <v>GR-2020/05-0012</v>
          </cell>
        </row>
        <row r="12837">
          <cell r="I12837" t="str">
            <v>F</v>
          </cell>
          <cell r="J12837">
            <v>7591.68</v>
          </cell>
          <cell r="K12837">
            <v>7591.68</v>
          </cell>
          <cell r="L12837">
            <v>7591.68</v>
          </cell>
          <cell r="M12837" t="str">
            <v>F</v>
          </cell>
          <cell r="N12837">
            <v>1</v>
          </cell>
        </row>
        <row r="12838">
          <cell r="G12838" t="str">
            <v>SPO-2021/01-0076, SPO-2021/06-0050, SPO-2021/04-0043</v>
          </cell>
        </row>
        <row r="12838">
          <cell r="I12838" t="str">
            <v>F</v>
          </cell>
          <cell r="J12838">
            <v>34000</v>
          </cell>
          <cell r="K12838">
            <v>34000</v>
          </cell>
          <cell r="L12838">
            <v>102000</v>
          </cell>
          <cell r="M12838" t="str">
            <v>F</v>
          </cell>
          <cell r="N12838">
            <v>3</v>
          </cell>
        </row>
        <row r="12839">
          <cell r="F12839" t="str">
            <v>KOCU4046135</v>
          </cell>
          <cell r="G12839" t="str">
            <v>GR-2020/05-0030</v>
          </cell>
        </row>
        <row r="12839">
          <cell r="I12839" t="str">
            <v>F</v>
          </cell>
          <cell r="J12839">
            <v>21738.75</v>
          </cell>
          <cell r="K12839">
            <v>21738.75</v>
          </cell>
          <cell r="L12839">
            <v>95243.99</v>
          </cell>
          <cell r="M12839" t="str">
            <v>F</v>
          </cell>
          <cell r="N12839">
            <v>4.3813</v>
          </cell>
        </row>
        <row r="12840">
          <cell r="G12840" t="str">
            <v>SPO-2020/07-0025, SPO-2020/06-0031</v>
          </cell>
        </row>
        <row r="12840">
          <cell r="I12840" t="str">
            <v>F</v>
          </cell>
          <cell r="J12840">
            <v>78240</v>
          </cell>
          <cell r="K12840">
            <v>78240</v>
          </cell>
          <cell r="L12840">
            <v>234720</v>
          </cell>
          <cell r="M12840" t="str">
            <v>F</v>
          </cell>
          <cell r="N12840">
            <v>3</v>
          </cell>
        </row>
        <row r="12841">
          <cell r="F12841" t="str">
            <v>TCNU8653368</v>
          </cell>
          <cell r="G12841" t="str">
            <v>GR-2020/05-0029</v>
          </cell>
          <cell r="H12841" t="str">
            <v>202002-S0039, 202003-S0031, 201910-S0060, 202002-S0052, 201909-S0033</v>
          </cell>
          <cell r="I12841" t="str">
            <v>F</v>
          </cell>
          <cell r="J12841">
            <v>21629.07</v>
          </cell>
          <cell r="K12841">
            <v>21629.07</v>
          </cell>
          <cell r="L12841">
            <v>94763.44</v>
          </cell>
          <cell r="M12841" t="str">
            <v>F</v>
          </cell>
          <cell r="N12841">
            <v>4.3813</v>
          </cell>
        </row>
        <row r="12842">
          <cell r="G12842" t="str">
            <v>GR-2020/05-0011</v>
          </cell>
        </row>
        <row r="12842">
          <cell r="I12842" t="str">
            <v>F</v>
          </cell>
          <cell r="J12842">
            <v>749</v>
          </cell>
          <cell r="K12842">
            <v>749</v>
          </cell>
          <cell r="L12842">
            <v>749</v>
          </cell>
          <cell r="M12842" t="str">
            <v>F</v>
          </cell>
          <cell r="N12842">
            <v>1</v>
          </cell>
        </row>
        <row r="12843">
          <cell r="G12843" t="str">
            <v>SPO-2020/07-0017, SPO-2021/05-0023, SPO-2020/07-0018, SPO-2020/06-0038, SPO-2021/04-0046, SPO-2020/08-0040, SPO-2021/01-0069, SPO-2021/01-0070</v>
          </cell>
        </row>
        <row r="12843">
          <cell r="I12843" t="str">
            <v>F</v>
          </cell>
          <cell r="J12843">
            <v>329946</v>
          </cell>
          <cell r="K12843">
            <v>329946</v>
          </cell>
          <cell r="L12843">
            <v>329946</v>
          </cell>
          <cell r="M12843" t="str">
            <v>F</v>
          </cell>
          <cell r="N12843">
            <v>1</v>
          </cell>
        </row>
        <row r="12844">
          <cell r="F12844" t="str">
            <v>SEGU4594086</v>
          </cell>
        </row>
        <row r="12844">
          <cell r="I12844" t="str">
            <v>T</v>
          </cell>
          <cell r="J12844">
            <v>5028</v>
          </cell>
          <cell r="K12844">
            <v>5028</v>
          </cell>
          <cell r="L12844">
            <v>5028</v>
          </cell>
          <cell r="M12844" t="str">
            <v>F</v>
          </cell>
          <cell r="N12844">
            <v>1</v>
          </cell>
        </row>
        <row r="12845">
          <cell r="G12845" t="str">
            <v>SPO-2020/07-0008</v>
          </cell>
        </row>
        <row r="12845">
          <cell r="I12845" t="str">
            <v>F</v>
          </cell>
          <cell r="J12845">
            <v>5000</v>
          </cell>
          <cell r="K12845">
            <v>5000</v>
          </cell>
          <cell r="L12845">
            <v>15000</v>
          </cell>
          <cell r="M12845" t="str">
            <v>F</v>
          </cell>
          <cell r="N12845">
            <v>3</v>
          </cell>
          <cell r="O12845" t="str">
            <v>N</v>
          </cell>
        </row>
        <row r="12846">
          <cell r="G12846" t="str">
            <v>SPO-2020/08-0046, SPO-2020/08-0047, SPO-2020/08-0044</v>
          </cell>
        </row>
        <row r="12846">
          <cell r="I12846" t="str">
            <v>F</v>
          </cell>
          <cell r="J12846">
            <v>139008</v>
          </cell>
          <cell r="K12846">
            <v>139008</v>
          </cell>
          <cell r="L12846">
            <v>417024</v>
          </cell>
          <cell r="M12846" t="str">
            <v>F</v>
          </cell>
          <cell r="N12846">
            <v>3</v>
          </cell>
        </row>
        <row r="12847">
          <cell r="G12847" t="str">
            <v>GR-2020/05-0006</v>
          </cell>
        </row>
        <row r="12847">
          <cell r="I12847" t="str">
            <v>F</v>
          </cell>
          <cell r="J12847">
            <v>1521.16</v>
          </cell>
          <cell r="K12847">
            <v>1521.16</v>
          </cell>
          <cell r="L12847">
            <v>1521.16</v>
          </cell>
          <cell r="M12847" t="str">
            <v>F</v>
          </cell>
          <cell r="N12847">
            <v>1</v>
          </cell>
        </row>
        <row r="12848">
          <cell r="G12848" t="str">
            <v>GR-2020/05-0005</v>
          </cell>
        </row>
        <row r="12848">
          <cell r="I12848" t="str">
            <v>F</v>
          </cell>
          <cell r="J12848">
            <v>2728.57</v>
          </cell>
          <cell r="K12848">
            <v>2728.57</v>
          </cell>
          <cell r="L12848">
            <v>2728.57</v>
          </cell>
          <cell r="M12848" t="str">
            <v>F</v>
          </cell>
          <cell r="N12848">
            <v>1</v>
          </cell>
        </row>
        <row r="12849">
          <cell r="G12849" t="str">
            <v>SPO-2020/07-0025</v>
          </cell>
        </row>
        <row r="12849">
          <cell r="I12849" t="str">
            <v>F</v>
          </cell>
          <cell r="J12849">
            <v>27600</v>
          </cell>
          <cell r="K12849">
            <v>27600</v>
          </cell>
          <cell r="L12849">
            <v>82800</v>
          </cell>
          <cell r="M12849" t="str">
            <v>F</v>
          </cell>
          <cell r="N12849">
            <v>3</v>
          </cell>
        </row>
        <row r="12850">
          <cell r="F12850" t="str">
            <v>HDMU4787196</v>
          </cell>
          <cell r="G12850" t="str">
            <v>GR-2020/05-0028</v>
          </cell>
          <cell r="H12850" t="str">
            <v>202002-S0010, 201912-S0050, 201912-S0019, 201908-S0016, 201910-S0030, 201912-S0069, 201910-S0091, 201911-S0032</v>
          </cell>
          <cell r="I12850" t="str">
            <v>F</v>
          </cell>
          <cell r="J12850">
            <v>60273.78</v>
          </cell>
          <cell r="K12850">
            <v>60273.78</v>
          </cell>
          <cell r="L12850">
            <v>264077.51</v>
          </cell>
          <cell r="M12850" t="str">
            <v>F</v>
          </cell>
          <cell r="N12850">
            <v>4.3813</v>
          </cell>
        </row>
        <row r="12851">
          <cell r="F12851" t="str">
            <v>GAOU6363853</v>
          </cell>
          <cell r="G12851" t="str">
            <v>GR-2020/05-0027</v>
          </cell>
          <cell r="H12851" t="str">
            <v>201911-S0051, 202003-S0053, 201810-S0024, 202002-S0038, 202002-S0029</v>
          </cell>
          <cell r="I12851" t="str">
            <v>F</v>
          </cell>
          <cell r="J12851">
            <v>20094.76</v>
          </cell>
          <cell r="K12851">
            <v>20094.76</v>
          </cell>
          <cell r="L12851">
            <v>88041.17</v>
          </cell>
          <cell r="M12851" t="str">
            <v>F</v>
          </cell>
          <cell r="N12851">
            <v>4.3813</v>
          </cell>
        </row>
        <row r="12852">
          <cell r="F12852" t="str">
            <v>CAIU7201478</v>
          </cell>
          <cell r="G12852" t="str">
            <v>GR-2020/05-0026</v>
          </cell>
          <cell r="H12852" t="str">
            <v>201911-S0051, 202002-S0038</v>
          </cell>
          <cell r="I12852" t="str">
            <v>F</v>
          </cell>
          <cell r="J12852">
            <v>20288.12</v>
          </cell>
          <cell r="K12852">
            <v>20288.12</v>
          </cell>
          <cell r="L12852">
            <v>88888.34</v>
          </cell>
          <cell r="M12852" t="str">
            <v>F</v>
          </cell>
          <cell r="N12852">
            <v>4.3813</v>
          </cell>
        </row>
        <row r="12853">
          <cell r="F12853" t="str">
            <v>TCNU5103711</v>
          </cell>
          <cell r="G12853" t="str">
            <v>GR-2020/05-0025</v>
          </cell>
          <cell r="H12853" t="str">
            <v>201912-S0011, 202002-S0038, 202003-S0044, 201911-S0080, 201912-S0045</v>
          </cell>
          <cell r="I12853" t="str">
            <v>F</v>
          </cell>
          <cell r="J12853">
            <v>15510.11</v>
          </cell>
          <cell r="K12853">
            <v>15510.11</v>
          </cell>
          <cell r="L12853">
            <v>67954.44</v>
          </cell>
          <cell r="M12853" t="str">
            <v>F</v>
          </cell>
          <cell r="N12853">
            <v>4.3813</v>
          </cell>
        </row>
        <row r="12854">
          <cell r="F12854" t="str">
            <v>HDMU6860640</v>
          </cell>
          <cell r="G12854" t="str">
            <v>GR-2020/05-0024</v>
          </cell>
          <cell r="H12854" t="str">
            <v>201809-S0026, 201904-S0047, 201910-S0065, 201904-S0026</v>
          </cell>
          <cell r="I12854" t="str">
            <v>F</v>
          </cell>
          <cell r="J12854">
            <v>14411.52</v>
          </cell>
          <cell r="K12854">
            <v>14411.52</v>
          </cell>
          <cell r="L12854">
            <v>63141.19</v>
          </cell>
          <cell r="M12854" t="str">
            <v>F</v>
          </cell>
          <cell r="N12854">
            <v>4.3813</v>
          </cell>
        </row>
        <row r="12855">
          <cell r="F12855" t="str">
            <v>TGBU6352196</v>
          </cell>
          <cell r="G12855" t="str">
            <v>GR-2020/05-0023</v>
          </cell>
        </row>
        <row r="12855">
          <cell r="I12855" t="str">
            <v>F</v>
          </cell>
          <cell r="J12855">
            <v>14236.58</v>
          </cell>
          <cell r="K12855">
            <v>14236.58</v>
          </cell>
          <cell r="L12855">
            <v>62374.73</v>
          </cell>
          <cell r="M12855" t="str">
            <v>F</v>
          </cell>
          <cell r="N12855">
            <v>4.3813</v>
          </cell>
        </row>
        <row r="12856">
          <cell r="F12856" t="str">
            <v>BEAU4870541</v>
          </cell>
          <cell r="G12856" t="str">
            <v>GR-2020/05-0036</v>
          </cell>
          <cell r="H12856" t="str">
            <v>202002-S0026, 202002-S0004, 201911-S0013, 201912-S0066, 202003-S0042, 201912-S0058, 202002-S0058, 202002-S0045, 202002-S0027, 202001-S0012</v>
          </cell>
          <cell r="I12856" t="str">
            <v>F</v>
          </cell>
          <cell r="J12856">
            <v>505508.09</v>
          </cell>
          <cell r="K12856">
            <v>505508.09</v>
          </cell>
          <cell r="L12856">
            <v>505508.09</v>
          </cell>
          <cell r="M12856" t="str">
            <v>F</v>
          </cell>
          <cell r="N12856">
            <v>1</v>
          </cell>
        </row>
        <row r="12857">
          <cell r="G12857" t="str">
            <v>GR-2020/05-0003</v>
          </cell>
        </row>
        <row r="12857">
          <cell r="I12857" t="str">
            <v>F</v>
          </cell>
          <cell r="J12857">
            <v>77</v>
          </cell>
          <cell r="K12857">
            <v>77</v>
          </cell>
          <cell r="L12857">
            <v>77</v>
          </cell>
          <cell r="M12857" t="str">
            <v>F</v>
          </cell>
          <cell r="N12857">
            <v>1</v>
          </cell>
        </row>
        <row r="12858">
          <cell r="F12858" t="str">
            <v>FSCU8555426</v>
          </cell>
          <cell r="G12858" t="str">
            <v>GR-2020/05-0010</v>
          </cell>
          <cell r="H12858" t="str">
            <v>202002-S0071, 201909-S0066, 201912-S0027, 201911-S0065, 202002-S0012</v>
          </cell>
          <cell r="I12858" t="str">
            <v>F</v>
          </cell>
          <cell r="J12858">
            <v>117687.05</v>
          </cell>
          <cell r="K12858">
            <v>117687.05</v>
          </cell>
          <cell r="L12858">
            <v>117687.05</v>
          </cell>
          <cell r="M12858" t="str">
            <v>F</v>
          </cell>
          <cell r="N12858">
            <v>1</v>
          </cell>
        </row>
        <row r="12859">
          <cell r="F12859" t="str">
            <v>SEGU4594086</v>
          </cell>
          <cell r="G12859" t="str">
            <v>GR-2020/05-0004</v>
          </cell>
          <cell r="H12859" t="str">
            <v>201911-S0013, 201912-S0066, 202002-S0026, 202003-S0040, 202001-S0009, 202002-S0027, 202002-S0058, 202003-S0051, 202003-S0042, 202002-S0043, 202003-S0010, 202001-S0012, 201904-S0070, 202002-S0004</v>
          </cell>
          <cell r="I12859" t="str">
            <v>F</v>
          </cell>
          <cell r="J12859">
            <v>455717.43</v>
          </cell>
          <cell r="K12859">
            <v>455717.43</v>
          </cell>
          <cell r="L12859">
            <v>455717.43</v>
          </cell>
          <cell r="M12859" t="str">
            <v>F</v>
          </cell>
          <cell r="N12859">
            <v>1</v>
          </cell>
        </row>
        <row r="12860">
          <cell r="F12860" t="str">
            <v>GLDU9992171</v>
          </cell>
          <cell r="G12860" t="str">
            <v>GR-2020/05-0009</v>
          </cell>
          <cell r="H12860" t="str">
            <v>201908-S0074, 201912-S0028, 201911-S0100, 202002-S0030, 202003-S0007, 201912-S0071, 201911-S0079</v>
          </cell>
          <cell r="I12860" t="str">
            <v>F</v>
          </cell>
          <cell r="J12860">
            <v>20151.98</v>
          </cell>
          <cell r="K12860">
            <v>20151.98</v>
          </cell>
          <cell r="L12860">
            <v>87358.83</v>
          </cell>
          <cell r="M12860" t="str">
            <v>F</v>
          </cell>
          <cell r="N12860">
            <v>4.335</v>
          </cell>
        </row>
        <row r="12861">
          <cell r="G12861" t="str">
            <v>SPO-2020/06-0013</v>
          </cell>
        </row>
        <row r="12861">
          <cell r="I12861" t="str">
            <v>F</v>
          </cell>
          <cell r="J12861">
            <v>34435</v>
          </cell>
          <cell r="K12861">
            <v>34435</v>
          </cell>
          <cell r="L12861">
            <v>103305</v>
          </cell>
          <cell r="M12861" t="str">
            <v>F</v>
          </cell>
          <cell r="N12861">
            <v>3</v>
          </cell>
        </row>
        <row r="12862">
          <cell r="F12862" t="str">
            <v>SEGU6006664</v>
          </cell>
          <cell r="G12862" t="str">
            <v>GR-2020/04-0036</v>
          </cell>
          <cell r="H12862" t="str">
            <v>202001-S0007</v>
          </cell>
          <cell r="I12862" t="str">
            <v>F</v>
          </cell>
          <cell r="J12862">
            <v>206</v>
          </cell>
          <cell r="K12862">
            <v>206</v>
          </cell>
          <cell r="L12862">
            <v>904.22</v>
          </cell>
          <cell r="M12862" t="str">
            <v>F</v>
          </cell>
          <cell r="N12862">
            <v>4.3894</v>
          </cell>
        </row>
        <row r="12863">
          <cell r="F12863" t="str">
            <v>HDMU6825952</v>
          </cell>
          <cell r="G12863" t="str">
            <v>GR-2020/04-0035</v>
          </cell>
        </row>
        <row r="12863">
          <cell r="I12863" t="str">
            <v>F</v>
          </cell>
          <cell r="J12863">
            <v>11272.5</v>
          </cell>
          <cell r="K12863">
            <v>11272.5</v>
          </cell>
          <cell r="L12863">
            <v>49479.51</v>
          </cell>
          <cell r="M12863" t="str">
            <v>F</v>
          </cell>
          <cell r="N12863">
            <v>4.3894</v>
          </cell>
        </row>
        <row r="12864">
          <cell r="I12864" t="str">
            <v>F</v>
          </cell>
          <cell r="J12864">
            <v>2620</v>
          </cell>
          <cell r="K12864">
            <v>2620</v>
          </cell>
          <cell r="L12864">
            <v>7860</v>
          </cell>
          <cell r="M12864" t="str">
            <v>F</v>
          </cell>
          <cell r="N12864">
            <v>3</v>
          </cell>
        </row>
        <row r="12865">
          <cell r="F12865" t="str">
            <v>SEGU6006664</v>
          </cell>
          <cell r="G12865" t="str">
            <v>GR-2020/04-0034</v>
          </cell>
          <cell r="H12865" t="str">
            <v>202002-S0050, 201912-S0010, 202002-S0025, 201911-S0090, 202001-S0017, 202003-S0008</v>
          </cell>
          <cell r="I12865" t="str">
            <v>F</v>
          </cell>
          <cell r="J12865">
            <v>14880.74</v>
          </cell>
          <cell r="K12865">
            <v>14880.74</v>
          </cell>
          <cell r="L12865">
            <v>65317.52</v>
          </cell>
          <cell r="M12865" t="str">
            <v>F</v>
          </cell>
          <cell r="N12865">
            <v>4.3894</v>
          </cell>
        </row>
        <row r="12866">
          <cell r="F12866" t="str">
            <v>HDMU6701627</v>
          </cell>
          <cell r="G12866" t="str">
            <v>GR-2020/04-0033</v>
          </cell>
          <cell r="H12866" t="str">
            <v>202002-S0026, 201911-S0013, 202002-S0070, 201910-S0068, 201911-S0047</v>
          </cell>
          <cell r="I12866" t="str">
            <v>F</v>
          </cell>
          <cell r="J12866">
            <v>13361.7</v>
          </cell>
          <cell r="K12866">
            <v>13361.7</v>
          </cell>
          <cell r="L12866">
            <v>58257.01</v>
          </cell>
          <cell r="M12866" t="str">
            <v>F</v>
          </cell>
          <cell r="N12866">
            <v>4.36</v>
          </cell>
        </row>
        <row r="12867">
          <cell r="F12867" t="str">
            <v>HDMU6701627</v>
          </cell>
          <cell r="G12867" t="str">
            <v>GR-2020/04-0032</v>
          </cell>
          <cell r="H12867" t="str">
            <v>202001-S0001</v>
          </cell>
          <cell r="I12867" t="str">
            <v>F</v>
          </cell>
          <cell r="J12867">
            <v>1660.5</v>
          </cell>
          <cell r="K12867">
            <v>1660.5</v>
          </cell>
          <cell r="L12867">
            <v>7239.78</v>
          </cell>
          <cell r="M12867" t="str">
            <v>F</v>
          </cell>
          <cell r="N12867">
            <v>4.36</v>
          </cell>
        </row>
        <row r="12868">
          <cell r="F12868" t="str">
            <v>HDMU6701627</v>
          </cell>
          <cell r="G12868" t="str">
            <v>GR-2020/04-0031</v>
          </cell>
          <cell r="H12868" t="str">
            <v>202002-S0025, 202002-S0005, 202002-S0050, 202003-S0008, 201911-S0090</v>
          </cell>
          <cell r="I12868" t="str">
            <v>F</v>
          </cell>
          <cell r="J12868">
            <v>13955.62</v>
          </cell>
          <cell r="K12868">
            <v>13955.62</v>
          </cell>
          <cell r="L12868">
            <v>60846.5</v>
          </cell>
          <cell r="M12868" t="str">
            <v>F</v>
          </cell>
          <cell r="N12868">
            <v>4.36</v>
          </cell>
        </row>
        <row r="12869">
          <cell r="F12869" t="str">
            <v>TGBU6474168</v>
          </cell>
          <cell r="G12869" t="str">
            <v>GR-2020/04-0030</v>
          </cell>
          <cell r="H12869" t="str">
            <v>201910-S0078</v>
          </cell>
          <cell r="I12869" t="str">
            <v>F</v>
          </cell>
          <cell r="J12869">
            <v>3717</v>
          </cell>
          <cell r="K12869">
            <v>3717</v>
          </cell>
          <cell r="L12869">
            <v>3717</v>
          </cell>
          <cell r="M12869" t="str">
            <v>F</v>
          </cell>
          <cell r="N12869">
            <v>1</v>
          </cell>
        </row>
        <row r="12870">
          <cell r="F12870" t="str">
            <v>TGBU6474168</v>
          </cell>
          <cell r="G12870" t="str">
            <v>GR-2020/04-0029</v>
          </cell>
          <cell r="H12870" t="str">
            <v>201912-S0018, 202001-S0005</v>
          </cell>
          <cell r="I12870" t="str">
            <v>F</v>
          </cell>
          <cell r="J12870">
            <v>112434.15</v>
          </cell>
          <cell r="K12870">
            <v>112434.15</v>
          </cell>
          <cell r="L12870">
            <v>112434.15</v>
          </cell>
          <cell r="M12870" t="str">
            <v>F</v>
          </cell>
          <cell r="N12870">
            <v>1</v>
          </cell>
        </row>
        <row r="12871">
          <cell r="F12871" t="str">
            <v>TGBU6474168</v>
          </cell>
          <cell r="G12871" t="str">
            <v>GR-2020/04-0012</v>
          </cell>
          <cell r="H12871" t="str">
            <v>202003-S0022, 202002-S0006</v>
          </cell>
          <cell r="I12871" t="str">
            <v>F</v>
          </cell>
          <cell r="J12871">
            <v>10074.06</v>
          </cell>
          <cell r="K12871">
            <v>10074.06</v>
          </cell>
          <cell r="L12871">
            <v>10074.06</v>
          </cell>
          <cell r="M12871" t="str">
            <v>F</v>
          </cell>
          <cell r="N12871">
            <v>1</v>
          </cell>
        </row>
        <row r="12872">
          <cell r="F12872" t="str">
            <v>TGBU6474168</v>
          </cell>
          <cell r="G12872" t="str">
            <v>GR-2020/04-0013</v>
          </cell>
          <cell r="H12872" t="str">
            <v>202001-S0019, 202003-S0017</v>
          </cell>
          <cell r="I12872" t="str">
            <v>F</v>
          </cell>
          <cell r="J12872">
            <v>36451.04</v>
          </cell>
          <cell r="K12872">
            <v>36451.04</v>
          </cell>
          <cell r="L12872">
            <v>36451.04</v>
          </cell>
          <cell r="M12872" t="str">
            <v>F</v>
          </cell>
          <cell r="N12872">
            <v>1</v>
          </cell>
        </row>
        <row r="12873">
          <cell r="F12873" t="str">
            <v>TGBU6474168</v>
          </cell>
          <cell r="G12873" t="str">
            <v>GR-2020/04-0011</v>
          </cell>
          <cell r="H12873" t="str">
            <v>201912-S0064</v>
          </cell>
          <cell r="I12873" t="str">
            <v>F</v>
          </cell>
          <cell r="J12873">
            <v>9222.59</v>
          </cell>
          <cell r="K12873">
            <v>9222.59</v>
          </cell>
          <cell r="L12873">
            <v>9222.59</v>
          </cell>
          <cell r="M12873" t="str">
            <v>F</v>
          </cell>
          <cell r="N12873">
            <v>1</v>
          </cell>
        </row>
        <row r="12874">
          <cell r="F12874" t="str">
            <v>TGBU6474168</v>
          </cell>
          <cell r="G12874" t="str">
            <v>GR-2020/04-0010</v>
          </cell>
          <cell r="H12874" t="str">
            <v>201911-S0067, 201912-S0059, 202003-S0020, 202002-S0053, 202003-S0038, 201911-S0101, 202001-S0013, 202002-S0022, 201911-S0049, 201911-S0012</v>
          </cell>
          <cell r="I12874" t="str">
            <v>F</v>
          </cell>
          <cell r="J12874">
            <v>222015.35</v>
          </cell>
          <cell r="K12874">
            <v>222015.35</v>
          </cell>
          <cell r="L12874">
            <v>222015.35</v>
          </cell>
          <cell r="M12874" t="str">
            <v>F</v>
          </cell>
          <cell r="N12874">
            <v>1</v>
          </cell>
        </row>
        <row r="12875">
          <cell r="F12875" t="str">
            <v>TGBU6474168</v>
          </cell>
          <cell r="G12875" t="str">
            <v>GR-2020/04-0009</v>
          </cell>
          <cell r="H12875" t="str">
            <v>201912-S0062</v>
          </cell>
          <cell r="I12875" t="str">
            <v>F</v>
          </cell>
          <cell r="J12875">
            <v>14093.98</v>
          </cell>
          <cell r="K12875">
            <v>14093.98</v>
          </cell>
          <cell r="L12875">
            <v>14093.98</v>
          </cell>
          <cell r="M12875" t="str">
            <v>F</v>
          </cell>
          <cell r="N12875">
            <v>1</v>
          </cell>
        </row>
        <row r="12876">
          <cell r="G12876" t="str">
            <v>SPO-2020/06-0013</v>
          </cell>
        </row>
        <row r="12876">
          <cell r="I12876" t="str">
            <v>F</v>
          </cell>
          <cell r="J12876">
            <v>5640</v>
          </cell>
          <cell r="K12876">
            <v>5640</v>
          </cell>
          <cell r="L12876">
            <v>16920</v>
          </cell>
          <cell r="M12876" t="str">
            <v>F</v>
          </cell>
          <cell r="N12876">
            <v>3</v>
          </cell>
        </row>
        <row r="12877">
          <cell r="F12877" t="str">
            <v>TGBU6474168</v>
          </cell>
          <cell r="G12877" t="str">
            <v>GR-2020/04-0008</v>
          </cell>
          <cell r="H12877" t="str">
            <v>202002-S0033, 202002-S0003, 201912-S0021</v>
          </cell>
          <cell r="I12877" t="str">
            <v>F</v>
          </cell>
          <cell r="J12877">
            <v>111497.73</v>
          </cell>
          <cell r="K12877">
            <v>111497.73</v>
          </cell>
          <cell r="L12877">
            <v>111497.73</v>
          </cell>
          <cell r="M12877" t="str">
            <v>F</v>
          </cell>
          <cell r="N12877">
            <v>1</v>
          </cell>
        </row>
        <row r="12878">
          <cell r="F12878" t="str">
            <v>OOLU8997534</v>
          </cell>
          <cell r="G12878" t="str">
            <v>GR-2020/04-0007</v>
          </cell>
          <cell r="H12878" t="str">
            <v>202001-S0018, 201910-S0085, 202002-S0020, 202002-S0002, 202003-S0045, 201808-S0024, 201711-S0098, 202002-S0060</v>
          </cell>
          <cell r="I12878" t="str">
            <v>F</v>
          </cell>
          <cell r="J12878">
            <v>228840.51</v>
          </cell>
          <cell r="K12878">
            <v>228840.51</v>
          </cell>
          <cell r="L12878">
            <v>228840.51</v>
          </cell>
          <cell r="M12878" t="str">
            <v>F</v>
          </cell>
          <cell r="N12878">
            <v>1</v>
          </cell>
        </row>
        <row r="12879">
          <cell r="F12879" t="str">
            <v>TCKU6118481</v>
          </cell>
          <cell r="G12879" t="str">
            <v>GR-2020/04-0006</v>
          </cell>
          <cell r="H12879" t="str">
            <v>201912-S0028, 201911-S0099, 202003-S0007, 201911-S0079, 201911-S0100, 201912-S0071</v>
          </cell>
          <cell r="I12879" t="str">
            <v>F</v>
          </cell>
          <cell r="J12879">
            <v>19484.58</v>
          </cell>
          <cell r="K12879">
            <v>19484.58</v>
          </cell>
          <cell r="L12879">
            <v>86515.43</v>
          </cell>
          <cell r="M12879" t="str">
            <v>F</v>
          </cell>
          <cell r="N12879">
            <v>4.4402</v>
          </cell>
        </row>
        <row r="12880">
          <cell r="F12880" t="str">
            <v>PONU7581216</v>
          </cell>
          <cell r="G12880" t="str">
            <v>GR-2020/04-0002</v>
          </cell>
          <cell r="H12880" t="str">
            <v>201912-S0027, 202003-S0018, 201911-S0042, 201908-S0029</v>
          </cell>
          <cell r="I12880" t="str">
            <v>F</v>
          </cell>
          <cell r="J12880">
            <v>84612.78</v>
          </cell>
          <cell r="K12880">
            <v>84612.78</v>
          </cell>
          <cell r="L12880">
            <v>84612.78</v>
          </cell>
          <cell r="M12880" t="str">
            <v>F</v>
          </cell>
          <cell r="N12880">
            <v>1</v>
          </cell>
        </row>
        <row r="12881">
          <cell r="F12881" t="str">
            <v>SUDU8530808</v>
          </cell>
          <cell r="G12881" t="str">
            <v>GR-2020/04-0003</v>
          </cell>
          <cell r="H12881" t="str">
            <v>201908-S0029, 201909-S0066, 202001-S0016, 201911-S0065, 202001-S0008, 201911-S0016, 202002-S0012, 201911-S0042, 201904-S0080, 202002-S0061</v>
          </cell>
          <cell r="I12881" t="str">
            <v>F</v>
          </cell>
          <cell r="J12881">
            <v>121423.68</v>
          </cell>
          <cell r="K12881">
            <v>121423.68</v>
          </cell>
          <cell r="L12881">
            <v>121423.68</v>
          </cell>
          <cell r="M12881" t="str">
            <v>F</v>
          </cell>
          <cell r="N12881">
            <v>1</v>
          </cell>
        </row>
        <row r="12882">
          <cell r="F12882" t="str">
            <v>TEMU7309743</v>
          </cell>
        </row>
        <row r="12882">
          <cell r="I12882" t="str">
            <v>T</v>
          </cell>
          <cell r="J12882">
            <v>1430.14</v>
          </cell>
          <cell r="K12882">
            <v>1430.14</v>
          </cell>
          <cell r="L12882">
            <v>4290.42</v>
          </cell>
          <cell r="M12882" t="str">
            <v>F</v>
          </cell>
          <cell r="N12882">
            <v>3</v>
          </cell>
        </row>
        <row r="12883">
          <cell r="G12883" t="str">
            <v>SPO-2020/05-0024</v>
          </cell>
        </row>
        <row r="12883">
          <cell r="I12883" t="str">
            <v>F</v>
          </cell>
          <cell r="J12883">
            <v>47750</v>
          </cell>
          <cell r="K12883">
            <v>47750</v>
          </cell>
          <cell r="L12883">
            <v>143250</v>
          </cell>
          <cell r="M12883" t="str">
            <v>F</v>
          </cell>
          <cell r="N12883">
            <v>3</v>
          </cell>
        </row>
        <row r="12884">
          <cell r="G12884" t="str">
            <v>SPO-2020/09-0004, SPO-2021/05-0019, SPO-2021/01-0009, SPO-2020/12-0037</v>
          </cell>
        </row>
        <row r="12884">
          <cell r="I12884" t="str">
            <v>F</v>
          </cell>
          <cell r="J12884">
            <v>18200.8</v>
          </cell>
          <cell r="K12884">
            <v>18200.8</v>
          </cell>
          <cell r="L12884">
            <v>54602.4</v>
          </cell>
          <cell r="M12884" t="str">
            <v>F</v>
          </cell>
          <cell r="N12884">
            <v>3</v>
          </cell>
        </row>
        <row r="12885">
          <cell r="I12885" t="str">
            <v>F</v>
          </cell>
          <cell r="J12885">
            <v>8040</v>
          </cell>
          <cell r="K12885">
            <v>8040</v>
          </cell>
          <cell r="L12885">
            <v>24120</v>
          </cell>
          <cell r="M12885" t="str">
            <v>F</v>
          </cell>
          <cell r="N12885">
            <v>3</v>
          </cell>
        </row>
        <row r="12886">
          <cell r="I12886" t="str">
            <v>F</v>
          </cell>
          <cell r="J12886">
            <v>5820</v>
          </cell>
          <cell r="K12886">
            <v>5820</v>
          </cell>
          <cell r="L12886">
            <v>5820</v>
          </cell>
          <cell r="M12886" t="str">
            <v>F</v>
          </cell>
          <cell r="N12886">
            <v>1</v>
          </cell>
        </row>
        <row r="12887">
          <cell r="G12887" t="str">
            <v>SPO-2020/07-0023</v>
          </cell>
        </row>
        <row r="12887">
          <cell r="I12887" t="str">
            <v>F</v>
          </cell>
          <cell r="J12887">
            <v>60600</v>
          </cell>
          <cell r="K12887">
            <v>60600</v>
          </cell>
          <cell r="L12887">
            <v>181800</v>
          </cell>
          <cell r="M12887" t="str">
            <v>F</v>
          </cell>
          <cell r="N12887">
            <v>3</v>
          </cell>
        </row>
        <row r="12888">
          <cell r="I12888" t="str">
            <v>F</v>
          </cell>
          <cell r="J12888">
            <v>82</v>
          </cell>
          <cell r="K12888">
            <v>82</v>
          </cell>
          <cell r="L12888">
            <v>246</v>
          </cell>
          <cell r="M12888" t="str">
            <v>F</v>
          </cell>
          <cell r="N12888">
            <v>3</v>
          </cell>
        </row>
        <row r="12889">
          <cell r="I12889" t="str">
            <v>F</v>
          </cell>
          <cell r="J12889">
            <v>170</v>
          </cell>
          <cell r="K12889">
            <v>170</v>
          </cell>
          <cell r="L12889">
            <v>510</v>
          </cell>
          <cell r="M12889" t="str">
            <v>F</v>
          </cell>
          <cell r="N12889">
            <v>3</v>
          </cell>
        </row>
        <row r="12890">
          <cell r="I12890" t="str">
            <v>F</v>
          </cell>
          <cell r="J12890">
            <v>113</v>
          </cell>
          <cell r="K12890">
            <v>113</v>
          </cell>
          <cell r="L12890">
            <v>339</v>
          </cell>
          <cell r="M12890" t="str">
            <v>F</v>
          </cell>
          <cell r="N12890">
            <v>3</v>
          </cell>
        </row>
        <row r="12891">
          <cell r="I12891" t="str">
            <v>F</v>
          </cell>
          <cell r="J12891">
            <v>113</v>
          </cell>
          <cell r="K12891">
            <v>113</v>
          </cell>
          <cell r="L12891">
            <v>339</v>
          </cell>
          <cell r="M12891" t="str">
            <v>F</v>
          </cell>
          <cell r="N12891">
            <v>3</v>
          </cell>
        </row>
        <row r="12892">
          <cell r="G12892" t="str">
            <v>SPO-2020/06-0035</v>
          </cell>
        </row>
        <row r="12892">
          <cell r="I12892" t="str">
            <v>F</v>
          </cell>
          <cell r="J12892">
            <v>45473.1</v>
          </cell>
          <cell r="K12892">
            <v>45473.1</v>
          </cell>
          <cell r="L12892">
            <v>136419.3</v>
          </cell>
          <cell r="M12892" t="str">
            <v>F</v>
          </cell>
          <cell r="N12892">
            <v>3</v>
          </cell>
        </row>
        <row r="12893">
          <cell r="I12893" t="str">
            <v>F</v>
          </cell>
          <cell r="J12893">
            <v>1584</v>
          </cell>
          <cell r="K12893">
            <v>1584</v>
          </cell>
          <cell r="L12893">
            <v>4752</v>
          </cell>
          <cell r="M12893" t="str">
            <v>F</v>
          </cell>
          <cell r="N12893">
            <v>3</v>
          </cell>
        </row>
        <row r="12894">
          <cell r="G12894" t="str">
            <v>SPO-2020/05-0016</v>
          </cell>
        </row>
        <row r="12894">
          <cell r="I12894" t="str">
            <v>F</v>
          </cell>
          <cell r="J12894">
            <v>21378.8</v>
          </cell>
          <cell r="K12894">
            <v>21378.8</v>
          </cell>
          <cell r="L12894">
            <v>64136.4</v>
          </cell>
          <cell r="M12894" t="str">
            <v>F</v>
          </cell>
          <cell r="N12894">
            <v>3</v>
          </cell>
        </row>
        <row r="12895">
          <cell r="G12895" t="str">
            <v>SPO-2020/11-0012</v>
          </cell>
        </row>
        <row r="12895">
          <cell r="I12895" t="str">
            <v>F</v>
          </cell>
          <cell r="J12895">
            <v>22000</v>
          </cell>
          <cell r="K12895">
            <v>22000</v>
          </cell>
          <cell r="L12895">
            <v>66000</v>
          </cell>
          <cell r="M12895" t="str">
            <v>F</v>
          </cell>
          <cell r="N12895">
            <v>3</v>
          </cell>
        </row>
        <row r="12896">
          <cell r="I12896" t="str">
            <v>T</v>
          </cell>
          <cell r="J12896">
            <v>2320</v>
          </cell>
          <cell r="K12896">
            <v>2320</v>
          </cell>
          <cell r="L12896">
            <v>6960</v>
          </cell>
          <cell r="M12896" t="str">
            <v>F</v>
          </cell>
          <cell r="N12896">
            <v>3</v>
          </cell>
          <cell r="O12896" t="str">
            <v>L</v>
          </cell>
        </row>
        <row r="12897">
          <cell r="G12897" t="str">
            <v>SPO-2020/06-0005</v>
          </cell>
        </row>
        <row r="12897">
          <cell r="I12897" t="str">
            <v>F</v>
          </cell>
          <cell r="J12897">
            <v>800</v>
          </cell>
          <cell r="K12897">
            <v>800</v>
          </cell>
          <cell r="L12897">
            <v>2400</v>
          </cell>
          <cell r="M12897" t="str">
            <v>F</v>
          </cell>
          <cell r="N12897">
            <v>3</v>
          </cell>
        </row>
        <row r="12898">
          <cell r="I12898" t="str">
            <v>T</v>
          </cell>
          <cell r="J12898">
            <v>800</v>
          </cell>
          <cell r="K12898">
            <v>800</v>
          </cell>
          <cell r="L12898">
            <v>2400</v>
          </cell>
          <cell r="M12898" t="str">
            <v>F</v>
          </cell>
          <cell r="N12898">
            <v>3</v>
          </cell>
        </row>
        <row r="12899">
          <cell r="F12899" t="str">
            <v>TEMU7309743</v>
          </cell>
          <cell r="G12899" t="str">
            <v>GR-2020/04-0001</v>
          </cell>
        </row>
        <row r="12899">
          <cell r="I12899" t="str">
            <v>F</v>
          </cell>
          <cell r="J12899">
            <v>1430.14</v>
          </cell>
          <cell r="K12899">
            <v>1430.14</v>
          </cell>
          <cell r="L12899">
            <v>4290.42</v>
          </cell>
          <cell r="M12899" t="str">
            <v>F</v>
          </cell>
          <cell r="N12899">
            <v>3</v>
          </cell>
        </row>
        <row r="12900">
          <cell r="F12900" t="str">
            <v>TEMU7309743</v>
          </cell>
        </row>
        <row r="12900">
          <cell r="I12900" t="str">
            <v>T</v>
          </cell>
          <cell r="J12900">
            <v>1430.14</v>
          </cell>
          <cell r="K12900">
            <v>1430.14</v>
          </cell>
          <cell r="L12900">
            <v>4290.42</v>
          </cell>
          <cell r="M12900" t="str">
            <v>F</v>
          </cell>
          <cell r="N12900">
            <v>3</v>
          </cell>
        </row>
        <row r="12901">
          <cell r="I12901" t="str">
            <v>F</v>
          </cell>
          <cell r="J12901">
            <v>12240</v>
          </cell>
          <cell r="K12901">
            <v>12240</v>
          </cell>
          <cell r="L12901">
            <v>12240</v>
          </cell>
          <cell r="M12901" t="str">
            <v>F</v>
          </cell>
          <cell r="N12901">
            <v>1</v>
          </cell>
        </row>
        <row r="12902">
          <cell r="I12902" t="str">
            <v>F</v>
          </cell>
          <cell r="J12902">
            <v>6880</v>
          </cell>
          <cell r="K12902">
            <v>6880</v>
          </cell>
          <cell r="L12902">
            <v>20640</v>
          </cell>
          <cell r="M12902" t="str">
            <v>F</v>
          </cell>
          <cell r="N12902">
            <v>3</v>
          </cell>
        </row>
        <row r="12903">
          <cell r="G12903" t="str">
            <v>GR-2020/05-0002</v>
          </cell>
        </row>
        <row r="12903">
          <cell r="I12903" t="str">
            <v>F</v>
          </cell>
          <cell r="J12903">
            <v>613.27</v>
          </cell>
          <cell r="K12903">
            <v>613.27</v>
          </cell>
          <cell r="L12903">
            <v>613.27</v>
          </cell>
          <cell r="M12903" t="str">
            <v>F</v>
          </cell>
          <cell r="N12903">
            <v>1</v>
          </cell>
        </row>
        <row r="12904">
          <cell r="G12904" t="str">
            <v>SPO-2020/10-0025, SPO-2020/06-0018</v>
          </cell>
        </row>
        <row r="12904">
          <cell r="I12904" t="str">
            <v>F</v>
          </cell>
          <cell r="J12904">
            <v>136000</v>
          </cell>
          <cell r="K12904">
            <v>136000</v>
          </cell>
          <cell r="L12904">
            <v>408000</v>
          </cell>
          <cell r="M12904" t="str">
            <v>F</v>
          </cell>
          <cell r="N12904">
            <v>3</v>
          </cell>
        </row>
        <row r="12905">
          <cell r="I12905" t="str">
            <v>T</v>
          </cell>
          <cell r="J12905">
            <v>382.88</v>
          </cell>
          <cell r="K12905">
            <v>382.88</v>
          </cell>
          <cell r="L12905">
            <v>382.88</v>
          </cell>
          <cell r="M12905" t="str">
            <v>F</v>
          </cell>
          <cell r="N12905">
            <v>1</v>
          </cell>
        </row>
        <row r="12906">
          <cell r="G12906" t="str">
            <v>SPO-2020/06-0033</v>
          </cell>
        </row>
        <row r="12906">
          <cell r="I12906" t="str">
            <v>F</v>
          </cell>
          <cell r="J12906">
            <v>52836</v>
          </cell>
          <cell r="K12906">
            <v>52836</v>
          </cell>
          <cell r="L12906">
            <v>158508</v>
          </cell>
          <cell r="M12906" t="str">
            <v>F</v>
          </cell>
          <cell r="N12906">
            <v>3</v>
          </cell>
        </row>
        <row r="12907">
          <cell r="G12907" t="str">
            <v>SPO-2020/05-0007</v>
          </cell>
        </row>
        <row r="12907">
          <cell r="I12907" t="str">
            <v>F</v>
          </cell>
          <cell r="J12907">
            <v>5600</v>
          </cell>
          <cell r="K12907">
            <v>5600</v>
          </cell>
          <cell r="L12907">
            <v>16800</v>
          </cell>
          <cell r="M12907" t="str">
            <v>F</v>
          </cell>
          <cell r="N12907">
            <v>3</v>
          </cell>
        </row>
        <row r="12908">
          <cell r="G12908" t="str">
            <v>SPO-2020/05-0024</v>
          </cell>
        </row>
        <row r="12908">
          <cell r="I12908" t="str">
            <v>F</v>
          </cell>
          <cell r="J12908">
            <v>1190</v>
          </cell>
          <cell r="K12908">
            <v>1190</v>
          </cell>
          <cell r="L12908">
            <v>3570</v>
          </cell>
          <cell r="M12908" t="str">
            <v>F</v>
          </cell>
          <cell r="N12908">
            <v>3</v>
          </cell>
        </row>
        <row r="12909">
          <cell r="G12909" t="str">
            <v>SPO-2020/04-0020, SPO-2020/07-0022, SPO-2020/09-0004, SPO-2020/06-0011</v>
          </cell>
        </row>
        <row r="12909">
          <cell r="I12909" t="str">
            <v>F</v>
          </cell>
          <cell r="J12909">
            <v>128337</v>
          </cell>
          <cell r="K12909">
            <v>128337</v>
          </cell>
          <cell r="L12909">
            <v>385011</v>
          </cell>
          <cell r="M12909" t="str">
            <v>F</v>
          </cell>
          <cell r="N12909">
            <v>3</v>
          </cell>
        </row>
        <row r="12910">
          <cell r="G12910" t="str">
            <v>SPO-2020/07-0023, SPO-2020/06-0018</v>
          </cell>
        </row>
        <row r="12910">
          <cell r="I12910" t="str">
            <v>F</v>
          </cell>
          <cell r="J12910">
            <v>57090</v>
          </cell>
          <cell r="K12910">
            <v>57090</v>
          </cell>
          <cell r="L12910">
            <v>171270</v>
          </cell>
          <cell r="M12910" t="str">
            <v>F</v>
          </cell>
          <cell r="N12910">
            <v>3</v>
          </cell>
        </row>
        <row r="12911">
          <cell r="G12911" t="str">
            <v>SPO-2020/05-0027, SPO-2020/06-0021, SPO-2020/08-0003</v>
          </cell>
        </row>
        <row r="12911">
          <cell r="I12911" t="str">
            <v>F</v>
          </cell>
          <cell r="J12911">
            <v>90082</v>
          </cell>
          <cell r="K12911">
            <v>90082</v>
          </cell>
          <cell r="L12911">
            <v>270246</v>
          </cell>
          <cell r="M12911" t="str">
            <v>F</v>
          </cell>
          <cell r="N12911">
            <v>3</v>
          </cell>
        </row>
        <row r="12912">
          <cell r="G12912" t="str">
            <v>SPO-2020/06-0017</v>
          </cell>
        </row>
        <row r="12912">
          <cell r="I12912" t="str">
            <v>F</v>
          </cell>
          <cell r="J12912">
            <v>40600</v>
          </cell>
          <cell r="K12912">
            <v>40600</v>
          </cell>
          <cell r="L12912">
            <v>121800</v>
          </cell>
          <cell r="M12912" t="str">
            <v>F</v>
          </cell>
          <cell r="N12912">
            <v>3</v>
          </cell>
        </row>
        <row r="12913">
          <cell r="G12913" t="str">
            <v>GR-2020/05-0007</v>
          </cell>
        </row>
        <row r="12913">
          <cell r="I12913" t="str">
            <v>F</v>
          </cell>
          <cell r="J12913">
            <v>13000</v>
          </cell>
          <cell r="K12913">
            <v>13000</v>
          </cell>
          <cell r="L12913">
            <v>13000</v>
          </cell>
          <cell r="M12913" t="str">
            <v>F</v>
          </cell>
          <cell r="N12913">
            <v>1</v>
          </cell>
        </row>
        <row r="12914">
          <cell r="G12914" t="str">
            <v>GR-2020/06-0029</v>
          </cell>
        </row>
        <row r="12914">
          <cell r="I12914" t="str">
            <v>F</v>
          </cell>
          <cell r="J12914">
            <v>211</v>
          </cell>
          <cell r="K12914">
            <v>211</v>
          </cell>
          <cell r="L12914">
            <v>211</v>
          </cell>
          <cell r="M12914" t="str">
            <v>F</v>
          </cell>
          <cell r="N12914">
            <v>1</v>
          </cell>
        </row>
        <row r="12915">
          <cell r="F12915" t="str">
            <v>CAIU8858301</v>
          </cell>
          <cell r="G12915" t="str">
            <v>GR-2020/04-0004</v>
          </cell>
          <cell r="H12915" t="str">
            <v>202002-S0009</v>
          </cell>
          <cell r="I12915" t="str">
            <v>F</v>
          </cell>
          <cell r="J12915">
            <v>10500</v>
          </cell>
          <cell r="K12915">
            <v>10500</v>
          </cell>
          <cell r="L12915">
            <v>31500</v>
          </cell>
          <cell r="M12915" t="str">
            <v>F</v>
          </cell>
          <cell r="N12915">
            <v>3</v>
          </cell>
        </row>
        <row r="12916">
          <cell r="F12916" t="str">
            <v>DFSU6663370</v>
          </cell>
          <cell r="G12916" t="str">
            <v>GR-2020/04-0005</v>
          </cell>
          <cell r="H12916" t="str">
            <v>201911-S0086, 201911-S0090, 201911-S0072, 202002-S0005, 202001-S0017</v>
          </cell>
          <cell r="I12916" t="str">
            <v>F</v>
          </cell>
          <cell r="J12916">
            <v>17468.89</v>
          </cell>
          <cell r="K12916">
            <v>17468.89</v>
          </cell>
          <cell r="L12916">
            <v>52406.67</v>
          </cell>
          <cell r="M12916" t="str">
            <v>F</v>
          </cell>
          <cell r="N12916">
            <v>3</v>
          </cell>
        </row>
        <row r="12917">
          <cell r="F12917" t="str">
            <v>GESU5756145</v>
          </cell>
          <cell r="G12917" t="str">
            <v>GR-2020/04-0018</v>
          </cell>
          <cell r="H12917" t="str">
            <v>201908-S0074, 201911-S0099, 201912-S0055, 201912-S0024, 201911-S0079</v>
          </cell>
          <cell r="I12917" t="str">
            <v>F</v>
          </cell>
          <cell r="J12917">
            <v>48125.67</v>
          </cell>
          <cell r="K12917">
            <v>48125.67</v>
          </cell>
          <cell r="L12917">
            <v>48125.67</v>
          </cell>
          <cell r="M12917" t="str">
            <v>F</v>
          </cell>
          <cell r="N12917">
            <v>1</v>
          </cell>
        </row>
        <row r="12918">
          <cell r="G12918" t="str">
            <v>SPO-2020/05-0016</v>
          </cell>
        </row>
        <row r="12918">
          <cell r="I12918" t="str">
            <v>F</v>
          </cell>
          <cell r="J12918">
            <v>10311</v>
          </cell>
          <cell r="K12918">
            <v>10311</v>
          </cell>
          <cell r="L12918">
            <v>30933</v>
          </cell>
          <cell r="M12918" t="str">
            <v>F</v>
          </cell>
          <cell r="N12918">
            <v>3</v>
          </cell>
        </row>
        <row r="12919">
          <cell r="F12919" t="str">
            <v>GESU5756145</v>
          </cell>
          <cell r="G12919" t="str">
            <v>GR-2020/04-0019</v>
          </cell>
          <cell r="H12919" t="str">
            <v>201911-S0053, 201912-S0068</v>
          </cell>
          <cell r="I12919" t="str">
            <v>F</v>
          </cell>
          <cell r="J12919">
            <v>15143.81</v>
          </cell>
          <cell r="K12919">
            <v>15143.81</v>
          </cell>
          <cell r="L12919">
            <v>15143.81</v>
          </cell>
          <cell r="M12919" t="str">
            <v>F</v>
          </cell>
          <cell r="N12919">
            <v>1</v>
          </cell>
        </row>
        <row r="12920">
          <cell r="F12920" t="str">
            <v>GESU5756145</v>
          </cell>
          <cell r="G12920" t="str">
            <v>GR-2020/04-0020</v>
          </cell>
          <cell r="H12920" t="str">
            <v>202002-S0008</v>
          </cell>
          <cell r="I12920" t="str">
            <v>F</v>
          </cell>
          <cell r="J12920">
            <v>15684.33</v>
          </cell>
          <cell r="K12920">
            <v>15684.33</v>
          </cell>
          <cell r="L12920">
            <v>15684.33</v>
          </cell>
          <cell r="M12920" t="str">
            <v>F</v>
          </cell>
          <cell r="N12920">
            <v>1</v>
          </cell>
        </row>
        <row r="12921">
          <cell r="F12921" t="str">
            <v>GESU5756145</v>
          </cell>
          <cell r="G12921" t="str">
            <v>GR-2020/04-0021</v>
          </cell>
          <cell r="H12921" t="str">
            <v>202003-S0015</v>
          </cell>
          <cell r="I12921" t="str">
            <v>F</v>
          </cell>
          <cell r="J12921">
            <v>3030.36</v>
          </cell>
          <cell r="K12921">
            <v>3030.36</v>
          </cell>
          <cell r="L12921">
            <v>3030.36</v>
          </cell>
          <cell r="M12921" t="str">
            <v>F</v>
          </cell>
          <cell r="N12921">
            <v>1</v>
          </cell>
        </row>
        <row r="12922">
          <cell r="G12922" t="str">
            <v>SPO-2020/05-0033</v>
          </cell>
        </row>
        <row r="12922">
          <cell r="I12922" t="str">
            <v>F</v>
          </cell>
          <cell r="J12922">
            <v>31062</v>
          </cell>
          <cell r="K12922">
            <v>31062</v>
          </cell>
          <cell r="L12922">
            <v>93186</v>
          </cell>
          <cell r="M12922" t="str">
            <v>F</v>
          </cell>
          <cell r="N12922">
            <v>3</v>
          </cell>
        </row>
        <row r="12923">
          <cell r="G12923" t="str">
            <v>SPO-2020/04-0005, SPO-2020/06-0013</v>
          </cell>
        </row>
        <row r="12923">
          <cell r="I12923" t="str">
            <v>F</v>
          </cell>
          <cell r="J12923">
            <v>7738</v>
          </cell>
          <cell r="K12923">
            <v>7738</v>
          </cell>
          <cell r="L12923">
            <v>38690</v>
          </cell>
          <cell r="M12923" t="str">
            <v>F</v>
          </cell>
          <cell r="N12923">
            <v>5</v>
          </cell>
        </row>
        <row r="12924">
          <cell r="F12924" t="str">
            <v>GESU5756145</v>
          </cell>
          <cell r="G12924" t="str">
            <v>GR-2020/04-0022</v>
          </cell>
          <cell r="H12924" t="str">
            <v>201912-S0033, 201911-S0049, 202003-S0003, 202001-S0003, 202002-S0023</v>
          </cell>
          <cell r="I12924" t="str">
            <v>F</v>
          </cell>
          <cell r="J12924">
            <v>123903.05</v>
          </cell>
          <cell r="K12924">
            <v>123903.05</v>
          </cell>
          <cell r="L12924">
            <v>123903.05</v>
          </cell>
          <cell r="M12924" t="str">
            <v>F</v>
          </cell>
          <cell r="N12924">
            <v>1</v>
          </cell>
        </row>
        <row r="12925">
          <cell r="F12925" t="str">
            <v>GESU5756145</v>
          </cell>
          <cell r="G12925" t="str">
            <v>GR-2020/04-0023</v>
          </cell>
          <cell r="H12925" t="str">
            <v>202002-S0010</v>
          </cell>
          <cell r="I12925" t="str">
            <v>F</v>
          </cell>
          <cell r="J12925">
            <v>351.65</v>
          </cell>
          <cell r="K12925">
            <v>351.65</v>
          </cell>
          <cell r="L12925">
            <v>351.65</v>
          </cell>
          <cell r="M12925" t="str">
            <v>F</v>
          </cell>
          <cell r="N12925">
            <v>1</v>
          </cell>
        </row>
        <row r="12926">
          <cell r="G12926" t="str">
            <v>SPO-2020/05-0012, SPO-2021/05-0057, SPO-2020/07-0020, SPO-2020/12-0006, SPO-2020/09-0021, SPO-2020/12-0003, SPO-2020/05-0013, SPO-2020/05-0005, SPO-2020/08-0025, SPO-2021/06-0032, SPO-2021/03-0002, SPO-2020/06-0040, SPO-2021/06-0031, SPO-2020/07-0019, SPO-2021/06-0038, SPO-2021/01-0061, SPO-2020/06-0009</v>
          </cell>
        </row>
        <row r="12926">
          <cell r="I12926" t="str">
            <v>F</v>
          </cell>
          <cell r="J12926">
            <v>518388</v>
          </cell>
          <cell r="K12926">
            <v>518388</v>
          </cell>
          <cell r="L12926">
            <v>1555164</v>
          </cell>
          <cell r="M12926" t="str">
            <v>F</v>
          </cell>
          <cell r="N12926">
            <v>3</v>
          </cell>
        </row>
        <row r="12927">
          <cell r="F12927" t="str">
            <v>GESU5756145</v>
          </cell>
          <cell r="G12927" t="str">
            <v>GR-2020/04-0024</v>
          </cell>
          <cell r="H12927" t="str">
            <v>201910-S0078</v>
          </cell>
          <cell r="I12927" t="str">
            <v>F</v>
          </cell>
          <cell r="J12927">
            <v>4683.02</v>
          </cell>
          <cell r="K12927">
            <v>4683.02</v>
          </cell>
          <cell r="L12927">
            <v>4683.02</v>
          </cell>
          <cell r="M12927" t="str">
            <v>F</v>
          </cell>
          <cell r="N12927">
            <v>1</v>
          </cell>
        </row>
        <row r="12928">
          <cell r="F12928" t="str">
            <v>GESU5756145</v>
          </cell>
          <cell r="G12928" t="str">
            <v>GR-2020/04-0027</v>
          </cell>
          <cell r="H12928" t="str">
            <v>201912-S0064, 201910-S0009</v>
          </cell>
          <cell r="I12928" t="str">
            <v>F</v>
          </cell>
          <cell r="J12928">
            <v>7865.69</v>
          </cell>
          <cell r="K12928">
            <v>7865.69</v>
          </cell>
          <cell r="L12928">
            <v>7865.69</v>
          </cell>
          <cell r="M12928" t="str">
            <v>F</v>
          </cell>
          <cell r="N12928">
            <v>1</v>
          </cell>
        </row>
        <row r="12929">
          <cell r="F12929" t="str">
            <v>GESU5756145</v>
          </cell>
          <cell r="G12929" t="str">
            <v>GR-2020/04-0026</v>
          </cell>
          <cell r="H12929" t="str">
            <v>202002-S0019</v>
          </cell>
          <cell r="I12929" t="str">
            <v>F</v>
          </cell>
          <cell r="J12929">
            <v>18148.02</v>
          </cell>
          <cell r="K12929">
            <v>18148.02</v>
          </cell>
          <cell r="L12929">
            <v>18148.02</v>
          </cell>
          <cell r="M12929" t="str">
            <v>F</v>
          </cell>
          <cell r="N12929">
            <v>1</v>
          </cell>
        </row>
        <row r="12930">
          <cell r="I12930" t="str">
            <v>F</v>
          </cell>
          <cell r="J12930">
            <v>0</v>
          </cell>
          <cell r="K12930">
            <v>0</v>
          </cell>
          <cell r="L12930">
            <v>0</v>
          </cell>
          <cell r="M12930" t="str">
            <v>F</v>
          </cell>
          <cell r="N12930">
            <v>3</v>
          </cell>
        </row>
        <row r="12931">
          <cell r="F12931" t="str">
            <v>GESU5756145</v>
          </cell>
          <cell r="G12931" t="str">
            <v>GR-2020/04-0025</v>
          </cell>
          <cell r="H12931" t="str">
            <v>202003-S0001, 201911-S0035</v>
          </cell>
          <cell r="I12931" t="str">
            <v>F</v>
          </cell>
          <cell r="J12931">
            <v>42549.92</v>
          </cell>
          <cell r="K12931">
            <v>42549.92</v>
          </cell>
          <cell r="L12931">
            <v>42549.92</v>
          </cell>
          <cell r="M12931" t="str">
            <v>F</v>
          </cell>
          <cell r="N12931">
            <v>1</v>
          </cell>
        </row>
        <row r="12932">
          <cell r="G12932" t="str">
            <v>SPO-2020/11-0001, SPO-2020/04-0020, SPO-2020/06-0011, SPO-2020/05-0002, SPO-2020/12-0037, SPO-2020/07-0022</v>
          </cell>
        </row>
        <row r="12932">
          <cell r="I12932" t="str">
            <v>F</v>
          </cell>
          <cell r="J12932">
            <v>91016.9</v>
          </cell>
          <cell r="K12932">
            <v>91016.9</v>
          </cell>
          <cell r="L12932">
            <v>182033.8</v>
          </cell>
          <cell r="M12932" t="str">
            <v>F</v>
          </cell>
          <cell r="N12932">
            <v>2</v>
          </cell>
        </row>
        <row r="12933">
          <cell r="I12933" t="str">
            <v>T</v>
          </cell>
          <cell r="J12933">
            <v>11550</v>
          </cell>
          <cell r="K12933">
            <v>11550</v>
          </cell>
          <cell r="L12933">
            <v>11550</v>
          </cell>
          <cell r="M12933" t="str">
            <v>F</v>
          </cell>
          <cell r="N12933">
            <v>1</v>
          </cell>
        </row>
        <row r="12934">
          <cell r="G12934" t="str">
            <v>SPO-2020/05-0017</v>
          </cell>
        </row>
        <row r="12934">
          <cell r="I12934" t="str">
            <v>F</v>
          </cell>
          <cell r="J12934">
            <v>12350</v>
          </cell>
          <cell r="K12934">
            <v>12350</v>
          </cell>
          <cell r="L12934">
            <v>37050</v>
          </cell>
          <cell r="M12934" t="str">
            <v>F</v>
          </cell>
          <cell r="N12934">
            <v>3</v>
          </cell>
        </row>
        <row r="12935">
          <cell r="G12935" t="str">
            <v>SPO-2020/04-0020</v>
          </cell>
        </row>
        <row r="12935">
          <cell r="I12935" t="str">
            <v>F</v>
          </cell>
          <cell r="J12935">
            <v>22740</v>
          </cell>
          <cell r="K12935">
            <v>22740</v>
          </cell>
          <cell r="L12935">
            <v>68220</v>
          </cell>
          <cell r="M12935" t="str">
            <v>F</v>
          </cell>
          <cell r="N12935">
            <v>3</v>
          </cell>
        </row>
        <row r="12936">
          <cell r="G12936" t="str">
            <v>SPO-2020/06-0005, SPO-2020/06-0029, SPO-2020/12-0032, SPO-2020/07-0006, SPO-2020/11-0029</v>
          </cell>
        </row>
        <row r="12936">
          <cell r="I12936" t="str">
            <v>F</v>
          </cell>
          <cell r="J12936">
            <v>74017</v>
          </cell>
          <cell r="K12936">
            <v>74017</v>
          </cell>
          <cell r="L12936">
            <v>222051</v>
          </cell>
          <cell r="M12936" t="str">
            <v>F</v>
          </cell>
          <cell r="N12936">
            <v>3</v>
          </cell>
        </row>
        <row r="12937">
          <cell r="G12937" t="str">
            <v>SPO-2020/06-0031, SPO-2020/04-0008</v>
          </cell>
        </row>
        <row r="12937">
          <cell r="I12937" t="str">
            <v>F</v>
          </cell>
          <cell r="J12937">
            <v>29965</v>
          </cell>
          <cell r="K12937">
            <v>29965</v>
          </cell>
          <cell r="L12937">
            <v>89895</v>
          </cell>
          <cell r="M12937" t="str">
            <v>F</v>
          </cell>
          <cell r="N12937">
            <v>3</v>
          </cell>
        </row>
        <row r="12938">
          <cell r="G12938" t="str">
            <v>SPO-2020/08-0033, SPO-2020/07-0029, SPO-2020/05-0021, SPO-2020/06-0034</v>
          </cell>
        </row>
        <row r="12938">
          <cell r="I12938" t="str">
            <v>F</v>
          </cell>
          <cell r="J12938">
            <v>50250</v>
          </cell>
          <cell r="K12938">
            <v>50250</v>
          </cell>
          <cell r="L12938">
            <v>150750</v>
          </cell>
          <cell r="M12938" t="str">
            <v>F</v>
          </cell>
          <cell r="N12938">
            <v>3</v>
          </cell>
        </row>
        <row r="12939">
          <cell r="G12939" t="str">
            <v>SPO-2020/05-0024</v>
          </cell>
        </row>
        <row r="12939">
          <cell r="I12939" t="str">
            <v>F</v>
          </cell>
          <cell r="J12939">
            <v>5330</v>
          </cell>
          <cell r="K12939">
            <v>5330</v>
          </cell>
          <cell r="L12939">
            <v>15990</v>
          </cell>
          <cell r="M12939" t="str">
            <v>F</v>
          </cell>
          <cell r="N12939">
            <v>3</v>
          </cell>
        </row>
        <row r="12940">
          <cell r="G12940" t="str">
            <v>SPO-2020/06-0018</v>
          </cell>
        </row>
        <row r="12940">
          <cell r="I12940" t="str">
            <v>F</v>
          </cell>
          <cell r="J12940">
            <v>9800</v>
          </cell>
          <cell r="K12940">
            <v>9800</v>
          </cell>
          <cell r="L12940">
            <v>29400</v>
          </cell>
          <cell r="M12940" t="str">
            <v>F</v>
          </cell>
          <cell r="N12940">
            <v>3</v>
          </cell>
        </row>
        <row r="12941">
          <cell r="G12941" t="str">
            <v>SPO-2020/05-0020</v>
          </cell>
        </row>
        <row r="12941">
          <cell r="I12941" t="str">
            <v>F</v>
          </cell>
          <cell r="J12941">
            <v>10134</v>
          </cell>
          <cell r="K12941">
            <v>10134</v>
          </cell>
          <cell r="L12941">
            <v>30402</v>
          </cell>
          <cell r="M12941" t="str">
            <v>F</v>
          </cell>
          <cell r="N12941">
            <v>3</v>
          </cell>
        </row>
        <row r="12942">
          <cell r="G12942" t="str">
            <v>SPO-2020/05-0025</v>
          </cell>
        </row>
        <row r="12942">
          <cell r="I12942" t="str">
            <v>F</v>
          </cell>
          <cell r="J12942">
            <v>12090</v>
          </cell>
          <cell r="K12942">
            <v>12090</v>
          </cell>
          <cell r="L12942">
            <v>36270</v>
          </cell>
          <cell r="M12942" t="str">
            <v>F</v>
          </cell>
          <cell r="N12942">
            <v>3</v>
          </cell>
        </row>
        <row r="12943">
          <cell r="G12943" t="str">
            <v>SPO-2020/05-0027</v>
          </cell>
        </row>
        <row r="12943">
          <cell r="I12943" t="str">
            <v>F</v>
          </cell>
          <cell r="J12943">
            <v>39715.76</v>
          </cell>
          <cell r="K12943">
            <v>39715.76</v>
          </cell>
          <cell r="L12943">
            <v>119147.28</v>
          </cell>
          <cell r="M12943" t="str">
            <v>F</v>
          </cell>
          <cell r="N12943">
            <v>3</v>
          </cell>
        </row>
        <row r="12944">
          <cell r="G12944" t="str">
            <v>SPO-2020/05-0031, SPO-2021/01-0075, SPO-2020/11-0032, SPO-2020/05-0010, SPO-2020/08-0046, SPO-2020/06-0026, SPO-2020/07-0004, SPO-2020/10-0004</v>
          </cell>
        </row>
        <row r="12944">
          <cell r="I12944" t="str">
            <v>F</v>
          </cell>
          <cell r="J12944">
            <v>113229</v>
          </cell>
          <cell r="K12944">
            <v>113229</v>
          </cell>
          <cell r="L12944">
            <v>339687</v>
          </cell>
          <cell r="M12944" t="str">
            <v>F</v>
          </cell>
          <cell r="N12944">
            <v>3</v>
          </cell>
        </row>
        <row r="12945">
          <cell r="G12945" t="str">
            <v>SPO-2020/05-0028, SPO-2021/01-0031</v>
          </cell>
        </row>
        <row r="12945">
          <cell r="I12945" t="str">
            <v>F</v>
          </cell>
          <cell r="J12945">
            <v>25900</v>
          </cell>
          <cell r="K12945">
            <v>25900</v>
          </cell>
          <cell r="L12945">
            <v>77700</v>
          </cell>
          <cell r="M12945" t="str">
            <v>F</v>
          </cell>
          <cell r="N12945">
            <v>3</v>
          </cell>
        </row>
        <row r="12946">
          <cell r="G12946" t="str">
            <v>GR-2020/03-0008</v>
          </cell>
        </row>
        <row r="12946">
          <cell r="I12946" t="str">
            <v>F</v>
          </cell>
          <cell r="J12946">
            <v>2366.81</v>
          </cell>
          <cell r="K12946">
            <v>2366.81</v>
          </cell>
          <cell r="L12946">
            <v>2366.81</v>
          </cell>
          <cell r="M12946" t="str">
            <v>F</v>
          </cell>
          <cell r="N12946">
            <v>1</v>
          </cell>
        </row>
        <row r="12947">
          <cell r="G12947" t="str">
            <v>SPO-2020/05-0023, SPO-2020/06-0035</v>
          </cell>
        </row>
        <row r="12947">
          <cell r="I12947" t="str">
            <v>F</v>
          </cell>
          <cell r="J12947">
            <v>11257.31</v>
          </cell>
          <cell r="K12947">
            <v>11257.31</v>
          </cell>
          <cell r="L12947">
            <v>33771.93</v>
          </cell>
          <cell r="M12947" t="str">
            <v>F</v>
          </cell>
          <cell r="N12947">
            <v>3</v>
          </cell>
        </row>
        <row r="12948">
          <cell r="G12948" t="str">
            <v>SPO-2020/08-0012, SPO-2020/10-0046, SPO-2020/07-0003, SPO-2020/07-0002, SPO-2020/08-0013</v>
          </cell>
        </row>
        <row r="12948">
          <cell r="I12948" t="str">
            <v>F</v>
          </cell>
          <cell r="J12948">
            <v>1538.97</v>
          </cell>
          <cell r="K12948">
            <v>1538.97</v>
          </cell>
          <cell r="L12948">
            <v>4616.91</v>
          </cell>
          <cell r="M12948" t="str">
            <v>F</v>
          </cell>
          <cell r="N12948">
            <v>3</v>
          </cell>
        </row>
        <row r="12949">
          <cell r="G12949" t="str">
            <v>SPO-2020/07-0011</v>
          </cell>
        </row>
        <row r="12949">
          <cell r="I12949" t="str">
            <v>F</v>
          </cell>
          <cell r="J12949">
            <v>14983.5</v>
          </cell>
          <cell r="K12949">
            <v>14983.5</v>
          </cell>
          <cell r="L12949">
            <v>44950.5</v>
          </cell>
          <cell r="M12949" t="str">
            <v>F</v>
          </cell>
          <cell r="N12949">
            <v>3</v>
          </cell>
        </row>
        <row r="12950">
          <cell r="G12950" t="str">
            <v>SPO-2020/06-0027, SPO-2020/10-0004, SPO-2020/07-0004</v>
          </cell>
        </row>
        <row r="12950">
          <cell r="I12950" t="str">
            <v>F</v>
          </cell>
          <cell r="J12950">
            <v>74100</v>
          </cell>
          <cell r="K12950">
            <v>74100</v>
          </cell>
          <cell r="L12950">
            <v>222300</v>
          </cell>
          <cell r="M12950" t="str">
            <v>F</v>
          </cell>
          <cell r="N12950">
            <v>3</v>
          </cell>
        </row>
        <row r="12951">
          <cell r="G12951" t="str">
            <v>SPO-2020/07-0022, SPO-2020/09-0004</v>
          </cell>
        </row>
        <row r="12951">
          <cell r="I12951" t="str">
            <v>F</v>
          </cell>
          <cell r="J12951">
            <v>38595</v>
          </cell>
          <cell r="K12951">
            <v>38595</v>
          </cell>
          <cell r="L12951">
            <v>115785</v>
          </cell>
          <cell r="M12951" t="str">
            <v>F</v>
          </cell>
          <cell r="N12951">
            <v>3</v>
          </cell>
        </row>
        <row r="12952">
          <cell r="F12952" t="str">
            <v>DFSU6751126</v>
          </cell>
          <cell r="G12952" t="str">
            <v>GR-2020/05-0022</v>
          </cell>
          <cell r="H12952" t="str">
            <v>201904-S0005, 201910-S0063, 202002-S0035</v>
          </cell>
          <cell r="I12952" t="str">
            <v>F</v>
          </cell>
          <cell r="J12952">
            <v>19047</v>
          </cell>
          <cell r="K12952">
            <v>19047</v>
          </cell>
          <cell r="L12952">
            <v>83450.62</v>
          </cell>
          <cell r="M12952" t="str">
            <v>F</v>
          </cell>
          <cell r="N12952">
            <v>4.3813</v>
          </cell>
        </row>
        <row r="12953">
          <cell r="G12953" t="str">
            <v>SPO-2020/06-0031, SPO-2020/05-0015</v>
          </cell>
        </row>
        <row r="12953">
          <cell r="I12953" t="str">
            <v>F</v>
          </cell>
          <cell r="J12953">
            <v>145500</v>
          </cell>
          <cell r="K12953">
            <v>145500</v>
          </cell>
          <cell r="L12953">
            <v>436500</v>
          </cell>
          <cell r="M12953" t="str">
            <v>F</v>
          </cell>
          <cell r="N12953">
            <v>3</v>
          </cell>
          <cell r="O12953" t="str">
            <v>N</v>
          </cell>
        </row>
        <row r="12954">
          <cell r="I12954" t="str">
            <v>T</v>
          </cell>
          <cell r="J12954">
            <v>309280.5</v>
          </cell>
          <cell r="K12954">
            <v>309280.5</v>
          </cell>
          <cell r="L12954">
            <v>309280.5</v>
          </cell>
          <cell r="M12954" t="str">
            <v>F</v>
          </cell>
          <cell r="N12954">
            <v>1</v>
          </cell>
        </row>
        <row r="12955">
          <cell r="I12955" t="str">
            <v>F</v>
          </cell>
          <cell r="J12955">
            <v>11417.2</v>
          </cell>
          <cell r="K12955">
            <v>11417.2</v>
          </cell>
          <cell r="L12955">
            <v>34251.6</v>
          </cell>
          <cell r="M12955" t="str">
            <v>F</v>
          </cell>
          <cell r="N12955">
            <v>3</v>
          </cell>
        </row>
        <row r="12956">
          <cell r="G12956" t="str">
            <v>SPO-2020/04-0010</v>
          </cell>
        </row>
        <row r="12956">
          <cell r="I12956" t="str">
            <v>F</v>
          </cell>
          <cell r="J12956">
            <v>87.5</v>
          </cell>
          <cell r="K12956">
            <v>87.5</v>
          </cell>
          <cell r="L12956">
            <v>87.5</v>
          </cell>
          <cell r="M12956" t="str">
            <v>F</v>
          </cell>
          <cell r="N12956">
            <v>1</v>
          </cell>
        </row>
        <row r="12957">
          <cell r="G12957" t="str">
            <v>SPO-2020/07-0029, SPO-2020/06-0034</v>
          </cell>
        </row>
        <row r="12957">
          <cell r="I12957" t="str">
            <v>F</v>
          </cell>
          <cell r="J12957">
            <v>32900</v>
          </cell>
          <cell r="K12957">
            <v>32900</v>
          </cell>
          <cell r="L12957">
            <v>98700</v>
          </cell>
          <cell r="M12957" t="str">
            <v>F</v>
          </cell>
          <cell r="N12957">
            <v>3</v>
          </cell>
        </row>
        <row r="12958">
          <cell r="G12958" t="str">
            <v>SPO-2020/04-0008</v>
          </cell>
        </row>
        <row r="12958">
          <cell r="I12958" t="str">
            <v>F</v>
          </cell>
          <cell r="J12958">
            <v>2480</v>
          </cell>
          <cell r="K12958">
            <v>2480</v>
          </cell>
          <cell r="L12958">
            <v>7440</v>
          </cell>
          <cell r="M12958" t="str">
            <v>F</v>
          </cell>
          <cell r="N12958">
            <v>3</v>
          </cell>
        </row>
        <row r="12959">
          <cell r="G12959" t="str">
            <v>SPO-2020/06-0006</v>
          </cell>
        </row>
        <row r="12959">
          <cell r="I12959" t="str">
            <v>F</v>
          </cell>
          <cell r="J12959">
            <v>5500</v>
          </cell>
          <cell r="K12959">
            <v>5500</v>
          </cell>
          <cell r="L12959">
            <v>16500</v>
          </cell>
          <cell r="M12959" t="str">
            <v>F</v>
          </cell>
          <cell r="N12959">
            <v>3</v>
          </cell>
        </row>
        <row r="12960">
          <cell r="F12960" t="str">
            <v>BSIU9011580</v>
          </cell>
          <cell r="G12960" t="str">
            <v>GR-2020/04-0017</v>
          </cell>
          <cell r="H12960" t="str">
            <v>201811-S0051, 201911-S0016, 201904-S0080, 201908-S0029, 201911-S0065</v>
          </cell>
          <cell r="I12960" t="str">
            <v>F</v>
          </cell>
          <cell r="J12960">
            <v>99703.97</v>
          </cell>
          <cell r="K12960">
            <v>99703.97</v>
          </cell>
          <cell r="L12960">
            <v>99703.97</v>
          </cell>
          <cell r="M12960" t="str">
            <v>F</v>
          </cell>
          <cell r="N12960">
            <v>1</v>
          </cell>
        </row>
        <row r="12961">
          <cell r="F12961" t="str">
            <v>BSIU9011580</v>
          </cell>
          <cell r="G12961" t="str">
            <v>GR-2020/04-0028</v>
          </cell>
          <cell r="H12961" t="str">
            <v>201910-S0006, 202002-S0008, 201912-S0074</v>
          </cell>
          <cell r="I12961" t="str">
            <v>F</v>
          </cell>
          <cell r="J12961">
            <v>36200.46</v>
          </cell>
          <cell r="K12961">
            <v>36200.46</v>
          </cell>
          <cell r="L12961">
            <v>36200.46</v>
          </cell>
          <cell r="M12961" t="str">
            <v>F</v>
          </cell>
          <cell r="N12961">
            <v>1</v>
          </cell>
        </row>
        <row r="12962">
          <cell r="G12962" t="str">
            <v>SPO-2020/08-0024, SPO-2020/04-0003, SPO-2020/05-0033, SPO-2020/06-0030</v>
          </cell>
        </row>
        <row r="12962">
          <cell r="I12962" t="str">
            <v>F</v>
          </cell>
          <cell r="J12962">
            <v>42900</v>
          </cell>
          <cell r="K12962">
            <v>42900</v>
          </cell>
          <cell r="L12962">
            <v>128700</v>
          </cell>
          <cell r="M12962" t="str">
            <v>F</v>
          </cell>
          <cell r="N12962">
            <v>3</v>
          </cell>
        </row>
        <row r="12963">
          <cell r="F12963" t="str">
            <v>BSIU9011580</v>
          </cell>
          <cell r="G12963" t="str">
            <v>GR-2020/04-0016</v>
          </cell>
          <cell r="H12963" t="str">
            <v>201911-S0046, 201910-S0086, 201912-S0009</v>
          </cell>
          <cell r="I12963" t="str">
            <v>F</v>
          </cell>
          <cell r="J12963">
            <v>20004.06</v>
          </cell>
          <cell r="K12963">
            <v>20004.06</v>
          </cell>
          <cell r="L12963">
            <v>20004.06</v>
          </cell>
          <cell r="M12963" t="str">
            <v>F</v>
          </cell>
          <cell r="N12963">
            <v>1</v>
          </cell>
        </row>
        <row r="12964">
          <cell r="G12964" t="str">
            <v>SPO-2020/06-0019, SPO-2021/06-0039, SPO-2021/03-0014, SPO-2020/10-0037, SPO-2021/08-0003, SPO-2020/08-0004, SPO-2020/09-0026, SPO-2020/06-0037, SPO-2020/07-0011, SPO-2020/10-0024, SPO-2020/07-0032, SPO-2020/04-0011, SPO-2021/06-0018</v>
          </cell>
        </row>
        <row r="12964">
          <cell r="I12964" t="str">
            <v>F</v>
          </cell>
          <cell r="J12964">
            <v>309834</v>
          </cell>
          <cell r="K12964">
            <v>309834</v>
          </cell>
          <cell r="L12964">
            <v>929502</v>
          </cell>
          <cell r="M12964" t="str">
            <v>F</v>
          </cell>
          <cell r="N12964">
            <v>3</v>
          </cell>
        </row>
        <row r="12965">
          <cell r="G12965" t="str">
            <v>GR-2020/05-0001</v>
          </cell>
        </row>
        <row r="12965">
          <cell r="I12965" t="str">
            <v>F</v>
          </cell>
          <cell r="J12965">
            <v>2871.57</v>
          </cell>
          <cell r="K12965">
            <v>2871.57</v>
          </cell>
          <cell r="L12965">
            <v>2871.57</v>
          </cell>
          <cell r="M12965" t="str">
            <v>T</v>
          </cell>
          <cell r="N12965">
            <v>1</v>
          </cell>
        </row>
        <row r="12966">
          <cell r="I12966" t="str">
            <v>F</v>
          </cell>
          <cell r="J12966">
            <v>7300</v>
          </cell>
          <cell r="K12966">
            <v>7300</v>
          </cell>
          <cell r="L12966">
            <v>21900</v>
          </cell>
          <cell r="M12966" t="str">
            <v>F</v>
          </cell>
          <cell r="N12966">
            <v>3</v>
          </cell>
        </row>
        <row r="12967">
          <cell r="G12967" t="str">
            <v>GR-2020/03-0007</v>
          </cell>
        </row>
        <row r="12967">
          <cell r="I12967" t="str">
            <v>F</v>
          </cell>
          <cell r="J12967">
            <v>147</v>
          </cell>
          <cell r="K12967">
            <v>147</v>
          </cell>
          <cell r="L12967">
            <v>147</v>
          </cell>
          <cell r="M12967" t="str">
            <v>F</v>
          </cell>
          <cell r="N12967">
            <v>1</v>
          </cell>
        </row>
        <row r="12968">
          <cell r="G12968" t="str">
            <v>SPO-2020/06-0030, SPO-2020/03-0013</v>
          </cell>
        </row>
        <row r="12968">
          <cell r="I12968" t="str">
            <v>F</v>
          </cell>
          <cell r="J12968">
            <v>7140</v>
          </cell>
          <cell r="K12968">
            <v>7140</v>
          </cell>
          <cell r="L12968">
            <v>21420</v>
          </cell>
          <cell r="M12968" t="str">
            <v>F</v>
          </cell>
          <cell r="N12968">
            <v>3</v>
          </cell>
          <cell r="O12968" t="str">
            <v>L</v>
          </cell>
        </row>
        <row r="12969">
          <cell r="I12969" t="str">
            <v>F</v>
          </cell>
          <cell r="J12969">
            <v>25940</v>
          </cell>
          <cell r="K12969">
            <v>25940</v>
          </cell>
          <cell r="L12969">
            <v>77820</v>
          </cell>
          <cell r="M12969" t="str">
            <v>F</v>
          </cell>
          <cell r="N12969">
            <v>3</v>
          </cell>
        </row>
        <row r="12970">
          <cell r="I12970" t="str">
            <v>F</v>
          </cell>
          <cell r="J12970">
            <v>7000</v>
          </cell>
          <cell r="K12970">
            <v>7000</v>
          </cell>
          <cell r="L12970">
            <v>21000</v>
          </cell>
          <cell r="M12970" t="str">
            <v>F</v>
          </cell>
          <cell r="N12970">
            <v>3</v>
          </cell>
        </row>
        <row r="12971">
          <cell r="G12971" t="str">
            <v>SPO-2020/06-0011</v>
          </cell>
        </row>
        <row r="12971">
          <cell r="I12971" t="str">
            <v>F</v>
          </cell>
          <cell r="J12971">
            <v>19000</v>
          </cell>
          <cell r="K12971">
            <v>19000</v>
          </cell>
          <cell r="L12971">
            <v>57000</v>
          </cell>
          <cell r="M12971" t="str">
            <v>F</v>
          </cell>
          <cell r="N12971">
            <v>3</v>
          </cell>
        </row>
        <row r="12972">
          <cell r="G12972" t="str">
            <v>SPO-2020/09-0004, SPO-2020/09-0031, SPO-2021/04-0037, SPO-2020/06-0011, SPO-2020/11-0002, SPO-2020/07-0022, SPO-2020/05-0035, SPO-2020/04-0020, SPO-2021/05-0031, SPO-2020/11-0001</v>
          </cell>
        </row>
        <row r="12972">
          <cell r="I12972" t="str">
            <v>F</v>
          </cell>
          <cell r="J12972">
            <v>348540.63</v>
          </cell>
          <cell r="K12972">
            <v>348540.63</v>
          </cell>
          <cell r="L12972">
            <v>1045621.89</v>
          </cell>
          <cell r="M12972" t="str">
            <v>F</v>
          </cell>
          <cell r="N12972">
            <v>3</v>
          </cell>
        </row>
        <row r="12973">
          <cell r="G12973" t="str">
            <v>GR-2020/03-0002</v>
          </cell>
        </row>
        <row r="12973">
          <cell r="I12973" t="str">
            <v>F</v>
          </cell>
          <cell r="J12973">
            <v>3956.87</v>
          </cell>
          <cell r="K12973">
            <v>3956.87</v>
          </cell>
          <cell r="L12973">
            <v>3956.87</v>
          </cell>
          <cell r="M12973" t="str">
            <v>F</v>
          </cell>
          <cell r="N12973">
            <v>1</v>
          </cell>
        </row>
        <row r="12974">
          <cell r="G12974" t="str">
            <v>GR-2020/03-0010</v>
          </cell>
        </row>
        <row r="12974">
          <cell r="I12974" t="str">
            <v>F</v>
          </cell>
          <cell r="J12974">
            <v>33130.7</v>
          </cell>
          <cell r="K12974">
            <v>33130.7</v>
          </cell>
          <cell r="L12974">
            <v>33130.7</v>
          </cell>
          <cell r="M12974" t="str">
            <v>F</v>
          </cell>
          <cell r="N12974">
            <v>1</v>
          </cell>
        </row>
        <row r="12975">
          <cell r="G12975" t="str">
            <v>SPO-2020/10-0033, SPO-2020/06-0012, SPO-2020/06-0030, SPO-2020/08-0007, SPO-2020/05-0014</v>
          </cell>
        </row>
        <row r="12975">
          <cell r="I12975" t="str">
            <v>F</v>
          </cell>
          <cell r="J12975">
            <v>105300</v>
          </cell>
          <cell r="K12975">
            <v>105300</v>
          </cell>
          <cell r="L12975">
            <v>315900</v>
          </cell>
          <cell r="M12975" t="str">
            <v>F</v>
          </cell>
          <cell r="N12975">
            <v>3</v>
          </cell>
        </row>
        <row r="12976">
          <cell r="G12976" t="str">
            <v>SPO-2020/05-0034, SPO-2020/06-0039, SPO-2020/10-0010, SPO-2020/07-0034, SPO-2020/04-0014, SPO-2020/11-0014, SPO-2020/04-0017, SPO-2020/11-0005, SPO-2020/08-0008</v>
          </cell>
        </row>
        <row r="12976">
          <cell r="I12976" t="str">
            <v>F</v>
          </cell>
          <cell r="J12976">
            <v>123050</v>
          </cell>
          <cell r="K12976">
            <v>123050</v>
          </cell>
          <cell r="L12976">
            <v>123050</v>
          </cell>
          <cell r="M12976" t="str">
            <v>F</v>
          </cell>
          <cell r="N12976">
            <v>1</v>
          </cell>
        </row>
        <row r="12977">
          <cell r="G12977" t="str">
            <v>SPO-2020/04-0004, SPO-2020/04-0019, SPO-2020/06-0024</v>
          </cell>
        </row>
        <row r="12977">
          <cell r="I12977" t="str">
            <v>F</v>
          </cell>
          <cell r="J12977">
            <v>54060</v>
          </cell>
          <cell r="K12977">
            <v>54060</v>
          </cell>
          <cell r="L12977">
            <v>162180</v>
          </cell>
          <cell r="M12977" t="str">
            <v>F</v>
          </cell>
          <cell r="N12977">
            <v>3</v>
          </cell>
        </row>
        <row r="12978">
          <cell r="G12978" t="str">
            <v>GR-2020/03-0001</v>
          </cell>
        </row>
        <row r="12978">
          <cell r="I12978" t="str">
            <v>F</v>
          </cell>
          <cell r="J12978">
            <v>41.2</v>
          </cell>
          <cell r="K12978">
            <v>41.2</v>
          </cell>
          <cell r="L12978">
            <v>41.2</v>
          </cell>
          <cell r="M12978" t="str">
            <v>F</v>
          </cell>
          <cell r="N12978">
            <v>1</v>
          </cell>
        </row>
        <row r="12979">
          <cell r="G12979" t="str">
            <v>SPO-2020/05-0021, SPO-2020/07-0029, SPO-2020/06-0034, SPO-2021/01-0027</v>
          </cell>
        </row>
        <row r="12979">
          <cell r="I12979" t="str">
            <v>F</v>
          </cell>
          <cell r="J12979">
            <v>41610</v>
          </cell>
          <cell r="K12979">
            <v>41610</v>
          </cell>
          <cell r="L12979">
            <v>124830</v>
          </cell>
          <cell r="M12979" t="str">
            <v>F</v>
          </cell>
          <cell r="N12979">
            <v>3</v>
          </cell>
        </row>
        <row r="12980">
          <cell r="G12980" t="str">
            <v>SPO-2020/06-0018, SPO-2020/07-0023</v>
          </cell>
        </row>
        <row r="12980">
          <cell r="I12980" t="str">
            <v>F</v>
          </cell>
          <cell r="J12980">
            <v>101910</v>
          </cell>
          <cell r="K12980">
            <v>101910</v>
          </cell>
          <cell r="L12980">
            <v>305730</v>
          </cell>
          <cell r="M12980" t="str">
            <v>F</v>
          </cell>
          <cell r="N12980">
            <v>3</v>
          </cell>
        </row>
        <row r="12981">
          <cell r="G12981" t="str">
            <v>SPO-2020/08-0035, SPO-2020/07-0026, SPO-2021/01-0045</v>
          </cell>
        </row>
        <row r="12981">
          <cell r="I12981" t="str">
            <v>F</v>
          </cell>
          <cell r="J12981">
            <v>79200</v>
          </cell>
          <cell r="K12981">
            <v>79200</v>
          </cell>
          <cell r="L12981">
            <v>79200</v>
          </cell>
          <cell r="M12981" t="str">
            <v>F</v>
          </cell>
          <cell r="N12981">
            <v>1</v>
          </cell>
        </row>
        <row r="12982">
          <cell r="G12982" t="str">
            <v>SPO-2020/06-0031, SPO-2020/05-0015, SPO-2020/03-0012</v>
          </cell>
        </row>
        <row r="12982">
          <cell r="I12982" t="str">
            <v>F</v>
          </cell>
          <cell r="J12982">
            <v>74001.2</v>
          </cell>
          <cell r="K12982">
            <v>74001.2</v>
          </cell>
          <cell r="L12982">
            <v>222003.6</v>
          </cell>
          <cell r="M12982" t="str">
            <v>F</v>
          </cell>
          <cell r="N12982">
            <v>3</v>
          </cell>
        </row>
        <row r="12983">
          <cell r="G12983" t="str">
            <v>SPO-2020/06-0033</v>
          </cell>
        </row>
        <row r="12983">
          <cell r="I12983" t="str">
            <v>F</v>
          </cell>
          <cell r="J12983">
            <v>65081.8</v>
          </cell>
          <cell r="K12983">
            <v>65081.8</v>
          </cell>
          <cell r="L12983">
            <v>195245.4</v>
          </cell>
          <cell r="M12983" t="str">
            <v>F</v>
          </cell>
          <cell r="N12983">
            <v>3</v>
          </cell>
        </row>
        <row r="12984">
          <cell r="F12984" t="str">
            <v>TEMU7309743</v>
          </cell>
          <cell r="G12984" t="str">
            <v>GR-2020/04-0015</v>
          </cell>
        </row>
        <row r="12984">
          <cell r="I12984" t="str">
            <v>F</v>
          </cell>
          <cell r="J12984">
            <v>14313.66</v>
          </cell>
          <cell r="K12984">
            <v>14313.66</v>
          </cell>
          <cell r="L12984">
            <v>42940.98</v>
          </cell>
          <cell r="M12984" t="str">
            <v>F</v>
          </cell>
          <cell r="N12984">
            <v>3</v>
          </cell>
        </row>
        <row r="12985">
          <cell r="F12985" t="str">
            <v>HMMU6240610</v>
          </cell>
          <cell r="G12985" t="str">
            <v>GR-2020/04-0014</v>
          </cell>
          <cell r="H12985" t="str">
            <v>201904-S0047, 201911-S0050, 201912-S0065, 201911-S0082, 201910-S0065</v>
          </cell>
          <cell r="I12985" t="str">
            <v>F</v>
          </cell>
          <cell r="J12985">
            <v>13454.58</v>
          </cell>
          <cell r="K12985">
            <v>13454.58</v>
          </cell>
          <cell r="L12985">
            <v>56922.29</v>
          </cell>
          <cell r="M12985" t="str">
            <v>F</v>
          </cell>
          <cell r="N12985">
            <v>4.2307</v>
          </cell>
        </row>
        <row r="12986">
          <cell r="G12986" t="str">
            <v>SPO-2020/03-0007</v>
          </cell>
        </row>
        <row r="12986">
          <cell r="I12986" t="str">
            <v>F</v>
          </cell>
          <cell r="J12986">
            <v>41685</v>
          </cell>
          <cell r="K12986">
            <v>41685</v>
          </cell>
          <cell r="L12986">
            <v>125055</v>
          </cell>
          <cell r="M12986" t="str">
            <v>F</v>
          </cell>
          <cell r="N12986">
            <v>3</v>
          </cell>
        </row>
        <row r="12987">
          <cell r="G12987" t="str">
            <v>GR-2020/03-0003</v>
          </cell>
        </row>
        <row r="12987">
          <cell r="I12987" t="str">
            <v>F</v>
          </cell>
          <cell r="J12987">
            <v>136.45</v>
          </cell>
          <cell r="K12987">
            <v>136.45</v>
          </cell>
          <cell r="L12987">
            <v>136.45</v>
          </cell>
          <cell r="M12987" t="str">
            <v>F</v>
          </cell>
          <cell r="N12987">
            <v>1</v>
          </cell>
        </row>
        <row r="12988">
          <cell r="G12988" t="str">
            <v>SPO-2020/07-0010, SPO-2020/05-0001, SPO-2020/10-0002, SPO-2020/05-0014, SPO-2021/01-0003, SPO-2020/11-0024, SPO-2020/06-0030, SPO-2020/08-0007, SPO-2020/09-0014, SPO-2020/06-0012, SPO-2020/08-0024, SPO-2020/10-0018</v>
          </cell>
        </row>
        <row r="12988">
          <cell r="I12988" t="str">
            <v>F</v>
          </cell>
          <cell r="J12988">
            <v>204417</v>
          </cell>
          <cell r="K12988">
            <v>204417</v>
          </cell>
          <cell r="L12988">
            <v>613251</v>
          </cell>
          <cell r="M12988" t="str">
            <v>F</v>
          </cell>
          <cell r="N12988">
            <v>3</v>
          </cell>
        </row>
        <row r="12989">
          <cell r="G12989" t="str">
            <v>SPO-2020/04-0016</v>
          </cell>
        </row>
        <row r="12989">
          <cell r="I12989" t="str">
            <v>F</v>
          </cell>
          <cell r="J12989">
            <v>14200</v>
          </cell>
          <cell r="K12989">
            <v>14200</v>
          </cell>
          <cell r="L12989">
            <v>42600</v>
          </cell>
          <cell r="M12989" t="str">
            <v>F</v>
          </cell>
          <cell r="N12989">
            <v>3</v>
          </cell>
        </row>
        <row r="12990">
          <cell r="I12990" t="str">
            <v>F</v>
          </cell>
          <cell r="J12990">
            <v>15900</v>
          </cell>
          <cell r="K12990">
            <v>15900</v>
          </cell>
          <cell r="L12990">
            <v>15900</v>
          </cell>
          <cell r="M12990" t="str">
            <v>F</v>
          </cell>
          <cell r="N12990">
            <v>1</v>
          </cell>
        </row>
        <row r="12991">
          <cell r="G12991" t="str">
            <v>SPO-2020/06-0032, SPO-2020/05-0019</v>
          </cell>
        </row>
        <row r="12991">
          <cell r="I12991" t="str">
            <v>F</v>
          </cell>
          <cell r="J12991">
            <v>60515</v>
          </cell>
          <cell r="K12991">
            <v>60515</v>
          </cell>
          <cell r="L12991">
            <v>60515</v>
          </cell>
          <cell r="M12991" t="str">
            <v>F</v>
          </cell>
          <cell r="N12991">
            <v>1</v>
          </cell>
        </row>
        <row r="12992">
          <cell r="G12992" t="str">
            <v>SPO-2020/07-0003</v>
          </cell>
        </row>
        <row r="12992">
          <cell r="I12992" t="str">
            <v>F</v>
          </cell>
          <cell r="J12992">
            <v>422.4</v>
          </cell>
          <cell r="K12992">
            <v>422.4</v>
          </cell>
          <cell r="L12992">
            <v>1267.2</v>
          </cell>
          <cell r="M12992" t="str">
            <v>F</v>
          </cell>
          <cell r="N12992">
            <v>3</v>
          </cell>
        </row>
        <row r="12993">
          <cell r="I12993" t="str">
            <v>F</v>
          </cell>
          <cell r="J12993">
            <v>17400</v>
          </cell>
          <cell r="K12993">
            <v>17400</v>
          </cell>
          <cell r="L12993">
            <v>52200</v>
          </cell>
          <cell r="M12993" t="str">
            <v>F</v>
          </cell>
          <cell r="N12993">
            <v>3</v>
          </cell>
        </row>
        <row r="12994">
          <cell r="G12994" t="str">
            <v>SPO-2020/05-0015</v>
          </cell>
        </row>
        <row r="12994">
          <cell r="I12994" t="str">
            <v>F</v>
          </cell>
          <cell r="J12994">
            <v>44500</v>
          </cell>
          <cell r="K12994">
            <v>44500</v>
          </cell>
          <cell r="L12994">
            <v>133500</v>
          </cell>
          <cell r="M12994" t="str">
            <v>F</v>
          </cell>
          <cell r="N12994">
            <v>3</v>
          </cell>
        </row>
        <row r="12995">
          <cell r="G12995" t="str">
            <v>SPO-2020/06-0011</v>
          </cell>
        </row>
        <row r="12995">
          <cell r="I12995" t="str">
            <v>F</v>
          </cell>
          <cell r="J12995">
            <v>27000</v>
          </cell>
          <cell r="K12995">
            <v>27000</v>
          </cell>
          <cell r="L12995">
            <v>81000</v>
          </cell>
          <cell r="M12995" t="str">
            <v>F</v>
          </cell>
          <cell r="N12995">
            <v>3</v>
          </cell>
        </row>
        <row r="12996">
          <cell r="I12996" t="str">
            <v>T</v>
          </cell>
          <cell r="J12996">
            <v>801.5</v>
          </cell>
          <cell r="K12996">
            <v>801.5</v>
          </cell>
          <cell r="L12996">
            <v>2404.5</v>
          </cell>
          <cell r="M12996" t="str">
            <v>F</v>
          </cell>
          <cell r="N12996">
            <v>3</v>
          </cell>
        </row>
        <row r="12997">
          <cell r="G12997" t="str">
            <v>SPO-2020/05-0016</v>
          </cell>
        </row>
        <row r="12997">
          <cell r="I12997" t="str">
            <v>F</v>
          </cell>
          <cell r="J12997">
            <v>10000</v>
          </cell>
          <cell r="K12997">
            <v>10000</v>
          </cell>
          <cell r="L12997">
            <v>30000</v>
          </cell>
          <cell r="M12997" t="str">
            <v>F</v>
          </cell>
          <cell r="N12997">
            <v>3</v>
          </cell>
        </row>
        <row r="12998">
          <cell r="G12998" t="str">
            <v>SPO-2020/12-0026, SPO-2020/11-0034, SPO-2020/06-0030, SPO-2020/04-0002</v>
          </cell>
        </row>
        <row r="12998">
          <cell r="I12998" t="str">
            <v>F</v>
          </cell>
          <cell r="J12998">
            <v>16200</v>
          </cell>
          <cell r="K12998">
            <v>16200</v>
          </cell>
          <cell r="L12998">
            <v>48600</v>
          </cell>
          <cell r="M12998" t="str">
            <v>F</v>
          </cell>
          <cell r="N12998">
            <v>3</v>
          </cell>
        </row>
        <row r="12999">
          <cell r="G12999" t="str">
            <v>SPO-2020/04-0005</v>
          </cell>
        </row>
        <row r="12999">
          <cell r="I12999" t="str">
            <v>F</v>
          </cell>
          <cell r="J12999">
            <v>33273.2</v>
          </cell>
          <cell r="K12999">
            <v>33273.2</v>
          </cell>
          <cell r="L12999">
            <v>99819.6</v>
          </cell>
          <cell r="M12999" t="str">
            <v>F</v>
          </cell>
          <cell r="N12999">
            <v>3</v>
          </cell>
        </row>
        <row r="13000">
          <cell r="G13000" t="str">
            <v>SPO-2020/07-0021</v>
          </cell>
        </row>
        <row r="13000">
          <cell r="I13000" t="str">
            <v>F</v>
          </cell>
          <cell r="J13000">
            <v>18330</v>
          </cell>
          <cell r="K13000">
            <v>18330</v>
          </cell>
          <cell r="L13000">
            <v>54990</v>
          </cell>
          <cell r="M13000" t="str">
            <v>F</v>
          </cell>
          <cell r="N13000">
            <v>3</v>
          </cell>
        </row>
        <row r="13001">
          <cell r="G13001" t="str">
            <v>SPO-2020/04-0020, SPO-2021/05-0018, SPO-2020/05-0002, SPO-2020/06-0011</v>
          </cell>
        </row>
        <row r="13001">
          <cell r="I13001" t="str">
            <v>F</v>
          </cell>
          <cell r="J13001">
            <v>100583.8</v>
          </cell>
          <cell r="K13001">
            <v>100583.8</v>
          </cell>
          <cell r="L13001">
            <v>301751.4</v>
          </cell>
          <cell r="M13001" t="str">
            <v>F</v>
          </cell>
          <cell r="N13001">
            <v>3</v>
          </cell>
        </row>
        <row r="13002">
          <cell r="G13002" t="str">
            <v>SPO-2020/05-0025</v>
          </cell>
        </row>
        <row r="13002">
          <cell r="I13002" t="str">
            <v>F</v>
          </cell>
          <cell r="J13002">
            <v>10800</v>
          </cell>
          <cell r="K13002">
            <v>10800</v>
          </cell>
          <cell r="L13002">
            <v>43200</v>
          </cell>
          <cell r="M13002" t="str">
            <v>F</v>
          </cell>
          <cell r="N13002">
            <v>4</v>
          </cell>
        </row>
        <row r="13003">
          <cell r="G13003" t="str">
            <v>SPO-2020/06-0031, SPO-2020/07-0025, SPO-2020/05-0015</v>
          </cell>
        </row>
        <row r="13003">
          <cell r="I13003" t="str">
            <v>F</v>
          </cell>
          <cell r="J13003">
            <v>63694</v>
          </cell>
          <cell r="K13003">
            <v>63694</v>
          </cell>
          <cell r="L13003">
            <v>191082</v>
          </cell>
          <cell r="M13003" t="str">
            <v>F</v>
          </cell>
          <cell r="N13003">
            <v>3</v>
          </cell>
        </row>
        <row r="13004">
          <cell r="G13004" t="str">
            <v>SPO-2021/01-0083, SPO-2020/06-0034</v>
          </cell>
        </row>
        <row r="13004">
          <cell r="I13004" t="str">
            <v>F</v>
          </cell>
          <cell r="J13004">
            <v>28791.72</v>
          </cell>
          <cell r="K13004">
            <v>28791.72</v>
          </cell>
          <cell r="L13004">
            <v>86375.16</v>
          </cell>
          <cell r="M13004" t="str">
            <v>F</v>
          </cell>
          <cell r="N13004">
            <v>3</v>
          </cell>
        </row>
        <row r="13005">
          <cell r="G13005" t="str">
            <v>GR-2020/02-0050</v>
          </cell>
        </row>
        <row r="13005">
          <cell r="I13005" t="str">
            <v>F</v>
          </cell>
          <cell r="J13005">
            <v>2328</v>
          </cell>
          <cell r="K13005">
            <v>2328</v>
          </cell>
          <cell r="L13005">
            <v>2328</v>
          </cell>
          <cell r="M13005" t="str">
            <v>F</v>
          </cell>
          <cell r="N13005">
            <v>1</v>
          </cell>
        </row>
        <row r="13006">
          <cell r="G13006" t="str">
            <v>SPO-2020/06-0002, SPO-2020/06-0004</v>
          </cell>
        </row>
        <row r="13006">
          <cell r="I13006" t="str">
            <v>F</v>
          </cell>
          <cell r="J13006">
            <v>101600</v>
          </cell>
          <cell r="K13006">
            <v>101600</v>
          </cell>
          <cell r="L13006">
            <v>101600</v>
          </cell>
          <cell r="M13006" t="str">
            <v>F</v>
          </cell>
          <cell r="N13006">
            <v>1</v>
          </cell>
        </row>
        <row r="13007">
          <cell r="G13007" t="str">
            <v>SPO-2020/04-0008</v>
          </cell>
        </row>
        <row r="13007">
          <cell r="I13007" t="str">
            <v>F</v>
          </cell>
          <cell r="J13007">
            <v>3820</v>
          </cell>
          <cell r="K13007">
            <v>3820</v>
          </cell>
          <cell r="L13007">
            <v>11460</v>
          </cell>
          <cell r="M13007" t="str">
            <v>F</v>
          </cell>
          <cell r="N13007">
            <v>3</v>
          </cell>
        </row>
        <row r="13008">
          <cell r="G13008" t="str">
            <v>SPO-2020/06-0026, SPO-2020/10-0004, SPO-2020/05-0010</v>
          </cell>
        </row>
        <row r="13008">
          <cell r="I13008" t="str">
            <v>F</v>
          </cell>
          <cell r="J13008">
            <v>5485.16</v>
          </cell>
          <cell r="K13008">
            <v>5485.16</v>
          </cell>
          <cell r="L13008">
            <v>16455.48</v>
          </cell>
          <cell r="M13008" t="str">
            <v>F</v>
          </cell>
          <cell r="N13008">
            <v>3</v>
          </cell>
        </row>
        <row r="13009">
          <cell r="G13009" t="str">
            <v>GR-2020/02-0051</v>
          </cell>
        </row>
        <row r="13009">
          <cell r="I13009" t="str">
            <v>F</v>
          </cell>
          <cell r="J13009">
            <v>825.36</v>
          </cell>
          <cell r="K13009">
            <v>825.36</v>
          </cell>
          <cell r="L13009">
            <v>825.36</v>
          </cell>
          <cell r="M13009" t="str">
            <v>F</v>
          </cell>
          <cell r="N13009">
            <v>1</v>
          </cell>
        </row>
        <row r="13010">
          <cell r="G13010" t="str">
            <v>SPO-2020/09-0023, SPO-2020/12-0040, SPO-2021/10-0001, SPO-2021/04-0014</v>
          </cell>
        </row>
        <row r="13010">
          <cell r="I13010" t="str">
            <v>F</v>
          </cell>
          <cell r="J13010">
            <v>87250</v>
          </cell>
          <cell r="K13010">
            <v>87250</v>
          </cell>
          <cell r="L13010">
            <v>261750</v>
          </cell>
          <cell r="M13010" t="str">
            <v>F</v>
          </cell>
          <cell r="N13010">
            <v>3</v>
          </cell>
        </row>
        <row r="13011">
          <cell r="G13011" t="str">
            <v>SPO-2020/04-0017, SPO-2020/04-0014, SPO-2020/05-0034</v>
          </cell>
        </row>
        <row r="13011">
          <cell r="I13011" t="str">
            <v>F</v>
          </cell>
          <cell r="J13011">
            <v>14400</v>
          </cell>
          <cell r="K13011">
            <v>14400</v>
          </cell>
          <cell r="L13011">
            <v>14400</v>
          </cell>
          <cell r="M13011" t="str">
            <v>F</v>
          </cell>
          <cell r="N13011">
            <v>1</v>
          </cell>
        </row>
        <row r="13012">
          <cell r="I13012" t="str">
            <v>F</v>
          </cell>
          <cell r="J13012">
            <v>0</v>
          </cell>
          <cell r="K13012">
            <v>0</v>
          </cell>
          <cell r="L13012">
            <v>0</v>
          </cell>
          <cell r="M13012" t="str">
            <v>F</v>
          </cell>
          <cell r="N13012">
            <v>3</v>
          </cell>
        </row>
        <row r="13013">
          <cell r="G13013" t="str">
            <v>SPO-2020/05-0024</v>
          </cell>
        </row>
        <row r="13013">
          <cell r="I13013" t="str">
            <v>F</v>
          </cell>
          <cell r="J13013">
            <v>1800</v>
          </cell>
          <cell r="K13013">
            <v>1800</v>
          </cell>
          <cell r="L13013">
            <v>5400</v>
          </cell>
          <cell r="M13013" t="str">
            <v>F</v>
          </cell>
          <cell r="N13013">
            <v>3</v>
          </cell>
        </row>
        <row r="13014">
          <cell r="G13014" t="str">
            <v>SPO-2020/05-0020</v>
          </cell>
        </row>
        <row r="13014">
          <cell r="I13014" t="str">
            <v>F</v>
          </cell>
          <cell r="J13014">
            <v>64393.08</v>
          </cell>
          <cell r="K13014">
            <v>64393.08</v>
          </cell>
          <cell r="L13014">
            <v>193179.24</v>
          </cell>
          <cell r="M13014" t="str">
            <v>F</v>
          </cell>
          <cell r="N13014">
            <v>3</v>
          </cell>
        </row>
        <row r="13015">
          <cell r="G13015" t="str">
            <v>GR-2020/02-0052</v>
          </cell>
        </row>
        <row r="13015">
          <cell r="I13015" t="str">
            <v>F</v>
          </cell>
          <cell r="J13015">
            <v>509.68</v>
          </cell>
          <cell r="K13015">
            <v>509.68</v>
          </cell>
          <cell r="L13015">
            <v>509.68</v>
          </cell>
          <cell r="M13015" t="str">
            <v>F</v>
          </cell>
          <cell r="N13015">
            <v>1</v>
          </cell>
        </row>
        <row r="13016">
          <cell r="G13016" t="str">
            <v>SPO-2020/06-0025</v>
          </cell>
        </row>
        <row r="13016">
          <cell r="I13016" t="str">
            <v>F</v>
          </cell>
          <cell r="J13016">
            <v>33250</v>
          </cell>
          <cell r="K13016">
            <v>33250</v>
          </cell>
          <cell r="L13016">
            <v>99750</v>
          </cell>
          <cell r="M13016" t="str">
            <v>F</v>
          </cell>
          <cell r="N13016">
            <v>3</v>
          </cell>
        </row>
        <row r="13017">
          <cell r="G13017" t="str">
            <v>SPO-2020/05-0002</v>
          </cell>
        </row>
        <row r="13017">
          <cell r="I13017" t="str">
            <v>F</v>
          </cell>
          <cell r="J13017">
            <v>47520</v>
          </cell>
          <cell r="K13017">
            <v>47520</v>
          </cell>
          <cell r="L13017">
            <v>142560</v>
          </cell>
          <cell r="M13017" t="str">
            <v>F</v>
          </cell>
          <cell r="N13017">
            <v>3</v>
          </cell>
        </row>
        <row r="13018">
          <cell r="F13018" t="str">
            <v>CAIU7386540</v>
          </cell>
          <cell r="G13018" t="str">
            <v>GR-2020/03-0005</v>
          </cell>
          <cell r="H13018" t="str">
            <v>201912-S0013, 201907-S0036, 201811-S0075, 201904-S0055, PO-2018/06-0041, 201811-S0042, 201912-S0067, 201910-S0060</v>
          </cell>
          <cell r="I13018" t="str">
            <v>F</v>
          </cell>
          <cell r="J13018">
            <v>19951.17</v>
          </cell>
          <cell r="K13018">
            <v>19951.17</v>
          </cell>
          <cell r="L13018">
            <v>83832.82</v>
          </cell>
          <cell r="M13018" t="str">
            <v>F</v>
          </cell>
          <cell r="N13018">
            <v>4.2019</v>
          </cell>
        </row>
        <row r="13019">
          <cell r="F13019" t="str">
            <v>TCNU9444104</v>
          </cell>
          <cell r="G13019" t="str">
            <v>GR-2020/03-0009</v>
          </cell>
          <cell r="H13019" t="str">
            <v>201911-S0056</v>
          </cell>
          <cell r="I13019" t="str">
            <v>F</v>
          </cell>
          <cell r="J13019">
            <v>21701.76</v>
          </cell>
          <cell r="K13019">
            <v>21701.76</v>
          </cell>
          <cell r="L13019">
            <v>91188.63</v>
          </cell>
          <cell r="M13019" t="str">
            <v>F</v>
          </cell>
          <cell r="N13019">
            <v>4.2019</v>
          </cell>
        </row>
        <row r="13020">
          <cell r="G13020" t="str">
            <v>SPO-2020/05-0018</v>
          </cell>
        </row>
        <row r="13020">
          <cell r="I13020" t="str">
            <v>F</v>
          </cell>
          <cell r="J13020">
            <v>49249</v>
          </cell>
          <cell r="K13020">
            <v>49249</v>
          </cell>
          <cell r="L13020">
            <v>147747</v>
          </cell>
          <cell r="M13020" t="str">
            <v>F</v>
          </cell>
          <cell r="N13020">
            <v>3</v>
          </cell>
        </row>
        <row r="13021">
          <cell r="F13021" t="str">
            <v>CAIU7491696</v>
          </cell>
          <cell r="G13021" t="str">
            <v>GR-2020/03-0006</v>
          </cell>
          <cell r="H13021" t="str">
            <v>201806-S0003, 201907-S0014, POO201803006</v>
          </cell>
          <cell r="I13021" t="str">
            <v>F</v>
          </cell>
          <cell r="J13021">
            <v>20929.44</v>
          </cell>
          <cell r="K13021">
            <v>20929.44</v>
          </cell>
          <cell r="L13021">
            <v>87943.41</v>
          </cell>
          <cell r="M13021" t="str">
            <v>F</v>
          </cell>
          <cell r="N13021">
            <v>4.2019</v>
          </cell>
        </row>
        <row r="13022">
          <cell r="G13022" t="str">
            <v>GR-2020/02-0053</v>
          </cell>
        </row>
        <row r="13022">
          <cell r="I13022" t="str">
            <v>F</v>
          </cell>
          <cell r="J13022">
            <v>59.93</v>
          </cell>
          <cell r="K13022">
            <v>59.93</v>
          </cell>
          <cell r="L13022">
            <v>59.93</v>
          </cell>
          <cell r="M13022" t="str">
            <v>F</v>
          </cell>
          <cell r="N13022">
            <v>1</v>
          </cell>
        </row>
        <row r="13023">
          <cell r="G13023" t="str">
            <v>SPO-2020/04-0020</v>
          </cell>
        </row>
        <row r="13023">
          <cell r="I13023" t="str">
            <v>F</v>
          </cell>
          <cell r="J13023">
            <v>23412</v>
          </cell>
          <cell r="K13023">
            <v>23412</v>
          </cell>
          <cell r="L13023">
            <v>70236</v>
          </cell>
          <cell r="M13023" t="str">
            <v>F</v>
          </cell>
          <cell r="N13023">
            <v>3</v>
          </cell>
        </row>
        <row r="13024">
          <cell r="G13024" t="str">
            <v>GR-2020/02-0041</v>
          </cell>
        </row>
        <row r="13024">
          <cell r="I13024" t="str">
            <v>F</v>
          </cell>
          <cell r="J13024">
            <v>219.45</v>
          </cell>
          <cell r="K13024">
            <v>219.45</v>
          </cell>
          <cell r="L13024">
            <v>219.45</v>
          </cell>
          <cell r="M13024" t="str">
            <v>T</v>
          </cell>
          <cell r="N13024">
            <v>1</v>
          </cell>
        </row>
        <row r="13025">
          <cell r="G13025" t="str">
            <v>GR-2020/05-0021</v>
          </cell>
        </row>
        <row r="13025">
          <cell r="I13025" t="str">
            <v>F</v>
          </cell>
          <cell r="J13025">
            <v>2205</v>
          </cell>
          <cell r="K13025">
            <v>2205</v>
          </cell>
          <cell r="L13025">
            <v>2205</v>
          </cell>
          <cell r="M13025" t="str">
            <v>F</v>
          </cell>
          <cell r="N13025">
            <v>1</v>
          </cell>
        </row>
        <row r="13026">
          <cell r="G13026" t="str">
            <v>SPO-2020/05-0026</v>
          </cell>
        </row>
        <row r="13026">
          <cell r="I13026" t="str">
            <v>F</v>
          </cell>
          <cell r="J13026">
            <v>21750</v>
          </cell>
          <cell r="K13026">
            <v>21750</v>
          </cell>
          <cell r="L13026">
            <v>65250</v>
          </cell>
          <cell r="M13026" t="str">
            <v>F</v>
          </cell>
          <cell r="N13026">
            <v>3</v>
          </cell>
        </row>
        <row r="13027">
          <cell r="G13027" t="str">
            <v>GR-2020/02-0042</v>
          </cell>
        </row>
        <row r="13027">
          <cell r="I13027" t="str">
            <v>F</v>
          </cell>
          <cell r="J13027">
            <v>3880</v>
          </cell>
          <cell r="K13027">
            <v>3880</v>
          </cell>
          <cell r="L13027">
            <v>3880</v>
          </cell>
          <cell r="M13027" t="str">
            <v>F</v>
          </cell>
          <cell r="N13027">
            <v>1</v>
          </cell>
        </row>
        <row r="13028">
          <cell r="G13028" t="str">
            <v>SPO-2021/05-0024, SPO-2021/01-0060, SPO-2020/10-0046, SPO-2020/12-0004, SPO-2021/04-0038, SPO-2021/10-0013, SPO-2020/11-0031, SPO-2020/07-0003, SPO-2021/07-0005, SPO-2021/01-0007, SPO-2020/07-0002</v>
          </cell>
        </row>
        <row r="13028">
          <cell r="I13028" t="str">
            <v>F</v>
          </cell>
          <cell r="J13028">
            <v>95938.66</v>
          </cell>
          <cell r="K13028">
            <v>95938.66</v>
          </cell>
          <cell r="L13028">
            <v>287815.98</v>
          </cell>
          <cell r="M13028" t="str">
            <v>F</v>
          </cell>
          <cell r="N13028">
            <v>3</v>
          </cell>
        </row>
        <row r="13029">
          <cell r="G13029" t="str">
            <v>GR-2020/02-0043</v>
          </cell>
        </row>
        <row r="13029">
          <cell r="I13029" t="str">
            <v>F</v>
          </cell>
          <cell r="J13029">
            <v>98.66</v>
          </cell>
          <cell r="K13029">
            <v>98.66</v>
          </cell>
          <cell r="L13029">
            <v>98.66</v>
          </cell>
          <cell r="M13029" t="str">
            <v>F</v>
          </cell>
          <cell r="N13029">
            <v>1</v>
          </cell>
        </row>
        <row r="13030">
          <cell r="I13030" t="str">
            <v>T</v>
          </cell>
          <cell r="J13030">
            <v>31300</v>
          </cell>
          <cell r="K13030">
            <v>31300</v>
          </cell>
          <cell r="L13030">
            <v>93900</v>
          </cell>
          <cell r="M13030" t="str">
            <v>F</v>
          </cell>
          <cell r="N13030">
            <v>3</v>
          </cell>
        </row>
        <row r="13031">
          <cell r="G13031" t="str">
            <v>GR-2020/02-0040</v>
          </cell>
        </row>
        <row r="13031">
          <cell r="I13031" t="str">
            <v>F</v>
          </cell>
          <cell r="J13031">
            <v>286</v>
          </cell>
          <cell r="K13031">
            <v>286</v>
          </cell>
          <cell r="L13031">
            <v>286</v>
          </cell>
          <cell r="M13031" t="str">
            <v>F</v>
          </cell>
          <cell r="N13031">
            <v>1</v>
          </cell>
        </row>
        <row r="13032">
          <cell r="G13032" t="str">
            <v>SPO-2020/05-0010</v>
          </cell>
        </row>
        <row r="13032">
          <cell r="I13032" t="str">
            <v>F</v>
          </cell>
          <cell r="J13032">
            <v>3800</v>
          </cell>
          <cell r="K13032">
            <v>3800</v>
          </cell>
          <cell r="L13032">
            <v>11400</v>
          </cell>
          <cell r="M13032" t="str">
            <v>F</v>
          </cell>
          <cell r="N13032">
            <v>3</v>
          </cell>
        </row>
        <row r="13033">
          <cell r="G13033" t="str">
            <v>SPO-2020/07-0020, SPO-2020/12-0006, SPO-2021/01-0050, SPO-2020/12-0003, SPO-2020/09-0021, SPO-2020/05-0012, SPO-2020/05-0013, SPO-2020/05-0005, SPO-2020/10-0048, SPO-2020/06-0040, SPO-2020/07-0019, SPO-2020/06-0003, SPO-2021/01-0077, SPO-2020/05-0007, SPO-2020/05-0006, SPO-2021/03-0001, SPO-2020/10-0047</v>
          </cell>
        </row>
        <row r="13033">
          <cell r="I13033" t="str">
            <v>F</v>
          </cell>
          <cell r="J13033">
            <v>306947</v>
          </cell>
          <cell r="K13033">
            <v>306947</v>
          </cell>
          <cell r="L13033">
            <v>920841</v>
          </cell>
          <cell r="M13033" t="str">
            <v>F</v>
          </cell>
          <cell r="N13033">
            <v>3</v>
          </cell>
        </row>
        <row r="13034">
          <cell r="G13034" t="str">
            <v>SPO-2020/06-0011</v>
          </cell>
        </row>
        <row r="13034">
          <cell r="I13034" t="str">
            <v>F</v>
          </cell>
          <cell r="J13034">
            <v>139050</v>
          </cell>
          <cell r="K13034">
            <v>139050</v>
          </cell>
          <cell r="L13034">
            <v>417150</v>
          </cell>
          <cell r="M13034" t="str">
            <v>F</v>
          </cell>
          <cell r="N13034">
            <v>3</v>
          </cell>
        </row>
        <row r="13035">
          <cell r="G13035" t="str">
            <v>SPO-2021/01-0081, SPO-2020/08-0046, SPO-2021/04-0039, SPO-2020/12-0001, SPO-2021/12-0073, SPO-2020/06-0026, SPO-2021/04-0012</v>
          </cell>
        </row>
        <row r="13035">
          <cell r="I13035" t="str">
            <v>F</v>
          </cell>
          <cell r="J13035">
            <v>117720</v>
          </cell>
          <cell r="K13035">
            <v>117720</v>
          </cell>
          <cell r="L13035">
            <v>353160</v>
          </cell>
          <cell r="M13035" t="str">
            <v>F</v>
          </cell>
          <cell r="N13035">
            <v>3</v>
          </cell>
        </row>
        <row r="13036">
          <cell r="G13036" t="str">
            <v>GR-2020/02-0054</v>
          </cell>
        </row>
        <row r="13036">
          <cell r="I13036" t="str">
            <v>F</v>
          </cell>
          <cell r="J13036">
            <v>19700.49</v>
          </cell>
          <cell r="K13036">
            <v>19700.49</v>
          </cell>
          <cell r="L13036">
            <v>19700.49</v>
          </cell>
          <cell r="M13036" t="str">
            <v>F</v>
          </cell>
          <cell r="N13036">
            <v>1</v>
          </cell>
        </row>
        <row r="13037">
          <cell r="G13037" t="str">
            <v>SPO-2020/03-0006</v>
          </cell>
        </row>
        <row r="13037">
          <cell r="I13037" t="str">
            <v>F</v>
          </cell>
          <cell r="J13037">
            <v>1020</v>
          </cell>
          <cell r="K13037">
            <v>1020</v>
          </cell>
          <cell r="L13037">
            <v>1020</v>
          </cell>
          <cell r="M13037" t="str">
            <v>F</v>
          </cell>
          <cell r="N13037">
            <v>1</v>
          </cell>
        </row>
        <row r="13038">
          <cell r="G13038" t="str">
            <v>GR-2020/02-0027</v>
          </cell>
        </row>
        <row r="13038">
          <cell r="I13038" t="str">
            <v>F</v>
          </cell>
          <cell r="J13038">
            <v>5291.12</v>
          </cell>
          <cell r="K13038">
            <v>5291.12</v>
          </cell>
          <cell r="L13038">
            <v>5291.12</v>
          </cell>
          <cell r="M13038" t="str">
            <v>F</v>
          </cell>
          <cell r="N13038">
            <v>1</v>
          </cell>
        </row>
        <row r="13039">
          <cell r="G13039" t="str">
            <v>SPO-2020/12-0015, SPO-2020/07-0022, SPO-2020/06-0011, SPO-2020/09-0004, SPO-2020/07-0012</v>
          </cell>
        </row>
        <row r="13039">
          <cell r="I13039" t="str">
            <v>F</v>
          </cell>
          <cell r="J13039">
            <v>288016</v>
          </cell>
          <cell r="K13039">
            <v>288016</v>
          </cell>
          <cell r="L13039">
            <v>864048</v>
          </cell>
          <cell r="M13039" t="str">
            <v>F</v>
          </cell>
          <cell r="N13039">
            <v>3</v>
          </cell>
        </row>
        <row r="13040">
          <cell r="G13040" t="str">
            <v>GR-2020/02-0028</v>
          </cell>
        </row>
        <row r="13040">
          <cell r="I13040" t="str">
            <v>F</v>
          </cell>
          <cell r="J13040">
            <v>2238.39</v>
          </cell>
          <cell r="K13040">
            <v>2238.39</v>
          </cell>
          <cell r="L13040">
            <v>2238.39</v>
          </cell>
          <cell r="M13040" t="str">
            <v>F</v>
          </cell>
          <cell r="N13040">
            <v>1</v>
          </cell>
        </row>
        <row r="13041">
          <cell r="G13041" t="str">
            <v>SPO-2020/04-0006, SPO-2020/05-0016</v>
          </cell>
        </row>
        <row r="13041">
          <cell r="I13041" t="str">
            <v>F</v>
          </cell>
          <cell r="J13041">
            <v>95876</v>
          </cell>
          <cell r="K13041">
            <v>95876</v>
          </cell>
          <cell r="L13041">
            <v>287628</v>
          </cell>
          <cell r="M13041" t="str">
            <v>F</v>
          </cell>
          <cell r="N13041">
            <v>3</v>
          </cell>
        </row>
        <row r="13042">
          <cell r="G13042" t="str">
            <v>GR-2020/02-0023</v>
          </cell>
        </row>
        <row r="13042">
          <cell r="I13042" t="str">
            <v>F</v>
          </cell>
          <cell r="J13042">
            <v>49.96</v>
          </cell>
          <cell r="K13042">
            <v>49.96</v>
          </cell>
          <cell r="L13042">
            <v>49.96</v>
          </cell>
          <cell r="M13042" t="str">
            <v>F</v>
          </cell>
          <cell r="N13042">
            <v>1</v>
          </cell>
        </row>
        <row r="13043">
          <cell r="I13043" t="str">
            <v>F</v>
          </cell>
          <cell r="J13043">
            <v>44350</v>
          </cell>
          <cell r="K13043">
            <v>44350</v>
          </cell>
          <cell r="L13043">
            <v>133050</v>
          </cell>
          <cell r="M13043" t="str">
            <v>F</v>
          </cell>
          <cell r="N13043">
            <v>3</v>
          </cell>
        </row>
        <row r="13044">
          <cell r="G13044" t="str">
            <v>SPO-2020/06-0015</v>
          </cell>
        </row>
        <row r="13044">
          <cell r="I13044" t="str">
            <v>F</v>
          </cell>
          <cell r="J13044">
            <v>50000</v>
          </cell>
          <cell r="K13044">
            <v>50000</v>
          </cell>
          <cell r="L13044">
            <v>150000</v>
          </cell>
          <cell r="M13044" t="str">
            <v>F</v>
          </cell>
          <cell r="N13044">
            <v>3</v>
          </cell>
        </row>
        <row r="13045">
          <cell r="G13045" t="str">
            <v>SPO-2020/04-0019, SPO-2020/06-0024</v>
          </cell>
        </row>
        <row r="13045">
          <cell r="I13045" t="str">
            <v>F</v>
          </cell>
          <cell r="J13045">
            <v>56250</v>
          </cell>
          <cell r="K13045">
            <v>56250</v>
          </cell>
          <cell r="L13045">
            <v>168750</v>
          </cell>
          <cell r="M13045" t="str">
            <v>F</v>
          </cell>
          <cell r="N13045">
            <v>3</v>
          </cell>
        </row>
        <row r="13046">
          <cell r="G13046" t="str">
            <v>SPO-2021/04-0022, SPO-2020/09-0021, SPO-2020/06-0025, SPO-2021/04-0021, SPO-2021/03-0002, SPO-2020/05-0007, SPO-2021/03-0001, SPO-2020/06-0009, SPO-2020/07-0021</v>
          </cell>
        </row>
        <row r="13046">
          <cell r="I13046" t="str">
            <v>F</v>
          </cell>
          <cell r="J13046">
            <v>124723</v>
          </cell>
          <cell r="K13046">
            <v>124723</v>
          </cell>
          <cell r="L13046">
            <v>374169</v>
          </cell>
          <cell r="M13046" t="str">
            <v>F</v>
          </cell>
          <cell r="N13046">
            <v>3</v>
          </cell>
        </row>
        <row r="13047">
          <cell r="I13047" t="str">
            <v>F</v>
          </cell>
          <cell r="J13047">
            <v>4824</v>
          </cell>
          <cell r="K13047">
            <v>4824</v>
          </cell>
          <cell r="L13047">
            <v>14472</v>
          </cell>
          <cell r="M13047" t="str">
            <v>F</v>
          </cell>
          <cell r="N13047">
            <v>3</v>
          </cell>
        </row>
        <row r="13048">
          <cell r="G13048" t="str">
            <v>SPO-2020/04-0016, SPO-2020/04-0020, SPO-2020/05-0002, SPO-2020/09-0033, SPO-2020/06-0011</v>
          </cell>
        </row>
        <row r="13048">
          <cell r="I13048" t="str">
            <v>F</v>
          </cell>
          <cell r="J13048">
            <v>338763.84</v>
          </cell>
          <cell r="K13048">
            <v>338763.84</v>
          </cell>
          <cell r="L13048">
            <v>1016291.52</v>
          </cell>
          <cell r="M13048" t="str">
            <v>F</v>
          </cell>
          <cell r="N13048">
            <v>3</v>
          </cell>
        </row>
        <row r="13049">
          <cell r="G13049" t="str">
            <v>SPO-2020/04-0020, SPO-2021/04-0037, SPO-2020/12-0025, SPO-2020/07-0022, SPO-2020/09-0004, SPO-2020/12-0037, SPO-2020/05-0002, SPO-2020/06-0011</v>
          </cell>
        </row>
        <row r="13049">
          <cell r="I13049" t="str">
            <v>F</v>
          </cell>
          <cell r="J13049">
            <v>81049.06</v>
          </cell>
          <cell r="K13049">
            <v>81049.06</v>
          </cell>
          <cell r="L13049">
            <v>405245.3</v>
          </cell>
          <cell r="M13049" t="str">
            <v>F</v>
          </cell>
          <cell r="N13049">
            <v>5</v>
          </cell>
        </row>
        <row r="13050">
          <cell r="G13050" t="str">
            <v>SPO-2020/10-0010, SPO-2020/04-0014, SPO-2020/04-0017, SPO-2020/11-0005, SPO-2020/06-0023, SPO-2020/05-0034, SPO-2020/06-0039</v>
          </cell>
        </row>
        <row r="13050">
          <cell r="I13050" t="str">
            <v>F</v>
          </cell>
          <cell r="J13050">
            <v>66920</v>
          </cell>
          <cell r="K13050">
            <v>66920</v>
          </cell>
          <cell r="L13050">
            <v>66920</v>
          </cell>
          <cell r="M13050" t="str">
            <v>F</v>
          </cell>
          <cell r="N13050">
            <v>1</v>
          </cell>
        </row>
        <row r="13051">
          <cell r="G13051" t="str">
            <v>SPO-2020/05-0024</v>
          </cell>
        </row>
        <row r="13051">
          <cell r="I13051" t="str">
            <v>F</v>
          </cell>
          <cell r="J13051">
            <v>2225</v>
          </cell>
          <cell r="K13051">
            <v>2225</v>
          </cell>
          <cell r="L13051">
            <v>6675</v>
          </cell>
          <cell r="M13051" t="str">
            <v>F</v>
          </cell>
          <cell r="N13051">
            <v>3</v>
          </cell>
        </row>
        <row r="13052">
          <cell r="G13052" t="str">
            <v>SPO-2020/06-0031, SPO-2020/05-0015, SPO-2020/03-0012</v>
          </cell>
        </row>
        <row r="13052">
          <cell r="I13052" t="str">
            <v>F</v>
          </cell>
          <cell r="J13052">
            <v>133665.59</v>
          </cell>
          <cell r="K13052">
            <v>133665.59</v>
          </cell>
          <cell r="L13052">
            <v>400996.77</v>
          </cell>
          <cell r="M13052" t="str">
            <v>F</v>
          </cell>
          <cell r="N13052">
            <v>3</v>
          </cell>
        </row>
        <row r="13053">
          <cell r="G13053" t="str">
            <v>SPO-2020/05-0015, SPO-2020/07-0025, SPO-2020/04-0008, SPO-2020/06-0031</v>
          </cell>
        </row>
        <row r="13053">
          <cell r="I13053" t="str">
            <v>F</v>
          </cell>
          <cell r="J13053">
            <v>421210</v>
          </cell>
          <cell r="K13053">
            <v>421210</v>
          </cell>
          <cell r="L13053">
            <v>1263630</v>
          </cell>
          <cell r="M13053" t="str">
            <v>F</v>
          </cell>
          <cell r="N13053">
            <v>3</v>
          </cell>
        </row>
        <row r="13054">
          <cell r="G13054" t="str">
            <v>SPO-2020/05-0022</v>
          </cell>
        </row>
        <row r="13054">
          <cell r="I13054" t="str">
            <v>F</v>
          </cell>
          <cell r="J13054">
            <v>42656</v>
          </cell>
          <cell r="K13054">
            <v>42656</v>
          </cell>
          <cell r="L13054">
            <v>127968</v>
          </cell>
          <cell r="M13054" t="str">
            <v>F</v>
          </cell>
          <cell r="N13054">
            <v>3</v>
          </cell>
        </row>
        <row r="13055">
          <cell r="G13055" t="str">
            <v>SPO-2020/04-0005</v>
          </cell>
        </row>
        <row r="13055">
          <cell r="I13055" t="str">
            <v>F</v>
          </cell>
          <cell r="J13055">
            <v>1070</v>
          </cell>
          <cell r="K13055">
            <v>1070</v>
          </cell>
          <cell r="L13055">
            <v>3210</v>
          </cell>
          <cell r="M13055" t="str">
            <v>F</v>
          </cell>
          <cell r="N13055">
            <v>3</v>
          </cell>
        </row>
        <row r="13056">
          <cell r="G13056" t="str">
            <v>SPO-2020/03-0008</v>
          </cell>
        </row>
        <row r="13056">
          <cell r="I13056" t="str">
            <v>F</v>
          </cell>
          <cell r="J13056">
            <v>23313.1</v>
          </cell>
          <cell r="K13056">
            <v>23313.1</v>
          </cell>
          <cell r="L13056">
            <v>69939.3</v>
          </cell>
          <cell r="M13056" t="str">
            <v>F</v>
          </cell>
          <cell r="N13056">
            <v>3</v>
          </cell>
        </row>
        <row r="13057">
          <cell r="I13057" t="str">
            <v>F</v>
          </cell>
          <cell r="J13057">
            <v>16080</v>
          </cell>
          <cell r="K13057">
            <v>16080</v>
          </cell>
          <cell r="L13057">
            <v>48240</v>
          </cell>
          <cell r="M13057" t="str">
            <v>F</v>
          </cell>
          <cell r="N13057">
            <v>3</v>
          </cell>
        </row>
        <row r="13058">
          <cell r="I13058" t="str">
            <v>F</v>
          </cell>
          <cell r="J13058">
            <v>22838</v>
          </cell>
          <cell r="K13058">
            <v>22838</v>
          </cell>
          <cell r="L13058">
            <v>22838</v>
          </cell>
          <cell r="M13058" t="str">
            <v>F</v>
          </cell>
          <cell r="N13058">
            <v>1</v>
          </cell>
        </row>
        <row r="13059">
          <cell r="I13059" t="str">
            <v>F</v>
          </cell>
          <cell r="J13059">
            <v>57300</v>
          </cell>
          <cell r="K13059">
            <v>57300</v>
          </cell>
          <cell r="L13059">
            <v>171900</v>
          </cell>
          <cell r="M13059" t="str">
            <v>F</v>
          </cell>
          <cell r="N13059">
            <v>3</v>
          </cell>
        </row>
        <row r="13060">
          <cell r="I13060" t="str">
            <v>F</v>
          </cell>
          <cell r="J13060">
            <v>33500</v>
          </cell>
          <cell r="K13060">
            <v>33500</v>
          </cell>
          <cell r="L13060">
            <v>100500</v>
          </cell>
          <cell r="M13060" t="str">
            <v>F</v>
          </cell>
          <cell r="N13060">
            <v>3</v>
          </cell>
        </row>
        <row r="13061">
          <cell r="G13061" t="str">
            <v>GR-2020/02-0020</v>
          </cell>
        </row>
        <row r="13061">
          <cell r="I13061" t="str">
            <v>F</v>
          </cell>
          <cell r="J13061">
            <v>531</v>
          </cell>
          <cell r="K13061">
            <v>531</v>
          </cell>
          <cell r="L13061">
            <v>531</v>
          </cell>
          <cell r="M13061" t="str">
            <v>F</v>
          </cell>
          <cell r="N13061">
            <v>1</v>
          </cell>
        </row>
        <row r="13062">
          <cell r="G13062" t="str">
            <v>SPO-2020/05-0027</v>
          </cell>
        </row>
        <row r="13062">
          <cell r="I13062" t="str">
            <v>F</v>
          </cell>
          <cell r="J13062">
            <v>6408</v>
          </cell>
          <cell r="K13062">
            <v>6408</v>
          </cell>
          <cell r="L13062">
            <v>19224</v>
          </cell>
          <cell r="M13062" t="str">
            <v>F</v>
          </cell>
          <cell r="N13062">
            <v>3</v>
          </cell>
        </row>
        <row r="13063">
          <cell r="G13063" t="str">
            <v>GR-2020/02-0034</v>
          </cell>
        </row>
        <row r="13063">
          <cell r="I13063" t="str">
            <v>F</v>
          </cell>
          <cell r="J13063">
            <v>453.2</v>
          </cell>
          <cell r="K13063">
            <v>453.2</v>
          </cell>
          <cell r="L13063">
            <v>453.2</v>
          </cell>
          <cell r="M13063" t="str">
            <v>T</v>
          </cell>
          <cell r="N13063">
            <v>1</v>
          </cell>
        </row>
        <row r="13064">
          <cell r="G13064" t="str">
            <v>SPO-2020/05-0018</v>
          </cell>
        </row>
        <row r="13064">
          <cell r="I13064" t="str">
            <v>F</v>
          </cell>
          <cell r="J13064">
            <v>65790</v>
          </cell>
          <cell r="K13064">
            <v>65790</v>
          </cell>
          <cell r="L13064">
            <v>197370</v>
          </cell>
          <cell r="M13064" t="str">
            <v>F</v>
          </cell>
          <cell r="N13064">
            <v>3</v>
          </cell>
        </row>
        <row r="13065">
          <cell r="G13065" t="str">
            <v>SPO-2020/06-0012, SPO-2020/08-0024, SPO-2020/10-0002, SPO-2020/11-0034, SPO-2020/09-0014, SPO-2021/01-0034, SPO-2020/11-0004, SPO-2020/04-0002, SPO-2020/05-0001, SPO-2020/06-0030, SPO-2020/08-0007, SPO-2021/01-0003, SPO-2020/05-0014, SPO-2020/12-0026</v>
          </cell>
        </row>
        <row r="13065">
          <cell r="I13065" t="str">
            <v>F</v>
          </cell>
          <cell r="J13065">
            <v>216660</v>
          </cell>
          <cell r="K13065">
            <v>216660</v>
          </cell>
          <cell r="L13065">
            <v>649980</v>
          </cell>
          <cell r="M13065" t="str">
            <v>F</v>
          </cell>
          <cell r="N13065">
            <v>3</v>
          </cell>
        </row>
        <row r="13066">
          <cell r="G13066" t="str">
            <v>GR-2020/02-0019</v>
          </cell>
        </row>
        <row r="13066">
          <cell r="I13066" t="str">
            <v>F</v>
          </cell>
          <cell r="J13066">
            <v>4619.4</v>
          </cell>
          <cell r="K13066">
            <v>4619.4</v>
          </cell>
          <cell r="L13066">
            <v>4619.4</v>
          </cell>
          <cell r="M13066" t="str">
            <v>F</v>
          </cell>
          <cell r="N13066">
            <v>1</v>
          </cell>
        </row>
        <row r="13067">
          <cell r="G13067" t="str">
            <v>GR-2020/02-0017</v>
          </cell>
        </row>
        <row r="13067">
          <cell r="I13067" t="str">
            <v>F</v>
          </cell>
          <cell r="J13067">
            <v>8741.6</v>
          </cell>
          <cell r="K13067">
            <v>8741.6</v>
          </cell>
          <cell r="L13067">
            <v>8741.6</v>
          </cell>
          <cell r="M13067" t="str">
            <v>F</v>
          </cell>
          <cell r="N13067">
            <v>1</v>
          </cell>
        </row>
        <row r="13068">
          <cell r="G13068" t="str">
            <v>SPO-2020/06-0029, SPO-2020/07-0014, SPO-2020/06-0028, SPO-2020/11-0026, SPO-2020/08-0043, SPO-2021/01-0056, SPO-2020/12-0033, SPO-2020/07-0015, SPO-2020/12-0032</v>
          </cell>
        </row>
        <row r="13068">
          <cell r="I13068" t="str">
            <v>F</v>
          </cell>
          <cell r="J13068">
            <v>76630</v>
          </cell>
          <cell r="K13068">
            <v>76630</v>
          </cell>
          <cell r="L13068">
            <v>229890</v>
          </cell>
          <cell r="M13068" t="str">
            <v>F</v>
          </cell>
          <cell r="N13068">
            <v>3</v>
          </cell>
        </row>
        <row r="13069">
          <cell r="G13069" t="str">
            <v>SPO-2020/03-0011, SPO-2020/05-0008, SPO-2020/07-0002, SPO-2020/07-0003, SPO-2021/01-0060</v>
          </cell>
        </row>
        <row r="13069">
          <cell r="I13069" t="str">
            <v>F</v>
          </cell>
          <cell r="J13069">
            <v>1305.5</v>
          </cell>
          <cell r="K13069">
            <v>1305.5</v>
          </cell>
          <cell r="L13069">
            <v>3916.5</v>
          </cell>
          <cell r="M13069" t="str">
            <v>F</v>
          </cell>
          <cell r="N13069">
            <v>3</v>
          </cell>
        </row>
        <row r="13070">
          <cell r="G13070" t="str">
            <v>SPO-2020/03-0018, SPO-2020/06-0008</v>
          </cell>
        </row>
        <row r="13070">
          <cell r="I13070" t="str">
            <v>F</v>
          </cell>
          <cell r="J13070">
            <v>138000</v>
          </cell>
          <cell r="K13070">
            <v>138000</v>
          </cell>
          <cell r="L13070">
            <v>414000</v>
          </cell>
          <cell r="M13070" t="str">
            <v>F</v>
          </cell>
          <cell r="N13070">
            <v>3</v>
          </cell>
        </row>
        <row r="13071">
          <cell r="G13071" t="str">
            <v>GR-2020/02-0022</v>
          </cell>
        </row>
        <row r="13071">
          <cell r="I13071" t="str">
            <v>F</v>
          </cell>
          <cell r="J13071">
            <v>138.6</v>
          </cell>
          <cell r="K13071">
            <v>138.6</v>
          </cell>
          <cell r="L13071">
            <v>138.6</v>
          </cell>
          <cell r="M13071" t="str">
            <v>F</v>
          </cell>
          <cell r="N13071">
            <v>1</v>
          </cell>
        </row>
        <row r="13072">
          <cell r="G13072" t="str">
            <v>GR-2020/02-0033</v>
          </cell>
        </row>
        <row r="13072">
          <cell r="I13072" t="str">
            <v>F</v>
          </cell>
          <cell r="J13072">
            <v>517</v>
          </cell>
          <cell r="K13072">
            <v>517</v>
          </cell>
          <cell r="L13072">
            <v>517</v>
          </cell>
          <cell r="M13072" t="str">
            <v>F</v>
          </cell>
          <cell r="N13072">
            <v>1</v>
          </cell>
        </row>
        <row r="13073">
          <cell r="G13073" t="str">
            <v>SPO-2020/03-0004, SPO-2020/03-0014, SPO-2020/05-0025</v>
          </cell>
        </row>
        <row r="13073">
          <cell r="I13073" t="str">
            <v>F</v>
          </cell>
          <cell r="J13073">
            <v>57550</v>
          </cell>
          <cell r="K13073">
            <v>57550</v>
          </cell>
          <cell r="L13073">
            <v>172650</v>
          </cell>
          <cell r="M13073" t="str">
            <v>F</v>
          </cell>
          <cell r="N13073">
            <v>3</v>
          </cell>
        </row>
        <row r="13074">
          <cell r="G13074" t="str">
            <v>GR-2020/02-0016</v>
          </cell>
        </row>
        <row r="13074">
          <cell r="I13074" t="str">
            <v>F</v>
          </cell>
          <cell r="J13074">
            <v>548.43</v>
          </cell>
          <cell r="K13074">
            <v>548.43</v>
          </cell>
          <cell r="L13074">
            <v>548.43</v>
          </cell>
          <cell r="M13074" t="str">
            <v>F</v>
          </cell>
          <cell r="N13074">
            <v>1</v>
          </cell>
        </row>
        <row r="13075">
          <cell r="G13075" t="str">
            <v>GR-2020/02-0015</v>
          </cell>
        </row>
        <row r="13075">
          <cell r="I13075" t="str">
            <v>F</v>
          </cell>
          <cell r="J13075">
            <v>101.85</v>
          </cell>
          <cell r="K13075">
            <v>101.85</v>
          </cell>
          <cell r="L13075">
            <v>101.85</v>
          </cell>
          <cell r="M13075" t="str">
            <v>F</v>
          </cell>
          <cell r="N13075">
            <v>1</v>
          </cell>
        </row>
        <row r="13076">
          <cell r="G13076" t="str">
            <v>GR-2020/02-0021</v>
          </cell>
        </row>
        <row r="13076">
          <cell r="I13076" t="str">
            <v>F</v>
          </cell>
          <cell r="J13076">
            <v>1820</v>
          </cell>
          <cell r="K13076">
            <v>1820</v>
          </cell>
          <cell r="L13076">
            <v>1820</v>
          </cell>
          <cell r="M13076" t="str">
            <v>F</v>
          </cell>
          <cell r="N13076">
            <v>1</v>
          </cell>
        </row>
        <row r="13077">
          <cell r="I13077" t="str">
            <v>F</v>
          </cell>
          <cell r="J13077">
            <v>3991.68</v>
          </cell>
          <cell r="K13077">
            <v>3991.68</v>
          </cell>
          <cell r="L13077">
            <v>11975.04</v>
          </cell>
          <cell r="M13077" t="str">
            <v>F</v>
          </cell>
          <cell r="N13077">
            <v>3</v>
          </cell>
        </row>
        <row r="13078">
          <cell r="G13078" t="str">
            <v>SPO-2020/04-0010</v>
          </cell>
        </row>
        <row r="13078">
          <cell r="I13078" t="str">
            <v>F</v>
          </cell>
          <cell r="J13078">
            <v>11995.2</v>
          </cell>
          <cell r="K13078">
            <v>11995.2</v>
          </cell>
          <cell r="L13078">
            <v>11995.2</v>
          </cell>
          <cell r="M13078" t="str">
            <v>F</v>
          </cell>
          <cell r="N13078">
            <v>1</v>
          </cell>
        </row>
        <row r="13079">
          <cell r="G13079" t="str">
            <v>GR-2020/02-0012</v>
          </cell>
        </row>
        <row r="13079">
          <cell r="I13079" t="str">
            <v>F</v>
          </cell>
          <cell r="J13079">
            <v>419.16</v>
          </cell>
          <cell r="K13079">
            <v>419.16</v>
          </cell>
          <cell r="L13079">
            <v>419.16</v>
          </cell>
          <cell r="M13079" t="str">
            <v>F</v>
          </cell>
          <cell r="N13079">
            <v>1</v>
          </cell>
        </row>
        <row r="13080">
          <cell r="G13080" t="str">
            <v>GR-2020/03-0011</v>
          </cell>
        </row>
        <row r="13080">
          <cell r="I13080" t="str">
            <v>F</v>
          </cell>
          <cell r="J13080">
            <v>8662.5</v>
          </cell>
          <cell r="K13080">
            <v>8662.5</v>
          </cell>
          <cell r="L13080">
            <v>8662.5</v>
          </cell>
          <cell r="M13080" t="str">
            <v>F</v>
          </cell>
          <cell r="N13080">
            <v>1</v>
          </cell>
        </row>
        <row r="13081">
          <cell r="G13081" t="str">
            <v>GR-2020/02-0021, GR-2020/02-0055</v>
          </cell>
        </row>
        <row r="13081">
          <cell r="I13081" t="str">
            <v>F</v>
          </cell>
          <cell r="J13081">
            <v>780</v>
          </cell>
          <cell r="K13081">
            <v>780</v>
          </cell>
          <cell r="L13081">
            <v>780</v>
          </cell>
          <cell r="M13081" t="str">
            <v>F</v>
          </cell>
          <cell r="N13081">
            <v>1</v>
          </cell>
        </row>
        <row r="13082">
          <cell r="G13082" t="str">
            <v>SPO-2020/08-0008, SPO-2020/06-0023, SPO-2020/05-0034, SPO-2020/06-0039, SPO-2020/04-0014, SPO-2020/03-0017, SPO-2020/07-0034, SPO-2020/10-0034, SPO-2020/11-0014</v>
          </cell>
        </row>
        <row r="13082">
          <cell r="I13082" t="str">
            <v>F</v>
          </cell>
          <cell r="J13082">
            <v>87912</v>
          </cell>
          <cell r="K13082">
            <v>87912</v>
          </cell>
          <cell r="L13082">
            <v>87912</v>
          </cell>
          <cell r="M13082" t="str">
            <v>F</v>
          </cell>
          <cell r="N13082">
            <v>1</v>
          </cell>
        </row>
        <row r="13083">
          <cell r="G13083" t="str">
            <v>SPO-2020/07-0022, SPO-2020/11-0001, SPO-2020/09-0004, SPO-2020/05-0002, SPO-2020/07-0012, SPO-2020/06-0011, SPO-2020/04-0020</v>
          </cell>
        </row>
        <row r="13083">
          <cell r="I13083" t="str">
            <v>F</v>
          </cell>
          <cell r="J13083">
            <v>447199.6</v>
          </cell>
          <cell r="K13083">
            <v>447199.6</v>
          </cell>
          <cell r="L13083">
            <v>1341598.8</v>
          </cell>
          <cell r="M13083" t="str">
            <v>F</v>
          </cell>
          <cell r="N13083">
            <v>3</v>
          </cell>
        </row>
        <row r="13084">
          <cell r="G13084" t="str">
            <v>SPO-2020/04-0006</v>
          </cell>
        </row>
        <row r="13084">
          <cell r="I13084" t="str">
            <v>F</v>
          </cell>
          <cell r="J13084">
            <v>14400</v>
          </cell>
          <cell r="K13084">
            <v>14400</v>
          </cell>
          <cell r="L13084">
            <v>43200</v>
          </cell>
          <cell r="M13084" t="str">
            <v>F</v>
          </cell>
          <cell r="N13084">
            <v>3</v>
          </cell>
        </row>
        <row r="13085">
          <cell r="G13085" t="str">
            <v>GR-2020/02-0014</v>
          </cell>
        </row>
        <row r="13085">
          <cell r="I13085" t="str">
            <v>F</v>
          </cell>
          <cell r="J13085">
            <v>33412.29</v>
          </cell>
          <cell r="K13085">
            <v>33412.29</v>
          </cell>
          <cell r="L13085">
            <v>33412.29</v>
          </cell>
          <cell r="M13085" t="str">
            <v>F</v>
          </cell>
          <cell r="N13085">
            <v>1</v>
          </cell>
        </row>
        <row r="13086">
          <cell r="G13086" t="str">
            <v>GR-2020/02-0025</v>
          </cell>
        </row>
        <row r="13086">
          <cell r="I13086" t="str">
            <v>F</v>
          </cell>
          <cell r="J13086">
            <v>24.21</v>
          </cell>
          <cell r="K13086">
            <v>24.21</v>
          </cell>
          <cell r="L13086">
            <v>24.21</v>
          </cell>
          <cell r="M13086" t="str">
            <v>F</v>
          </cell>
          <cell r="N13086">
            <v>1</v>
          </cell>
        </row>
        <row r="13087">
          <cell r="G13087" t="str">
            <v>GR-2020/02-0024</v>
          </cell>
        </row>
        <row r="13087">
          <cell r="I13087" t="str">
            <v>F</v>
          </cell>
          <cell r="J13087">
            <v>13000</v>
          </cell>
          <cell r="K13087">
            <v>13000</v>
          </cell>
          <cell r="L13087">
            <v>13000</v>
          </cell>
          <cell r="M13087" t="str">
            <v>F</v>
          </cell>
          <cell r="N13087">
            <v>1</v>
          </cell>
        </row>
        <row r="13088">
          <cell r="G13088" t="str">
            <v>SPO-2020/04-0005, SPO-2020/06-0013</v>
          </cell>
        </row>
        <row r="13088">
          <cell r="I13088" t="str">
            <v>F</v>
          </cell>
          <cell r="J13088">
            <v>179102</v>
          </cell>
          <cell r="K13088">
            <v>179102</v>
          </cell>
          <cell r="L13088">
            <v>537306</v>
          </cell>
          <cell r="M13088" t="str">
            <v>F</v>
          </cell>
          <cell r="N13088">
            <v>3</v>
          </cell>
        </row>
        <row r="13089">
          <cell r="G13089" t="str">
            <v>SPO-2020/06-0006, SPO-2021/01-0081, SPO-2020/08-0016, SPO-2021/01-0056, SPO-2020/06-0005</v>
          </cell>
        </row>
        <row r="13089">
          <cell r="I13089" t="str">
            <v>F</v>
          </cell>
          <cell r="J13089">
            <v>73080</v>
          </cell>
          <cell r="K13089">
            <v>73080</v>
          </cell>
          <cell r="L13089">
            <v>219240</v>
          </cell>
          <cell r="M13089" t="str">
            <v>F</v>
          </cell>
          <cell r="N13089">
            <v>3</v>
          </cell>
        </row>
        <row r="13090">
          <cell r="G13090" t="str">
            <v>GR-2020/02-0009</v>
          </cell>
        </row>
        <row r="13090">
          <cell r="I13090" t="str">
            <v>F</v>
          </cell>
          <cell r="J13090">
            <v>114.8</v>
          </cell>
          <cell r="K13090">
            <v>114.8</v>
          </cell>
          <cell r="L13090">
            <v>114.8</v>
          </cell>
          <cell r="M13090" t="str">
            <v>F</v>
          </cell>
          <cell r="N13090">
            <v>1</v>
          </cell>
        </row>
        <row r="13091">
          <cell r="G13091" t="str">
            <v>GR-2020/02-0010</v>
          </cell>
        </row>
        <row r="13091">
          <cell r="I13091" t="str">
            <v>F</v>
          </cell>
          <cell r="J13091">
            <v>24.98</v>
          </cell>
          <cell r="K13091">
            <v>24.98</v>
          </cell>
          <cell r="L13091">
            <v>24.98</v>
          </cell>
          <cell r="M13091" t="str">
            <v>F</v>
          </cell>
          <cell r="N13091">
            <v>1</v>
          </cell>
        </row>
        <row r="13092">
          <cell r="G13092" t="str">
            <v>GR-2020/02-0006</v>
          </cell>
        </row>
        <row r="13092">
          <cell r="I13092" t="str">
            <v>F</v>
          </cell>
          <cell r="J13092">
            <v>17.43</v>
          </cell>
          <cell r="K13092">
            <v>17.43</v>
          </cell>
          <cell r="L13092">
            <v>17.43</v>
          </cell>
          <cell r="M13092" t="str">
            <v>F</v>
          </cell>
          <cell r="N13092">
            <v>1</v>
          </cell>
        </row>
        <row r="13093">
          <cell r="G13093" t="str">
            <v>GR-2020/02-0007</v>
          </cell>
        </row>
        <row r="13093">
          <cell r="I13093" t="str">
            <v>F</v>
          </cell>
          <cell r="J13093">
            <v>1642.5</v>
          </cell>
          <cell r="K13093">
            <v>1642.5</v>
          </cell>
          <cell r="L13093">
            <v>1642.5</v>
          </cell>
          <cell r="M13093" t="str">
            <v>F</v>
          </cell>
          <cell r="N13093">
            <v>1</v>
          </cell>
        </row>
        <row r="13094">
          <cell r="F13094" t="str">
            <v>HDMU6521008</v>
          </cell>
          <cell r="G13094" t="str">
            <v>GR-2020/02-0005</v>
          </cell>
        </row>
        <row r="13094">
          <cell r="I13094" t="str">
            <v>F</v>
          </cell>
          <cell r="J13094">
            <v>419.14</v>
          </cell>
          <cell r="K13094">
            <v>419.14</v>
          </cell>
          <cell r="L13094">
            <v>1751.63</v>
          </cell>
          <cell r="M13094" t="str">
            <v>F</v>
          </cell>
          <cell r="N13094">
            <v>4.1791</v>
          </cell>
        </row>
        <row r="13095">
          <cell r="F13095" t="str">
            <v>HDMU6521008</v>
          </cell>
        </row>
        <row r="13095">
          <cell r="I13095" t="str">
            <v>T</v>
          </cell>
          <cell r="J13095">
            <v>0</v>
          </cell>
          <cell r="K13095">
            <v>0</v>
          </cell>
          <cell r="L13095">
            <v>0</v>
          </cell>
          <cell r="M13095" t="str">
            <v>F</v>
          </cell>
          <cell r="N13095">
            <v>4.1791</v>
          </cell>
        </row>
        <row r="13096">
          <cell r="G13096" t="str">
            <v>GR-2020/02-0008</v>
          </cell>
        </row>
        <row r="13096">
          <cell r="I13096" t="str">
            <v>F</v>
          </cell>
          <cell r="J13096">
            <v>4017.42</v>
          </cell>
          <cell r="K13096">
            <v>4017.42</v>
          </cell>
          <cell r="L13096">
            <v>4017.42</v>
          </cell>
          <cell r="M13096" t="str">
            <v>F</v>
          </cell>
          <cell r="N13096">
            <v>1</v>
          </cell>
        </row>
        <row r="13097">
          <cell r="G13097" t="str">
            <v>GR-2020/02-0018</v>
          </cell>
        </row>
        <row r="13097">
          <cell r="I13097" t="str">
            <v>F</v>
          </cell>
          <cell r="J13097">
            <v>561.62</v>
          </cell>
          <cell r="K13097">
            <v>561.62</v>
          </cell>
          <cell r="L13097">
            <v>561.62</v>
          </cell>
          <cell r="M13097" t="str">
            <v>F</v>
          </cell>
          <cell r="N13097">
            <v>1</v>
          </cell>
        </row>
        <row r="13098">
          <cell r="G13098" t="str">
            <v>GR-2020/02-0004</v>
          </cell>
        </row>
        <row r="13098">
          <cell r="I13098" t="str">
            <v>F</v>
          </cell>
          <cell r="J13098">
            <v>155.2</v>
          </cell>
          <cell r="K13098">
            <v>155.2</v>
          </cell>
          <cell r="L13098">
            <v>155.2</v>
          </cell>
          <cell r="M13098" t="str">
            <v>T</v>
          </cell>
          <cell r="N13098">
            <v>1</v>
          </cell>
        </row>
        <row r="13099">
          <cell r="G13099" t="str">
            <v>GR-2020/02-0011</v>
          </cell>
        </row>
        <row r="13099">
          <cell r="I13099" t="str">
            <v>F</v>
          </cell>
          <cell r="J13099">
            <v>630</v>
          </cell>
          <cell r="K13099">
            <v>630</v>
          </cell>
          <cell r="L13099">
            <v>630</v>
          </cell>
          <cell r="M13099" t="str">
            <v>F</v>
          </cell>
          <cell r="N13099">
            <v>1</v>
          </cell>
        </row>
        <row r="13100">
          <cell r="G13100" t="str">
            <v>GR-2020/02-0002</v>
          </cell>
        </row>
        <row r="13100">
          <cell r="I13100" t="str">
            <v>F</v>
          </cell>
          <cell r="J13100">
            <v>14.02</v>
          </cell>
          <cell r="K13100">
            <v>14.02</v>
          </cell>
          <cell r="L13100">
            <v>14.02</v>
          </cell>
          <cell r="M13100" t="str">
            <v>F</v>
          </cell>
          <cell r="N13100">
            <v>1</v>
          </cell>
        </row>
        <row r="13101">
          <cell r="I13101" t="str">
            <v>T</v>
          </cell>
          <cell r="J13101">
            <v>837</v>
          </cell>
          <cell r="K13101">
            <v>837</v>
          </cell>
          <cell r="L13101">
            <v>2511</v>
          </cell>
          <cell r="M13101" t="str">
            <v>F</v>
          </cell>
          <cell r="N13101">
            <v>3</v>
          </cell>
        </row>
        <row r="13102">
          <cell r="G13102" t="str">
            <v>SPO-2020/07-0031</v>
          </cell>
        </row>
        <row r="13102">
          <cell r="I13102" t="str">
            <v>F</v>
          </cell>
          <cell r="J13102">
            <v>7120</v>
          </cell>
          <cell r="K13102">
            <v>7120</v>
          </cell>
          <cell r="L13102">
            <v>21360</v>
          </cell>
          <cell r="M13102" t="str">
            <v>F</v>
          </cell>
          <cell r="N13102">
            <v>3</v>
          </cell>
        </row>
        <row r="13103">
          <cell r="G13103" t="str">
            <v>SPO-2020/04-0011</v>
          </cell>
        </row>
        <row r="13103">
          <cell r="I13103" t="str">
            <v>F</v>
          </cell>
          <cell r="J13103">
            <v>30240</v>
          </cell>
          <cell r="K13103">
            <v>30240</v>
          </cell>
          <cell r="L13103">
            <v>90720</v>
          </cell>
          <cell r="M13103" t="str">
            <v>F</v>
          </cell>
          <cell r="N13103">
            <v>3</v>
          </cell>
        </row>
        <row r="13104">
          <cell r="F13104" t="str">
            <v>WHSU5632491</v>
          </cell>
          <cell r="G13104" t="str">
            <v>GR-2020/02-0032</v>
          </cell>
          <cell r="H13104" t="str">
            <v>201908-S0077, 201911-S0066, 201812-S0021, 201903-S0023, 201912-S0047, 201907-S0036, 201911-S0030, 201910-S0060, 201904-S0014, 201910-S0010</v>
          </cell>
          <cell r="I13104" t="str">
            <v>F</v>
          </cell>
          <cell r="J13104">
            <v>23058.88</v>
          </cell>
          <cell r="K13104">
            <v>23058.88</v>
          </cell>
          <cell r="L13104">
            <v>95097.13</v>
          </cell>
          <cell r="M13104" t="str">
            <v>F</v>
          </cell>
          <cell r="N13104">
            <v>4.1241</v>
          </cell>
        </row>
        <row r="13105">
          <cell r="F13105" t="str">
            <v>WHSU5159183</v>
          </cell>
          <cell r="G13105" t="str">
            <v>GR-2020/02-0035</v>
          </cell>
          <cell r="H13105" t="str">
            <v>201912-S0053</v>
          </cell>
          <cell r="I13105" t="str">
            <v>F</v>
          </cell>
          <cell r="J13105">
            <v>147.7</v>
          </cell>
          <cell r="K13105">
            <v>147.7</v>
          </cell>
          <cell r="L13105">
            <v>609.13</v>
          </cell>
          <cell r="M13105" t="str">
            <v>F</v>
          </cell>
          <cell r="N13105">
            <v>4.1241</v>
          </cell>
        </row>
        <row r="13106">
          <cell r="F13106" t="str">
            <v>WHSU5159183</v>
          </cell>
          <cell r="G13106" t="str">
            <v>GR-2020/02-0035</v>
          </cell>
          <cell r="H13106" t="str">
            <v>201907-S0014, 201910-S0003, 201911-S0024, 201908-S0077, 201910-S0060, 201912-S0067, 201912-S0013, 201911-S0066, 201909-S0033</v>
          </cell>
          <cell r="I13106" t="str">
            <v>F</v>
          </cell>
          <cell r="J13106">
            <v>21625.27</v>
          </cell>
          <cell r="K13106">
            <v>21625.27</v>
          </cell>
          <cell r="L13106">
            <v>89184.78</v>
          </cell>
          <cell r="M13106" t="str">
            <v>F</v>
          </cell>
          <cell r="N13106">
            <v>4.1241</v>
          </cell>
        </row>
        <row r="13107">
          <cell r="F13107" t="str">
            <v>WHLU5574949</v>
          </cell>
          <cell r="G13107" t="str">
            <v>GR-2020/02-0026</v>
          </cell>
        </row>
        <row r="13107">
          <cell r="I13107" t="str">
            <v>F</v>
          </cell>
          <cell r="J13107">
            <v>15038.31</v>
          </cell>
          <cell r="K13107">
            <v>15038.31</v>
          </cell>
          <cell r="L13107">
            <v>62019.49</v>
          </cell>
          <cell r="M13107" t="str">
            <v>F</v>
          </cell>
          <cell r="N13107">
            <v>4.1241</v>
          </cell>
        </row>
        <row r="13108">
          <cell r="F13108" t="str">
            <v>DFSU7747922</v>
          </cell>
          <cell r="G13108" t="str">
            <v>GR-2020/02-0030</v>
          </cell>
        </row>
        <row r="13108">
          <cell r="I13108" t="str">
            <v>F</v>
          </cell>
          <cell r="J13108">
            <v>15038.31</v>
          </cell>
          <cell r="K13108">
            <v>15038.31</v>
          </cell>
          <cell r="L13108">
            <v>62019.49</v>
          </cell>
          <cell r="M13108" t="str">
            <v>F</v>
          </cell>
          <cell r="N13108">
            <v>4.1241</v>
          </cell>
        </row>
        <row r="13109">
          <cell r="F13109" t="str">
            <v>WHSU5162459</v>
          </cell>
          <cell r="G13109" t="str">
            <v>GR-2020/02-0031</v>
          </cell>
          <cell r="H13109" t="str">
            <v>201910-S0060</v>
          </cell>
          <cell r="I13109" t="str">
            <v>F</v>
          </cell>
          <cell r="J13109">
            <v>14990.37</v>
          </cell>
          <cell r="K13109">
            <v>14990.37</v>
          </cell>
          <cell r="L13109">
            <v>61821.78</v>
          </cell>
          <cell r="M13109" t="str">
            <v>F</v>
          </cell>
          <cell r="N13109">
            <v>4.1241</v>
          </cell>
        </row>
        <row r="13110">
          <cell r="G13110" t="str">
            <v>GR-2020/01-0047</v>
          </cell>
        </row>
        <row r="13110">
          <cell r="I13110" t="str">
            <v>F</v>
          </cell>
          <cell r="J13110">
            <v>12.35</v>
          </cell>
          <cell r="K13110">
            <v>12.35</v>
          </cell>
          <cell r="L13110">
            <v>12.35</v>
          </cell>
          <cell r="M13110" t="str">
            <v>F</v>
          </cell>
          <cell r="N13110">
            <v>1</v>
          </cell>
        </row>
        <row r="13111">
          <cell r="G13111" t="str">
            <v>GR-2020/02-0013</v>
          </cell>
        </row>
        <row r="13111">
          <cell r="I13111" t="str">
            <v>F</v>
          </cell>
          <cell r="J13111">
            <v>132.3</v>
          </cell>
          <cell r="K13111">
            <v>132.3</v>
          </cell>
          <cell r="L13111">
            <v>132.3</v>
          </cell>
          <cell r="M13111" t="str">
            <v>F</v>
          </cell>
          <cell r="N13111">
            <v>1</v>
          </cell>
        </row>
        <row r="13112">
          <cell r="F13112" t="str">
            <v>APHU6611087</v>
          </cell>
          <cell r="G13112" t="str">
            <v>GR-2020/02-0044</v>
          </cell>
          <cell r="H13112" t="str">
            <v>201912-S0051</v>
          </cell>
          <cell r="I13112" t="str">
            <v>F</v>
          </cell>
          <cell r="J13112">
            <v>4337.1</v>
          </cell>
          <cell r="K13112">
            <v>4337.1</v>
          </cell>
          <cell r="L13112">
            <v>18038</v>
          </cell>
          <cell r="M13112" t="str">
            <v>F</v>
          </cell>
          <cell r="N13112">
            <v>4.159</v>
          </cell>
        </row>
        <row r="13113">
          <cell r="F13113" t="str">
            <v>APHU6611087</v>
          </cell>
          <cell r="G13113" t="str">
            <v>GR-2020/02-0045</v>
          </cell>
          <cell r="H13113" t="str">
            <v>201912-S0056</v>
          </cell>
          <cell r="I13113" t="str">
            <v>F</v>
          </cell>
          <cell r="J13113">
            <v>633.15</v>
          </cell>
          <cell r="K13113">
            <v>633.15</v>
          </cell>
          <cell r="L13113">
            <v>2633.27</v>
          </cell>
          <cell r="M13113" t="str">
            <v>F</v>
          </cell>
          <cell r="N13113">
            <v>4.159</v>
          </cell>
        </row>
        <row r="13114">
          <cell r="F13114" t="str">
            <v>APHU6611087</v>
          </cell>
          <cell r="G13114" t="str">
            <v>GR-2020/02-0047</v>
          </cell>
          <cell r="H13114" t="str">
            <v>201912-S0052</v>
          </cell>
          <cell r="I13114" t="str">
            <v>F</v>
          </cell>
          <cell r="J13114">
            <v>2452.26</v>
          </cell>
          <cell r="K13114">
            <v>2452.26</v>
          </cell>
          <cell r="L13114">
            <v>10198.95</v>
          </cell>
          <cell r="M13114" t="str">
            <v>F</v>
          </cell>
          <cell r="N13114">
            <v>4.159</v>
          </cell>
        </row>
        <row r="13115">
          <cell r="G13115" t="str">
            <v>GR-2020/01-0044</v>
          </cell>
        </row>
        <row r="13115">
          <cell r="I13115" t="str">
            <v>F</v>
          </cell>
          <cell r="J13115">
            <v>1941.84</v>
          </cell>
          <cell r="K13115">
            <v>1941.84</v>
          </cell>
          <cell r="L13115">
            <v>1941.84</v>
          </cell>
          <cell r="M13115" t="str">
            <v>F</v>
          </cell>
          <cell r="N13115">
            <v>1</v>
          </cell>
        </row>
        <row r="13116">
          <cell r="G13116" t="str">
            <v>GR-2020/01-0043</v>
          </cell>
        </row>
        <row r="13116">
          <cell r="I13116" t="str">
            <v>F</v>
          </cell>
          <cell r="J13116">
            <v>11131.85</v>
          </cell>
          <cell r="K13116">
            <v>11131.85</v>
          </cell>
          <cell r="L13116">
            <v>11131.85</v>
          </cell>
          <cell r="M13116" t="str">
            <v>F</v>
          </cell>
          <cell r="N13116">
            <v>1</v>
          </cell>
        </row>
        <row r="13117">
          <cell r="G13117" t="str">
            <v>SPO-2020/04-0005</v>
          </cell>
        </row>
        <row r="13117">
          <cell r="I13117" t="str">
            <v>F</v>
          </cell>
          <cell r="J13117">
            <v>11424</v>
          </cell>
          <cell r="K13117">
            <v>11424</v>
          </cell>
          <cell r="L13117">
            <v>34272</v>
          </cell>
          <cell r="M13117" t="str">
            <v>F</v>
          </cell>
          <cell r="N13117">
            <v>3</v>
          </cell>
        </row>
        <row r="13118">
          <cell r="G13118" t="str">
            <v>SPO-2020/05-0034, SPO-2020/06-0039, SPO-2020/08-0008, SPO-2020/04-0017, SPO-2020/03-0017</v>
          </cell>
        </row>
        <row r="13118">
          <cell r="I13118" t="str">
            <v>F</v>
          </cell>
          <cell r="J13118">
            <v>61320</v>
          </cell>
          <cell r="K13118">
            <v>61320</v>
          </cell>
          <cell r="L13118">
            <v>61320</v>
          </cell>
          <cell r="M13118" t="str">
            <v>F</v>
          </cell>
          <cell r="N13118">
            <v>1</v>
          </cell>
        </row>
        <row r="13119">
          <cell r="G13119" t="str">
            <v>SPO-2020/10-0002, SPO-2020/04-0002, SPO-2020/07-0010, SPO-2020/06-0012</v>
          </cell>
        </row>
        <row r="13119">
          <cell r="I13119" t="str">
            <v>F</v>
          </cell>
          <cell r="J13119">
            <v>59000</v>
          </cell>
          <cell r="K13119">
            <v>59000</v>
          </cell>
          <cell r="L13119">
            <v>177000</v>
          </cell>
          <cell r="M13119" t="str">
            <v>F</v>
          </cell>
          <cell r="N13119">
            <v>3</v>
          </cell>
        </row>
        <row r="13120">
          <cell r="F13120" t="str">
            <v>APHU6611087</v>
          </cell>
          <cell r="G13120" t="str">
            <v>GR-2020/02-0046</v>
          </cell>
          <cell r="H13120" t="str">
            <v>201912-S0049</v>
          </cell>
          <cell r="I13120" t="str">
            <v>F</v>
          </cell>
          <cell r="J13120">
            <v>8743.77</v>
          </cell>
          <cell r="K13120">
            <v>8743.77</v>
          </cell>
          <cell r="L13120">
            <v>36365.34</v>
          </cell>
          <cell r="M13120" t="str">
            <v>F</v>
          </cell>
          <cell r="N13120">
            <v>4.159</v>
          </cell>
        </row>
        <row r="13121">
          <cell r="G13121" t="str">
            <v>GR-2020/01-0074</v>
          </cell>
        </row>
        <row r="13121">
          <cell r="I13121" t="str">
            <v>F</v>
          </cell>
          <cell r="J13121">
            <v>1396.2</v>
          </cell>
          <cell r="K13121">
            <v>1396.2</v>
          </cell>
          <cell r="L13121">
            <v>1396.2</v>
          </cell>
          <cell r="M13121" t="str">
            <v>F</v>
          </cell>
          <cell r="N13121">
            <v>1</v>
          </cell>
        </row>
        <row r="13122">
          <cell r="G13122" t="str">
            <v>GR-2020/01-0027</v>
          </cell>
        </row>
        <row r="13122">
          <cell r="I13122" t="str">
            <v>F</v>
          </cell>
          <cell r="J13122">
            <v>9252.12</v>
          </cell>
          <cell r="K13122">
            <v>9252.12</v>
          </cell>
          <cell r="L13122">
            <v>9252.12</v>
          </cell>
          <cell r="M13122" t="str">
            <v>F</v>
          </cell>
          <cell r="N13122">
            <v>1</v>
          </cell>
        </row>
        <row r="13123">
          <cell r="F13123" t="str">
            <v>WHSU5566255</v>
          </cell>
          <cell r="G13123" t="str">
            <v>GR-2020/02-0039</v>
          </cell>
          <cell r="H13123" t="str">
            <v>201912-S0070</v>
          </cell>
          <cell r="I13123" t="str">
            <v>F</v>
          </cell>
          <cell r="J13123">
            <v>823.2</v>
          </cell>
          <cell r="K13123">
            <v>823.2</v>
          </cell>
          <cell r="L13123">
            <v>3394.96</v>
          </cell>
          <cell r="M13123" t="str">
            <v>F</v>
          </cell>
          <cell r="N13123">
            <v>4.1241</v>
          </cell>
        </row>
        <row r="13124">
          <cell r="F13124" t="str">
            <v>WHSU5566255</v>
          </cell>
          <cell r="G13124" t="str">
            <v>GR-2020/02-0038</v>
          </cell>
          <cell r="H13124" t="str">
            <v>201912-S0023</v>
          </cell>
          <cell r="I13124" t="str">
            <v>F</v>
          </cell>
          <cell r="J13124">
            <v>1360</v>
          </cell>
          <cell r="K13124">
            <v>1360</v>
          </cell>
          <cell r="L13124">
            <v>5608.78</v>
          </cell>
          <cell r="M13124" t="str">
            <v>F</v>
          </cell>
          <cell r="N13124">
            <v>4.1241</v>
          </cell>
        </row>
        <row r="13125">
          <cell r="F13125" t="str">
            <v>WHSU5566255</v>
          </cell>
          <cell r="G13125" t="str">
            <v>GR-2020/02-0037</v>
          </cell>
        </row>
        <row r="13125">
          <cell r="I13125" t="str">
            <v>F</v>
          </cell>
          <cell r="J13125">
            <v>2030</v>
          </cell>
          <cell r="K13125">
            <v>2030</v>
          </cell>
          <cell r="L13125">
            <v>8371.92</v>
          </cell>
          <cell r="M13125" t="str">
            <v>F</v>
          </cell>
          <cell r="N13125">
            <v>4.1241</v>
          </cell>
        </row>
        <row r="13126">
          <cell r="F13126" t="str">
            <v>WHSU5566255</v>
          </cell>
          <cell r="G13126" t="str">
            <v>GR-2020/02-0036</v>
          </cell>
          <cell r="H13126" t="str">
            <v>201908-S0007, 201911-S0069, 201912-S0076, 201911-S0022, 201910-S0065, 201911-S0050</v>
          </cell>
          <cell r="I13126" t="str">
            <v>F</v>
          </cell>
          <cell r="J13126">
            <v>15486.29</v>
          </cell>
          <cell r="K13126">
            <v>15486.29</v>
          </cell>
          <cell r="L13126">
            <v>63867.01</v>
          </cell>
          <cell r="M13126" t="str">
            <v>F</v>
          </cell>
          <cell r="N13126">
            <v>4.1241</v>
          </cell>
        </row>
        <row r="13127">
          <cell r="G13127" t="str">
            <v>SPO-2020/05-0015, SPO-2020/06-0031</v>
          </cell>
        </row>
        <row r="13127">
          <cell r="I13127" t="str">
            <v>F</v>
          </cell>
          <cell r="J13127">
            <v>71260</v>
          </cell>
          <cell r="K13127">
            <v>71260</v>
          </cell>
          <cell r="L13127">
            <v>213780</v>
          </cell>
          <cell r="M13127" t="str">
            <v>F</v>
          </cell>
          <cell r="N13127">
            <v>3</v>
          </cell>
        </row>
        <row r="13128">
          <cell r="F13128" t="str">
            <v>WHLU5590560</v>
          </cell>
          <cell r="G13128" t="str">
            <v>GR-2020/02-0029</v>
          </cell>
          <cell r="H13128" t="str">
            <v>201911-S0040, 201810-S0085, 201911-S0050</v>
          </cell>
          <cell r="I13128" t="str">
            <v>F</v>
          </cell>
          <cell r="J13128">
            <v>13133.66</v>
          </cell>
          <cell r="K13128">
            <v>13133.66</v>
          </cell>
          <cell r="L13128">
            <v>54164.53</v>
          </cell>
          <cell r="M13128" t="str">
            <v>F</v>
          </cell>
          <cell r="N13128">
            <v>4.1241</v>
          </cell>
        </row>
        <row r="13129">
          <cell r="G13129" t="str">
            <v>SPO-2020/11-0001, SPO-2020/07-0022, SPO-2020/07-0012, SPO-2020/09-0004, SPO-2020/06-0011, SPO-2020/11-0002</v>
          </cell>
        </row>
        <row r="13129">
          <cell r="I13129" t="str">
            <v>F</v>
          </cell>
          <cell r="J13129">
            <v>48410</v>
          </cell>
          <cell r="K13129">
            <v>48410</v>
          </cell>
          <cell r="L13129">
            <v>145230</v>
          </cell>
          <cell r="M13129" t="str">
            <v>F</v>
          </cell>
          <cell r="N13129">
            <v>3</v>
          </cell>
        </row>
        <row r="13130">
          <cell r="G13130" t="str">
            <v>GR-2020/01-0040</v>
          </cell>
        </row>
        <row r="13130">
          <cell r="I13130" t="str">
            <v>F</v>
          </cell>
          <cell r="J13130">
            <v>0</v>
          </cell>
          <cell r="K13130">
            <v>0</v>
          </cell>
          <cell r="L13130">
            <v>0</v>
          </cell>
          <cell r="M13130" t="str">
            <v>F</v>
          </cell>
          <cell r="N13130">
            <v>1</v>
          </cell>
        </row>
        <row r="13131">
          <cell r="F13131" t="str">
            <v>BMOU5819507</v>
          </cell>
          <cell r="G13131" t="str">
            <v>GR-2020/01-0060</v>
          </cell>
          <cell r="H13131" t="str">
            <v>201912-S0038, 201910-S0091, 201912-S0048, 201911-S0032, 201912-S0050, 201801-S0010, 201912-S0039, 201906-S0032</v>
          </cell>
          <cell r="I13131" t="str">
            <v>F</v>
          </cell>
          <cell r="J13131">
            <v>21865.32</v>
          </cell>
          <cell r="K13131">
            <v>21865.32</v>
          </cell>
          <cell r="L13131">
            <v>91377.36</v>
          </cell>
          <cell r="M13131" t="str">
            <v>F</v>
          </cell>
          <cell r="N13131">
            <v>4.1791</v>
          </cell>
        </row>
        <row r="13132">
          <cell r="F13132" t="str">
            <v>CAIU7708478</v>
          </cell>
          <cell r="G13132" t="str">
            <v>GR-2020/01-0070</v>
          </cell>
          <cell r="H13132" t="str">
            <v>201908-S0074, 201912-S0024, 201911-S0079</v>
          </cell>
          <cell r="I13132" t="str">
            <v>F</v>
          </cell>
          <cell r="J13132">
            <v>6397.9</v>
          </cell>
          <cell r="K13132">
            <v>6397.9</v>
          </cell>
          <cell r="L13132">
            <v>26494.34</v>
          </cell>
          <cell r="M13132" t="str">
            <v>F</v>
          </cell>
          <cell r="N13132">
            <v>4.1411</v>
          </cell>
        </row>
        <row r="13133">
          <cell r="F13133" t="str">
            <v>CAIU7708478</v>
          </cell>
          <cell r="G13133" t="str">
            <v>GR-2020/01-0069</v>
          </cell>
          <cell r="H13133" t="str">
            <v>201912-S0009, 201910-S0086, 201911-S0001</v>
          </cell>
          <cell r="I13133" t="str">
            <v>F</v>
          </cell>
          <cell r="J13133">
            <v>5370.6</v>
          </cell>
          <cell r="K13133">
            <v>5370.6</v>
          </cell>
          <cell r="L13133">
            <v>22240.19</v>
          </cell>
          <cell r="M13133" t="str">
            <v>F</v>
          </cell>
          <cell r="N13133">
            <v>4.1411</v>
          </cell>
        </row>
        <row r="13134">
          <cell r="F13134" t="str">
            <v>CAIU7708478</v>
          </cell>
          <cell r="G13134" t="str">
            <v>GR-2020/01-0068</v>
          </cell>
          <cell r="H13134" t="str">
            <v>201911-S0045</v>
          </cell>
          <cell r="I13134" t="str">
            <v>F</v>
          </cell>
          <cell r="J13134">
            <v>772</v>
          </cell>
          <cell r="K13134">
            <v>772</v>
          </cell>
          <cell r="L13134">
            <v>3196.93</v>
          </cell>
          <cell r="M13134" t="str">
            <v>F</v>
          </cell>
          <cell r="N13134">
            <v>4.1411</v>
          </cell>
        </row>
        <row r="13135">
          <cell r="F13135" t="str">
            <v>CAIU7708478</v>
          </cell>
          <cell r="G13135" t="str">
            <v>GR-2020/01-0067</v>
          </cell>
          <cell r="H13135" t="str">
            <v>201911-S0059</v>
          </cell>
          <cell r="I13135" t="str">
            <v>F</v>
          </cell>
          <cell r="J13135">
            <v>7686.24</v>
          </cell>
          <cell r="K13135">
            <v>7686.24</v>
          </cell>
          <cell r="L13135">
            <v>31829.49</v>
          </cell>
          <cell r="M13135" t="str">
            <v>F</v>
          </cell>
          <cell r="N13135">
            <v>4.1411</v>
          </cell>
        </row>
        <row r="13136">
          <cell r="F13136" t="str">
            <v>CAIU7708478</v>
          </cell>
          <cell r="G13136" t="str">
            <v>GR-2020/01-0066</v>
          </cell>
          <cell r="H13136" t="str">
            <v>201912-S0001, 201910-S0080, 201911-S0068, 201911-S0052, 201911-S0070, 201911-S0092</v>
          </cell>
          <cell r="I13136" t="str">
            <v>F</v>
          </cell>
          <cell r="J13136">
            <v>10668.48</v>
          </cell>
          <cell r="K13136">
            <v>10668.48</v>
          </cell>
          <cell r="L13136">
            <v>44179.24</v>
          </cell>
          <cell r="M13136" t="str">
            <v>F</v>
          </cell>
          <cell r="N13136">
            <v>4.1411</v>
          </cell>
        </row>
        <row r="13137">
          <cell r="F13137" t="str">
            <v>CAIU7708478</v>
          </cell>
          <cell r="G13137" t="str">
            <v>GR-2020/01-0065</v>
          </cell>
          <cell r="H13137" t="str">
            <v>201911-S0036</v>
          </cell>
          <cell r="I13137" t="str">
            <v>F</v>
          </cell>
          <cell r="J13137">
            <v>882</v>
          </cell>
          <cell r="K13137">
            <v>882</v>
          </cell>
          <cell r="L13137">
            <v>3652.45</v>
          </cell>
          <cell r="M13137" t="str">
            <v>F</v>
          </cell>
          <cell r="N13137">
            <v>4.1411</v>
          </cell>
        </row>
        <row r="13138">
          <cell r="F13138" t="str">
            <v>CAIU7708478</v>
          </cell>
          <cell r="G13138" t="str">
            <v>GR-2020/01-0064</v>
          </cell>
          <cell r="H13138" t="str">
            <v>201910-S0075, 201911-S0015, 201909-S0058, 201911-S0062, 201911-S0035, 201911-S0054</v>
          </cell>
          <cell r="I13138" t="str">
            <v>F</v>
          </cell>
          <cell r="J13138">
            <v>17209.44</v>
          </cell>
          <cell r="K13138">
            <v>17209.44</v>
          </cell>
          <cell r="L13138">
            <v>71266.01</v>
          </cell>
          <cell r="M13138" t="str">
            <v>F</v>
          </cell>
          <cell r="N13138">
            <v>4.1411</v>
          </cell>
        </row>
        <row r="13139">
          <cell r="F13139" t="str">
            <v>CAIU7708478</v>
          </cell>
          <cell r="G13139" t="str">
            <v>GR-2020/01-0063</v>
          </cell>
          <cell r="H13139" t="str">
            <v>201911-S0083</v>
          </cell>
          <cell r="I13139" t="str">
            <v>F</v>
          </cell>
          <cell r="J13139">
            <v>920.16</v>
          </cell>
          <cell r="K13139">
            <v>920.16</v>
          </cell>
          <cell r="L13139">
            <v>3810.47</v>
          </cell>
          <cell r="M13139" t="str">
            <v>F</v>
          </cell>
          <cell r="N13139">
            <v>4.1411</v>
          </cell>
        </row>
        <row r="13140">
          <cell r="F13140" t="str">
            <v>CAIU7708478</v>
          </cell>
          <cell r="G13140" t="str">
            <v>GR-2020/01-0062</v>
          </cell>
          <cell r="H13140" t="str">
            <v>201911-S0067, 201911-S0101, 201912-S0059, 201911-S0049, 201910-S0042, 201911-S0012, 201911-S0043, 201909-S0054</v>
          </cell>
          <cell r="I13140" t="str">
            <v>F</v>
          </cell>
          <cell r="J13140">
            <v>49483.93</v>
          </cell>
          <cell r="K13140">
            <v>49483.93</v>
          </cell>
          <cell r="L13140">
            <v>204917.9</v>
          </cell>
          <cell r="M13140" t="str">
            <v>F</v>
          </cell>
          <cell r="N13140">
            <v>4.1411</v>
          </cell>
        </row>
        <row r="13141">
          <cell r="F13141" t="str">
            <v>FCIU7282610</v>
          </cell>
          <cell r="G13141" t="str">
            <v>GR-2020/01-0073</v>
          </cell>
          <cell r="H13141" t="str">
            <v>201811-S0051, 201911-S0016, 201911-S0042, 201908-S0029, 201911-S0065, 201907-S0017</v>
          </cell>
          <cell r="I13141" t="str">
            <v>F</v>
          </cell>
          <cell r="J13141">
            <v>84349.68</v>
          </cell>
          <cell r="K13141">
            <v>84349.68</v>
          </cell>
          <cell r="L13141">
            <v>84349.68</v>
          </cell>
          <cell r="M13141" t="str">
            <v>F</v>
          </cell>
          <cell r="N13141">
            <v>1</v>
          </cell>
        </row>
        <row r="13142">
          <cell r="F13142" t="str">
            <v>BMOU6229001</v>
          </cell>
          <cell r="G13142" t="str">
            <v>GR-2020/02-0003</v>
          </cell>
          <cell r="H13142" t="str">
            <v>201911-S0042, 201909-S0066, 201811-S0051, 201911-S0016, 201911-S0065</v>
          </cell>
          <cell r="I13142" t="str">
            <v>F</v>
          </cell>
          <cell r="J13142">
            <v>147529.41</v>
          </cell>
          <cell r="K13142">
            <v>147529.41</v>
          </cell>
          <cell r="L13142">
            <v>147529.41</v>
          </cell>
          <cell r="M13142" t="str">
            <v>F</v>
          </cell>
          <cell r="N13142">
            <v>1</v>
          </cell>
        </row>
        <row r="13143">
          <cell r="G13143" t="str">
            <v>SPO-2020/04-0008, SPO-2020/05-0015</v>
          </cell>
        </row>
        <row r="13143">
          <cell r="I13143" t="str">
            <v>F</v>
          </cell>
          <cell r="J13143">
            <v>19968</v>
          </cell>
          <cell r="K13143">
            <v>19968</v>
          </cell>
          <cell r="L13143">
            <v>59904</v>
          </cell>
          <cell r="M13143" t="str">
            <v>F</v>
          </cell>
          <cell r="N13143">
            <v>3</v>
          </cell>
        </row>
        <row r="13144">
          <cell r="F13144" t="str">
            <v>SEGU6872503</v>
          </cell>
        </row>
        <row r="13144">
          <cell r="I13144" t="str">
            <v>T</v>
          </cell>
          <cell r="J13144">
            <v>61.76</v>
          </cell>
          <cell r="K13144">
            <v>61.76</v>
          </cell>
          <cell r="L13144">
            <v>258.35</v>
          </cell>
          <cell r="M13144" t="str">
            <v>F</v>
          </cell>
          <cell r="N13144">
            <v>4.1832</v>
          </cell>
        </row>
        <row r="13145">
          <cell r="G13145" t="str">
            <v>SPO-2021/11-0045, SPO-2020/04-0020, SPO-2020/05-0002</v>
          </cell>
        </row>
        <row r="13145">
          <cell r="I13145" t="str">
            <v>F</v>
          </cell>
          <cell r="J13145">
            <v>105205.8</v>
          </cell>
          <cell r="K13145">
            <v>105205.8</v>
          </cell>
          <cell r="L13145">
            <v>315617.4</v>
          </cell>
          <cell r="M13145" t="str">
            <v>F</v>
          </cell>
          <cell r="N13145">
            <v>3</v>
          </cell>
        </row>
        <row r="13146">
          <cell r="F13146" t="str">
            <v>TGHU6567663</v>
          </cell>
          <cell r="G13146" t="str">
            <v>GR-2020/01-0072</v>
          </cell>
          <cell r="H13146" t="str">
            <v>201912-S0023, 201911-S0087, 201911-S0061, 201909-S0034, 201910-S0004, 201911-S0013, 201912-S0058, 201910-S0082, 201911-S0041, 201910-S0043, 201911-S0047, 201910-S0079, 201911-S0010, 201911-S0094, 201912-S0005, 201811-S0049, 201910-S0058, 201909-S0012, 201911-S0078</v>
          </cell>
          <cell r="I13146" t="str">
            <v>F</v>
          </cell>
          <cell r="J13146">
            <v>496552.53</v>
          </cell>
          <cell r="K13146">
            <v>496552.53</v>
          </cell>
          <cell r="L13146">
            <v>496552.53</v>
          </cell>
          <cell r="M13146" t="str">
            <v>F</v>
          </cell>
          <cell r="N13146">
            <v>1</v>
          </cell>
        </row>
        <row r="13147">
          <cell r="F13147" t="str">
            <v>HDMU6521008</v>
          </cell>
          <cell r="G13147" t="str">
            <v>GR-2020/01-0041</v>
          </cell>
          <cell r="H13147" t="str">
            <v>201911-S0028, 201911-S0095, 201911-S0090, 201912-S0031, 201911-S0086</v>
          </cell>
          <cell r="I13147" t="str">
            <v>F</v>
          </cell>
          <cell r="J13147">
            <v>15432.28</v>
          </cell>
          <cell r="K13147">
            <v>15432.28</v>
          </cell>
          <cell r="L13147">
            <v>64493.04</v>
          </cell>
          <cell r="M13147" t="str">
            <v>F</v>
          </cell>
          <cell r="N13147">
            <v>4.1791</v>
          </cell>
        </row>
        <row r="13148">
          <cell r="G13148" t="str">
            <v>SPO-2020/07-0025, SPO-2020/05-0015</v>
          </cell>
        </row>
        <row r="13148">
          <cell r="I13148" t="str">
            <v>F</v>
          </cell>
          <cell r="J13148">
            <v>24300</v>
          </cell>
          <cell r="K13148">
            <v>24300</v>
          </cell>
          <cell r="L13148">
            <v>72900</v>
          </cell>
          <cell r="M13148" t="str">
            <v>F</v>
          </cell>
          <cell r="N13148">
            <v>3</v>
          </cell>
        </row>
        <row r="13149">
          <cell r="F13149" t="str">
            <v>TEMU0217455</v>
          </cell>
          <cell r="G13149" t="str">
            <v>GR-2020/01-0061</v>
          </cell>
          <cell r="H13149" t="str">
            <v>201912-S0038, 201910-S0030, 201911-S0032, 201910-S0091, 201910-S0053</v>
          </cell>
          <cell r="I13149" t="str">
            <v>F</v>
          </cell>
          <cell r="J13149">
            <v>21841.21</v>
          </cell>
          <cell r="K13149">
            <v>21841.21</v>
          </cell>
          <cell r="L13149">
            <v>90446.63</v>
          </cell>
          <cell r="M13149" t="str">
            <v>F</v>
          </cell>
          <cell r="N13149">
            <v>4.1411</v>
          </cell>
        </row>
        <row r="13150">
          <cell r="G13150" t="str">
            <v>GR-2020/01-0025</v>
          </cell>
        </row>
        <row r="13150">
          <cell r="I13150" t="str">
            <v>F</v>
          </cell>
          <cell r="J13150">
            <v>5350.46</v>
          </cell>
          <cell r="K13150">
            <v>5350.46</v>
          </cell>
          <cell r="L13150">
            <v>5350.46</v>
          </cell>
          <cell r="M13150" t="str">
            <v>F</v>
          </cell>
          <cell r="N13150">
            <v>1</v>
          </cell>
        </row>
        <row r="13151">
          <cell r="F13151" t="str">
            <v>GESU6266224</v>
          </cell>
          <cell r="G13151" t="str">
            <v>GR-2020/01-0071</v>
          </cell>
          <cell r="H13151" t="str">
            <v>201909-S0062</v>
          </cell>
          <cell r="I13151" t="str">
            <v>F</v>
          </cell>
          <cell r="J13151">
            <v>25202.59</v>
          </cell>
          <cell r="K13151">
            <v>25202.59</v>
          </cell>
          <cell r="L13151">
            <v>25202.59</v>
          </cell>
          <cell r="M13151" t="str">
            <v>F</v>
          </cell>
          <cell r="N13151">
            <v>1</v>
          </cell>
        </row>
        <row r="13152">
          <cell r="F13152" t="str">
            <v>HASU4563930</v>
          </cell>
          <cell r="G13152" t="str">
            <v>GR-2020/01-0023</v>
          </cell>
          <cell r="H13152" t="str">
            <v>201908-S0029, 201909-S0066</v>
          </cell>
          <cell r="I13152" t="str">
            <v>F</v>
          </cell>
          <cell r="J13152">
            <v>36221.78</v>
          </cell>
          <cell r="K13152">
            <v>36221.78</v>
          </cell>
          <cell r="L13152">
            <v>36221.78</v>
          </cell>
          <cell r="M13152" t="str">
            <v>F</v>
          </cell>
          <cell r="N13152">
            <v>1</v>
          </cell>
        </row>
        <row r="13153">
          <cell r="F13153" t="str">
            <v>HASU4563930</v>
          </cell>
          <cell r="G13153" t="str">
            <v>GR-2020/01-0022</v>
          </cell>
          <cell r="H13153" t="str">
            <v>201912-S0044, 201911-S0037</v>
          </cell>
          <cell r="I13153" t="str">
            <v>F</v>
          </cell>
          <cell r="J13153">
            <v>10002.51</v>
          </cell>
          <cell r="K13153">
            <v>10002.51</v>
          </cell>
          <cell r="L13153">
            <v>10002.51</v>
          </cell>
          <cell r="M13153" t="str">
            <v>F</v>
          </cell>
          <cell r="N13153">
            <v>1</v>
          </cell>
        </row>
        <row r="13154">
          <cell r="F13154" t="str">
            <v>HASU4563930</v>
          </cell>
          <cell r="G13154" t="str">
            <v>GR-2020/01-0021</v>
          </cell>
          <cell r="H13154" t="str">
            <v>201909-S0053, 201910-S0086, 201910-S0066</v>
          </cell>
          <cell r="I13154" t="str">
            <v>F</v>
          </cell>
          <cell r="J13154">
            <v>21194.1</v>
          </cell>
          <cell r="K13154">
            <v>21194.1</v>
          </cell>
          <cell r="L13154">
            <v>21194.1</v>
          </cell>
          <cell r="M13154" t="str">
            <v>F</v>
          </cell>
          <cell r="N13154">
            <v>1</v>
          </cell>
        </row>
        <row r="13155">
          <cell r="F13155" t="str">
            <v>HASU4563930</v>
          </cell>
          <cell r="G13155" t="str">
            <v>GR-2020/01-0020</v>
          </cell>
          <cell r="H13155" t="str">
            <v>201911-S0085, 201911-S0053</v>
          </cell>
          <cell r="I13155" t="str">
            <v>F</v>
          </cell>
          <cell r="J13155">
            <v>43674.17</v>
          </cell>
          <cell r="K13155">
            <v>43674.17</v>
          </cell>
          <cell r="L13155">
            <v>43674.17</v>
          </cell>
          <cell r="M13155" t="str">
            <v>F</v>
          </cell>
          <cell r="N13155">
            <v>1</v>
          </cell>
        </row>
        <row r="13156">
          <cell r="F13156" t="str">
            <v>TCKU6436630</v>
          </cell>
          <cell r="G13156" t="str">
            <v>GR-2020/01-0057</v>
          </cell>
          <cell r="H13156" t="str">
            <v>201911-S0098, 201911-S0009</v>
          </cell>
          <cell r="I13156" t="str">
            <v>F</v>
          </cell>
          <cell r="J13156">
            <v>6168.08</v>
          </cell>
          <cell r="K13156">
            <v>6168.08</v>
          </cell>
          <cell r="L13156">
            <v>6168.08</v>
          </cell>
          <cell r="M13156" t="str">
            <v>F</v>
          </cell>
          <cell r="N13156">
            <v>1</v>
          </cell>
        </row>
        <row r="13157">
          <cell r="F13157" t="str">
            <v>TCKU6436630</v>
          </cell>
          <cell r="G13157" t="str">
            <v>GR-2020/01-0056</v>
          </cell>
          <cell r="H13157" t="str">
            <v>201910-S0042, 201911-S0012, 201909-S0054, 201911-S0071, 201910-S0055, 201911-S0067, 201911-S0101, 201911-S0049</v>
          </cell>
          <cell r="I13157" t="str">
            <v>F</v>
          </cell>
          <cell r="J13157">
            <v>278797.31</v>
          </cell>
          <cell r="K13157">
            <v>278797.31</v>
          </cell>
          <cell r="L13157">
            <v>278797.31</v>
          </cell>
          <cell r="M13157" t="str">
            <v>F</v>
          </cell>
          <cell r="N13157">
            <v>1</v>
          </cell>
        </row>
        <row r="13158">
          <cell r="F13158" t="str">
            <v>TCKU6436630</v>
          </cell>
          <cell r="G13158" t="str">
            <v>GR-2020/01-0055</v>
          </cell>
          <cell r="H13158" t="str">
            <v>201912-S0043, 201910-S0014, 201912-S0036, 201910-S0080, 201911-S0092, 201911-S0017</v>
          </cell>
          <cell r="I13158" t="str">
            <v>F</v>
          </cell>
          <cell r="J13158">
            <v>67914.2</v>
          </cell>
          <cell r="K13158">
            <v>67914.2</v>
          </cell>
          <cell r="L13158">
            <v>67914.2</v>
          </cell>
          <cell r="M13158" t="str">
            <v>F</v>
          </cell>
          <cell r="N13158">
            <v>1</v>
          </cell>
        </row>
        <row r="13159">
          <cell r="F13159" t="str">
            <v>TCKU6436630</v>
          </cell>
          <cell r="G13159" t="str">
            <v>GR-2020/01-0054</v>
          </cell>
          <cell r="H13159" t="str">
            <v>201911-S0063, 201910-S0087, 201911-S0036, 201911-S0006, 201912-S0021, 201911-S0020</v>
          </cell>
          <cell r="I13159" t="str">
            <v>F</v>
          </cell>
          <cell r="J13159">
            <v>58176.09</v>
          </cell>
          <cell r="K13159">
            <v>58176.09</v>
          </cell>
          <cell r="L13159">
            <v>58176.09</v>
          </cell>
          <cell r="M13159" t="str">
            <v>F</v>
          </cell>
          <cell r="N13159">
            <v>1</v>
          </cell>
        </row>
        <row r="13160">
          <cell r="F13160" t="str">
            <v>TCKU6436630</v>
          </cell>
          <cell r="G13160" t="str">
            <v>GR-2020/01-0053</v>
          </cell>
          <cell r="H13160" t="str">
            <v>201911-S0003, 201910-S0039</v>
          </cell>
          <cell r="I13160" t="str">
            <v>F</v>
          </cell>
          <cell r="J13160">
            <v>30251.37</v>
          </cell>
          <cell r="K13160">
            <v>30251.37</v>
          </cell>
          <cell r="L13160">
            <v>30251.37</v>
          </cell>
          <cell r="M13160" t="str">
            <v>F</v>
          </cell>
          <cell r="N13160">
            <v>1</v>
          </cell>
        </row>
        <row r="13161">
          <cell r="F13161" t="str">
            <v>TCKU6436630</v>
          </cell>
          <cell r="G13161" t="str">
            <v>GR-2020/01-0052</v>
          </cell>
          <cell r="H13161" t="str">
            <v>201911-S0015, 201910-S0075, 201911-S0035, 201911-S0054</v>
          </cell>
          <cell r="I13161" t="str">
            <v>F</v>
          </cell>
          <cell r="J13161">
            <v>80570.14</v>
          </cell>
          <cell r="K13161">
            <v>80570.14</v>
          </cell>
          <cell r="L13161">
            <v>80570.14</v>
          </cell>
          <cell r="M13161" t="str">
            <v>F</v>
          </cell>
          <cell r="N13161">
            <v>1</v>
          </cell>
        </row>
        <row r="13162">
          <cell r="F13162" t="str">
            <v>TCKU6436630</v>
          </cell>
          <cell r="G13162" t="str">
            <v>GR-2020/01-0051</v>
          </cell>
          <cell r="H13162" t="str">
            <v>201908-S0015, 201812-S0055, 201909-S0055, 201911-S0011</v>
          </cell>
          <cell r="I13162" t="str">
            <v>F</v>
          </cell>
          <cell r="J13162">
            <v>50447.84</v>
          </cell>
          <cell r="K13162">
            <v>50447.84</v>
          </cell>
          <cell r="L13162">
            <v>50447.84</v>
          </cell>
          <cell r="M13162" t="str">
            <v>F</v>
          </cell>
          <cell r="N13162">
            <v>1</v>
          </cell>
        </row>
        <row r="13163">
          <cell r="F13163" t="str">
            <v>TCKU6436630</v>
          </cell>
          <cell r="G13163" t="str">
            <v>GR-2020/01-0050</v>
          </cell>
          <cell r="H13163" t="str">
            <v>201911-S0007</v>
          </cell>
          <cell r="I13163" t="str">
            <v>F</v>
          </cell>
          <cell r="J13163">
            <v>43432.75</v>
          </cell>
          <cell r="K13163">
            <v>43432.75</v>
          </cell>
          <cell r="L13163">
            <v>43432.75</v>
          </cell>
          <cell r="M13163" t="str">
            <v>F</v>
          </cell>
          <cell r="N13163">
            <v>1</v>
          </cell>
        </row>
        <row r="13164">
          <cell r="F13164" t="str">
            <v>TCKU6436630</v>
          </cell>
          <cell r="G13164" t="str">
            <v>GR-2020/01-0049</v>
          </cell>
          <cell r="H13164" t="str">
            <v>201909-S0037, 201911-S0026, 201912-S0014</v>
          </cell>
          <cell r="I13164" t="str">
            <v>F</v>
          </cell>
          <cell r="J13164">
            <v>15441.85</v>
          </cell>
          <cell r="K13164">
            <v>15441.85</v>
          </cell>
          <cell r="L13164">
            <v>15441.85</v>
          </cell>
          <cell r="M13164" t="str">
            <v>F</v>
          </cell>
          <cell r="N13164">
            <v>1</v>
          </cell>
        </row>
        <row r="13165">
          <cell r="G13165" t="str">
            <v>SPO-2020/06-0009</v>
          </cell>
        </row>
        <row r="13165">
          <cell r="I13165" t="str">
            <v>F</v>
          </cell>
          <cell r="J13165">
            <v>1620</v>
          </cell>
          <cell r="K13165">
            <v>1620</v>
          </cell>
          <cell r="L13165">
            <v>4860</v>
          </cell>
          <cell r="M13165" t="str">
            <v>F</v>
          </cell>
          <cell r="N13165">
            <v>3</v>
          </cell>
        </row>
        <row r="13166">
          <cell r="F13166" t="str">
            <v>TCKU6436630</v>
          </cell>
          <cell r="G13166" t="str">
            <v>GR-2020/01-0048</v>
          </cell>
          <cell r="H13166" t="str">
            <v>201910-S0046, 201910-S0059</v>
          </cell>
          <cell r="I13166" t="str">
            <v>F</v>
          </cell>
          <cell r="J13166">
            <v>72775.1</v>
          </cell>
          <cell r="K13166">
            <v>72775.1</v>
          </cell>
          <cell r="L13166">
            <v>72775.1</v>
          </cell>
          <cell r="M13166" t="str">
            <v>F</v>
          </cell>
          <cell r="N13166">
            <v>1</v>
          </cell>
        </row>
        <row r="13167">
          <cell r="G13167" t="str">
            <v>SPO-2020/04-0020, SPO-2020/07-0022</v>
          </cell>
        </row>
        <row r="13167">
          <cell r="I13167" t="str">
            <v>F</v>
          </cell>
          <cell r="J13167">
            <v>5060.6</v>
          </cell>
          <cell r="K13167">
            <v>5060.6</v>
          </cell>
          <cell r="L13167">
            <v>15181.8</v>
          </cell>
          <cell r="M13167" t="str">
            <v>F</v>
          </cell>
          <cell r="N13167">
            <v>3</v>
          </cell>
        </row>
        <row r="13168">
          <cell r="G13168" t="str">
            <v>SPO-2020/04-0002</v>
          </cell>
        </row>
        <row r="13168">
          <cell r="I13168" t="str">
            <v>F</v>
          </cell>
          <cell r="J13168">
            <v>31350</v>
          </cell>
          <cell r="K13168">
            <v>31350</v>
          </cell>
          <cell r="L13168">
            <v>94050</v>
          </cell>
          <cell r="M13168" t="str">
            <v>F</v>
          </cell>
          <cell r="N13168">
            <v>3</v>
          </cell>
        </row>
        <row r="13169">
          <cell r="G13169" t="str">
            <v>SPO-2020/04-0021</v>
          </cell>
        </row>
        <row r="13169">
          <cell r="I13169" t="str">
            <v>F</v>
          </cell>
          <cell r="J13169">
            <v>1400</v>
          </cell>
          <cell r="K13169">
            <v>1400</v>
          </cell>
          <cell r="L13169">
            <v>4200</v>
          </cell>
          <cell r="M13169" t="str">
            <v>F</v>
          </cell>
          <cell r="N13169">
            <v>3</v>
          </cell>
        </row>
        <row r="13170">
          <cell r="I13170" t="str">
            <v>F</v>
          </cell>
          <cell r="J13170">
            <v>6000</v>
          </cell>
          <cell r="K13170">
            <v>6000</v>
          </cell>
          <cell r="L13170">
            <v>18000</v>
          </cell>
          <cell r="M13170" t="str">
            <v>F</v>
          </cell>
          <cell r="N13170">
            <v>3</v>
          </cell>
        </row>
        <row r="13171">
          <cell r="F13171" t="str">
            <v>SEGU5042311</v>
          </cell>
          <cell r="G13171" t="str">
            <v>GR-2020/01-0016</v>
          </cell>
          <cell r="H13171" t="str">
            <v>201810-S0024</v>
          </cell>
          <cell r="I13171" t="str">
            <v>F</v>
          </cell>
          <cell r="J13171">
            <v>1111.5</v>
          </cell>
          <cell r="K13171">
            <v>1111.5</v>
          </cell>
          <cell r="L13171">
            <v>4649.63</v>
          </cell>
          <cell r="M13171" t="str">
            <v>F</v>
          </cell>
          <cell r="N13171">
            <v>4.1832</v>
          </cell>
        </row>
        <row r="13172">
          <cell r="G13172" t="str">
            <v>SPO-2020/04-0012</v>
          </cell>
        </row>
        <row r="13172">
          <cell r="I13172" t="str">
            <v>F</v>
          </cell>
          <cell r="J13172">
            <v>25335</v>
          </cell>
          <cell r="K13172">
            <v>25335</v>
          </cell>
          <cell r="L13172">
            <v>76005</v>
          </cell>
          <cell r="M13172" t="str">
            <v>F</v>
          </cell>
          <cell r="N13172">
            <v>3</v>
          </cell>
        </row>
        <row r="13173">
          <cell r="G13173" t="str">
            <v>GR-2020/01-0026</v>
          </cell>
        </row>
        <row r="13173">
          <cell r="I13173" t="str">
            <v>F</v>
          </cell>
          <cell r="J13173">
            <v>1379.95</v>
          </cell>
          <cell r="K13173">
            <v>1379.95</v>
          </cell>
          <cell r="L13173">
            <v>1379.95</v>
          </cell>
          <cell r="M13173" t="str">
            <v>F</v>
          </cell>
          <cell r="N13173">
            <v>1</v>
          </cell>
        </row>
        <row r="13174">
          <cell r="G13174" t="str">
            <v>GR-2020/01-0026</v>
          </cell>
        </row>
        <row r="13174">
          <cell r="I13174" t="str">
            <v>F</v>
          </cell>
          <cell r="J13174">
            <v>0</v>
          </cell>
          <cell r="K13174">
            <v>0</v>
          </cell>
          <cell r="L13174">
            <v>0</v>
          </cell>
          <cell r="M13174" t="str">
            <v>F</v>
          </cell>
          <cell r="N13174">
            <v>1</v>
          </cell>
        </row>
        <row r="13175">
          <cell r="I13175" t="str">
            <v>T</v>
          </cell>
          <cell r="J13175">
            <v>49.62</v>
          </cell>
          <cell r="K13175">
            <v>49.62</v>
          </cell>
          <cell r="L13175">
            <v>49.62</v>
          </cell>
          <cell r="M13175" t="str">
            <v>F</v>
          </cell>
          <cell r="N13175">
            <v>1</v>
          </cell>
        </row>
        <row r="13176">
          <cell r="G13176" t="str">
            <v>GR-2020/01-0005</v>
          </cell>
        </row>
        <row r="13176">
          <cell r="I13176" t="str">
            <v>F</v>
          </cell>
          <cell r="J13176">
            <v>760.14</v>
          </cell>
          <cell r="K13176">
            <v>760.14</v>
          </cell>
          <cell r="L13176">
            <v>760.14</v>
          </cell>
          <cell r="M13176" t="str">
            <v>F</v>
          </cell>
          <cell r="N13176">
            <v>1</v>
          </cell>
        </row>
        <row r="13177">
          <cell r="G13177" t="str">
            <v>GR-2020/01-0004</v>
          </cell>
        </row>
        <row r="13177">
          <cell r="I13177" t="str">
            <v>F</v>
          </cell>
          <cell r="J13177">
            <v>4275.16</v>
          </cell>
          <cell r="K13177">
            <v>4275.16</v>
          </cell>
          <cell r="L13177">
            <v>4275.16</v>
          </cell>
          <cell r="M13177" t="str">
            <v>F</v>
          </cell>
          <cell r="N13177">
            <v>1</v>
          </cell>
        </row>
        <row r="13178">
          <cell r="G13178" t="str">
            <v>SPO-2020/06-0020, SPO-2020/05-0024</v>
          </cell>
        </row>
        <row r="13178">
          <cell r="I13178" t="str">
            <v>F</v>
          </cell>
          <cell r="J13178">
            <v>2650</v>
          </cell>
          <cell r="K13178">
            <v>2650</v>
          </cell>
          <cell r="L13178">
            <v>7950</v>
          </cell>
          <cell r="M13178" t="str">
            <v>F</v>
          </cell>
          <cell r="N13178">
            <v>3</v>
          </cell>
        </row>
        <row r="13179">
          <cell r="G13179" t="str">
            <v>SPO-2020/03-0012</v>
          </cell>
        </row>
        <row r="13179">
          <cell r="I13179" t="str">
            <v>F</v>
          </cell>
          <cell r="J13179">
            <v>1240</v>
          </cell>
          <cell r="K13179">
            <v>1240</v>
          </cell>
          <cell r="L13179">
            <v>3720</v>
          </cell>
          <cell r="M13179" t="str">
            <v>F</v>
          </cell>
          <cell r="N13179">
            <v>3</v>
          </cell>
        </row>
        <row r="13180">
          <cell r="F13180" t="str">
            <v>LCL</v>
          </cell>
          <cell r="G13180" t="str">
            <v>GR-2020/01-0001</v>
          </cell>
          <cell r="H13180" t="str">
            <v>201910-S0044</v>
          </cell>
          <cell r="I13180" t="str">
            <v>F</v>
          </cell>
          <cell r="J13180">
            <v>62346.73</v>
          </cell>
          <cell r="K13180">
            <v>62346.73</v>
          </cell>
          <cell r="L13180">
            <v>62346.73</v>
          </cell>
          <cell r="M13180" t="str">
            <v>F</v>
          </cell>
          <cell r="N13180">
            <v>1</v>
          </cell>
        </row>
        <row r="13181">
          <cell r="I13181" t="str">
            <v>T</v>
          </cell>
          <cell r="J13181">
            <v>1000</v>
          </cell>
          <cell r="K13181">
            <v>1000</v>
          </cell>
          <cell r="L13181">
            <v>3000</v>
          </cell>
          <cell r="M13181" t="str">
            <v>F</v>
          </cell>
          <cell r="N13181">
            <v>3</v>
          </cell>
        </row>
        <row r="13182">
          <cell r="G13182" t="str">
            <v>SPO-2020/04-0015</v>
          </cell>
        </row>
        <row r="13182">
          <cell r="I13182" t="str">
            <v>F</v>
          </cell>
          <cell r="J13182">
            <v>10800</v>
          </cell>
          <cell r="K13182">
            <v>10800</v>
          </cell>
          <cell r="L13182">
            <v>32400</v>
          </cell>
          <cell r="M13182" t="str">
            <v>F</v>
          </cell>
          <cell r="N13182">
            <v>3</v>
          </cell>
        </row>
        <row r="13183">
          <cell r="F13183" t="str">
            <v>DFSU6709168</v>
          </cell>
          <cell r="G13183" t="str">
            <v>GR-2019/12-0071</v>
          </cell>
          <cell r="H13183" t="str">
            <v>201909-S0049</v>
          </cell>
          <cell r="I13183" t="str">
            <v>F</v>
          </cell>
          <cell r="J13183">
            <v>419.14</v>
          </cell>
          <cell r="K13183">
            <v>419.14</v>
          </cell>
          <cell r="L13183">
            <v>1760.14</v>
          </cell>
          <cell r="M13183" t="str">
            <v>F</v>
          </cell>
          <cell r="N13183">
            <v>4.1994</v>
          </cell>
        </row>
        <row r="13184">
          <cell r="G13184" t="str">
            <v>GR-2020/01-0003</v>
          </cell>
        </row>
        <row r="13184">
          <cell r="I13184" t="str">
            <v>F</v>
          </cell>
          <cell r="J13184">
            <v>195.89</v>
          </cell>
          <cell r="K13184">
            <v>195.89</v>
          </cell>
          <cell r="L13184">
            <v>195.89</v>
          </cell>
          <cell r="M13184" t="str">
            <v>T</v>
          </cell>
          <cell r="N13184">
            <v>1</v>
          </cell>
        </row>
        <row r="13185">
          <cell r="G13185" t="str">
            <v>SPO-2020/06-0025, SPO-2020/12-0003, SPO-2020/06-0040</v>
          </cell>
        </row>
        <row r="13185">
          <cell r="I13185" t="str">
            <v>F</v>
          </cell>
          <cell r="J13185">
            <v>8245</v>
          </cell>
          <cell r="K13185">
            <v>8245</v>
          </cell>
          <cell r="L13185">
            <v>24735</v>
          </cell>
          <cell r="M13185" t="str">
            <v>F</v>
          </cell>
          <cell r="N13185">
            <v>3</v>
          </cell>
        </row>
        <row r="13186">
          <cell r="G13186" t="str">
            <v>SPO-2020/01-0035</v>
          </cell>
        </row>
        <row r="13186">
          <cell r="I13186" t="str">
            <v>F</v>
          </cell>
          <cell r="J13186">
            <v>8000</v>
          </cell>
          <cell r="K13186">
            <v>8000</v>
          </cell>
          <cell r="L13186">
            <v>24000</v>
          </cell>
          <cell r="M13186" t="str">
            <v>F</v>
          </cell>
          <cell r="N13186">
            <v>3</v>
          </cell>
        </row>
        <row r="13187">
          <cell r="F13187" t="str">
            <v>TEMU7728903</v>
          </cell>
          <cell r="G13187" t="str">
            <v>GR-2020/01-0024</v>
          </cell>
          <cell r="H13187" t="str">
            <v>201910-S0043, 201909-S0036, 201910-S0089, 201910-S0073, 201910-S0083, 201912-S0017, 201911-S0094, 201811-S0049, 201909-S0059, 201911-S0061, 201910-S0033, 201910-S0082, 201906-S0034, 201911-S0013, 201911-S0010, 201911-S0021, 201909-S0034, 201910-S0004, 201911-S0005, 201911-S0087</v>
          </cell>
          <cell r="I13187" t="str">
            <v>F</v>
          </cell>
          <cell r="J13187">
            <v>589444.22</v>
          </cell>
          <cell r="K13187">
            <v>589444.22</v>
          </cell>
          <cell r="L13187">
            <v>589444.22</v>
          </cell>
          <cell r="M13187" t="str">
            <v>F</v>
          </cell>
          <cell r="N13187">
            <v>1</v>
          </cell>
        </row>
        <row r="13188">
          <cell r="I13188" t="str">
            <v>F</v>
          </cell>
          <cell r="J13188">
            <v>10087</v>
          </cell>
          <cell r="K13188">
            <v>10087</v>
          </cell>
          <cell r="L13188">
            <v>30261</v>
          </cell>
          <cell r="M13188" t="str">
            <v>F</v>
          </cell>
          <cell r="N13188">
            <v>3</v>
          </cell>
        </row>
        <row r="13189">
          <cell r="G13189" t="str">
            <v>SPO-2020/03-0004</v>
          </cell>
        </row>
        <row r="13189">
          <cell r="I13189" t="str">
            <v>F</v>
          </cell>
          <cell r="J13189">
            <v>16150</v>
          </cell>
          <cell r="K13189">
            <v>16150</v>
          </cell>
          <cell r="L13189">
            <v>32300</v>
          </cell>
          <cell r="M13189" t="str">
            <v>F</v>
          </cell>
          <cell r="N13189">
            <v>2</v>
          </cell>
        </row>
        <row r="13190">
          <cell r="F13190" t="str">
            <v>CAIU7487593</v>
          </cell>
          <cell r="G13190" t="str">
            <v>GR-2020/01-0014</v>
          </cell>
          <cell r="H13190" t="str">
            <v>201909-S0048, 201911-S0019, 201911-S0093, 201909-S0067, 201911-S0002, 201911-S0064, 201910-S0085, 201910-S0045</v>
          </cell>
          <cell r="I13190" t="str">
            <v>F</v>
          </cell>
          <cell r="J13190">
            <v>279169.28</v>
          </cell>
          <cell r="K13190">
            <v>279169.28</v>
          </cell>
          <cell r="L13190">
            <v>279169.28</v>
          </cell>
          <cell r="M13190" t="str">
            <v>F</v>
          </cell>
          <cell r="N13190">
            <v>1</v>
          </cell>
        </row>
        <row r="13191">
          <cell r="F13191" t="str">
            <v>TGBU5420090</v>
          </cell>
          <cell r="G13191" t="str">
            <v>GR-2020/01-0059</v>
          </cell>
          <cell r="H13191" t="str">
            <v>201912-S0039, 201910-S0030, 201910-S0091, 201912-S0038, 201906-S0032, 201911-S0032</v>
          </cell>
          <cell r="I13191" t="str">
            <v>F</v>
          </cell>
          <cell r="J13191">
            <v>46424.66</v>
          </cell>
          <cell r="K13191">
            <v>46424.66</v>
          </cell>
          <cell r="L13191">
            <v>194013.3</v>
          </cell>
          <cell r="M13191" t="str">
            <v>F</v>
          </cell>
          <cell r="N13191">
            <v>4.1791</v>
          </cell>
        </row>
        <row r="13192">
          <cell r="F13192" t="str">
            <v>BMOU2802990</v>
          </cell>
          <cell r="G13192" t="str">
            <v>GR-2020/01-0045</v>
          </cell>
          <cell r="H13192" t="str">
            <v>201912-S0038, 201906-S0032, 201912-S0039</v>
          </cell>
          <cell r="I13192" t="str">
            <v>F</v>
          </cell>
          <cell r="J13192">
            <v>13856.48</v>
          </cell>
          <cell r="K13192">
            <v>13856.48</v>
          </cell>
          <cell r="L13192">
            <v>57907.62</v>
          </cell>
          <cell r="M13192" t="str">
            <v>F</v>
          </cell>
          <cell r="N13192">
            <v>4.1791</v>
          </cell>
        </row>
        <row r="13193">
          <cell r="G13193" t="str">
            <v>SPO-2020/06-0035, SPO-2020/05-0023</v>
          </cell>
        </row>
        <row r="13193">
          <cell r="I13193" t="str">
            <v>F</v>
          </cell>
          <cell r="J13193">
            <v>26779.5</v>
          </cell>
          <cell r="K13193">
            <v>26779.5</v>
          </cell>
          <cell r="L13193">
            <v>80338.5</v>
          </cell>
          <cell r="M13193" t="str">
            <v>F</v>
          </cell>
          <cell r="N13193">
            <v>3</v>
          </cell>
        </row>
        <row r="13194">
          <cell r="F13194" t="str">
            <v>YMLU8908153</v>
          </cell>
          <cell r="G13194" t="str">
            <v>GR-2020/01-0029</v>
          </cell>
          <cell r="H13194" t="str">
            <v>201910-S0010, 201907-S0036, 201912-S0030, 201809-S0037, 201907-S0014, 201911-S0024, 201911-S0030, 201910-S0060, 201912-S0013</v>
          </cell>
          <cell r="I13194" t="str">
            <v>F</v>
          </cell>
          <cell r="J13194">
            <v>21285.49</v>
          </cell>
          <cell r="K13194">
            <v>21285.49</v>
          </cell>
          <cell r="L13194">
            <v>88954.19</v>
          </cell>
          <cell r="M13194" t="str">
            <v>F</v>
          </cell>
          <cell r="N13194">
            <v>4.1791</v>
          </cell>
        </row>
        <row r="13195">
          <cell r="I13195" t="str">
            <v>F</v>
          </cell>
          <cell r="J13195">
            <v>23000</v>
          </cell>
          <cell r="K13195">
            <v>23000</v>
          </cell>
          <cell r="L13195">
            <v>69000</v>
          </cell>
          <cell r="M13195" t="str">
            <v>F</v>
          </cell>
          <cell r="N13195">
            <v>3</v>
          </cell>
        </row>
        <row r="13196">
          <cell r="F13196" t="str">
            <v>TCNU1059380</v>
          </cell>
          <cell r="G13196" t="str">
            <v>GR-2020/01-0058</v>
          </cell>
        </row>
        <row r="13196">
          <cell r="I13196" t="str">
            <v>F</v>
          </cell>
          <cell r="J13196">
            <v>19712.54</v>
          </cell>
          <cell r="K13196">
            <v>19712.54</v>
          </cell>
          <cell r="L13196">
            <v>82380.68</v>
          </cell>
          <cell r="M13196" t="str">
            <v>F</v>
          </cell>
          <cell r="N13196">
            <v>4.1791</v>
          </cell>
        </row>
        <row r="13197">
          <cell r="G13197" t="str">
            <v>SPO-2020/06-0024, SPO-2020/04-0019, SPO-2020/04-0004, SPO-2020/07-0001</v>
          </cell>
        </row>
        <row r="13197">
          <cell r="I13197" t="str">
            <v>F</v>
          </cell>
          <cell r="J13197">
            <v>56750</v>
          </cell>
          <cell r="K13197">
            <v>56750</v>
          </cell>
          <cell r="L13197">
            <v>170250</v>
          </cell>
          <cell r="M13197" t="str">
            <v>F</v>
          </cell>
          <cell r="N13197">
            <v>3</v>
          </cell>
        </row>
        <row r="13198">
          <cell r="F13198" t="str">
            <v>TCNU1979666</v>
          </cell>
          <cell r="G13198" t="str">
            <v>GR-2020/01-0046</v>
          </cell>
          <cell r="H13198" t="str">
            <v>201907-S0036, 201811-S0042, 201911-S0048, 201910-S0003, 201912-S0011, 201910-S0060, 201912-S0041, 201911-S0066, 201909-S0033</v>
          </cell>
          <cell r="I13198" t="str">
            <v>F</v>
          </cell>
          <cell r="J13198">
            <v>19653.33</v>
          </cell>
          <cell r="K13198">
            <v>19653.33</v>
          </cell>
          <cell r="L13198">
            <v>82133.23</v>
          </cell>
          <cell r="M13198" t="str">
            <v>F</v>
          </cell>
          <cell r="N13198">
            <v>4.1791</v>
          </cell>
        </row>
        <row r="13199">
          <cell r="F13199" t="str">
            <v>TLLU4753441</v>
          </cell>
          <cell r="G13199" t="str">
            <v>GR-2020/01-0030</v>
          </cell>
          <cell r="H13199" t="str">
            <v>201904-S0005, 201910-S0063</v>
          </cell>
          <cell r="I13199" t="str">
            <v>F</v>
          </cell>
          <cell r="J13199">
            <v>19048.5</v>
          </cell>
          <cell r="K13199">
            <v>19048.5</v>
          </cell>
          <cell r="L13199">
            <v>79605.59</v>
          </cell>
          <cell r="M13199" t="str">
            <v>F</v>
          </cell>
          <cell r="N13199">
            <v>4.1791</v>
          </cell>
        </row>
        <row r="13200">
          <cell r="F13200" t="str">
            <v>YMLU8644019</v>
          </cell>
          <cell r="G13200" t="str">
            <v>GR-2020/01-0028</v>
          </cell>
          <cell r="H13200" t="str">
            <v>201810-S0085, 201908-S0007, 201910-S0088</v>
          </cell>
          <cell r="I13200" t="str">
            <v>F</v>
          </cell>
          <cell r="J13200">
            <v>14506.99</v>
          </cell>
          <cell r="K13200">
            <v>14506.99</v>
          </cell>
          <cell r="L13200">
            <v>60626.16</v>
          </cell>
          <cell r="M13200" t="str">
            <v>F</v>
          </cell>
          <cell r="N13200">
            <v>4.1791</v>
          </cell>
        </row>
        <row r="13201">
          <cell r="G13201" t="str">
            <v>SPO-2020/01-0038</v>
          </cell>
        </row>
        <row r="13201">
          <cell r="I13201" t="str">
            <v>F</v>
          </cell>
          <cell r="J13201">
            <v>5600</v>
          </cell>
          <cell r="K13201">
            <v>5600</v>
          </cell>
          <cell r="L13201">
            <v>5600</v>
          </cell>
          <cell r="M13201" t="str">
            <v>F</v>
          </cell>
          <cell r="N13201">
            <v>1</v>
          </cell>
        </row>
        <row r="13202">
          <cell r="G13202" t="str">
            <v>SPO-2020/05-0008, SPO-2020/07-0003</v>
          </cell>
        </row>
        <row r="13202">
          <cell r="I13202" t="str">
            <v>F</v>
          </cell>
          <cell r="J13202">
            <v>48.14</v>
          </cell>
          <cell r="K13202">
            <v>48.14</v>
          </cell>
          <cell r="L13202">
            <v>144.42</v>
          </cell>
          <cell r="M13202" t="str">
            <v>F</v>
          </cell>
          <cell r="N13202">
            <v>3</v>
          </cell>
        </row>
        <row r="13203">
          <cell r="F13203" t="str">
            <v>YMLU8644019</v>
          </cell>
        </row>
        <row r="13203">
          <cell r="I13203" t="str">
            <v>T</v>
          </cell>
          <cell r="J13203">
            <v>14506.99</v>
          </cell>
          <cell r="K13203">
            <v>14506.99</v>
          </cell>
          <cell r="L13203">
            <v>43520.97</v>
          </cell>
          <cell r="M13203" t="str">
            <v>F</v>
          </cell>
          <cell r="N13203">
            <v>3</v>
          </cell>
        </row>
        <row r="13204">
          <cell r="G13204" t="str">
            <v>SPO-2020/03-0015</v>
          </cell>
        </row>
        <row r="13204">
          <cell r="I13204" t="str">
            <v>F</v>
          </cell>
          <cell r="J13204">
            <v>3360</v>
          </cell>
          <cell r="K13204">
            <v>3360</v>
          </cell>
          <cell r="L13204">
            <v>10080</v>
          </cell>
          <cell r="M13204" t="str">
            <v>F</v>
          </cell>
          <cell r="N13204">
            <v>3</v>
          </cell>
        </row>
        <row r="13205">
          <cell r="F13205" t="str">
            <v>TCNU9048269</v>
          </cell>
          <cell r="G13205" t="str">
            <v>GR-2020/03-0004</v>
          </cell>
          <cell r="H13205" t="str">
            <v>201912-S0007, 201810-S0024, 201912-S0008, 201911-S0033, 201912-S0025, 201809-S0042, 201910-S0028, 201911-S0044, 201911-S0051</v>
          </cell>
          <cell r="I13205" t="str">
            <v>F</v>
          </cell>
          <cell r="J13205">
            <v>19402.65</v>
          </cell>
          <cell r="K13205">
            <v>19402.65</v>
          </cell>
          <cell r="L13205">
            <v>81169.05</v>
          </cell>
          <cell r="M13205" t="str">
            <v>F</v>
          </cell>
          <cell r="N13205">
            <v>4.1834</v>
          </cell>
        </row>
        <row r="13206">
          <cell r="G13206" t="str">
            <v>SPO-2020/01-0047, SPO-2020/02-0004</v>
          </cell>
        </row>
        <row r="13206">
          <cell r="I13206" t="str">
            <v>F</v>
          </cell>
          <cell r="J13206">
            <v>3000</v>
          </cell>
          <cell r="K13206">
            <v>3000</v>
          </cell>
          <cell r="L13206">
            <v>9000</v>
          </cell>
          <cell r="M13206" t="str">
            <v>F</v>
          </cell>
          <cell r="N13206">
            <v>3</v>
          </cell>
        </row>
        <row r="13207">
          <cell r="F13207" t="str">
            <v>OOLU8161570</v>
          </cell>
          <cell r="G13207" t="str">
            <v>GR-2020/02-0049</v>
          </cell>
          <cell r="H13207" t="str">
            <v>201810-S0024, 201912-S0007</v>
          </cell>
          <cell r="I13207" t="str">
            <v>F</v>
          </cell>
          <cell r="J13207">
            <v>19840.32</v>
          </cell>
          <cell r="K13207">
            <v>19840.32</v>
          </cell>
          <cell r="L13207">
            <v>82515.89</v>
          </cell>
          <cell r="M13207" t="str">
            <v>F</v>
          </cell>
          <cell r="N13207">
            <v>4.159</v>
          </cell>
        </row>
        <row r="13208">
          <cell r="G13208" t="str">
            <v>SPO-2020/04-0020, SPO-2020/05-0002</v>
          </cell>
        </row>
        <row r="13208">
          <cell r="I13208" t="str">
            <v>F</v>
          </cell>
          <cell r="J13208">
            <v>103054.24</v>
          </cell>
          <cell r="K13208">
            <v>103054.24</v>
          </cell>
          <cell r="L13208">
            <v>309162.72</v>
          </cell>
          <cell r="M13208" t="str">
            <v>F</v>
          </cell>
          <cell r="N13208">
            <v>3</v>
          </cell>
        </row>
        <row r="13209">
          <cell r="G13209" t="str">
            <v>SPO-2020/12-0033, SPO-2020/03-0001</v>
          </cell>
        </row>
        <row r="13209">
          <cell r="I13209" t="str">
            <v>F</v>
          </cell>
          <cell r="J13209">
            <v>4446</v>
          </cell>
          <cell r="K13209">
            <v>4446</v>
          </cell>
          <cell r="L13209">
            <v>13338</v>
          </cell>
          <cell r="M13209" t="str">
            <v>F</v>
          </cell>
          <cell r="N13209">
            <v>3</v>
          </cell>
        </row>
        <row r="13210">
          <cell r="F13210" t="str">
            <v>OOLU9191760</v>
          </cell>
          <cell r="G13210" t="str">
            <v>GR-2020/02-0048</v>
          </cell>
          <cell r="H13210" t="str">
            <v>201910-S0067, 201904-S0043, 201903-S0052</v>
          </cell>
          <cell r="I13210" t="str">
            <v>F</v>
          </cell>
          <cell r="J13210">
            <v>15010.31</v>
          </cell>
          <cell r="K13210">
            <v>15010.31</v>
          </cell>
          <cell r="L13210">
            <v>62427.88</v>
          </cell>
          <cell r="M13210" t="str">
            <v>F</v>
          </cell>
          <cell r="N13210">
            <v>4.159</v>
          </cell>
        </row>
        <row r="13211">
          <cell r="F13211" t="str">
            <v>DFSU6709168</v>
          </cell>
          <cell r="G13211" t="str">
            <v>GR-2019/12-0069</v>
          </cell>
          <cell r="H13211" t="str">
            <v>201911-S0072, 201907-S0012, 201911-S0090, 201911-S0028</v>
          </cell>
          <cell r="I13211" t="str">
            <v>F</v>
          </cell>
          <cell r="J13211">
            <v>15332.95</v>
          </cell>
          <cell r="K13211">
            <v>15332.95</v>
          </cell>
          <cell r="L13211">
            <v>64389.19</v>
          </cell>
          <cell r="M13211" t="str">
            <v>F</v>
          </cell>
          <cell r="N13211">
            <v>4.1994</v>
          </cell>
        </row>
        <row r="13212">
          <cell r="F13212" t="str">
            <v>REGU5123346</v>
          </cell>
          <cell r="G13212" t="str">
            <v>GR-2020/01-0013</v>
          </cell>
          <cell r="H13212" t="str">
            <v>201904-S0032</v>
          </cell>
          <cell r="I13212" t="str">
            <v>F</v>
          </cell>
          <cell r="J13212">
            <v>16362.72</v>
          </cell>
          <cell r="K13212">
            <v>16362.72</v>
          </cell>
          <cell r="L13212">
            <v>68448.53</v>
          </cell>
          <cell r="M13212" t="str">
            <v>F</v>
          </cell>
          <cell r="N13212">
            <v>4.1832</v>
          </cell>
        </row>
        <row r="13213">
          <cell r="F13213" t="str">
            <v>REGU5084363</v>
          </cell>
          <cell r="G13213" t="str">
            <v>GR-2020/01-0018</v>
          </cell>
          <cell r="H13213" t="str">
            <v>201904-S0005, 201910-S0063</v>
          </cell>
          <cell r="I13213" t="str">
            <v>F</v>
          </cell>
          <cell r="J13213">
            <v>18637.4</v>
          </cell>
          <cell r="K13213">
            <v>18637.4</v>
          </cell>
          <cell r="L13213">
            <v>77963.97</v>
          </cell>
          <cell r="M13213" t="str">
            <v>F</v>
          </cell>
          <cell r="N13213">
            <v>4.1832</v>
          </cell>
        </row>
        <row r="13214">
          <cell r="G13214" t="str">
            <v>SPO-2020/03-0009, SPO-2020/04-0009, SPO-2020/05-0018</v>
          </cell>
        </row>
        <row r="13214">
          <cell r="I13214" t="str">
            <v>F</v>
          </cell>
          <cell r="J13214">
            <v>61140</v>
          </cell>
          <cell r="K13214">
            <v>61140</v>
          </cell>
          <cell r="L13214">
            <v>183420</v>
          </cell>
          <cell r="M13214" t="str">
            <v>F</v>
          </cell>
          <cell r="N13214">
            <v>3</v>
          </cell>
        </row>
        <row r="13215">
          <cell r="I13215" t="str">
            <v>T</v>
          </cell>
          <cell r="J13215">
            <v>250</v>
          </cell>
          <cell r="K13215">
            <v>250</v>
          </cell>
          <cell r="L13215">
            <v>750</v>
          </cell>
          <cell r="M13215" t="str">
            <v>F</v>
          </cell>
          <cell r="N13215">
            <v>3</v>
          </cell>
        </row>
        <row r="13216">
          <cell r="F13216" t="str">
            <v>SEGU6872503</v>
          </cell>
          <cell r="G13216" t="str">
            <v>GR-2020/01-0019</v>
          </cell>
          <cell r="H13216" t="str">
            <v>201912-S0042, 201810-S0026, 201910-S0064, 201912-S0016, 201911-S0050, 201903-S0064, 201912-S0034, 201908-S0007, 201910-S0037, 201910-S0065, 201911-S0040, 201911-S0022, 201910-S0088, 201911-S0034</v>
          </cell>
          <cell r="I13216" t="str">
            <v>F</v>
          </cell>
          <cell r="J13216">
            <v>19281.42</v>
          </cell>
          <cell r="K13216">
            <v>19281.42</v>
          </cell>
          <cell r="L13216">
            <v>80658.04</v>
          </cell>
          <cell r="M13216" t="str">
            <v>F</v>
          </cell>
          <cell r="N13216">
            <v>4.1832</v>
          </cell>
        </row>
        <row r="13217">
          <cell r="G13217" t="str">
            <v>GR-2019/12-0067</v>
          </cell>
        </row>
        <row r="13217">
          <cell r="I13217" t="str">
            <v>F</v>
          </cell>
          <cell r="J13217">
            <v>7390.39</v>
          </cell>
          <cell r="K13217">
            <v>7390.39</v>
          </cell>
          <cell r="L13217">
            <v>7390.39</v>
          </cell>
          <cell r="M13217" t="str">
            <v>F</v>
          </cell>
          <cell r="N13217">
            <v>1</v>
          </cell>
        </row>
        <row r="13218">
          <cell r="F13218" t="str">
            <v>SEGU6749741</v>
          </cell>
          <cell r="G13218" t="str">
            <v>GR-2020/01-0011</v>
          </cell>
          <cell r="H13218" t="str">
            <v>201911-S0034, 201904-S0026, 201911-S0102, 201910-S0065</v>
          </cell>
          <cell r="I13218" t="str">
            <v>F</v>
          </cell>
          <cell r="J13218">
            <v>15344.06</v>
          </cell>
          <cell r="K13218">
            <v>15344.06</v>
          </cell>
          <cell r="L13218">
            <v>64187.27</v>
          </cell>
          <cell r="M13218" t="str">
            <v>F</v>
          </cell>
          <cell r="N13218">
            <v>4.1832</v>
          </cell>
        </row>
        <row r="13219">
          <cell r="F13219" t="str">
            <v>SEGU6748025</v>
          </cell>
          <cell r="G13219" t="str">
            <v>GR-2020/01-0017</v>
          </cell>
          <cell r="H13219" t="str">
            <v>201910-S0065</v>
          </cell>
          <cell r="I13219" t="str">
            <v>F</v>
          </cell>
          <cell r="J13219">
            <v>15172.35</v>
          </cell>
          <cell r="K13219">
            <v>15172.35</v>
          </cell>
          <cell r="L13219">
            <v>63468.97</v>
          </cell>
          <cell r="M13219" t="str">
            <v>F</v>
          </cell>
          <cell r="N13219">
            <v>4.1832</v>
          </cell>
        </row>
        <row r="13220">
          <cell r="G13220" t="str">
            <v>SPO-2020/04-0007</v>
          </cell>
        </row>
        <row r="13220">
          <cell r="I13220" t="str">
            <v>F</v>
          </cell>
          <cell r="J13220">
            <v>16900</v>
          </cell>
          <cell r="K13220">
            <v>16900</v>
          </cell>
          <cell r="L13220">
            <v>50700</v>
          </cell>
          <cell r="M13220" t="str">
            <v>F</v>
          </cell>
          <cell r="N13220">
            <v>3</v>
          </cell>
        </row>
        <row r="13221">
          <cell r="G13221" t="str">
            <v>SPO-2020/07-0029, SPO-2020/05-0021, SPO-2020/06-0034</v>
          </cell>
        </row>
        <row r="13221">
          <cell r="I13221" t="str">
            <v>F</v>
          </cell>
          <cell r="J13221">
            <v>226820</v>
          </cell>
          <cell r="K13221">
            <v>226820</v>
          </cell>
          <cell r="L13221">
            <v>1134100</v>
          </cell>
          <cell r="M13221" t="str">
            <v>F</v>
          </cell>
          <cell r="N13221">
            <v>5</v>
          </cell>
        </row>
        <row r="13222">
          <cell r="G13222" t="str">
            <v>SPO-2020/05-0029</v>
          </cell>
        </row>
        <row r="13222">
          <cell r="I13222" t="str">
            <v>F</v>
          </cell>
          <cell r="J13222">
            <v>3385</v>
          </cell>
          <cell r="K13222">
            <v>3385</v>
          </cell>
          <cell r="L13222">
            <v>10155</v>
          </cell>
          <cell r="M13222" t="str">
            <v>F</v>
          </cell>
          <cell r="N13222">
            <v>3</v>
          </cell>
        </row>
        <row r="13223">
          <cell r="F13223" t="str">
            <v>HMMU6242059</v>
          </cell>
          <cell r="G13223" t="str">
            <v>GR-2020/01-0012</v>
          </cell>
          <cell r="H13223" t="str">
            <v>201912-S0006, 201810-S0024</v>
          </cell>
          <cell r="I13223" t="str">
            <v>F</v>
          </cell>
          <cell r="J13223">
            <v>15185.6</v>
          </cell>
          <cell r="K13223">
            <v>15185.6</v>
          </cell>
          <cell r="L13223">
            <v>63524.4</v>
          </cell>
          <cell r="M13223" t="str">
            <v>F</v>
          </cell>
          <cell r="N13223">
            <v>4.1832</v>
          </cell>
        </row>
        <row r="13224">
          <cell r="G13224" t="str">
            <v>SPO-2020/04-0008, SPO-2020/01-0024, SPO-2020/06-0031, SPO-2020/05-0015</v>
          </cell>
        </row>
        <row r="13224">
          <cell r="I13224" t="str">
            <v>F</v>
          </cell>
          <cell r="J13224">
            <v>137095.6</v>
          </cell>
          <cell r="K13224">
            <v>137095.6</v>
          </cell>
          <cell r="L13224">
            <v>411286.8</v>
          </cell>
          <cell r="M13224" t="str">
            <v>F</v>
          </cell>
          <cell r="N13224">
            <v>3</v>
          </cell>
        </row>
        <row r="13225">
          <cell r="G13225" t="str">
            <v>SPO-2020/01-0020, SPO-2020/05-0002</v>
          </cell>
        </row>
        <row r="13225">
          <cell r="I13225" t="str">
            <v>F</v>
          </cell>
          <cell r="J13225">
            <v>5450.76</v>
          </cell>
          <cell r="K13225">
            <v>5450.76</v>
          </cell>
          <cell r="L13225">
            <v>16352.28</v>
          </cell>
          <cell r="M13225" t="str">
            <v>F</v>
          </cell>
          <cell r="N13225">
            <v>3</v>
          </cell>
        </row>
        <row r="13226">
          <cell r="F13226" t="str">
            <v>SEGU5042311</v>
          </cell>
          <cell r="G13226" t="str">
            <v>GR-2020/01-0015</v>
          </cell>
          <cell r="H13226" t="str">
            <v>201912-S0006, 201912-S0007, 201810-S0024</v>
          </cell>
          <cell r="I13226" t="str">
            <v>F</v>
          </cell>
          <cell r="J13226">
            <v>18652.8</v>
          </cell>
          <cell r="K13226">
            <v>18652.8</v>
          </cell>
          <cell r="L13226">
            <v>78028.39</v>
          </cell>
          <cell r="M13226" t="str">
            <v>F</v>
          </cell>
          <cell r="N13226">
            <v>4.1832</v>
          </cell>
        </row>
        <row r="13227">
          <cell r="F13227" t="str">
            <v>CAIU7201159</v>
          </cell>
          <cell r="G13227" t="str">
            <v>GR-2020/01-0008</v>
          </cell>
          <cell r="H13227" t="str">
            <v>201911-S0060, 201911-S0033, 201911-S0051, 201910-S0067, 201912-S0007, 201904-S0043, 201910-S0028, 201910-S0040, 201909-S0007</v>
          </cell>
          <cell r="I13227" t="str">
            <v>F</v>
          </cell>
          <cell r="J13227">
            <v>19542.55</v>
          </cell>
          <cell r="K13227">
            <v>19542.55</v>
          </cell>
          <cell r="L13227">
            <v>81750.4</v>
          </cell>
          <cell r="M13227" t="str">
            <v>F</v>
          </cell>
          <cell r="N13227">
            <v>4.1832</v>
          </cell>
        </row>
        <row r="13228">
          <cell r="F13228" t="str">
            <v>HDMU6396755</v>
          </cell>
          <cell r="G13228" t="str">
            <v>GR-2020/01-0006</v>
          </cell>
          <cell r="H13228" t="str">
            <v>201910-S0047, 201806-S0003, 201910-S0010, 201907-S0014, 201911-S0075, 201910-S0022, 201911-S0048</v>
          </cell>
          <cell r="I13228" t="str">
            <v>F</v>
          </cell>
          <cell r="J13228">
            <v>20668.98</v>
          </cell>
          <cell r="K13228">
            <v>20668.98</v>
          </cell>
          <cell r="L13228">
            <v>86462.48</v>
          </cell>
          <cell r="M13228" t="str">
            <v>F</v>
          </cell>
          <cell r="N13228">
            <v>4.1832</v>
          </cell>
        </row>
        <row r="13229">
          <cell r="G13229" t="str">
            <v>SPO-2020/06-0009</v>
          </cell>
        </row>
        <row r="13229">
          <cell r="I13229" t="str">
            <v>F</v>
          </cell>
          <cell r="J13229">
            <v>900</v>
          </cell>
          <cell r="K13229">
            <v>900</v>
          </cell>
          <cell r="L13229">
            <v>2700</v>
          </cell>
          <cell r="M13229" t="str">
            <v>F</v>
          </cell>
          <cell r="N13229">
            <v>3</v>
          </cell>
        </row>
        <row r="13230">
          <cell r="G13230" t="str">
            <v>GR-2019/12-0059</v>
          </cell>
        </row>
        <row r="13230">
          <cell r="I13230" t="str">
            <v>F</v>
          </cell>
          <cell r="J13230">
            <v>630</v>
          </cell>
          <cell r="K13230">
            <v>630</v>
          </cell>
          <cell r="L13230">
            <v>630</v>
          </cell>
          <cell r="M13230" t="str">
            <v>F</v>
          </cell>
          <cell r="N13230">
            <v>1</v>
          </cell>
        </row>
        <row r="13231">
          <cell r="G13231" t="str">
            <v>SPO-2020/01-0041</v>
          </cell>
        </row>
        <row r="13231">
          <cell r="I13231" t="str">
            <v>F</v>
          </cell>
          <cell r="J13231">
            <v>4305</v>
          </cell>
          <cell r="K13231">
            <v>4305</v>
          </cell>
          <cell r="L13231">
            <v>4305</v>
          </cell>
          <cell r="M13231" t="str">
            <v>F</v>
          </cell>
          <cell r="N13231">
            <v>1</v>
          </cell>
        </row>
        <row r="13232">
          <cell r="G13232" t="str">
            <v>GR-2019/12-0073</v>
          </cell>
        </row>
        <row r="13232">
          <cell r="I13232" t="str">
            <v>F</v>
          </cell>
          <cell r="J13232">
            <v>48</v>
          </cell>
          <cell r="K13232">
            <v>48</v>
          </cell>
          <cell r="L13232">
            <v>48</v>
          </cell>
          <cell r="M13232" t="str">
            <v>F</v>
          </cell>
          <cell r="N13232">
            <v>1</v>
          </cell>
        </row>
        <row r="13233">
          <cell r="G13233" t="str">
            <v>SPO-2020/03-0016</v>
          </cell>
        </row>
        <row r="13233">
          <cell r="I13233" t="str">
            <v>F</v>
          </cell>
          <cell r="J13233">
            <v>7100</v>
          </cell>
          <cell r="K13233">
            <v>7100</v>
          </cell>
          <cell r="L13233">
            <v>21300</v>
          </cell>
          <cell r="M13233" t="str">
            <v>F</v>
          </cell>
          <cell r="N13233">
            <v>3</v>
          </cell>
        </row>
        <row r="13234">
          <cell r="I13234" t="str">
            <v>F</v>
          </cell>
          <cell r="J13234">
            <v>14000</v>
          </cell>
          <cell r="K13234">
            <v>14000</v>
          </cell>
          <cell r="L13234">
            <v>42000</v>
          </cell>
          <cell r="M13234" t="str">
            <v>F</v>
          </cell>
          <cell r="N13234">
            <v>3</v>
          </cell>
        </row>
        <row r="13235">
          <cell r="G13235" t="str">
            <v>GR-2020/01-0039</v>
          </cell>
        </row>
        <row r="13235">
          <cell r="I13235" t="str">
            <v>F</v>
          </cell>
          <cell r="J13235">
            <v>277.2</v>
          </cell>
          <cell r="K13235">
            <v>277.2</v>
          </cell>
          <cell r="L13235">
            <v>277.2</v>
          </cell>
          <cell r="M13235" t="str">
            <v>F</v>
          </cell>
          <cell r="N13235">
            <v>1</v>
          </cell>
        </row>
        <row r="13236">
          <cell r="G13236" t="str">
            <v>SPO-2020/01-0046</v>
          </cell>
        </row>
        <row r="13236">
          <cell r="I13236" t="str">
            <v>F</v>
          </cell>
          <cell r="J13236">
            <v>700</v>
          </cell>
          <cell r="K13236">
            <v>700</v>
          </cell>
          <cell r="L13236">
            <v>2100</v>
          </cell>
          <cell r="M13236" t="str">
            <v>F</v>
          </cell>
          <cell r="N13236">
            <v>3</v>
          </cell>
        </row>
        <row r="13237">
          <cell r="G13237" t="str">
            <v>GR-2019/12-0055</v>
          </cell>
        </row>
        <row r="13237">
          <cell r="I13237" t="str">
            <v>F</v>
          </cell>
          <cell r="J13237">
            <v>523.35</v>
          </cell>
          <cell r="K13237">
            <v>523.35</v>
          </cell>
          <cell r="L13237">
            <v>523.35</v>
          </cell>
          <cell r="M13237" t="str">
            <v>T</v>
          </cell>
          <cell r="N13237">
            <v>1</v>
          </cell>
        </row>
        <row r="13238">
          <cell r="G13238" t="str">
            <v>GR-2019/12-0051</v>
          </cell>
        </row>
        <row r="13238">
          <cell r="I13238" t="str">
            <v>F</v>
          </cell>
          <cell r="J13238">
            <v>284.42</v>
          </cell>
          <cell r="K13238">
            <v>284.42</v>
          </cell>
          <cell r="L13238">
            <v>284.42</v>
          </cell>
          <cell r="M13238" t="str">
            <v>F</v>
          </cell>
          <cell r="N13238">
            <v>1</v>
          </cell>
        </row>
        <row r="13239">
          <cell r="G13239" t="str">
            <v>SPO-2020/01-0040</v>
          </cell>
        </row>
        <row r="13239">
          <cell r="I13239" t="str">
            <v>F</v>
          </cell>
          <cell r="J13239">
            <v>16770</v>
          </cell>
          <cell r="K13239">
            <v>16770</v>
          </cell>
          <cell r="L13239">
            <v>50310</v>
          </cell>
          <cell r="M13239" t="str">
            <v>F</v>
          </cell>
          <cell r="N13239">
            <v>3</v>
          </cell>
        </row>
        <row r="13240">
          <cell r="G13240" t="str">
            <v>SPO-2020/01-0042</v>
          </cell>
        </row>
        <row r="13240">
          <cell r="I13240" t="str">
            <v>F</v>
          </cell>
          <cell r="J13240">
            <v>29495</v>
          </cell>
          <cell r="K13240">
            <v>29495</v>
          </cell>
          <cell r="L13240">
            <v>88485</v>
          </cell>
          <cell r="M13240" t="str">
            <v>F</v>
          </cell>
          <cell r="N13240">
            <v>3</v>
          </cell>
        </row>
        <row r="13241">
          <cell r="G13241" t="str">
            <v>SPO-2020/05-0008, SPO-2020/11-0031, SPO-2020/01-0033, SPO-2020/08-0012</v>
          </cell>
        </row>
        <row r="13241">
          <cell r="I13241" t="str">
            <v>F</v>
          </cell>
          <cell r="J13241">
            <v>10988.4</v>
          </cell>
          <cell r="K13241">
            <v>10988.4</v>
          </cell>
          <cell r="L13241">
            <v>32965.2</v>
          </cell>
          <cell r="M13241" t="str">
            <v>F</v>
          </cell>
          <cell r="N13241">
            <v>3</v>
          </cell>
        </row>
        <row r="13242">
          <cell r="G13242" t="str">
            <v>SPO-2020/01-0039, SPO-2021/04-0036</v>
          </cell>
        </row>
        <row r="13242">
          <cell r="I13242" t="str">
            <v>F</v>
          </cell>
          <cell r="J13242">
            <v>78833</v>
          </cell>
          <cell r="K13242">
            <v>78833</v>
          </cell>
          <cell r="L13242">
            <v>236499</v>
          </cell>
          <cell r="M13242" t="str">
            <v>F</v>
          </cell>
          <cell r="N13242">
            <v>3</v>
          </cell>
        </row>
        <row r="13243">
          <cell r="G13243" t="str">
            <v>GR-2019/12-0056</v>
          </cell>
        </row>
        <row r="13243">
          <cell r="I13243" t="str">
            <v>F</v>
          </cell>
          <cell r="J13243">
            <v>4613.45</v>
          </cell>
          <cell r="K13243">
            <v>4613.45</v>
          </cell>
          <cell r="L13243">
            <v>4613.45</v>
          </cell>
          <cell r="M13243" t="str">
            <v>F</v>
          </cell>
          <cell r="N13243">
            <v>1</v>
          </cell>
        </row>
        <row r="13244">
          <cell r="G13244" t="str">
            <v>SPO-2020/01-0033</v>
          </cell>
        </row>
        <row r="13244">
          <cell r="I13244" t="str">
            <v>F</v>
          </cell>
          <cell r="J13244">
            <v>700</v>
          </cell>
          <cell r="K13244">
            <v>700</v>
          </cell>
          <cell r="L13244">
            <v>2100</v>
          </cell>
          <cell r="M13244" t="str">
            <v>F</v>
          </cell>
          <cell r="N13244">
            <v>3</v>
          </cell>
        </row>
        <row r="13245">
          <cell r="F13245" t="str">
            <v>LCL</v>
          </cell>
          <cell r="G13245" t="str">
            <v>GR-2019/12-0062</v>
          </cell>
          <cell r="H13245" t="str">
            <v>201910-S0025</v>
          </cell>
          <cell r="I13245" t="str">
            <v>F</v>
          </cell>
          <cell r="J13245">
            <v>6989.6</v>
          </cell>
          <cell r="K13245">
            <v>6989.6</v>
          </cell>
          <cell r="L13245">
            <v>29352.13</v>
          </cell>
          <cell r="M13245" t="str">
            <v>F</v>
          </cell>
          <cell r="N13245">
            <v>4.1994</v>
          </cell>
        </row>
        <row r="13246">
          <cell r="G13246" t="str">
            <v>GR-2019/12-0048</v>
          </cell>
        </row>
        <row r="13246">
          <cell r="I13246" t="str">
            <v>F</v>
          </cell>
          <cell r="J13246">
            <v>1000</v>
          </cell>
          <cell r="K13246">
            <v>1000</v>
          </cell>
          <cell r="L13246">
            <v>1000</v>
          </cell>
          <cell r="M13246" t="str">
            <v>F</v>
          </cell>
          <cell r="N13246">
            <v>1</v>
          </cell>
        </row>
        <row r="13247">
          <cell r="F13247" t="str">
            <v>GESU6908812</v>
          </cell>
          <cell r="G13247" t="str">
            <v>GR-2020/01-0010</v>
          </cell>
          <cell r="H13247" t="str">
            <v>201812-S0028, 201811-S0042, 201904-S0055, 201909-S0033, 201911-S0066, 201911-S0048, 201910-S0060, 201907-S0016</v>
          </cell>
          <cell r="I13247" t="str">
            <v>F</v>
          </cell>
          <cell r="J13247">
            <v>21381.81</v>
          </cell>
          <cell r="K13247">
            <v>21381.81</v>
          </cell>
          <cell r="L13247">
            <v>89444.39</v>
          </cell>
          <cell r="M13247" t="str">
            <v>F</v>
          </cell>
          <cell r="N13247">
            <v>4.1832</v>
          </cell>
        </row>
        <row r="13248">
          <cell r="G13248" t="str">
            <v>GR-2019/12-0033</v>
          </cell>
        </row>
        <row r="13248">
          <cell r="I13248" t="str">
            <v>F</v>
          </cell>
          <cell r="J13248">
            <v>4.46</v>
          </cell>
          <cell r="K13248">
            <v>4.46</v>
          </cell>
          <cell r="L13248">
            <v>4.46</v>
          </cell>
          <cell r="M13248" t="str">
            <v>F</v>
          </cell>
          <cell r="N13248">
            <v>1</v>
          </cell>
        </row>
        <row r="13249">
          <cell r="F13249" t="str">
            <v>CAIU9556939</v>
          </cell>
          <cell r="G13249" t="str">
            <v>GR-2020/01-0007</v>
          </cell>
          <cell r="H13249" t="str">
            <v>201912-S0004, 201908-S0012, 201910-S0060, 201910-S0003, 201911-S0066, 201910-S0047, 201911-S0056</v>
          </cell>
          <cell r="I13249" t="str">
            <v>F</v>
          </cell>
          <cell r="J13249">
            <v>20960.29</v>
          </cell>
          <cell r="K13249">
            <v>20960.29</v>
          </cell>
          <cell r="L13249">
            <v>87681.09</v>
          </cell>
          <cell r="M13249" t="str">
            <v>F</v>
          </cell>
          <cell r="N13249">
            <v>4.1832</v>
          </cell>
        </row>
        <row r="13250">
          <cell r="G13250" t="str">
            <v>SPO-2020/01-0048</v>
          </cell>
        </row>
        <row r="13250">
          <cell r="I13250" t="str">
            <v>F</v>
          </cell>
          <cell r="J13250">
            <v>1940</v>
          </cell>
          <cell r="K13250">
            <v>1940</v>
          </cell>
          <cell r="L13250">
            <v>5820</v>
          </cell>
          <cell r="M13250" t="str">
            <v>F</v>
          </cell>
          <cell r="N13250">
            <v>3</v>
          </cell>
        </row>
        <row r="13251">
          <cell r="G13251" t="str">
            <v>SPO-2020/06-0003</v>
          </cell>
        </row>
        <row r="13251">
          <cell r="I13251" t="str">
            <v>F</v>
          </cell>
          <cell r="J13251">
            <v>87630</v>
          </cell>
          <cell r="K13251">
            <v>87630</v>
          </cell>
          <cell r="L13251">
            <v>262890</v>
          </cell>
          <cell r="M13251" t="str">
            <v>F</v>
          </cell>
          <cell r="N13251">
            <v>3</v>
          </cell>
        </row>
        <row r="13252">
          <cell r="F13252" t="str">
            <v>MRKU4824389 SANDAKAN</v>
          </cell>
          <cell r="G13252" t="str">
            <v>GR-2020/01-0032</v>
          </cell>
          <cell r="H13252" t="str">
            <v>201910-S0017</v>
          </cell>
          <cell r="I13252" t="str">
            <v>F</v>
          </cell>
          <cell r="J13252">
            <v>3101.4</v>
          </cell>
          <cell r="K13252">
            <v>3101.4</v>
          </cell>
          <cell r="L13252">
            <v>12973.78</v>
          </cell>
          <cell r="M13252" t="str">
            <v>F</v>
          </cell>
          <cell r="N13252">
            <v>4.1832</v>
          </cell>
        </row>
        <row r="13253">
          <cell r="F13253" t="str">
            <v>MRKU4824389 SANDAKAN</v>
          </cell>
          <cell r="G13253" t="str">
            <v>GR-2020/01-0031</v>
          </cell>
          <cell r="H13253" t="str">
            <v>201908-S0023</v>
          </cell>
          <cell r="I13253" t="str">
            <v>F</v>
          </cell>
          <cell r="J13253">
            <v>19900.61</v>
          </cell>
          <cell r="K13253">
            <v>19900.61</v>
          </cell>
          <cell r="L13253">
            <v>83248.23</v>
          </cell>
          <cell r="M13253" t="str">
            <v>F</v>
          </cell>
          <cell r="N13253">
            <v>4.1832</v>
          </cell>
        </row>
        <row r="13254">
          <cell r="F13254" t="str">
            <v>HASU1405150 SANDAKAN</v>
          </cell>
          <cell r="G13254" t="str">
            <v>GR-2020/01-0037</v>
          </cell>
          <cell r="H13254" t="str">
            <v>201910-S0016</v>
          </cell>
          <cell r="I13254" t="str">
            <v>F</v>
          </cell>
          <cell r="J13254">
            <v>1223.32</v>
          </cell>
          <cell r="K13254">
            <v>1223.32</v>
          </cell>
          <cell r="L13254">
            <v>5117.39</v>
          </cell>
          <cell r="M13254" t="str">
            <v>F</v>
          </cell>
          <cell r="N13254">
            <v>4.1832</v>
          </cell>
        </row>
        <row r="13255">
          <cell r="F13255" t="str">
            <v>HASU1405150 SANDAKAN</v>
          </cell>
          <cell r="G13255" t="str">
            <v>GR-2020/01-0036</v>
          </cell>
          <cell r="H13255" t="str">
            <v>201812-S0070</v>
          </cell>
          <cell r="I13255" t="str">
            <v>F</v>
          </cell>
          <cell r="J13255">
            <v>137.46</v>
          </cell>
          <cell r="K13255">
            <v>137.46</v>
          </cell>
          <cell r="L13255">
            <v>575.02</v>
          </cell>
          <cell r="M13255" t="str">
            <v>F</v>
          </cell>
          <cell r="N13255">
            <v>4.1832</v>
          </cell>
        </row>
        <row r="13256">
          <cell r="F13256" t="str">
            <v>HASU1405150 SANDAKAN</v>
          </cell>
          <cell r="G13256" t="str">
            <v>GR-2020/01-0035</v>
          </cell>
          <cell r="H13256" t="str">
            <v>201910-S0017</v>
          </cell>
          <cell r="I13256" t="str">
            <v>F</v>
          </cell>
          <cell r="J13256">
            <v>4344.52</v>
          </cell>
          <cell r="K13256">
            <v>4344.52</v>
          </cell>
          <cell r="L13256">
            <v>18174</v>
          </cell>
          <cell r="M13256" t="str">
            <v>F</v>
          </cell>
          <cell r="N13256">
            <v>4.1832</v>
          </cell>
        </row>
        <row r="13257">
          <cell r="G13257" t="str">
            <v>SPO-2020/05-0005, SPO-2020/05-0013</v>
          </cell>
        </row>
        <row r="13257">
          <cell r="I13257" t="str">
            <v>F</v>
          </cell>
          <cell r="J13257">
            <v>16920</v>
          </cell>
          <cell r="K13257">
            <v>16920</v>
          </cell>
          <cell r="L13257">
            <v>50760</v>
          </cell>
          <cell r="M13257" t="str">
            <v>F</v>
          </cell>
          <cell r="N13257">
            <v>3</v>
          </cell>
        </row>
        <row r="13258">
          <cell r="F13258" t="str">
            <v>HASU1405150 SANDAKAN</v>
          </cell>
          <cell r="G13258" t="str">
            <v>GR-2020/01-0034</v>
          </cell>
          <cell r="H13258" t="str">
            <v>201910-S0018</v>
          </cell>
          <cell r="I13258" t="str">
            <v>F</v>
          </cell>
          <cell r="J13258">
            <v>1475.6</v>
          </cell>
          <cell r="K13258">
            <v>1475.6</v>
          </cell>
          <cell r="L13258">
            <v>6172.73</v>
          </cell>
          <cell r="M13258" t="str">
            <v>F</v>
          </cell>
          <cell r="N13258">
            <v>4.1832</v>
          </cell>
        </row>
        <row r="13259">
          <cell r="F13259" t="str">
            <v>HASU1405150 SANDAKAN</v>
          </cell>
          <cell r="G13259" t="str">
            <v>GR-2020/01-0033</v>
          </cell>
          <cell r="H13259" t="str">
            <v>201908-S0077</v>
          </cell>
          <cell r="I13259" t="str">
            <v>F</v>
          </cell>
          <cell r="J13259">
            <v>7806.78</v>
          </cell>
          <cell r="K13259">
            <v>7806.78</v>
          </cell>
          <cell r="L13259">
            <v>32657.32</v>
          </cell>
          <cell r="M13259" t="str">
            <v>F</v>
          </cell>
          <cell r="N13259">
            <v>4.1832</v>
          </cell>
        </row>
        <row r="13260">
          <cell r="I13260" t="str">
            <v>T</v>
          </cell>
          <cell r="J13260">
            <v>16920</v>
          </cell>
          <cell r="K13260">
            <v>16920</v>
          </cell>
          <cell r="L13260">
            <v>50760</v>
          </cell>
          <cell r="M13260" t="str">
            <v>F</v>
          </cell>
          <cell r="N13260">
            <v>3</v>
          </cell>
        </row>
        <row r="13261">
          <cell r="G13261" t="str">
            <v>SPO-2020/01-0015</v>
          </cell>
        </row>
        <row r="13261">
          <cell r="I13261" t="str">
            <v>F</v>
          </cell>
          <cell r="J13261">
            <v>552</v>
          </cell>
          <cell r="K13261">
            <v>552</v>
          </cell>
          <cell r="L13261">
            <v>1656</v>
          </cell>
          <cell r="M13261" t="str">
            <v>F</v>
          </cell>
          <cell r="N13261">
            <v>3</v>
          </cell>
        </row>
        <row r="13262">
          <cell r="F13262" t="str">
            <v>SEGU6756484</v>
          </cell>
          <cell r="G13262" t="str">
            <v>GR-2019/12-0068</v>
          </cell>
          <cell r="H13262" t="str">
            <v>201801-S0019, 201708-S0071, 201906-S0032</v>
          </cell>
          <cell r="I13262" t="str">
            <v>F</v>
          </cell>
          <cell r="J13262">
            <v>27010.62</v>
          </cell>
          <cell r="K13262">
            <v>27010.62</v>
          </cell>
          <cell r="L13262">
            <v>113865.97</v>
          </cell>
          <cell r="M13262" t="str">
            <v>F</v>
          </cell>
          <cell r="N13262">
            <v>4.2156</v>
          </cell>
        </row>
        <row r="13263">
          <cell r="G13263" t="str">
            <v>SPO-2020/01-0010</v>
          </cell>
        </row>
        <row r="13263">
          <cell r="I13263" t="str">
            <v>F</v>
          </cell>
          <cell r="J13263">
            <v>225</v>
          </cell>
          <cell r="K13263">
            <v>225</v>
          </cell>
          <cell r="L13263">
            <v>675</v>
          </cell>
          <cell r="M13263" t="str">
            <v>F</v>
          </cell>
          <cell r="N13263">
            <v>3</v>
          </cell>
        </row>
        <row r="13264">
          <cell r="G13264" t="str">
            <v>GR-2019/12-0024</v>
          </cell>
        </row>
        <row r="13264">
          <cell r="I13264" t="str">
            <v>F</v>
          </cell>
          <cell r="J13264">
            <v>167.9</v>
          </cell>
          <cell r="K13264">
            <v>167.9</v>
          </cell>
          <cell r="L13264">
            <v>167.9</v>
          </cell>
          <cell r="M13264" t="str">
            <v>F</v>
          </cell>
          <cell r="N13264">
            <v>1</v>
          </cell>
        </row>
        <row r="13265">
          <cell r="G13265" t="str">
            <v>GR-2019/12-0072</v>
          </cell>
        </row>
        <row r="13265">
          <cell r="I13265" t="str">
            <v>F</v>
          </cell>
          <cell r="J13265">
            <v>226.67</v>
          </cell>
          <cell r="K13265">
            <v>226.67</v>
          </cell>
          <cell r="L13265">
            <v>226.67</v>
          </cell>
          <cell r="M13265" t="str">
            <v>F</v>
          </cell>
          <cell r="N13265">
            <v>1</v>
          </cell>
        </row>
        <row r="13266">
          <cell r="G13266" t="str">
            <v>GR-2019/12-0019</v>
          </cell>
        </row>
        <row r="13266">
          <cell r="I13266" t="str">
            <v>F</v>
          </cell>
          <cell r="J13266">
            <v>107</v>
          </cell>
          <cell r="K13266">
            <v>107</v>
          </cell>
          <cell r="L13266">
            <v>107</v>
          </cell>
          <cell r="M13266" t="str">
            <v>T</v>
          </cell>
          <cell r="N13266">
            <v>1</v>
          </cell>
        </row>
        <row r="13267">
          <cell r="G13267" t="str">
            <v>GR-2019/12-0031</v>
          </cell>
        </row>
        <row r="13267">
          <cell r="I13267" t="str">
            <v>F</v>
          </cell>
          <cell r="J13267">
            <v>2070</v>
          </cell>
          <cell r="K13267">
            <v>2070</v>
          </cell>
          <cell r="L13267">
            <v>2070</v>
          </cell>
          <cell r="M13267" t="str">
            <v>F</v>
          </cell>
          <cell r="N13267">
            <v>1</v>
          </cell>
        </row>
        <row r="13268">
          <cell r="G13268" t="str">
            <v>SPO-2019/12-0045</v>
          </cell>
        </row>
        <row r="13268">
          <cell r="I13268" t="str">
            <v>F</v>
          </cell>
          <cell r="J13268">
            <v>0</v>
          </cell>
          <cell r="K13268">
            <v>0</v>
          </cell>
          <cell r="L13268">
            <v>0</v>
          </cell>
          <cell r="M13268" t="str">
            <v>F</v>
          </cell>
          <cell r="N13268">
            <v>3</v>
          </cell>
        </row>
        <row r="13269">
          <cell r="G13269" t="str">
            <v>SPO-2019/12-0054</v>
          </cell>
        </row>
        <row r="13269">
          <cell r="I13269" t="str">
            <v>F</v>
          </cell>
          <cell r="J13269">
            <v>12320</v>
          </cell>
          <cell r="K13269">
            <v>12320</v>
          </cell>
          <cell r="L13269">
            <v>36960</v>
          </cell>
          <cell r="M13269" t="str">
            <v>F</v>
          </cell>
          <cell r="N13269">
            <v>3</v>
          </cell>
        </row>
        <row r="13270">
          <cell r="G13270" t="str">
            <v>GR-2019/12-0023</v>
          </cell>
        </row>
        <row r="13270">
          <cell r="I13270" t="str">
            <v>F</v>
          </cell>
          <cell r="J13270">
            <v>1784.92</v>
          </cell>
          <cell r="K13270">
            <v>1784.92</v>
          </cell>
          <cell r="L13270">
            <v>1784.92</v>
          </cell>
          <cell r="M13270" t="str">
            <v>F</v>
          </cell>
          <cell r="N13270">
            <v>1</v>
          </cell>
        </row>
        <row r="13271">
          <cell r="F13271" t="str">
            <v>SEGU6752010</v>
          </cell>
          <cell r="G13271" t="str">
            <v>GR-2019/12-0065</v>
          </cell>
          <cell r="H13271" t="str">
            <v>201910-S0091, 201905-S0059, 201708-S0071, 201910-S0053, 201910-S0020, 201908-S0016, 201910-S0030, POO201803002</v>
          </cell>
          <cell r="I13271" t="str">
            <v>F</v>
          </cell>
          <cell r="J13271">
            <v>55635.57</v>
          </cell>
          <cell r="K13271">
            <v>55635.57</v>
          </cell>
          <cell r="L13271">
            <v>234537.31</v>
          </cell>
          <cell r="M13271" t="str">
            <v>F</v>
          </cell>
          <cell r="N13271">
            <v>4.2156</v>
          </cell>
        </row>
        <row r="13272">
          <cell r="F13272" t="str">
            <v>MSKU8049445</v>
          </cell>
          <cell r="G13272" t="str">
            <v>GR-2019/12-0070</v>
          </cell>
          <cell r="H13272" t="str">
            <v>201910-S0050</v>
          </cell>
          <cell r="I13272" t="str">
            <v>F</v>
          </cell>
          <cell r="J13272">
            <v>4212.64</v>
          </cell>
          <cell r="K13272">
            <v>4212.64</v>
          </cell>
          <cell r="L13272">
            <v>4212.64</v>
          </cell>
          <cell r="M13272" t="str">
            <v>F</v>
          </cell>
          <cell r="N13272">
            <v>1</v>
          </cell>
        </row>
        <row r="13273">
          <cell r="F13273" t="str">
            <v>AKLU6008511</v>
          </cell>
          <cell r="G13273" t="str">
            <v>GR-2020/01-0009</v>
          </cell>
          <cell r="H13273" t="str">
            <v>201910-S0025</v>
          </cell>
          <cell r="I13273" t="str">
            <v>F</v>
          </cell>
          <cell r="J13273">
            <v>26690.6</v>
          </cell>
          <cell r="K13273">
            <v>26690.6</v>
          </cell>
          <cell r="L13273">
            <v>111652.12</v>
          </cell>
          <cell r="M13273" t="str">
            <v>F</v>
          </cell>
          <cell r="N13273">
            <v>4.1832</v>
          </cell>
        </row>
        <row r="13274">
          <cell r="I13274" t="str">
            <v>T</v>
          </cell>
          <cell r="J13274">
            <v>2400</v>
          </cell>
          <cell r="K13274">
            <v>2400</v>
          </cell>
          <cell r="L13274">
            <v>7200</v>
          </cell>
          <cell r="M13274" t="str">
            <v>F</v>
          </cell>
          <cell r="N13274">
            <v>3</v>
          </cell>
        </row>
        <row r="13275">
          <cell r="G13275" t="str">
            <v>SPO-2019/12-0058, SPO-2020/01-0033, SPO-2019/12-0057</v>
          </cell>
        </row>
        <row r="13275">
          <cell r="I13275" t="str">
            <v>F</v>
          </cell>
          <cell r="J13275">
            <v>17155</v>
          </cell>
          <cell r="K13275">
            <v>17155</v>
          </cell>
          <cell r="L13275">
            <v>51465</v>
          </cell>
          <cell r="M13275" t="str">
            <v>F</v>
          </cell>
          <cell r="N13275">
            <v>3</v>
          </cell>
        </row>
        <row r="13276">
          <cell r="G13276" t="str">
            <v>SPO-2020/01-0033, SPO-2020/01-0018, SPO-2020/08-0013, SPO-2019/12-0057, SPO-2019/12-0058, SPO-2020/12-0004</v>
          </cell>
        </row>
        <row r="13276">
          <cell r="I13276" t="str">
            <v>F</v>
          </cell>
          <cell r="J13276">
            <v>31696</v>
          </cell>
          <cell r="K13276">
            <v>31696</v>
          </cell>
          <cell r="L13276">
            <v>95088</v>
          </cell>
          <cell r="M13276" t="str">
            <v>F</v>
          </cell>
          <cell r="N13276">
            <v>3</v>
          </cell>
        </row>
        <row r="13277">
          <cell r="F13277" t="str">
            <v>REGU5076434</v>
          </cell>
          <cell r="G13277" t="str">
            <v>GR-2019/12-0064</v>
          </cell>
          <cell r="H13277" t="str">
            <v>201910-S0060</v>
          </cell>
          <cell r="I13277" t="str">
            <v>F</v>
          </cell>
          <cell r="J13277">
            <v>15018.32</v>
          </cell>
          <cell r="K13277">
            <v>15018.32</v>
          </cell>
          <cell r="L13277">
            <v>63311.23</v>
          </cell>
          <cell r="M13277" t="str">
            <v>F</v>
          </cell>
          <cell r="N13277">
            <v>4.2156</v>
          </cell>
        </row>
        <row r="13278">
          <cell r="I13278" t="str">
            <v>T</v>
          </cell>
          <cell r="J13278">
            <v>6744</v>
          </cell>
          <cell r="K13278">
            <v>6744</v>
          </cell>
          <cell r="L13278">
            <v>20232</v>
          </cell>
          <cell r="M13278" t="str">
            <v>F</v>
          </cell>
          <cell r="N13278">
            <v>3</v>
          </cell>
        </row>
        <row r="13279">
          <cell r="F13279" t="str">
            <v>TCNU3998578</v>
          </cell>
          <cell r="G13279" t="str">
            <v>GR-2019/12-0049</v>
          </cell>
          <cell r="H13279" t="str">
            <v>201810-S0024, 201910-S0067, 201904-S0043, 201911-S0080</v>
          </cell>
          <cell r="I13279" t="str">
            <v>F</v>
          </cell>
          <cell r="J13279">
            <v>15433.98</v>
          </cell>
          <cell r="K13279">
            <v>15433.98</v>
          </cell>
          <cell r="L13279">
            <v>65105.16</v>
          </cell>
          <cell r="M13279" t="str">
            <v>F</v>
          </cell>
          <cell r="N13279">
            <v>4.2183</v>
          </cell>
        </row>
        <row r="13280">
          <cell r="G13280" t="str">
            <v>SPO-2020/01-0010</v>
          </cell>
        </row>
        <row r="13280">
          <cell r="I13280" t="str">
            <v>F</v>
          </cell>
          <cell r="J13280">
            <v>449</v>
          </cell>
          <cell r="K13280">
            <v>449</v>
          </cell>
          <cell r="L13280">
            <v>1347</v>
          </cell>
          <cell r="M13280" t="str">
            <v>F</v>
          </cell>
          <cell r="N13280">
            <v>3</v>
          </cell>
        </row>
        <row r="13281">
          <cell r="G13281" t="str">
            <v>SPO-2020/08-0016, SPO-2020/07-0008, SPO-2020/06-0005</v>
          </cell>
        </row>
        <row r="13281">
          <cell r="I13281" t="str">
            <v>F</v>
          </cell>
          <cell r="J13281">
            <v>2450</v>
          </cell>
          <cell r="K13281">
            <v>2450</v>
          </cell>
          <cell r="L13281">
            <v>7350</v>
          </cell>
          <cell r="M13281" t="str">
            <v>F</v>
          </cell>
          <cell r="N13281">
            <v>3</v>
          </cell>
        </row>
        <row r="13282">
          <cell r="G13282" t="str">
            <v>SPO-2019/12-0045</v>
          </cell>
        </row>
        <row r="13282">
          <cell r="I13282" t="str">
            <v>F</v>
          </cell>
          <cell r="J13282">
            <v>8000</v>
          </cell>
          <cell r="K13282">
            <v>8000</v>
          </cell>
          <cell r="L13282">
            <v>24000</v>
          </cell>
          <cell r="M13282" t="str">
            <v>F</v>
          </cell>
          <cell r="N13282">
            <v>3</v>
          </cell>
        </row>
        <row r="13283">
          <cell r="G13283" t="str">
            <v>GR-2019/12-0018</v>
          </cell>
        </row>
        <row r="13283">
          <cell r="I13283" t="str">
            <v>F</v>
          </cell>
          <cell r="J13283">
            <v>8969.6</v>
          </cell>
          <cell r="K13283">
            <v>8969.6</v>
          </cell>
          <cell r="L13283">
            <v>8969.6</v>
          </cell>
          <cell r="M13283" t="str">
            <v>F</v>
          </cell>
          <cell r="N13283">
            <v>1</v>
          </cell>
        </row>
        <row r="13284">
          <cell r="F13284" t="str">
            <v>OOLU8913913</v>
          </cell>
          <cell r="G13284" t="str">
            <v>GR-2019/12-0058</v>
          </cell>
          <cell r="H13284" t="str">
            <v>201911-S0051, 201910-S0067, 201810-S0024, 201911-S0060, 201911-S0044, 201904-S0043</v>
          </cell>
          <cell r="I13284" t="str">
            <v>F</v>
          </cell>
          <cell r="J13284">
            <v>19847.76</v>
          </cell>
          <cell r="K13284">
            <v>19847.76</v>
          </cell>
          <cell r="L13284">
            <v>83723.81</v>
          </cell>
          <cell r="M13284" t="str">
            <v>F</v>
          </cell>
          <cell r="N13284">
            <v>4.2183</v>
          </cell>
        </row>
        <row r="13285">
          <cell r="G13285" t="str">
            <v>GR-2019/12-0015</v>
          </cell>
        </row>
        <row r="13285">
          <cell r="I13285" t="str">
            <v>F</v>
          </cell>
          <cell r="J13285">
            <v>284</v>
          </cell>
          <cell r="K13285">
            <v>284</v>
          </cell>
          <cell r="L13285">
            <v>284</v>
          </cell>
          <cell r="M13285" t="str">
            <v>F</v>
          </cell>
          <cell r="N13285">
            <v>1</v>
          </cell>
        </row>
        <row r="13286">
          <cell r="G13286" t="str">
            <v>GR-2019/12-0017</v>
          </cell>
        </row>
        <row r="13286">
          <cell r="I13286" t="str">
            <v>F</v>
          </cell>
          <cell r="J13286">
            <v>155.2</v>
          </cell>
          <cell r="K13286">
            <v>155.2</v>
          </cell>
          <cell r="L13286">
            <v>155.2</v>
          </cell>
          <cell r="M13286" t="str">
            <v>F</v>
          </cell>
          <cell r="N13286">
            <v>1</v>
          </cell>
        </row>
        <row r="13287">
          <cell r="F13287" t="str">
            <v>DRYU9594396</v>
          </cell>
          <cell r="G13287" t="str">
            <v>GR-2019/12-0053</v>
          </cell>
          <cell r="H13287" t="str">
            <v>201910-S0028, 201904-S0043, 201910-S0040, 201911-S0080, 201909-S0007, 201910-S0067, 201812-S0037, 201910-S0065, 201910-S0048, 201911-S0034, 201903-S0052</v>
          </cell>
          <cell r="I13287" t="str">
            <v>F</v>
          </cell>
          <cell r="J13287">
            <v>15939</v>
          </cell>
          <cell r="K13287">
            <v>15939</v>
          </cell>
          <cell r="L13287">
            <v>67235.48</v>
          </cell>
          <cell r="M13287" t="str">
            <v>F</v>
          </cell>
          <cell r="N13287">
            <v>4.2183</v>
          </cell>
        </row>
        <row r="13288">
          <cell r="G13288" t="str">
            <v>SPO-2020/03-0012, SPO-2020/05-0015</v>
          </cell>
        </row>
        <row r="13288">
          <cell r="I13288" t="str">
            <v>F</v>
          </cell>
          <cell r="J13288">
            <v>25400</v>
          </cell>
          <cell r="K13288">
            <v>25400</v>
          </cell>
          <cell r="L13288">
            <v>76200</v>
          </cell>
          <cell r="M13288" t="str">
            <v>F</v>
          </cell>
          <cell r="N13288">
            <v>3</v>
          </cell>
        </row>
        <row r="13289">
          <cell r="I13289" t="str">
            <v>F</v>
          </cell>
          <cell r="J13289">
            <v>2800</v>
          </cell>
          <cell r="K13289">
            <v>2800</v>
          </cell>
          <cell r="L13289">
            <v>8400</v>
          </cell>
          <cell r="M13289" t="str">
            <v>F</v>
          </cell>
          <cell r="N13289">
            <v>3</v>
          </cell>
        </row>
        <row r="13290">
          <cell r="G13290" t="str">
            <v>SPO-2020/01-0019</v>
          </cell>
        </row>
        <row r="13290">
          <cell r="I13290" t="str">
            <v>F</v>
          </cell>
          <cell r="J13290">
            <v>12640</v>
          </cell>
          <cell r="K13290">
            <v>12640</v>
          </cell>
          <cell r="L13290">
            <v>12640</v>
          </cell>
          <cell r="M13290" t="str">
            <v>F</v>
          </cell>
          <cell r="N13290">
            <v>1</v>
          </cell>
        </row>
        <row r="13291">
          <cell r="G13291" t="str">
            <v>SPO-2019/12-0056</v>
          </cell>
        </row>
        <row r="13291">
          <cell r="I13291" t="str">
            <v>F</v>
          </cell>
          <cell r="J13291">
            <v>25760</v>
          </cell>
          <cell r="K13291">
            <v>25760</v>
          </cell>
          <cell r="L13291">
            <v>77280</v>
          </cell>
          <cell r="M13291" t="str">
            <v>F</v>
          </cell>
          <cell r="N13291">
            <v>3</v>
          </cell>
        </row>
        <row r="13292">
          <cell r="I13292" t="str">
            <v>F</v>
          </cell>
          <cell r="J13292">
            <v>16000</v>
          </cell>
          <cell r="K13292">
            <v>16000</v>
          </cell>
          <cell r="L13292">
            <v>48000</v>
          </cell>
          <cell r="M13292" t="str">
            <v>F</v>
          </cell>
          <cell r="N13292">
            <v>3</v>
          </cell>
        </row>
        <row r="13293">
          <cell r="G13293" t="str">
            <v>SPO-2020/04-0004, SPO-2020/07-0001, SPO-2020/04-0019, SPO-2020/06-0024</v>
          </cell>
        </row>
        <row r="13293">
          <cell r="I13293" t="str">
            <v>F</v>
          </cell>
          <cell r="J13293">
            <v>64500</v>
          </cell>
          <cell r="K13293">
            <v>64500</v>
          </cell>
          <cell r="L13293">
            <v>193500</v>
          </cell>
          <cell r="M13293" t="str">
            <v>F</v>
          </cell>
          <cell r="N13293">
            <v>3</v>
          </cell>
        </row>
        <row r="13294">
          <cell r="G13294" t="str">
            <v>SPO-2020/10-0018, SPO-2020/04-0003, SPO-2020/05-0001, SPO-2020/06-0030</v>
          </cell>
        </row>
        <row r="13294">
          <cell r="I13294" t="str">
            <v>F</v>
          </cell>
          <cell r="J13294">
            <v>158226</v>
          </cell>
          <cell r="K13294">
            <v>158226</v>
          </cell>
          <cell r="L13294">
            <v>474678</v>
          </cell>
          <cell r="M13294" t="str">
            <v>F</v>
          </cell>
          <cell r="N13294">
            <v>3</v>
          </cell>
        </row>
        <row r="13295">
          <cell r="I13295" t="str">
            <v>F</v>
          </cell>
          <cell r="J13295">
            <v>6890.6</v>
          </cell>
          <cell r="K13295">
            <v>6890.6</v>
          </cell>
          <cell r="L13295">
            <v>20671.8</v>
          </cell>
          <cell r="M13295" t="str">
            <v>F</v>
          </cell>
          <cell r="N13295">
            <v>3</v>
          </cell>
        </row>
        <row r="13296">
          <cell r="G13296" t="str">
            <v>SPO-2021/11-0022, SPO-2021/01-0050, SPO-2020/12-0006, SPO-2020/12-0003, SPO-2019/12-0051, SPO-2020/12-0038, SPO-2021/01-0042, SPO-2021/01-0061, SPO-2021/05-0057</v>
          </cell>
        </row>
        <row r="13296">
          <cell r="I13296" t="str">
            <v>F</v>
          </cell>
          <cell r="J13296">
            <v>121893</v>
          </cell>
          <cell r="K13296">
            <v>121893</v>
          </cell>
          <cell r="L13296">
            <v>365679</v>
          </cell>
          <cell r="M13296" t="str">
            <v>F</v>
          </cell>
          <cell r="N13296">
            <v>3</v>
          </cell>
        </row>
        <row r="13297">
          <cell r="F13297" t="str">
            <v>TCNU2395625</v>
          </cell>
          <cell r="G13297" t="str">
            <v>GR-2019/12-0063</v>
          </cell>
          <cell r="H13297" t="str">
            <v>201910-S0060</v>
          </cell>
          <cell r="I13297" t="str">
            <v>F</v>
          </cell>
          <cell r="J13297">
            <v>14946.46</v>
          </cell>
          <cell r="K13297">
            <v>14946.46</v>
          </cell>
          <cell r="L13297">
            <v>63008.3</v>
          </cell>
          <cell r="M13297" t="str">
            <v>F</v>
          </cell>
          <cell r="N13297">
            <v>4.2156</v>
          </cell>
        </row>
        <row r="13298">
          <cell r="G13298" t="str">
            <v>GR-2019/12-0014</v>
          </cell>
        </row>
        <row r="13298">
          <cell r="I13298" t="str">
            <v>F</v>
          </cell>
          <cell r="J13298">
            <v>13000</v>
          </cell>
          <cell r="K13298">
            <v>13000</v>
          </cell>
          <cell r="L13298">
            <v>13000</v>
          </cell>
          <cell r="M13298" t="str">
            <v>F</v>
          </cell>
          <cell r="N13298">
            <v>1</v>
          </cell>
        </row>
        <row r="13299">
          <cell r="G13299" t="str">
            <v>SPO-2020/01-0032, SPO-2020/03-0016</v>
          </cell>
        </row>
        <row r="13299">
          <cell r="I13299" t="str">
            <v>F</v>
          </cell>
          <cell r="J13299">
            <v>28300</v>
          </cell>
          <cell r="K13299">
            <v>28300</v>
          </cell>
          <cell r="L13299">
            <v>84900</v>
          </cell>
          <cell r="M13299" t="str">
            <v>F</v>
          </cell>
          <cell r="N13299">
            <v>3</v>
          </cell>
        </row>
        <row r="13300">
          <cell r="G13300" t="str">
            <v>GR-2019/12-0010</v>
          </cell>
        </row>
        <row r="13300">
          <cell r="I13300" t="str">
            <v>F</v>
          </cell>
          <cell r="J13300">
            <v>79.41</v>
          </cell>
          <cell r="K13300">
            <v>79.41</v>
          </cell>
          <cell r="L13300">
            <v>79.41</v>
          </cell>
          <cell r="M13300" t="str">
            <v>F</v>
          </cell>
          <cell r="N13300">
            <v>1</v>
          </cell>
        </row>
        <row r="13301">
          <cell r="G13301" t="str">
            <v>SPO-2020/01-0020, SPO-2020/01-0037</v>
          </cell>
        </row>
        <row r="13301">
          <cell r="I13301" t="str">
            <v>F</v>
          </cell>
          <cell r="J13301">
            <v>13300</v>
          </cell>
          <cell r="K13301">
            <v>13300</v>
          </cell>
          <cell r="L13301">
            <v>39900</v>
          </cell>
          <cell r="M13301" t="str">
            <v>F</v>
          </cell>
          <cell r="N13301">
            <v>3</v>
          </cell>
        </row>
        <row r="13302">
          <cell r="G13302" t="str">
            <v>SPO-2020/07-0008</v>
          </cell>
        </row>
        <row r="13302">
          <cell r="I13302" t="str">
            <v>F</v>
          </cell>
          <cell r="J13302">
            <v>6450</v>
          </cell>
          <cell r="K13302">
            <v>6450</v>
          </cell>
          <cell r="L13302">
            <v>19350</v>
          </cell>
          <cell r="M13302" t="str">
            <v>F</v>
          </cell>
          <cell r="N13302">
            <v>3</v>
          </cell>
        </row>
        <row r="13303">
          <cell r="G13303" t="str">
            <v>GR-2019/12-0011</v>
          </cell>
        </row>
        <row r="13303">
          <cell r="I13303" t="str">
            <v>F</v>
          </cell>
          <cell r="J13303">
            <v>300.16</v>
          </cell>
          <cell r="K13303">
            <v>300.16</v>
          </cell>
          <cell r="L13303">
            <v>300.16</v>
          </cell>
          <cell r="M13303" t="str">
            <v>T</v>
          </cell>
          <cell r="N13303">
            <v>1</v>
          </cell>
        </row>
        <row r="13304">
          <cell r="F13304" t="str">
            <v>UETU5343112</v>
          </cell>
          <cell r="G13304" t="str">
            <v>GR-2019/12-0052</v>
          </cell>
          <cell r="H13304" t="str">
            <v>201905-S0005, 201908-S0034, 201909-S0066, 201811-S0051, 201911-S0016, 201911-S0065</v>
          </cell>
          <cell r="I13304" t="str">
            <v>F</v>
          </cell>
          <cell r="J13304">
            <v>107472.97</v>
          </cell>
          <cell r="K13304">
            <v>107472.97</v>
          </cell>
          <cell r="L13304">
            <v>107472.97</v>
          </cell>
          <cell r="M13304" t="str">
            <v>F</v>
          </cell>
          <cell r="N13304">
            <v>1</v>
          </cell>
        </row>
        <row r="13305">
          <cell r="G13305" t="str">
            <v>SPO-2020/01-0009, SPO-2020/04-0006</v>
          </cell>
        </row>
        <row r="13305">
          <cell r="I13305" t="str">
            <v>F</v>
          </cell>
          <cell r="J13305">
            <v>31490</v>
          </cell>
          <cell r="K13305">
            <v>31490</v>
          </cell>
          <cell r="L13305">
            <v>94470</v>
          </cell>
          <cell r="M13305" t="str">
            <v>F</v>
          </cell>
          <cell r="N13305">
            <v>3</v>
          </cell>
        </row>
        <row r="13306">
          <cell r="I13306" t="str">
            <v>T</v>
          </cell>
          <cell r="J13306">
            <v>60000</v>
          </cell>
          <cell r="K13306">
            <v>60000</v>
          </cell>
          <cell r="L13306">
            <v>180000</v>
          </cell>
          <cell r="M13306" t="str">
            <v>F</v>
          </cell>
          <cell r="N13306">
            <v>3</v>
          </cell>
        </row>
        <row r="13307">
          <cell r="G13307" t="str">
            <v>SPO-2020/05-0008</v>
          </cell>
        </row>
        <row r="13307">
          <cell r="I13307" t="str">
            <v>F</v>
          </cell>
          <cell r="J13307">
            <v>1395</v>
          </cell>
          <cell r="K13307">
            <v>1395</v>
          </cell>
          <cell r="L13307">
            <v>4185</v>
          </cell>
          <cell r="M13307" t="str">
            <v>F</v>
          </cell>
          <cell r="N13307">
            <v>3</v>
          </cell>
        </row>
        <row r="13308">
          <cell r="G13308" t="str">
            <v>SPO-2020/04-0012</v>
          </cell>
        </row>
        <row r="13308">
          <cell r="I13308" t="str">
            <v>F</v>
          </cell>
          <cell r="J13308">
            <v>109500</v>
          </cell>
          <cell r="K13308">
            <v>109500</v>
          </cell>
          <cell r="L13308">
            <v>438000</v>
          </cell>
          <cell r="M13308" t="str">
            <v>F</v>
          </cell>
          <cell r="N13308">
            <v>4</v>
          </cell>
        </row>
        <row r="13309">
          <cell r="F13309" t="str">
            <v>TEMU7592925</v>
          </cell>
          <cell r="G13309" t="str">
            <v>GR-2019/12-0060</v>
          </cell>
          <cell r="H13309" t="str">
            <v>201911-S0074, 201904-S0047, 201910-S0029, 201912-S0016, 201903-S0064, 201911-S0082, 201911-S0022, 201810-S0085</v>
          </cell>
          <cell r="I13309" t="str">
            <v>F</v>
          </cell>
          <cell r="J13309">
            <v>14679.5</v>
          </cell>
          <cell r="K13309">
            <v>14679.5</v>
          </cell>
          <cell r="L13309">
            <v>61882.9</v>
          </cell>
          <cell r="M13309" t="str">
            <v>F</v>
          </cell>
          <cell r="N13309">
            <v>4.2156</v>
          </cell>
        </row>
        <row r="13310">
          <cell r="F13310" t="str">
            <v>CAIU4949888</v>
          </cell>
          <cell r="G13310" t="str">
            <v>GR-2019/12-0054</v>
          </cell>
          <cell r="H13310" t="str">
            <v>201905-S0003, 201911-S0074</v>
          </cell>
          <cell r="I13310" t="str">
            <v>F</v>
          </cell>
          <cell r="J13310">
            <v>15759.23</v>
          </cell>
          <cell r="K13310">
            <v>15759.23</v>
          </cell>
          <cell r="L13310">
            <v>66434.61</v>
          </cell>
          <cell r="M13310" t="str">
            <v>F</v>
          </cell>
          <cell r="N13310">
            <v>4.2156</v>
          </cell>
        </row>
        <row r="13311">
          <cell r="G13311" t="str">
            <v>SPO-2019/12-0060</v>
          </cell>
        </row>
        <row r="13311">
          <cell r="I13311" t="str">
            <v>F</v>
          </cell>
          <cell r="J13311">
            <v>0</v>
          </cell>
          <cell r="K13311">
            <v>0</v>
          </cell>
          <cell r="L13311">
            <v>0</v>
          </cell>
          <cell r="M13311" t="str">
            <v>F</v>
          </cell>
          <cell r="N13311">
            <v>3</v>
          </cell>
        </row>
        <row r="13312">
          <cell r="F13312" t="str">
            <v>CAIU4552885</v>
          </cell>
          <cell r="G13312" t="str">
            <v>GR-2019/12-0057</v>
          </cell>
          <cell r="H13312" t="str">
            <v>201810-S0026, 201911-S0082</v>
          </cell>
          <cell r="I13312" t="str">
            <v>F</v>
          </cell>
          <cell r="J13312">
            <v>14713.12</v>
          </cell>
          <cell r="K13312">
            <v>14713.12</v>
          </cell>
          <cell r="L13312">
            <v>62024.63</v>
          </cell>
          <cell r="M13312" t="str">
            <v>F</v>
          </cell>
          <cell r="N13312">
            <v>4.2156</v>
          </cell>
        </row>
        <row r="13313">
          <cell r="F13313" t="str">
            <v>HDMU6679420</v>
          </cell>
          <cell r="G13313" t="str">
            <v>GR-2019/12-0050</v>
          </cell>
          <cell r="H13313" t="str">
            <v>201907-S0017, 201908-S0029</v>
          </cell>
          <cell r="I13313" t="str">
            <v>F</v>
          </cell>
          <cell r="J13313">
            <v>27149.49</v>
          </cell>
          <cell r="K13313">
            <v>27149.49</v>
          </cell>
          <cell r="L13313">
            <v>27149.49</v>
          </cell>
          <cell r="M13313" t="str">
            <v>F</v>
          </cell>
          <cell r="N13313">
            <v>1</v>
          </cell>
        </row>
        <row r="13314">
          <cell r="G13314" t="str">
            <v>SPO-2019/12-0018, SPO-2019/12-0045</v>
          </cell>
        </row>
        <row r="13314">
          <cell r="I13314" t="str">
            <v>F</v>
          </cell>
          <cell r="J13314">
            <v>8100</v>
          </cell>
          <cell r="K13314">
            <v>8100</v>
          </cell>
          <cell r="L13314">
            <v>24300</v>
          </cell>
          <cell r="M13314" t="str">
            <v>F</v>
          </cell>
          <cell r="N13314">
            <v>3</v>
          </cell>
        </row>
        <row r="13315">
          <cell r="I13315" t="str">
            <v>F</v>
          </cell>
          <cell r="J13315">
            <v>795</v>
          </cell>
          <cell r="K13315">
            <v>795</v>
          </cell>
          <cell r="L13315">
            <v>795</v>
          </cell>
          <cell r="M13315" t="str">
            <v>F</v>
          </cell>
          <cell r="N13315">
            <v>1</v>
          </cell>
        </row>
        <row r="13316">
          <cell r="G13316" t="str">
            <v>SPO-2020/01-0004</v>
          </cell>
        </row>
        <row r="13316">
          <cell r="I13316" t="str">
            <v>F</v>
          </cell>
          <cell r="J13316">
            <v>3650</v>
          </cell>
          <cell r="K13316">
            <v>3650</v>
          </cell>
          <cell r="L13316">
            <v>10950</v>
          </cell>
          <cell r="M13316" t="str">
            <v>F</v>
          </cell>
          <cell r="N13316">
            <v>3</v>
          </cell>
        </row>
        <row r="13317">
          <cell r="F13317" t="str">
            <v>FCIU9426044</v>
          </cell>
          <cell r="G13317" t="str">
            <v>GR-2019/12-0027</v>
          </cell>
          <cell r="H13317" t="str">
            <v>201909-S0066</v>
          </cell>
          <cell r="I13317" t="str">
            <v>F</v>
          </cell>
          <cell r="J13317">
            <v>7557.03</v>
          </cell>
          <cell r="K13317">
            <v>7557.03</v>
          </cell>
          <cell r="L13317">
            <v>31877.82</v>
          </cell>
          <cell r="M13317" t="str">
            <v>F</v>
          </cell>
          <cell r="N13317">
            <v>4.2183</v>
          </cell>
        </row>
        <row r="13318">
          <cell r="F13318" t="str">
            <v>FCIU9426044</v>
          </cell>
          <cell r="G13318" t="str">
            <v>GR-2019/12-0026</v>
          </cell>
          <cell r="H13318" t="str">
            <v>201905-S0041, 201909-S0049</v>
          </cell>
          <cell r="I13318" t="str">
            <v>F</v>
          </cell>
          <cell r="J13318">
            <v>9519.73</v>
          </cell>
          <cell r="K13318">
            <v>9519.73</v>
          </cell>
          <cell r="L13318">
            <v>40157.08</v>
          </cell>
          <cell r="M13318" t="str">
            <v>F</v>
          </cell>
          <cell r="N13318">
            <v>4.2183</v>
          </cell>
        </row>
        <row r="13319">
          <cell r="G13319" t="str">
            <v>SPO-2020/02-0004, SPO-2020/05-0031, SPO-2020/01-0047, SPO-2019/12-0056</v>
          </cell>
        </row>
        <row r="13319">
          <cell r="I13319" t="str">
            <v>F</v>
          </cell>
          <cell r="J13319">
            <v>49650</v>
          </cell>
          <cell r="K13319">
            <v>49650</v>
          </cell>
          <cell r="L13319">
            <v>148950</v>
          </cell>
          <cell r="M13319" t="str">
            <v>F</v>
          </cell>
          <cell r="N13319">
            <v>3</v>
          </cell>
        </row>
        <row r="13320">
          <cell r="F13320" t="str">
            <v>TEMU6864248</v>
          </cell>
          <cell r="G13320" t="str">
            <v>GR-2019/12-0045</v>
          </cell>
          <cell r="H13320" t="str">
            <v>201910-S0084, 201909-S0019, 201911-S0031, 201910-S0076, 201911-S0027, 201910-S0042, 201911-S0049, 201911-S0043, 201911-S0012, 201911-S0067, 201910-S0062</v>
          </cell>
          <cell r="I13320" t="str">
            <v>F</v>
          </cell>
          <cell r="J13320">
            <v>81946.06</v>
          </cell>
          <cell r="K13320">
            <v>81946.06</v>
          </cell>
          <cell r="L13320">
            <v>81946.06</v>
          </cell>
          <cell r="M13320" t="str">
            <v>F</v>
          </cell>
          <cell r="N13320">
            <v>1</v>
          </cell>
        </row>
        <row r="13321">
          <cell r="F13321" t="str">
            <v>TEMU6864248</v>
          </cell>
          <cell r="G13321" t="str">
            <v>GR-2019/12-0042</v>
          </cell>
        </row>
        <row r="13321">
          <cell r="I13321" t="str">
            <v>F</v>
          </cell>
          <cell r="J13321">
            <v>46.93</v>
          </cell>
          <cell r="K13321">
            <v>46.93</v>
          </cell>
          <cell r="L13321">
            <v>46.93</v>
          </cell>
          <cell r="M13321" t="str">
            <v>F</v>
          </cell>
          <cell r="N13321">
            <v>1</v>
          </cell>
        </row>
        <row r="13322">
          <cell r="F13322" t="str">
            <v>TEMU6864248</v>
          </cell>
          <cell r="G13322" t="str">
            <v>GR-2019/12-0044</v>
          </cell>
          <cell r="H13322" t="str">
            <v>201911-S0059</v>
          </cell>
          <cell r="I13322" t="str">
            <v>F</v>
          </cell>
          <cell r="J13322">
            <v>3046.05</v>
          </cell>
          <cell r="K13322">
            <v>3046.05</v>
          </cell>
          <cell r="L13322">
            <v>3046.05</v>
          </cell>
          <cell r="M13322" t="str">
            <v>F</v>
          </cell>
          <cell r="N13322">
            <v>1</v>
          </cell>
        </row>
        <row r="13323">
          <cell r="F13323" t="str">
            <v>TEMU6864248</v>
          </cell>
          <cell r="G13323" t="str">
            <v>GR-2019/12-0043</v>
          </cell>
          <cell r="H13323" t="str">
            <v>201911-S0004, 201911-S0025, 201910-S0071</v>
          </cell>
          <cell r="I13323" t="str">
            <v>F</v>
          </cell>
          <cell r="J13323">
            <v>11478.81</v>
          </cell>
          <cell r="K13323">
            <v>11478.81</v>
          </cell>
          <cell r="L13323">
            <v>11478.81</v>
          </cell>
          <cell r="M13323" t="str">
            <v>F</v>
          </cell>
          <cell r="N13323">
            <v>1</v>
          </cell>
        </row>
        <row r="13324">
          <cell r="I13324" t="str">
            <v>F</v>
          </cell>
          <cell r="J13324">
            <v>4400</v>
          </cell>
          <cell r="K13324">
            <v>4400</v>
          </cell>
          <cell r="L13324">
            <v>13200</v>
          </cell>
          <cell r="M13324" t="str">
            <v>F</v>
          </cell>
          <cell r="N13324">
            <v>3</v>
          </cell>
        </row>
        <row r="13325">
          <cell r="F13325" t="str">
            <v>TEMU6864248</v>
          </cell>
          <cell r="G13325" t="str">
            <v>GR-2019/12-0041</v>
          </cell>
        </row>
        <row r="13325">
          <cell r="I13325" t="str">
            <v>F</v>
          </cell>
          <cell r="J13325">
            <v>301.34</v>
          </cell>
          <cell r="K13325">
            <v>301.34</v>
          </cell>
          <cell r="L13325">
            <v>301.34</v>
          </cell>
          <cell r="M13325" t="str">
            <v>F</v>
          </cell>
          <cell r="N13325">
            <v>1</v>
          </cell>
        </row>
        <row r="13326">
          <cell r="F13326" t="str">
            <v>TEMU6864248</v>
          </cell>
          <cell r="G13326" t="str">
            <v>GR-2019/12-0040</v>
          </cell>
          <cell r="H13326" t="str">
            <v>201909-S0056</v>
          </cell>
          <cell r="I13326" t="str">
            <v>F</v>
          </cell>
          <cell r="J13326">
            <v>19911.53</v>
          </cell>
          <cell r="K13326">
            <v>19911.53</v>
          </cell>
          <cell r="L13326">
            <v>19911.53</v>
          </cell>
          <cell r="M13326" t="str">
            <v>F</v>
          </cell>
          <cell r="N13326">
            <v>1</v>
          </cell>
        </row>
        <row r="13327">
          <cell r="F13327" t="str">
            <v>TEMU6864248</v>
          </cell>
          <cell r="G13327" t="str">
            <v>GR-2019/12-0039</v>
          </cell>
          <cell r="H13327" t="str">
            <v>201909-S0037</v>
          </cell>
          <cell r="I13327" t="str">
            <v>F</v>
          </cell>
          <cell r="J13327">
            <v>88151.52</v>
          </cell>
          <cell r="K13327">
            <v>88151.52</v>
          </cell>
          <cell r="L13327">
            <v>88151.52</v>
          </cell>
          <cell r="M13327" t="str">
            <v>F</v>
          </cell>
          <cell r="N13327">
            <v>1</v>
          </cell>
        </row>
        <row r="13328">
          <cell r="F13328" t="str">
            <v>TEMU6864248</v>
          </cell>
          <cell r="G13328" t="str">
            <v>GR-2019/12-0038</v>
          </cell>
          <cell r="H13328" t="str">
            <v>201909-S0061</v>
          </cell>
          <cell r="I13328" t="str">
            <v>F</v>
          </cell>
          <cell r="J13328">
            <v>46582.6</v>
          </cell>
          <cell r="K13328">
            <v>46582.6</v>
          </cell>
          <cell r="L13328">
            <v>46582.6</v>
          </cell>
          <cell r="M13328" t="str">
            <v>F</v>
          </cell>
          <cell r="N13328">
            <v>1</v>
          </cell>
        </row>
        <row r="13329">
          <cell r="G13329" t="str">
            <v>SPO-2020/05-0005, SPO-2021/04-0012, SPO-2019/12-0054, SPO-2020/11-0032, SPO-2021/05-0001</v>
          </cell>
        </row>
        <row r="13329">
          <cell r="I13329" t="str">
            <v>F</v>
          </cell>
          <cell r="J13329">
            <v>10350</v>
          </cell>
          <cell r="K13329">
            <v>10350</v>
          </cell>
          <cell r="L13329">
            <v>31050</v>
          </cell>
          <cell r="M13329" t="str">
            <v>F</v>
          </cell>
          <cell r="N13329">
            <v>3</v>
          </cell>
        </row>
        <row r="13330">
          <cell r="G13330" t="str">
            <v>SPO-2020/04-0017, SPO-2020/05-0034</v>
          </cell>
        </row>
        <row r="13330">
          <cell r="I13330" t="str">
            <v>F</v>
          </cell>
          <cell r="J13330">
            <v>17000</v>
          </cell>
          <cell r="K13330">
            <v>17000</v>
          </cell>
          <cell r="L13330">
            <v>17000</v>
          </cell>
          <cell r="M13330" t="str">
            <v>F</v>
          </cell>
          <cell r="N13330">
            <v>1</v>
          </cell>
        </row>
        <row r="13331">
          <cell r="F13331" t="str">
            <v>TEMU6864248</v>
          </cell>
          <cell r="G13331" t="str">
            <v>GR-2019/12-0037</v>
          </cell>
          <cell r="H13331" t="str">
            <v>201909-S0055, 201810-S0098, 201908-S0015, 201812-S0055, 201803-S0062</v>
          </cell>
          <cell r="I13331" t="str">
            <v>F</v>
          </cell>
          <cell r="J13331">
            <v>76752.23</v>
          </cell>
          <cell r="K13331">
            <v>76752.23</v>
          </cell>
          <cell r="L13331">
            <v>76752.23</v>
          </cell>
          <cell r="M13331" t="str">
            <v>F</v>
          </cell>
          <cell r="N13331">
            <v>1</v>
          </cell>
        </row>
        <row r="13332">
          <cell r="F13332" t="str">
            <v>TEMU6864248</v>
          </cell>
          <cell r="G13332" t="str">
            <v>GR-2019/12-0036</v>
          </cell>
          <cell r="H13332" t="str">
            <v>201911-S0014</v>
          </cell>
          <cell r="I13332" t="str">
            <v>F</v>
          </cell>
          <cell r="J13332">
            <v>21102.88</v>
          </cell>
          <cell r="K13332">
            <v>21102.88</v>
          </cell>
          <cell r="L13332">
            <v>21102.88</v>
          </cell>
          <cell r="M13332" t="str">
            <v>F</v>
          </cell>
          <cell r="N13332">
            <v>1</v>
          </cell>
        </row>
        <row r="13333">
          <cell r="G13333" t="str">
            <v>SPO-2020/01-0031, SPO-2020/03-0003</v>
          </cell>
        </row>
        <row r="13333">
          <cell r="I13333" t="str">
            <v>F</v>
          </cell>
          <cell r="J13333">
            <v>19788.3</v>
          </cell>
          <cell r="K13333">
            <v>19788.3</v>
          </cell>
          <cell r="L13333">
            <v>59364.9</v>
          </cell>
          <cell r="M13333" t="str">
            <v>F</v>
          </cell>
          <cell r="N13333">
            <v>3</v>
          </cell>
        </row>
        <row r="13334">
          <cell r="F13334" t="str">
            <v>TEMU6864248</v>
          </cell>
          <cell r="G13334" t="str">
            <v>GR-2019/12-0035</v>
          </cell>
          <cell r="H13334" t="str">
            <v>201911-S0029</v>
          </cell>
          <cell r="I13334" t="str">
            <v>F</v>
          </cell>
          <cell r="J13334">
            <v>3338.69</v>
          </cell>
          <cell r="K13334">
            <v>3338.69</v>
          </cell>
          <cell r="L13334">
            <v>3338.69</v>
          </cell>
          <cell r="M13334" t="str">
            <v>F</v>
          </cell>
          <cell r="N13334">
            <v>1</v>
          </cell>
        </row>
        <row r="13335">
          <cell r="F13335" t="str">
            <v>TEMU6864248</v>
          </cell>
          <cell r="G13335" t="str">
            <v>GR-2019/12-0034</v>
          </cell>
          <cell r="H13335" t="str">
            <v>201910-S0035</v>
          </cell>
          <cell r="I13335" t="str">
            <v>F</v>
          </cell>
          <cell r="J13335">
            <v>36371.6</v>
          </cell>
          <cell r="K13335">
            <v>36371.6</v>
          </cell>
          <cell r="L13335">
            <v>36371.6</v>
          </cell>
          <cell r="M13335" t="str">
            <v>F</v>
          </cell>
          <cell r="N13335">
            <v>1</v>
          </cell>
        </row>
        <row r="13336">
          <cell r="G13336" t="str">
            <v>GR-2019/12-0005</v>
          </cell>
        </row>
        <row r="13336">
          <cell r="I13336" t="str">
            <v>F</v>
          </cell>
          <cell r="J13336">
            <v>354.05</v>
          </cell>
          <cell r="K13336">
            <v>354.05</v>
          </cell>
          <cell r="L13336">
            <v>354.05</v>
          </cell>
          <cell r="M13336" t="str">
            <v>T</v>
          </cell>
          <cell r="N13336">
            <v>1</v>
          </cell>
        </row>
        <row r="13337">
          <cell r="G13337" t="str">
            <v>SPO-2020/08-0025, SPO-2019/12-0051</v>
          </cell>
        </row>
        <row r="13337">
          <cell r="I13337" t="str">
            <v>F</v>
          </cell>
          <cell r="J13337">
            <v>69997</v>
          </cell>
          <cell r="K13337">
            <v>69997</v>
          </cell>
          <cell r="L13337">
            <v>53197720</v>
          </cell>
          <cell r="M13337" t="str">
            <v>F</v>
          </cell>
          <cell r="N13337">
            <v>760</v>
          </cell>
        </row>
        <row r="13338">
          <cell r="G13338" t="str">
            <v>SPO-2019/12-0051, SPO-2019/12-0041, SPO-2019/12-0040, SPO-2019/12-0050</v>
          </cell>
        </row>
        <row r="13338">
          <cell r="I13338" t="str">
            <v>F</v>
          </cell>
          <cell r="J13338">
            <v>17612</v>
          </cell>
          <cell r="K13338">
            <v>17612</v>
          </cell>
          <cell r="L13338">
            <v>52836</v>
          </cell>
          <cell r="M13338" t="str">
            <v>F</v>
          </cell>
          <cell r="N13338">
            <v>3</v>
          </cell>
        </row>
        <row r="13339">
          <cell r="G13339" t="str">
            <v>GR-2019/12-0001</v>
          </cell>
        </row>
        <row r="13339">
          <cell r="I13339" t="str">
            <v>F</v>
          </cell>
          <cell r="J13339">
            <v>3516.8</v>
          </cell>
          <cell r="K13339">
            <v>3516.8</v>
          </cell>
          <cell r="L13339">
            <v>3516.8</v>
          </cell>
          <cell r="M13339" t="str">
            <v>F</v>
          </cell>
          <cell r="N13339">
            <v>1</v>
          </cell>
        </row>
        <row r="13340">
          <cell r="G13340" t="str">
            <v>GR-2019/12-0004</v>
          </cell>
        </row>
        <row r="13340">
          <cell r="I13340" t="str">
            <v>F</v>
          </cell>
          <cell r="J13340">
            <v>293.32</v>
          </cell>
          <cell r="K13340">
            <v>293.32</v>
          </cell>
          <cell r="L13340">
            <v>293.32</v>
          </cell>
          <cell r="M13340" t="str">
            <v>F</v>
          </cell>
          <cell r="N13340">
            <v>1</v>
          </cell>
        </row>
        <row r="13341">
          <cell r="G13341" t="str">
            <v>SPO-2019/12-0041, SPO-2019/12-0042</v>
          </cell>
        </row>
        <row r="13341">
          <cell r="I13341" t="str">
            <v>F</v>
          </cell>
          <cell r="J13341">
            <v>102050</v>
          </cell>
          <cell r="K13341">
            <v>102050</v>
          </cell>
          <cell r="L13341">
            <v>306150</v>
          </cell>
          <cell r="M13341" t="str">
            <v>F</v>
          </cell>
          <cell r="N13341">
            <v>3</v>
          </cell>
        </row>
        <row r="13342">
          <cell r="G13342" t="str">
            <v>SPO-2020/01-0020</v>
          </cell>
        </row>
        <row r="13342">
          <cell r="I13342" t="str">
            <v>F</v>
          </cell>
          <cell r="J13342">
            <v>1480</v>
          </cell>
          <cell r="K13342">
            <v>1480</v>
          </cell>
          <cell r="L13342">
            <v>4440</v>
          </cell>
          <cell r="M13342" t="str">
            <v>F</v>
          </cell>
          <cell r="N13342">
            <v>3</v>
          </cell>
        </row>
        <row r="13343">
          <cell r="G13343" t="str">
            <v>SPO-2019/12-0036</v>
          </cell>
        </row>
        <row r="13343">
          <cell r="I13343" t="str">
            <v>F</v>
          </cell>
          <cell r="J13343">
            <v>150</v>
          </cell>
          <cell r="K13343">
            <v>150</v>
          </cell>
          <cell r="L13343">
            <v>450</v>
          </cell>
          <cell r="M13343" t="str">
            <v>F</v>
          </cell>
          <cell r="N13343">
            <v>3</v>
          </cell>
        </row>
        <row r="13344">
          <cell r="G13344" t="str">
            <v>SPO-2020/08-0003</v>
          </cell>
        </row>
        <row r="13344">
          <cell r="I13344" t="str">
            <v>F</v>
          </cell>
          <cell r="J13344">
            <v>3150</v>
          </cell>
          <cell r="K13344">
            <v>3150</v>
          </cell>
          <cell r="L13344">
            <v>9450</v>
          </cell>
          <cell r="M13344" t="str">
            <v>F</v>
          </cell>
          <cell r="N13344">
            <v>3</v>
          </cell>
        </row>
        <row r="13345">
          <cell r="G13345" t="str">
            <v>SPO-2021/05-0030</v>
          </cell>
        </row>
        <row r="13345">
          <cell r="I13345" t="str">
            <v>F</v>
          </cell>
          <cell r="J13345">
            <v>2000</v>
          </cell>
          <cell r="K13345">
            <v>2000</v>
          </cell>
          <cell r="L13345">
            <v>6000</v>
          </cell>
          <cell r="M13345" t="str">
            <v>F</v>
          </cell>
          <cell r="N13345">
            <v>3</v>
          </cell>
        </row>
        <row r="13346">
          <cell r="G13346" t="str">
            <v>GR-2019/12-0003</v>
          </cell>
        </row>
        <row r="13346">
          <cell r="I13346" t="str">
            <v>F</v>
          </cell>
          <cell r="J13346">
            <v>3880</v>
          </cell>
          <cell r="K13346">
            <v>3880</v>
          </cell>
          <cell r="L13346">
            <v>3880</v>
          </cell>
          <cell r="M13346" t="str">
            <v>F</v>
          </cell>
          <cell r="N13346">
            <v>1</v>
          </cell>
        </row>
        <row r="13347">
          <cell r="G13347" t="str">
            <v>SPO-2020/01-0028</v>
          </cell>
        </row>
        <row r="13347">
          <cell r="I13347" t="str">
            <v>F</v>
          </cell>
          <cell r="J13347">
            <v>34</v>
          </cell>
          <cell r="K13347">
            <v>34</v>
          </cell>
          <cell r="L13347">
            <v>102</v>
          </cell>
          <cell r="M13347" t="str">
            <v>F</v>
          </cell>
          <cell r="N13347">
            <v>3</v>
          </cell>
        </row>
        <row r="13348">
          <cell r="G13348" t="str">
            <v>GR-2019/12-0002</v>
          </cell>
        </row>
        <row r="13348">
          <cell r="I13348" t="str">
            <v>F</v>
          </cell>
          <cell r="J13348">
            <v>1397.36</v>
          </cell>
          <cell r="K13348">
            <v>1397.36</v>
          </cell>
          <cell r="L13348">
            <v>1397.36</v>
          </cell>
          <cell r="M13348" t="str">
            <v>F</v>
          </cell>
          <cell r="N13348">
            <v>1</v>
          </cell>
        </row>
        <row r="13349">
          <cell r="G13349" t="str">
            <v>GR-2019/12-0006</v>
          </cell>
        </row>
        <row r="13349">
          <cell r="I13349" t="str">
            <v>F</v>
          </cell>
          <cell r="J13349">
            <v>291.06</v>
          </cell>
          <cell r="K13349">
            <v>291.06</v>
          </cell>
          <cell r="L13349">
            <v>291.06</v>
          </cell>
          <cell r="M13349" t="str">
            <v>F</v>
          </cell>
          <cell r="N13349">
            <v>1</v>
          </cell>
        </row>
        <row r="13350">
          <cell r="G13350" t="str">
            <v>GR-2019/12-0032, GR-2019/12-0061, GR-2019/12-0066</v>
          </cell>
        </row>
        <row r="13350">
          <cell r="I13350" t="str">
            <v>F</v>
          </cell>
          <cell r="J13350">
            <v>540</v>
          </cell>
          <cell r="K13350">
            <v>540</v>
          </cell>
          <cell r="L13350">
            <v>540</v>
          </cell>
          <cell r="M13350" t="str">
            <v>F</v>
          </cell>
          <cell r="N13350">
            <v>1</v>
          </cell>
        </row>
        <row r="13351">
          <cell r="G13351" t="str">
            <v>GR-2019/11-0090</v>
          </cell>
        </row>
        <row r="13351">
          <cell r="I13351" t="str">
            <v>F</v>
          </cell>
          <cell r="J13351">
            <v>48</v>
          </cell>
          <cell r="K13351">
            <v>48</v>
          </cell>
          <cell r="L13351">
            <v>48</v>
          </cell>
          <cell r="M13351" t="str">
            <v>F</v>
          </cell>
          <cell r="N13351">
            <v>1</v>
          </cell>
        </row>
        <row r="13352">
          <cell r="G13352" t="str">
            <v>SPO-2019/12-0044</v>
          </cell>
        </row>
        <row r="13352">
          <cell r="I13352" t="str">
            <v>F</v>
          </cell>
          <cell r="J13352">
            <v>725</v>
          </cell>
          <cell r="K13352">
            <v>725</v>
          </cell>
          <cell r="L13352">
            <v>2175</v>
          </cell>
          <cell r="M13352" t="str">
            <v>F</v>
          </cell>
          <cell r="N13352">
            <v>3</v>
          </cell>
        </row>
        <row r="13353">
          <cell r="G13353" t="str">
            <v>SPO-2020/01-0024, SPO-2020/04-0008, SPO-2020/01-0011</v>
          </cell>
        </row>
        <row r="13353">
          <cell r="I13353" t="str">
            <v>F</v>
          </cell>
          <cell r="J13353">
            <v>5320</v>
          </cell>
          <cell r="K13353">
            <v>5320</v>
          </cell>
          <cell r="L13353">
            <v>15960</v>
          </cell>
          <cell r="M13353" t="str">
            <v>F</v>
          </cell>
          <cell r="N13353">
            <v>3</v>
          </cell>
        </row>
        <row r="13354">
          <cell r="G13354" t="str">
            <v>SPO-2020/06-0024, SPO-2020/04-0019, SPO-2020/04-0004</v>
          </cell>
        </row>
        <row r="13354">
          <cell r="I13354" t="str">
            <v>F</v>
          </cell>
          <cell r="J13354">
            <v>41000</v>
          </cell>
          <cell r="K13354">
            <v>41000</v>
          </cell>
          <cell r="L13354">
            <v>123000</v>
          </cell>
          <cell r="M13354" t="str">
            <v>F</v>
          </cell>
          <cell r="N13354">
            <v>3</v>
          </cell>
        </row>
        <row r="13355">
          <cell r="G13355" t="str">
            <v>SPO-2020/04-0004, SPO-2020/03-0016</v>
          </cell>
        </row>
        <row r="13355">
          <cell r="I13355" t="str">
            <v>F</v>
          </cell>
          <cell r="J13355">
            <v>20073</v>
          </cell>
          <cell r="K13355">
            <v>20073</v>
          </cell>
          <cell r="L13355">
            <v>60219</v>
          </cell>
          <cell r="M13355" t="str">
            <v>F</v>
          </cell>
          <cell r="N13355">
            <v>3</v>
          </cell>
        </row>
        <row r="13356">
          <cell r="G13356" t="str">
            <v>SPO-2020/01-0012</v>
          </cell>
        </row>
        <row r="13356">
          <cell r="I13356" t="str">
            <v>F</v>
          </cell>
          <cell r="J13356">
            <v>570</v>
          </cell>
          <cell r="K13356">
            <v>570</v>
          </cell>
          <cell r="L13356">
            <v>1710</v>
          </cell>
          <cell r="M13356" t="str">
            <v>F</v>
          </cell>
          <cell r="N13356">
            <v>3</v>
          </cell>
        </row>
        <row r="13357">
          <cell r="I13357" t="str">
            <v>F</v>
          </cell>
          <cell r="J13357">
            <v>780</v>
          </cell>
          <cell r="K13357">
            <v>780</v>
          </cell>
          <cell r="L13357">
            <v>2340</v>
          </cell>
          <cell r="M13357" t="str">
            <v>F</v>
          </cell>
          <cell r="N13357">
            <v>3</v>
          </cell>
        </row>
        <row r="13358">
          <cell r="I13358" t="str">
            <v>F</v>
          </cell>
          <cell r="J13358">
            <v>3000</v>
          </cell>
          <cell r="K13358">
            <v>3000</v>
          </cell>
          <cell r="L13358">
            <v>9000</v>
          </cell>
          <cell r="M13358" t="str">
            <v>F</v>
          </cell>
          <cell r="N13358">
            <v>3</v>
          </cell>
        </row>
        <row r="13359">
          <cell r="G13359" t="str">
            <v>SPO-2020/01-0019</v>
          </cell>
        </row>
        <row r="13359">
          <cell r="I13359" t="str">
            <v>F</v>
          </cell>
          <cell r="J13359">
            <v>11400</v>
          </cell>
          <cell r="K13359">
            <v>11400</v>
          </cell>
          <cell r="L13359">
            <v>11400</v>
          </cell>
          <cell r="M13359" t="str">
            <v>F</v>
          </cell>
          <cell r="N13359">
            <v>1</v>
          </cell>
        </row>
        <row r="13360">
          <cell r="G13360" t="str">
            <v>SPO-2019/12-0060, SPO-2020/01-0020</v>
          </cell>
        </row>
        <row r="13360">
          <cell r="I13360" t="str">
            <v>F</v>
          </cell>
          <cell r="J13360">
            <v>31870</v>
          </cell>
          <cell r="K13360">
            <v>31870</v>
          </cell>
          <cell r="L13360">
            <v>95610</v>
          </cell>
          <cell r="M13360" t="str">
            <v>F</v>
          </cell>
          <cell r="N13360">
            <v>3</v>
          </cell>
        </row>
        <row r="13361">
          <cell r="G13361" t="str">
            <v>SPO-2019/12-0059</v>
          </cell>
        </row>
        <row r="13361">
          <cell r="I13361" t="str">
            <v>F</v>
          </cell>
          <cell r="J13361">
            <v>5325</v>
          </cell>
          <cell r="K13361">
            <v>5325</v>
          </cell>
          <cell r="L13361">
            <v>15975</v>
          </cell>
          <cell r="M13361" t="str">
            <v>F</v>
          </cell>
          <cell r="N13361">
            <v>3</v>
          </cell>
        </row>
        <row r="13362">
          <cell r="G13362" t="str">
            <v>SPO-2020/01-0010, SPO-2020/01-0028</v>
          </cell>
        </row>
        <row r="13362">
          <cell r="I13362" t="str">
            <v>F</v>
          </cell>
          <cell r="J13362">
            <v>9695</v>
          </cell>
          <cell r="K13362">
            <v>9695</v>
          </cell>
          <cell r="L13362">
            <v>29085</v>
          </cell>
          <cell r="M13362" t="str">
            <v>F</v>
          </cell>
          <cell r="N13362">
            <v>3</v>
          </cell>
        </row>
        <row r="13363">
          <cell r="I13363" t="str">
            <v>F</v>
          </cell>
          <cell r="J13363">
            <v>77400</v>
          </cell>
          <cell r="K13363">
            <v>77400</v>
          </cell>
          <cell r="L13363">
            <v>232200</v>
          </cell>
          <cell r="M13363" t="str">
            <v>F</v>
          </cell>
          <cell r="N13363">
            <v>3</v>
          </cell>
        </row>
        <row r="13364">
          <cell r="F13364" t="str">
            <v>REGU5129220</v>
          </cell>
          <cell r="G13364" t="str">
            <v>GR-2019/12-0047</v>
          </cell>
          <cell r="H13364" t="str">
            <v>201910-S0060</v>
          </cell>
          <cell r="I13364" t="str">
            <v>F</v>
          </cell>
          <cell r="J13364">
            <v>14879.46</v>
          </cell>
          <cell r="K13364">
            <v>14879.46</v>
          </cell>
          <cell r="L13364">
            <v>62766.03</v>
          </cell>
          <cell r="M13364" t="str">
            <v>F</v>
          </cell>
          <cell r="N13364">
            <v>4.2183</v>
          </cell>
        </row>
        <row r="13365">
          <cell r="F13365" t="str">
            <v>TEMU7948106</v>
          </cell>
          <cell r="G13365" t="str">
            <v>GR-2019/12-0046</v>
          </cell>
        </row>
        <row r="13365">
          <cell r="I13365" t="str">
            <v>F</v>
          </cell>
          <cell r="J13365">
            <v>21057.96</v>
          </cell>
          <cell r="K13365">
            <v>21057.96</v>
          </cell>
          <cell r="L13365">
            <v>88828.79</v>
          </cell>
          <cell r="M13365" t="str">
            <v>F</v>
          </cell>
          <cell r="N13365">
            <v>4.2183</v>
          </cell>
        </row>
        <row r="13366">
          <cell r="G13366" t="str">
            <v>SPO-2020/05-0034, SPO-2020/06-0039, SPO-2020/07-0034, SPO-2020/03-0017, SPO-2020/04-0017, SPO-2020/11-0014, SPO-2019/12-0048, SPO-2020/08-0008, SPO-2020/01-0019, SPO-2020/04-0014</v>
          </cell>
        </row>
        <row r="13366">
          <cell r="I13366" t="str">
            <v>F</v>
          </cell>
          <cell r="J13366">
            <v>199100</v>
          </cell>
          <cell r="K13366">
            <v>199100</v>
          </cell>
          <cell r="L13366">
            <v>199100</v>
          </cell>
          <cell r="M13366" t="str">
            <v>F</v>
          </cell>
          <cell r="N13366">
            <v>1</v>
          </cell>
        </row>
        <row r="13367">
          <cell r="F13367" t="str">
            <v>REGU5014031</v>
          </cell>
          <cell r="G13367" t="str">
            <v>GR-2019/12-0030</v>
          </cell>
        </row>
        <row r="13367">
          <cell r="I13367" t="str">
            <v>F</v>
          </cell>
          <cell r="J13367">
            <v>145.59</v>
          </cell>
          <cell r="K13367">
            <v>145.59</v>
          </cell>
          <cell r="L13367">
            <v>614.14</v>
          </cell>
          <cell r="M13367" t="str">
            <v>F</v>
          </cell>
          <cell r="N13367">
            <v>4.2183</v>
          </cell>
        </row>
        <row r="13368">
          <cell r="F13368" t="str">
            <v>REGU5014031</v>
          </cell>
          <cell r="G13368" t="str">
            <v>GR-2019/12-0029</v>
          </cell>
          <cell r="H13368" t="str">
            <v>201908-S0007, 201907-S0005, 201906-S0014, 201910-S0090, 201904-S0026</v>
          </cell>
          <cell r="I13368" t="str">
            <v>F</v>
          </cell>
          <cell r="J13368">
            <v>16263.7</v>
          </cell>
          <cell r="K13368">
            <v>16263.7</v>
          </cell>
          <cell r="L13368">
            <v>68605.17</v>
          </cell>
          <cell r="M13368" t="str">
            <v>F</v>
          </cell>
          <cell r="N13368">
            <v>4.2183</v>
          </cell>
        </row>
        <row r="13369">
          <cell r="I13369" t="str">
            <v>F</v>
          </cell>
          <cell r="J13369">
            <v>11000</v>
          </cell>
          <cell r="K13369">
            <v>11000</v>
          </cell>
          <cell r="L13369">
            <v>33000</v>
          </cell>
          <cell r="M13369" t="str">
            <v>F</v>
          </cell>
          <cell r="N13369">
            <v>3</v>
          </cell>
        </row>
        <row r="13370">
          <cell r="F13370" t="str">
            <v>CXDU1134371</v>
          </cell>
          <cell r="G13370" t="str">
            <v>GR-2019/12-0025</v>
          </cell>
          <cell r="H13370" t="str">
            <v>201908-S0076, 201904-S0026</v>
          </cell>
          <cell r="I13370" t="str">
            <v>F</v>
          </cell>
          <cell r="J13370">
            <v>15031.34</v>
          </cell>
          <cell r="K13370">
            <v>15031.34</v>
          </cell>
          <cell r="L13370">
            <v>63406.7</v>
          </cell>
          <cell r="M13370" t="str">
            <v>F</v>
          </cell>
          <cell r="N13370">
            <v>4.2183</v>
          </cell>
        </row>
        <row r="13371">
          <cell r="I13371" t="str">
            <v>F</v>
          </cell>
          <cell r="J13371">
            <v>21050</v>
          </cell>
          <cell r="K13371">
            <v>21050</v>
          </cell>
          <cell r="L13371">
            <v>63150</v>
          </cell>
          <cell r="M13371" t="str">
            <v>F</v>
          </cell>
          <cell r="N13371">
            <v>3</v>
          </cell>
        </row>
        <row r="13372">
          <cell r="F13372" t="str">
            <v>TCLU5049001</v>
          </cell>
          <cell r="G13372" t="str">
            <v>GR-2019/12-0022</v>
          </cell>
          <cell r="H13372" t="str">
            <v>201909-S0066</v>
          </cell>
          <cell r="I13372" t="str">
            <v>F</v>
          </cell>
          <cell r="J13372">
            <v>69984.99</v>
          </cell>
          <cell r="K13372">
            <v>69984.99</v>
          </cell>
          <cell r="L13372">
            <v>69984.99</v>
          </cell>
          <cell r="M13372" t="str">
            <v>F</v>
          </cell>
          <cell r="N13372">
            <v>1</v>
          </cell>
        </row>
        <row r="13373">
          <cell r="G13373" t="str">
            <v>SPO-2020/01-0020, SPO-2019/12-0060</v>
          </cell>
        </row>
        <row r="13373">
          <cell r="I13373" t="str">
            <v>F</v>
          </cell>
          <cell r="J13373">
            <v>4282.6</v>
          </cell>
          <cell r="K13373">
            <v>4282.6</v>
          </cell>
          <cell r="L13373">
            <v>12847.8</v>
          </cell>
          <cell r="M13373" t="str">
            <v>F</v>
          </cell>
          <cell r="N13373">
            <v>3</v>
          </cell>
        </row>
        <row r="13374">
          <cell r="F13374" t="str">
            <v>TCLU5049001</v>
          </cell>
          <cell r="G13374" t="str">
            <v>GR-2019/12-0021</v>
          </cell>
          <cell r="H13374" t="str">
            <v>201911-S0023</v>
          </cell>
          <cell r="I13374" t="str">
            <v>F</v>
          </cell>
          <cell r="J13374">
            <v>1091.96</v>
          </cell>
          <cell r="K13374">
            <v>1091.96</v>
          </cell>
          <cell r="L13374">
            <v>1091.96</v>
          </cell>
          <cell r="M13374" t="str">
            <v>F</v>
          </cell>
          <cell r="N13374">
            <v>1</v>
          </cell>
        </row>
        <row r="13375">
          <cell r="F13375" t="str">
            <v>TCLU5049001</v>
          </cell>
          <cell r="G13375" t="str">
            <v>GR-2019/12-0020</v>
          </cell>
          <cell r="H13375" t="str">
            <v>201911-S0015, 201909-S0030, 201911-S0062, 201911-S0054, 201910-S0052, 201911-S0035</v>
          </cell>
          <cell r="I13375" t="str">
            <v>F</v>
          </cell>
          <cell r="J13375">
            <v>69658.21</v>
          </cell>
          <cell r="K13375">
            <v>69658.21</v>
          </cell>
          <cell r="L13375">
            <v>69658.21</v>
          </cell>
          <cell r="M13375" t="str">
            <v>F</v>
          </cell>
          <cell r="N13375">
            <v>1</v>
          </cell>
        </row>
        <row r="13376">
          <cell r="G13376" t="str">
            <v>GR-2019/11-0083</v>
          </cell>
        </row>
        <row r="13376">
          <cell r="I13376" t="str">
            <v>F</v>
          </cell>
          <cell r="J13376">
            <v>12.5</v>
          </cell>
          <cell r="K13376">
            <v>12.5</v>
          </cell>
          <cell r="L13376">
            <v>12.5</v>
          </cell>
          <cell r="M13376" t="str">
            <v>F</v>
          </cell>
          <cell r="N13376">
            <v>1</v>
          </cell>
        </row>
        <row r="13377">
          <cell r="G13377" t="str">
            <v>GR-2019/11-0082</v>
          </cell>
        </row>
        <row r="13377">
          <cell r="I13377" t="str">
            <v>F</v>
          </cell>
          <cell r="J13377">
            <v>0.9</v>
          </cell>
          <cell r="K13377">
            <v>0.9</v>
          </cell>
          <cell r="L13377">
            <v>0.9</v>
          </cell>
          <cell r="M13377" t="str">
            <v>F</v>
          </cell>
          <cell r="N13377">
            <v>1</v>
          </cell>
        </row>
        <row r="13378">
          <cell r="G13378" t="str">
            <v>SPO-2020/03-0017, SPO-2020/01-0019</v>
          </cell>
        </row>
        <row r="13378">
          <cell r="I13378" t="str">
            <v>F</v>
          </cell>
          <cell r="J13378">
            <v>17600</v>
          </cell>
          <cell r="K13378">
            <v>17600</v>
          </cell>
          <cell r="L13378">
            <v>17600</v>
          </cell>
          <cell r="M13378" t="str">
            <v>F</v>
          </cell>
          <cell r="N13378">
            <v>1</v>
          </cell>
        </row>
        <row r="13379">
          <cell r="G13379" t="str">
            <v>GR-2019/11-0085</v>
          </cell>
        </row>
        <row r="13379">
          <cell r="I13379" t="str">
            <v>F</v>
          </cell>
          <cell r="J13379">
            <v>7796.4</v>
          </cell>
          <cell r="K13379">
            <v>7796.4</v>
          </cell>
          <cell r="L13379">
            <v>7796.4</v>
          </cell>
          <cell r="M13379" t="str">
            <v>F</v>
          </cell>
          <cell r="N13379">
            <v>1</v>
          </cell>
        </row>
        <row r="13380">
          <cell r="F13380" t="str">
            <v>ECMU9829330</v>
          </cell>
          <cell r="G13380" t="str">
            <v>GR-2019/12-0028</v>
          </cell>
          <cell r="H13380" t="str">
            <v>201907-S0041, 201908-S0005, 201905-S0005, 201908-S0029, 201909-S0066, 201907-S0017</v>
          </cell>
          <cell r="I13380" t="str">
            <v>F</v>
          </cell>
          <cell r="J13380">
            <v>115776.73</v>
          </cell>
          <cell r="K13380">
            <v>115776.73</v>
          </cell>
          <cell r="L13380">
            <v>115776.73</v>
          </cell>
          <cell r="M13380" t="str">
            <v>F</v>
          </cell>
          <cell r="N13380">
            <v>1</v>
          </cell>
        </row>
        <row r="13381">
          <cell r="G13381" t="str">
            <v>SPO-2020/01-0013</v>
          </cell>
        </row>
        <row r="13381">
          <cell r="I13381" t="str">
            <v>F</v>
          </cell>
          <cell r="J13381">
            <v>380</v>
          </cell>
          <cell r="K13381">
            <v>380</v>
          </cell>
          <cell r="L13381">
            <v>1140</v>
          </cell>
          <cell r="M13381" t="str">
            <v>F</v>
          </cell>
          <cell r="N13381">
            <v>3</v>
          </cell>
        </row>
        <row r="13382">
          <cell r="I13382" t="str">
            <v>F</v>
          </cell>
          <cell r="J13382">
            <v>1710.72</v>
          </cell>
          <cell r="K13382">
            <v>1710.72</v>
          </cell>
          <cell r="L13382">
            <v>5132.16</v>
          </cell>
          <cell r="M13382" t="str">
            <v>F</v>
          </cell>
          <cell r="N13382">
            <v>3</v>
          </cell>
        </row>
        <row r="13383">
          <cell r="G13383" t="str">
            <v>SPO-2020/01-0025</v>
          </cell>
        </row>
        <row r="13383">
          <cell r="I13383" t="str">
            <v>F</v>
          </cell>
          <cell r="J13383">
            <v>6264</v>
          </cell>
          <cell r="K13383">
            <v>6264</v>
          </cell>
          <cell r="L13383">
            <v>6264</v>
          </cell>
          <cell r="M13383" t="str">
            <v>F</v>
          </cell>
          <cell r="N13383">
            <v>1</v>
          </cell>
        </row>
        <row r="13384">
          <cell r="G13384" t="str">
            <v>SPO-2021/05-0006, SPO-2020/07-0015, SPO-2019/12-0018, SPO-2019/12-0016, SPO-2021/05-0030, SPO-2020/03-0001</v>
          </cell>
        </row>
        <row r="13384">
          <cell r="I13384" t="str">
            <v>F</v>
          </cell>
          <cell r="J13384">
            <v>45000</v>
          </cell>
          <cell r="K13384">
            <v>45000</v>
          </cell>
          <cell r="L13384">
            <v>135000</v>
          </cell>
          <cell r="M13384" t="str">
            <v>F</v>
          </cell>
          <cell r="N13384">
            <v>3</v>
          </cell>
        </row>
        <row r="13385">
          <cell r="G13385" t="str">
            <v>GR-2019/11-0062</v>
          </cell>
        </row>
        <row r="13385">
          <cell r="I13385" t="str">
            <v>F</v>
          </cell>
          <cell r="J13385">
            <v>401.7</v>
          </cell>
          <cell r="K13385">
            <v>401.7</v>
          </cell>
          <cell r="L13385">
            <v>401.7</v>
          </cell>
          <cell r="M13385" t="str">
            <v>F</v>
          </cell>
          <cell r="N13385">
            <v>1</v>
          </cell>
        </row>
        <row r="13386">
          <cell r="F13386" t="str">
            <v>OOCU6839662</v>
          </cell>
          <cell r="G13386" t="str">
            <v>GR-2019/12-0009</v>
          </cell>
          <cell r="H13386" t="str">
            <v>201907-S0059</v>
          </cell>
          <cell r="I13386" t="str">
            <v>F</v>
          </cell>
          <cell r="J13386">
            <v>124163.53</v>
          </cell>
          <cell r="K13386">
            <v>124163.53</v>
          </cell>
          <cell r="L13386">
            <v>124163.53</v>
          </cell>
          <cell r="M13386" t="str">
            <v>F</v>
          </cell>
          <cell r="N13386">
            <v>1</v>
          </cell>
        </row>
        <row r="13387">
          <cell r="F13387" t="str">
            <v>OOCU6839662</v>
          </cell>
          <cell r="G13387" t="str">
            <v>GR-2019/12-0008</v>
          </cell>
          <cell r="H13387" t="str">
            <v>201909-S0063, 201909-S0026, 201911-S0013, 201910-S0034, 201910-S0033, 201909-S0034, 201906-S0034, 201906-S0001, 201910-S0054, 201909-S0032, 201911-S0021, 201908-S0061, 201910-S0043, 201910-S0057</v>
          </cell>
          <cell r="I13387" t="str">
            <v>F</v>
          </cell>
          <cell r="J13387">
            <v>216481.6</v>
          </cell>
          <cell r="K13387">
            <v>216481.6</v>
          </cell>
          <cell r="L13387">
            <v>216481.6</v>
          </cell>
          <cell r="M13387" t="str">
            <v>F</v>
          </cell>
          <cell r="N13387">
            <v>1</v>
          </cell>
        </row>
        <row r="13388">
          <cell r="G13388" t="str">
            <v>SPO-2020/06-0025</v>
          </cell>
        </row>
        <row r="13388">
          <cell r="I13388" t="str">
            <v>F</v>
          </cell>
          <cell r="J13388">
            <v>28362</v>
          </cell>
          <cell r="K13388">
            <v>28362</v>
          </cell>
          <cell r="L13388">
            <v>85086</v>
          </cell>
          <cell r="M13388" t="str">
            <v>F</v>
          </cell>
          <cell r="N13388">
            <v>3</v>
          </cell>
        </row>
        <row r="13389">
          <cell r="F13389" t="str">
            <v>CAXU8001959</v>
          </cell>
          <cell r="G13389" t="str">
            <v>GR-2019/12-0007</v>
          </cell>
          <cell r="H13389" t="str">
            <v>201903-S0055, 201909-S0004</v>
          </cell>
          <cell r="I13389" t="str">
            <v>F</v>
          </cell>
          <cell r="J13389">
            <v>17595.97</v>
          </cell>
          <cell r="K13389">
            <v>17595.97</v>
          </cell>
          <cell r="L13389">
            <v>73989.29</v>
          </cell>
          <cell r="M13389" t="str">
            <v>F</v>
          </cell>
          <cell r="N13389">
            <v>4.2049</v>
          </cell>
        </row>
        <row r="13390">
          <cell r="G13390" t="str">
            <v>GR-2019/11-0063</v>
          </cell>
        </row>
        <row r="13390">
          <cell r="I13390" t="str">
            <v>F</v>
          </cell>
          <cell r="J13390">
            <v>251.1</v>
          </cell>
          <cell r="K13390">
            <v>251.1</v>
          </cell>
          <cell r="L13390">
            <v>251.1</v>
          </cell>
          <cell r="M13390" t="str">
            <v>F</v>
          </cell>
          <cell r="N13390">
            <v>1</v>
          </cell>
        </row>
        <row r="13391">
          <cell r="G13391" t="str">
            <v>GR-2019/11-0080</v>
          </cell>
        </row>
        <row r="13391">
          <cell r="I13391" t="str">
            <v>F</v>
          </cell>
          <cell r="J13391">
            <v>533.72</v>
          </cell>
          <cell r="K13391">
            <v>533.72</v>
          </cell>
          <cell r="L13391">
            <v>533.72</v>
          </cell>
          <cell r="M13391" t="str">
            <v>F</v>
          </cell>
          <cell r="N13391">
            <v>1</v>
          </cell>
        </row>
        <row r="13392">
          <cell r="G13392" t="str">
            <v>SPO-2020/07-0021, SPO-2020/09-0021, SPO-2020/05-0005, SPO-2019/12-0021, SPO-2019/12-0023</v>
          </cell>
        </row>
        <row r="13392">
          <cell r="I13392" t="str">
            <v>F</v>
          </cell>
          <cell r="J13392">
            <v>45946</v>
          </cell>
          <cell r="K13392">
            <v>45946</v>
          </cell>
          <cell r="L13392">
            <v>137838</v>
          </cell>
          <cell r="M13392" t="str">
            <v>F</v>
          </cell>
          <cell r="N13392">
            <v>3</v>
          </cell>
        </row>
        <row r="13393">
          <cell r="G13393" t="str">
            <v>GR-2019/11-0079</v>
          </cell>
        </row>
        <row r="13393">
          <cell r="I13393" t="str">
            <v>F</v>
          </cell>
          <cell r="J13393">
            <v>70.17</v>
          </cell>
          <cell r="K13393">
            <v>70.17</v>
          </cell>
          <cell r="L13393">
            <v>70.17</v>
          </cell>
          <cell r="M13393" t="str">
            <v>T</v>
          </cell>
          <cell r="N13393">
            <v>1</v>
          </cell>
        </row>
        <row r="13394">
          <cell r="F13394" t="str">
            <v>KOCU4255670</v>
          </cell>
          <cell r="G13394" t="str">
            <v>GR-2019/11-0094</v>
          </cell>
        </row>
        <row r="13394">
          <cell r="I13394" t="str">
            <v>F</v>
          </cell>
          <cell r="J13394">
            <v>1143.36</v>
          </cell>
          <cell r="K13394">
            <v>1143.36</v>
          </cell>
          <cell r="L13394">
            <v>4834.24</v>
          </cell>
          <cell r="M13394" t="str">
            <v>F</v>
          </cell>
          <cell r="N13394">
            <v>4.2281</v>
          </cell>
        </row>
        <row r="13395">
          <cell r="G13395" t="str">
            <v>SPO-2020/04-0004, SPO-2020/01-0032, SPO-2020/04-0019, SPO-2020/03-0016</v>
          </cell>
        </row>
        <row r="13395">
          <cell r="I13395" t="str">
            <v>F</v>
          </cell>
          <cell r="J13395">
            <v>41000</v>
          </cell>
          <cell r="K13395">
            <v>41000</v>
          </cell>
          <cell r="L13395">
            <v>123000</v>
          </cell>
          <cell r="M13395" t="str">
            <v>F</v>
          </cell>
          <cell r="N13395">
            <v>3</v>
          </cell>
        </row>
        <row r="13396">
          <cell r="G13396" t="str">
            <v>SPO-2020/01-0020</v>
          </cell>
        </row>
        <row r="13396">
          <cell r="I13396" t="str">
            <v>F</v>
          </cell>
          <cell r="J13396">
            <v>2700</v>
          </cell>
          <cell r="K13396">
            <v>2700</v>
          </cell>
          <cell r="L13396">
            <v>8100</v>
          </cell>
          <cell r="M13396" t="str">
            <v>F</v>
          </cell>
          <cell r="N13396">
            <v>3</v>
          </cell>
        </row>
        <row r="13397">
          <cell r="F13397" t="str">
            <v>GLDU7588622</v>
          </cell>
          <cell r="G13397" t="str">
            <v>GR-2019/12-0016</v>
          </cell>
          <cell r="H13397" t="str">
            <v>201907-S0014, 201811-S0042, 201811-S0054, 201909-S0052, 201908-S0012, 201910-S0010, 201910-S0060, 201908-S0045, 201908-S0007</v>
          </cell>
          <cell r="I13397" t="str">
            <v>F</v>
          </cell>
          <cell r="J13397">
            <v>22554.72</v>
          </cell>
          <cell r="K13397">
            <v>22554.72</v>
          </cell>
          <cell r="L13397">
            <v>94840.34</v>
          </cell>
          <cell r="M13397" t="str">
            <v>F</v>
          </cell>
          <cell r="N13397">
            <v>4.2049</v>
          </cell>
        </row>
        <row r="13398">
          <cell r="I13398" t="str">
            <v>T</v>
          </cell>
          <cell r="J13398">
            <v>19968</v>
          </cell>
          <cell r="K13398">
            <v>19968</v>
          </cell>
          <cell r="L13398">
            <v>59904</v>
          </cell>
          <cell r="M13398" t="str">
            <v>F</v>
          </cell>
          <cell r="N13398">
            <v>3</v>
          </cell>
        </row>
        <row r="13399">
          <cell r="F13399" t="str">
            <v>REGU5048411</v>
          </cell>
          <cell r="G13399" t="str">
            <v>GR-2019/12-0013</v>
          </cell>
        </row>
        <row r="13399">
          <cell r="I13399" t="str">
            <v>F</v>
          </cell>
          <cell r="J13399">
            <v>19516.86</v>
          </cell>
          <cell r="K13399">
            <v>19516.86</v>
          </cell>
          <cell r="L13399">
            <v>82066.44</v>
          </cell>
          <cell r="M13399" t="str">
            <v>F</v>
          </cell>
          <cell r="N13399">
            <v>4.2049</v>
          </cell>
        </row>
        <row r="13400">
          <cell r="G13400" t="str">
            <v>GR-2019/11-0056</v>
          </cell>
        </row>
        <row r="13400">
          <cell r="I13400" t="str">
            <v>F</v>
          </cell>
          <cell r="J13400">
            <v>1312.56</v>
          </cell>
          <cell r="K13400">
            <v>1312.56</v>
          </cell>
          <cell r="L13400">
            <v>1312.56</v>
          </cell>
          <cell r="M13400" t="str">
            <v>F</v>
          </cell>
          <cell r="N13400">
            <v>1</v>
          </cell>
        </row>
        <row r="13401">
          <cell r="F13401" t="str">
            <v>HMMU6081397</v>
          </cell>
          <cell r="G13401" t="str">
            <v>GR-2019/12-0012</v>
          </cell>
          <cell r="H13401" t="str">
            <v>201904-S0005</v>
          </cell>
          <cell r="I13401" t="str">
            <v>F</v>
          </cell>
          <cell r="J13401">
            <v>19160.55</v>
          </cell>
          <cell r="K13401">
            <v>19160.55</v>
          </cell>
          <cell r="L13401">
            <v>80568.2</v>
          </cell>
          <cell r="M13401" t="str">
            <v>F</v>
          </cell>
          <cell r="N13401">
            <v>4.2049</v>
          </cell>
        </row>
        <row r="13402">
          <cell r="G13402" t="str">
            <v>GR-2019/11-0057</v>
          </cell>
        </row>
        <row r="13402">
          <cell r="I13402" t="str">
            <v>F</v>
          </cell>
          <cell r="J13402">
            <v>28.8</v>
          </cell>
          <cell r="K13402">
            <v>28.8</v>
          </cell>
          <cell r="L13402">
            <v>28.8</v>
          </cell>
          <cell r="M13402" t="str">
            <v>T</v>
          </cell>
          <cell r="N13402">
            <v>1</v>
          </cell>
        </row>
        <row r="13403">
          <cell r="G13403" t="str">
            <v>GR-2019/11-0055</v>
          </cell>
        </row>
        <row r="13403">
          <cell r="I13403" t="str">
            <v>F</v>
          </cell>
          <cell r="J13403">
            <v>4585.75</v>
          </cell>
          <cell r="K13403">
            <v>4585.75</v>
          </cell>
          <cell r="L13403">
            <v>4585.75</v>
          </cell>
          <cell r="M13403" t="str">
            <v>F</v>
          </cell>
          <cell r="N13403">
            <v>1</v>
          </cell>
        </row>
        <row r="13404">
          <cell r="I13404" t="str">
            <v>F</v>
          </cell>
          <cell r="J13404">
            <v>828</v>
          </cell>
          <cell r="K13404">
            <v>828</v>
          </cell>
          <cell r="L13404">
            <v>2484</v>
          </cell>
          <cell r="M13404" t="str">
            <v>F</v>
          </cell>
          <cell r="N13404">
            <v>3</v>
          </cell>
        </row>
        <row r="13405">
          <cell r="G13405" t="str">
            <v>SPO-2019/12-0039</v>
          </cell>
        </row>
        <row r="13405">
          <cell r="I13405" t="str">
            <v>F</v>
          </cell>
          <cell r="J13405">
            <v>3960</v>
          </cell>
          <cell r="K13405">
            <v>3960</v>
          </cell>
          <cell r="L13405">
            <v>11880</v>
          </cell>
          <cell r="M13405" t="str">
            <v>F</v>
          </cell>
          <cell r="N13405">
            <v>3</v>
          </cell>
        </row>
        <row r="13406">
          <cell r="G13406" t="str">
            <v>SPO-2019/12-0018, SPO-2019/12-0017</v>
          </cell>
        </row>
        <row r="13406">
          <cell r="I13406" t="str">
            <v>F</v>
          </cell>
          <cell r="J13406">
            <v>10500</v>
          </cell>
          <cell r="K13406">
            <v>10500</v>
          </cell>
          <cell r="L13406">
            <v>31500</v>
          </cell>
          <cell r="M13406" t="str">
            <v>F</v>
          </cell>
          <cell r="N13406">
            <v>3</v>
          </cell>
        </row>
        <row r="13407">
          <cell r="G13407" t="str">
            <v>SPO-2020/08-0002</v>
          </cell>
        </row>
        <row r="13407">
          <cell r="I13407" t="str">
            <v>F</v>
          </cell>
          <cell r="J13407">
            <v>11535</v>
          </cell>
          <cell r="K13407">
            <v>11535</v>
          </cell>
          <cell r="L13407">
            <v>34605</v>
          </cell>
          <cell r="M13407" t="str">
            <v>F</v>
          </cell>
          <cell r="N13407">
            <v>3</v>
          </cell>
        </row>
        <row r="13408">
          <cell r="G13408" t="str">
            <v>SPO-2019/12-0048, SPO-2020/03-0017</v>
          </cell>
        </row>
        <row r="13408">
          <cell r="I13408" t="str">
            <v>F</v>
          </cell>
          <cell r="J13408">
            <v>17850</v>
          </cell>
          <cell r="K13408">
            <v>17850</v>
          </cell>
          <cell r="L13408">
            <v>17850</v>
          </cell>
          <cell r="M13408" t="str">
            <v>F</v>
          </cell>
          <cell r="N13408">
            <v>1</v>
          </cell>
        </row>
        <row r="13409">
          <cell r="G13409" t="str">
            <v>SPO-2020/01-0011</v>
          </cell>
        </row>
        <row r="13409">
          <cell r="I13409" t="str">
            <v>F</v>
          </cell>
          <cell r="J13409">
            <v>14352</v>
          </cell>
          <cell r="K13409">
            <v>14352</v>
          </cell>
          <cell r="L13409">
            <v>2927808</v>
          </cell>
          <cell r="M13409" t="str">
            <v>F</v>
          </cell>
          <cell r="N13409">
            <v>204</v>
          </cell>
        </row>
        <row r="13410">
          <cell r="G13410" t="str">
            <v>GR-2019/11-0050</v>
          </cell>
        </row>
        <row r="13410">
          <cell r="I13410" t="str">
            <v>F</v>
          </cell>
          <cell r="J13410">
            <v>980.16</v>
          </cell>
          <cell r="K13410">
            <v>980.16</v>
          </cell>
          <cell r="L13410">
            <v>980.16</v>
          </cell>
          <cell r="M13410" t="str">
            <v>F</v>
          </cell>
          <cell r="N13410">
            <v>1</v>
          </cell>
        </row>
        <row r="13411">
          <cell r="G13411" t="str">
            <v>GR-2019/11-0049</v>
          </cell>
        </row>
        <row r="13411">
          <cell r="I13411" t="str">
            <v>F</v>
          </cell>
          <cell r="J13411">
            <v>56.08</v>
          </cell>
          <cell r="K13411">
            <v>56.08</v>
          </cell>
          <cell r="L13411">
            <v>56.08</v>
          </cell>
          <cell r="M13411" t="str">
            <v>F</v>
          </cell>
          <cell r="N13411">
            <v>1</v>
          </cell>
        </row>
        <row r="13412">
          <cell r="G13412" t="str">
            <v>SPO-2020/01-0028</v>
          </cell>
        </row>
        <row r="13412">
          <cell r="I13412" t="str">
            <v>F</v>
          </cell>
          <cell r="J13412">
            <v>6680</v>
          </cell>
          <cell r="K13412">
            <v>6680</v>
          </cell>
          <cell r="L13412">
            <v>20040</v>
          </cell>
          <cell r="M13412" t="str">
            <v>F</v>
          </cell>
          <cell r="N13412">
            <v>3</v>
          </cell>
        </row>
        <row r="13413">
          <cell r="I13413" t="str">
            <v>T</v>
          </cell>
          <cell r="J13413">
            <v>0</v>
          </cell>
          <cell r="K13413">
            <v>0</v>
          </cell>
          <cell r="L13413">
            <v>0</v>
          </cell>
          <cell r="M13413" t="str">
            <v>F</v>
          </cell>
          <cell r="N13413">
            <v>1</v>
          </cell>
        </row>
        <row r="13414">
          <cell r="G13414" t="str">
            <v>GR-2019/11-0048</v>
          </cell>
        </row>
        <row r="13414">
          <cell r="I13414" t="str">
            <v>F</v>
          </cell>
          <cell r="J13414">
            <v>28.04</v>
          </cell>
          <cell r="K13414">
            <v>28.04</v>
          </cell>
          <cell r="L13414">
            <v>28.04</v>
          </cell>
          <cell r="M13414" t="str">
            <v>F</v>
          </cell>
          <cell r="N13414">
            <v>1</v>
          </cell>
        </row>
        <row r="13415">
          <cell r="G13415" t="str">
            <v>GR-2019/11-0042</v>
          </cell>
        </row>
        <row r="13415">
          <cell r="I13415" t="str">
            <v>F</v>
          </cell>
          <cell r="J13415">
            <v>48</v>
          </cell>
          <cell r="K13415">
            <v>48</v>
          </cell>
          <cell r="L13415">
            <v>48</v>
          </cell>
          <cell r="M13415" t="str">
            <v>F</v>
          </cell>
          <cell r="N13415">
            <v>1</v>
          </cell>
        </row>
        <row r="13416">
          <cell r="G13416" t="str">
            <v>SPO-2020/01-0035, SPO-2020/06-0006, SPO-2020/07-0007</v>
          </cell>
        </row>
        <row r="13416">
          <cell r="I13416" t="str">
            <v>F</v>
          </cell>
          <cell r="J13416">
            <v>11060</v>
          </cell>
          <cell r="K13416">
            <v>11060</v>
          </cell>
          <cell r="L13416">
            <v>33180</v>
          </cell>
          <cell r="M13416" t="str">
            <v>F</v>
          </cell>
          <cell r="N13416">
            <v>3</v>
          </cell>
        </row>
        <row r="13417">
          <cell r="G13417" t="str">
            <v>SPO-2020/01-0028</v>
          </cell>
        </row>
        <row r="13417">
          <cell r="I13417" t="str">
            <v>F</v>
          </cell>
          <cell r="J13417">
            <v>1959.2</v>
          </cell>
          <cell r="K13417">
            <v>1959.2</v>
          </cell>
          <cell r="L13417">
            <v>5877.6</v>
          </cell>
          <cell r="M13417" t="str">
            <v>F</v>
          </cell>
          <cell r="N13417">
            <v>3</v>
          </cell>
        </row>
        <row r="13418">
          <cell r="G13418" t="str">
            <v>SPO-2020/04-0008, SPO-2020/01-0024, SPO-2020/07-0025, SPO-2020/01-0011, SPO-2019/12-0012</v>
          </cell>
        </row>
        <row r="13418">
          <cell r="I13418" t="str">
            <v>F</v>
          </cell>
          <cell r="J13418">
            <v>49145</v>
          </cell>
          <cell r="K13418">
            <v>49145</v>
          </cell>
          <cell r="L13418">
            <v>147435</v>
          </cell>
          <cell r="M13418" t="str">
            <v>F</v>
          </cell>
          <cell r="N13418">
            <v>3</v>
          </cell>
        </row>
        <row r="13419">
          <cell r="G13419" t="str">
            <v>SPO-2020/05-0031, SPO-2020/01-0048, SPO-2020/05-0032, SPO-2020/08-0044, SPO-2019/12-0037, SPO-2020/08-0046, SPO-2019/12-0054, SPO-2019/12-0036, SPO-2020/01-0047, SPO-2020/10-0004</v>
          </cell>
        </row>
        <row r="13419">
          <cell r="I13419" t="str">
            <v>F</v>
          </cell>
          <cell r="J13419">
            <v>101461</v>
          </cell>
          <cell r="K13419">
            <v>101461</v>
          </cell>
          <cell r="L13419">
            <v>304383</v>
          </cell>
          <cell r="M13419" t="str">
            <v>F</v>
          </cell>
          <cell r="N13419">
            <v>3</v>
          </cell>
        </row>
        <row r="13420">
          <cell r="G13420" t="str">
            <v>SPO-2020/10-0002, SPO-2020/04-0002, SPO-2020/05-0001, SPO-2020/01-0022, SPO-2020/01-0023, SPO-2020/03-0005, SPO-2019/12-0019</v>
          </cell>
        </row>
        <row r="13420">
          <cell r="I13420" t="str">
            <v>F</v>
          </cell>
          <cell r="J13420">
            <v>62621.6</v>
          </cell>
          <cell r="K13420">
            <v>62621.6</v>
          </cell>
          <cell r="L13420">
            <v>187864.8</v>
          </cell>
          <cell r="M13420" t="str">
            <v>F</v>
          </cell>
          <cell r="N13420">
            <v>3</v>
          </cell>
        </row>
        <row r="13421">
          <cell r="G13421" t="str">
            <v>SPO-2019/12-0059</v>
          </cell>
        </row>
        <row r="13421">
          <cell r="I13421" t="str">
            <v>F</v>
          </cell>
          <cell r="J13421">
            <v>29210.4</v>
          </cell>
          <cell r="K13421">
            <v>29210.4</v>
          </cell>
          <cell r="L13421">
            <v>87631.2</v>
          </cell>
          <cell r="M13421" t="str">
            <v>F</v>
          </cell>
          <cell r="N13421">
            <v>3</v>
          </cell>
        </row>
        <row r="13422">
          <cell r="G13422" t="str">
            <v>SPO-2020/01-0009</v>
          </cell>
        </row>
        <row r="13422">
          <cell r="I13422" t="str">
            <v>F</v>
          </cell>
          <cell r="J13422">
            <v>3240.6</v>
          </cell>
          <cell r="K13422">
            <v>3240.6</v>
          </cell>
          <cell r="L13422">
            <v>9721.8</v>
          </cell>
          <cell r="M13422" t="str">
            <v>F</v>
          </cell>
          <cell r="N13422">
            <v>3</v>
          </cell>
        </row>
        <row r="13423">
          <cell r="G13423" t="str">
            <v>SPO-2020/01-0026, SPO-2019/11-0037</v>
          </cell>
        </row>
        <row r="13423">
          <cell r="I13423" t="str">
            <v>F</v>
          </cell>
          <cell r="J13423">
            <v>2360</v>
          </cell>
          <cell r="K13423">
            <v>2360</v>
          </cell>
          <cell r="L13423">
            <v>7080</v>
          </cell>
          <cell r="M13423" t="str">
            <v>F</v>
          </cell>
          <cell r="N13423">
            <v>3</v>
          </cell>
        </row>
        <row r="13424">
          <cell r="G13424" t="str">
            <v>SPO-2020/01-0020, SPO-2019/12-0060</v>
          </cell>
        </row>
        <row r="13424">
          <cell r="I13424" t="str">
            <v>F</v>
          </cell>
          <cell r="J13424">
            <v>58338.2</v>
          </cell>
          <cell r="K13424">
            <v>58338.2</v>
          </cell>
          <cell r="L13424">
            <v>525043.8</v>
          </cell>
          <cell r="M13424" t="str">
            <v>F</v>
          </cell>
          <cell r="N13424">
            <v>9</v>
          </cell>
        </row>
        <row r="13425">
          <cell r="G13425" t="str">
            <v>GR-2019/11-0047</v>
          </cell>
        </row>
        <row r="13425">
          <cell r="I13425" t="str">
            <v>F</v>
          </cell>
          <cell r="J13425">
            <v>4630.69</v>
          </cell>
          <cell r="K13425">
            <v>4630.69</v>
          </cell>
          <cell r="L13425">
            <v>4630.69</v>
          </cell>
          <cell r="M13425" t="str">
            <v>F</v>
          </cell>
          <cell r="N13425">
            <v>1</v>
          </cell>
        </row>
        <row r="13426">
          <cell r="G13426" t="str">
            <v>SPO-2019/12-0040, SPO-2019/12-0022</v>
          </cell>
        </row>
        <row r="13426">
          <cell r="I13426" t="str">
            <v>F</v>
          </cell>
          <cell r="J13426">
            <v>48860</v>
          </cell>
          <cell r="K13426">
            <v>48860</v>
          </cell>
          <cell r="L13426">
            <v>146580</v>
          </cell>
          <cell r="M13426" t="str">
            <v>F</v>
          </cell>
          <cell r="N13426">
            <v>3</v>
          </cell>
        </row>
        <row r="13427">
          <cell r="F13427" t="str">
            <v>MSKU8908094</v>
          </cell>
          <cell r="G13427" t="str">
            <v>GR-2019/11-0078</v>
          </cell>
          <cell r="H13427" t="str">
            <v>201910-S0049, 201910-S0002</v>
          </cell>
          <cell r="I13427" t="str">
            <v>F</v>
          </cell>
          <cell r="J13427">
            <v>72564.95</v>
          </cell>
          <cell r="K13427">
            <v>72564.95</v>
          </cell>
          <cell r="L13427">
            <v>72564.95</v>
          </cell>
          <cell r="M13427" t="str">
            <v>F</v>
          </cell>
          <cell r="N13427">
            <v>1</v>
          </cell>
        </row>
        <row r="13428">
          <cell r="G13428" t="str">
            <v>SPO-2019/12-0010, SPO-2020/01-0029</v>
          </cell>
        </row>
        <row r="13428">
          <cell r="I13428" t="str">
            <v>F</v>
          </cell>
          <cell r="J13428">
            <v>56173.4</v>
          </cell>
          <cell r="K13428">
            <v>56173.4</v>
          </cell>
          <cell r="L13428">
            <v>168520.2</v>
          </cell>
          <cell r="M13428" t="str">
            <v>F</v>
          </cell>
          <cell r="N13428">
            <v>3</v>
          </cell>
        </row>
        <row r="13429">
          <cell r="F13429" t="str">
            <v>MSKU8908094</v>
          </cell>
          <cell r="G13429" t="str">
            <v>GR-2019/11-0077</v>
          </cell>
          <cell r="H13429" t="str">
            <v>201909-S0055, 201812-S0009, 201810-S0098</v>
          </cell>
          <cell r="I13429" t="str">
            <v>F</v>
          </cell>
          <cell r="J13429">
            <v>47424.07</v>
          </cell>
          <cell r="K13429">
            <v>47424.07</v>
          </cell>
          <cell r="L13429">
            <v>47424.07</v>
          </cell>
          <cell r="M13429" t="str">
            <v>F</v>
          </cell>
          <cell r="N13429">
            <v>1</v>
          </cell>
        </row>
        <row r="13430">
          <cell r="F13430" t="str">
            <v>MSKU8908094</v>
          </cell>
          <cell r="G13430" t="str">
            <v>GR-2019/11-0076</v>
          </cell>
          <cell r="H13430" t="str">
            <v>201910-S0056</v>
          </cell>
          <cell r="I13430" t="str">
            <v>F</v>
          </cell>
          <cell r="J13430">
            <v>301.34</v>
          </cell>
          <cell r="K13430">
            <v>301.34</v>
          </cell>
          <cell r="L13430">
            <v>301.34</v>
          </cell>
          <cell r="M13430" t="str">
            <v>F</v>
          </cell>
          <cell r="N13430">
            <v>1</v>
          </cell>
        </row>
        <row r="13431">
          <cell r="F13431" t="str">
            <v>MSKU8908094</v>
          </cell>
          <cell r="G13431" t="str">
            <v>GR-2019/11-0075</v>
          </cell>
          <cell r="H13431" t="str">
            <v>201908-S0050, 201909-S0058</v>
          </cell>
          <cell r="I13431" t="str">
            <v>F</v>
          </cell>
          <cell r="J13431">
            <v>53577.41</v>
          </cell>
          <cell r="K13431">
            <v>53577.41</v>
          </cell>
          <cell r="L13431">
            <v>53577.41</v>
          </cell>
          <cell r="M13431" t="str">
            <v>F</v>
          </cell>
          <cell r="N13431">
            <v>1</v>
          </cell>
        </row>
        <row r="13432">
          <cell r="F13432" t="str">
            <v>MSKU8908094</v>
          </cell>
          <cell r="G13432" t="str">
            <v>GR-2019/11-0074</v>
          </cell>
          <cell r="H13432" t="str">
            <v>201909-S0037, 201910-S0008</v>
          </cell>
          <cell r="I13432" t="str">
            <v>F</v>
          </cell>
          <cell r="J13432">
            <v>31981.52</v>
          </cell>
          <cell r="K13432">
            <v>31981.52</v>
          </cell>
          <cell r="L13432">
            <v>31981.52</v>
          </cell>
          <cell r="M13432" t="str">
            <v>F</v>
          </cell>
          <cell r="N13432">
            <v>1</v>
          </cell>
        </row>
        <row r="13433">
          <cell r="G13433" t="str">
            <v>GR-2019/11-0046</v>
          </cell>
        </row>
        <row r="13433">
          <cell r="I13433" t="str">
            <v>F</v>
          </cell>
          <cell r="J13433">
            <v>658.35</v>
          </cell>
          <cell r="K13433">
            <v>658.35</v>
          </cell>
          <cell r="L13433">
            <v>658.35</v>
          </cell>
          <cell r="M13433" t="str">
            <v>F</v>
          </cell>
          <cell r="N13433">
            <v>1</v>
          </cell>
        </row>
        <row r="13434">
          <cell r="F13434" t="str">
            <v>MSKU8908094</v>
          </cell>
          <cell r="G13434" t="str">
            <v>GR-2019/11-0073</v>
          </cell>
          <cell r="H13434" t="str">
            <v>201909-S0061</v>
          </cell>
          <cell r="I13434" t="str">
            <v>F</v>
          </cell>
          <cell r="J13434">
            <v>12090.7</v>
          </cell>
          <cell r="K13434">
            <v>12090.7</v>
          </cell>
          <cell r="L13434">
            <v>12090.7</v>
          </cell>
          <cell r="M13434" t="str">
            <v>F</v>
          </cell>
          <cell r="N13434">
            <v>1</v>
          </cell>
        </row>
        <row r="13435">
          <cell r="F13435" t="str">
            <v>MSKU8908094</v>
          </cell>
          <cell r="G13435" t="str">
            <v>GR-2019/11-0072</v>
          </cell>
          <cell r="H13435" t="str">
            <v>201905-S0040, 201909-S0015</v>
          </cell>
          <cell r="I13435" t="str">
            <v>F</v>
          </cell>
          <cell r="J13435">
            <v>28815.37</v>
          </cell>
          <cell r="K13435">
            <v>28815.37</v>
          </cell>
          <cell r="L13435">
            <v>28815.37</v>
          </cell>
          <cell r="M13435" t="str">
            <v>F</v>
          </cell>
          <cell r="N13435">
            <v>1</v>
          </cell>
        </row>
        <row r="13436">
          <cell r="F13436" t="str">
            <v>MSKU8908094</v>
          </cell>
          <cell r="G13436" t="str">
            <v>GR-2019/11-0071</v>
          </cell>
          <cell r="H13436" t="str">
            <v>201909-S0013</v>
          </cell>
          <cell r="I13436" t="str">
            <v>F</v>
          </cell>
          <cell r="J13436">
            <v>9626.5</v>
          </cell>
          <cell r="K13436">
            <v>9626.5</v>
          </cell>
          <cell r="L13436">
            <v>9626.5</v>
          </cell>
          <cell r="M13436" t="str">
            <v>F</v>
          </cell>
          <cell r="N13436">
            <v>1</v>
          </cell>
        </row>
        <row r="13437">
          <cell r="F13437" t="str">
            <v>MSKU8908094</v>
          </cell>
          <cell r="G13437" t="str">
            <v>GR-2019/11-0070</v>
          </cell>
          <cell r="H13437" t="str">
            <v>201908-S0042</v>
          </cell>
          <cell r="I13437" t="str">
            <v>F</v>
          </cell>
          <cell r="J13437">
            <v>46890.93</v>
          </cell>
          <cell r="K13437">
            <v>46890.93</v>
          </cell>
          <cell r="L13437">
            <v>46890.93</v>
          </cell>
          <cell r="M13437" t="str">
            <v>F</v>
          </cell>
          <cell r="N13437">
            <v>1</v>
          </cell>
        </row>
        <row r="13438">
          <cell r="F13438" t="str">
            <v>MSKU8908094</v>
          </cell>
          <cell r="G13438" t="str">
            <v>GR-2019/11-0069</v>
          </cell>
          <cell r="H13438" t="str">
            <v>201910-S0001, 201909-S0046</v>
          </cell>
          <cell r="I13438" t="str">
            <v>F</v>
          </cell>
          <cell r="J13438">
            <v>11076.79</v>
          </cell>
          <cell r="K13438">
            <v>11076.79</v>
          </cell>
          <cell r="L13438">
            <v>11076.79</v>
          </cell>
          <cell r="M13438" t="str">
            <v>F</v>
          </cell>
          <cell r="N13438">
            <v>1</v>
          </cell>
        </row>
        <row r="13439">
          <cell r="F13439" t="str">
            <v>MSKU8908094</v>
          </cell>
          <cell r="G13439" t="str">
            <v>GR-2019/11-0068</v>
          </cell>
          <cell r="H13439" t="str">
            <v>201911-S0018</v>
          </cell>
          <cell r="I13439" t="str">
            <v>F</v>
          </cell>
          <cell r="J13439">
            <v>4343.86</v>
          </cell>
          <cell r="K13439">
            <v>4343.86</v>
          </cell>
          <cell r="L13439">
            <v>4343.86</v>
          </cell>
          <cell r="M13439" t="str">
            <v>F</v>
          </cell>
          <cell r="N13439">
            <v>1</v>
          </cell>
        </row>
        <row r="13440">
          <cell r="F13440" t="str">
            <v>MSKU8908094</v>
          </cell>
          <cell r="G13440" t="str">
            <v>GR-2019/11-0067</v>
          </cell>
          <cell r="H13440" t="str">
            <v>201909-S0054, 201910-S0084, 201910-S0069, 201910-S0062, 201909-S0019, 201910-S0042</v>
          </cell>
          <cell r="I13440" t="str">
            <v>F</v>
          </cell>
          <cell r="J13440">
            <v>110530.09</v>
          </cell>
          <cell r="K13440">
            <v>110530.09</v>
          </cell>
          <cell r="L13440">
            <v>110530.09</v>
          </cell>
          <cell r="M13440" t="str">
            <v>F</v>
          </cell>
          <cell r="N13440">
            <v>1</v>
          </cell>
        </row>
        <row r="13441">
          <cell r="F13441" t="str">
            <v>MSKU8908094</v>
          </cell>
          <cell r="G13441" t="str">
            <v>GR-2019/11-0066</v>
          </cell>
          <cell r="H13441" t="str">
            <v>201910-S0006, 201910-S0041</v>
          </cell>
          <cell r="I13441" t="str">
            <v>F</v>
          </cell>
          <cell r="J13441">
            <v>41235.91</v>
          </cell>
          <cell r="K13441">
            <v>41235.91</v>
          </cell>
          <cell r="L13441">
            <v>41235.91</v>
          </cell>
          <cell r="M13441" t="str">
            <v>F</v>
          </cell>
          <cell r="N13441">
            <v>1</v>
          </cell>
        </row>
        <row r="13442">
          <cell r="F13442" t="str">
            <v>MSKU8908094</v>
          </cell>
          <cell r="G13442" t="str">
            <v>GR-2019/11-0065</v>
          </cell>
          <cell r="H13442" t="str">
            <v>201908-S0048, 201910-S0015, 201909-S0053, 201910-S0036</v>
          </cell>
          <cell r="I13442" t="str">
            <v>F</v>
          </cell>
          <cell r="J13442">
            <v>36860.38</v>
          </cell>
          <cell r="K13442">
            <v>36860.38</v>
          </cell>
          <cell r="L13442">
            <v>36860.38</v>
          </cell>
          <cell r="M13442" t="str">
            <v>F</v>
          </cell>
          <cell r="N13442">
            <v>1</v>
          </cell>
        </row>
        <row r="13443">
          <cell r="F13443" t="str">
            <v>MSKU8908094</v>
          </cell>
          <cell r="G13443" t="str">
            <v>GR-2019/11-0064</v>
          </cell>
          <cell r="H13443" t="str">
            <v>201910-S0011, 201910-S0061, 201910-S0071, 201910-S0013</v>
          </cell>
          <cell r="I13443" t="str">
            <v>F</v>
          </cell>
          <cell r="J13443">
            <v>12381.61</v>
          </cell>
          <cell r="K13443">
            <v>12381.61</v>
          </cell>
          <cell r="L13443">
            <v>12381.61</v>
          </cell>
          <cell r="M13443" t="str">
            <v>F</v>
          </cell>
          <cell r="N13443">
            <v>1</v>
          </cell>
        </row>
        <row r="13444">
          <cell r="G13444" t="str">
            <v>GR-2019/11-0045</v>
          </cell>
        </row>
        <row r="13444">
          <cell r="I13444" t="str">
            <v>F</v>
          </cell>
          <cell r="J13444">
            <v>3027.31</v>
          </cell>
          <cell r="K13444">
            <v>3027.31</v>
          </cell>
          <cell r="L13444">
            <v>3027.31</v>
          </cell>
          <cell r="M13444" t="str">
            <v>F</v>
          </cell>
          <cell r="N13444">
            <v>1</v>
          </cell>
        </row>
        <row r="13445">
          <cell r="G13445" t="str">
            <v>SPO-2020/07-0004, SPO-2020/08-0046</v>
          </cell>
        </row>
        <row r="13445">
          <cell r="I13445" t="str">
            <v>F</v>
          </cell>
          <cell r="J13445">
            <v>21000</v>
          </cell>
          <cell r="K13445">
            <v>21000</v>
          </cell>
          <cell r="L13445">
            <v>63000</v>
          </cell>
          <cell r="M13445" t="str">
            <v>F</v>
          </cell>
          <cell r="N13445">
            <v>3</v>
          </cell>
        </row>
        <row r="13446">
          <cell r="G13446" t="str">
            <v>SPO-2020/06-0011</v>
          </cell>
        </row>
        <row r="13446">
          <cell r="I13446" t="str">
            <v>F</v>
          </cell>
          <cell r="J13446">
            <v>7210</v>
          </cell>
          <cell r="K13446">
            <v>7210</v>
          </cell>
          <cell r="L13446">
            <v>21630</v>
          </cell>
          <cell r="M13446" t="str">
            <v>F</v>
          </cell>
          <cell r="N13446">
            <v>3</v>
          </cell>
        </row>
        <row r="13447">
          <cell r="G13447" t="str">
            <v>SPO-2020/02-0003, SPO-2019/12-0036</v>
          </cell>
        </row>
        <row r="13447">
          <cell r="I13447" t="str">
            <v>F</v>
          </cell>
          <cell r="J13447">
            <v>79650</v>
          </cell>
          <cell r="K13447">
            <v>79650</v>
          </cell>
          <cell r="L13447">
            <v>238950</v>
          </cell>
          <cell r="M13447" t="str">
            <v>F</v>
          </cell>
          <cell r="N13447">
            <v>3</v>
          </cell>
        </row>
        <row r="13448">
          <cell r="I13448" t="str">
            <v>T</v>
          </cell>
          <cell r="J13448">
            <v>174080</v>
          </cell>
          <cell r="K13448">
            <v>174080</v>
          </cell>
          <cell r="L13448">
            <v>522240</v>
          </cell>
          <cell r="M13448" t="str">
            <v>F</v>
          </cell>
          <cell r="N13448">
            <v>3</v>
          </cell>
        </row>
        <row r="13449">
          <cell r="G13449" t="str">
            <v>GR-2019/11-0043</v>
          </cell>
        </row>
        <row r="13449">
          <cell r="I13449" t="str">
            <v>F</v>
          </cell>
          <cell r="J13449">
            <v>72.15</v>
          </cell>
          <cell r="K13449">
            <v>72.15</v>
          </cell>
          <cell r="L13449">
            <v>72.15</v>
          </cell>
          <cell r="M13449" t="str">
            <v>F</v>
          </cell>
          <cell r="N13449">
            <v>1</v>
          </cell>
        </row>
        <row r="13450">
          <cell r="G13450" t="str">
            <v>SPO-2019/11-0037, SPO-2020/01-0026, SPO-2020/01-0007</v>
          </cell>
        </row>
        <row r="13450">
          <cell r="I13450" t="str">
            <v>F</v>
          </cell>
          <cell r="J13450">
            <v>24840</v>
          </cell>
          <cell r="K13450">
            <v>24840</v>
          </cell>
          <cell r="L13450">
            <v>74520</v>
          </cell>
          <cell r="M13450" t="str">
            <v>F</v>
          </cell>
          <cell r="N13450">
            <v>3</v>
          </cell>
        </row>
        <row r="13451">
          <cell r="F13451" t="str">
            <v>DFSU2758210</v>
          </cell>
          <cell r="G13451" t="str">
            <v>GR-2019/11-0061</v>
          </cell>
          <cell r="H13451" t="str">
            <v>201909-S0051, 201910-S0030, 201908-S0016, 201909-S0064, 201907-S0073, 201907-S0020, 201906-S0032, 201808-S0005</v>
          </cell>
          <cell r="I13451" t="str">
            <v>F</v>
          </cell>
          <cell r="J13451">
            <v>20393.58</v>
          </cell>
          <cell r="K13451">
            <v>20393.58</v>
          </cell>
          <cell r="L13451">
            <v>85326.74</v>
          </cell>
          <cell r="M13451" t="str">
            <v>F</v>
          </cell>
          <cell r="N13451">
            <v>4.184</v>
          </cell>
        </row>
        <row r="13452">
          <cell r="G13452" t="str">
            <v>SPO-2020/03-0015, SPO-2020/06-0020, SPO-2020/08-0001, SPO-2020/05-0024, SPO-2020/01-0013</v>
          </cell>
        </row>
        <row r="13452">
          <cell r="I13452" t="str">
            <v>F</v>
          </cell>
          <cell r="J13452">
            <v>107210</v>
          </cell>
          <cell r="K13452">
            <v>107210</v>
          </cell>
          <cell r="L13452">
            <v>321630</v>
          </cell>
          <cell r="M13452" t="str">
            <v>F</v>
          </cell>
          <cell r="N13452">
            <v>3</v>
          </cell>
        </row>
        <row r="13453">
          <cell r="G13453" t="str">
            <v>SPO-2020/01-0028</v>
          </cell>
        </row>
        <row r="13453">
          <cell r="I13453" t="str">
            <v>F</v>
          </cell>
          <cell r="J13453">
            <v>24920</v>
          </cell>
          <cell r="K13453">
            <v>24920</v>
          </cell>
          <cell r="L13453">
            <v>74760</v>
          </cell>
          <cell r="M13453" t="str">
            <v>F</v>
          </cell>
          <cell r="N13453">
            <v>3</v>
          </cell>
        </row>
        <row r="13454">
          <cell r="G13454" t="str">
            <v>SPO-2021/04-0022, SPO-2020/05-0006, SPO-2019/12-0040, SPO-2020/05-0007, SPO-2019/12-0022, SPO-2020/06-0009, SPO-2020/07-0021, SPO-2020/10-0047, SPO-2020/08-0025, SPO-2020/06-0025, SPO-2020/06-0003, SPO-2019/12-0051</v>
          </cell>
        </row>
        <row r="13454">
          <cell r="I13454" t="str">
            <v>F</v>
          </cell>
          <cell r="J13454">
            <v>250937.53</v>
          </cell>
          <cell r="K13454">
            <v>250937.53</v>
          </cell>
          <cell r="L13454">
            <v>752812.59</v>
          </cell>
          <cell r="M13454" t="str">
            <v>F</v>
          </cell>
          <cell r="N13454">
            <v>3</v>
          </cell>
        </row>
        <row r="13455">
          <cell r="F13455" t="str">
            <v>KOCU4277480</v>
          </cell>
          <cell r="G13455" t="str">
            <v>GR-2019/11-0089</v>
          </cell>
          <cell r="H13455" t="str">
            <v>201801-S0010, 201907-S0037, 201910-S0070, 201906-S0045, 201907-S0020, 201903-S0051, 201906-S0032, 201910-S0030, POO201803002, 201909-S0002</v>
          </cell>
          <cell r="I13455" t="str">
            <v>F</v>
          </cell>
          <cell r="J13455">
            <v>24209.25</v>
          </cell>
          <cell r="K13455">
            <v>24209.25</v>
          </cell>
          <cell r="L13455">
            <v>101291.5</v>
          </cell>
          <cell r="M13455" t="str">
            <v>F</v>
          </cell>
          <cell r="N13455">
            <v>4.184</v>
          </cell>
        </row>
        <row r="13456">
          <cell r="F13456" t="str">
            <v>HDMU6870946</v>
          </cell>
          <cell r="G13456" t="str">
            <v>GR-2019/11-0060</v>
          </cell>
          <cell r="H13456" t="str">
            <v>201910-S0003, 201910-S0060, 201910-S0038, 201907-S0036, 201910-S0047, 201904-S0055, 201910-S0022, 201908-S0045, 201908-S0012</v>
          </cell>
          <cell r="I13456" t="str">
            <v>F</v>
          </cell>
          <cell r="J13456">
            <v>20761</v>
          </cell>
          <cell r="K13456">
            <v>20761</v>
          </cell>
          <cell r="L13456">
            <v>86864.02</v>
          </cell>
          <cell r="M13456" t="str">
            <v>F</v>
          </cell>
          <cell r="N13456">
            <v>4.184</v>
          </cell>
        </row>
        <row r="13457">
          <cell r="G13457" t="str">
            <v>SPO-2020/12-0031, SPO-2020/07-0007, SPO-2020/06-0001, SPO-2020/12-0033, SPO-2021/01-0081, SPO-2020/12-0035, SPO-2019/12-0045, SPO-2021/01-0044, SPO-2020/12-0032, SPO-2020/03-0001, SPO-2020/07-0005, SPO-2020/01-0035, SPO-2020/01-0034, SPO-2020/06-0006</v>
          </cell>
        </row>
        <row r="13457">
          <cell r="I13457" t="str">
            <v>F</v>
          </cell>
          <cell r="J13457">
            <v>230735</v>
          </cell>
          <cell r="K13457">
            <v>230735</v>
          </cell>
          <cell r="L13457">
            <v>692205</v>
          </cell>
          <cell r="M13457" t="str">
            <v>F</v>
          </cell>
          <cell r="N13457">
            <v>3</v>
          </cell>
        </row>
        <row r="13458">
          <cell r="F13458" t="str">
            <v>TCNU5004154</v>
          </cell>
          <cell r="G13458" t="str">
            <v>GR-2019/11-0081</v>
          </cell>
          <cell r="H13458" t="str">
            <v>201904-S0026, 201910-S0037, 201908-S0007, 201908-S0069, 201809-S0026, 201809-S0037, 201910-S0051, 201911-S0022</v>
          </cell>
          <cell r="I13458" t="str">
            <v>F</v>
          </cell>
          <cell r="J13458">
            <v>18131.52</v>
          </cell>
          <cell r="K13458">
            <v>18131.52</v>
          </cell>
          <cell r="L13458">
            <v>75862.28</v>
          </cell>
          <cell r="M13458" t="str">
            <v>F</v>
          </cell>
          <cell r="N13458">
            <v>4.184</v>
          </cell>
        </row>
        <row r="13459">
          <cell r="G13459" t="str">
            <v>SPO-2020/05-0015, SPO-2020/01-0024, SPO-2020/03-0012, SPO-2020/04-0008, SPO-2019/12-0012, SPO-2020/01-0011</v>
          </cell>
        </row>
        <row r="13459">
          <cell r="I13459" t="str">
            <v>F</v>
          </cell>
          <cell r="J13459">
            <v>239202.1</v>
          </cell>
          <cell r="K13459">
            <v>239202.1</v>
          </cell>
          <cell r="L13459">
            <v>717606.3</v>
          </cell>
          <cell r="M13459" t="str">
            <v>F</v>
          </cell>
          <cell r="N13459">
            <v>3</v>
          </cell>
        </row>
        <row r="13460">
          <cell r="F13460" t="str">
            <v>OCGU8006584</v>
          </cell>
          <cell r="G13460" t="str">
            <v>GR-2019/11-0093</v>
          </cell>
          <cell r="H13460" t="str">
            <v>201909-S0049, 201905-S0041, 201903-S0055</v>
          </cell>
          <cell r="I13460" t="str">
            <v>F</v>
          </cell>
          <cell r="J13460">
            <v>18305.54</v>
          </cell>
          <cell r="K13460">
            <v>18305.54</v>
          </cell>
          <cell r="L13460">
            <v>76590.38</v>
          </cell>
          <cell r="M13460" t="str">
            <v>F</v>
          </cell>
          <cell r="N13460">
            <v>4.184</v>
          </cell>
        </row>
        <row r="13461">
          <cell r="F13461" t="str">
            <v>EGHU9337171</v>
          </cell>
          <cell r="G13461" t="str">
            <v>GR-2019/11-0091</v>
          </cell>
          <cell r="H13461" t="str">
            <v>201905-S0041, 201903-S0055</v>
          </cell>
          <cell r="I13461" t="str">
            <v>F</v>
          </cell>
          <cell r="J13461">
            <v>17177.44</v>
          </cell>
          <cell r="K13461">
            <v>17177.44</v>
          </cell>
          <cell r="L13461">
            <v>71870.41</v>
          </cell>
          <cell r="M13461" t="str">
            <v>F</v>
          </cell>
          <cell r="N13461">
            <v>4.184</v>
          </cell>
        </row>
        <row r="13462">
          <cell r="F13462" t="str">
            <v>DRYU9438330</v>
          </cell>
          <cell r="G13462" t="str">
            <v>GR-2019/11-0092</v>
          </cell>
          <cell r="H13462" t="str">
            <v>201903-S0055, 201909-S0021, 201909-S0049</v>
          </cell>
          <cell r="I13462" t="str">
            <v>F</v>
          </cell>
          <cell r="J13462">
            <v>16292.06</v>
          </cell>
          <cell r="K13462">
            <v>16292.06</v>
          </cell>
          <cell r="L13462">
            <v>68165.98</v>
          </cell>
          <cell r="M13462" t="str">
            <v>F</v>
          </cell>
          <cell r="N13462">
            <v>4.184</v>
          </cell>
        </row>
        <row r="13463">
          <cell r="G13463" t="str">
            <v>GR-2019/11-0084, GR-2019/11-0086, GR-2019/11-0058</v>
          </cell>
        </row>
        <row r="13463">
          <cell r="I13463" t="str">
            <v>F</v>
          </cell>
          <cell r="J13463">
            <v>17325</v>
          </cell>
          <cell r="K13463">
            <v>17325</v>
          </cell>
          <cell r="L13463">
            <v>17325</v>
          </cell>
          <cell r="M13463" t="str">
            <v>F</v>
          </cell>
          <cell r="N13463">
            <v>1</v>
          </cell>
        </row>
        <row r="13464">
          <cell r="F13464" t="str">
            <v>MRKU3602371</v>
          </cell>
          <cell r="G13464" t="str">
            <v>GR-2019/11-0059</v>
          </cell>
          <cell r="H13464" t="str">
            <v>201909-S0066, 201907-S0017, 201907-S0041, 201904-S0080, 201910-S0021</v>
          </cell>
          <cell r="I13464" t="str">
            <v>F</v>
          </cell>
          <cell r="J13464">
            <v>99140.32</v>
          </cell>
          <cell r="K13464">
            <v>99140.32</v>
          </cell>
          <cell r="L13464">
            <v>99140.32</v>
          </cell>
          <cell r="M13464" t="str">
            <v>F</v>
          </cell>
          <cell r="N13464">
            <v>1</v>
          </cell>
        </row>
        <row r="13465">
          <cell r="F13465" t="str">
            <v>CAIU4456074</v>
          </cell>
          <cell r="G13465" t="str">
            <v>GR-2019/11-0054</v>
          </cell>
          <cell r="H13465" t="str">
            <v>201907-S0029</v>
          </cell>
          <cell r="I13465" t="str">
            <v>F</v>
          </cell>
          <cell r="J13465">
            <v>15286.1</v>
          </cell>
          <cell r="K13465">
            <v>15286.1</v>
          </cell>
          <cell r="L13465">
            <v>63957.04</v>
          </cell>
          <cell r="M13465" t="str">
            <v>F</v>
          </cell>
          <cell r="N13465">
            <v>4.184</v>
          </cell>
        </row>
        <row r="13466">
          <cell r="G13466" t="str">
            <v>SPO-2020/06-0027, SPO-2019/12-0054, SPO-2021/04-0012, SPO-2020/05-0032, SPO-2021/01-0075, SPO-2019/12-0037, SPO-2019/12-0039</v>
          </cell>
        </row>
        <row r="13466">
          <cell r="I13466" t="str">
            <v>F</v>
          </cell>
          <cell r="J13466">
            <v>103545</v>
          </cell>
          <cell r="K13466">
            <v>103545</v>
          </cell>
          <cell r="L13466">
            <v>310635</v>
          </cell>
          <cell r="M13466" t="str">
            <v>F</v>
          </cell>
          <cell r="N13466">
            <v>3</v>
          </cell>
        </row>
        <row r="13467">
          <cell r="G13467" t="str">
            <v>SPO-2020/01-0020, SPO-2020/04-0016</v>
          </cell>
        </row>
        <row r="13467">
          <cell r="I13467" t="str">
            <v>F</v>
          </cell>
          <cell r="J13467">
            <v>17924.4</v>
          </cell>
          <cell r="K13467">
            <v>17924.4</v>
          </cell>
          <cell r="L13467">
            <v>53773.2</v>
          </cell>
          <cell r="M13467" t="str">
            <v>F</v>
          </cell>
          <cell r="N13467">
            <v>3</v>
          </cell>
        </row>
        <row r="13468">
          <cell r="G13468" t="str">
            <v>SPO-2020/03-0003</v>
          </cell>
        </row>
        <row r="13468">
          <cell r="I13468" t="str">
            <v>F</v>
          </cell>
          <cell r="J13468">
            <v>6408</v>
          </cell>
          <cell r="K13468">
            <v>6408</v>
          </cell>
          <cell r="L13468">
            <v>19224</v>
          </cell>
          <cell r="M13468" t="str">
            <v>F</v>
          </cell>
          <cell r="N13468">
            <v>3</v>
          </cell>
        </row>
        <row r="13469">
          <cell r="G13469" t="str">
            <v>SPO-2020/01-0030</v>
          </cell>
        </row>
        <row r="13469">
          <cell r="I13469" t="str">
            <v>F</v>
          </cell>
          <cell r="J13469">
            <v>5250</v>
          </cell>
          <cell r="K13469">
            <v>5250</v>
          </cell>
          <cell r="L13469">
            <v>15750</v>
          </cell>
          <cell r="M13469" t="str">
            <v>F</v>
          </cell>
          <cell r="N13469">
            <v>3</v>
          </cell>
        </row>
        <row r="13470">
          <cell r="G13470" t="str">
            <v>SPO-2020/05-0013, SPO-2021/04-0020, SPO-2020/07-0020, SPO-2020/07-0021, SPO-2020/06-0025, SPO-2021/01-0077, SPO-2020/10-0047, SPO-2020/06-0009, SPO-2019/12-0051, SPO-2019/12-0022, SPO-2020/09-0021</v>
          </cell>
        </row>
        <row r="13470">
          <cell r="I13470" t="str">
            <v>F</v>
          </cell>
          <cell r="J13470">
            <v>78450</v>
          </cell>
          <cell r="K13470">
            <v>78450</v>
          </cell>
          <cell r="L13470">
            <v>235350</v>
          </cell>
          <cell r="M13470" t="str">
            <v>F</v>
          </cell>
          <cell r="N13470">
            <v>3</v>
          </cell>
          <cell r="O13470" t="str">
            <v>L</v>
          </cell>
        </row>
        <row r="13471">
          <cell r="F13471" t="str">
            <v>DFSU6218077</v>
          </cell>
          <cell r="G13471" t="str">
            <v>GR-2019/11-0088</v>
          </cell>
          <cell r="H13471" t="str">
            <v>201909-S0007, 201909-S0039, 201910-S0040, 201910-S0048, 201910-S0028, 201809-S0042, 201910-S0067, 201904-S0043, 201910-S0074</v>
          </cell>
          <cell r="I13471" t="str">
            <v>F</v>
          </cell>
          <cell r="J13471">
            <v>19726.47</v>
          </cell>
          <cell r="K13471">
            <v>19726.47</v>
          </cell>
          <cell r="L13471">
            <v>82535.55</v>
          </cell>
          <cell r="M13471" t="str">
            <v>F</v>
          </cell>
          <cell r="N13471">
            <v>4.184</v>
          </cell>
        </row>
        <row r="13472">
          <cell r="G13472" t="str">
            <v>SPO-2020/01-0024, SPO-2019/12-0012</v>
          </cell>
        </row>
        <row r="13472">
          <cell r="I13472" t="str">
            <v>F</v>
          </cell>
          <cell r="J13472">
            <v>12856</v>
          </cell>
          <cell r="K13472">
            <v>12856</v>
          </cell>
          <cell r="L13472">
            <v>38568</v>
          </cell>
          <cell r="M13472" t="str">
            <v>F</v>
          </cell>
          <cell r="N13472">
            <v>3</v>
          </cell>
        </row>
        <row r="13473">
          <cell r="G13473" t="str">
            <v>SPO-2020/01-0022, SPO-2020/01-0023, SPO-2021/05-0026, SPO-2020/04-0002, SPO-2020/04-0003</v>
          </cell>
        </row>
        <row r="13473">
          <cell r="I13473" t="str">
            <v>F</v>
          </cell>
          <cell r="J13473">
            <v>45228</v>
          </cell>
          <cell r="K13473">
            <v>45228</v>
          </cell>
          <cell r="L13473">
            <v>135684</v>
          </cell>
          <cell r="M13473" t="str">
            <v>F</v>
          </cell>
          <cell r="N13473">
            <v>3</v>
          </cell>
        </row>
        <row r="13474">
          <cell r="F13474" t="str">
            <v>HDMU6860260</v>
          </cell>
          <cell r="G13474" t="str">
            <v>GR-2019/11-0087</v>
          </cell>
          <cell r="H13474" t="str">
            <v>201910-S0067, 201908-S0035, 201909-S0027, 201910-S0040, 201909-S0060, 201809-S0042</v>
          </cell>
          <cell r="I13474" t="str">
            <v>F</v>
          </cell>
          <cell r="J13474">
            <v>18018.19</v>
          </cell>
          <cell r="K13474">
            <v>18018.19</v>
          </cell>
          <cell r="L13474">
            <v>75388.11</v>
          </cell>
          <cell r="M13474" t="str">
            <v>F</v>
          </cell>
          <cell r="N13474">
            <v>4.184</v>
          </cell>
        </row>
        <row r="13475">
          <cell r="G13475" t="str">
            <v>SPO-2020/01-0020</v>
          </cell>
        </row>
        <row r="13475">
          <cell r="I13475" t="str">
            <v>F</v>
          </cell>
          <cell r="J13475">
            <v>48550</v>
          </cell>
          <cell r="K13475">
            <v>48550</v>
          </cell>
          <cell r="L13475">
            <v>145650</v>
          </cell>
          <cell r="M13475" t="str">
            <v>F</v>
          </cell>
          <cell r="N13475">
            <v>3</v>
          </cell>
        </row>
        <row r="13476">
          <cell r="G13476" t="str">
            <v>SPO-2020/01-0034, SPO-2020/11-0029, SPO-2020/07-0014, SPO-2020/06-0028, SPO-2020/07-0008, SPO-2019/12-0045, SPO-2020/06-0005, SPO-2020/06-0029</v>
          </cell>
        </row>
        <row r="13476">
          <cell r="I13476" t="str">
            <v>F</v>
          </cell>
          <cell r="J13476">
            <v>68037</v>
          </cell>
          <cell r="K13476">
            <v>68037</v>
          </cell>
          <cell r="L13476">
            <v>204111</v>
          </cell>
          <cell r="M13476" t="str">
            <v>F</v>
          </cell>
          <cell r="N13476">
            <v>3</v>
          </cell>
        </row>
        <row r="13477">
          <cell r="I13477" t="str">
            <v>F</v>
          </cell>
          <cell r="J13477">
            <v>5032</v>
          </cell>
          <cell r="K13477">
            <v>5032</v>
          </cell>
          <cell r="L13477">
            <v>15096</v>
          </cell>
          <cell r="M13477" t="str">
            <v>F</v>
          </cell>
          <cell r="N13477">
            <v>3</v>
          </cell>
        </row>
        <row r="13478">
          <cell r="I13478" t="str">
            <v>F</v>
          </cell>
          <cell r="J13478">
            <v>44150</v>
          </cell>
          <cell r="K13478">
            <v>44150</v>
          </cell>
          <cell r="L13478">
            <v>132450</v>
          </cell>
          <cell r="M13478" t="str">
            <v>F</v>
          </cell>
          <cell r="N13478">
            <v>3</v>
          </cell>
        </row>
        <row r="13479">
          <cell r="G13479" t="str">
            <v>SPO-2020/01-0015</v>
          </cell>
        </row>
        <row r="13479">
          <cell r="I13479" t="str">
            <v>F</v>
          </cell>
          <cell r="J13479">
            <v>12300</v>
          </cell>
          <cell r="K13479">
            <v>12300</v>
          </cell>
          <cell r="L13479">
            <v>36900</v>
          </cell>
          <cell r="M13479" t="str">
            <v>F</v>
          </cell>
          <cell r="N13479">
            <v>3</v>
          </cell>
        </row>
        <row r="13480">
          <cell r="G13480" t="str">
            <v>SPO-2020/01-0027, SPO-2020/01-0009</v>
          </cell>
        </row>
        <row r="13480">
          <cell r="I13480" t="str">
            <v>F</v>
          </cell>
          <cell r="J13480">
            <v>9535.2</v>
          </cell>
          <cell r="K13480">
            <v>9535.2</v>
          </cell>
          <cell r="L13480">
            <v>28605.6</v>
          </cell>
          <cell r="M13480" t="str">
            <v>F</v>
          </cell>
          <cell r="N13480">
            <v>3</v>
          </cell>
        </row>
        <row r="13481">
          <cell r="G13481" t="str">
            <v>SPO-2020/01-0026, SPO-2020/01-0007, SPO-2019/11-0037, SPO-2020/03-0007</v>
          </cell>
        </row>
        <row r="13481">
          <cell r="I13481" t="str">
            <v>F</v>
          </cell>
          <cell r="J13481">
            <v>150374</v>
          </cell>
          <cell r="K13481">
            <v>150374</v>
          </cell>
          <cell r="L13481">
            <v>451122</v>
          </cell>
          <cell r="M13481" t="str">
            <v>F</v>
          </cell>
          <cell r="N13481">
            <v>3</v>
          </cell>
        </row>
        <row r="13482">
          <cell r="G13482" t="str">
            <v>SPO-2019/12-0044, SPO-2021/01-0081, SPO-2020/11-0029, SPO-2019/12-0021, SPO-2019/12-0045</v>
          </cell>
        </row>
        <row r="13482">
          <cell r="I13482" t="str">
            <v>F</v>
          </cell>
          <cell r="J13482">
            <v>8800</v>
          </cell>
          <cell r="K13482">
            <v>8800</v>
          </cell>
          <cell r="L13482">
            <v>26400</v>
          </cell>
          <cell r="M13482" t="str">
            <v>F</v>
          </cell>
          <cell r="N13482">
            <v>3</v>
          </cell>
        </row>
        <row r="13483">
          <cell r="G13483" t="str">
            <v>SPO-2019/12-0040, SPO-2019/12-0051, SPO-2020/06-0009, SPO-2020/07-0021, SPO-2020/06-0025</v>
          </cell>
        </row>
        <row r="13483">
          <cell r="I13483" t="str">
            <v>F</v>
          </cell>
          <cell r="J13483">
            <v>103100</v>
          </cell>
          <cell r="K13483">
            <v>103100</v>
          </cell>
          <cell r="L13483">
            <v>309300</v>
          </cell>
          <cell r="M13483" t="str">
            <v>F</v>
          </cell>
          <cell r="N13483">
            <v>3</v>
          </cell>
        </row>
        <row r="13484">
          <cell r="G13484" t="str">
            <v>GR-2019/11-0029</v>
          </cell>
        </row>
        <row r="13484">
          <cell r="I13484" t="str">
            <v>F</v>
          </cell>
          <cell r="J13484">
            <v>98.67</v>
          </cell>
          <cell r="K13484">
            <v>98.67</v>
          </cell>
          <cell r="L13484">
            <v>98.67</v>
          </cell>
          <cell r="M13484" t="str">
            <v>T</v>
          </cell>
          <cell r="N13484">
            <v>1</v>
          </cell>
        </row>
        <row r="13485">
          <cell r="G13485" t="str">
            <v>GR-2019/11-0033</v>
          </cell>
        </row>
        <row r="13485">
          <cell r="I13485" t="str">
            <v>F</v>
          </cell>
          <cell r="J13485">
            <v>0</v>
          </cell>
          <cell r="K13485">
            <v>0</v>
          </cell>
          <cell r="L13485">
            <v>0</v>
          </cell>
          <cell r="M13485" t="str">
            <v>F</v>
          </cell>
          <cell r="N13485">
            <v>1</v>
          </cell>
        </row>
        <row r="13486">
          <cell r="G13486" t="str">
            <v>GR-2019/11-0034</v>
          </cell>
        </row>
        <row r="13486">
          <cell r="I13486" t="str">
            <v>F</v>
          </cell>
          <cell r="J13486">
            <v>2960.97</v>
          </cell>
          <cell r="K13486">
            <v>2960.97</v>
          </cell>
          <cell r="L13486">
            <v>2960.97</v>
          </cell>
          <cell r="M13486" t="str">
            <v>T</v>
          </cell>
          <cell r="N13486">
            <v>1</v>
          </cell>
        </row>
        <row r="13487">
          <cell r="G13487" t="str">
            <v>SPO-2020/12-0004, SPO-2020/01-0018, SPO-2020/08-0013, SPO-2020/01-0033, SPO-2020/08-0012, SPO-2020/07-0003, SPO-2020/07-0002, SPO-2019/12-0058, SPO-2020/05-0008</v>
          </cell>
        </row>
        <row r="13487">
          <cell r="I13487" t="str">
            <v>F</v>
          </cell>
          <cell r="J13487">
            <v>18544.8</v>
          </cell>
          <cell r="K13487">
            <v>18544.8</v>
          </cell>
          <cell r="L13487">
            <v>55634.4</v>
          </cell>
          <cell r="M13487" t="str">
            <v>F</v>
          </cell>
          <cell r="N13487">
            <v>3</v>
          </cell>
        </row>
        <row r="13488">
          <cell r="G13488" t="str">
            <v>SPO-2019/12-0012</v>
          </cell>
        </row>
        <row r="13488">
          <cell r="I13488" t="str">
            <v>F</v>
          </cell>
          <cell r="J13488">
            <v>3975</v>
          </cell>
          <cell r="K13488">
            <v>3975</v>
          </cell>
          <cell r="L13488">
            <v>11925</v>
          </cell>
          <cell r="M13488" t="str">
            <v>F</v>
          </cell>
          <cell r="N13488">
            <v>3</v>
          </cell>
        </row>
        <row r="13489">
          <cell r="G13489" t="str">
            <v>SPO-2020/01-0048, SPO-2019/12-0056</v>
          </cell>
        </row>
        <row r="13489">
          <cell r="I13489" t="str">
            <v>F</v>
          </cell>
          <cell r="J13489">
            <v>21000</v>
          </cell>
          <cell r="K13489">
            <v>21000</v>
          </cell>
          <cell r="L13489">
            <v>63000</v>
          </cell>
          <cell r="M13489" t="str">
            <v>F</v>
          </cell>
          <cell r="N13489">
            <v>3</v>
          </cell>
        </row>
        <row r="13490">
          <cell r="F13490" t="str">
            <v>SEGU5547561</v>
          </cell>
          <cell r="G13490" t="str">
            <v>GR-2019/11-0026</v>
          </cell>
        </row>
        <row r="13490">
          <cell r="I13490" t="str">
            <v>F</v>
          </cell>
          <cell r="J13490">
            <v>157.04</v>
          </cell>
          <cell r="K13490">
            <v>157.04</v>
          </cell>
          <cell r="L13490">
            <v>664.14</v>
          </cell>
          <cell r="M13490" t="str">
            <v>F</v>
          </cell>
          <cell r="N13490">
            <v>4.2291</v>
          </cell>
        </row>
        <row r="13491">
          <cell r="G13491" t="str">
            <v>GR-2019/11-0025</v>
          </cell>
        </row>
        <row r="13491">
          <cell r="I13491" t="str">
            <v>F</v>
          </cell>
          <cell r="J13491">
            <v>16.91</v>
          </cell>
          <cell r="K13491">
            <v>16.91</v>
          </cell>
          <cell r="L13491">
            <v>16.91</v>
          </cell>
          <cell r="M13491" t="str">
            <v>F</v>
          </cell>
          <cell r="N13491">
            <v>1</v>
          </cell>
        </row>
        <row r="13492">
          <cell r="G13492" t="str">
            <v>GR-2019/11-0040</v>
          </cell>
        </row>
        <row r="13492">
          <cell r="I13492" t="str">
            <v>F</v>
          </cell>
          <cell r="J13492">
            <v>489.6</v>
          </cell>
          <cell r="K13492">
            <v>489.6</v>
          </cell>
          <cell r="L13492">
            <v>489.6</v>
          </cell>
          <cell r="M13492" t="str">
            <v>F</v>
          </cell>
          <cell r="N13492">
            <v>1</v>
          </cell>
        </row>
        <row r="13493">
          <cell r="G13493" t="str">
            <v>SPO-2019/12-0002</v>
          </cell>
        </row>
        <row r="13493">
          <cell r="I13493" t="str">
            <v>F</v>
          </cell>
          <cell r="J13493">
            <v>4275</v>
          </cell>
          <cell r="K13493">
            <v>4275</v>
          </cell>
          <cell r="L13493">
            <v>12825</v>
          </cell>
          <cell r="M13493" t="str">
            <v>F</v>
          </cell>
          <cell r="N13493">
            <v>3</v>
          </cell>
        </row>
        <row r="13494">
          <cell r="G13494" t="str">
            <v>SPO-2020/01-0019, SPO-2019/12-0048</v>
          </cell>
        </row>
        <row r="13494">
          <cell r="I13494" t="str">
            <v>F</v>
          </cell>
          <cell r="J13494">
            <v>12300</v>
          </cell>
          <cell r="K13494">
            <v>12300</v>
          </cell>
          <cell r="L13494">
            <v>12300</v>
          </cell>
          <cell r="M13494" t="str">
            <v>F</v>
          </cell>
          <cell r="N13494">
            <v>1</v>
          </cell>
        </row>
        <row r="13495">
          <cell r="G13495" t="str">
            <v>SPO-2019/12-0012</v>
          </cell>
        </row>
        <row r="13495">
          <cell r="I13495" t="str">
            <v>F</v>
          </cell>
          <cell r="J13495">
            <v>4320</v>
          </cell>
          <cell r="K13495">
            <v>4320</v>
          </cell>
          <cell r="L13495">
            <v>12960</v>
          </cell>
          <cell r="M13495" t="str">
            <v>F</v>
          </cell>
          <cell r="N13495">
            <v>3</v>
          </cell>
        </row>
        <row r="13496">
          <cell r="G13496" t="str">
            <v>SPO-2020/01-0004</v>
          </cell>
        </row>
        <row r="13496">
          <cell r="I13496" t="str">
            <v>F</v>
          </cell>
          <cell r="J13496">
            <v>6672</v>
          </cell>
          <cell r="K13496">
            <v>6672</v>
          </cell>
          <cell r="L13496">
            <v>20016</v>
          </cell>
          <cell r="M13496" t="str">
            <v>F</v>
          </cell>
          <cell r="N13496">
            <v>3</v>
          </cell>
        </row>
        <row r="13497">
          <cell r="G13497" t="str">
            <v>SPO-2019/12-0009</v>
          </cell>
        </row>
        <row r="13497">
          <cell r="I13497" t="str">
            <v>F</v>
          </cell>
          <cell r="J13497">
            <v>5800</v>
          </cell>
          <cell r="K13497">
            <v>5800</v>
          </cell>
          <cell r="L13497">
            <v>17400</v>
          </cell>
          <cell r="M13497" t="str">
            <v>F</v>
          </cell>
          <cell r="N13497">
            <v>3</v>
          </cell>
        </row>
        <row r="13498">
          <cell r="G13498" t="str">
            <v>GR-2019/11-0021</v>
          </cell>
        </row>
        <row r="13498">
          <cell r="I13498" t="str">
            <v>F</v>
          </cell>
          <cell r="J13498">
            <v>44.46</v>
          </cell>
          <cell r="K13498">
            <v>44.46</v>
          </cell>
          <cell r="L13498">
            <v>44.46</v>
          </cell>
          <cell r="M13498" t="str">
            <v>T</v>
          </cell>
          <cell r="N13498">
            <v>1</v>
          </cell>
        </row>
        <row r="13499">
          <cell r="G13499" t="str">
            <v>GR-2019/11-0044</v>
          </cell>
        </row>
        <row r="13499">
          <cell r="I13499" t="str">
            <v>F</v>
          </cell>
          <cell r="J13499">
            <v>603.75</v>
          </cell>
          <cell r="K13499">
            <v>603.75</v>
          </cell>
          <cell r="L13499">
            <v>603.75</v>
          </cell>
          <cell r="M13499" t="str">
            <v>F</v>
          </cell>
          <cell r="N13499">
            <v>1</v>
          </cell>
        </row>
        <row r="13500">
          <cell r="G13500" t="str">
            <v>SPO-2020/01-0047, SPO-2019/12-0056</v>
          </cell>
        </row>
        <row r="13500">
          <cell r="I13500" t="str">
            <v>F</v>
          </cell>
          <cell r="J13500">
            <v>48000</v>
          </cell>
          <cell r="K13500">
            <v>48000</v>
          </cell>
          <cell r="L13500">
            <v>144000</v>
          </cell>
          <cell r="M13500" t="str">
            <v>F</v>
          </cell>
          <cell r="N13500">
            <v>3</v>
          </cell>
        </row>
        <row r="13501">
          <cell r="G13501" t="str">
            <v>SPO-2019/11-0038</v>
          </cell>
        </row>
        <row r="13501">
          <cell r="I13501" t="str">
            <v>F</v>
          </cell>
          <cell r="J13501">
            <v>1400</v>
          </cell>
          <cell r="K13501">
            <v>1400</v>
          </cell>
          <cell r="L13501">
            <v>4200</v>
          </cell>
          <cell r="M13501" t="str">
            <v>F</v>
          </cell>
          <cell r="N13501">
            <v>3</v>
          </cell>
        </row>
        <row r="13502">
          <cell r="G13502" t="str">
            <v>SPO-2020/07-0008, SPO-2020/10-0012, SPO-2020/01-0035, SPO-2019/12-0045, SPO-2019/12-0018, SPO-2019/11-0010, SPO-2020/12-0030</v>
          </cell>
        </row>
        <row r="13502">
          <cell r="I13502" t="str">
            <v>F</v>
          </cell>
          <cell r="J13502">
            <v>52920</v>
          </cell>
          <cell r="K13502">
            <v>52920</v>
          </cell>
          <cell r="L13502">
            <v>158760</v>
          </cell>
          <cell r="M13502" t="str">
            <v>F</v>
          </cell>
          <cell r="N13502">
            <v>3</v>
          </cell>
        </row>
        <row r="13503">
          <cell r="G13503" t="str">
            <v>SPO-2020/01-0009</v>
          </cell>
        </row>
        <row r="13503">
          <cell r="I13503" t="str">
            <v>F</v>
          </cell>
          <cell r="J13503">
            <v>2106</v>
          </cell>
          <cell r="K13503">
            <v>2106</v>
          </cell>
          <cell r="L13503">
            <v>6318</v>
          </cell>
          <cell r="M13503" t="str">
            <v>F</v>
          </cell>
          <cell r="N13503">
            <v>3</v>
          </cell>
        </row>
        <row r="13504">
          <cell r="G13504" t="str">
            <v>SPO-2019/11-0034, SPO-2019/12-0060</v>
          </cell>
        </row>
        <row r="13504">
          <cell r="I13504" t="str">
            <v>F</v>
          </cell>
          <cell r="J13504">
            <v>32637</v>
          </cell>
          <cell r="K13504">
            <v>32637</v>
          </cell>
          <cell r="L13504">
            <v>97911</v>
          </cell>
          <cell r="M13504" t="str">
            <v>F</v>
          </cell>
          <cell r="N13504">
            <v>3</v>
          </cell>
        </row>
        <row r="13505">
          <cell r="G13505" t="str">
            <v>GR-2019/11-0017</v>
          </cell>
        </row>
        <row r="13505">
          <cell r="I13505" t="str">
            <v>F</v>
          </cell>
          <cell r="J13505">
            <v>755.2</v>
          </cell>
          <cell r="K13505">
            <v>755.2</v>
          </cell>
          <cell r="L13505">
            <v>755.2</v>
          </cell>
          <cell r="M13505" t="str">
            <v>T</v>
          </cell>
          <cell r="N13505">
            <v>1</v>
          </cell>
        </row>
        <row r="13506">
          <cell r="G13506" t="str">
            <v>GR-2019/11-0019</v>
          </cell>
        </row>
        <row r="13506">
          <cell r="I13506" t="str">
            <v>F</v>
          </cell>
          <cell r="J13506">
            <v>0</v>
          </cell>
          <cell r="K13506">
            <v>0</v>
          </cell>
          <cell r="L13506">
            <v>0</v>
          </cell>
          <cell r="M13506" t="str">
            <v>F</v>
          </cell>
          <cell r="N13506">
            <v>1</v>
          </cell>
        </row>
        <row r="13507">
          <cell r="G13507" t="str">
            <v>SPO-2019/12-0059</v>
          </cell>
        </row>
        <row r="13507">
          <cell r="I13507" t="str">
            <v>F</v>
          </cell>
          <cell r="J13507">
            <v>208992.56</v>
          </cell>
          <cell r="K13507">
            <v>208992.56</v>
          </cell>
          <cell r="L13507">
            <v>98226503.2</v>
          </cell>
          <cell r="M13507" t="str">
            <v>F</v>
          </cell>
          <cell r="N13507">
            <v>470</v>
          </cell>
        </row>
        <row r="13508">
          <cell r="G13508" t="str">
            <v>GR-2019/11-0019</v>
          </cell>
        </row>
        <row r="13508">
          <cell r="I13508" t="str">
            <v>F</v>
          </cell>
          <cell r="J13508">
            <v>0</v>
          </cell>
          <cell r="K13508">
            <v>0</v>
          </cell>
          <cell r="L13508">
            <v>0</v>
          </cell>
          <cell r="M13508" t="str">
            <v>F</v>
          </cell>
          <cell r="N13508">
            <v>1</v>
          </cell>
        </row>
        <row r="13509">
          <cell r="G13509" t="str">
            <v>SPO-2019/11-0018</v>
          </cell>
        </row>
        <row r="13509">
          <cell r="I13509" t="str">
            <v>F</v>
          </cell>
          <cell r="J13509">
            <v>5280</v>
          </cell>
          <cell r="K13509">
            <v>5280</v>
          </cell>
          <cell r="L13509">
            <v>15840</v>
          </cell>
          <cell r="M13509" t="str">
            <v>F</v>
          </cell>
          <cell r="N13509">
            <v>3</v>
          </cell>
        </row>
        <row r="13510">
          <cell r="G13510" t="str">
            <v>GR-2019/11-0015</v>
          </cell>
        </row>
        <row r="13510">
          <cell r="I13510" t="str">
            <v>F</v>
          </cell>
          <cell r="J13510">
            <v>253.38</v>
          </cell>
          <cell r="K13510">
            <v>253.38</v>
          </cell>
          <cell r="L13510">
            <v>253.38</v>
          </cell>
          <cell r="M13510" t="str">
            <v>T</v>
          </cell>
          <cell r="N13510">
            <v>1</v>
          </cell>
        </row>
        <row r="13511">
          <cell r="F13511" t="str">
            <v>BMOU6043275</v>
          </cell>
        </row>
        <row r="13511">
          <cell r="I13511" t="str">
            <v>T</v>
          </cell>
          <cell r="J13511">
            <v>5964</v>
          </cell>
          <cell r="K13511">
            <v>5964</v>
          </cell>
          <cell r="L13511">
            <v>5964</v>
          </cell>
          <cell r="M13511" t="str">
            <v>F</v>
          </cell>
          <cell r="N13511">
            <v>1</v>
          </cell>
        </row>
        <row r="13512">
          <cell r="F13512" t="str">
            <v>BMOU6043275</v>
          </cell>
        </row>
        <row r="13512">
          <cell r="I13512" t="str">
            <v>T</v>
          </cell>
          <cell r="J13512">
            <v>0</v>
          </cell>
          <cell r="K13512">
            <v>0</v>
          </cell>
          <cell r="L13512">
            <v>0</v>
          </cell>
          <cell r="M13512" t="str">
            <v>F</v>
          </cell>
          <cell r="N13512">
            <v>1</v>
          </cell>
        </row>
        <row r="13513">
          <cell r="G13513" t="str">
            <v>GR-2019/11-0018</v>
          </cell>
        </row>
        <row r="13513">
          <cell r="I13513" t="str">
            <v>F</v>
          </cell>
          <cell r="J13513">
            <v>138.6</v>
          </cell>
          <cell r="K13513">
            <v>138.6</v>
          </cell>
          <cell r="L13513">
            <v>138.6</v>
          </cell>
          <cell r="M13513" t="str">
            <v>T</v>
          </cell>
          <cell r="N13513">
            <v>1</v>
          </cell>
        </row>
        <row r="13514">
          <cell r="G13514" t="str">
            <v>SPO-2020/01-0010</v>
          </cell>
        </row>
        <row r="13514">
          <cell r="I13514" t="str">
            <v>F</v>
          </cell>
          <cell r="J13514">
            <v>41100</v>
          </cell>
          <cell r="K13514">
            <v>41100</v>
          </cell>
          <cell r="L13514">
            <v>123300</v>
          </cell>
          <cell r="M13514" t="str">
            <v>F</v>
          </cell>
          <cell r="N13514">
            <v>3</v>
          </cell>
        </row>
        <row r="13515">
          <cell r="G13515" t="str">
            <v>SPO-2020/06-0022, SPO-2020/01-0023, SPO-2020/03-0005, SPO-2020/09-0030, SPO-2020/01-0022, SPO-2020/04-0002, SPO-2020/09-0014, SPO-2020/06-0030, SPO-2019/12-0019</v>
          </cell>
        </row>
        <row r="13515">
          <cell r="I13515" t="str">
            <v>F</v>
          </cell>
          <cell r="J13515">
            <v>171300</v>
          </cell>
          <cell r="K13515">
            <v>171300</v>
          </cell>
          <cell r="L13515">
            <v>513900</v>
          </cell>
          <cell r="M13515" t="str">
            <v>F</v>
          </cell>
          <cell r="N13515">
            <v>3</v>
          </cell>
        </row>
        <row r="13516">
          <cell r="G13516" t="str">
            <v>SPO-2020/01-0026, SPO-2019/11-0037, SPO-2020/01-0007</v>
          </cell>
        </row>
        <row r="13516">
          <cell r="I13516" t="str">
            <v>F</v>
          </cell>
          <cell r="J13516">
            <v>78270</v>
          </cell>
          <cell r="K13516">
            <v>78270</v>
          </cell>
          <cell r="L13516">
            <v>234810</v>
          </cell>
          <cell r="M13516" t="str">
            <v>F</v>
          </cell>
          <cell r="N13516">
            <v>3</v>
          </cell>
        </row>
        <row r="13517">
          <cell r="G13517" t="str">
            <v>SPO-2019/12-0003</v>
          </cell>
        </row>
        <row r="13517">
          <cell r="I13517" t="str">
            <v>F</v>
          </cell>
          <cell r="J13517">
            <v>27110</v>
          </cell>
          <cell r="K13517">
            <v>27110</v>
          </cell>
          <cell r="L13517">
            <v>27110</v>
          </cell>
          <cell r="M13517" t="str">
            <v>F</v>
          </cell>
          <cell r="N13517">
            <v>1</v>
          </cell>
        </row>
        <row r="13518">
          <cell r="G13518" t="str">
            <v>SPO-2020/01-0011, SPO-2020/05-0015, SPO-2020/01-0024, SPO-2019/12-0012, SPO-2020/04-0008</v>
          </cell>
        </row>
        <row r="13518">
          <cell r="I13518" t="str">
            <v>F</v>
          </cell>
          <cell r="J13518">
            <v>435120</v>
          </cell>
          <cell r="K13518">
            <v>435120</v>
          </cell>
          <cell r="L13518">
            <v>6091680</v>
          </cell>
          <cell r="M13518" t="str">
            <v>F</v>
          </cell>
          <cell r="N13518">
            <v>14</v>
          </cell>
        </row>
        <row r="13519">
          <cell r="G13519" t="str">
            <v>SPO-2020/08-0033, SPO-2021/03-0013, SPO-2020/01-0006</v>
          </cell>
        </row>
        <row r="13519">
          <cell r="I13519" t="str">
            <v>F</v>
          </cell>
          <cell r="J13519">
            <v>57546</v>
          </cell>
          <cell r="K13519">
            <v>57546</v>
          </cell>
          <cell r="L13519">
            <v>172638</v>
          </cell>
          <cell r="M13519" t="str">
            <v>F</v>
          </cell>
          <cell r="N13519">
            <v>3</v>
          </cell>
        </row>
        <row r="13520">
          <cell r="G13520" t="str">
            <v>SPO-2020/06-0011, SPO-2020/01-0020, SPO-2019/12-0060, SPO-2020/12-0037</v>
          </cell>
        </row>
        <row r="13520">
          <cell r="I13520" t="str">
            <v>F</v>
          </cell>
          <cell r="J13520">
            <v>212008.46</v>
          </cell>
          <cell r="K13520">
            <v>212008.46</v>
          </cell>
          <cell r="L13520">
            <v>1272050.76</v>
          </cell>
          <cell r="M13520" t="str">
            <v>F</v>
          </cell>
          <cell r="N13520">
            <v>6</v>
          </cell>
        </row>
        <row r="13521">
          <cell r="G13521" t="str">
            <v>SPO-2020/01-0012</v>
          </cell>
        </row>
        <row r="13521">
          <cell r="I13521" t="str">
            <v>F</v>
          </cell>
          <cell r="J13521">
            <v>7588</v>
          </cell>
          <cell r="K13521">
            <v>7588</v>
          </cell>
          <cell r="L13521">
            <v>22764</v>
          </cell>
          <cell r="M13521" t="str">
            <v>F</v>
          </cell>
          <cell r="N13521">
            <v>3</v>
          </cell>
        </row>
        <row r="13522">
          <cell r="I13522" t="str">
            <v>F</v>
          </cell>
          <cell r="J13522">
            <v>15840</v>
          </cell>
          <cell r="K13522">
            <v>15840</v>
          </cell>
          <cell r="L13522">
            <v>47520</v>
          </cell>
          <cell r="M13522" t="str">
            <v>F</v>
          </cell>
          <cell r="N13522">
            <v>3</v>
          </cell>
        </row>
        <row r="13523">
          <cell r="G13523" t="str">
            <v>SPO-2020/04-0020, SPO-2020/04-0016, SPO-2019/11-0034, SPO-2020/01-0020, SPO-2020/06-0011, SPO-2020/05-0002, SPO-2019/12-0060</v>
          </cell>
        </row>
        <row r="13523">
          <cell r="I13523" t="str">
            <v>F</v>
          </cell>
          <cell r="J13523">
            <v>483401.9</v>
          </cell>
          <cell r="K13523">
            <v>483401.9</v>
          </cell>
          <cell r="L13523">
            <v>4834019</v>
          </cell>
          <cell r="M13523" t="str">
            <v>F</v>
          </cell>
          <cell r="N13523">
            <v>10</v>
          </cell>
        </row>
        <row r="13524">
          <cell r="G13524" t="str">
            <v>SPO-2020/01-0009</v>
          </cell>
        </row>
        <row r="13524">
          <cell r="I13524" t="str">
            <v>F</v>
          </cell>
          <cell r="J13524">
            <v>55500</v>
          </cell>
          <cell r="K13524">
            <v>55500</v>
          </cell>
          <cell r="L13524">
            <v>166500</v>
          </cell>
          <cell r="M13524" t="str">
            <v>F</v>
          </cell>
          <cell r="N13524">
            <v>3</v>
          </cell>
        </row>
        <row r="13525">
          <cell r="G13525" t="str">
            <v>SPO-2020/01-0005</v>
          </cell>
        </row>
        <row r="13525">
          <cell r="I13525" t="str">
            <v>F</v>
          </cell>
          <cell r="J13525">
            <v>56616</v>
          </cell>
          <cell r="K13525">
            <v>56616</v>
          </cell>
          <cell r="L13525">
            <v>56616</v>
          </cell>
          <cell r="M13525" t="str">
            <v>F</v>
          </cell>
          <cell r="N13525">
            <v>1</v>
          </cell>
        </row>
        <row r="13526">
          <cell r="G13526" t="str">
            <v>SPO-2019/12-0060</v>
          </cell>
        </row>
        <row r="13526">
          <cell r="I13526" t="str">
            <v>F</v>
          </cell>
          <cell r="J13526">
            <v>23400</v>
          </cell>
          <cell r="K13526">
            <v>23400</v>
          </cell>
          <cell r="L13526">
            <v>70200</v>
          </cell>
          <cell r="M13526" t="str">
            <v>F</v>
          </cell>
          <cell r="N13526">
            <v>3</v>
          </cell>
        </row>
        <row r="13527">
          <cell r="F13527" t="str">
            <v>TEMU6864248</v>
          </cell>
          <cell r="G13527" t="str">
            <v>SPO-2019/12-0009</v>
          </cell>
        </row>
        <row r="13527">
          <cell r="I13527" t="str">
            <v>F</v>
          </cell>
          <cell r="J13527">
            <v>4900</v>
          </cell>
          <cell r="K13527">
            <v>4900</v>
          </cell>
          <cell r="L13527">
            <v>14700</v>
          </cell>
          <cell r="M13527" t="str">
            <v>F</v>
          </cell>
          <cell r="N13527">
            <v>3</v>
          </cell>
        </row>
        <row r="13528">
          <cell r="G13528" t="str">
            <v>SPO-2020/01-0008</v>
          </cell>
        </row>
        <row r="13528">
          <cell r="I13528" t="str">
            <v>F</v>
          </cell>
          <cell r="J13528">
            <v>2990</v>
          </cell>
          <cell r="K13528">
            <v>2990</v>
          </cell>
          <cell r="L13528">
            <v>8970</v>
          </cell>
          <cell r="M13528" t="str">
            <v>F</v>
          </cell>
          <cell r="N13528">
            <v>3</v>
          </cell>
        </row>
        <row r="13529">
          <cell r="G13529" t="str">
            <v>SPO-2019/12-0059</v>
          </cell>
        </row>
        <row r="13529">
          <cell r="I13529" t="str">
            <v>F</v>
          </cell>
          <cell r="J13529">
            <v>17388</v>
          </cell>
          <cell r="K13529">
            <v>17388</v>
          </cell>
          <cell r="L13529">
            <v>52164</v>
          </cell>
          <cell r="M13529" t="str">
            <v>F</v>
          </cell>
          <cell r="N13529">
            <v>3</v>
          </cell>
        </row>
        <row r="13530">
          <cell r="G13530" t="str">
            <v>SPO-2020/01-0031</v>
          </cell>
        </row>
        <row r="13530">
          <cell r="I13530" t="str">
            <v>F</v>
          </cell>
          <cell r="J13530">
            <v>8320</v>
          </cell>
          <cell r="K13530">
            <v>8320</v>
          </cell>
          <cell r="L13530">
            <v>24960</v>
          </cell>
          <cell r="M13530" t="str">
            <v>F</v>
          </cell>
          <cell r="N13530">
            <v>3</v>
          </cell>
        </row>
        <row r="13531">
          <cell r="G13531" t="str">
            <v>GR-2019/11-0041</v>
          </cell>
        </row>
        <row r="13531">
          <cell r="I13531" t="str">
            <v>F</v>
          </cell>
          <cell r="J13531">
            <v>796.8</v>
          </cell>
          <cell r="K13531">
            <v>796.8</v>
          </cell>
          <cell r="L13531">
            <v>796.8</v>
          </cell>
          <cell r="M13531" t="str">
            <v>F</v>
          </cell>
          <cell r="N13531">
            <v>1</v>
          </cell>
        </row>
        <row r="13532">
          <cell r="G13532" t="str">
            <v>GR-2019/10-0064</v>
          </cell>
        </row>
        <row r="13532">
          <cell r="I13532" t="str">
            <v>F</v>
          </cell>
          <cell r="J13532">
            <v>992.75</v>
          </cell>
          <cell r="K13532">
            <v>992.75</v>
          </cell>
          <cell r="L13532">
            <v>992.75</v>
          </cell>
          <cell r="M13532" t="str">
            <v>F</v>
          </cell>
          <cell r="N13532">
            <v>1</v>
          </cell>
        </row>
        <row r="13533">
          <cell r="G13533" t="str">
            <v>GR-2019/10-0065</v>
          </cell>
        </row>
        <row r="13533">
          <cell r="I13533" t="str">
            <v>F</v>
          </cell>
          <cell r="J13533">
            <v>6670.4</v>
          </cell>
          <cell r="K13533">
            <v>6670.4</v>
          </cell>
          <cell r="L13533">
            <v>6670.4</v>
          </cell>
          <cell r="M13533" t="str">
            <v>T</v>
          </cell>
          <cell r="N13533">
            <v>1</v>
          </cell>
        </row>
        <row r="13534">
          <cell r="G13534" t="str">
            <v>GR-2019/10-0063</v>
          </cell>
        </row>
        <row r="13534">
          <cell r="I13534" t="str">
            <v>F</v>
          </cell>
          <cell r="J13534">
            <v>125.1</v>
          </cell>
          <cell r="K13534">
            <v>125.1</v>
          </cell>
          <cell r="L13534">
            <v>125.1</v>
          </cell>
          <cell r="M13534" t="str">
            <v>F</v>
          </cell>
          <cell r="N13534">
            <v>1</v>
          </cell>
        </row>
        <row r="13535">
          <cell r="G13535" t="str">
            <v>SPO-2021/04-0038, SPO-2020/01-0033, SPO-2021/10-0013, SPO-2019/12-0027, SPO-2020/12-0004, SPO-2021/01-0060, SPO-2021/05-0024, SPO-2020/05-0008, SPO-2019/12-0058, SPO-2021/01-0007, SPO-2020/08-0012, SPO-2020/12-0041, SPO-2020/01-0018, SPO-2020/08-0013</v>
          </cell>
        </row>
        <row r="13535">
          <cell r="I13535" t="str">
            <v>F</v>
          </cell>
          <cell r="J13535">
            <v>141946.09</v>
          </cell>
          <cell r="K13535">
            <v>141946.09</v>
          </cell>
          <cell r="L13535">
            <v>307455230.94</v>
          </cell>
          <cell r="M13535" t="str">
            <v>F</v>
          </cell>
          <cell r="N13535">
            <v>2166</v>
          </cell>
        </row>
        <row r="13536">
          <cell r="G13536" t="str">
            <v>SPO-2019/11-0041</v>
          </cell>
        </row>
        <row r="13536">
          <cell r="I13536" t="str">
            <v>F</v>
          </cell>
          <cell r="J13536">
            <v>27370</v>
          </cell>
          <cell r="K13536">
            <v>27370</v>
          </cell>
          <cell r="L13536">
            <v>82110</v>
          </cell>
          <cell r="M13536" t="str">
            <v>F</v>
          </cell>
          <cell r="N13536">
            <v>3</v>
          </cell>
        </row>
        <row r="13537">
          <cell r="G13537" t="str">
            <v>SPO-2019/12-0060</v>
          </cell>
        </row>
        <row r="13537">
          <cell r="I13537" t="str">
            <v>F</v>
          </cell>
          <cell r="J13537">
            <v>15600</v>
          </cell>
          <cell r="K13537">
            <v>15600</v>
          </cell>
          <cell r="L13537">
            <v>46800</v>
          </cell>
          <cell r="M13537" t="str">
            <v>F</v>
          </cell>
          <cell r="N13537">
            <v>3</v>
          </cell>
        </row>
        <row r="13538">
          <cell r="G13538" t="str">
            <v>GR-2019/10-0062</v>
          </cell>
        </row>
        <row r="13538">
          <cell r="I13538" t="str">
            <v>F</v>
          </cell>
          <cell r="J13538">
            <v>1755.6</v>
          </cell>
          <cell r="K13538">
            <v>1755.6</v>
          </cell>
          <cell r="L13538">
            <v>1755.6</v>
          </cell>
          <cell r="M13538" t="str">
            <v>T</v>
          </cell>
          <cell r="N13538">
            <v>1</v>
          </cell>
        </row>
        <row r="13539">
          <cell r="G13539" t="str">
            <v>SPO-2020/06-0006, SPO-2019/12-0045, SPO-2019/12-0052</v>
          </cell>
        </row>
        <row r="13539">
          <cell r="I13539" t="str">
            <v>F</v>
          </cell>
          <cell r="J13539">
            <v>15800</v>
          </cell>
          <cell r="K13539">
            <v>15800</v>
          </cell>
          <cell r="L13539">
            <v>47400</v>
          </cell>
          <cell r="M13539" t="str">
            <v>F</v>
          </cell>
          <cell r="N13539">
            <v>3</v>
          </cell>
        </row>
        <row r="13540">
          <cell r="F13540" t="str">
            <v>APHU6814973 (SARAWAK)</v>
          </cell>
          <cell r="G13540" t="str">
            <v>GR-2019/11-0053</v>
          </cell>
          <cell r="H13540" t="str">
            <v>201909-S0044</v>
          </cell>
          <cell r="I13540" t="str">
            <v>F</v>
          </cell>
          <cell r="J13540">
            <v>851.4</v>
          </cell>
          <cell r="K13540">
            <v>851.4</v>
          </cell>
          <cell r="L13540">
            <v>3595.21</v>
          </cell>
          <cell r="M13540" t="str">
            <v>F</v>
          </cell>
          <cell r="N13540">
            <v>4.2227</v>
          </cell>
        </row>
        <row r="13541">
          <cell r="F13541" t="str">
            <v>APHU6814973 (SARAWAK)</v>
          </cell>
          <cell r="G13541" t="str">
            <v>GR-2019/11-0052</v>
          </cell>
          <cell r="H13541" t="str">
            <v>201909-S0043</v>
          </cell>
          <cell r="I13541" t="str">
            <v>F</v>
          </cell>
          <cell r="J13541">
            <v>1912</v>
          </cell>
          <cell r="K13541">
            <v>1912</v>
          </cell>
          <cell r="L13541">
            <v>8073.8</v>
          </cell>
          <cell r="M13541" t="str">
            <v>F</v>
          </cell>
          <cell r="N13541">
            <v>4.2227</v>
          </cell>
        </row>
        <row r="13542">
          <cell r="F13542" t="str">
            <v>APHU6814973 (SARAWAK)</v>
          </cell>
          <cell r="G13542" t="str">
            <v>GR-2019/11-0051</v>
          </cell>
          <cell r="H13542" t="str">
            <v>201909-S0045-EAST M</v>
          </cell>
          <cell r="I13542" t="str">
            <v>F</v>
          </cell>
          <cell r="J13542">
            <v>12874.34</v>
          </cell>
          <cell r="K13542">
            <v>12874.34</v>
          </cell>
          <cell r="L13542">
            <v>54364.48</v>
          </cell>
          <cell r="M13542" t="str">
            <v>F</v>
          </cell>
          <cell r="N13542">
            <v>4.2227</v>
          </cell>
        </row>
        <row r="13543">
          <cell r="G13543" t="str">
            <v>SPO-2020/01-0009</v>
          </cell>
        </row>
        <row r="13543">
          <cell r="I13543" t="str">
            <v>F</v>
          </cell>
          <cell r="J13543">
            <v>9300</v>
          </cell>
          <cell r="K13543">
            <v>9300</v>
          </cell>
          <cell r="L13543">
            <v>27900</v>
          </cell>
          <cell r="M13543" t="str">
            <v>F</v>
          </cell>
          <cell r="N13543">
            <v>3</v>
          </cell>
        </row>
        <row r="13544">
          <cell r="F13544" t="str">
            <v>HMMU6080615</v>
          </cell>
          <cell r="G13544" t="str">
            <v>GR-2019/11-0036</v>
          </cell>
          <cell r="H13544" t="str">
            <v>201910-S0060, 201811-S0042, 201909-S0052, 201908-S0045</v>
          </cell>
          <cell r="I13544" t="str">
            <v>F</v>
          </cell>
          <cell r="J13544">
            <v>20500.95</v>
          </cell>
          <cell r="K13544">
            <v>20500.95</v>
          </cell>
          <cell r="L13544">
            <v>86680.07</v>
          </cell>
          <cell r="M13544" t="str">
            <v>F</v>
          </cell>
          <cell r="N13544">
            <v>4.2281</v>
          </cell>
        </row>
        <row r="13545">
          <cell r="G13545" t="str">
            <v>SPO-2020/01-0014, SPO-2020/01-0031, SPO-2020/03-0003</v>
          </cell>
        </row>
        <row r="13545">
          <cell r="I13545" t="str">
            <v>F</v>
          </cell>
          <cell r="J13545">
            <v>21855.2</v>
          </cell>
          <cell r="K13545">
            <v>21855.2</v>
          </cell>
          <cell r="L13545">
            <v>65565.6</v>
          </cell>
          <cell r="M13545" t="str">
            <v>F</v>
          </cell>
          <cell r="N13545">
            <v>3</v>
          </cell>
        </row>
        <row r="13546">
          <cell r="G13546" t="str">
            <v>SPO-2020/04-0005, SPO-2019/12-0059</v>
          </cell>
        </row>
        <row r="13546">
          <cell r="I13546" t="str">
            <v>F</v>
          </cell>
          <cell r="J13546">
            <v>39400</v>
          </cell>
          <cell r="K13546">
            <v>39400</v>
          </cell>
          <cell r="L13546">
            <v>118200</v>
          </cell>
          <cell r="M13546" t="str">
            <v>F</v>
          </cell>
          <cell r="N13546">
            <v>3</v>
          </cell>
        </row>
        <row r="13547">
          <cell r="G13547" t="str">
            <v>SPO-2019/12-0012, SPO-2019/11-0017</v>
          </cell>
        </row>
        <row r="13547">
          <cell r="I13547" t="str">
            <v>F</v>
          </cell>
          <cell r="J13547">
            <v>13710.24</v>
          </cell>
          <cell r="K13547">
            <v>13710.24</v>
          </cell>
          <cell r="L13547">
            <v>41130.72</v>
          </cell>
          <cell r="M13547" t="str">
            <v>F</v>
          </cell>
          <cell r="N13547">
            <v>3</v>
          </cell>
        </row>
        <row r="13548">
          <cell r="F13548" t="str">
            <v>KOCU4255670</v>
          </cell>
          <cell r="G13548" t="str">
            <v>GR-2019/11-0035</v>
          </cell>
          <cell r="H13548" t="str">
            <v>201910-S0029, 201904-S0026, 201909-S0042, 201810-S0085, 201810-S0028, 201810-S0026, 201908-S0040</v>
          </cell>
          <cell r="I13548" t="str">
            <v>F</v>
          </cell>
          <cell r="J13548">
            <v>17251.34</v>
          </cell>
          <cell r="K13548">
            <v>17251.34</v>
          </cell>
          <cell r="L13548">
            <v>72940.39</v>
          </cell>
          <cell r="M13548" t="str">
            <v>F</v>
          </cell>
          <cell r="N13548">
            <v>4.2281</v>
          </cell>
        </row>
        <row r="13549">
          <cell r="G13549" t="str">
            <v>SPO-2019/12-0060</v>
          </cell>
        </row>
        <row r="13549">
          <cell r="I13549" t="str">
            <v>F</v>
          </cell>
          <cell r="J13549">
            <v>1910</v>
          </cell>
          <cell r="K13549">
            <v>1910</v>
          </cell>
          <cell r="L13549">
            <v>5730</v>
          </cell>
          <cell r="M13549" t="str">
            <v>F</v>
          </cell>
          <cell r="N13549">
            <v>3</v>
          </cell>
        </row>
        <row r="13550">
          <cell r="F13550" t="str">
            <v>CAIU7311243</v>
          </cell>
          <cell r="G13550" t="str">
            <v>GR-2019/11-0032</v>
          </cell>
          <cell r="H13550" t="str">
            <v>201910-S0031</v>
          </cell>
          <cell r="I13550" t="str">
            <v>F</v>
          </cell>
          <cell r="J13550">
            <v>15119.17</v>
          </cell>
          <cell r="K13550">
            <v>15119.17</v>
          </cell>
          <cell r="L13550">
            <v>63925.36</v>
          </cell>
          <cell r="M13550" t="str">
            <v>F</v>
          </cell>
          <cell r="N13550">
            <v>4.2281</v>
          </cell>
        </row>
        <row r="13551">
          <cell r="G13551" t="str">
            <v>GR-2019/10-0059</v>
          </cell>
        </row>
        <row r="13551">
          <cell r="I13551" t="str">
            <v>F</v>
          </cell>
          <cell r="J13551">
            <v>2223.52</v>
          </cell>
          <cell r="K13551">
            <v>2223.52</v>
          </cell>
          <cell r="L13551">
            <v>2223.52</v>
          </cell>
          <cell r="M13551" t="str">
            <v>T</v>
          </cell>
          <cell r="N13551">
            <v>1</v>
          </cell>
        </row>
        <row r="13552">
          <cell r="G13552" t="str">
            <v>SPO-2020/01-0020, SPO-2019/12-0060</v>
          </cell>
        </row>
        <row r="13552">
          <cell r="I13552" t="str">
            <v>F</v>
          </cell>
          <cell r="J13552">
            <v>29660</v>
          </cell>
          <cell r="K13552">
            <v>29660</v>
          </cell>
          <cell r="L13552">
            <v>88980</v>
          </cell>
          <cell r="M13552" t="str">
            <v>F</v>
          </cell>
          <cell r="N13552">
            <v>3</v>
          </cell>
        </row>
        <row r="13553">
          <cell r="F13553" t="str">
            <v>OOCU7633779</v>
          </cell>
          <cell r="G13553" t="str">
            <v>GR-2019/11-0013</v>
          </cell>
          <cell r="H13553" t="str">
            <v>201909-S0020, 201906-S0031</v>
          </cell>
          <cell r="I13553" t="str">
            <v>F</v>
          </cell>
          <cell r="J13553">
            <v>48997</v>
          </cell>
          <cell r="K13553">
            <v>48997</v>
          </cell>
          <cell r="L13553">
            <v>48997</v>
          </cell>
          <cell r="M13553" t="str">
            <v>F</v>
          </cell>
          <cell r="N13553">
            <v>1</v>
          </cell>
        </row>
        <row r="13554">
          <cell r="I13554" t="str">
            <v>F</v>
          </cell>
          <cell r="J13554">
            <v>5340</v>
          </cell>
          <cell r="K13554">
            <v>5340</v>
          </cell>
          <cell r="L13554">
            <v>16020</v>
          </cell>
          <cell r="M13554" t="str">
            <v>F</v>
          </cell>
          <cell r="N13554">
            <v>3</v>
          </cell>
        </row>
        <row r="13555">
          <cell r="F13555" t="str">
            <v>OOCU7633779</v>
          </cell>
          <cell r="G13555" t="str">
            <v>GR-2019/11-0012</v>
          </cell>
          <cell r="H13555" t="str">
            <v>201904-S0078</v>
          </cell>
          <cell r="I13555" t="str">
            <v>F</v>
          </cell>
          <cell r="J13555">
            <v>29499.72</v>
          </cell>
          <cell r="K13555">
            <v>29499.72</v>
          </cell>
          <cell r="L13555">
            <v>29499.72</v>
          </cell>
          <cell r="M13555" t="str">
            <v>F</v>
          </cell>
          <cell r="N13555">
            <v>1</v>
          </cell>
        </row>
        <row r="13556">
          <cell r="F13556" t="str">
            <v>OOCU7633779</v>
          </cell>
          <cell r="G13556" t="str">
            <v>GR-2019/11-0011</v>
          </cell>
          <cell r="H13556" t="str">
            <v>201810-S0098, 201909-S0018, 201812-S0055, 201812-S0009, 201908-S0015</v>
          </cell>
          <cell r="I13556" t="str">
            <v>F</v>
          </cell>
          <cell r="J13556">
            <v>97256.43</v>
          </cell>
          <cell r="K13556">
            <v>97256.43</v>
          </cell>
          <cell r="L13556">
            <v>97256.43</v>
          </cell>
          <cell r="M13556" t="str">
            <v>F</v>
          </cell>
          <cell r="N13556">
            <v>1</v>
          </cell>
        </row>
        <row r="13557">
          <cell r="F13557" t="str">
            <v>OOCU7633779</v>
          </cell>
          <cell r="G13557" t="str">
            <v>GR-2019/11-0010</v>
          </cell>
          <cell r="H13557" t="str">
            <v>201909-S0050</v>
          </cell>
          <cell r="I13557" t="str">
            <v>F</v>
          </cell>
          <cell r="J13557">
            <v>1121.4</v>
          </cell>
          <cell r="K13557">
            <v>1121.4</v>
          </cell>
          <cell r="L13557">
            <v>1121.4</v>
          </cell>
          <cell r="M13557" t="str">
            <v>F</v>
          </cell>
          <cell r="N13557">
            <v>1</v>
          </cell>
        </row>
        <row r="13558">
          <cell r="G13558" t="str">
            <v>SPO-2020/01-0028, SPO-2020/01-0010</v>
          </cell>
        </row>
        <row r="13558">
          <cell r="I13558" t="str">
            <v>F</v>
          </cell>
          <cell r="J13558">
            <v>37620</v>
          </cell>
          <cell r="K13558">
            <v>37620</v>
          </cell>
          <cell r="L13558">
            <v>112860</v>
          </cell>
          <cell r="M13558" t="str">
            <v>F</v>
          </cell>
          <cell r="N13558">
            <v>3</v>
          </cell>
        </row>
        <row r="13559">
          <cell r="G13559" t="str">
            <v>SPO-2020/08-0023, SPO-2020/01-0020, SPO-2020/11-0001</v>
          </cell>
        </row>
        <row r="13559">
          <cell r="I13559" t="str">
            <v>F</v>
          </cell>
          <cell r="J13559">
            <v>18567.6</v>
          </cell>
          <cell r="K13559">
            <v>18567.6</v>
          </cell>
          <cell r="L13559">
            <v>55702.8</v>
          </cell>
          <cell r="M13559" t="str">
            <v>F</v>
          </cell>
          <cell r="N13559">
            <v>3</v>
          </cell>
        </row>
        <row r="13560">
          <cell r="F13560" t="str">
            <v>OOCU7633779</v>
          </cell>
          <cell r="G13560" t="str">
            <v>GR-2019/11-0009</v>
          </cell>
          <cell r="H13560" t="str">
            <v>201909-S0058, 201908-S0014, 201909-S0041</v>
          </cell>
          <cell r="I13560" t="str">
            <v>F</v>
          </cell>
          <cell r="J13560">
            <v>71496.61</v>
          </cell>
          <cell r="K13560">
            <v>71496.61</v>
          </cell>
          <cell r="L13560">
            <v>71496.61</v>
          </cell>
          <cell r="M13560" t="str">
            <v>F</v>
          </cell>
          <cell r="N13560">
            <v>1</v>
          </cell>
        </row>
        <row r="13561">
          <cell r="G13561" t="str">
            <v>SPO-2020/04-0013, SPO-2020/03-0010, SPO-2020/05-0019</v>
          </cell>
        </row>
        <row r="13561">
          <cell r="I13561" t="str">
            <v>F</v>
          </cell>
          <cell r="J13561">
            <v>31168</v>
          </cell>
          <cell r="K13561">
            <v>31168</v>
          </cell>
          <cell r="L13561">
            <v>31168</v>
          </cell>
          <cell r="M13561" t="str">
            <v>F</v>
          </cell>
          <cell r="N13561">
            <v>1</v>
          </cell>
        </row>
        <row r="13562">
          <cell r="F13562" t="str">
            <v>OOCU7633779</v>
          </cell>
          <cell r="G13562" t="str">
            <v>GR-2019/11-0008</v>
          </cell>
          <cell r="H13562" t="str">
            <v>201909-S0061</v>
          </cell>
          <cell r="I13562" t="str">
            <v>F</v>
          </cell>
          <cell r="J13562">
            <v>7849.8</v>
          </cell>
          <cell r="K13562">
            <v>7849.8</v>
          </cell>
          <cell r="L13562">
            <v>7849.8</v>
          </cell>
          <cell r="M13562" t="str">
            <v>F</v>
          </cell>
          <cell r="N13562">
            <v>1</v>
          </cell>
        </row>
        <row r="13563">
          <cell r="I13563" t="str">
            <v>F</v>
          </cell>
          <cell r="J13563">
            <v>3180</v>
          </cell>
          <cell r="K13563">
            <v>3180</v>
          </cell>
          <cell r="L13563">
            <v>3180</v>
          </cell>
          <cell r="M13563" t="str">
            <v>F</v>
          </cell>
          <cell r="N13563">
            <v>1</v>
          </cell>
        </row>
        <row r="13564">
          <cell r="G13564" t="str">
            <v>SPO-2019/12-0012</v>
          </cell>
        </row>
        <row r="13564">
          <cell r="I13564" t="str">
            <v>F</v>
          </cell>
          <cell r="J13564">
            <v>6300</v>
          </cell>
          <cell r="K13564">
            <v>6300</v>
          </cell>
          <cell r="L13564">
            <v>18900</v>
          </cell>
          <cell r="M13564" t="str">
            <v>F</v>
          </cell>
          <cell r="N13564">
            <v>3</v>
          </cell>
        </row>
        <row r="13565">
          <cell r="G13565" t="str">
            <v>SPO-2020/01-0026, SPO-2020/01-0007</v>
          </cell>
        </row>
        <row r="13565">
          <cell r="I13565" t="str">
            <v>F</v>
          </cell>
          <cell r="J13565">
            <v>12600</v>
          </cell>
          <cell r="K13565">
            <v>12600</v>
          </cell>
          <cell r="L13565">
            <v>37800</v>
          </cell>
          <cell r="M13565" t="str">
            <v>F</v>
          </cell>
          <cell r="N13565">
            <v>3</v>
          </cell>
        </row>
        <row r="13566">
          <cell r="F13566" t="str">
            <v>OOCU7633779</v>
          </cell>
          <cell r="G13566" t="str">
            <v>GR-2019/11-0007</v>
          </cell>
          <cell r="H13566" t="str">
            <v>201909-S0031, 201908-S0068, 201908-S0030, 201910-S0009</v>
          </cell>
          <cell r="I13566" t="str">
            <v>F</v>
          </cell>
          <cell r="J13566">
            <v>33123.66</v>
          </cell>
          <cell r="K13566">
            <v>33123.66</v>
          </cell>
          <cell r="L13566">
            <v>33123.66</v>
          </cell>
          <cell r="M13566" t="str">
            <v>F</v>
          </cell>
          <cell r="N13566">
            <v>1</v>
          </cell>
        </row>
        <row r="13567">
          <cell r="F13567" t="str">
            <v>OOCU7633779</v>
          </cell>
          <cell r="G13567" t="str">
            <v>GR-2019/11-0006</v>
          </cell>
          <cell r="H13567" t="str">
            <v>201909-S0054, 201909-S0040, 201908-S0021, 201909-S0047, 201908-S0060, 201907-S0044</v>
          </cell>
          <cell r="I13567" t="str">
            <v>F</v>
          </cell>
          <cell r="J13567">
            <v>60425.57</v>
          </cell>
          <cell r="K13567">
            <v>60425.57</v>
          </cell>
          <cell r="L13567">
            <v>60425.57</v>
          </cell>
          <cell r="M13567" t="str">
            <v>F</v>
          </cell>
          <cell r="N13567">
            <v>1</v>
          </cell>
        </row>
        <row r="13568">
          <cell r="F13568" t="str">
            <v>OOCU7633779</v>
          </cell>
          <cell r="G13568" t="str">
            <v>GR-2019/11-0005</v>
          </cell>
          <cell r="H13568" t="str">
            <v>201906-S0028, 201908-S0059, 201909-S0017</v>
          </cell>
          <cell r="I13568" t="str">
            <v>F</v>
          </cell>
          <cell r="J13568">
            <v>66656.87</v>
          </cell>
          <cell r="K13568">
            <v>66656.87</v>
          </cell>
          <cell r="L13568">
            <v>66656.87</v>
          </cell>
          <cell r="M13568" t="str">
            <v>F</v>
          </cell>
          <cell r="N13568">
            <v>1</v>
          </cell>
        </row>
        <row r="13569">
          <cell r="F13569" t="str">
            <v>OOCU7633779</v>
          </cell>
          <cell r="G13569" t="str">
            <v>GR-2019/11-0004</v>
          </cell>
          <cell r="H13569" t="str">
            <v>201909-S0035, 201910-S0007, 201908-S0079, 201909-S0057, 201908-S0039, 201910-S0023, 201908-S0024, 201909-S0024</v>
          </cell>
          <cell r="I13569" t="str">
            <v>F</v>
          </cell>
          <cell r="J13569">
            <v>19189.97</v>
          </cell>
          <cell r="K13569">
            <v>19189.97</v>
          </cell>
          <cell r="L13569">
            <v>19189.97</v>
          </cell>
          <cell r="M13569" t="str">
            <v>F</v>
          </cell>
          <cell r="N13569">
            <v>1</v>
          </cell>
        </row>
        <row r="13570">
          <cell r="F13570" t="str">
            <v>OOCU7633779</v>
          </cell>
          <cell r="G13570" t="str">
            <v>GR-2019/11-0003</v>
          </cell>
          <cell r="H13570" t="str">
            <v>201908-S0017</v>
          </cell>
          <cell r="I13570" t="str">
            <v>F</v>
          </cell>
          <cell r="J13570">
            <v>7662.8</v>
          </cell>
          <cell r="K13570">
            <v>7662.8</v>
          </cell>
          <cell r="L13570">
            <v>7662.8</v>
          </cell>
          <cell r="M13570" t="str">
            <v>F</v>
          </cell>
          <cell r="N13570">
            <v>1</v>
          </cell>
        </row>
        <row r="13571">
          <cell r="F13571" t="str">
            <v>OOCU7633779</v>
          </cell>
          <cell r="G13571" t="str">
            <v>GR-2019/11-0002</v>
          </cell>
          <cell r="H13571" t="str">
            <v>201905-S0007, 201910-S0005</v>
          </cell>
          <cell r="I13571" t="str">
            <v>F</v>
          </cell>
          <cell r="J13571">
            <v>3388.47</v>
          </cell>
          <cell r="K13571">
            <v>3388.47</v>
          </cell>
          <cell r="L13571">
            <v>3388.47</v>
          </cell>
          <cell r="M13571" t="str">
            <v>F</v>
          </cell>
          <cell r="N13571">
            <v>1</v>
          </cell>
        </row>
        <row r="13572">
          <cell r="G13572" t="str">
            <v>GR-2019/10-0055</v>
          </cell>
        </row>
        <row r="13572">
          <cell r="I13572" t="str">
            <v>F</v>
          </cell>
          <cell r="J13572">
            <v>445.49</v>
          </cell>
          <cell r="K13572">
            <v>445.49</v>
          </cell>
          <cell r="L13572">
            <v>445.49</v>
          </cell>
          <cell r="M13572" t="str">
            <v>F</v>
          </cell>
          <cell r="N13572">
            <v>1</v>
          </cell>
        </row>
        <row r="13573">
          <cell r="G13573" t="str">
            <v>SPO-2019/11-0004</v>
          </cell>
        </row>
        <row r="13573">
          <cell r="I13573" t="str">
            <v>F</v>
          </cell>
          <cell r="J13573">
            <v>3300</v>
          </cell>
          <cell r="K13573">
            <v>3300</v>
          </cell>
          <cell r="L13573">
            <v>9900</v>
          </cell>
          <cell r="M13573" t="str">
            <v>F</v>
          </cell>
          <cell r="N13573">
            <v>3</v>
          </cell>
        </row>
        <row r="13574">
          <cell r="G13574" t="str">
            <v>SPO-2019/12-0060</v>
          </cell>
        </row>
        <row r="13574">
          <cell r="I13574" t="str">
            <v>F</v>
          </cell>
          <cell r="J13574">
            <v>117049.2</v>
          </cell>
          <cell r="K13574">
            <v>117049.2</v>
          </cell>
          <cell r="L13574">
            <v>351147.6</v>
          </cell>
          <cell r="M13574" t="str">
            <v>F</v>
          </cell>
          <cell r="N13574">
            <v>3</v>
          </cell>
        </row>
        <row r="13575">
          <cell r="I13575" t="str">
            <v>T</v>
          </cell>
          <cell r="J13575">
            <v>61728</v>
          </cell>
          <cell r="K13575">
            <v>61728</v>
          </cell>
          <cell r="L13575">
            <v>185184</v>
          </cell>
          <cell r="M13575" t="str">
            <v>F</v>
          </cell>
          <cell r="N13575">
            <v>3</v>
          </cell>
        </row>
        <row r="13576">
          <cell r="G13576" t="str">
            <v>SPO-2019/12-0009, SPO-2019/11-0014</v>
          </cell>
        </row>
        <row r="13576">
          <cell r="I13576" t="str">
            <v>F</v>
          </cell>
          <cell r="J13576">
            <v>15000</v>
          </cell>
          <cell r="K13576">
            <v>15000</v>
          </cell>
          <cell r="L13576">
            <v>45000</v>
          </cell>
          <cell r="M13576" t="str">
            <v>F</v>
          </cell>
          <cell r="N13576">
            <v>3</v>
          </cell>
        </row>
        <row r="13577">
          <cell r="I13577" t="str">
            <v>T</v>
          </cell>
          <cell r="J13577">
            <v>0</v>
          </cell>
          <cell r="K13577">
            <v>0</v>
          </cell>
          <cell r="L13577">
            <v>0</v>
          </cell>
          <cell r="M13577" t="str">
            <v>T</v>
          </cell>
          <cell r="N13577">
            <v>1</v>
          </cell>
        </row>
        <row r="13578">
          <cell r="G13578" t="str">
            <v>GR-2019/10-0054</v>
          </cell>
        </row>
        <row r="13578">
          <cell r="I13578" t="str">
            <v>F</v>
          </cell>
          <cell r="J13578">
            <v>259.96</v>
          </cell>
          <cell r="K13578">
            <v>259.96</v>
          </cell>
          <cell r="L13578">
            <v>259.96</v>
          </cell>
          <cell r="M13578" t="str">
            <v>T</v>
          </cell>
          <cell r="N13578">
            <v>1</v>
          </cell>
        </row>
        <row r="13579">
          <cell r="G13579" t="str">
            <v>SPO-2019/11-0012, SPO-2020/07-0002</v>
          </cell>
        </row>
        <row r="13579">
          <cell r="I13579" t="str">
            <v>F</v>
          </cell>
          <cell r="J13579">
            <v>2480</v>
          </cell>
          <cell r="K13579">
            <v>2480</v>
          </cell>
          <cell r="L13579">
            <v>7440</v>
          </cell>
          <cell r="M13579" t="str">
            <v>F</v>
          </cell>
          <cell r="N13579">
            <v>3</v>
          </cell>
        </row>
        <row r="13580">
          <cell r="F13580" t="str">
            <v>HMMU6221523</v>
          </cell>
          <cell r="G13580" t="str">
            <v>GR-2019/11-0030</v>
          </cell>
          <cell r="H13580" t="str">
            <v>201909-S0028</v>
          </cell>
          <cell r="I13580" t="str">
            <v>F</v>
          </cell>
          <cell r="J13580">
            <v>10500</v>
          </cell>
          <cell r="K13580">
            <v>10500</v>
          </cell>
          <cell r="L13580">
            <v>44395.05</v>
          </cell>
          <cell r="M13580" t="str">
            <v>F</v>
          </cell>
          <cell r="N13580">
            <v>4.2281</v>
          </cell>
        </row>
        <row r="13581">
          <cell r="F13581" t="str">
            <v>HMMU6049749</v>
          </cell>
          <cell r="G13581" t="str">
            <v>GR-2019/11-0028</v>
          </cell>
          <cell r="H13581" t="str">
            <v>201905-S0041, 201904-S0060, 201909-S0021, 201908-S0003, 201809-S0032, 201909-S0049</v>
          </cell>
          <cell r="I13581" t="str">
            <v>F</v>
          </cell>
          <cell r="J13581">
            <v>17604.74</v>
          </cell>
          <cell r="K13581">
            <v>17604.74</v>
          </cell>
          <cell r="L13581">
            <v>74434.6</v>
          </cell>
          <cell r="M13581" t="str">
            <v>F</v>
          </cell>
          <cell r="N13581">
            <v>4.2281</v>
          </cell>
        </row>
        <row r="13582">
          <cell r="F13582" t="str">
            <v>SEGU4812608</v>
          </cell>
          <cell r="G13582" t="str">
            <v>GR-2019/11-0027</v>
          </cell>
          <cell r="H13582" t="str">
            <v>201904-S0005</v>
          </cell>
          <cell r="I13582" t="str">
            <v>F</v>
          </cell>
          <cell r="J13582">
            <v>18899.1</v>
          </cell>
          <cell r="K13582">
            <v>18899.1</v>
          </cell>
          <cell r="L13582">
            <v>79926.18</v>
          </cell>
          <cell r="M13582" t="str">
            <v>F</v>
          </cell>
          <cell r="N13582">
            <v>4.2291</v>
          </cell>
        </row>
        <row r="13583">
          <cell r="G13583" t="str">
            <v>GR-2019/10-0052</v>
          </cell>
        </row>
        <row r="13583">
          <cell r="I13583" t="str">
            <v>F</v>
          </cell>
          <cell r="J13583">
            <v>50</v>
          </cell>
          <cell r="K13583">
            <v>50</v>
          </cell>
          <cell r="L13583">
            <v>50</v>
          </cell>
          <cell r="M13583" t="str">
            <v>F</v>
          </cell>
          <cell r="N13583">
            <v>1</v>
          </cell>
        </row>
        <row r="13584">
          <cell r="F13584" t="str">
            <v>SEGU5114113</v>
          </cell>
          <cell r="G13584" t="str">
            <v>GR-2019/11-0039</v>
          </cell>
          <cell r="H13584" t="str">
            <v>201810-S0024, 201910-S0026</v>
          </cell>
          <cell r="I13584" t="str">
            <v>F</v>
          </cell>
          <cell r="J13584">
            <v>20429.7</v>
          </cell>
          <cell r="K13584">
            <v>20429.7</v>
          </cell>
          <cell r="L13584">
            <v>86378.81</v>
          </cell>
          <cell r="M13584" t="str">
            <v>F</v>
          </cell>
          <cell r="N13584">
            <v>4.2281</v>
          </cell>
        </row>
        <row r="13585">
          <cell r="F13585" t="str">
            <v>HMMU6137840</v>
          </cell>
          <cell r="G13585" t="str">
            <v>GR-2019/11-0038</v>
          </cell>
          <cell r="H13585" t="str">
            <v>201809-S0042</v>
          </cell>
          <cell r="I13585" t="str">
            <v>F</v>
          </cell>
          <cell r="J13585">
            <v>18436.32</v>
          </cell>
          <cell r="K13585">
            <v>18436.32</v>
          </cell>
          <cell r="L13585">
            <v>77950.6</v>
          </cell>
          <cell r="M13585" t="str">
            <v>F</v>
          </cell>
          <cell r="N13585">
            <v>4.2281</v>
          </cell>
        </row>
        <row r="13586">
          <cell r="F13586" t="str">
            <v>TGBU6357670</v>
          </cell>
          <cell r="G13586" t="str">
            <v>GR-2019/11-0037</v>
          </cell>
          <cell r="H13586" t="str">
            <v>201809-S0042</v>
          </cell>
          <cell r="I13586" t="str">
            <v>F</v>
          </cell>
          <cell r="J13586">
            <v>14805.12</v>
          </cell>
          <cell r="K13586">
            <v>14805.12</v>
          </cell>
          <cell r="L13586">
            <v>62597.53</v>
          </cell>
          <cell r="M13586" t="str">
            <v>F</v>
          </cell>
          <cell r="N13586">
            <v>4.2281</v>
          </cell>
        </row>
        <row r="13587">
          <cell r="F13587" t="str">
            <v>KOCU4066492</v>
          </cell>
          <cell r="G13587" t="str">
            <v>GR-2019/11-0031</v>
          </cell>
          <cell r="H13587" t="str">
            <v>201909-S0065, 201907-S0014, 201907-S0052, 201909-S0052, 201811-S0042, 201907-S0066, 201908-S0058, 201903-S0023, 201909-S0008, 201908-S0007, 201908-S0045</v>
          </cell>
          <cell r="I13587" t="str">
            <v>F</v>
          </cell>
          <cell r="J13587">
            <v>20648.04</v>
          </cell>
          <cell r="K13587">
            <v>20648.04</v>
          </cell>
          <cell r="L13587">
            <v>87322.63</v>
          </cell>
          <cell r="M13587" t="str">
            <v>F</v>
          </cell>
          <cell r="N13587">
            <v>4.2291</v>
          </cell>
        </row>
        <row r="13588">
          <cell r="G13588" t="str">
            <v>SPO-2019/11-0017</v>
          </cell>
        </row>
        <row r="13588">
          <cell r="I13588" t="str">
            <v>F</v>
          </cell>
          <cell r="J13588">
            <v>21463.8</v>
          </cell>
          <cell r="K13588">
            <v>21463.8</v>
          </cell>
          <cell r="L13588">
            <v>64391.4</v>
          </cell>
          <cell r="M13588" t="str">
            <v>F</v>
          </cell>
          <cell r="N13588">
            <v>3</v>
          </cell>
        </row>
        <row r="13589">
          <cell r="G13589" t="str">
            <v>GR-2019/10-0053</v>
          </cell>
        </row>
        <row r="13589">
          <cell r="I13589" t="str">
            <v>F</v>
          </cell>
          <cell r="J13589">
            <v>1857.93</v>
          </cell>
          <cell r="K13589">
            <v>1857.93</v>
          </cell>
          <cell r="L13589">
            <v>1857.93</v>
          </cell>
          <cell r="M13589" t="str">
            <v>T</v>
          </cell>
          <cell r="N13589">
            <v>1</v>
          </cell>
        </row>
        <row r="13590">
          <cell r="F13590" t="str">
            <v>FCIU9556460</v>
          </cell>
          <cell r="G13590" t="str">
            <v>GR-2019/10-0058</v>
          </cell>
          <cell r="H13590" t="str">
            <v>201905-S0024</v>
          </cell>
          <cell r="I13590" t="str">
            <v>F</v>
          </cell>
          <cell r="J13590">
            <v>19658.01</v>
          </cell>
          <cell r="K13590">
            <v>19658.01</v>
          </cell>
          <cell r="L13590">
            <v>19658.01</v>
          </cell>
          <cell r="M13590" t="str">
            <v>F</v>
          </cell>
          <cell r="N13590">
            <v>1</v>
          </cell>
        </row>
        <row r="13591">
          <cell r="F13591" t="str">
            <v>FCIU9556460</v>
          </cell>
        </row>
        <row r="13591">
          <cell r="I13591" t="str">
            <v>T</v>
          </cell>
          <cell r="J13591">
            <v>0</v>
          </cell>
          <cell r="K13591">
            <v>0</v>
          </cell>
          <cell r="L13591">
            <v>0</v>
          </cell>
          <cell r="M13591" t="str">
            <v>F</v>
          </cell>
          <cell r="N13591">
            <v>1</v>
          </cell>
        </row>
        <row r="13592">
          <cell r="F13592" t="str">
            <v>FCIU9906300</v>
          </cell>
          <cell r="G13592" t="str">
            <v>GR-2019/11-0001</v>
          </cell>
          <cell r="H13592" t="str">
            <v>201907-S0017, 201906-S0060, 201904-S0080, 201906-S0005, 201909-S0066, 201908-S0005, 201905-S0005</v>
          </cell>
          <cell r="I13592" t="str">
            <v>F</v>
          </cell>
          <cell r="J13592">
            <v>116962.44</v>
          </cell>
          <cell r="K13592">
            <v>116962.44</v>
          </cell>
          <cell r="L13592">
            <v>116962.44</v>
          </cell>
          <cell r="M13592" t="str">
            <v>F</v>
          </cell>
          <cell r="N13592">
            <v>1</v>
          </cell>
        </row>
        <row r="13593">
          <cell r="G13593" t="str">
            <v>SPO-2020/04-0016</v>
          </cell>
        </row>
        <row r="13593">
          <cell r="I13593" t="str">
            <v>F</v>
          </cell>
          <cell r="J13593">
            <v>15660</v>
          </cell>
          <cell r="K13593">
            <v>15660</v>
          </cell>
          <cell r="L13593">
            <v>46980</v>
          </cell>
          <cell r="M13593" t="str">
            <v>F</v>
          </cell>
          <cell r="N13593">
            <v>3</v>
          </cell>
        </row>
        <row r="13594">
          <cell r="F13594" t="str">
            <v>SEGU5547561</v>
          </cell>
          <cell r="G13594" t="str">
            <v>GR-2019/11-0024</v>
          </cell>
          <cell r="H13594" t="str">
            <v>201908-S0007, 201908-S0052</v>
          </cell>
          <cell r="I13594" t="str">
            <v>F</v>
          </cell>
          <cell r="J13594">
            <v>15485.84</v>
          </cell>
          <cell r="K13594">
            <v>15485.84</v>
          </cell>
          <cell r="L13594">
            <v>65491.17</v>
          </cell>
          <cell r="M13594" t="str">
            <v>F</v>
          </cell>
          <cell r="N13594">
            <v>4.2291</v>
          </cell>
        </row>
        <row r="13595">
          <cell r="G13595" t="str">
            <v>SPO-2019/11-0003, SPO-2020/06-0025, SPO-2019/12-0040, SPO-2019/12-0049, SPO-2020/06-0009, SPO-2019/12-0023, SPO-2019/12-0022, SPO-2020/07-0019, SPO-2019/11-0004, SPO-2020/09-0021, SPO-2019/12-0021, SPO-2020/05-0013, SPO-2020/07-0020</v>
          </cell>
        </row>
        <row r="13595">
          <cell r="I13595" t="str">
            <v>F</v>
          </cell>
          <cell r="J13595">
            <v>165731.75</v>
          </cell>
          <cell r="K13595">
            <v>165731.75</v>
          </cell>
          <cell r="L13595">
            <v>497195.25</v>
          </cell>
          <cell r="M13595" t="str">
            <v>F</v>
          </cell>
          <cell r="N13595">
            <v>3</v>
          </cell>
        </row>
        <row r="13596">
          <cell r="F13596" t="str">
            <v>FFAU1068332</v>
          </cell>
          <cell r="G13596" t="str">
            <v>GR-2019/11-0023</v>
          </cell>
          <cell r="H13596" t="str">
            <v>201908-S0052, 201909-S0023, 201904-S0026, 201908-S0076, 201908-S0007</v>
          </cell>
          <cell r="I13596" t="str">
            <v>F</v>
          </cell>
          <cell r="J13596">
            <v>14732.44</v>
          </cell>
          <cell r="K13596">
            <v>14732.44</v>
          </cell>
          <cell r="L13596">
            <v>62304.96</v>
          </cell>
          <cell r="M13596" t="str">
            <v>F</v>
          </cell>
          <cell r="N13596">
            <v>4.2291</v>
          </cell>
        </row>
        <row r="13597">
          <cell r="G13597" t="str">
            <v>GR-2019/10-0051</v>
          </cell>
        </row>
        <row r="13597">
          <cell r="I13597" t="str">
            <v>F</v>
          </cell>
          <cell r="J13597">
            <v>75.06</v>
          </cell>
          <cell r="K13597">
            <v>75.06</v>
          </cell>
          <cell r="L13597">
            <v>75.06</v>
          </cell>
          <cell r="M13597" t="str">
            <v>T</v>
          </cell>
          <cell r="N13597">
            <v>1</v>
          </cell>
        </row>
        <row r="13598">
          <cell r="G13598" t="str">
            <v>SPO-2020/01-0014</v>
          </cell>
        </row>
        <row r="13598">
          <cell r="I13598" t="str">
            <v>F</v>
          </cell>
          <cell r="J13598">
            <v>11690</v>
          </cell>
          <cell r="K13598">
            <v>11690</v>
          </cell>
          <cell r="L13598">
            <v>35070</v>
          </cell>
          <cell r="M13598" t="str">
            <v>F</v>
          </cell>
          <cell r="N13598">
            <v>3</v>
          </cell>
        </row>
        <row r="13599">
          <cell r="G13599" t="str">
            <v>SPO-2021/05-0048, SPO-2020/06-0005, SPO-2020/07-0008, SPO-2020/07-0016, SPO-2020/06-0028, SPO-2021/08-0020, SPO-2020/08-0015, SPO-2019/12-0043, SPO-2020/06-0029, SPO-2020/05-0032, SPO-2020/06-0001, SPO-2021/01-0081, SPO-2020/05-0004, SPO-2021/06-0004, SPO-2020/01-0035, SPO-2020/06-0006, SPO-2019/12-0021, SPO-2019/12-0045, SPO-2019/12-0044, SPO-2020/07-0007, SPO-2021/01-0079, SPO-2020/03-0001, SPO-2020/08-0041, SPO-2021/01-0056, SPO-2021/01-0055</v>
          </cell>
        </row>
        <row r="13599">
          <cell r="I13599" t="str">
            <v>F</v>
          </cell>
          <cell r="J13599">
            <v>645143</v>
          </cell>
          <cell r="K13599">
            <v>645143</v>
          </cell>
          <cell r="L13599">
            <v>1935429</v>
          </cell>
          <cell r="M13599" t="str">
            <v>F</v>
          </cell>
          <cell r="N13599">
            <v>3</v>
          </cell>
        </row>
        <row r="13600">
          <cell r="G13600" t="str">
            <v>SPO-2020/06-0038, SPO-2020/06-0002, SPO-2019/12-0046, SPO-2020/03-0006, SPO-2020/06-0004, SPO-2019/12-0053</v>
          </cell>
        </row>
        <row r="13600">
          <cell r="I13600" t="str">
            <v>F</v>
          </cell>
          <cell r="J13600">
            <v>317500</v>
          </cell>
          <cell r="K13600">
            <v>317500</v>
          </cell>
          <cell r="L13600">
            <v>317500</v>
          </cell>
          <cell r="M13600" t="str">
            <v>F</v>
          </cell>
          <cell r="N13600">
            <v>1</v>
          </cell>
        </row>
        <row r="13601">
          <cell r="G13601" t="str">
            <v>SPO-2019/12-0045, SPO-2021/01-0079</v>
          </cell>
        </row>
        <row r="13601">
          <cell r="I13601" t="str">
            <v>F</v>
          </cell>
          <cell r="J13601">
            <v>41570</v>
          </cell>
          <cell r="K13601">
            <v>41570</v>
          </cell>
          <cell r="L13601">
            <v>124710</v>
          </cell>
          <cell r="M13601" t="str">
            <v>F</v>
          </cell>
          <cell r="N13601">
            <v>3</v>
          </cell>
        </row>
        <row r="13602">
          <cell r="G13602" t="str">
            <v>SPO-2019/11-0017, SPO-2019/12-0012</v>
          </cell>
        </row>
        <row r="13602">
          <cell r="I13602" t="str">
            <v>F</v>
          </cell>
          <cell r="J13602">
            <v>28400</v>
          </cell>
          <cell r="K13602">
            <v>28400</v>
          </cell>
          <cell r="L13602">
            <v>85200</v>
          </cell>
          <cell r="M13602" t="str">
            <v>F</v>
          </cell>
          <cell r="N13602">
            <v>3</v>
          </cell>
        </row>
        <row r="13603">
          <cell r="G13603" t="str">
            <v>SPO-2019/11-0014</v>
          </cell>
        </row>
        <row r="13603">
          <cell r="I13603" t="str">
            <v>F</v>
          </cell>
          <cell r="J13603">
            <v>25</v>
          </cell>
          <cell r="K13603">
            <v>25</v>
          </cell>
          <cell r="L13603">
            <v>75</v>
          </cell>
          <cell r="M13603" t="str">
            <v>F</v>
          </cell>
          <cell r="N13603">
            <v>3</v>
          </cell>
        </row>
        <row r="13604">
          <cell r="G13604" t="str">
            <v>SPO-2020/11-0032, SPO-2019/11-0011, SPO-2019/10-0033, SPO-2021/01-0073, SPO-2020/05-0031, SPO-2020/10-0004, SPO-2019/12-0024, SPO-2020/01-0047, SPO-2020/07-0004, SPO-2019/12-0020, SPO-2020/05-0010, SPO-2019/11-0044, SPO-2020/12-0008, SPO-2021/01-0076, SPO-2020/06-0026, SPO-2019/12-0036, SPO-2019/12-0054, SPO-2021/01-0075, SPO-2020/01-0048, SPO-2020/01-0043, SPO-2020/05-0032, SPO-2019/11-0031, SPO-2019/12-0037, SPO-2020/08-0044, SPO-2019/12-0056, SPO-2021/04-0011, SPO-2020/02-0004</v>
          </cell>
        </row>
        <row r="13604">
          <cell r="I13604" t="str">
            <v>F</v>
          </cell>
          <cell r="J13604">
            <v>771014</v>
          </cell>
          <cell r="K13604">
            <v>771014</v>
          </cell>
          <cell r="L13604">
            <v>2313042</v>
          </cell>
          <cell r="M13604" t="str">
            <v>F</v>
          </cell>
          <cell r="N13604">
            <v>3</v>
          </cell>
        </row>
        <row r="13605">
          <cell r="G13605" t="str">
            <v>SPO-2020/01-0003</v>
          </cell>
        </row>
        <row r="13605">
          <cell r="I13605" t="str">
            <v>F</v>
          </cell>
          <cell r="J13605">
            <v>56280</v>
          </cell>
          <cell r="K13605">
            <v>56280</v>
          </cell>
          <cell r="L13605">
            <v>168840</v>
          </cell>
          <cell r="M13605" t="str">
            <v>F</v>
          </cell>
          <cell r="N13605">
            <v>3</v>
          </cell>
        </row>
        <row r="13606">
          <cell r="G13606" t="str">
            <v>SPO-2020/06-0011, SPO-2020/01-0020</v>
          </cell>
        </row>
        <row r="13606">
          <cell r="I13606" t="str">
            <v>F</v>
          </cell>
          <cell r="J13606">
            <v>151983</v>
          </cell>
          <cell r="K13606">
            <v>151983</v>
          </cell>
          <cell r="L13606">
            <v>455949</v>
          </cell>
          <cell r="M13606" t="str">
            <v>F</v>
          </cell>
          <cell r="N13606">
            <v>3</v>
          </cell>
        </row>
        <row r="13607">
          <cell r="I13607" t="str">
            <v>T</v>
          </cell>
          <cell r="J13607">
            <v>306890</v>
          </cell>
          <cell r="K13607">
            <v>306890</v>
          </cell>
          <cell r="L13607">
            <v>920670</v>
          </cell>
          <cell r="M13607" t="str">
            <v>F</v>
          </cell>
          <cell r="N13607">
            <v>3</v>
          </cell>
        </row>
        <row r="13608">
          <cell r="F13608" t="str">
            <v>BMOU6039845</v>
          </cell>
          <cell r="G13608" t="str">
            <v>GR-2019/11-0022</v>
          </cell>
          <cell r="H13608" t="str">
            <v>201908-S0007, 201904-S0022, 201908-S0077, 201810-S0026</v>
          </cell>
          <cell r="I13608" t="str">
            <v>F</v>
          </cell>
          <cell r="J13608">
            <v>15687.2</v>
          </cell>
          <cell r="K13608">
            <v>15687.2</v>
          </cell>
          <cell r="L13608">
            <v>66342.74</v>
          </cell>
          <cell r="M13608" t="str">
            <v>F</v>
          </cell>
          <cell r="N13608">
            <v>4.2291</v>
          </cell>
        </row>
        <row r="13609">
          <cell r="G13609" t="str">
            <v>SPO-2019/11-0034</v>
          </cell>
        </row>
        <row r="13609">
          <cell r="I13609" t="str">
            <v>F</v>
          </cell>
          <cell r="J13609">
            <v>1820</v>
          </cell>
          <cell r="K13609">
            <v>1820</v>
          </cell>
          <cell r="L13609">
            <v>5460</v>
          </cell>
          <cell r="M13609" t="str">
            <v>F</v>
          </cell>
          <cell r="N13609">
            <v>3</v>
          </cell>
        </row>
        <row r="13610">
          <cell r="G13610" t="str">
            <v>GR-2019/10-0046</v>
          </cell>
        </row>
        <row r="13610">
          <cell r="I13610" t="str">
            <v>F</v>
          </cell>
          <cell r="J13610">
            <v>1748.89</v>
          </cell>
          <cell r="K13610">
            <v>1748.89</v>
          </cell>
          <cell r="L13610">
            <v>1748.89</v>
          </cell>
          <cell r="M13610" t="str">
            <v>T</v>
          </cell>
          <cell r="N13610">
            <v>1</v>
          </cell>
        </row>
        <row r="13611">
          <cell r="F13611" t="str">
            <v>PCIU8508298</v>
          </cell>
          <cell r="G13611" t="str">
            <v>GR-2019/10-0060</v>
          </cell>
          <cell r="H13611" t="str">
            <v>201908-S0038, 201906-S0034, 201908-S0008, 201908-S0061, 201909-S0009, 201909-S0034, 201905-S0008, 201909-S0012, 201909-S0003, 201909-S0036, 201908-S0049, 201907-S0058, 201908-S0053, 201906-S0055, 201909-S0032, 201908-S0054, 201907-S0027, 201909-S0059, 201811-S0049</v>
          </cell>
          <cell r="I13611" t="str">
            <v>F</v>
          </cell>
          <cell r="J13611">
            <v>499575.99</v>
          </cell>
          <cell r="K13611">
            <v>499575.99</v>
          </cell>
          <cell r="L13611">
            <v>499575.99</v>
          </cell>
          <cell r="M13611" t="str">
            <v>F</v>
          </cell>
          <cell r="N13611">
            <v>1</v>
          </cell>
        </row>
        <row r="13612">
          <cell r="G13612" t="str">
            <v>SPO-2019/11-0026</v>
          </cell>
        </row>
        <row r="13612">
          <cell r="I13612" t="str">
            <v>F</v>
          </cell>
          <cell r="J13612">
            <v>389</v>
          </cell>
          <cell r="K13612">
            <v>389</v>
          </cell>
          <cell r="L13612">
            <v>1167</v>
          </cell>
          <cell r="M13612" t="str">
            <v>F</v>
          </cell>
          <cell r="N13612">
            <v>3</v>
          </cell>
        </row>
        <row r="13613">
          <cell r="G13613" t="str">
            <v>GR-2019/10-0045</v>
          </cell>
        </row>
        <row r="13613">
          <cell r="I13613" t="str">
            <v>F</v>
          </cell>
          <cell r="J13613">
            <v>282.55</v>
          </cell>
          <cell r="K13613">
            <v>282.55</v>
          </cell>
          <cell r="L13613">
            <v>282.55</v>
          </cell>
          <cell r="M13613" t="str">
            <v>T</v>
          </cell>
          <cell r="N13613">
            <v>1</v>
          </cell>
        </row>
        <row r="13614">
          <cell r="G13614" t="str">
            <v>SPO-2020/01-0011</v>
          </cell>
        </row>
        <row r="13614">
          <cell r="I13614" t="str">
            <v>F</v>
          </cell>
          <cell r="J13614">
            <v>17325</v>
          </cell>
          <cell r="K13614">
            <v>17325</v>
          </cell>
          <cell r="L13614">
            <v>51975</v>
          </cell>
          <cell r="M13614" t="str">
            <v>F</v>
          </cell>
          <cell r="N13614">
            <v>3</v>
          </cell>
        </row>
        <row r="13615">
          <cell r="G13615" t="str">
            <v>GR-2019/10-0043</v>
          </cell>
        </row>
        <row r="13615">
          <cell r="I13615" t="str">
            <v>F</v>
          </cell>
          <cell r="J13615">
            <v>20.37</v>
          </cell>
          <cell r="K13615">
            <v>20.37</v>
          </cell>
          <cell r="L13615">
            <v>20.37</v>
          </cell>
          <cell r="M13615" t="str">
            <v>T</v>
          </cell>
          <cell r="N13615">
            <v>1</v>
          </cell>
        </row>
        <row r="13616">
          <cell r="G13616" t="str">
            <v>SPO-2019/11-0034</v>
          </cell>
        </row>
        <row r="13616">
          <cell r="I13616" t="str">
            <v>F</v>
          </cell>
          <cell r="J13616">
            <v>7100</v>
          </cell>
          <cell r="K13616">
            <v>7100</v>
          </cell>
          <cell r="L13616">
            <v>21300</v>
          </cell>
          <cell r="M13616" t="str">
            <v>F</v>
          </cell>
          <cell r="N13616">
            <v>3</v>
          </cell>
        </row>
        <row r="13617">
          <cell r="G13617" t="str">
            <v>GR-2019/10-0040</v>
          </cell>
        </row>
        <row r="13617">
          <cell r="I13617" t="str">
            <v>F</v>
          </cell>
          <cell r="J13617">
            <v>38.12</v>
          </cell>
          <cell r="K13617">
            <v>38.12</v>
          </cell>
          <cell r="L13617">
            <v>38.12</v>
          </cell>
          <cell r="M13617" t="str">
            <v>T</v>
          </cell>
          <cell r="N13617">
            <v>1</v>
          </cell>
        </row>
        <row r="13618">
          <cell r="G13618" t="str">
            <v>SPO-2019/12-0027, SPO-2020/01-0018</v>
          </cell>
        </row>
        <row r="13618">
          <cell r="I13618" t="str">
            <v>F</v>
          </cell>
          <cell r="J13618">
            <v>1971.2</v>
          </cell>
          <cell r="K13618">
            <v>1971.2</v>
          </cell>
          <cell r="L13618">
            <v>5913.6</v>
          </cell>
          <cell r="M13618" t="str">
            <v>F</v>
          </cell>
          <cell r="N13618">
            <v>3</v>
          </cell>
        </row>
        <row r="13619">
          <cell r="G13619" t="str">
            <v>GR-2019/10-0066</v>
          </cell>
        </row>
        <row r="13619">
          <cell r="I13619" t="str">
            <v>F</v>
          </cell>
          <cell r="J13619">
            <v>26.4</v>
          </cell>
          <cell r="K13619">
            <v>26.4</v>
          </cell>
          <cell r="L13619">
            <v>26.4</v>
          </cell>
          <cell r="M13619" t="str">
            <v>F</v>
          </cell>
          <cell r="N13619">
            <v>1</v>
          </cell>
        </row>
        <row r="13620">
          <cell r="G13620" t="str">
            <v>GR-2019/10-0039</v>
          </cell>
        </row>
        <row r="13620">
          <cell r="I13620" t="str">
            <v>F</v>
          </cell>
          <cell r="J13620">
            <v>21.07</v>
          </cell>
          <cell r="K13620">
            <v>21.07</v>
          </cell>
          <cell r="L13620">
            <v>21.07</v>
          </cell>
          <cell r="M13620" t="str">
            <v>T</v>
          </cell>
          <cell r="N13620">
            <v>1</v>
          </cell>
        </row>
        <row r="13621">
          <cell r="G13621" t="str">
            <v>SPO-2019/11-0037</v>
          </cell>
        </row>
        <row r="13621">
          <cell r="I13621" t="str">
            <v>F</v>
          </cell>
          <cell r="J13621">
            <v>4600</v>
          </cell>
          <cell r="K13621">
            <v>4600</v>
          </cell>
          <cell r="L13621">
            <v>13800</v>
          </cell>
          <cell r="M13621" t="str">
            <v>F</v>
          </cell>
          <cell r="N13621">
            <v>3</v>
          </cell>
        </row>
        <row r="13622">
          <cell r="G13622" t="str">
            <v>GR-2019/10-0038</v>
          </cell>
        </row>
        <row r="13622">
          <cell r="I13622" t="str">
            <v>F</v>
          </cell>
          <cell r="J13622">
            <v>859.17</v>
          </cell>
          <cell r="K13622">
            <v>859.17</v>
          </cell>
          <cell r="L13622">
            <v>859.17</v>
          </cell>
          <cell r="M13622" t="str">
            <v>F</v>
          </cell>
          <cell r="N13622">
            <v>1</v>
          </cell>
        </row>
        <row r="13623">
          <cell r="G13623" t="str">
            <v>SPO-2019/11-0010</v>
          </cell>
        </row>
        <row r="13623">
          <cell r="I13623" t="str">
            <v>F</v>
          </cell>
          <cell r="J13623">
            <v>4000</v>
          </cell>
          <cell r="K13623">
            <v>4000</v>
          </cell>
          <cell r="L13623">
            <v>12000</v>
          </cell>
          <cell r="M13623" t="str">
            <v>F</v>
          </cell>
          <cell r="N13623">
            <v>3</v>
          </cell>
        </row>
        <row r="13624">
          <cell r="G13624" t="str">
            <v>SPO-2019/12-0026</v>
          </cell>
        </row>
        <row r="13624">
          <cell r="I13624" t="str">
            <v>F</v>
          </cell>
          <cell r="J13624">
            <v>0</v>
          </cell>
          <cell r="K13624">
            <v>0</v>
          </cell>
          <cell r="L13624">
            <v>0</v>
          </cell>
          <cell r="M13624" t="str">
            <v>F</v>
          </cell>
          <cell r="N13624">
            <v>3</v>
          </cell>
        </row>
        <row r="13625">
          <cell r="G13625" t="str">
            <v>SPO-2019/11-0028</v>
          </cell>
        </row>
        <row r="13625">
          <cell r="I13625" t="str">
            <v>F</v>
          </cell>
          <cell r="J13625">
            <v>8600</v>
          </cell>
          <cell r="K13625">
            <v>8600</v>
          </cell>
          <cell r="L13625">
            <v>25800</v>
          </cell>
          <cell r="M13625" t="str">
            <v>F</v>
          </cell>
          <cell r="N13625">
            <v>3</v>
          </cell>
        </row>
        <row r="13626">
          <cell r="G13626" t="str">
            <v>GR-2019/10-0036</v>
          </cell>
        </row>
        <row r="13626">
          <cell r="I13626" t="str">
            <v>F</v>
          </cell>
          <cell r="J13626">
            <v>105</v>
          </cell>
          <cell r="K13626">
            <v>105</v>
          </cell>
          <cell r="L13626">
            <v>105</v>
          </cell>
          <cell r="M13626" t="str">
            <v>F</v>
          </cell>
          <cell r="N13626">
            <v>1</v>
          </cell>
        </row>
        <row r="13627">
          <cell r="G13627" t="str">
            <v>SPO-2019/11-0004, SPO-2019/12-0021</v>
          </cell>
        </row>
        <row r="13627">
          <cell r="I13627" t="str">
            <v>F</v>
          </cell>
          <cell r="J13627">
            <v>10510</v>
          </cell>
          <cell r="K13627">
            <v>10510</v>
          </cell>
          <cell r="L13627">
            <v>31530</v>
          </cell>
          <cell r="M13627" t="str">
            <v>F</v>
          </cell>
          <cell r="N13627">
            <v>3</v>
          </cell>
        </row>
        <row r="13628">
          <cell r="F13628" t="str">
            <v>BMOU6043275</v>
          </cell>
          <cell r="G13628" t="str">
            <v>GR-2019/10-0061</v>
          </cell>
          <cell r="H13628" t="str">
            <v>201905-S0048, 201908-S0002, 201909-S0067, 201908-S0020, 201908-S0063, 201909-S0006, 201907-S0075, 201906-S0056, 201907-S0034, 201908-S0055, 201909-S0048, 201906-S0039</v>
          </cell>
          <cell r="I13628" t="str">
            <v>F</v>
          </cell>
          <cell r="J13628">
            <v>129599.15</v>
          </cell>
          <cell r="K13628">
            <v>129599.15</v>
          </cell>
          <cell r="L13628">
            <v>129599.15</v>
          </cell>
          <cell r="M13628" t="str">
            <v>F</v>
          </cell>
          <cell r="N13628">
            <v>1</v>
          </cell>
        </row>
        <row r="13629">
          <cell r="F13629" t="str">
            <v>FCIU9556460</v>
          </cell>
          <cell r="G13629" t="str">
            <v>GR-2019/10-0057</v>
          </cell>
          <cell r="H13629" t="str">
            <v>201909-S0025, 201906-S0038, 201907-S0017, 201906-S0005, 201908-S0022, 201811-S0051, 201909-S0062, 201808-S0020</v>
          </cell>
          <cell r="I13629" t="str">
            <v>F</v>
          </cell>
          <cell r="J13629">
            <v>107691.18</v>
          </cell>
          <cell r="K13629">
            <v>107691.18</v>
          </cell>
          <cell r="L13629">
            <v>107691.18</v>
          </cell>
          <cell r="M13629" t="str">
            <v>F</v>
          </cell>
          <cell r="N13629">
            <v>1</v>
          </cell>
        </row>
        <row r="13630">
          <cell r="G13630" t="str">
            <v>SPO-2019/12-0039, SPO-2019/11-0011, SPO-2019/12-0036</v>
          </cell>
        </row>
        <row r="13630">
          <cell r="I13630" t="str">
            <v>F</v>
          </cell>
          <cell r="J13630">
            <v>36936</v>
          </cell>
          <cell r="K13630">
            <v>36936</v>
          </cell>
          <cell r="L13630">
            <v>110808</v>
          </cell>
          <cell r="M13630" t="str">
            <v>F</v>
          </cell>
          <cell r="N13630">
            <v>3</v>
          </cell>
        </row>
        <row r="13631">
          <cell r="G13631" t="str">
            <v>GR-2019/10-0037</v>
          </cell>
        </row>
        <row r="13631">
          <cell r="I13631" t="str">
            <v>F</v>
          </cell>
          <cell r="J13631">
            <v>5.55</v>
          </cell>
          <cell r="K13631">
            <v>5.55</v>
          </cell>
          <cell r="L13631">
            <v>5.55</v>
          </cell>
          <cell r="M13631" t="str">
            <v>T</v>
          </cell>
          <cell r="N13631">
            <v>1</v>
          </cell>
        </row>
        <row r="13632">
          <cell r="G13632" t="str">
            <v>SPO-2020/01-0003</v>
          </cell>
        </row>
        <row r="13632">
          <cell r="I13632" t="str">
            <v>F</v>
          </cell>
          <cell r="J13632">
            <v>37230</v>
          </cell>
          <cell r="K13632">
            <v>37230</v>
          </cell>
          <cell r="L13632">
            <v>111690</v>
          </cell>
          <cell r="M13632" t="str">
            <v>F</v>
          </cell>
          <cell r="N13632">
            <v>3</v>
          </cell>
        </row>
        <row r="13633">
          <cell r="G13633" t="str">
            <v>SPO-2019/12-0059</v>
          </cell>
        </row>
        <row r="13633">
          <cell r="I13633" t="str">
            <v>F</v>
          </cell>
          <cell r="J13633">
            <v>11112.48</v>
          </cell>
          <cell r="K13633">
            <v>11112.48</v>
          </cell>
          <cell r="L13633">
            <v>33337.44</v>
          </cell>
          <cell r="M13633" t="str">
            <v>F</v>
          </cell>
          <cell r="N13633">
            <v>3</v>
          </cell>
        </row>
        <row r="13634">
          <cell r="G13634" t="str">
            <v>SPO-2020/01-0001</v>
          </cell>
        </row>
        <row r="13634">
          <cell r="I13634" t="str">
            <v>F</v>
          </cell>
          <cell r="J13634">
            <v>13938</v>
          </cell>
          <cell r="K13634">
            <v>13938</v>
          </cell>
          <cell r="L13634">
            <v>41814</v>
          </cell>
          <cell r="M13634" t="str">
            <v>F</v>
          </cell>
          <cell r="N13634">
            <v>3</v>
          </cell>
        </row>
        <row r="13635">
          <cell r="G13635" t="str">
            <v>SPO-2019/12-0060, SPO-2020/01-0020, SPO-2019/11-0034</v>
          </cell>
        </row>
        <row r="13635">
          <cell r="I13635" t="str">
            <v>F</v>
          </cell>
          <cell r="J13635">
            <v>63552.96</v>
          </cell>
          <cell r="K13635">
            <v>63552.96</v>
          </cell>
          <cell r="L13635">
            <v>190658.88</v>
          </cell>
          <cell r="M13635" t="str">
            <v>F</v>
          </cell>
          <cell r="N13635">
            <v>3</v>
          </cell>
        </row>
        <row r="13636">
          <cell r="G13636" t="str">
            <v>SPO-2020/01-0011, SPO-2020/01-0024, SPO-2019/12-0012, SPO-2019/11-0017</v>
          </cell>
        </row>
        <row r="13636">
          <cell r="I13636" t="str">
            <v>F</v>
          </cell>
          <cell r="J13636">
            <v>127093.4</v>
          </cell>
          <cell r="K13636">
            <v>127093.4</v>
          </cell>
          <cell r="L13636">
            <v>381280.2</v>
          </cell>
          <cell r="M13636" t="str">
            <v>F</v>
          </cell>
          <cell r="N13636">
            <v>3</v>
          </cell>
        </row>
        <row r="13637">
          <cell r="G13637" t="str">
            <v>SPO-2019/11-0016</v>
          </cell>
        </row>
        <row r="13637">
          <cell r="I13637" t="str">
            <v>F</v>
          </cell>
          <cell r="J13637">
            <v>9900</v>
          </cell>
          <cell r="K13637">
            <v>9900</v>
          </cell>
          <cell r="L13637">
            <v>29700</v>
          </cell>
          <cell r="M13637" t="str">
            <v>F</v>
          </cell>
          <cell r="N13637">
            <v>3</v>
          </cell>
        </row>
        <row r="13638">
          <cell r="G13638" t="str">
            <v>SPO-2020/01-0008</v>
          </cell>
        </row>
        <row r="13638">
          <cell r="I13638" t="str">
            <v>F</v>
          </cell>
          <cell r="J13638">
            <v>10584</v>
          </cell>
          <cell r="K13638">
            <v>10584</v>
          </cell>
          <cell r="L13638">
            <v>31752</v>
          </cell>
          <cell r="M13638" t="str">
            <v>F</v>
          </cell>
          <cell r="N13638">
            <v>3</v>
          </cell>
        </row>
        <row r="13639">
          <cell r="G13639" t="str">
            <v>SPO-2019/11-0004, SPO-2019/12-0021, SPO-2019/11-0003, SPO-2019/12-0040</v>
          </cell>
        </row>
        <row r="13639">
          <cell r="I13639" t="str">
            <v>F</v>
          </cell>
          <cell r="J13639">
            <v>36653</v>
          </cell>
          <cell r="K13639">
            <v>36653</v>
          </cell>
          <cell r="L13639">
            <v>109959</v>
          </cell>
          <cell r="M13639" t="str">
            <v>F</v>
          </cell>
          <cell r="N13639">
            <v>3</v>
          </cell>
        </row>
        <row r="13640">
          <cell r="G13640" t="str">
            <v>SPO-2019/11-0011</v>
          </cell>
        </row>
        <row r="13640">
          <cell r="I13640" t="str">
            <v>F</v>
          </cell>
          <cell r="J13640">
            <v>800</v>
          </cell>
          <cell r="K13640">
            <v>800</v>
          </cell>
          <cell r="L13640">
            <v>2400</v>
          </cell>
          <cell r="M13640" t="str">
            <v>F</v>
          </cell>
          <cell r="N13640">
            <v>3</v>
          </cell>
        </row>
        <row r="13641">
          <cell r="G13641" t="str">
            <v>SPO-2019/11-0010, SPO-2019/12-0045, SPO-2020/10-0012</v>
          </cell>
        </row>
        <row r="13641">
          <cell r="I13641" t="str">
            <v>F</v>
          </cell>
          <cell r="J13641">
            <v>10500</v>
          </cell>
          <cell r="K13641">
            <v>10500</v>
          </cell>
          <cell r="L13641">
            <v>31500</v>
          </cell>
          <cell r="M13641" t="str">
            <v>F</v>
          </cell>
          <cell r="N13641">
            <v>3</v>
          </cell>
        </row>
        <row r="13642">
          <cell r="G13642" t="str">
            <v>GR-2019/10-0035</v>
          </cell>
        </row>
        <row r="13642">
          <cell r="I13642" t="str">
            <v>F</v>
          </cell>
          <cell r="J13642">
            <v>86.77</v>
          </cell>
          <cell r="K13642">
            <v>86.77</v>
          </cell>
          <cell r="L13642">
            <v>86.77</v>
          </cell>
          <cell r="M13642" t="str">
            <v>F</v>
          </cell>
          <cell r="N13642">
            <v>1</v>
          </cell>
        </row>
        <row r="13643">
          <cell r="G13643" t="str">
            <v>SPO-2019/11-0015</v>
          </cell>
        </row>
        <row r="13643">
          <cell r="I13643" t="str">
            <v>F</v>
          </cell>
          <cell r="J13643">
            <v>10900</v>
          </cell>
          <cell r="K13643">
            <v>10900</v>
          </cell>
          <cell r="L13643">
            <v>32700</v>
          </cell>
          <cell r="M13643" t="str">
            <v>F</v>
          </cell>
          <cell r="N13643">
            <v>3</v>
          </cell>
        </row>
        <row r="13644">
          <cell r="G13644" t="str">
            <v>SPO-2019/12-0001</v>
          </cell>
        </row>
        <row r="13644">
          <cell r="I13644" t="str">
            <v>F</v>
          </cell>
          <cell r="J13644">
            <v>46700</v>
          </cell>
          <cell r="K13644">
            <v>46700</v>
          </cell>
          <cell r="L13644">
            <v>140100</v>
          </cell>
          <cell r="M13644" t="str">
            <v>F</v>
          </cell>
          <cell r="N13644">
            <v>3</v>
          </cell>
        </row>
        <row r="13645">
          <cell r="G13645" t="str">
            <v>SPO-2019/11-0034</v>
          </cell>
        </row>
        <row r="13645">
          <cell r="I13645" t="str">
            <v>F</v>
          </cell>
          <cell r="J13645">
            <v>4613.24</v>
          </cell>
          <cell r="K13645">
            <v>4613.24</v>
          </cell>
          <cell r="L13645">
            <v>13839.72</v>
          </cell>
          <cell r="M13645" t="str">
            <v>F</v>
          </cell>
          <cell r="N13645">
            <v>3</v>
          </cell>
        </row>
        <row r="13646">
          <cell r="G13646" t="str">
            <v>SPO-2019/11-0034, SPO-2019/12-0060</v>
          </cell>
        </row>
        <row r="13646">
          <cell r="I13646" t="str">
            <v>F</v>
          </cell>
          <cell r="J13646">
            <v>61500</v>
          </cell>
          <cell r="K13646">
            <v>61500</v>
          </cell>
          <cell r="L13646">
            <v>184500</v>
          </cell>
          <cell r="M13646" t="str">
            <v>F</v>
          </cell>
          <cell r="N13646">
            <v>3</v>
          </cell>
        </row>
        <row r="13647">
          <cell r="I13647" t="str">
            <v>T</v>
          </cell>
          <cell r="J13647">
            <v>2500</v>
          </cell>
          <cell r="K13647">
            <v>2500</v>
          </cell>
          <cell r="L13647">
            <v>7500</v>
          </cell>
          <cell r="M13647" t="str">
            <v>F</v>
          </cell>
          <cell r="N13647">
            <v>3</v>
          </cell>
        </row>
        <row r="13648">
          <cell r="G13648" t="str">
            <v>SPO-2019/10-0031</v>
          </cell>
        </row>
        <row r="13648">
          <cell r="I13648" t="str">
            <v>F</v>
          </cell>
          <cell r="J13648">
            <v>9480</v>
          </cell>
          <cell r="K13648">
            <v>9480</v>
          </cell>
          <cell r="L13648">
            <v>28440</v>
          </cell>
          <cell r="M13648" t="str">
            <v>F</v>
          </cell>
          <cell r="N13648">
            <v>3</v>
          </cell>
        </row>
        <row r="13649">
          <cell r="G13649" t="str">
            <v>SPO-2020/01-0018, SPO-2019/12-0058, SPO-2019/11-0013, SPO-2020/05-0008, SPO-2019/12-0027, SPO-2019/11-0012, SPO-2020/08-0012</v>
          </cell>
        </row>
        <row r="13649">
          <cell r="I13649" t="str">
            <v>F</v>
          </cell>
          <cell r="J13649">
            <v>54362.25</v>
          </cell>
          <cell r="K13649">
            <v>54362.25</v>
          </cell>
          <cell r="L13649">
            <v>163086.75</v>
          </cell>
          <cell r="M13649" t="str">
            <v>F</v>
          </cell>
          <cell r="N13649">
            <v>3</v>
          </cell>
        </row>
        <row r="13650">
          <cell r="F13650" t="str">
            <v>HMMU6293360</v>
          </cell>
          <cell r="G13650" t="str">
            <v>GR-2019/10-0056</v>
          </cell>
          <cell r="H13650" t="str">
            <v>201809-S0026, 201809-S0012</v>
          </cell>
          <cell r="I13650" t="str">
            <v>F</v>
          </cell>
          <cell r="J13650">
            <v>15055.91</v>
          </cell>
          <cell r="K13650">
            <v>15055.91</v>
          </cell>
          <cell r="L13650">
            <v>63752.75</v>
          </cell>
          <cell r="M13650" t="str">
            <v>F</v>
          </cell>
          <cell r="N13650">
            <v>4.2344</v>
          </cell>
        </row>
        <row r="13651">
          <cell r="G13651" t="str">
            <v>SPO-2019/12-0018, SPO-2020/10-0012, SPO-2019/10-0032, SPO-2020/07-0008</v>
          </cell>
        </row>
        <row r="13651">
          <cell r="I13651" t="str">
            <v>F</v>
          </cell>
          <cell r="J13651">
            <v>15900</v>
          </cell>
          <cell r="K13651">
            <v>15900</v>
          </cell>
          <cell r="L13651">
            <v>47700</v>
          </cell>
          <cell r="M13651" t="str">
            <v>F</v>
          </cell>
          <cell r="N13651">
            <v>3</v>
          </cell>
        </row>
        <row r="13652">
          <cell r="G13652" t="str">
            <v>SPO-2019/12-0021, SPO-2019/11-0004, SPO-2019/12-0051, SPO-2019/12-0040</v>
          </cell>
        </row>
        <row r="13652">
          <cell r="I13652" t="str">
            <v>F</v>
          </cell>
          <cell r="J13652">
            <v>34380</v>
          </cell>
          <cell r="K13652">
            <v>34380</v>
          </cell>
          <cell r="L13652">
            <v>103140</v>
          </cell>
          <cell r="M13652" t="str">
            <v>F</v>
          </cell>
          <cell r="N13652">
            <v>3</v>
          </cell>
        </row>
        <row r="13653">
          <cell r="F13653" t="str">
            <v>FCIU7223897</v>
          </cell>
          <cell r="G13653" t="str">
            <v>GR-2019/11-0016</v>
          </cell>
          <cell r="H13653" t="str">
            <v>201904-S0032</v>
          </cell>
          <cell r="I13653" t="str">
            <v>F</v>
          </cell>
          <cell r="J13653">
            <v>16362.72</v>
          </cell>
          <cell r="K13653">
            <v>16362.72</v>
          </cell>
          <cell r="L13653">
            <v>69199.58</v>
          </cell>
          <cell r="M13653" t="str">
            <v>F</v>
          </cell>
          <cell r="N13653">
            <v>4.2291</v>
          </cell>
        </row>
        <row r="13654">
          <cell r="G13654" t="str">
            <v>SPO-2020/07-0007, SPO-2020/07-0008</v>
          </cell>
        </row>
        <row r="13654">
          <cell r="I13654" t="str">
            <v>F</v>
          </cell>
          <cell r="J13654">
            <v>8191.5</v>
          </cell>
          <cell r="K13654">
            <v>8191.5</v>
          </cell>
          <cell r="L13654">
            <v>24574.5</v>
          </cell>
          <cell r="M13654" t="str">
            <v>F</v>
          </cell>
          <cell r="N13654">
            <v>3</v>
          </cell>
        </row>
        <row r="13655">
          <cell r="G13655" t="str">
            <v>GR-2019/10-0034</v>
          </cell>
        </row>
        <row r="13655">
          <cell r="I13655" t="str">
            <v>F</v>
          </cell>
          <cell r="J13655">
            <v>284.42</v>
          </cell>
          <cell r="K13655">
            <v>284.42</v>
          </cell>
          <cell r="L13655">
            <v>284.42</v>
          </cell>
          <cell r="M13655" t="str">
            <v>T</v>
          </cell>
          <cell r="N13655">
            <v>1</v>
          </cell>
        </row>
        <row r="13656">
          <cell r="F13656" t="str">
            <v>TEMU7902580</v>
          </cell>
          <cell r="G13656" t="str">
            <v>GR-2019/11-0020</v>
          </cell>
          <cell r="H13656" t="str">
            <v>201904-S0005, 201904-S0085</v>
          </cell>
          <cell r="I13656" t="str">
            <v>F</v>
          </cell>
          <cell r="J13656">
            <v>18320.28</v>
          </cell>
          <cell r="K13656">
            <v>18320.28</v>
          </cell>
          <cell r="L13656">
            <v>77478.3</v>
          </cell>
          <cell r="M13656" t="str">
            <v>F</v>
          </cell>
          <cell r="N13656">
            <v>4.2291</v>
          </cell>
        </row>
        <row r="13657">
          <cell r="G13657" t="str">
            <v>GR-2019/10-0032</v>
          </cell>
        </row>
        <row r="13657">
          <cell r="I13657" t="str">
            <v>F</v>
          </cell>
          <cell r="J13657">
            <v>2227.7</v>
          </cell>
          <cell r="K13657">
            <v>2227.7</v>
          </cell>
          <cell r="L13657">
            <v>2227.7</v>
          </cell>
          <cell r="M13657" t="str">
            <v>T</v>
          </cell>
          <cell r="N13657">
            <v>1</v>
          </cell>
        </row>
        <row r="13658">
          <cell r="G13658" t="str">
            <v>GR-2019/10-0033</v>
          </cell>
        </row>
        <row r="13658">
          <cell r="I13658" t="str">
            <v>F</v>
          </cell>
          <cell r="J13658">
            <v>3334.3</v>
          </cell>
          <cell r="K13658">
            <v>3334.3</v>
          </cell>
          <cell r="L13658">
            <v>3334.3</v>
          </cell>
          <cell r="M13658" t="str">
            <v>T</v>
          </cell>
          <cell r="N13658">
            <v>1</v>
          </cell>
        </row>
        <row r="13659">
          <cell r="G13659" t="str">
            <v>SPO-2019/10-0015</v>
          </cell>
        </row>
        <row r="13659">
          <cell r="I13659" t="str">
            <v>F</v>
          </cell>
          <cell r="J13659">
            <v>1800</v>
          </cell>
          <cell r="K13659">
            <v>1800</v>
          </cell>
          <cell r="L13659">
            <v>5400</v>
          </cell>
          <cell r="M13659" t="str">
            <v>F</v>
          </cell>
          <cell r="N13659">
            <v>3</v>
          </cell>
        </row>
        <row r="13660">
          <cell r="G13660" t="str">
            <v>SPO-2019/12-0025, SPO-2019/12-0038</v>
          </cell>
        </row>
        <row r="13660">
          <cell r="I13660" t="str">
            <v>F</v>
          </cell>
          <cell r="J13660">
            <v>34790.2</v>
          </cell>
          <cell r="K13660">
            <v>34790.2</v>
          </cell>
          <cell r="L13660">
            <v>104370.6</v>
          </cell>
          <cell r="M13660" t="str">
            <v>F</v>
          </cell>
          <cell r="N13660">
            <v>3</v>
          </cell>
        </row>
        <row r="13661">
          <cell r="I13661" t="str">
            <v>F</v>
          </cell>
          <cell r="J13661">
            <v>187.65</v>
          </cell>
          <cell r="K13661">
            <v>187.65</v>
          </cell>
          <cell r="L13661">
            <v>750.6</v>
          </cell>
          <cell r="M13661" t="str">
            <v>F</v>
          </cell>
          <cell r="N13661">
            <v>4</v>
          </cell>
        </row>
        <row r="13662">
          <cell r="G13662" t="str">
            <v>SPO-2019/10-0021</v>
          </cell>
        </row>
        <row r="13662">
          <cell r="I13662" t="str">
            <v>F</v>
          </cell>
          <cell r="J13662">
            <v>2300</v>
          </cell>
          <cell r="K13662">
            <v>2300</v>
          </cell>
          <cell r="L13662">
            <v>6900</v>
          </cell>
          <cell r="M13662" t="str">
            <v>F</v>
          </cell>
          <cell r="N13662">
            <v>3</v>
          </cell>
        </row>
        <row r="13663">
          <cell r="G13663" t="str">
            <v>SPO-2020/07-0004, SPO-2019/11-0011, SPO-2019/12-0039</v>
          </cell>
        </row>
        <row r="13663">
          <cell r="I13663" t="str">
            <v>F</v>
          </cell>
          <cell r="J13663">
            <v>23100</v>
          </cell>
          <cell r="K13663">
            <v>23100</v>
          </cell>
          <cell r="L13663">
            <v>69300</v>
          </cell>
          <cell r="M13663" t="str">
            <v>F</v>
          </cell>
          <cell r="N13663">
            <v>3</v>
          </cell>
        </row>
        <row r="13664">
          <cell r="G13664" t="str">
            <v>SPO-2019/11-0006</v>
          </cell>
        </row>
        <row r="13664">
          <cell r="I13664" t="str">
            <v>F</v>
          </cell>
          <cell r="J13664">
            <v>17000</v>
          </cell>
          <cell r="K13664">
            <v>17000</v>
          </cell>
          <cell r="L13664">
            <v>51000</v>
          </cell>
          <cell r="M13664" t="str">
            <v>F</v>
          </cell>
          <cell r="N13664">
            <v>3</v>
          </cell>
        </row>
        <row r="13665">
          <cell r="G13665" t="str">
            <v>SPO-2019/12-0027</v>
          </cell>
        </row>
        <row r="13665">
          <cell r="I13665" t="str">
            <v>F</v>
          </cell>
          <cell r="J13665">
            <v>160</v>
          </cell>
          <cell r="K13665">
            <v>160</v>
          </cell>
          <cell r="L13665">
            <v>480</v>
          </cell>
          <cell r="M13665" t="str">
            <v>F</v>
          </cell>
          <cell r="N13665">
            <v>3</v>
          </cell>
        </row>
        <row r="13666">
          <cell r="G13666" t="str">
            <v>GR-2019/10-0026</v>
          </cell>
        </row>
        <row r="13666">
          <cell r="I13666" t="str">
            <v>F</v>
          </cell>
          <cell r="J13666">
            <v>22.36</v>
          </cell>
          <cell r="K13666">
            <v>22.36</v>
          </cell>
          <cell r="L13666">
            <v>22.36</v>
          </cell>
          <cell r="M13666" t="str">
            <v>T</v>
          </cell>
          <cell r="N13666">
            <v>1</v>
          </cell>
        </row>
        <row r="13667">
          <cell r="G13667" t="str">
            <v>GR-2019/10-0030</v>
          </cell>
        </row>
        <row r="13667">
          <cell r="I13667" t="str">
            <v>F</v>
          </cell>
          <cell r="J13667">
            <v>2158.58</v>
          </cell>
          <cell r="K13667">
            <v>2158.58</v>
          </cell>
          <cell r="L13667">
            <v>2158.58</v>
          </cell>
          <cell r="M13667" t="str">
            <v>T</v>
          </cell>
          <cell r="N13667">
            <v>1</v>
          </cell>
        </row>
        <row r="13668">
          <cell r="G13668" t="str">
            <v>GR-2019/10-0025</v>
          </cell>
        </row>
        <row r="13668">
          <cell r="I13668" t="str">
            <v>F</v>
          </cell>
          <cell r="J13668">
            <v>40.93</v>
          </cell>
          <cell r="K13668">
            <v>40.93</v>
          </cell>
          <cell r="L13668">
            <v>40.93</v>
          </cell>
          <cell r="M13668" t="str">
            <v>F</v>
          </cell>
          <cell r="N13668">
            <v>1</v>
          </cell>
        </row>
        <row r="13669">
          <cell r="G13669" t="str">
            <v>SPO-2020/06-0009, SPO-2021/01-0050, SPO-2020/06-0025</v>
          </cell>
        </row>
        <row r="13669">
          <cell r="I13669" t="str">
            <v>F</v>
          </cell>
          <cell r="J13669">
            <v>10298.75</v>
          </cell>
          <cell r="K13669">
            <v>10298.75</v>
          </cell>
          <cell r="L13669">
            <v>30896.25</v>
          </cell>
          <cell r="M13669" t="str">
            <v>F</v>
          </cell>
          <cell r="N13669">
            <v>3</v>
          </cell>
        </row>
        <row r="13670">
          <cell r="G13670" t="str">
            <v>SPO-2019/12-0030</v>
          </cell>
        </row>
        <row r="13670">
          <cell r="I13670" t="str">
            <v>F</v>
          </cell>
          <cell r="J13670">
            <v>10662.4</v>
          </cell>
          <cell r="K13670">
            <v>10662.4</v>
          </cell>
          <cell r="L13670">
            <v>31987.2</v>
          </cell>
          <cell r="M13670" t="str">
            <v>F</v>
          </cell>
          <cell r="N13670">
            <v>3</v>
          </cell>
        </row>
        <row r="13671">
          <cell r="I13671" t="str">
            <v>T</v>
          </cell>
          <cell r="J13671">
            <v>2338.4</v>
          </cell>
          <cell r="K13671">
            <v>2338.4</v>
          </cell>
          <cell r="L13671">
            <v>2338.4</v>
          </cell>
          <cell r="M13671" t="str">
            <v>T</v>
          </cell>
          <cell r="N13671">
            <v>1</v>
          </cell>
        </row>
        <row r="13672">
          <cell r="G13672" t="str">
            <v>GR-2019/10-0020</v>
          </cell>
        </row>
        <row r="13672">
          <cell r="I13672" t="str">
            <v>F</v>
          </cell>
          <cell r="J13672">
            <v>844</v>
          </cell>
          <cell r="K13672">
            <v>844</v>
          </cell>
          <cell r="L13672">
            <v>844</v>
          </cell>
          <cell r="M13672" t="str">
            <v>F</v>
          </cell>
          <cell r="N13672">
            <v>1</v>
          </cell>
        </row>
        <row r="13673">
          <cell r="G13673" t="str">
            <v>SPO-2019/12-0035, SPO-2019/12-0031</v>
          </cell>
        </row>
        <row r="13673">
          <cell r="I13673" t="str">
            <v>F</v>
          </cell>
          <cell r="J13673">
            <v>49723.26</v>
          </cell>
          <cell r="K13673">
            <v>49723.26</v>
          </cell>
          <cell r="L13673">
            <v>149169.78</v>
          </cell>
          <cell r="M13673" t="str">
            <v>F</v>
          </cell>
          <cell r="N13673">
            <v>3</v>
          </cell>
        </row>
        <row r="13674">
          <cell r="G13674" t="str">
            <v>SPO-2019/12-0033</v>
          </cell>
        </row>
        <row r="13674">
          <cell r="I13674" t="str">
            <v>F</v>
          </cell>
          <cell r="J13674">
            <v>8330</v>
          </cell>
          <cell r="K13674">
            <v>8330</v>
          </cell>
          <cell r="L13674">
            <v>24990</v>
          </cell>
          <cell r="M13674" t="str">
            <v>F</v>
          </cell>
          <cell r="N13674">
            <v>3</v>
          </cell>
        </row>
        <row r="13675">
          <cell r="G13675" t="str">
            <v>SPO-2019/11-0015</v>
          </cell>
        </row>
        <row r="13675">
          <cell r="I13675" t="str">
            <v>F</v>
          </cell>
          <cell r="J13675">
            <v>10167.36</v>
          </cell>
          <cell r="K13675">
            <v>10167.36</v>
          </cell>
          <cell r="L13675">
            <v>30502.08</v>
          </cell>
          <cell r="M13675" t="str">
            <v>F</v>
          </cell>
          <cell r="N13675">
            <v>3</v>
          </cell>
        </row>
        <row r="13676">
          <cell r="G13676" t="str">
            <v>SPO-2020/01-0010</v>
          </cell>
        </row>
        <row r="13676">
          <cell r="I13676" t="str">
            <v>F</v>
          </cell>
          <cell r="J13676">
            <v>37128</v>
          </cell>
          <cell r="K13676">
            <v>37128</v>
          </cell>
          <cell r="L13676">
            <v>111384</v>
          </cell>
          <cell r="M13676" t="str">
            <v>F</v>
          </cell>
          <cell r="N13676">
            <v>3</v>
          </cell>
        </row>
        <row r="13677">
          <cell r="I13677" t="str">
            <v>T</v>
          </cell>
          <cell r="J13677">
            <v>55.36</v>
          </cell>
          <cell r="K13677">
            <v>55.36</v>
          </cell>
          <cell r="L13677">
            <v>55.36</v>
          </cell>
          <cell r="M13677" t="str">
            <v>F</v>
          </cell>
          <cell r="N13677">
            <v>1</v>
          </cell>
        </row>
        <row r="13678">
          <cell r="G13678" t="str">
            <v>SPO-2019/11-0014</v>
          </cell>
        </row>
        <row r="13678">
          <cell r="I13678" t="str">
            <v>F</v>
          </cell>
          <cell r="J13678">
            <v>510</v>
          </cell>
          <cell r="K13678">
            <v>510</v>
          </cell>
          <cell r="L13678">
            <v>1530</v>
          </cell>
          <cell r="M13678" t="str">
            <v>F</v>
          </cell>
          <cell r="N13678">
            <v>3</v>
          </cell>
        </row>
        <row r="13679">
          <cell r="I13679" t="str">
            <v>F</v>
          </cell>
          <cell r="J13679">
            <v>1590</v>
          </cell>
          <cell r="K13679">
            <v>1590</v>
          </cell>
          <cell r="L13679">
            <v>1590</v>
          </cell>
          <cell r="M13679" t="str">
            <v>F</v>
          </cell>
          <cell r="N13679">
            <v>1</v>
          </cell>
        </row>
        <row r="13680">
          <cell r="G13680" t="str">
            <v>SPO-2019/11-0014</v>
          </cell>
        </row>
        <row r="13680">
          <cell r="I13680" t="str">
            <v>F</v>
          </cell>
          <cell r="J13680">
            <v>2795</v>
          </cell>
          <cell r="K13680">
            <v>2795</v>
          </cell>
          <cell r="L13680">
            <v>8385</v>
          </cell>
          <cell r="M13680" t="str">
            <v>F</v>
          </cell>
          <cell r="N13680">
            <v>3</v>
          </cell>
        </row>
        <row r="13681">
          <cell r="G13681" t="str">
            <v>SPO-2019/12-0056, SPO-2019/12-0039, SPO-2019/11-0031, SPO-2020/01-0048</v>
          </cell>
        </row>
        <row r="13681">
          <cell r="I13681" t="str">
            <v>F</v>
          </cell>
          <cell r="J13681">
            <v>128275</v>
          </cell>
          <cell r="K13681">
            <v>128275</v>
          </cell>
          <cell r="L13681">
            <v>384825</v>
          </cell>
          <cell r="M13681" t="str">
            <v>F</v>
          </cell>
          <cell r="N13681">
            <v>3</v>
          </cell>
        </row>
        <row r="13682">
          <cell r="G13682" t="str">
            <v>SPO-2020/03-0009, SPO-2019/10-0024</v>
          </cell>
        </row>
        <row r="13682">
          <cell r="I13682" t="str">
            <v>F</v>
          </cell>
          <cell r="J13682">
            <v>225</v>
          </cell>
          <cell r="K13682">
            <v>225</v>
          </cell>
          <cell r="L13682">
            <v>675</v>
          </cell>
          <cell r="M13682" t="str">
            <v>F</v>
          </cell>
          <cell r="N13682">
            <v>3</v>
          </cell>
        </row>
        <row r="13683">
          <cell r="G13683" t="str">
            <v>SPO-2019/11-0024</v>
          </cell>
        </row>
        <row r="13683">
          <cell r="I13683" t="str">
            <v>F</v>
          </cell>
          <cell r="J13683">
            <v>6700</v>
          </cell>
          <cell r="K13683">
            <v>6700</v>
          </cell>
          <cell r="L13683">
            <v>20100</v>
          </cell>
          <cell r="M13683" t="str">
            <v>F</v>
          </cell>
          <cell r="N13683">
            <v>3</v>
          </cell>
        </row>
        <row r="13684">
          <cell r="G13684" t="str">
            <v>GR-2019/10-0007</v>
          </cell>
        </row>
        <row r="13684">
          <cell r="I13684" t="str">
            <v>F</v>
          </cell>
          <cell r="J13684">
            <v>73.59</v>
          </cell>
          <cell r="K13684">
            <v>73.59</v>
          </cell>
          <cell r="L13684">
            <v>73.59</v>
          </cell>
          <cell r="M13684" t="str">
            <v>T</v>
          </cell>
          <cell r="N13684">
            <v>1</v>
          </cell>
        </row>
        <row r="13685">
          <cell r="G13685" t="str">
            <v>GR-2019/10-0005</v>
          </cell>
        </row>
        <row r="13685">
          <cell r="I13685" t="str">
            <v>F</v>
          </cell>
          <cell r="J13685">
            <v>30.32</v>
          </cell>
          <cell r="K13685">
            <v>30.32</v>
          </cell>
          <cell r="L13685">
            <v>30.32</v>
          </cell>
          <cell r="M13685" t="str">
            <v>F</v>
          </cell>
          <cell r="N13685">
            <v>1</v>
          </cell>
        </row>
        <row r="13686">
          <cell r="G13686" t="str">
            <v>SPO-2019/10-0021</v>
          </cell>
        </row>
        <row r="13686">
          <cell r="I13686" t="str">
            <v>F</v>
          </cell>
          <cell r="J13686">
            <v>2000</v>
          </cell>
          <cell r="K13686">
            <v>2000</v>
          </cell>
          <cell r="L13686">
            <v>6000</v>
          </cell>
          <cell r="M13686" t="str">
            <v>F</v>
          </cell>
          <cell r="N13686">
            <v>3</v>
          </cell>
        </row>
        <row r="13687">
          <cell r="G13687" t="str">
            <v>GR-2019/10-0004</v>
          </cell>
        </row>
        <row r="13687">
          <cell r="I13687" t="str">
            <v>F</v>
          </cell>
          <cell r="J13687">
            <v>2182.09</v>
          </cell>
          <cell r="K13687">
            <v>2182.09</v>
          </cell>
          <cell r="L13687">
            <v>2182.09</v>
          </cell>
          <cell r="M13687" t="str">
            <v>T</v>
          </cell>
          <cell r="N13687">
            <v>1</v>
          </cell>
        </row>
        <row r="13688">
          <cell r="G13688" t="str">
            <v>GR-2019/10-0006</v>
          </cell>
        </row>
        <row r="13688">
          <cell r="I13688" t="str">
            <v>F</v>
          </cell>
          <cell r="J13688">
            <v>3938.5</v>
          </cell>
          <cell r="K13688">
            <v>3938.5</v>
          </cell>
          <cell r="L13688">
            <v>3938.5</v>
          </cell>
          <cell r="M13688" t="str">
            <v>T</v>
          </cell>
          <cell r="N13688">
            <v>1</v>
          </cell>
        </row>
        <row r="13689">
          <cell r="G13689" t="str">
            <v>SPO-2019/11-0016, SPO-2020/03-0004</v>
          </cell>
        </row>
        <row r="13689">
          <cell r="I13689" t="str">
            <v>F</v>
          </cell>
          <cell r="J13689">
            <v>43694.72</v>
          </cell>
          <cell r="K13689">
            <v>43694.72</v>
          </cell>
          <cell r="L13689">
            <v>131084.16</v>
          </cell>
          <cell r="M13689" t="str">
            <v>F</v>
          </cell>
          <cell r="N13689">
            <v>3</v>
          </cell>
        </row>
        <row r="13690">
          <cell r="G13690" t="str">
            <v>SPO-2019/10-0019</v>
          </cell>
        </row>
        <row r="13690">
          <cell r="I13690" t="str">
            <v>F</v>
          </cell>
          <cell r="J13690">
            <v>540</v>
          </cell>
          <cell r="K13690">
            <v>540</v>
          </cell>
          <cell r="L13690">
            <v>1620</v>
          </cell>
          <cell r="M13690" t="str">
            <v>F</v>
          </cell>
          <cell r="N13690">
            <v>3</v>
          </cell>
        </row>
        <row r="13691">
          <cell r="G13691" t="str">
            <v>SPO-2020/01-0020, SPO-2019/12-0060</v>
          </cell>
        </row>
        <row r="13691">
          <cell r="I13691" t="str">
            <v>F</v>
          </cell>
          <cell r="J13691">
            <v>0</v>
          </cell>
          <cell r="K13691">
            <v>0</v>
          </cell>
          <cell r="L13691">
            <v>0</v>
          </cell>
          <cell r="M13691" t="str">
            <v>F</v>
          </cell>
          <cell r="N13691">
            <v>3</v>
          </cell>
        </row>
        <row r="13692">
          <cell r="G13692" t="str">
            <v>SPO-2019/11-0011, SPO-2020/01-0047, SPO-2019/12-0054, SPO-2019/12-0036</v>
          </cell>
        </row>
        <row r="13692">
          <cell r="I13692" t="str">
            <v>F</v>
          </cell>
          <cell r="J13692">
            <v>47300</v>
          </cell>
          <cell r="K13692">
            <v>47300</v>
          </cell>
          <cell r="L13692">
            <v>141900</v>
          </cell>
          <cell r="M13692" t="str">
            <v>F</v>
          </cell>
          <cell r="N13692">
            <v>3</v>
          </cell>
        </row>
        <row r="13693">
          <cell r="G13693" t="str">
            <v>SPO-2019/11-0028</v>
          </cell>
        </row>
        <row r="13693">
          <cell r="I13693" t="str">
            <v>F</v>
          </cell>
          <cell r="J13693">
            <v>84680</v>
          </cell>
          <cell r="K13693">
            <v>84680</v>
          </cell>
          <cell r="L13693">
            <v>254040</v>
          </cell>
          <cell r="M13693" t="str">
            <v>F</v>
          </cell>
          <cell r="N13693">
            <v>3</v>
          </cell>
        </row>
        <row r="13694">
          <cell r="G13694" t="str">
            <v>SPO-2019/11-0019</v>
          </cell>
        </row>
        <row r="13694">
          <cell r="I13694" t="str">
            <v>F</v>
          </cell>
          <cell r="J13694">
            <v>13530</v>
          </cell>
          <cell r="K13694">
            <v>13530</v>
          </cell>
          <cell r="L13694">
            <v>40590</v>
          </cell>
          <cell r="M13694" t="str">
            <v>F</v>
          </cell>
          <cell r="N13694">
            <v>3</v>
          </cell>
        </row>
        <row r="13695">
          <cell r="F13695" t="str">
            <v>TGBU6344380</v>
          </cell>
          <cell r="G13695" t="str">
            <v>GR-2019/10-0047</v>
          </cell>
          <cell r="H13695" t="str">
            <v>201811-S0075</v>
          </cell>
          <cell r="I13695" t="str">
            <v>F</v>
          </cell>
          <cell r="J13695">
            <v>22995.78</v>
          </cell>
          <cell r="K13695">
            <v>22995.78</v>
          </cell>
          <cell r="L13695">
            <v>97256.05</v>
          </cell>
          <cell r="M13695" t="str">
            <v>F</v>
          </cell>
          <cell r="N13695">
            <v>4.2293</v>
          </cell>
        </row>
        <row r="13696">
          <cell r="G13696" t="str">
            <v>SPO-2019/10-0005, SPO-2019/12-0059</v>
          </cell>
        </row>
        <row r="13696">
          <cell r="I13696" t="str">
            <v>F</v>
          </cell>
          <cell r="J13696">
            <v>32400</v>
          </cell>
          <cell r="K13696">
            <v>32400</v>
          </cell>
          <cell r="L13696">
            <v>97200</v>
          </cell>
          <cell r="M13696" t="str">
            <v>F</v>
          </cell>
          <cell r="N13696">
            <v>3</v>
          </cell>
        </row>
        <row r="13697">
          <cell r="F13697" t="str">
            <v>HMMU6168507</v>
          </cell>
          <cell r="G13697" t="str">
            <v>GR-2019/10-0041</v>
          </cell>
          <cell r="H13697" t="str">
            <v>201907-S0005, 201908-S0007, 201908-S0052</v>
          </cell>
          <cell r="I13697" t="str">
            <v>F</v>
          </cell>
          <cell r="J13697">
            <v>15366.78</v>
          </cell>
          <cell r="K13697">
            <v>15366.78</v>
          </cell>
          <cell r="L13697">
            <v>64990.72</v>
          </cell>
          <cell r="M13697" t="str">
            <v>F</v>
          </cell>
          <cell r="N13697">
            <v>4.2293</v>
          </cell>
        </row>
        <row r="13698">
          <cell r="F13698" t="str">
            <v>TCLU5130725</v>
          </cell>
          <cell r="G13698" t="str">
            <v>GR-2019/10-0048</v>
          </cell>
          <cell r="H13698" t="str">
            <v>201809-S0012</v>
          </cell>
          <cell r="I13698" t="str">
            <v>F</v>
          </cell>
          <cell r="J13698">
            <v>14526.51</v>
          </cell>
          <cell r="K13698">
            <v>14526.51</v>
          </cell>
          <cell r="L13698">
            <v>61436.97</v>
          </cell>
          <cell r="M13698" t="str">
            <v>F</v>
          </cell>
          <cell r="N13698">
            <v>4.2293</v>
          </cell>
        </row>
        <row r="13699">
          <cell r="F13699" t="str">
            <v>TCNU9308875</v>
          </cell>
          <cell r="G13699" t="str">
            <v>GR-2019/10-0049</v>
          </cell>
          <cell r="H13699" t="str">
            <v>201811-S0042, 201907-S0014, 201907-S0036, 201909-S0029, 201904-S0014, 201908-S0066, 201903-S0023, 201908-S0077</v>
          </cell>
          <cell r="I13699" t="str">
            <v>F</v>
          </cell>
          <cell r="J13699">
            <v>20535.37</v>
          </cell>
          <cell r="K13699">
            <v>20535.37</v>
          </cell>
          <cell r="L13699">
            <v>86850.24</v>
          </cell>
          <cell r="M13699" t="str">
            <v>F</v>
          </cell>
          <cell r="N13699">
            <v>4.2293</v>
          </cell>
        </row>
        <row r="13700">
          <cell r="F13700" t="str">
            <v>HDMU6805787</v>
          </cell>
          <cell r="G13700" t="str">
            <v>GR-2019/10-0044</v>
          </cell>
          <cell r="H13700" t="str">
            <v>201908-S0045</v>
          </cell>
          <cell r="I13700" t="str">
            <v>F</v>
          </cell>
          <cell r="J13700">
            <v>21232.63</v>
          </cell>
          <cell r="K13700">
            <v>21232.63</v>
          </cell>
          <cell r="L13700">
            <v>89799.16</v>
          </cell>
          <cell r="M13700" t="str">
            <v>F</v>
          </cell>
          <cell r="N13700">
            <v>4.2293</v>
          </cell>
        </row>
        <row r="13701">
          <cell r="G13701" t="str">
            <v>SPO-2019/11-0006, SPO-2020/04-0002, SPO-2020/05-0001, SPO-2019/11-0039, SPO-2020/01-0022, SPO-2019/10-0010, SPO-2019/11-0036, SPO-2019/12-0019, SPO-2019/12-0014, SPO-2020/01-0016</v>
          </cell>
        </row>
        <row r="13701">
          <cell r="I13701" t="str">
            <v>F</v>
          </cell>
          <cell r="J13701">
            <v>423997</v>
          </cell>
          <cell r="K13701">
            <v>423997</v>
          </cell>
          <cell r="L13701">
            <v>1271991</v>
          </cell>
          <cell r="M13701" t="str">
            <v>F</v>
          </cell>
          <cell r="N13701">
            <v>3</v>
          </cell>
        </row>
        <row r="13702">
          <cell r="F13702" t="str">
            <v>HDMU6555693</v>
          </cell>
          <cell r="G13702" t="str">
            <v>GR-2019/10-0042</v>
          </cell>
          <cell r="H13702" t="str">
            <v>201902-S0021, 201908-S0004, 201903-S0055</v>
          </cell>
          <cell r="I13702" t="str">
            <v>F</v>
          </cell>
          <cell r="J13702">
            <v>14457.91</v>
          </cell>
          <cell r="K13702">
            <v>14457.91</v>
          </cell>
          <cell r="L13702">
            <v>61061.54</v>
          </cell>
          <cell r="M13702" t="str">
            <v>F</v>
          </cell>
          <cell r="N13702">
            <v>4.2234</v>
          </cell>
        </row>
        <row r="13703">
          <cell r="F13703" t="str">
            <v>HDMU6724480</v>
          </cell>
          <cell r="G13703" t="str">
            <v>GR-2019/10-0050</v>
          </cell>
          <cell r="H13703" t="str">
            <v>201909-S0028</v>
          </cell>
          <cell r="I13703" t="str">
            <v>F</v>
          </cell>
          <cell r="J13703">
            <v>10500</v>
          </cell>
          <cell r="K13703">
            <v>10500</v>
          </cell>
          <cell r="L13703">
            <v>44345.7</v>
          </cell>
          <cell r="M13703" t="str">
            <v>F</v>
          </cell>
          <cell r="N13703">
            <v>4.2234</v>
          </cell>
        </row>
        <row r="13704">
          <cell r="G13704" t="str">
            <v>SPO-2019/10-0012</v>
          </cell>
        </row>
        <row r="13704">
          <cell r="I13704" t="str">
            <v>F</v>
          </cell>
          <cell r="J13704">
            <v>5220</v>
          </cell>
          <cell r="K13704">
            <v>5220</v>
          </cell>
          <cell r="L13704">
            <v>15660</v>
          </cell>
          <cell r="M13704" t="str">
            <v>F</v>
          </cell>
          <cell r="N13704">
            <v>3</v>
          </cell>
        </row>
        <row r="13705">
          <cell r="G13705" t="str">
            <v>GR-2019/09-0052</v>
          </cell>
        </row>
        <row r="13705">
          <cell r="I13705" t="str">
            <v>F</v>
          </cell>
          <cell r="J13705">
            <v>1290.73</v>
          </cell>
          <cell r="K13705">
            <v>1290.73</v>
          </cell>
          <cell r="L13705">
            <v>1290.73</v>
          </cell>
          <cell r="M13705" t="str">
            <v>T</v>
          </cell>
          <cell r="N13705">
            <v>1</v>
          </cell>
        </row>
        <row r="13706">
          <cell r="G13706" t="str">
            <v>GR-2019/09-0053</v>
          </cell>
        </row>
        <row r="13706">
          <cell r="I13706" t="str">
            <v>F</v>
          </cell>
          <cell r="J13706">
            <v>2793.6</v>
          </cell>
          <cell r="K13706">
            <v>2793.6</v>
          </cell>
          <cell r="L13706">
            <v>2793.6</v>
          </cell>
          <cell r="M13706" t="str">
            <v>T</v>
          </cell>
          <cell r="N13706">
            <v>1</v>
          </cell>
        </row>
        <row r="13707">
          <cell r="G13707" t="str">
            <v>SPO-2019/11-0013</v>
          </cell>
        </row>
        <row r="13707">
          <cell r="I13707" t="str">
            <v>F</v>
          </cell>
          <cell r="J13707">
            <v>96</v>
          </cell>
          <cell r="K13707">
            <v>96</v>
          </cell>
          <cell r="L13707">
            <v>288</v>
          </cell>
          <cell r="M13707" t="str">
            <v>F</v>
          </cell>
          <cell r="N13707">
            <v>3</v>
          </cell>
        </row>
        <row r="13708">
          <cell r="G13708" t="str">
            <v>SPO-2019/11-0034</v>
          </cell>
        </row>
        <row r="13708">
          <cell r="I13708" t="str">
            <v>F</v>
          </cell>
          <cell r="J13708">
            <v>32250</v>
          </cell>
          <cell r="K13708">
            <v>32250</v>
          </cell>
          <cell r="L13708">
            <v>96750</v>
          </cell>
          <cell r="M13708" t="str">
            <v>F</v>
          </cell>
          <cell r="N13708">
            <v>3</v>
          </cell>
        </row>
        <row r="13709">
          <cell r="G13709" t="str">
            <v>SPO-2019/11-0023, SPO-2019/10-0025, SPO-2019/12-0005</v>
          </cell>
        </row>
        <row r="13709">
          <cell r="I13709" t="str">
            <v>F</v>
          </cell>
          <cell r="J13709">
            <v>85552</v>
          </cell>
          <cell r="K13709">
            <v>85552</v>
          </cell>
          <cell r="L13709">
            <v>85552</v>
          </cell>
          <cell r="M13709" t="str">
            <v>F</v>
          </cell>
          <cell r="N13709">
            <v>1</v>
          </cell>
        </row>
        <row r="13710">
          <cell r="G13710" t="str">
            <v>SPO-2020/01-0017, SPO-2019/10-0004</v>
          </cell>
        </row>
        <row r="13710">
          <cell r="I13710" t="str">
            <v>F</v>
          </cell>
          <cell r="J13710">
            <v>23652</v>
          </cell>
          <cell r="K13710">
            <v>23652</v>
          </cell>
          <cell r="L13710">
            <v>70956</v>
          </cell>
          <cell r="M13710" t="str">
            <v>F</v>
          </cell>
          <cell r="N13710">
            <v>3</v>
          </cell>
        </row>
        <row r="13711">
          <cell r="G13711" t="str">
            <v>SPO-2019/11-0003</v>
          </cell>
        </row>
        <row r="13711">
          <cell r="I13711" t="str">
            <v>F</v>
          </cell>
          <cell r="J13711">
            <v>6560</v>
          </cell>
          <cell r="K13711">
            <v>6560</v>
          </cell>
          <cell r="L13711">
            <v>19680</v>
          </cell>
          <cell r="M13711" t="str">
            <v>F</v>
          </cell>
          <cell r="N13711">
            <v>3</v>
          </cell>
        </row>
        <row r="13712">
          <cell r="G13712" t="str">
            <v>SPO-2019/12-0060, SPO-2019/10-0006</v>
          </cell>
        </row>
        <row r="13712">
          <cell r="I13712" t="str">
            <v>F</v>
          </cell>
          <cell r="J13712">
            <v>17630.2</v>
          </cell>
          <cell r="K13712">
            <v>17630.2</v>
          </cell>
          <cell r="L13712">
            <v>52890.6</v>
          </cell>
          <cell r="M13712" t="str">
            <v>F</v>
          </cell>
          <cell r="N13712">
            <v>3</v>
          </cell>
        </row>
        <row r="13713">
          <cell r="G13713" t="str">
            <v>SPO-2019/10-0026, SPO-2020/01-0026, SPO-2019/11-0025</v>
          </cell>
        </row>
        <row r="13713">
          <cell r="I13713" t="str">
            <v>F</v>
          </cell>
          <cell r="J13713">
            <v>74800</v>
          </cell>
          <cell r="K13713">
            <v>74800</v>
          </cell>
          <cell r="L13713">
            <v>224400</v>
          </cell>
          <cell r="M13713" t="str">
            <v>F</v>
          </cell>
          <cell r="N13713">
            <v>3</v>
          </cell>
        </row>
        <row r="13714">
          <cell r="G13714" t="str">
            <v>SPO-2019/10-0021</v>
          </cell>
        </row>
        <row r="13714">
          <cell r="I13714" t="str">
            <v>F</v>
          </cell>
          <cell r="J13714">
            <v>76</v>
          </cell>
          <cell r="K13714">
            <v>76</v>
          </cell>
          <cell r="L13714">
            <v>228</v>
          </cell>
          <cell r="M13714" t="str">
            <v>F</v>
          </cell>
          <cell r="N13714">
            <v>3</v>
          </cell>
        </row>
        <row r="13715">
          <cell r="G13715" t="str">
            <v>SPO-2019/12-0007</v>
          </cell>
        </row>
        <row r="13715">
          <cell r="I13715" t="str">
            <v>F</v>
          </cell>
          <cell r="J13715">
            <v>24960</v>
          </cell>
          <cell r="K13715">
            <v>24960</v>
          </cell>
          <cell r="L13715">
            <v>74880</v>
          </cell>
          <cell r="M13715" t="str">
            <v>F</v>
          </cell>
          <cell r="N13715">
            <v>3</v>
          </cell>
        </row>
        <row r="13716">
          <cell r="G13716" t="str">
            <v>SPO-2019/12-0004, SPO-2019/11-0027, SPO-2020/01-0006</v>
          </cell>
        </row>
        <row r="13716">
          <cell r="I13716" t="str">
            <v>F</v>
          </cell>
          <cell r="J13716">
            <v>80659</v>
          </cell>
          <cell r="K13716">
            <v>80659</v>
          </cell>
          <cell r="L13716">
            <v>241977</v>
          </cell>
          <cell r="M13716" t="str">
            <v>F</v>
          </cell>
          <cell r="N13716">
            <v>3</v>
          </cell>
        </row>
        <row r="13717">
          <cell r="G13717" t="str">
            <v>SPO-2019/11-0017, SPO-2019/10-0023, SPO-2020/01-0011, SPO-2020/01-0024</v>
          </cell>
        </row>
        <row r="13717">
          <cell r="I13717" t="str">
            <v>F</v>
          </cell>
          <cell r="J13717">
            <v>102052</v>
          </cell>
          <cell r="K13717">
            <v>102052</v>
          </cell>
          <cell r="L13717">
            <v>788964012</v>
          </cell>
          <cell r="M13717" t="str">
            <v>F</v>
          </cell>
          <cell r="N13717">
            <v>7731</v>
          </cell>
        </row>
        <row r="13718">
          <cell r="G13718" t="str">
            <v>SPO-2020/01-0014, SPO-2019/11-0015</v>
          </cell>
        </row>
        <row r="13718">
          <cell r="I13718" t="str">
            <v>F</v>
          </cell>
          <cell r="J13718">
            <v>24873.41</v>
          </cell>
          <cell r="K13718">
            <v>24873.41</v>
          </cell>
          <cell r="L13718">
            <v>74620.23</v>
          </cell>
          <cell r="M13718" t="str">
            <v>F</v>
          </cell>
          <cell r="N13718">
            <v>3</v>
          </cell>
        </row>
        <row r="13719">
          <cell r="G13719" t="str">
            <v>SPO-2019/10-0012, SPO-2019/11-0031, SPO-2019/10-0033</v>
          </cell>
        </row>
        <row r="13719">
          <cell r="I13719" t="str">
            <v>F</v>
          </cell>
          <cell r="J13719">
            <v>23900</v>
          </cell>
          <cell r="K13719">
            <v>23900</v>
          </cell>
          <cell r="L13719">
            <v>71700</v>
          </cell>
          <cell r="M13719" t="str">
            <v>F</v>
          </cell>
          <cell r="N13719">
            <v>3</v>
          </cell>
        </row>
        <row r="13720">
          <cell r="G13720" t="str">
            <v>GR-2019/09-0051</v>
          </cell>
        </row>
        <row r="13720">
          <cell r="I13720" t="str">
            <v>F</v>
          </cell>
          <cell r="J13720">
            <v>358.08</v>
          </cell>
          <cell r="K13720">
            <v>358.08</v>
          </cell>
          <cell r="L13720">
            <v>358.08</v>
          </cell>
          <cell r="M13720" t="str">
            <v>T</v>
          </cell>
          <cell r="N13720">
            <v>1</v>
          </cell>
        </row>
        <row r="13721">
          <cell r="G13721" t="str">
            <v>GR-2019/09-0050</v>
          </cell>
        </row>
        <row r="13721">
          <cell r="I13721" t="str">
            <v>F</v>
          </cell>
          <cell r="J13721">
            <v>2119.63</v>
          </cell>
          <cell r="K13721">
            <v>2119.63</v>
          </cell>
          <cell r="L13721">
            <v>2119.63</v>
          </cell>
          <cell r="M13721" t="str">
            <v>T</v>
          </cell>
          <cell r="N13721">
            <v>1</v>
          </cell>
        </row>
        <row r="13722">
          <cell r="G13722" t="str">
            <v>GR-2019/09-0049</v>
          </cell>
        </row>
        <row r="13722">
          <cell r="I13722" t="str">
            <v>F</v>
          </cell>
          <cell r="J13722">
            <v>1697.97</v>
          </cell>
          <cell r="K13722">
            <v>1697.97</v>
          </cell>
          <cell r="L13722">
            <v>1697.97</v>
          </cell>
          <cell r="M13722" t="str">
            <v>T</v>
          </cell>
          <cell r="N13722">
            <v>1</v>
          </cell>
        </row>
        <row r="13723">
          <cell r="G13723" t="str">
            <v>SPO-2019/11-0013</v>
          </cell>
        </row>
        <row r="13723">
          <cell r="I13723" t="str">
            <v>F</v>
          </cell>
          <cell r="J13723">
            <v>92.03</v>
          </cell>
          <cell r="K13723">
            <v>92.03</v>
          </cell>
          <cell r="L13723">
            <v>276.09</v>
          </cell>
          <cell r="M13723" t="str">
            <v>F</v>
          </cell>
          <cell r="N13723">
            <v>3</v>
          </cell>
        </row>
        <row r="13724">
          <cell r="G13724" t="str">
            <v>SPO-2019/10-0027</v>
          </cell>
        </row>
        <row r="13724">
          <cell r="I13724" t="str">
            <v>F</v>
          </cell>
          <cell r="J13724">
            <v>1452</v>
          </cell>
          <cell r="K13724">
            <v>1452</v>
          </cell>
          <cell r="L13724">
            <v>4356</v>
          </cell>
          <cell r="M13724" t="str">
            <v>F</v>
          </cell>
          <cell r="N13724">
            <v>3</v>
          </cell>
        </row>
        <row r="13725">
          <cell r="G13725" t="str">
            <v>SPO-2019/11-0009, SPO-2019/12-0061, SPO-2019/10-0017, SPO-2019/12-0013, SPO-2019/11-0007</v>
          </cell>
        </row>
        <row r="13725">
          <cell r="I13725" t="str">
            <v>F</v>
          </cell>
          <cell r="J13725">
            <v>36910</v>
          </cell>
          <cell r="K13725">
            <v>36910</v>
          </cell>
          <cell r="L13725">
            <v>110730</v>
          </cell>
          <cell r="M13725" t="str">
            <v>F</v>
          </cell>
          <cell r="N13725">
            <v>3</v>
          </cell>
        </row>
        <row r="13726">
          <cell r="G13726" t="str">
            <v>GR-2019/10-0001</v>
          </cell>
        </row>
        <row r="13726">
          <cell r="I13726" t="str">
            <v>F</v>
          </cell>
          <cell r="J13726">
            <v>1000</v>
          </cell>
          <cell r="K13726">
            <v>1000</v>
          </cell>
          <cell r="L13726">
            <v>1000</v>
          </cell>
          <cell r="M13726" t="str">
            <v>F</v>
          </cell>
          <cell r="N13726">
            <v>1</v>
          </cell>
        </row>
        <row r="13727">
          <cell r="G13727" t="str">
            <v>GR-2019/09-0038</v>
          </cell>
        </row>
        <row r="13727">
          <cell r="I13727" t="str">
            <v>F</v>
          </cell>
          <cell r="J13727">
            <v>577.69</v>
          </cell>
          <cell r="K13727">
            <v>577.69</v>
          </cell>
          <cell r="L13727">
            <v>577.69</v>
          </cell>
          <cell r="M13727" t="str">
            <v>T</v>
          </cell>
          <cell r="N13727">
            <v>1</v>
          </cell>
        </row>
        <row r="13728">
          <cell r="F13728" t="str">
            <v>SEGU1162089</v>
          </cell>
          <cell r="G13728" t="str">
            <v>GR-2019/10-0014</v>
          </cell>
          <cell r="H13728" t="str">
            <v>201908-S0016, 201907-S0020, 201905-S0056, 201908-S0006</v>
          </cell>
          <cell r="I13728" t="str">
            <v>F</v>
          </cell>
          <cell r="J13728">
            <v>13374.68</v>
          </cell>
          <cell r="K13728">
            <v>13374.68</v>
          </cell>
          <cell r="L13728">
            <v>56486.62</v>
          </cell>
          <cell r="M13728" t="str">
            <v>F</v>
          </cell>
          <cell r="N13728">
            <v>4.2234</v>
          </cell>
        </row>
        <row r="13729">
          <cell r="F13729" t="str">
            <v>TEMU0216021</v>
          </cell>
          <cell r="G13729" t="str">
            <v>GR-2019/10-0031</v>
          </cell>
          <cell r="H13729" t="str">
            <v>POO201803002, 201906-S0045, 201907-S0063, 201907-S0020, 201908-S0078, POO201712004</v>
          </cell>
          <cell r="I13729" t="str">
            <v>F</v>
          </cell>
          <cell r="J13729">
            <v>12710.4</v>
          </cell>
          <cell r="K13729">
            <v>12710.4</v>
          </cell>
          <cell r="L13729">
            <v>53724.32</v>
          </cell>
          <cell r="M13729" t="str">
            <v>F</v>
          </cell>
          <cell r="N13729">
            <v>4.2268</v>
          </cell>
        </row>
        <row r="13730">
          <cell r="G13730" t="str">
            <v>GR-2019/09-0037</v>
          </cell>
        </row>
        <row r="13730">
          <cell r="I13730" t="str">
            <v>F</v>
          </cell>
          <cell r="J13730">
            <v>1642.96</v>
          </cell>
          <cell r="K13730">
            <v>1642.96</v>
          </cell>
          <cell r="L13730">
            <v>1642.96</v>
          </cell>
          <cell r="M13730" t="str">
            <v>T</v>
          </cell>
          <cell r="N13730">
            <v>1</v>
          </cell>
        </row>
        <row r="13731">
          <cell r="F13731" t="str">
            <v>CCLU6864331</v>
          </cell>
          <cell r="G13731" t="str">
            <v>GR-2019/10-0013</v>
          </cell>
          <cell r="H13731" t="str">
            <v>201908-S0005, 201907-S0065, 201908-S0029, 201907-S0017, 201907-S0007, 201905-S0005, 201907-S0035, 201808-S0020, 201908-S0043, 201903-S0016, 201908-S0034</v>
          </cell>
          <cell r="I13731" t="str">
            <v>F</v>
          </cell>
          <cell r="J13731">
            <v>26922.75</v>
          </cell>
          <cell r="K13731">
            <v>26922.75</v>
          </cell>
          <cell r="L13731">
            <v>113417.47</v>
          </cell>
          <cell r="M13731" t="str">
            <v>F</v>
          </cell>
          <cell r="N13731">
            <v>4.2127</v>
          </cell>
        </row>
        <row r="13732">
          <cell r="G13732" t="str">
            <v>SPO-2019/12-0059, SPO-2019/10-0005</v>
          </cell>
        </row>
        <row r="13732">
          <cell r="I13732" t="str">
            <v>F</v>
          </cell>
          <cell r="J13732">
            <v>14208</v>
          </cell>
          <cell r="K13732">
            <v>14208</v>
          </cell>
          <cell r="L13732">
            <v>42624</v>
          </cell>
          <cell r="M13732" t="str">
            <v>F</v>
          </cell>
          <cell r="N13732">
            <v>3</v>
          </cell>
        </row>
        <row r="13733">
          <cell r="G13733" t="str">
            <v>SPO-2019/10-0023</v>
          </cell>
        </row>
        <row r="13733">
          <cell r="I13733" t="str">
            <v>F</v>
          </cell>
          <cell r="J13733">
            <v>300.8</v>
          </cell>
          <cell r="K13733">
            <v>300.8</v>
          </cell>
          <cell r="L13733">
            <v>902.4</v>
          </cell>
          <cell r="M13733" t="str">
            <v>F</v>
          </cell>
          <cell r="N13733">
            <v>3</v>
          </cell>
        </row>
        <row r="13734">
          <cell r="F13734" t="str">
            <v>HDMU6763090</v>
          </cell>
          <cell r="G13734" t="str">
            <v>GR-2019/10-0015</v>
          </cell>
          <cell r="H13734" t="str">
            <v>201907-S0014, 201908-S0045, 201908-S0031</v>
          </cell>
          <cell r="I13734" t="str">
            <v>F</v>
          </cell>
          <cell r="J13734">
            <v>20473.59</v>
          </cell>
          <cell r="K13734">
            <v>20473.59</v>
          </cell>
          <cell r="L13734">
            <v>86468.16</v>
          </cell>
          <cell r="M13734" t="str">
            <v>F</v>
          </cell>
          <cell r="N13734">
            <v>4.2234</v>
          </cell>
        </row>
        <row r="13735">
          <cell r="G13735" t="str">
            <v>SPO-2019/11-0019</v>
          </cell>
        </row>
        <row r="13735">
          <cell r="I13735" t="str">
            <v>F</v>
          </cell>
          <cell r="J13735">
            <v>700</v>
          </cell>
          <cell r="K13735">
            <v>700</v>
          </cell>
          <cell r="L13735">
            <v>2100</v>
          </cell>
          <cell r="M13735" t="str">
            <v>F</v>
          </cell>
          <cell r="N13735">
            <v>3</v>
          </cell>
        </row>
        <row r="13736">
          <cell r="F13736" t="str">
            <v>SEGU6019213</v>
          </cell>
          <cell r="G13736" t="str">
            <v>GR-2019/10-0029</v>
          </cell>
          <cell r="H13736" t="str">
            <v>201906-S0054, 201811-S0042, 201907-S0066, 201809-S0037, POO201803006, 201907-S0043, 201907-S0036, 201903-S0023</v>
          </cell>
          <cell r="I13736" t="str">
            <v>F</v>
          </cell>
          <cell r="J13736">
            <v>19957.18</v>
          </cell>
          <cell r="K13736">
            <v>19957.18</v>
          </cell>
          <cell r="L13736">
            <v>84287.15</v>
          </cell>
          <cell r="M13736" t="str">
            <v>F</v>
          </cell>
          <cell r="N13736">
            <v>4.2234</v>
          </cell>
        </row>
        <row r="13737">
          <cell r="G13737" t="str">
            <v>GR-2019/09-0025</v>
          </cell>
        </row>
        <row r="13737">
          <cell r="I13737" t="str">
            <v>F</v>
          </cell>
          <cell r="J13737">
            <v>2797.48</v>
          </cell>
          <cell r="K13737">
            <v>2797.48</v>
          </cell>
          <cell r="L13737">
            <v>2797.48</v>
          </cell>
          <cell r="M13737" t="str">
            <v>T</v>
          </cell>
          <cell r="N13737">
            <v>1</v>
          </cell>
        </row>
        <row r="13738">
          <cell r="F13738" t="str">
            <v>HMMU6267972</v>
          </cell>
          <cell r="G13738" t="str">
            <v>GR-2019/10-0012</v>
          </cell>
          <cell r="H13738" t="str">
            <v>201809-S0042</v>
          </cell>
          <cell r="I13738" t="str">
            <v>F</v>
          </cell>
          <cell r="J13738">
            <v>17841.6</v>
          </cell>
          <cell r="K13738">
            <v>17841.6</v>
          </cell>
          <cell r="L13738">
            <v>75352.21</v>
          </cell>
          <cell r="M13738" t="str">
            <v>F</v>
          </cell>
          <cell r="N13738">
            <v>4.2234</v>
          </cell>
        </row>
        <row r="13739">
          <cell r="F13739" t="str">
            <v>BSIU9940235</v>
          </cell>
          <cell r="G13739" t="str">
            <v>GR-2019/10-0028</v>
          </cell>
          <cell r="H13739" t="str">
            <v>201908-S0067, 201908-S0032, 201907-S0033, 201904-S0043, 201909-S0007, 201909-S0027, 201812-S0037, 201909-S0011</v>
          </cell>
          <cell r="I13739" t="str">
            <v>F</v>
          </cell>
          <cell r="J13739">
            <v>20100.02</v>
          </cell>
          <cell r="K13739">
            <v>20100.02</v>
          </cell>
          <cell r="L13739">
            <v>84890.42</v>
          </cell>
          <cell r="M13739" t="str">
            <v>F</v>
          </cell>
          <cell r="N13739">
            <v>4.2234</v>
          </cell>
        </row>
        <row r="13740">
          <cell r="G13740" t="str">
            <v>GR-2019/10-0011</v>
          </cell>
        </row>
        <row r="13740">
          <cell r="I13740" t="str">
            <v>F</v>
          </cell>
          <cell r="J13740">
            <v>13000</v>
          </cell>
          <cell r="K13740">
            <v>13000</v>
          </cell>
          <cell r="L13740">
            <v>13000</v>
          </cell>
          <cell r="M13740" t="str">
            <v>F</v>
          </cell>
          <cell r="N13740">
            <v>1</v>
          </cell>
        </row>
        <row r="13741">
          <cell r="G13741" t="str">
            <v>SPO-2019/10-0034</v>
          </cell>
        </row>
        <row r="13741">
          <cell r="I13741" t="str">
            <v>F</v>
          </cell>
          <cell r="J13741">
            <v>82300</v>
          </cell>
          <cell r="K13741">
            <v>82300</v>
          </cell>
          <cell r="L13741">
            <v>246900</v>
          </cell>
          <cell r="M13741" t="str">
            <v>F</v>
          </cell>
          <cell r="N13741">
            <v>3</v>
          </cell>
        </row>
        <row r="13742">
          <cell r="G13742" t="str">
            <v>SPO-2019/10-0036</v>
          </cell>
        </row>
        <row r="13742">
          <cell r="I13742" t="str">
            <v>F</v>
          </cell>
          <cell r="J13742">
            <v>5790</v>
          </cell>
          <cell r="K13742">
            <v>5790</v>
          </cell>
          <cell r="L13742">
            <v>17370</v>
          </cell>
          <cell r="M13742" t="str">
            <v>F</v>
          </cell>
          <cell r="N13742">
            <v>3</v>
          </cell>
        </row>
        <row r="13743">
          <cell r="G13743" t="str">
            <v>GR-2019/09-0024</v>
          </cell>
        </row>
        <row r="13743">
          <cell r="I13743" t="str">
            <v>F</v>
          </cell>
          <cell r="J13743">
            <v>7201.7</v>
          </cell>
          <cell r="K13743">
            <v>7201.7</v>
          </cell>
          <cell r="L13743">
            <v>7201.7</v>
          </cell>
          <cell r="M13743" t="str">
            <v>T</v>
          </cell>
          <cell r="N13743">
            <v>1</v>
          </cell>
        </row>
        <row r="13744">
          <cell r="G13744" t="str">
            <v>SPO-2019/10-0035</v>
          </cell>
        </row>
        <row r="13744">
          <cell r="I13744" t="str">
            <v>F</v>
          </cell>
          <cell r="J13744">
            <v>13000</v>
          </cell>
          <cell r="K13744">
            <v>13000</v>
          </cell>
          <cell r="L13744">
            <v>13000</v>
          </cell>
          <cell r="M13744" t="str">
            <v>F</v>
          </cell>
          <cell r="N13744">
            <v>1</v>
          </cell>
        </row>
        <row r="13745">
          <cell r="G13745" t="str">
            <v>SPO-2019/10-0032</v>
          </cell>
        </row>
        <row r="13745">
          <cell r="I13745" t="str">
            <v>F</v>
          </cell>
          <cell r="J13745">
            <v>55650</v>
          </cell>
          <cell r="K13745">
            <v>55650</v>
          </cell>
          <cell r="L13745">
            <v>166950</v>
          </cell>
          <cell r="M13745" t="str">
            <v>F</v>
          </cell>
          <cell r="N13745">
            <v>3</v>
          </cell>
        </row>
        <row r="13746">
          <cell r="F13746" t="str">
            <v>TCNU3695530</v>
          </cell>
          <cell r="G13746" t="str">
            <v>GR-2019/10-0024</v>
          </cell>
          <cell r="H13746" t="str">
            <v>201908-S0056</v>
          </cell>
          <cell r="I13746" t="str">
            <v>F</v>
          </cell>
          <cell r="J13746">
            <v>14608.4</v>
          </cell>
          <cell r="K13746">
            <v>14608.4</v>
          </cell>
          <cell r="L13746">
            <v>14608.4</v>
          </cell>
          <cell r="M13746" t="str">
            <v>F</v>
          </cell>
          <cell r="N13746">
            <v>1</v>
          </cell>
        </row>
        <row r="13747">
          <cell r="F13747" t="str">
            <v>TCNU3695530</v>
          </cell>
          <cell r="G13747" t="str">
            <v>GR-2019/10-0023</v>
          </cell>
          <cell r="H13747" t="str">
            <v>201907-S0023, 201812-S0025, 201908-S0025, 201908-S0039, 201908-S0065, 201907-S0076</v>
          </cell>
          <cell r="I13747" t="str">
            <v>F</v>
          </cell>
          <cell r="J13747">
            <v>79689.23</v>
          </cell>
          <cell r="K13747">
            <v>79689.23</v>
          </cell>
          <cell r="L13747">
            <v>79689.23</v>
          </cell>
          <cell r="M13747" t="str">
            <v>F</v>
          </cell>
          <cell r="N13747">
            <v>1</v>
          </cell>
        </row>
        <row r="13748">
          <cell r="F13748" t="str">
            <v>TCNU3695530</v>
          </cell>
          <cell r="G13748" t="str">
            <v>GR-2019/10-0022</v>
          </cell>
          <cell r="H13748" t="str">
            <v>201908-S0060, 201907-S0068, 201908-S0009, 201909-S0010, 201907-S0057, 201908-S0021, 201906-S0002, 201907-S0025, 201907-S0061</v>
          </cell>
          <cell r="I13748" t="str">
            <v>F</v>
          </cell>
          <cell r="J13748">
            <v>148299.98</v>
          </cell>
          <cell r="K13748">
            <v>148299.98</v>
          </cell>
          <cell r="L13748">
            <v>148299.98</v>
          </cell>
          <cell r="M13748" t="str">
            <v>F</v>
          </cell>
          <cell r="N13748">
            <v>1</v>
          </cell>
        </row>
        <row r="13749">
          <cell r="F13749" t="str">
            <v>TCNU3695530</v>
          </cell>
          <cell r="G13749" t="str">
            <v>GR-2019/10-0021</v>
          </cell>
          <cell r="H13749" t="str">
            <v>201908-S0013</v>
          </cell>
          <cell r="I13749" t="str">
            <v>F</v>
          </cell>
          <cell r="J13749">
            <v>2682.26</v>
          </cell>
          <cell r="K13749">
            <v>2682.26</v>
          </cell>
          <cell r="L13749">
            <v>2682.26</v>
          </cell>
          <cell r="M13749" t="str">
            <v>F</v>
          </cell>
          <cell r="N13749">
            <v>1</v>
          </cell>
        </row>
        <row r="13750">
          <cell r="F13750" t="str">
            <v>TCNU3695530</v>
          </cell>
          <cell r="G13750" t="str">
            <v>GR-2019/10-0019</v>
          </cell>
          <cell r="H13750" t="str">
            <v>201908-S0015</v>
          </cell>
          <cell r="I13750" t="str">
            <v>F</v>
          </cell>
          <cell r="J13750">
            <v>20956.32</v>
          </cell>
          <cell r="K13750">
            <v>20956.32</v>
          </cell>
          <cell r="L13750">
            <v>20956.32</v>
          </cell>
          <cell r="M13750" t="str">
            <v>F</v>
          </cell>
          <cell r="N13750">
            <v>1</v>
          </cell>
        </row>
        <row r="13751">
          <cell r="G13751" t="str">
            <v>SPO-2019/10-0026</v>
          </cell>
        </row>
        <row r="13751">
          <cell r="I13751" t="str">
            <v>F</v>
          </cell>
          <cell r="J13751">
            <v>11000</v>
          </cell>
          <cell r="K13751">
            <v>11000</v>
          </cell>
          <cell r="L13751">
            <v>33000</v>
          </cell>
          <cell r="M13751" t="str">
            <v>F</v>
          </cell>
          <cell r="N13751">
            <v>3</v>
          </cell>
        </row>
        <row r="13752">
          <cell r="F13752" t="str">
            <v>TCNU3695530</v>
          </cell>
          <cell r="G13752" t="str">
            <v>GR-2019/10-0018</v>
          </cell>
          <cell r="H13752" t="str">
            <v>201903-S0035</v>
          </cell>
          <cell r="I13752" t="str">
            <v>F</v>
          </cell>
          <cell r="J13752">
            <v>10061.82</v>
          </cell>
          <cell r="K13752">
            <v>10061.82</v>
          </cell>
          <cell r="L13752">
            <v>10061.82</v>
          </cell>
          <cell r="M13752" t="str">
            <v>F</v>
          </cell>
          <cell r="N13752">
            <v>1</v>
          </cell>
        </row>
        <row r="13753">
          <cell r="F13753" t="str">
            <v>TCNU3695530</v>
          </cell>
          <cell r="G13753" t="str">
            <v>GR-2019/10-0017</v>
          </cell>
          <cell r="H13753" t="str">
            <v>201907-S0019</v>
          </cell>
          <cell r="I13753" t="str">
            <v>F</v>
          </cell>
          <cell r="J13753">
            <v>28975.92</v>
          </cell>
          <cell r="K13753">
            <v>28975.92</v>
          </cell>
          <cell r="L13753">
            <v>28975.92</v>
          </cell>
          <cell r="M13753" t="str">
            <v>F</v>
          </cell>
          <cell r="N13753">
            <v>1</v>
          </cell>
        </row>
        <row r="13754">
          <cell r="G13754" t="str">
            <v>SPO-2019/10-0023</v>
          </cell>
        </row>
        <row r="13754">
          <cell r="I13754" t="str">
            <v>F</v>
          </cell>
          <cell r="J13754">
            <v>23115.6</v>
          </cell>
          <cell r="K13754">
            <v>23115.6</v>
          </cell>
          <cell r="L13754">
            <v>69346.8</v>
          </cell>
          <cell r="M13754" t="str">
            <v>F</v>
          </cell>
          <cell r="N13754">
            <v>3</v>
          </cell>
        </row>
        <row r="13755">
          <cell r="F13755" t="str">
            <v>TCNU3695530</v>
          </cell>
          <cell r="G13755" t="str">
            <v>GR-2019/10-0016</v>
          </cell>
          <cell r="H13755" t="str">
            <v>201906-S0026, 201905-S0040</v>
          </cell>
          <cell r="I13755" t="str">
            <v>F</v>
          </cell>
          <cell r="J13755">
            <v>46304.06</v>
          </cell>
          <cell r="K13755">
            <v>46304.06</v>
          </cell>
          <cell r="L13755">
            <v>46304.06</v>
          </cell>
          <cell r="M13755" t="str">
            <v>F</v>
          </cell>
          <cell r="N13755">
            <v>1</v>
          </cell>
        </row>
        <row r="13756">
          <cell r="G13756" t="str">
            <v>SPO-2019/11-0004</v>
          </cell>
        </row>
        <row r="13756">
          <cell r="I13756" t="str">
            <v>F</v>
          </cell>
          <cell r="J13756">
            <v>40990</v>
          </cell>
          <cell r="K13756">
            <v>40990</v>
          </cell>
          <cell r="L13756">
            <v>122970</v>
          </cell>
          <cell r="M13756" t="str">
            <v>F</v>
          </cell>
          <cell r="N13756">
            <v>3</v>
          </cell>
        </row>
        <row r="13757">
          <cell r="F13757" t="str">
            <v>TLLU5808934</v>
          </cell>
          <cell r="G13757" t="str">
            <v>GR-2019/10-0009</v>
          </cell>
          <cell r="H13757" t="str">
            <v>201908-S0076, 201908-S0052, 201905-S0057, 201904-S0026</v>
          </cell>
          <cell r="I13757" t="str">
            <v>F</v>
          </cell>
          <cell r="J13757">
            <v>13163.3</v>
          </cell>
          <cell r="K13757">
            <v>13163.3</v>
          </cell>
          <cell r="L13757">
            <v>55453.03</v>
          </cell>
          <cell r="M13757" t="str">
            <v>F</v>
          </cell>
          <cell r="N13757">
            <v>4.2127</v>
          </cell>
        </row>
        <row r="13758">
          <cell r="I13758" t="str">
            <v>F</v>
          </cell>
          <cell r="J13758">
            <v>4824</v>
          </cell>
          <cell r="K13758">
            <v>4824</v>
          </cell>
          <cell r="L13758">
            <v>14472</v>
          </cell>
          <cell r="M13758" t="str">
            <v>F</v>
          </cell>
          <cell r="N13758">
            <v>3</v>
          </cell>
        </row>
        <row r="13759">
          <cell r="F13759" t="str">
            <v>TGBU6229005</v>
          </cell>
          <cell r="G13759" t="str">
            <v>GR-2019/10-0008</v>
          </cell>
          <cell r="H13759" t="str">
            <v>201810-S0085, 201904-S0026</v>
          </cell>
          <cell r="I13759" t="str">
            <v>F</v>
          </cell>
          <cell r="J13759">
            <v>15095.58</v>
          </cell>
          <cell r="K13759">
            <v>15095.58</v>
          </cell>
          <cell r="L13759">
            <v>63593.15</v>
          </cell>
          <cell r="M13759" t="str">
            <v>F</v>
          </cell>
          <cell r="N13759">
            <v>4.2127</v>
          </cell>
        </row>
        <row r="13760">
          <cell r="G13760" t="str">
            <v>SPO-2020/01-0004, SPO-2019/12-0006, SPO-2019/11-0024</v>
          </cell>
        </row>
        <row r="13760">
          <cell r="I13760" t="str">
            <v>F</v>
          </cell>
          <cell r="J13760">
            <v>157581</v>
          </cell>
          <cell r="K13760">
            <v>157581</v>
          </cell>
          <cell r="L13760">
            <v>472743</v>
          </cell>
          <cell r="M13760" t="str">
            <v>F</v>
          </cell>
          <cell r="N13760">
            <v>3</v>
          </cell>
        </row>
        <row r="13761">
          <cell r="G13761" t="str">
            <v>SPO-2019/12-0060, SPO-2019/10-0006</v>
          </cell>
        </row>
        <row r="13761">
          <cell r="I13761" t="str">
            <v>F</v>
          </cell>
          <cell r="J13761">
            <v>11590.7</v>
          </cell>
          <cell r="K13761">
            <v>11590.7</v>
          </cell>
          <cell r="L13761">
            <v>34772.1</v>
          </cell>
          <cell r="M13761" t="str">
            <v>F</v>
          </cell>
          <cell r="N13761">
            <v>3</v>
          </cell>
        </row>
        <row r="13762">
          <cell r="G13762" t="str">
            <v>SPO-2019/10-0021</v>
          </cell>
        </row>
        <row r="13762">
          <cell r="I13762" t="str">
            <v>F</v>
          </cell>
          <cell r="J13762">
            <v>700</v>
          </cell>
          <cell r="K13762">
            <v>700</v>
          </cell>
          <cell r="L13762">
            <v>2100</v>
          </cell>
          <cell r="M13762" t="str">
            <v>F</v>
          </cell>
          <cell r="N13762">
            <v>3</v>
          </cell>
        </row>
        <row r="13763">
          <cell r="F13763" t="str">
            <v>HDMU6812934</v>
          </cell>
          <cell r="G13763" t="str">
            <v>GR-2019/09-0055</v>
          </cell>
          <cell r="H13763" t="str">
            <v>201903-S0055, 201909-S0021, 201908-S0003, 201907-S0055, 201908-S0011, 201908-S0036</v>
          </cell>
          <cell r="I13763" t="str">
            <v>F</v>
          </cell>
          <cell r="J13763">
            <v>15795.85</v>
          </cell>
          <cell r="K13763">
            <v>15795.85</v>
          </cell>
          <cell r="L13763">
            <v>66543.18</v>
          </cell>
          <cell r="M13763" t="str">
            <v>F</v>
          </cell>
          <cell r="N13763">
            <v>4.2127</v>
          </cell>
        </row>
        <row r="13764">
          <cell r="G13764" t="str">
            <v>SPO-2020/01-0020, SPO-2020/05-0035, SPO-2019/10-0006, SPO-2019/11-0034, SPO-2020/06-0011, SPO-2020/09-0004, SPO-2019/12-0060</v>
          </cell>
        </row>
        <row r="13764">
          <cell r="I13764" t="str">
            <v>F</v>
          </cell>
          <cell r="J13764">
            <v>175005</v>
          </cell>
          <cell r="K13764">
            <v>175005</v>
          </cell>
          <cell r="L13764">
            <v>525015</v>
          </cell>
          <cell r="M13764" t="str">
            <v>F</v>
          </cell>
          <cell r="N13764">
            <v>3</v>
          </cell>
        </row>
        <row r="13765">
          <cell r="G13765" t="str">
            <v>SPO-2019/12-0037, SPO-2020/06-0026, SPO-2019/12-0054, SPO-2020/05-0010, SPO-2020/01-0047</v>
          </cell>
        </row>
        <row r="13765">
          <cell r="I13765" t="str">
            <v>F</v>
          </cell>
          <cell r="J13765">
            <v>45006</v>
          </cell>
          <cell r="K13765">
            <v>45006</v>
          </cell>
          <cell r="L13765">
            <v>135018</v>
          </cell>
          <cell r="M13765" t="str">
            <v>F</v>
          </cell>
          <cell r="N13765">
            <v>3</v>
          </cell>
        </row>
        <row r="13766">
          <cell r="G13766" t="str">
            <v>SPO-2019/11-0034, SPO-2019/10-0006</v>
          </cell>
        </row>
        <row r="13766">
          <cell r="I13766" t="str">
            <v>F</v>
          </cell>
          <cell r="J13766">
            <v>100500</v>
          </cell>
          <cell r="K13766">
            <v>100500</v>
          </cell>
          <cell r="L13766">
            <v>301500</v>
          </cell>
          <cell r="M13766" t="str">
            <v>F</v>
          </cell>
          <cell r="N13766">
            <v>3</v>
          </cell>
        </row>
        <row r="13767">
          <cell r="G13767" t="str">
            <v>SPO-2019/10-0024</v>
          </cell>
        </row>
        <row r="13767">
          <cell r="I13767" t="str">
            <v>F</v>
          </cell>
          <cell r="J13767">
            <v>1700</v>
          </cell>
          <cell r="K13767">
            <v>1700</v>
          </cell>
          <cell r="L13767">
            <v>5100</v>
          </cell>
          <cell r="M13767" t="str">
            <v>F</v>
          </cell>
          <cell r="N13767">
            <v>3</v>
          </cell>
        </row>
        <row r="13768">
          <cell r="F13768" t="str">
            <v>HMMU6107700</v>
          </cell>
          <cell r="G13768" t="str">
            <v>GR-2019/10-0002</v>
          </cell>
          <cell r="H13768" t="str">
            <v>201809-S0012</v>
          </cell>
          <cell r="I13768" t="str">
            <v>F</v>
          </cell>
          <cell r="J13768">
            <v>14928.11</v>
          </cell>
          <cell r="K13768">
            <v>14928.11</v>
          </cell>
          <cell r="L13768">
            <v>62887.65</v>
          </cell>
          <cell r="M13768" t="str">
            <v>F</v>
          </cell>
          <cell r="N13768">
            <v>4.2127</v>
          </cell>
        </row>
        <row r="13769">
          <cell r="G13769" t="str">
            <v>SPO-2019/11-0037</v>
          </cell>
        </row>
        <row r="13769">
          <cell r="I13769" t="str">
            <v>F</v>
          </cell>
          <cell r="J13769">
            <v>13500</v>
          </cell>
          <cell r="K13769">
            <v>13500</v>
          </cell>
          <cell r="L13769">
            <v>40500</v>
          </cell>
          <cell r="M13769" t="str">
            <v>F</v>
          </cell>
          <cell r="N13769">
            <v>3</v>
          </cell>
        </row>
        <row r="13770">
          <cell r="F13770" t="str">
            <v>DFSU6941321</v>
          </cell>
          <cell r="G13770" t="str">
            <v>GR-2019/10-0003</v>
          </cell>
          <cell r="H13770" t="str">
            <v>201809-S0012</v>
          </cell>
          <cell r="I13770" t="str">
            <v>F</v>
          </cell>
          <cell r="J13770">
            <v>15023.11</v>
          </cell>
          <cell r="K13770">
            <v>15023.11</v>
          </cell>
          <cell r="L13770">
            <v>63287.86</v>
          </cell>
          <cell r="M13770" t="str">
            <v>F</v>
          </cell>
          <cell r="N13770">
            <v>4.2127</v>
          </cell>
        </row>
        <row r="13771">
          <cell r="G13771" t="str">
            <v>SPO-2019/09-0045</v>
          </cell>
        </row>
        <row r="13771">
          <cell r="I13771" t="str">
            <v>F</v>
          </cell>
          <cell r="J13771">
            <v>14270</v>
          </cell>
          <cell r="K13771">
            <v>14270</v>
          </cell>
          <cell r="L13771">
            <v>42810</v>
          </cell>
          <cell r="M13771" t="str">
            <v>F</v>
          </cell>
          <cell r="N13771">
            <v>3</v>
          </cell>
        </row>
        <row r="13772">
          <cell r="G13772" t="str">
            <v>SPO-2019/10-0018, SPO-2019/09-0042</v>
          </cell>
        </row>
        <row r="13772">
          <cell r="I13772" t="str">
            <v>F</v>
          </cell>
          <cell r="J13772">
            <v>138000</v>
          </cell>
          <cell r="K13772">
            <v>138000</v>
          </cell>
          <cell r="L13772">
            <v>414000</v>
          </cell>
          <cell r="M13772" t="str">
            <v>F</v>
          </cell>
          <cell r="N13772">
            <v>3</v>
          </cell>
        </row>
        <row r="13773">
          <cell r="F13773" t="str">
            <v>DFSU6234632</v>
          </cell>
          <cell r="G13773" t="str">
            <v>GR-2019/10-0010</v>
          </cell>
          <cell r="H13773" t="str">
            <v>201903-S0025, 201908-S0062, 201908-S0035, 201908-S0057, 201907-S0001, 201810-S0024, 201907-S0070, 201908-S0028, 201908-S0041, 201907-S0067, 201909-S0011, 201809-S0042, 201905-S0047, 201907-S0053, 201908-S0067</v>
          </cell>
          <cell r="I13773" t="str">
            <v>F</v>
          </cell>
          <cell r="J13773">
            <v>20394.43</v>
          </cell>
          <cell r="K13773">
            <v>20394.43</v>
          </cell>
          <cell r="L13773">
            <v>85915.62</v>
          </cell>
          <cell r="M13773" t="str">
            <v>F</v>
          </cell>
          <cell r="N13773">
            <v>4.2127</v>
          </cell>
        </row>
        <row r="13774">
          <cell r="G13774" t="str">
            <v>GR-2019/10-0027</v>
          </cell>
        </row>
        <row r="13774">
          <cell r="I13774" t="str">
            <v>F</v>
          </cell>
          <cell r="J13774">
            <v>5775</v>
          </cell>
          <cell r="K13774">
            <v>5775</v>
          </cell>
          <cell r="L13774">
            <v>5775</v>
          </cell>
          <cell r="M13774" t="str">
            <v>F</v>
          </cell>
          <cell r="N13774">
            <v>1</v>
          </cell>
        </row>
        <row r="13775">
          <cell r="G13775" t="str">
            <v>GR-2019/09-0016</v>
          </cell>
        </row>
        <row r="13775">
          <cell r="I13775" t="str">
            <v>F</v>
          </cell>
          <cell r="J13775">
            <v>5945.62</v>
          </cell>
          <cell r="K13775">
            <v>5945.62</v>
          </cell>
          <cell r="L13775">
            <v>5945.62</v>
          </cell>
          <cell r="M13775" t="str">
            <v>T</v>
          </cell>
          <cell r="N13775">
            <v>1</v>
          </cell>
        </row>
        <row r="13776">
          <cell r="G13776" t="str">
            <v>SPO-2019/11-0003, SPO-2019/09-0035</v>
          </cell>
        </row>
        <row r="13776">
          <cell r="I13776" t="str">
            <v>F</v>
          </cell>
          <cell r="J13776">
            <v>8200</v>
          </cell>
          <cell r="K13776">
            <v>8200</v>
          </cell>
          <cell r="L13776">
            <v>24600</v>
          </cell>
          <cell r="M13776" t="str">
            <v>F</v>
          </cell>
          <cell r="N13776">
            <v>3</v>
          </cell>
        </row>
        <row r="13777">
          <cell r="F13777" t="str">
            <v>BMOU6103498</v>
          </cell>
          <cell r="G13777" t="str">
            <v>GR-2019/09-0043</v>
          </cell>
          <cell r="H13777" t="str">
            <v>201904-S0073</v>
          </cell>
          <cell r="I13777" t="str">
            <v>F</v>
          </cell>
          <cell r="J13777">
            <v>7003.51</v>
          </cell>
          <cell r="K13777">
            <v>7003.51</v>
          </cell>
          <cell r="L13777">
            <v>7003.51</v>
          </cell>
          <cell r="M13777" t="str">
            <v>F</v>
          </cell>
          <cell r="N13777">
            <v>1</v>
          </cell>
        </row>
        <row r="13778">
          <cell r="F13778" t="str">
            <v>BMOU6103498</v>
          </cell>
          <cell r="G13778" t="str">
            <v>GR-2019/09-0042</v>
          </cell>
          <cell r="H13778" t="str">
            <v>201907-S0039, 201906-S0030</v>
          </cell>
          <cell r="I13778" t="str">
            <v>F</v>
          </cell>
          <cell r="J13778">
            <v>24557.53</v>
          </cell>
          <cell r="K13778">
            <v>24557.53</v>
          </cell>
          <cell r="L13778">
            <v>24557.53</v>
          </cell>
          <cell r="M13778" t="str">
            <v>F</v>
          </cell>
          <cell r="N13778">
            <v>1</v>
          </cell>
        </row>
        <row r="13779">
          <cell r="F13779" t="str">
            <v>BMOU6103498</v>
          </cell>
          <cell r="G13779" t="str">
            <v>GR-2019/09-0041</v>
          </cell>
          <cell r="H13779" t="str">
            <v>201908-S0026</v>
          </cell>
          <cell r="I13779" t="str">
            <v>F</v>
          </cell>
          <cell r="J13779">
            <v>8329.62</v>
          </cell>
          <cell r="K13779">
            <v>8329.62</v>
          </cell>
          <cell r="L13779">
            <v>8329.62</v>
          </cell>
          <cell r="M13779" t="str">
            <v>F</v>
          </cell>
          <cell r="N13779">
            <v>1</v>
          </cell>
        </row>
        <row r="13780">
          <cell r="F13780" t="str">
            <v>BMOU6103498</v>
          </cell>
          <cell r="G13780" t="str">
            <v>GR-2019/09-0040</v>
          </cell>
          <cell r="H13780" t="str">
            <v>201908-S0027</v>
          </cell>
          <cell r="I13780" t="str">
            <v>F</v>
          </cell>
          <cell r="J13780">
            <v>1354.12</v>
          </cell>
          <cell r="K13780">
            <v>1354.12</v>
          </cell>
          <cell r="L13780">
            <v>1354.12</v>
          </cell>
          <cell r="M13780" t="str">
            <v>F</v>
          </cell>
          <cell r="N13780">
            <v>1</v>
          </cell>
        </row>
        <row r="13781">
          <cell r="G13781" t="str">
            <v>SPO-2019/11-0034</v>
          </cell>
        </row>
        <row r="13781">
          <cell r="I13781" t="str">
            <v>F</v>
          </cell>
          <cell r="J13781">
            <v>48960</v>
          </cell>
          <cell r="K13781">
            <v>48960</v>
          </cell>
          <cell r="L13781">
            <v>146880</v>
          </cell>
          <cell r="M13781" t="str">
            <v>F</v>
          </cell>
          <cell r="N13781">
            <v>3</v>
          </cell>
        </row>
        <row r="13782">
          <cell r="F13782" t="str">
            <v>BMOU6103498</v>
          </cell>
          <cell r="G13782" t="str">
            <v>GR-2019/09-0039</v>
          </cell>
          <cell r="H13782" t="str">
            <v>201906-S0035, 201909-S0001, 201812-S0025, 201907-S0023, 201908-S0047, 201906-S0007, 201908-S0001, 201907-S0076</v>
          </cell>
          <cell r="I13782" t="str">
            <v>F</v>
          </cell>
          <cell r="J13782">
            <v>95527.45</v>
          </cell>
          <cell r="K13782">
            <v>95527.45</v>
          </cell>
          <cell r="L13782">
            <v>95527.45</v>
          </cell>
          <cell r="M13782" t="str">
            <v>F</v>
          </cell>
          <cell r="N13782">
            <v>1</v>
          </cell>
        </row>
        <row r="13783">
          <cell r="G13783" t="str">
            <v>SPO-2019/10-0004</v>
          </cell>
        </row>
        <row r="13783">
          <cell r="I13783" t="str">
            <v>F</v>
          </cell>
          <cell r="J13783">
            <v>11368</v>
          </cell>
          <cell r="K13783">
            <v>11368</v>
          </cell>
          <cell r="L13783">
            <v>34104</v>
          </cell>
          <cell r="M13783" t="str">
            <v>F</v>
          </cell>
          <cell r="N13783">
            <v>3</v>
          </cell>
        </row>
        <row r="13784">
          <cell r="G13784" t="str">
            <v>SPO-2019/10-0021</v>
          </cell>
        </row>
        <row r="13784">
          <cell r="I13784" t="str">
            <v>F</v>
          </cell>
          <cell r="J13784">
            <v>3200</v>
          </cell>
          <cell r="K13784">
            <v>3200</v>
          </cell>
          <cell r="L13784">
            <v>9600</v>
          </cell>
          <cell r="M13784" t="str">
            <v>F</v>
          </cell>
          <cell r="N13784">
            <v>3</v>
          </cell>
        </row>
        <row r="13785">
          <cell r="F13785" t="str">
            <v>TSLU0510641</v>
          </cell>
          <cell r="G13785" t="str">
            <v>GR-2019/09-0046</v>
          </cell>
          <cell r="H13785" t="str">
            <v>201907-S0064</v>
          </cell>
          <cell r="I13785" t="str">
            <v>F</v>
          </cell>
          <cell r="J13785">
            <v>61765.57</v>
          </cell>
          <cell r="K13785">
            <v>61765.57</v>
          </cell>
          <cell r="L13785">
            <v>61765.57</v>
          </cell>
          <cell r="M13785" t="str">
            <v>F</v>
          </cell>
          <cell r="N13785">
            <v>1</v>
          </cell>
        </row>
        <row r="13786">
          <cell r="F13786" t="str">
            <v>TLLU4318681</v>
          </cell>
          <cell r="G13786" t="str">
            <v>GR-2019/09-0018</v>
          </cell>
          <cell r="H13786" t="str">
            <v>201907-S0024</v>
          </cell>
          <cell r="I13786" t="str">
            <v>F</v>
          </cell>
          <cell r="J13786">
            <v>6228</v>
          </cell>
          <cell r="K13786">
            <v>6228</v>
          </cell>
          <cell r="L13786">
            <v>26481.46</v>
          </cell>
          <cell r="M13786" t="str">
            <v>F</v>
          </cell>
          <cell r="N13786">
            <v>4.252</v>
          </cell>
        </row>
        <row r="13787">
          <cell r="G13787" t="str">
            <v>GR-2019/09-0012</v>
          </cell>
        </row>
        <row r="13787">
          <cell r="I13787" t="str">
            <v>F</v>
          </cell>
          <cell r="J13787">
            <v>4.25</v>
          </cell>
          <cell r="K13787">
            <v>4.25</v>
          </cell>
          <cell r="L13787">
            <v>4.25</v>
          </cell>
          <cell r="M13787" t="str">
            <v>F</v>
          </cell>
          <cell r="N13787">
            <v>1</v>
          </cell>
        </row>
        <row r="13788">
          <cell r="G13788" t="str">
            <v>SPO-2019/10-0008</v>
          </cell>
        </row>
        <row r="13788">
          <cell r="I13788" t="str">
            <v>F</v>
          </cell>
          <cell r="J13788">
            <v>3500</v>
          </cell>
          <cell r="K13788">
            <v>3500</v>
          </cell>
          <cell r="L13788">
            <v>10500</v>
          </cell>
          <cell r="M13788" t="str">
            <v>F</v>
          </cell>
          <cell r="N13788">
            <v>3</v>
          </cell>
        </row>
        <row r="13789">
          <cell r="I13789" t="str">
            <v>F</v>
          </cell>
          <cell r="J13789">
            <v>80370</v>
          </cell>
          <cell r="K13789">
            <v>80370</v>
          </cell>
          <cell r="L13789">
            <v>241110</v>
          </cell>
          <cell r="M13789" t="str">
            <v>F</v>
          </cell>
          <cell r="N13789">
            <v>3</v>
          </cell>
        </row>
        <row r="13790">
          <cell r="G13790" t="str">
            <v>GR-2019/09-0007</v>
          </cell>
        </row>
        <row r="13790">
          <cell r="I13790" t="str">
            <v>F</v>
          </cell>
          <cell r="J13790">
            <v>70.17</v>
          </cell>
          <cell r="K13790">
            <v>70.17</v>
          </cell>
          <cell r="L13790">
            <v>70.17</v>
          </cell>
          <cell r="M13790" t="str">
            <v>F</v>
          </cell>
          <cell r="N13790">
            <v>1</v>
          </cell>
        </row>
        <row r="13791">
          <cell r="G13791" t="str">
            <v>SPO-2019/10-0017, SPO-2019/09-0024, SPO-2019/11-0007</v>
          </cell>
        </row>
        <row r="13791">
          <cell r="I13791" t="str">
            <v>F</v>
          </cell>
          <cell r="J13791">
            <v>14890</v>
          </cell>
          <cell r="K13791">
            <v>14890</v>
          </cell>
          <cell r="L13791">
            <v>44670</v>
          </cell>
          <cell r="M13791" t="str">
            <v>F</v>
          </cell>
          <cell r="N13791">
            <v>3</v>
          </cell>
        </row>
        <row r="13792">
          <cell r="G13792" t="str">
            <v>GR-2019/09-0010</v>
          </cell>
        </row>
        <row r="13792">
          <cell r="I13792" t="str">
            <v>F</v>
          </cell>
          <cell r="J13792">
            <v>799.76</v>
          </cell>
          <cell r="K13792">
            <v>799.76</v>
          </cell>
          <cell r="L13792">
            <v>799.76</v>
          </cell>
          <cell r="M13792" t="str">
            <v>F</v>
          </cell>
          <cell r="N13792">
            <v>1</v>
          </cell>
        </row>
        <row r="13793">
          <cell r="G13793" t="str">
            <v>SPO-2019/10-0030, SPO-2020/07-0024</v>
          </cell>
        </row>
        <row r="13793">
          <cell r="I13793" t="str">
            <v>F</v>
          </cell>
          <cell r="J13793">
            <v>21776.2</v>
          </cell>
          <cell r="K13793">
            <v>21776.2</v>
          </cell>
          <cell r="L13793">
            <v>65328.6</v>
          </cell>
          <cell r="M13793" t="str">
            <v>F</v>
          </cell>
          <cell r="N13793">
            <v>3</v>
          </cell>
        </row>
        <row r="13794">
          <cell r="F13794" t="str">
            <v>TSLU0510641</v>
          </cell>
          <cell r="G13794" t="str">
            <v>GR-2019/09-0045</v>
          </cell>
          <cell r="H13794" t="str">
            <v>201906-S0034, 201904-S0056, 201904-S0030, 201908-S0010, 201904-S0004, 201908-S0049, 201907-S0058, 201906-S0055, 201906-S0059, 201907-S0006, 201907-S0027, 201907-S0003, 201907-S0062</v>
          </cell>
          <cell r="I13794" t="str">
            <v>F</v>
          </cell>
          <cell r="J13794">
            <v>425091.07</v>
          </cell>
          <cell r="K13794">
            <v>425091.07</v>
          </cell>
          <cell r="L13794">
            <v>425091.07</v>
          </cell>
          <cell r="M13794" t="str">
            <v>F</v>
          </cell>
          <cell r="N13794">
            <v>1</v>
          </cell>
        </row>
        <row r="13795">
          <cell r="G13795" t="str">
            <v>SPO-2019/12-0012, SPO-2019/11-0017</v>
          </cell>
        </row>
        <row r="13795">
          <cell r="I13795" t="str">
            <v>F</v>
          </cell>
          <cell r="J13795">
            <v>18500</v>
          </cell>
          <cell r="K13795">
            <v>18500</v>
          </cell>
          <cell r="L13795">
            <v>55500</v>
          </cell>
          <cell r="M13795" t="str">
            <v>F</v>
          </cell>
          <cell r="N13795">
            <v>3</v>
          </cell>
        </row>
        <row r="13796">
          <cell r="G13796" t="str">
            <v>SPO-2019/10-0028, SPO-2021/03-0013, SPO-2020/05-0021</v>
          </cell>
        </row>
        <row r="13796">
          <cell r="I13796" t="str">
            <v>F</v>
          </cell>
          <cell r="J13796">
            <v>43676.1</v>
          </cell>
          <cell r="K13796">
            <v>43676.1</v>
          </cell>
          <cell r="L13796">
            <v>131028.3</v>
          </cell>
          <cell r="M13796" t="str">
            <v>F</v>
          </cell>
          <cell r="N13796">
            <v>3</v>
          </cell>
        </row>
        <row r="13797">
          <cell r="G13797" t="str">
            <v>SPO-2019/10-0022</v>
          </cell>
        </row>
        <row r="13797">
          <cell r="I13797" t="str">
            <v>F</v>
          </cell>
          <cell r="J13797">
            <v>12678</v>
          </cell>
          <cell r="K13797">
            <v>12678</v>
          </cell>
          <cell r="L13797">
            <v>38034</v>
          </cell>
          <cell r="M13797" t="str">
            <v>F</v>
          </cell>
          <cell r="N13797">
            <v>3</v>
          </cell>
        </row>
        <row r="13798">
          <cell r="I13798" t="str">
            <v>F</v>
          </cell>
          <cell r="J13798">
            <v>3912</v>
          </cell>
          <cell r="K13798">
            <v>3912</v>
          </cell>
          <cell r="L13798">
            <v>11736</v>
          </cell>
          <cell r="M13798" t="str">
            <v>F</v>
          </cell>
          <cell r="N13798">
            <v>3</v>
          </cell>
        </row>
        <row r="13799">
          <cell r="G13799" t="str">
            <v>SPO-2019/11-0022</v>
          </cell>
        </row>
        <row r="13799">
          <cell r="I13799" t="str">
            <v>F</v>
          </cell>
          <cell r="J13799">
            <v>14820</v>
          </cell>
          <cell r="K13799">
            <v>14820</v>
          </cell>
          <cell r="L13799">
            <v>44460</v>
          </cell>
          <cell r="M13799" t="str">
            <v>F</v>
          </cell>
          <cell r="N13799">
            <v>3</v>
          </cell>
        </row>
        <row r="13800">
          <cell r="I13800" t="str">
            <v>F</v>
          </cell>
          <cell r="J13800">
            <v>3609.6</v>
          </cell>
          <cell r="K13800">
            <v>3609.6</v>
          </cell>
          <cell r="L13800">
            <v>10828.8</v>
          </cell>
          <cell r="M13800" t="str">
            <v>F</v>
          </cell>
          <cell r="N13800">
            <v>3</v>
          </cell>
        </row>
        <row r="13801">
          <cell r="G13801" t="str">
            <v>SPO-2019/11-0021</v>
          </cell>
        </row>
        <row r="13801">
          <cell r="I13801" t="str">
            <v>F</v>
          </cell>
          <cell r="J13801">
            <v>12384</v>
          </cell>
          <cell r="K13801">
            <v>12384</v>
          </cell>
          <cell r="L13801">
            <v>12384</v>
          </cell>
          <cell r="M13801" t="str">
            <v>F</v>
          </cell>
          <cell r="N13801">
            <v>1</v>
          </cell>
        </row>
        <row r="13802">
          <cell r="G13802" t="str">
            <v>GR-2019/09-0009</v>
          </cell>
        </row>
        <row r="13802">
          <cell r="I13802" t="str">
            <v>F</v>
          </cell>
          <cell r="J13802">
            <v>60.6</v>
          </cell>
          <cell r="K13802">
            <v>60.6</v>
          </cell>
          <cell r="L13802">
            <v>60.6</v>
          </cell>
          <cell r="M13802" t="str">
            <v>T</v>
          </cell>
          <cell r="N13802">
            <v>1</v>
          </cell>
        </row>
        <row r="13803">
          <cell r="G13803" t="str">
            <v>SPO-2019/10-0006, SPO-2020/06-0011, SPO-2020/01-0020</v>
          </cell>
        </row>
        <row r="13803">
          <cell r="I13803" t="str">
            <v>F</v>
          </cell>
          <cell r="J13803">
            <v>75753.8</v>
          </cell>
          <cell r="K13803">
            <v>75753.8</v>
          </cell>
          <cell r="L13803">
            <v>227261.4</v>
          </cell>
          <cell r="M13803" t="str">
            <v>F</v>
          </cell>
          <cell r="N13803">
            <v>3</v>
          </cell>
        </row>
        <row r="13804">
          <cell r="G13804" t="str">
            <v>GR-2019/09-0004</v>
          </cell>
        </row>
        <row r="13804">
          <cell r="I13804" t="str">
            <v>F</v>
          </cell>
          <cell r="J13804">
            <v>3965.36</v>
          </cell>
          <cell r="K13804">
            <v>3965.36</v>
          </cell>
          <cell r="L13804">
            <v>3965.36</v>
          </cell>
          <cell r="M13804" t="str">
            <v>F</v>
          </cell>
          <cell r="N13804">
            <v>1</v>
          </cell>
        </row>
        <row r="13805">
          <cell r="G13805" t="str">
            <v>SPO-2019/09-0021, SPO-2019/09-0035</v>
          </cell>
        </row>
        <row r="13805">
          <cell r="I13805" t="str">
            <v>F</v>
          </cell>
          <cell r="J13805">
            <v>1430</v>
          </cell>
          <cell r="K13805">
            <v>1430</v>
          </cell>
          <cell r="L13805">
            <v>4290</v>
          </cell>
          <cell r="M13805" t="str">
            <v>F</v>
          </cell>
          <cell r="N13805">
            <v>3</v>
          </cell>
        </row>
        <row r="13806">
          <cell r="G13806" t="str">
            <v>SPO-2019/09-0032</v>
          </cell>
        </row>
        <row r="13806">
          <cell r="I13806" t="str">
            <v>F</v>
          </cell>
          <cell r="J13806">
            <v>8640</v>
          </cell>
          <cell r="K13806">
            <v>8640</v>
          </cell>
          <cell r="L13806">
            <v>25920</v>
          </cell>
          <cell r="M13806" t="str">
            <v>F</v>
          </cell>
          <cell r="N13806">
            <v>3</v>
          </cell>
        </row>
        <row r="13807">
          <cell r="G13807" t="str">
            <v>SPO-2019/10-0006</v>
          </cell>
        </row>
        <row r="13807">
          <cell r="I13807" t="str">
            <v>F</v>
          </cell>
          <cell r="J13807">
            <v>1056</v>
          </cell>
          <cell r="K13807">
            <v>1056</v>
          </cell>
          <cell r="L13807">
            <v>3168</v>
          </cell>
          <cell r="M13807" t="str">
            <v>F</v>
          </cell>
          <cell r="N13807">
            <v>3</v>
          </cell>
        </row>
        <row r="13808">
          <cell r="F13808" t="str">
            <v>CMAU5237659</v>
          </cell>
          <cell r="G13808" t="str">
            <v>GR-2019/09-0036</v>
          </cell>
          <cell r="H13808" t="str">
            <v>201907-S0025, 201908-S0009, 201908-S0044, 201907-S0072, 201907-S0068</v>
          </cell>
          <cell r="I13808" t="str">
            <v>F</v>
          </cell>
          <cell r="J13808">
            <v>18518.78</v>
          </cell>
          <cell r="K13808">
            <v>18518.78</v>
          </cell>
          <cell r="L13808">
            <v>18518.78</v>
          </cell>
          <cell r="M13808" t="str">
            <v>F</v>
          </cell>
          <cell r="N13808">
            <v>1</v>
          </cell>
        </row>
        <row r="13809">
          <cell r="F13809" t="str">
            <v>CMAU5237659</v>
          </cell>
          <cell r="G13809" t="str">
            <v>GR-2019/09-0035</v>
          </cell>
          <cell r="H13809" t="str">
            <v>201907-S0026</v>
          </cell>
          <cell r="I13809" t="str">
            <v>F</v>
          </cell>
          <cell r="J13809">
            <v>4787.24</v>
          </cell>
          <cell r="K13809">
            <v>4787.24</v>
          </cell>
          <cell r="L13809">
            <v>4787.24</v>
          </cell>
          <cell r="M13809" t="str">
            <v>F</v>
          </cell>
          <cell r="N13809">
            <v>1</v>
          </cell>
        </row>
        <row r="13810">
          <cell r="F13810" t="str">
            <v>CMAU5237659</v>
          </cell>
          <cell r="G13810" t="str">
            <v>GR-2019/09-0034</v>
          </cell>
          <cell r="H13810" t="str">
            <v>201908-S0046</v>
          </cell>
          <cell r="I13810" t="str">
            <v>F</v>
          </cell>
          <cell r="J13810">
            <v>5922</v>
          </cell>
          <cell r="K13810">
            <v>5922</v>
          </cell>
          <cell r="L13810">
            <v>5922</v>
          </cell>
          <cell r="M13810" t="str">
            <v>F</v>
          </cell>
          <cell r="N13810">
            <v>1</v>
          </cell>
        </row>
        <row r="13811">
          <cell r="G13811" t="str">
            <v>SPO-2019/10-0012</v>
          </cell>
        </row>
        <row r="13811">
          <cell r="I13811" t="str">
            <v>F</v>
          </cell>
          <cell r="J13811">
            <v>11500</v>
          </cell>
          <cell r="K13811">
            <v>11500</v>
          </cell>
          <cell r="L13811">
            <v>34500</v>
          </cell>
          <cell r="M13811" t="str">
            <v>F</v>
          </cell>
          <cell r="N13811">
            <v>3</v>
          </cell>
        </row>
        <row r="13812">
          <cell r="G13812" t="str">
            <v>SPO-2019/11-0004, SPO-2019/12-0021, SPO-2019/09-0035, SPO-2019/12-0040</v>
          </cell>
        </row>
        <row r="13812">
          <cell r="I13812" t="str">
            <v>F</v>
          </cell>
          <cell r="J13812">
            <v>13097</v>
          </cell>
          <cell r="K13812">
            <v>13097</v>
          </cell>
          <cell r="L13812">
            <v>39291</v>
          </cell>
          <cell r="M13812" t="str">
            <v>F</v>
          </cell>
          <cell r="N13812">
            <v>3</v>
          </cell>
        </row>
        <row r="13813">
          <cell r="G13813" t="str">
            <v>GR-2019/09-0005</v>
          </cell>
        </row>
        <row r="13813">
          <cell r="I13813" t="str">
            <v>F</v>
          </cell>
          <cell r="J13813">
            <v>1121.6</v>
          </cell>
          <cell r="K13813">
            <v>1121.6</v>
          </cell>
          <cell r="L13813">
            <v>1121.6</v>
          </cell>
          <cell r="M13813" t="str">
            <v>F</v>
          </cell>
          <cell r="N13813">
            <v>1</v>
          </cell>
        </row>
        <row r="13814">
          <cell r="F13814" t="str">
            <v>CMAU5237659</v>
          </cell>
          <cell r="G13814" t="str">
            <v>GR-2019/09-0033</v>
          </cell>
          <cell r="H13814" t="str">
            <v>201906-S0033, 201907-S0047</v>
          </cell>
          <cell r="I13814" t="str">
            <v>F</v>
          </cell>
          <cell r="J13814">
            <v>18281.45</v>
          </cell>
          <cell r="K13814">
            <v>18281.45</v>
          </cell>
          <cell r="L13814">
            <v>18281.45</v>
          </cell>
          <cell r="M13814" t="str">
            <v>F</v>
          </cell>
          <cell r="N13814">
            <v>1</v>
          </cell>
        </row>
        <row r="13815">
          <cell r="F13815" t="str">
            <v>CMAU5237659</v>
          </cell>
          <cell r="G13815" t="str">
            <v>GR-2019/09-0032</v>
          </cell>
          <cell r="H13815" t="str">
            <v>201907-S0071, 201908-S0050, 201904-S0052, 201908-S0051, 201906-S0047</v>
          </cell>
          <cell r="I13815" t="str">
            <v>F</v>
          </cell>
          <cell r="J13815">
            <v>28679.39</v>
          </cell>
          <cell r="K13815">
            <v>28679.39</v>
          </cell>
          <cell r="L13815">
            <v>28679.39</v>
          </cell>
          <cell r="M13815" t="str">
            <v>F</v>
          </cell>
          <cell r="N13815">
            <v>1</v>
          </cell>
        </row>
        <row r="13816">
          <cell r="F13816" t="str">
            <v>CMAU5237659</v>
          </cell>
          <cell r="G13816" t="str">
            <v>GR-2019/09-0031</v>
          </cell>
          <cell r="H13816" t="str">
            <v>201908-S0015</v>
          </cell>
          <cell r="I13816" t="str">
            <v>F</v>
          </cell>
          <cell r="J13816">
            <v>18098.64</v>
          </cell>
          <cell r="K13816">
            <v>18098.64</v>
          </cell>
          <cell r="L13816">
            <v>18098.64</v>
          </cell>
          <cell r="M13816" t="str">
            <v>F</v>
          </cell>
          <cell r="N13816">
            <v>1</v>
          </cell>
        </row>
        <row r="13817">
          <cell r="F13817" t="str">
            <v>CMAU5237659</v>
          </cell>
          <cell r="G13817" t="str">
            <v>GR-2019/09-0030</v>
          </cell>
          <cell r="H13817" t="str">
            <v>201907-S0046</v>
          </cell>
          <cell r="I13817" t="str">
            <v>F</v>
          </cell>
          <cell r="J13817">
            <v>1238.98</v>
          </cell>
          <cell r="K13817">
            <v>1238.98</v>
          </cell>
          <cell r="L13817">
            <v>1238.98</v>
          </cell>
          <cell r="M13817" t="str">
            <v>F</v>
          </cell>
          <cell r="N13817">
            <v>1</v>
          </cell>
        </row>
        <row r="13818">
          <cell r="F13818" t="str">
            <v>CMAU5237659</v>
          </cell>
          <cell r="G13818" t="str">
            <v>GR-2019/09-0029</v>
          </cell>
          <cell r="H13818" t="str">
            <v>201903-S0031, 201907-S0022</v>
          </cell>
          <cell r="I13818" t="str">
            <v>F</v>
          </cell>
          <cell r="J13818">
            <v>22043.79</v>
          </cell>
          <cell r="K13818">
            <v>22043.79</v>
          </cell>
          <cell r="L13818">
            <v>22043.79</v>
          </cell>
          <cell r="M13818" t="str">
            <v>F</v>
          </cell>
          <cell r="N13818">
            <v>1</v>
          </cell>
        </row>
        <row r="13819">
          <cell r="F13819" t="str">
            <v>CMAU5237659</v>
          </cell>
          <cell r="G13819" t="str">
            <v>GR-2019/09-0028</v>
          </cell>
          <cell r="H13819" t="str">
            <v>201906-S0052</v>
          </cell>
          <cell r="I13819" t="str">
            <v>F</v>
          </cell>
          <cell r="J13819">
            <v>15188.3</v>
          </cell>
          <cell r="K13819">
            <v>15188.3</v>
          </cell>
          <cell r="L13819">
            <v>15188.3</v>
          </cell>
          <cell r="M13819" t="str">
            <v>F</v>
          </cell>
          <cell r="N13819">
            <v>1</v>
          </cell>
        </row>
        <row r="13820">
          <cell r="F13820" t="str">
            <v>CMAU5237659</v>
          </cell>
          <cell r="G13820" t="str">
            <v>GR-2019/09-0027</v>
          </cell>
          <cell r="H13820" t="str">
            <v>201904-S0074</v>
          </cell>
          <cell r="I13820" t="str">
            <v>F</v>
          </cell>
          <cell r="J13820">
            <v>116.76</v>
          </cell>
          <cell r="K13820">
            <v>116.76</v>
          </cell>
          <cell r="L13820">
            <v>116.76</v>
          </cell>
          <cell r="M13820" t="str">
            <v>F</v>
          </cell>
          <cell r="N13820">
            <v>1</v>
          </cell>
        </row>
        <row r="13821">
          <cell r="F13821" t="str">
            <v>CMAU5237659</v>
          </cell>
          <cell r="G13821" t="str">
            <v>GR-2019/09-0026</v>
          </cell>
        </row>
        <row r="13821">
          <cell r="I13821" t="str">
            <v>F</v>
          </cell>
          <cell r="J13821">
            <v>195.3</v>
          </cell>
          <cell r="K13821">
            <v>195.3</v>
          </cell>
          <cell r="L13821">
            <v>195.3</v>
          </cell>
          <cell r="M13821" t="str">
            <v>F</v>
          </cell>
          <cell r="N13821">
            <v>1</v>
          </cell>
        </row>
        <row r="13822">
          <cell r="G13822" t="str">
            <v>SPO-2019/10-0005</v>
          </cell>
        </row>
        <row r="13822">
          <cell r="I13822" t="str">
            <v>F</v>
          </cell>
          <cell r="J13822">
            <v>2300</v>
          </cell>
          <cell r="K13822">
            <v>2300</v>
          </cell>
          <cell r="L13822">
            <v>6900</v>
          </cell>
          <cell r="M13822" t="str">
            <v>F</v>
          </cell>
          <cell r="N13822">
            <v>3</v>
          </cell>
        </row>
        <row r="13823">
          <cell r="I13823" t="str">
            <v>T</v>
          </cell>
          <cell r="J13823">
            <v>1400</v>
          </cell>
          <cell r="K13823">
            <v>1400</v>
          </cell>
          <cell r="L13823">
            <v>4200</v>
          </cell>
          <cell r="M13823" t="str">
            <v>F</v>
          </cell>
          <cell r="N13823">
            <v>3</v>
          </cell>
        </row>
        <row r="13824">
          <cell r="F13824" t="str">
            <v>TRLU9654782</v>
          </cell>
          <cell r="G13824" t="str">
            <v>GR-2019/09-0047</v>
          </cell>
          <cell r="H13824" t="str">
            <v>201906-S0063</v>
          </cell>
          <cell r="I13824" t="str">
            <v>F</v>
          </cell>
          <cell r="J13824">
            <v>1760</v>
          </cell>
          <cell r="K13824">
            <v>1760</v>
          </cell>
          <cell r="L13824">
            <v>7414.35</v>
          </cell>
          <cell r="M13824" t="str">
            <v>F</v>
          </cell>
          <cell r="N13824">
            <v>4.2127</v>
          </cell>
        </row>
        <row r="13825">
          <cell r="G13825" t="str">
            <v>SPO-2019/11-0033</v>
          </cell>
        </row>
        <row r="13825">
          <cell r="I13825" t="str">
            <v>F</v>
          </cell>
          <cell r="J13825">
            <v>12000</v>
          </cell>
          <cell r="K13825">
            <v>12000</v>
          </cell>
          <cell r="L13825">
            <v>36000</v>
          </cell>
          <cell r="M13825" t="str">
            <v>F</v>
          </cell>
          <cell r="N13825">
            <v>3</v>
          </cell>
        </row>
        <row r="13826">
          <cell r="G13826" t="str">
            <v>SPO-2019/10-0006</v>
          </cell>
        </row>
        <row r="13826">
          <cell r="I13826" t="str">
            <v>F</v>
          </cell>
          <cell r="J13826">
            <v>15788.6</v>
          </cell>
          <cell r="K13826">
            <v>15788.6</v>
          </cell>
          <cell r="L13826">
            <v>47365.8</v>
          </cell>
          <cell r="M13826" t="str">
            <v>F</v>
          </cell>
          <cell r="N13826">
            <v>3</v>
          </cell>
        </row>
        <row r="13827">
          <cell r="G13827" t="str">
            <v>GR-2019/09-0044</v>
          </cell>
        </row>
        <row r="13827">
          <cell r="I13827" t="str">
            <v>F</v>
          </cell>
          <cell r="J13827">
            <v>35097.4</v>
          </cell>
          <cell r="K13827">
            <v>35097.4</v>
          </cell>
          <cell r="L13827">
            <v>35097.4</v>
          </cell>
          <cell r="M13827" t="str">
            <v>T</v>
          </cell>
          <cell r="N13827">
            <v>1</v>
          </cell>
        </row>
        <row r="13828">
          <cell r="G13828" t="str">
            <v>SPO-2020/08-0013, SPO-2020/08-0012, SPO-2019/11-0012</v>
          </cell>
        </row>
        <row r="13828">
          <cell r="I13828" t="str">
            <v>F</v>
          </cell>
          <cell r="J13828">
            <v>14400</v>
          </cell>
          <cell r="K13828">
            <v>14400</v>
          </cell>
          <cell r="L13828">
            <v>43200</v>
          </cell>
          <cell r="M13828" t="str">
            <v>F</v>
          </cell>
          <cell r="N13828">
            <v>3</v>
          </cell>
        </row>
        <row r="13829">
          <cell r="G13829" t="str">
            <v>SPO-2019/09-0016</v>
          </cell>
        </row>
        <row r="13829">
          <cell r="I13829" t="str">
            <v>F</v>
          </cell>
          <cell r="J13829">
            <v>4860</v>
          </cell>
          <cell r="K13829">
            <v>4860</v>
          </cell>
          <cell r="L13829">
            <v>14580</v>
          </cell>
          <cell r="M13829" t="str">
            <v>F</v>
          </cell>
          <cell r="N13829">
            <v>3</v>
          </cell>
        </row>
        <row r="13830">
          <cell r="G13830" t="str">
            <v>GR-2019/09-0003</v>
          </cell>
        </row>
        <row r="13830">
          <cell r="I13830" t="str">
            <v>F</v>
          </cell>
          <cell r="J13830">
            <v>2409.1</v>
          </cell>
          <cell r="K13830">
            <v>2409.1</v>
          </cell>
          <cell r="L13830">
            <v>2409.1</v>
          </cell>
          <cell r="M13830" t="str">
            <v>T</v>
          </cell>
          <cell r="N13830">
            <v>1</v>
          </cell>
        </row>
        <row r="13831">
          <cell r="F13831" t="str">
            <v>TRLU9654782</v>
          </cell>
          <cell r="G13831" t="str">
            <v>GR-2019/09-0048</v>
          </cell>
          <cell r="H13831" t="str">
            <v>201907-S0004, 201906-S0032, 201907-S0020, 201905-S0056, 201904-S0048, 201903-S0047</v>
          </cell>
          <cell r="I13831" t="str">
            <v>F</v>
          </cell>
          <cell r="J13831">
            <v>38014.54</v>
          </cell>
          <cell r="K13831">
            <v>38014.54</v>
          </cell>
          <cell r="L13831">
            <v>160143.85</v>
          </cell>
          <cell r="M13831" t="str">
            <v>F</v>
          </cell>
          <cell r="N13831">
            <v>4.2127</v>
          </cell>
        </row>
        <row r="13832">
          <cell r="G13832" t="str">
            <v>SPO-2019/10-0021</v>
          </cell>
        </row>
        <row r="13832">
          <cell r="I13832" t="str">
            <v>F</v>
          </cell>
          <cell r="J13832">
            <v>0</v>
          </cell>
          <cell r="K13832">
            <v>0</v>
          </cell>
          <cell r="L13832">
            <v>0</v>
          </cell>
          <cell r="M13832" t="str">
            <v>F</v>
          </cell>
          <cell r="N13832">
            <v>3</v>
          </cell>
        </row>
        <row r="13833">
          <cell r="G13833" t="str">
            <v>SPO-2019/09-0040</v>
          </cell>
        </row>
        <row r="13833">
          <cell r="I13833" t="str">
            <v>F</v>
          </cell>
          <cell r="J13833">
            <v>1224</v>
          </cell>
          <cell r="K13833">
            <v>1224</v>
          </cell>
          <cell r="L13833">
            <v>3672</v>
          </cell>
          <cell r="M13833" t="str">
            <v>F</v>
          </cell>
          <cell r="N13833">
            <v>3</v>
          </cell>
        </row>
        <row r="13834">
          <cell r="G13834" t="str">
            <v>SPO-2020/01-0048, SPO-2020/08-0046, SPO-2019/12-0029, SPO-2020/01-0047, SPO-2019/10-0007, SPO-2020/06-0026, SPO-2019/09-0045</v>
          </cell>
        </row>
        <row r="13834">
          <cell r="I13834" t="str">
            <v>F</v>
          </cell>
          <cell r="J13834">
            <v>119392</v>
          </cell>
          <cell r="K13834">
            <v>119392</v>
          </cell>
          <cell r="L13834">
            <v>358176</v>
          </cell>
          <cell r="M13834" t="str">
            <v>F</v>
          </cell>
          <cell r="N13834">
            <v>3</v>
          </cell>
        </row>
        <row r="13835">
          <cell r="G13835" t="str">
            <v>SPO-2019/09-0026, SPO-2019/11-0040, SPO-2019/10-0008</v>
          </cell>
        </row>
        <row r="13835">
          <cell r="I13835" t="str">
            <v>F</v>
          </cell>
          <cell r="J13835">
            <v>77163</v>
          </cell>
          <cell r="K13835">
            <v>77163</v>
          </cell>
          <cell r="L13835">
            <v>231489</v>
          </cell>
          <cell r="M13835" t="str">
            <v>F</v>
          </cell>
          <cell r="N13835">
            <v>3</v>
          </cell>
        </row>
        <row r="13836">
          <cell r="G13836" t="str">
            <v>GR-2019/08-0069</v>
          </cell>
        </row>
        <row r="13836">
          <cell r="I13836" t="str">
            <v>F</v>
          </cell>
          <cell r="J13836">
            <v>38.66</v>
          </cell>
          <cell r="K13836">
            <v>38.66</v>
          </cell>
          <cell r="L13836">
            <v>38.66</v>
          </cell>
          <cell r="M13836" t="str">
            <v>T</v>
          </cell>
          <cell r="N13836">
            <v>1</v>
          </cell>
        </row>
        <row r="13837">
          <cell r="I13837" t="str">
            <v>F</v>
          </cell>
          <cell r="J13837">
            <v>6500</v>
          </cell>
          <cell r="K13837">
            <v>6500</v>
          </cell>
          <cell r="L13837">
            <v>19500</v>
          </cell>
          <cell r="M13837" t="str">
            <v>F</v>
          </cell>
          <cell r="N13837">
            <v>3</v>
          </cell>
        </row>
        <row r="13838">
          <cell r="G13838" t="str">
            <v>SPO-2020/01-0032, SPO-2020/04-0019, SPO-2020/03-0016, SPO-2020/06-0024</v>
          </cell>
        </row>
        <row r="13838">
          <cell r="I13838" t="str">
            <v>F</v>
          </cell>
          <cell r="J13838">
            <v>35000</v>
          </cell>
          <cell r="K13838">
            <v>35000</v>
          </cell>
          <cell r="L13838">
            <v>105000</v>
          </cell>
          <cell r="M13838" t="str">
            <v>F</v>
          </cell>
          <cell r="N13838">
            <v>3</v>
          </cell>
        </row>
        <row r="13839">
          <cell r="I13839" t="str">
            <v>F</v>
          </cell>
          <cell r="J13839">
            <v>7860</v>
          </cell>
          <cell r="K13839">
            <v>7860</v>
          </cell>
          <cell r="L13839">
            <v>23580</v>
          </cell>
          <cell r="M13839" t="str">
            <v>F</v>
          </cell>
          <cell r="N13839">
            <v>3</v>
          </cell>
        </row>
        <row r="13840">
          <cell r="I13840" t="str">
            <v>T</v>
          </cell>
          <cell r="J13840">
            <v>15</v>
          </cell>
          <cell r="K13840">
            <v>15</v>
          </cell>
          <cell r="L13840">
            <v>45</v>
          </cell>
          <cell r="M13840" t="str">
            <v>F</v>
          </cell>
          <cell r="N13840">
            <v>3</v>
          </cell>
        </row>
        <row r="13841">
          <cell r="I13841" t="str">
            <v>F</v>
          </cell>
          <cell r="J13841">
            <v>4824</v>
          </cell>
          <cell r="K13841">
            <v>4824</v>
          </cell>
          <cell r="L13841">
            <v>14472</v>
          </cell>
          <cell r="M13841" t="str">
            <v>F</v>
          </cell>
          <cell r="N13841">
            <v>3</v>
          </cell>
        </row>
        <row r="13842">
          <cell r="G13842" t="str">
            <v>GR-2019/08-0068</v>
          </cell>
        </row>
        <row r="13842">
          <cell r="I13842" t="str">
            <v>F</v>
          </cell>
          <cell r="J13842">
            <v>61.08</v>
          </cell>
          <cell r="K13842">
            <v>61.08</v>
          </cell>
          <cell r="L13842">
            <v>61.08</v>
          </cell>
          <cell r="M13842" t="str">
            <v>T</v>
          </cell>
          <cell r="N13842">
            <v>1</v>
          </cell>
        </row>
        <row r="13843">
          <cell r="G13843" t="str">
            <v>GR-2019/08-0067</v>
          </cell>
        </row>
        <row r="13843">
          <cell r="I13843" t="str">
            <v>F</v>
          </cell>
          <cell r="J13843">
            <v>176</v>
          </cell>
          <cell r="K13843">
            <v>176</v>
          </cell>
          <cell r="L13843">
            <v>176</v>
          </cell>
          <cell r="M13843" t="str">
            <v>F</v>
          </cell>
          <cell r="N13843">
            <v>1</v>
          </cell>
        </row>
        <row r="13844">
          <cell r="I13844" t="str">
            <v>F</v>
          </cell>
          <cell r="J13844">
            <v>21.6</v>
          </cell>
          <cell r="K13844">
            <v>21.6</v>
          </cell>
          <cell r="L13844">
            <v>64.8</v>
          </cell>
          <cell r="M13844" t="str">
            <v>F</v>
          </cell>
          <cell r="N13844">
            <v>3</v>
          </cell>
        </row>
        <row r="13845">
          <cell r="F13845" t="str">
            <v>CAIU7668164</v>
          </cell>
          <cell r="G13845" t="str">
            <v>GR-2019/09-0021</v>
          </cell>
          <cell r="H13845" t="str">
            <v>201907-S0052, 201908-S0031, 201811-S0042, 201905-S0018, 201904-S0014, 201908-S0058, 201907-S0066</v>
          </cell>
          <cell r="I13845" t="str">
            <v>F</v>
          </cell>
          <cell r="J13845">
            <v>24939.26</v>
          </cell>
          <cell r="K13845">
            <v>24939.26</v>
          </cell>
          <cell r="L13845">
            <v>106041.73</v>
          </cell>
          <cell r="M13845" t="str">
            <v>F</v>
          </cell>
          <cell r="N13845">
            <v>4.252</v>
          </cell>
        </row>
        <row r="13846">
          <cell r="G13846" t="str">
            <v>SPO-2019/11-0010</v>
          </cell>
        </row>
        <row r="13846">
          <cell r="I13846" t="str">
            <v>F</v>
          </cell>
          <cell r="J13846">
            <v>40500</v>
          </cell>
          <cell r="K13846">
            <v>40500</v>
          </cell>
          <cell r="L13846">
            <v>121500</v>
          </cell>
          <cell r="M13846" t="str">
            <v>F</v>
          </cell>
          <cell r="N13846">
            <v>3</v>
          </cell>
        </row>
        <row r="13847">
          <cell r="F13847" t="str">
            <v>CAIU9933441</v>
          </cell>
          <cell r="G13847" t="str">
            <v>GR-2019/09-0020</v>
          </cell>
          <cell r="H13847" t="str">
            <v>201907-S0014, 201809-S0012</v>
          </cell>
          <cell r="I13847" t="str">
            <v>F</v>
          </cell>
          <cell r="J13847">
            <v>21551.15</v>
          </cell>
          <cell r="K13847">
            <v>21551.15</v>
          </cell>
          <cell r="L13847">
            <v>91635.49</v>
          </cell>
          <cell r="M13847" t="str">
            <v>F</v>
          </cell>
          <cell r="N13847">
            <v>4.252</v>
          </cell>
        </row>
        <row r="13848">
          <cell r="F13848" t="str">
            <v>TCNU4416239</v>
          </cell>
          <cell r="G13848" t="str">
            <v>GR-2019/09-0019</v>
          </cell>
          <cell r="H13848" t="str">
            <v>201906-S0054</v>
          </cell>
          <cell r="I13848" t="str">
            <v>F</v>
          </cell>
          <cell r="J13848">
            <v>22044.64</v>
          </cell>
          <cell r="K13848">
            <v>22044.64</v>
          </cell>
          <cell r="L13848">
            <v>93733.81</v>
          </cell>
          <cell r="M13848" t="str">
            <v>F</v>
          </cell>
          <cell r="N13848">
            <v>4.252</v>
          </cell>
        </row>
        <row r="13849">
          <cell r="G13849" t="str">
            <v>GR-2019/08-0065</v>
          </cell>
        </row>
        <row r="13849">
          <cell r="I13849" t="str">
            <v>F</v>
          </cell>
          <cell r="J13849">
            <v>506.28</v>
          </cell>
          <cell r="K13849">
            <v>506.28</v>
          </cell>
          <cell r="L13849">
            <v>506.28</v>
          </cell>
          <cell r="M13849" t="str">
            <v>T</v>
          </cell>
          <cell r="N13849">
            <v>1</v>
          </cell>
        </row>
        <row r="13850">
          <cell r="G13850" t="str">
            <v>SPO-2019/10-0024</v>
          </cell>
        </row>
        <row r="13850">
          <cell r="I13850" t="str">
            <v>F</v>
          </cell>
          <cell r="J13850">
            <v>33750</v>
          </cell>
          <cell r="K13850">
            <v>33750</v>
          </cell>
          <cell r="L13850">
            <v>101250</v>
          </cell>
          <cell r="M13850" t="str">
            <v>F</v>
          </cell>
          <cell r="N13850">
            <v>3</v>
          </cell>
        </row>
        <row r="13851">
          <cell r="G13851" t="str">
            <v>SPO-2019/09-0035, SPO-2019/09-0021</v>
          </cell>
        </row>
        <row r="13851">
          <cell r="I13851" t="str">
            <v>F</v>
          </cell>
          <cell r="J13851">
            <v>110808</v>
          </cell>
          <cell r="K13851">
            <v>110808</v>
          </cell>
          <cell r="L13851">
            <v>332424</v>
          </cell>
          <cell r="M13851" t="str">
            <v>F</v>
          </cell>
          <cell r="N13851">
            <v>3</v>
          </cell>
        </row>
        <row r="13852">
          <cell r="I13852" t="str">
            <v>T</v>
          </cell>
          <cell r="J13852">
            <v>0.46</v>
          </cell>
          <cell r="K13852">
            <v>0.46</v>
          </cell>
          <cell r="L13852">
            <v>0.46</v>
          </cell>
          <cell r="M13852" t="str">
            <v>T</v>
          </cell>
          <cell r="N13852">
            <v>1</v>
          </cell>
        </row>
        <row r="13853">
          <cell r="G13853" t="str">
            <v>SPO-2019/09-0045</v>
          </cell>
        </row>
        <row r="13853">
          <cell r="I13853" t="str">
            <v>F</v>
          </cell>
          <cell r="J13853">
            <v>6500</v>
          </cell>
          <cell r="K13853">
            <v>6500</v>
          </cell>
          <cell r="L13853">
            <v>19500</v>
          </cell>
          <cell r="M13853" t="str">
            <v>F</v>
          </cell>
          <cell r="N13853">
            <v>3</v>
          </cell>
        </row>
        <row r="13854">
          <cell r="G13854" t="str">
            <v>SPO-2019/09-0033</v>
          </cell>
        </row>
        <row r="13854">
          <cell r="I13854" t="str">
            <v>F</v>
          </cell>
          <cell r="J13854">
            <v>1020</v>
          </cell>
          <cell r="K13854">
            <v>1020</v>
          </cell>
          <cell r="L13854">
            <v>3060</v>
          </cell>
          <cell r="M13854" t="str">
            <v>F</v>
          </cell>
          <cell r="N13854">
            <v>3</v>
          </cell>
        </row>
        <row r="13855">
          <cell r="I13855" t="str">
            <v>F</v>
          </cell>
          <cell r="J13855">
            <v>6500</v>
          </cell>
          <cell r="K13855">
            <v>6500</v>
          </cell>
          <cell r="L13855">
            <v>19500</v>
          </cell>
          <cell r="M13855" t="str">
            <v>F</v>
          </cell>
          <cell r="N13855">
            <v>3</v>
          </cell>
        </row>
        <row r="13856">
          <cell r="G13856" t="str">
            <v>SPO-2019/10-0005</v>
          </cell>
        </row>
        <row r="13856">
          <cell r="I13856" t="str">
            <v>F</v>
          </cell>
          <cell r="J13856">
            <v>8100</v>
          </cell>
          <cell r="K13856">
            <v>8100</v>
          </cell>
          <cell r="L13856">
            <v>24300</v>
          </cell>
          <cell r="M13856" t="str">
            <v>F</v>
          </cell>
          <cell r="N13856">
            <v>3</v>
          </cell>
        </row>
        <row r="13857">
          <cell r="G13857" t="str">
            <v>GR-2019/08-0070</v>
          </cell>
        </row>
        <row r="13857">
          <cell r="I13857" t="str">
            <v>F</v>
          </cell>
          <cell r="J13857">
            <v>682.5</v>
          </cell>
          <cell r="K13857">
            <v>682.5</v>
          </cell>
          <cell r="L13857">
            <v>682.5</v>
          </cell>
          <cell r="M13857" t="str">
            <v>F</v>
          </cell>
          <cell r="N13857">
            <v>1</v>
          </cell>
        </row>
        <row r="13858">
          <cell r="G13858" t="str">
            <v>SPO-2019/09-0021</v>
          </cell>
        </row>
        <row r="13858">
          <cell r="I13858" t="str">
            <v>F</v>
          </cell>
          <cell r="J13858">
            <v>1340</v>
          </cell>
          <cell r="K13858">
            <v>1340</v>
          </cell>
          <cell r="L13858">
            <v>4020</v>
          </cell>
          <cell r="M13858" t="str">
            <v>F</v>
          </cell>
          <cell r="N13858">
            <v>3</v>
          </cell>
        </row>
        <row r="13859">
          <cell r="G13859" t="str">
            <v>SPO-2019/10-0006, SPO-2019/11-0034</v>
          </cell>
        </row>
        <row r="13859">
          <cell r="I13859" t="str">
            <v>F</v>
          </cell>
          <cell r="J13859">
            <v>74808.2</v>
          </cell>
          <cell r="K13859">
            <v>74808.2</v>
          </cell>
          <cell r="L13859">
            <v>224424.6</v>
          </cell>
          <cell r="M13859" t="str">
            <v>F</v>
          </cell>
          <cell r="N13859">
            <v>3</v>
          </cell>
        </row>
        <row r="13860">
          <cell r="G13860" t="str">
            <v>SPO-2019/09-0032, SPO-2019/10-0023</v>
          </cell>
        </row>
        <row r="13860">
          <cell r="I13860" t="str">
            <v>F</v>
          </cell>
          <cell r="J13860">
            <v>22081.2</v>
          </cell>
          <cell r="K13860">
            <v>22081.2</v>
          </cell>
          <cell r="L13860">
            <v>66243.6</v>
          </cell>
          <cell r="M13860" t="str">
            <v>F</v>
          </cell>
          <cell r="N13860">
            <v>3</v>
          </cell>
        </row>
        <row r="13861">
          <cell r="G13861" t="str">
            <v>SPO-2019/10-0022</v>
          </cell>
        </row>
        <row r="13861">
          <cell r="I13861" t="str">
            <v>F</v>
          </cell>
          <cell r="J13861">
            <v>18920</v>
          </cell>
          <cell r="K13861">
            <v>18920</v>
          </cell>
          <cell r="L13861">
            <v>56760</v>
          </cell>
          <cell r="M13861" t="str">
            <v>F</v>
          </cell>
          <cell r="N13861">
            <v>3</v>
          </cell>
        </row>
        <row r="13862">
          <cell r="G13862" t="str">
            <v>SPO-2019/10-0012, SPO-2019/08-0031</v>
          </cell>
        </row>
        <row r="13862">
          <cell r="I13862" t="str">
            <v>F</v>
          </cell>
          <cell r="J13862">
            <v>7288</v>
          </cell>
          <cell r="K13862">
            <v>7288</v>
          </cell>
          <cell r="L13862">
            <v>21864</v>
          </cell>
          <cell r="M13862" t="str">
            <v>F</v>
          </cell>
          <cell r="N13862">
            <v>3</v>
          </cell>
        </row>
        <row r="13863">
          <cell r="G13863" t="str">
            <v>SPO-2019/09-0021</v>
          </cell>
        </row>
        <row r="13863">
          <cell r="I13863" t="str">
            <v>F</v>
          </cell>
          <cell r="J13863">
            <v>3600</v>
          </cell>
          <cell r="K13863">
            <v>3600</v>
          </cell>
          <cell r="L13863">
            <v>10800</v>
          </cell>
          <cell r="M13863" t="str">
            <v>F</v>
          </cell>
          <cell r="N13863">
            <v>3</v>
          </cell>
        </row>
        <row r="13864">
          <cell r="F13864" t="str">
            <v>CAIU6468428</v>
          </cell>
          <cell r="G13864" t="str">
            <v>GR-2019/09-0023</v>
          </cell>
          <cell r="H13864" t="str">
            <v>201906-S0021</v>
          </cell>
          <cell r="I13864" t="str">
            <v>F</v>
          </cell>
          <cell r="J13864">
            <v>133645.65</v>
          </cell>
          <cell r="K13864">
            <v>133645.65</v>
          </cell>
          <cell r="L13864">
            <v>133645.65</v>
          </cell>
          <cell r="M13864" t="str">
            <v>F</v>
          </cell>
          <cell r="N13864">
            <v>1</v>
          </cell>
        </row>
        <row r="13865">
          <cell r="F13865" t="str">
            <v>CAIU6468428</v>
          </cell>
          <cell r="G13865" t="str">
            <v>GR-2019/09-0022</v>
          </cell>
          <cell r="H13865" t="str">
            <v>201904-S0056, 201907-S0050, 201908-S0008, 201907-S0058, 201907-S0018, 201907-S0027, 201906-S0059, 201907-S0006</v>
          </cell>
          <cell r="I13865" t="str">
            <v>F</v>
          </cell>
          <cell r="J13865">
            <v>157006.1</v>
          </cell>
          <cell r="K13865">
            <v>157006.1</v>
          </cell>
          <cell r="L13865">
            <v>157006.1</v>
          </cell>
          <cell r="M13865" t="str">
            <v>F</v>
          </cell>
          <cell r="N13865">
            <v>1</v>
          </cell>
        </row>
        <row r="13866">
          <cell r="G13866" t="str">
            <v>SPO-2019/09-0034</v>
          </cell>
        </row>
        <row r="13866">
          <cell r="I13866" t="str">
            <v>F</v>
          </cell>
          <cell r="J13866">
            <v>18768</v>
          </cell>
          <cell r="K13866">
            <v>18768</v>
          </cell>
          <cell r="L13866">
            <v>56304</v>
          </cell>
          <cell r="M13866" t="str">
            <v>F</v>
          </cell>
          <cell r="N13866">
            <v>3</v>
          </cell>
        </row>
        <row r="13867">
          <cell r="G13867" t="str">
            <v>GR-2019/08-0051</v>
          </cell>
        </row>
        <row r="13867">
          <cell r="I13867" t="str">
            <v>F</v>
          </cell>
          <cell r="J13867">
            <v>418.4</v>
          </cell>
          <cell r="K13867">
            <v>418.4</v>
          </cell>
          <cell r="L13867">
            <v>418.4</v>
          </cell>
          <cell r="M13867" t="str">
            <v>T</v>
          </cell>
          <cell r="N13867">
            <v>1</v>
          </cell>
        </row>
        <row r="13868">
          <cell r="F13868" t="str">
            <v>CMAU4874689</v>
          </cell>
          <cell r="G13868" t="str">
            <v>GR-2019/09-0006</v>
          </cell>
          <cell r="H13868" t="str">
            <v>201907-S0035, 201905-S0005, 201808-S0020, 201904-S0090, 201908-S0029, 201907-S0017, 201905-S0023, 201904-S0080, 201901-S0002</v>
          </cell>
          <cell r="I13868" t="str">
            <v>F</v>
          </cell>
          <cell r="J13868">
            <v>37706.59</v>
          </cell>
          <cell r="K13868">
            <v>37706.59</v>
          </cell>
          <cell r="L13868">
            <v>159219.85</v>
          </cell>
          <cell r="M13868" t="str">
            <v>F</v>
          </cell>
          <cell r="N13868">
            <v>4.2226</v>
          </cell>
        </row>
        <row r="13869">
          <cell r="G13869" t="str">
            <v>SPO-2019/10-0005</v>
          </cell>
        </row>
        <row r="13869">
          <cell r="I13869" t="str">
            <v>F</v>
          </cell>
          <cell r="J13869">
            <v>400</v>
          </cell>
          <cell r="K13869">
            <v>400</v>
          </cell>
          <cell r="L13869">
            <v>1200</v>
          </cell>
          <cell r="M13869" t="str">
            <v>F</v>
          </cell>
          <cell r="N13869">
            <v>3</v>
          </cell>
        </row>
        <row r="13870">
          <cell r="G13870" t="str">
            <v>SPO-2019/10-0006</v>
          </cell>
        </row>
        <row r="13870">
          <cell r="I13870" t="str">
            <v>F</v>
          </cell>
          <cell r="J13870">
            <v>4320</v>
          </cell>
          <cell r="K13870">
            <v>4320</v>
          </cell>
          <cell r="L13870">
            <v>12960</v>
          </cell>
          <cell r="M13870" t="str">
            <v>F</v>
          </cell>
          <cell r="N13870">
            <v>3</v>
          </cell>
        </row>
        <row r="13871">
          <cell r="G13871" t="str">
            <v>GR-2019/08-0047</v>
          </cell>
        </row>
        <row r="13871">
          <cell r="I13871" t="str">
            <v>F</v>
          </cell>
          <cell r="J13871">
            <v>60.6</v>
          </cell>
          <cell r="K13871">
            <v>60.6</v>
          </cell>
          <cell r="L13871">
            <v>60.6</v>
          </cell>
          <cell r="M13871" t="str">
            <v>T</v>
          </cell>
          <cell r="N13871">
            <v>1</v>
          </cell>
        </row>
        <row r="13872">
          <cell r="G13872" t="str">
            <v>GR-2019/08-0046</v>
          </cell>
        </row>
        <row r="13872">
          <cell r="I13872" t="str">
            <v>F</v>
          </cell>
          <cell r="J13872">
            <v>883.14</v>
          </cell>
          <cell r="K13872">
            <v>883.14</v>
          </cell>
          <cell r="L13872">
            <v>883.14</v>
          </cell>
          <cell r="M13872" t="str">
            <v>T</v>
          </cell>
          <cell r="N13872">
            <v>1</v>
          </cell>
        </row>
        <row r="13873">
          <cell r="G13873" t="str">
            <v>GR-2019/08-0045</v>
          </cell>
        </row>
        <row r="13873">
          <cell r="I13873" t="str">
            <v>F</v>
          </cell>
          <cell r="J13873">
            <v>30.32</v>
          </cell>
          <cell r="K13873">
            <v>30.32</v>
          </cell>
          <cell r="L13873">
            <v>30.32</v>
          </cell>
          <cell r="M13873" t="str">
            <v>T</v>
          </cell>
          <cell r="N13873">
            <v>1</v>
          </cell>
        </row>
        <row r="13874">
          <cell r="G13874" t="str">
            <v>SPO-2019/10-0006</v>
          </cell>
        </row>
        <row r="13874">
          <cell r="I13874" t="str">
            <v>F</v>
          </cell>
          <cell r="J13874">
            <v>7564</v>
          </cell>
          <cell r="K13874">
            <v>7564</v>
          </cell>
          <cell r="L13874">
            <v>22692</v>
          </cell>
          <cell r="M13874" t="str">
            <v>F</v>
          </cell>
          <cell r="N13874">
            <v>3</v>
          </cell>
        </row>
        <row r="13875">
          <cell r="F13875" t="str">
            <v>CMAU7870223</v>
          </cell>
          <cell r="G13875" t="str">
            <v>GR-2019/09-0014</v>
          </cell>
          <cell r="H13875" t="str">
            <v>201908-S0033</v>
          </cell>
          <cell r="I13875" t="str">
            <v>F</v>
          </cell>
          <cell r="J13875">
            <v>6470</v>
          </cell>
          <cell r="K13875">
            <v>6470</v>
          </cell>
          <cell r="L13875">
            <v>27320.22</v>
          </cell>
          <cell r="M13875" t="str">
            <v>F</v>
          </cell>
          <cell r="N13875">
            <v>4.2226</v>
          </cell>
        </row>
        <row r="13876">
          <cell r="F13876" t="str">
            <v>CMAU7870223</v>
          </cell>
          <cell r="G13876" t="str">
            <v>GR-2019/09-0013</v>
          </cell>
          <cell r="H13876" t="str">
            <v>201903-S0026, 201905-S0041</v>
          </cell>
          <cell r="I13876" t="str">
            <v>F</v>
          </cell>
          <cell r="J13876">
            <v>6169.52</v>
          </cell>
          <cell r="K13876">
            <v>6169.52</v>
          </cell>
          <cell r="L13876">
            <v>26051.42</v>
          </cell>
          <cell r="M13876" t="str">
            <v>F</v>
          </cell>
          <cell r="N13876">
            <v>4.2226</v>
          </cell>
        </row>
        <row r="13877">
          <cell r="G13877" t="str">
            <v>GR-2019/08-0044</v>
          </cell>
        </row>
        <row r="13877">
          <cell r="I13877" t="str">
            <v>F</v>
          </cell>
          <cell r="J13877">
            <v>1050</v>
          </cell>
          <cell r="K13877">
            <v>1050</v>
          </cell>
          <cell r="L13877">
            <v>1050</v>
          </cell>
          <cell r="M13877" t="str">
            <v>F</v>
          </cell>
          <cell r="N13877">
            <v>1</v>
          </cell>
        </row>
        <row r="13878">
          <cell r="G13878" t="str">
            <v>SPO-2019/10-0008, SPO-2019/10-0009, SPO-2019/09-0026, SPO-2019/09-0047</v>
          </cell>
        </row>
        <row r="13878">
          <cell r="I13878" t="str">
            <v>F</v>
          </cell>
          <cell r="J13878">
            <v>197230</v>
          </cell>
          <cell r="K13878">
            <v>197230</v>
          </cell>
          <cell r="L13878">
            <v>591690</v>
          </cell>
          <cell r="M13878" t="str">
            <v>F</v>
          </cell>
          <cell r="N13878">
            <v>3</v>
          </cell>
        </row>
        <row r="13879">
          <cell r="F13879" t="str">
            <v>HDMU6564170</v>
          </cell>
          <cell r="G13879" t="str">
            <v>GR-2019/09-0017</v>
          </cell>
          <cell r="H13879" t="str">
            <v>201908-S0028, 201904-S0043, 201810-S0024, 201811-S0048, 201809-S0042</v>
          </cell>
          <cell r="I13879" t="str">
            <v>F</v>
          </cell>
          <cell r="J13879">
            <v>18863.41</v>
          </cell>
          <cell r="K13879">
            <v>18863.41</v>
          </cell>
          <cell r="L13879">
            <v>79652.64</v>
          </cell>
          <cell r="M13879" t="str">
            <v>F</v>
          </cell>
          <cell r="N13879">
            <v>4.2226</v>
          </cell>
        </row>
        <row r="13880">
          <cell r="G13880" t="str">
            <v>SPO-2019/09-0008</v>
          </cell>
        </row>
        <row r="13880">
          <cell r="I13880" t="str">
            <v>F</v>
          </cell>
          <cell r="J13880">
            <v>280</v>
          </cell>
          <cell r="K13880">
            <v>280</v>
          </cell>
          <cell r="L13880">
            <v>840</v>
          </cell>
          <cell r="M13880" t="str">
            <v>F</v>
          </cell>
          <cell r="N13880">
            <v>3</v>
          </cell>
        </row>
        <row r="13881">
          <cell r="F13881" t="str">
            <v>HDMU6360921</v>
          </cell>
          <cell r="G13881" t="str">
            <v>GR-2019/09-0015</v>
          </cell>
          <cell r="H13881" t="str">
            <v>201810-S0024</v>
          </cell>
          <cell r="I13881" t="str">
            <v>F</v>
          </cell>
          <cell r="J13881">
            <v>22745.97</v>
          </cell>
          <cell r="K13881">
            <v>22745.97</v>
          </cell>
          <cell r="L13881">
            <v>96047.13</v>
          </cell>
          <cell r="M13881" t="str">
            <v>F</v>
          </cell>
          <cell r="N13881">
            <v>4.2226</v>
          </cell>
        </row>
        <row r="13882">
          <cell r="G13882" t="str">
            <v>SPO-2019/11-0025, SPO-2019/09-0008</v>
          </cell>
        </row>
        <row r="13882">
          <cell r="I13882" t="str">
            <v>F</v>
          </cell>
          <cell r="J13882">
            <v>47100</v>
          </cell>
          <cell r="K13882">
            <v>47100</v>
          </cell>
          <cell r="L13882">
            <v>141300</v>
          </cell>
          <cell r="M13882" t="str">
            <v>F</v>
          </cell>
          <cell r="N13882">
            <v>3</v>
          </cell>
        </row>
        <row r="13883">
          <cell r="G13883" t="str">
            <v>SPO-2019/09-0013, SPO-2019/10-0006</v>
          </cell>
        </row>
        <row r="13883">
          <cell r="I13883" t="str">
            <v>F</v>
          </cell>
          <cell r="J13883">
            <v>51040</v>
          </cell>
          <cell r="K13883">
            <v>51040</v>
          </cell>
          <cell r="L13883">
            <v>153120</v>
          </cell>
          <cell r="M13883" t="str">
            <v>F</v>
          </cell>
          <cell r="N13883">
            <v>3</v>
          </cell>
        </row>
        <row r="13884">
          <cell r="G13884" t="str">
            <v>GR-2019/08-0041</v>
          </cell>
        </row>
        <row r="13884">
          <cell r="I13884" t="str">
            <v>F</v>
          </cell>
          <cell r="J13884">
            <v>117.92</v>
          </cell>
          <cell r="K13884">
            <v>117.92</v>
          </cell>
          <cell r="L13884">
            <v>117.92</v>
          </cell>
          <cell r="M13884" t="str">
            <v>T</v>
          </cell>
          <cell r="N13884">
            <v>1</v>
          </cell>
        </row>
        <row r="13885">
          <cell r="G13885" t="str">
            <v>GR-2019/08-0039</v>
          </cell>
        </row>
        <row r="13885">
          <cell r="I13885" t="str">
            <v>F</v>
          </cell>
          <cell r="J13885">
            <v>113.25</v>
          </cell>
          <cell r="K13885">
            <v>113.25</v>
          </cell>
          <cell r="L13885">
            <v>113.25</v>
          </cell>
          <cell r="M13885" t="str">
            <v>T</v>
          </cell>
          <cell r="N13885">
            <v>1</v>
          </cell>
        </row>
        <row r="13886">
          <cell r="G13886" t="str">
            <v>SPO-2019/11-0015</v>
          </cell>
        </row>
        <row r="13886">
          <cell r="I13886" t="str">
            <v>F</v>
          </cell>
          <cell r="J13886">
            <v>5768</v>
          </cell>
          <cell r="K13886">
            <v>5768</v>
          </cell>
          <cell r="L13886">
            <v>17304</v>
          </cell>
          <cell r="M13886" t="str">
            <v>F</v>
          </cell>
          <cell r="N13886">
            <v>3</v>
          </cell>
        </row>
        <row r="13887">
          <cell r="G13887" t="str">
            <v>SPO-2019/09-0016</v>
          </cell>
        </row>
        <row r="13887">
          <cell r="I13887" t="str">
            <v>F</v>
          </cell>
          <cell r="J13887">
            <v>2300</v>
          </cell>
          <cell r="K13887">
            <v>2300</v>
          </cell>
          <cell r="L13887">
            <v>6900</v>
          </cell>
          <cell r="M13887" t="str">
            <v>F</v>
          </cell>
          <cell r="N13887">
            <v>3</v>
          </cell>
        </row>
        <row r="13888">
          <cell r="G13888" t="str">
            <v>SPO-2019/09-0010</v>
          </cell>
        </row>
        <row r="13888">
          <cell r="I13888" t="str">
            <v>F</v>
          </cell>
          <cell r="J13888">
            <v>7600</v>
          </cell>
          <cell r="K13888">
            <v>7600</v>
          </cell>
          <cell r="L13888">
            <v>22800</v>
          </cell>
          <cell r="M13888" t="str">
            <v>F</v>
          </cell>
          <cell r="N13888">
            <v>3</v>
          </cell>
        </row>
        <row r="13889">
          <cell r="F13889" t="str">
            <v>DFSU6479614</v>
          </cell>
          <cell r="G13889" t="str">
            <v>GR-2019/09-0011</v>
          </cell>
          <cell r="H13889" t="str">
            <v>201906-S0049, 201907-S0043, 201904-S0014, 201811-S0008, 201907-S0066, 201811-S0042, 201811-S0075, 201812-S0021, 201809-S0026, 201809-S0012, 201907-S0052, 201811-S0026, 201811-S0054, 201903-S0023</v>
          </cell>
          <cell r="I13889" t="str">
            <v>F</v>
          </cell>
          <cell r="J13889">
            <v>22478.79</v>
          </cell>
          <cell r="K13889">
            <v>22478.79</v>
          </cell>
          <cell r="L13889">
            <v>94918.94</v>
          </cell>
          <cell r="M13889" t="str">
            <v>F</v>
          </cell>
          <cell r="N13889">
            <v>4.2226</v>
          </cell>
        </row>
        <row r="13890">
          <cell r="G13890" t="str">
            <v>SPO-2019/09-0038, SPO-2019/09-0044, SPO-2019/10-0033, SPO-2019/11-0011, SPO-2019/11-0031, SPO-2019/10-0012</v>
          </cell>
        </row>
        <row r="13890">
          <cell r="I13890" t="str">
            <v>F</v>
          </cell>
          <cell r="J13890">
            <v>240000</v>
          </cell>
          <cell r="K13890">
            <v>240000</v>
          </cell>
          <cell r="L13890">
            <v>720000</v>
          </cell>
          <cell r="M13890" t="str">
            <v>F</v>
          </cell>
          <cell r="N13890">
            <v>3</v>
          </cell>
        </row>
        <row r="13891">
          <cell r="F13891" t="str">
            <v>TGBU6352215</v>
          </cell>
          <cell r="G13891" t="str">
            <v>GR-2019/09-0008</v>
          </cell>
          <cell r="H13891" t="str">
            <v>201907-S0005, 201908-S0007, 201906-S0014, 201902-S0001</v>
          </cell>
          <cell r="I13891" t="str">
            <v>F</v>
          </cell>
          <cell r="J13891">
            <v>17284.21</v>
          </cell>
          <cell r="K13891">
            <v>17284.21</v>
          </cell>
          <cell r="L13891">
            <v>72984.31</v>
          </cell>
          <cell r="M13891" t="str">
            <v>F</v>
          </cell>
          <cell r="N13891">
            <v>4.2226</v>
          </cell>
        </row>
        <row r="13892">
          <cell r="G13892" t="str">
            <v>GR-2019/08-0038</v>
          </cell>
        </row>
        <row r="13892">
          <cell r="I13892" t="str">
            <v>F</v>
          </cell>
          <cell r="J13892">
            <v>6508.43</v>
          </cell>
          <cell r="K13892">
            <v>6508.43</v>
          </cell>
          <cell r="L13892">
            <v>6508.43</v>
          </cell>
          <cell r="M13892" t="str">
            <v>T</v>
          </cell>
          <cell r="N13892">
            <v>1</v>
          </cell>
        </row>
        <row r="13893">
          <cell r="F13893" t="str">
            <v>CAIU4446630</v>
          </cell>
          <cell r="G13893" t="str">
            <v>GR-2019/09-0002</v>
          </cell>
          <cell r="H13893" t="str">
            <v>201907-S0051, 201904-S0022, 201904-S0026</v>
          </cell>
          <cell r="I13893" t="str">
            <v>F</v>
          </cell>
          <cell r="J13893">
            <v>18160.88</v>
          </cell>
          <cell r="K13893">
            <v>18160.88</v>
          </cell>
          <cell r="L13893">
            <v>76882.27</v>
          </cell>
          <cell r="M13893" t="str">
            <v>F</v>
          </cell>
          <cell r="N13893">
            <v>4.2334</v>
          </cell>
        </row>
        <row r="13894">
          <cell r="G13894" t="str">
            <v>SPO-2019/09-0012</v>
          </cell>
        </row>
        <row r="13894">
          <cell r="I13894" t="str">
            <v>F</v>
          </cell>
          <cell r="J13894">
            <v>260</v>
          </cell>
          <cell r="K13894">
            <v>260</v>
          </cell>
          <cell r="L13894">
            <v>780</v>
          </cell>
          <cell r="M13894" t="str">
            <v>F</v>
          </cell>
          <cell r="N13894">
            <v>3</v>
          </cell>
        </row>
        <row r="13895">
          <cell r="F13895" t="str">
            <v>SEGU5111515</v>
          </cell>
          <cell r="G13895" t="str">
            <v>GR-2019/09-0001</v>
          </cell>
          <cell r="H13895" t="str">
            <v>201907-S0002, 201907-S0067, 201903-S0052, 201907-S0042, 201712-S0040, 201810-S0024, 201905-S0058, 201809-S0042, 201904-S0043</v>
          </cell>
          <cell r="I13895" t="str">
            <v>F</v>
          </cell>
          <cell r="J13895">
            <v>19314.73</v>
          </cell>
          <cell r="K13895">
            <v>19314.73</v>
          </cell>
          <cell r="L13895">
            <v>81766.98</v>
          </cell>
          <cell r="M13895" t="str">
            <v>F</v>
          </cell>
          <cell r="N13895">
            <v>4.2334</v>
          </cell>
        </row>
        <row r="13896">
          <cell r="G13896" t="str">
            <v>SPO-2019/09-0039</v>
          </cell>
        </row>
        <row r="13896">
          <cell r="I13896" t="str">
            <v>F</v>
          </cell>
          <cell r="J13896">
            <v>2790</v>
          </cell>
          <cell r="K13896">
            <v>2790</v>
          </cell>
          <cell r="L13896">
            <v>8370</v>
          </cell>
          <cell r="M13896" t="str">
            <v>F</v>
          </cell>
          <cell r="N13896">
            <v>3</v>
          </cell>
        </row>
        <row r="13897">
          <cell r="G13897" t="str">
            <v>SPO-2019/11-0020</v>
          </cell>
        </row>
        <row r="13897">
          <cell r="I13897" t="str">
            <v>F</v>
          </cell>
          <cell r="J13897">
            <v>60249</v>
          </cell>
          <cell r="K13897">
            <v>60249</v>
          </cell>
          <cell r="L13897">
            <v>180747</v>
          </cell>
          <cell r="M13897" t="str">
            <v>F</v>
          </cell>
          <cell r="N13897">
            <v>3</v>
          </cell>
        </row>
        <row r="13898">
          <cell r="G13898" t="str">
            <v>SPO-2019/09-0021</v>
          </cell>
        </row>
        <row r="13898">
          <cell r="I13898" t="str">
            <v>F</v>
          </cell>
          <cell r="J13898">
            <v>2080</v>
          </cell>
          <cell r="K13898">
            <v>2080</v>
          </cell>
          <cell r="L13898">
            <v>6240</v>
          </cell>
          <cell r="M13898" t="str">
            <v>F</v>
          </cell>
          <cell r="N13898">
            <v>3</v>
          </cell>
        </row>
        <row r="13899">
          <cell r="G13899" t="str">
            <v>SPO-2021/10-0004, SPO-2019/10-0032</v>
          </cell>
        </row>
        <row r="13899">
          <cell r="I13899" t="str">
            <v>F</v>
          </cell>
          <cell r="J13899">
            <v>1685</v>
          </cell>
          <cell r="K13899">
            <v>1685</v>
          </cell>
          <cell r="L13899">
            <v>5055</v>
          </cell>
          <cell r="M13899" t="str">
            <v>F</v>
          </cell>
          <cell r="N13899">
            <v>3</v>
          </cell>
        </row>
        <row r="13900">
          <cell r="G13900" t="str">
            <v>SPO-2019/09-0033, SPO-2019/10-0021</v>
          </cell>
        </row>
        <row r="13900">
          <cell r="I13900" t="str">
            <v>F</v>
          </cell>
          <cell r="J13900">
            <v>510</v>
          </cell>
          <cell r="K13900">
            <v>510</v>
          </cell>
          <cell r="L13900">
            <v>1530</v>
          </cell>
          <cell r="M13900" t="str">
            <v>F</v>
          </cell>
          <cell r="N13900">
            <v>3</v>
          </cell>
        </row>
        <row r="13901">
          <cell r="G13901" t="str">
            <v>SPO-2019/10-0006</v>
          </cell>
        </row>
        <row r="13901">
          <cell r="I13901" t="str">
            <v>F</v>
          </cell>
          <cell r="J13901">
            <v>37447.2</v>
          </cell>
          <cell r="K13901">
            <v>37447.2</v>
          </cell>
          <cell r="L13901">
            <v>112341.6</v>
          </cell>
          <cell r="M13901" t="str">
            <v>F</v>
          </cell>
          <cell r="N13901">
            <v>3</v>
          </cell>
        </row>
        <row r="13902">
          <cell r="F13902" t="str">
            <v>CMAU4884856</v>
          </cell>
          <cell r="G13902" t="str">
            <v>GR-2019/08-0064</v>
          </cell>
          <cell r="H13902" t="str">
            <v>201906-S0002, 201907-S0044, 201906-S0029, 201907-S0068, 201906-S0020, 201907-S0025</v>
          </cell>
          <cell r="I13902" t="str">
            <v>F</v>
          </cell>
          <cell r="J13902">
            <v>134475.95</v>
          </cell>
          <cell r="K13902">
            <v>134475.95</v>
          </cell>
          <cell r="L13902">
            <v>134475.95</v>
          </cell>
          <cell r="M13902" t="str">
            <v>F</v>
          </cell>
          <cell r="N13902">
            <v>1</v>
          </cell>
        </row>
        <row r="13903">
          <cell r="I13903" t="str">
            <v>F</v>
          </cell>
          <cell r="J13903">
            <v>1300</v>
          </cell>
          <cell r="K13903">
            <v>1300</v>
          </cell>
          <cell r="L13903">
            <v>3900</v>
          </cell>
          <cell r="M13903" t="str">
            <v>F</v>
          </cell>
          <cell r="N13903">
            <v>3</v>
          </cell>
        </row>
        <row r="13904">
          <cell r="G13904" t="str">
            <v>GR-2019/08-0037</v>
          </cell>
        </row>
        <row r="13904">
          <cell r="I13904" t="str">
            <v>F</v>
          </cell>
          <cell r="J13904">
            <v>0.46</v>
          </cell>
          <cell r="K13904">
            <v>0.46</v>
          </cell>
          <cell r="L13904">
            <v>0.46</v>
          </cell>
          <cell r="M13904" t="str">
            <v>T</v>
          </cell>
          <cell r="N13904">
            <v>1</v>
          </cell>
        </row>
        <row r="13905">
          <cell r="G13905" t="str">
            <v>SPO-2019/09-0024</v>
          </cell>
        </row>
        <row r="13905">
          <cell r="I13905" t="str">
            <v>F</v>
          </cell>
          <cell r="J13905">
            <v>0</v>
          </cell>
          <cell r="K13905">
            <v>0</v>
          </cell>
          <cell r="L13905">
            <v>0</v>
          </cell>
          <cell r="M13905" t="str">
            <v>F</v>
          </cell>
          <cell r="N13905">
            <v>3</v>
          </cell>
        </row>
        <row r="13906">
          <cell r="G13906" t="str">
            <v>GR-2019/08-0035</v>
          </cell>
        </row>
        <row r="13906">
          <cell r="I13906" t="str">
            <v>F</v>
          </cell>
          <cell r="J13906">
            <v>4289.88</v>
          </cell>
          <cell r="K13906">
            <v>4289.88</v>
          </cell>
          <cell r="L13906">
            <v>4289.88</v>
          </cell>
          <cell r="M13906" t="str">
            <v>T</v>
          </cell>
          <cell r="N13906">
            <v>1</v>
          </cell>
        </row>
        <row r="13907">
          <cell r="G13907" t="str">
            <v>SPO-2019/09-0021, SPO-2019/11-0003, SPO-2021/06-0038</v>
          </cell>
        </row>
        <row r="13907">
          <cell r="I13907" t="str">
            <v>F</v>
          </cell>
          <cell r="J13907">
            <v>36850</v>
          </cell>
          <cell r="K13907">
            <v>36850</v>
          </cell>
          <cell r="L13907">
            <v>110550</v>
          </cell>
          <cell r="M13907" t="str">
            <v>F</v>
          </cell>
          <cell r="N13907">
            <v>3</v>
          </cell>
        </row>
        <row r="13908">
          <cell r="G13908" t="str">
            <v>SPO-2019/12-0019, SPO-2019/09-0039</v>
          </cell>
        </row>
        <row r="13908">
          <cell r="I13908" t="str">
            <v>F</v>
          </cell>
          <cell r="J13908">
            <v>13950</v>
          </cell>
          <cell r="K13908">
            <v>13950</v>
          </cell>
          <cell r="L13908">
            <v>41850</v>
          </cell>
          <cell r="M13908" t="str">
            <v>F</v>
          </cell>
          <cell r="N13908">
            <v>3</v>
          </cell>
        </row>
        <row r="13909">
          <cell r="G13909" t="str">
            <v>GR-2019/08-0036</v>
          </cell>
        </row>
        <row r="13909">
          <cell r="I13909" t="str">
            <v>F</v>
          </cell>
          <cell r="J13909">
            <v>604.54</v>
          </cell>
          <cell r="K13909">
            <v>604.54</v>
          </cell>
          <cell r="L13909">
            <v>604.54</v>
          </cell>
          <cell r="M13909" t="str">
            <v>T</v>
          </cell>
          <cell r="N13909">
            <v>1</v>
          </cell>
        </row>
        <row r="13910">
          <cell r="G13910" t="str">
            <v>SPO-2019/08-0025</v>
          </cell>
        </row>
        <row r="13910">
          <cell r="I13910" t="str">
            <v>F</v>
          </cell>
          <cell r="J13910">
            <v>44000</v>
          </cell>
          <cell r="K13910">
            <v>44000</v>
          </cell>
          <cell r="L13910">
            <v>132000</v>
          </cell>
          <cell r="M13910" t="str">
            <v>F</v>
          </cell>
          <cell r="N13910">
            <v>3</v>
          </cell>
        </row>
        <row r="13911">
          <cell r="G13911" t="str">
            <v>SPO-2019/09-0035</v>
          </cell>
        </row>
        <row r="13911">
          <cell r="I13911" t="str">
            <v>F</v>
          </cell>
          <cell r="J13911">
            <v>1940</v>
          </cell>
          <cell r="K13911">
            <v>1940</v>
          </cell>
          <cell r="L13911">
            <v>5820</v>
          </cell>
          <cell r="M13911" t="str">
            <v>F</v>
          </cell>
          <cell r="N13911">
            <v>3</v>
          </cell>
        </row>
        <row r="13912">
          <cell r="G13912" t="str">
            <v>SPO-2019/08-0031, SPO-2019/09-0038</v>
          </cell>
        </row>
        <row r="13912">
          <cell r="I13912" t="str">
            <v>F</v>
          </cell>
          <cell r="J13912">
            <v>37500</v>
          </cell>
          <cell r="K13912">
            <v>37500</v>
          </cell>
          <cell r="L13912">
            <v>225000</v>
          </cell>
          <cell r="M13912" t="str">
            <v>F</v>
          </cell>
          <cell r="N13912">
            <v>6</v>
          </cell>
        </row>
        <row r="13913">
          <cell r="G13913" t="str">
            <v>GR-2019/08-0016</v>
          </cell>
        </row>
        <row r="13913">
          <cell r="I13913" t="str">
            <v>F</v>
          </cell>
          <cell r="J13913">
            <v>6450.55</v>
          </cell>
          <cell r="K13913">
            <v>6450.55</v>
          </cell>
          <cell r="L13913">
            <v>6450.55</v>
          </cell>
          <cell r="M13913" t="str">
            <v>T</v>
          </cell>
          <cell r="N13913">
            <v>1</v>
          </cell>
        </row>
        <row r="13914">
          <cell r="G13914" t="str">
            <v>SPO-2019/10-0024</v>
          </cell>
        </row>
        <row r="13914">
          <cell r="I13914" t="str">
            <v>F</v>
          </cell>
          <cell r="J13914">
            <v>7080</v>
          </cell>
          <cell r="K13914">
            <v>7080</v>
          </cell>
          <cell r="L13914">
            <v>21240</v>
          </cell>
          <cell r="M13914" t="str">
            <v>F</v>
          </cell>
          <cell r="N13914">
            <v>3</v>
          </cell>
        </row>
        <row r="13915">
          <cell r="G13915" t="str">
            <v>SPO-2019/09-0039, SPO-2020/09-0030, SPO-2020/04-0002, SPO-2020/11-0004, SPO-2020/09-0014, SPO-2020/11-0024, SPO-2020/11-0034, SPO-2019/12-0015, SPO-2019/08-0026, SPO-2020/08-0007, SPO-2020/01-0023, SPO-2020/05-0033, SPO-2020/07-0010, SPO-2019/11-0036, SPO-2020/03-0005, SPO-2020/11-0035, SPO-2020/01-0016, SPO-2020/04-0003</v>
          </cell>
        </row>
        <row r="13915">
          <cell r="I13915" t="str">
            <v>F</v>
          </cell>
          <cell r="J13915">
            <v>246510</v>
          </cell>
          <cell r="K13915">
            <v>246510</v>
          </cell>
          <cell r="L13915">
            <v>739530</v>
          </cell>
          <cell r="M13915" t="str">
            <v>F</v>
          </cell>
          <cell r="N13915">
            <v>3</v>
          </cell>
        </row>
        <row r="13916">
          <cell r="F13916" t="str">
            <v>CMAU4884856</v>
          </cell>
          <cell r="G13916" t="str">
            <v>GR-2019/08-0063</v>
          </cell>
          <cell r="H13916" t="str">
            <v>201906-S0025</v>
          </cell>
          <cell r="I13916" t="str">
            <v>F</v>
          </cell>
          <cell r="J13916">
            <v>35971.12</v>
          </cell>
          <cell r="K13916">
            <v>35971.12</v>
          </cell>
          <cell r="L13916">
            <v>35971.12</v>
          </cell>
          <cell r="M13916" t="str">
            <v>F</v>
          </cell>
          <cell r="N13916">
            <v>1</v>
          </cell>
        </row>
        <row r="13917">
          <cell r="F13917" t="str">
            <v>CMAU4884856</v>
          </cell>
          <cell r="G13917" t="str">
            <v>GR-2019/08-0062</v>
          </cell>
          <cell r="H13917" t="str">
            <v>201904-S0030, 201907-S0006</v>
          </cell>
          <cell r="I13917" t="str">
            <v>F</v>
          </cell>
          <cell r="J13917">
            <v>12764.34</v>
          </cell>
          <cell r="K13917">
            <v>12764.34</v>
          </cell>
          <cell r="L13917">
            <v>12764.34</v>
          </cell>
          <cell r="M13917" t="str">
            <v>F</v>
          </cell>
          <cell r="N13917">
            <v>1</v>
          </cell>
        </row>
        <row r="13918">
          <cell r="F13918" t="str">
            <v>CMAU4884856</v>
          </cell>
          <cell r="G13918" t="str">
            <v>GR-2019/08-0061</v>
          </cell>
          <cell r="H13918" t="str">
            <v>201906-S0010, 201906-S0061</v>
          </cell>
          <cell r="I13918" t="str">
            <v>F</v>
          </cell>
          <cell r="J13918">
            <v>47684.5</v>
          </cell>
          <cell r="K13918">
            <v>47684.5</v>
          </cell>
          <cell r="L13918">
            <v>47684.5</v>
          </cell>
          <cell r="M13918" t="str">
            <v>F</v>
          </cell>
          <cell r="N13918">
            <v>1</v>
          </cell>
        </row>
        <row r="13919">
          <cell r="F13919" t="str">
            <v>CMAU4884856</v>
          </cell>
          <cell r="G13919" t="str">
            <v>GR-2019/08-0060</v>
          </cell>
          <cell r="H13919" t="str">
            <v>201907-S0040, 201906-S0051, 201907-S0032</v>
          </cell>
          <cell r="I13919" t="str">
            <v>F</v>
          </cell>
          <cell r="J13919">
            <v>15396.88</v>
          </cell>
          <cell r="K13919">
            <v>15396.88</v>
          </cell>
          <cell r="L13919">
            <v>15396.88</v>
          </cell>
          <cell r="M13919" t="str">
            <v>F</v>
          </cell>
          <cell r="N13919">
            <v>1</v>
          </cell>
        </row>
        <row r="13920">
          <cell r="F13920" t="str">
            <v>CMAU4884856</v>
          </cell>
          <cell r="G13920" t="str">
            <v>GR-2019/08-0059</v>
          </cell>
          <cell r="H13920" t="str">
            <v>201812-S0055, 201803-S0062</v>
          </cell>
          <cell r="I13920" t="str">
            <v>F</v>
          </cell>
          <cell r="J13920">
            <v>85730.4</v>
          </cell>
          <cell r="K13920">
            <v>85730.4</v>
          </cell>
          <cell r="L13920">
            <v>85730.4</v>
          </cell>
          <cell r="M13920" t="str">
            <v>F</v>
          </cell>
          <cell r="N13920">
            <v>1</v>
          </cell>
        </row>
        <row r="13921">
          <cell r="F13921" t="str">
            <v>CMAU4884856</v>
          </cell>
          <cell r="G13921" t="str">
            <v>GR-2019/08-0058</v>
          </cell>
          <cell r="H13921" t="str">
            <v>201906-S0031</v>
          </cell>
          <cell r="I13921" t="str">
            <v>F</v>
          </cell>
          <cell r="J13921">
            <v>29825.51</v>
          </cell>
          <cell r="K13921">
            <v>29825.51</v>
          </cell>
          <cell r="L13921">
            <v>29825.51</v>
          </cell>
          <cell r="M13921" t="str">
            <v>F</v>
          </cell>
          <cell r="N13921">
            <v>1</v>
          </cell>
        </row>
        <row r="13922">
          <cell r="F13922" t="str">
            <v>CMAU4884856</v>
          </cell>
          <cell r="G13922" t="str">
            <v>GR-2019/08-0057</v>
          </cell>
          <cell r="H13922" t="str">
            <v>201904-S0045</v>
          </cell>
          <cell r="I13922" t="str">
            <v>F</v>
          </cell>
          <cell r="J13922">
            <v>72861.78</v>
          </cell>
          <cell r="K13922">
            <v>72861.78</v>
          </cell>
          <cell r="L13922">
            <v>72861.78</v>
          </cell>
          <cell r="M13922" t="str">
            <v>F</v>
          </cell>
          <cell r="N13922">
            <v>1</v>
          </cell>
        </row>
        <row r="13923">
          <cell r="G13923" t="str">
            <v>SPO-2019/09-0017</v>
          </cell>
        </row>
        <row r="13923">
          <cell r="I13923" t="str">
            <v>F</v>
          </cell>
          <cell r="J13923">
            <v>1740</v>
          </cell>
          <cell r="K13923">
            <v>1740</v>
          </cell>
          <cell r="L13923">
            <v>5220</v>
          </cell>
          <cell r="M13923" t="str">
            <v>F</v>
          </cell>
          <cell r="N13923">
            <v>3</v>
          </cell>
        </row>
        <row r="13924">
          <cell r="F13924" t="str">
            <v>CMAU4884856</v>
          </cell>
          <cell r="G13924" t="str">
            <v>GR-2019/08-0056</v>
          </cell>
          <cell r="H13924" t="str">
            <v>201907-S0021, 201906-S0026, 201907-S0074, 201906-S0052</v>
          </cell>
          <cell r="I13924" t="str">
            <v>F</v>
          </cell>
          <cell r="J13924">
            <v>48822.8</v>
          </cell>
          <cell r="K13924">
            <v>48822.8</v>
          </cell>
          <cell r="L13924">
            <v>48822.8</v>
          </cell>
          <cell r="M13924" t="str">
            <v>F</v>
          </cell>
          <cell r="N13924">
            <v>1</v>
          </cell>
        </row>
        <row r="13925">
          <cell r="G13925" t="str">
            <v>SPO-2019/08-0023, SPO-2019/09-0021</v>
          </cell>
        </row>
        <row r="13925">
          <cell r="I13925" t="str">
            <v>F</v>
          </cell>
          <cell r="J13925">
            <v>3915</v>
          </cell>
          <cell r="K13925">
            <v>3915</v>
          </cell>
          <cell r="L13925">
            <v>11745</v>
          </cell>
          <cell r="M13925" t="str">
            <v>F</v>
          </cell>
          <cell r="N13925">
            <v>3</v>
          </cell>
        </row>
        <row r="13926">
          <cell r="F13926" t="str">
            <v>CMAU4884856</v>
          </cell>
          <cell r="G13926" t="str">
            <v>GR-2019/08-0055</v>
          </cell>
          <cell r="H13926" t="str">
            <v>201906-S0024</v>
          </cell>
          <cell r="I13926" t="str">
            <v>F</v>
          </cell>
          <cell r="J13926">
            <v>4734.21</v>
          </cell>
          <cell r="K13926">
            <v>4734.21</v>
          </cell>
          <cell r="L13926">
            <v>4734.21</v>
          </cell>
          <cell r="M13926" t="str">
            <v>F</v>
          </cell>
          <cell r="N13926">
            <v>1</v>
          </cell>
        </row>
        <row r="13927">
          <cell r="F13927" t="str">
            <v>CMAU4884856</v>
          </cell>
          <cell r="G13927" t="str">
            <v>GR-2019/08-0054</v>
          </cell>
          <cell r="H13927" t="str">
            <v>201904-S0073</v>
          </cell>
          <cell r="I13927" t="str">
            <v>F</v>
          </cell>
          <cell r="J13927">
            <v>5641.12</v>
          </cell>
          <cell r="K13927">
            <v>5641.12</v>
          </cell>
          <cell r="L13927">
            <v>5641.12</v>
          </cell>
          <cell r="M13927" t="str">
            <v>F</v>
          </cell>
          <cell r="N13927">
            <v>1</v>
          </cell>
        </row>
        <row r="13928">
          <cell r="G13928" t="str">
            <v>GR-2019/08-0014</v>
          </cell>
        </row>
        <row r="13928">
          <cell r="I13928" t="str">
            <v>F</v>
          </cell>
          <cell r="J13928">
            <v>87.92</v>
          </cell>
          <cell r="K13928">
            <v>87.92</v>
          </cell>
          <cell r="L13928">
            <v>87.92</v>
          </cell>
          <cell r="M13928" t="str">
            <v>F</v>
          </cell>
          <cell r="N13928">
            <v>1</v>
          </cell>
        </row>
        <row r="13929">
          <cell r="G13929" t="str">
            <v>SPO-2019/09-0018</v>
          </cell>
        </row>
        <row r="13929">
          <cell r="I13929" t="str">
            <v>F</v>
          </cell>
          <cell r="J13929">
            <v>10700</v>
          </cell>
          <cell r="K13929">
            <v>10700</v>
          </cell>
          <cell r="L13929">
            <v>32100</v>
          </cell>
          <cell r="M13929" t="str">
            <v>F</v>
          </cell>
          <cell r="N13929">
            <v>3</v>
          </cell>
        </row>
        <row r="13930">
          <cell r="G13930" t="str">
            <v>GR-2019/08-0013</v>
          </cell>
        </row>
        <row r="13930">
          <cell r="I13930" t="str">
            <v>F</v>
          </cell>
          <cell r="J13930">
            <v>95.97</v>
          </cell>
          <cell r="K13930">
            <v>95.97</v>
          </cell>
          <cell r="L13930">
            <v>95.97</v>
          </cell>
          <cell r="M13930" t="str">
            <v>T</v>
          </cell>
          <cell r="N13930">
            <v>1</v>
          </cell>
        </row>
        <row r="13931">
          <cell r="G13931" t="str">
            <v>SPO-2019/09-0033</v>
          </cell>
        </row>
        <row r="13931">
          <cell r="I13931" t="str">
            <v>F</v>
          </cell>
          <cell r="J13931">
            <v>5900</v>
          </cell>
          <cell r="K13931">
            <v>5900</v>
          </cell>
          <cell r="L13931">
            <v>17700</v>
          </cell>
          <cell r="M13931" t="str">
            <v>F</v>
          </cell>
          <cell r="N13931">
            <v>3</v>
          </cell>
        </row>
        <row r="13932">
          <cell r="G13932" t="str">
            <v>GR-2019/08-0043</v>
          </cell>
        </row>
        <row r="13932">
          <cell r="I13932" t="str">
            <v>F</v>
          </cell>
          <cell r="J13932">
            <v>1550</v>
          </cell>
          <cell r="K13932">
            <v>1550</v>
          </cell>
          <cell r="L13932">
            <v>1550</v>
          </cell>
          <cell r="M13932" t="str">
            <v>F</v>
          </cell>
          <cell r="N13932">
            <v>1</v>
          </cell>
        </row>
        <row r="13933">
          <cell r="F13933" t="str">
            <v>DFSU6248467</v>
          </cell>
          <cell r="G13933" t="str">
            <v>GR-2019/08-0050</v>
          </cell>
          <cell r="H13933" t="str">
            <v>201903-S0026, 201904-S0060, 201908-S0003, 201905-S0041, 201907-S0028, 201812-S0048</v>
          </cell>
          <cell r="I13933" t="str">
            <v>F</v>
          </cell>
          <cell r="J13933">
            <v>21224.14</v>
          </cell>
          <cell r="K13933">
            <v>21224.14</v>
          </cell>
          <cell r="L13933">
            <v>88665.97</v>
          </cell>
          <cell r="M13933" t="str">
            <v>F</v>
          </cell>
          <cell r="N13933">
            <v>4.1776</v>
          </cell>
        </row>
        <row r="13934">
          <cell r="F13934" t="str">
            <v>CAIU7253595</v>
          </cell>
          <cell r="G13934" t="str">
            <v>GR-2019/08-0053</v>
          </cell>
          <cell r="H13934" t="str">
            <v>201906-S0004, 201906-S0030</v>
          </cell>
          <cell r="I13934" t="str">
            <v>F</v>
          </cell>
          <cell r="J13934">
            <v>11456</v>
          </cell>
          <cell r="K13934">
            <v>11456</v>
          </cell>
          <cell r="L13934">
            <v>47858.59</v>
          </cell>
          <cell r="M13934" t="str">
            <v>F</v>
          </cell>
          <cell r="N13934">
            <v>4.1776</v>
          </cell>
        </row>
        <row r="13935">
          <cell r="G13935" t="str">
            <v>SPO-2019/10-0021</v>
          </cell>
        </row>
        <row r="13935">
          <cell r="I13935" t="str">
            <v>F</v>
          </cell>
          <cell r="J13935">
            <v>5490</v>
          </cell>
          <cell r="K13935">
            <v>5490</v>
          </cell>
          <cell r="L13935">
            <v>16470</v>
          </cell>
          <cell r="M13935" t="str">
            <v>F</v>
          </cell>
          <cell r="N13935">
            <v>3</v>
          </cell>
        </row>
        <row r="13936">
          <cell r="F13936" t="str">
            <v>CAIU7253595</v>
          </cell>
          <cell r="G13936" t="str">
            <v>GR-2019/08-0052</v>
          </cell>
          <cell r="H13936" t="str">
            <v>201907-S0012, 201906-S0041</v>
          </cell>
          <cell r="I13936" t="str">
            <v>F</v>
          </cell>
          <cell r="J13936">
            <v>13853.6</v>
          </cell>
          <cell r="K13936">
            <v>13853.6</v>
          </cell>
          <cell r="L13936">
            <v>57874.8</v>
          </cell>
          <cell r="M13936" t="str">
            <v>F</v>
          </cell>
          <cell r="N13936">
            <v>4.1776</v>
          </cell>
        </row>
        <row r="13937">
          <cell r="G13937" t="str">
            <v>GR-2019/08-0007</v>
          </cell>
        </row>
        <row r="13937">
          <cell r="I13937" t="str">
            <v>F</v>
          </cell>
          <cell r="J13937">
            <v>287.91</v>
          </cell>
          <cell r="K13937">
            <v>287.91</v>
          </cell>
          <cell r="L13937">
            <v>287.91</v>
          </cell>
          <cell r="M13937" t="str">
            <v>T</v>
          </cell>
          <cell r="N13937">
            <v>1</v>
          </cell>
        </row>
        <row r="13938">
          <cell r="G13938" t="str">
            <v>SPO-2019/12-0034</v>
          </cell>
        </row>
        <row r="13938">
          <cell r="I13938" t="str">
            <v>F</v>
          </cell>
          <cell r="J13938">
            <v>126000</v>
          </cell>
          <cell r="K13938">
            <v>126000</v>
          </cell>
          <cell r="L13938">
            <v>378000</v>
          </cell>
          <cell r="M13938" t="str">
            <v>F</v>
          </cell>
          <cell r="N13938">
            <v>3</v>
          </cell>
        </row>
        <row r="13939">
          <cell r="G13939" t="str">
            <v>SPO-2019/10-0004</v>
          </cell>
        </row>
        <row r="13939">
          <cell r="I13939" t="str">
            <v>F</v>
          </cell>
          <cell r="J13939">
            <v>5767</v>
          </cell>
          <cell r="K13939">
            <v>5767</v>
          </cell>
          <cell r="L13939">
            <v>17301</v>
          </cell>
          <cell r="M13939" t="str">
            <v>F</v>
          </cell>
          <cell r="N13939">
            <v>3</v>
          </cell>
        </row>
        <row r="13940">
          <cell r="G13940" t="str">
            <v>SPO-2019/09-0032, SPO-2019/10-0023</v>
          </cell>
        </row>
        <row r="13940">
          <cell r="I13940" t="str">
            <v>F</v>
          </cell>
          <cell r="J13940">
            <v>23618.4</v>
          </cell>
          <cell r="K13940">
            <v>23618.4</v>
          </cell>
          <cell r="L13940">
            <v>70855.2</v>
          </cell>
          <cell r="M13940" t="str">
            <v>F</v>
          </cell>
          <cell r="N13940">
            <v>3</v>
          </cell>
        </row>
        <row r="13941">
          <cell r="G13941" t="str">
            <v>SPO-2019/10-0005</v>
          </cell>
        </row>
        <row r="13941">
          <cell r="I13941" t="str">
            <v>F</v>
          </cell>
          <cell r="J13941">
            <v>30100</v>
          </cell>
          <cell r="K13941">
            <v>30100</v>
          </cell>
          <cell r="L13941">
            <v>90300</v>
          </cell>
          <cell r="M13941" t="str">
            <v>F</v>
          </cell>
          <cell r="N13941">
            <v>3</v>
          </cell>
        </row>
        <row r="13942">
          <cell r="I13942" t="str">
            <v>F</v>
          </cell>
          <cell r="J13942">
            <v>400</v>
          </cell>
          <cell r="K13942">
            <v>400</v>
          </cell>
          <cell r="L13942">
            <v>1200</v>
          </cell>
          <cell r="M13942" t="str">
            <v>F</v>
          </cell>
          <cell r="N13942">
            <v>3</v>
          </cell>
        </row>
        <row r="13943">
          <cell r="G13943" t="str">
            <v>SPO-2020/07-0024</v>
          </cell>
        </row>
        <row r="13943">
          <cell r="I13943" t="str">
            <v>F</v>
          </cell>
          <cell r="J13943">
            <v>45760</v>
          </cell>
          <cell r="K13943">
            <v>45760</v>
          </cell>
          <cell r="L13943">
            <v>137280</v>
          </cell>
          <cell r="M13943" t="str">
            <v>F</v>
          </cell>
          <cell r="N13943">
            <v>3</v>
          </cell>
        </row>
        <row r="13944">
          <cell r="G13944" t="str">
            <v>SPO-2019/10-0020</v>
          </cell>
        </row>
        <row r="13944">
          <cell r="I13944" t="str">
            <v>F</v>
          </cell>
          <cell r="J13944">
            <v>9496</v>
          </cell>
          <cell r="K13944">
            <v>9496</v>
          </cell>
          <cell r="L13944">
            <v>28488</v>
          </cell>
          <cell r="M13944" t="str">
            <v>F</v>
          </cell>
          <cell r="N13944">
            <v>3</v>
          </cell>
        </row>
        <row r="13945">
          <cell r="G13945" t="str">
            <v>SPO-2020/12-0002, SPO-2020/11-0031, SPO-2020/08-0012, SPO-2019/09-0041, SPO-2020/05-0008, SPO-2019/11-0013, SPO-2020/07-0002, SPO-2020/10-0046, SPO-2020/12-0004, SPO-2020/11-0030, SPO-2019/12-0027</v>
          </cell>
        </row>
        <row r="13945">
          <cell r="I13945" t="str">
            <v>F</v>
          </cell>
          <cell r="J13945">
            <v>103896.99</v>
          </cell>
          <cell r="K13945">
            <v>103896.99</v>
          </cell>
          <cell r="L13945">
            <v>311690.97</v>
          </cell>
          <cell r="M13945" t="str">
            <v>F</v>
          </cell>
          <cell r="N13945">
            <v>3</v>
          </cell>
        </row>
        <row r="13946">
          <cell r="G13946" t="str">
            <v>SPO-2020/01-0006, SPO-2019/09-0030, SPO-2019/10-0028, SPO-2019/09-0007, SPO-2019/12-0004</v>
          </cell>
        </row>
        <row r="13946">
          <cell r="I13946" t="str">
            <v>F</v>
          </cell>
          <cell r="J13946">
            <v>103683</v>
          </cell>
          <cell r="K13946">
            <v>103683</v>
          </cell>
          <cell r="L13946">
            <v>311049</v>
          </cell>
          <cell r="M13946" t="str">
            <v>F</v>
          </cell>
          <cell r="N13946">
            <v>3</v>
          </cell>
        </row>
        <row r="13947">
          <cell r="G13947" t="str">
            <v>SPO-2019/10-0026</v>
          </cell>
        </row>
        <row r="13947">
          <cell r="I13947" t="str">
            <v>F</v>
          </cell>
          <cell r="J13947">
            <v>41800</v>
          </cell>
          <cell r="K13947">
            <v>41800</v>
          </cell>
          <cell r="L13947">
            <v>125400</v>
          </cell>
          <cell r="M13947" t="str">
            <v>F</v>
          </cell>
          <cell r="N13947">
            <v>3</v>
          </cell>
        </row>
        <row r="13948">
          <cell r="G13948" t="str">
            <v>SPO-2019/09-0031</v>
          </cell>
        </row>
        <row r="13948">
          <cell r="I13948" t="str">
            <v>F</v>
          </cell>
          <cell r="J13948">
            <v>3456</v>
          </cell>
          <cell r="K13948">
            <v>3456</v>
          </cell>
          <cell r="L13948">
            <v>3456</v>
          </cell>
          <cell r="M13948" t="str">
            <v>F</v>
          </cell>
          <cell r="N13948">
            <v>1</v>
          </cell>
        </row>
        <row r="13949">
          <cell r="G13949" t="str">
            <v>SPO-2019/12-0036, SPO-2019/11-0031, SPO-2019/11-0011</v>
          </cell>
        </row>
        <row r="13949">
          <cell r="I13949" t="str">
            <v>F</v>
          </cell>
          <cell r="J13949">
            <v>50300</v>
          </cell>
          <cell r="K13949">
            <v>50300</v>
          </cell>
          <cell r="L13949">
            <v>150900</v>
          </cell>
          <cell r="M13949" t="str">
            <v>F</v>
          </cell>
          <cell r="N13949">
            <v>3</v>
          </cell>
        </row>
        <row r="13950">
          <cell r="G13950" t="str">
            <v>SPO-2019/09-0024</v>
          </cell>
        </row>
        <row r="13950">
          <cell r="I13950" t="str">
            <v>F</v>
          </cell>
          <cell r="J13950">
            <v>6000</v>
          </cell>
          <cell r="K13950">
            <v>6000</v>
          </cell>
          <cell r="L13950">
            <v>18000</v>
          </cell>
          <cell r="M13950" t="str">
            <v>F</v>
          </cell>
          <cell r="N13950">
            <v>3</v>
          </cell>
        </row>
        <row r="13951">
          <cell r="G13951" t="str">
            <v>SPO-2019/09-0013</v>
          </cell>
        </row>
        <row r="13951">
          <cell r="I13951" t="str">
            <v>F</v>
          </cell>
          <cell r="J13951">
            <v>19488</v>
          </cell>
          <cell r="K13951">
            <v>19488</v>
          </cell>
          <cell r="L13951">
            <v>58464</v>
          </cell>
          <cell r="M13951" t="str">
            <v>F</v>
          </cell>
          <cell r="N13951">
            <v>3</v>
          </cell>
        </row>
        <row r="13952">
          <cell r="G13952" t="str">
            <v>GR-2019/08-0005</v>
          </cell>
        </row>
        <row r="13952">
          <cell r="I13952" t="str">
            <v>F</v>
          </cell>
          <cell r="J13952">
            <v>123.5</v>
          </cell>
          <cell r="K13952">
            <v>123.5</v>
          </cell>
          <cell r="L13952">
            <v>123.5</v>
          </cell>
          <cell r="M13952" t="str">
            <v>T</v>
          </cell>
          <cell r="N13952">
            <v>1</v>
          </cell>
        </row>
        <row r="13953">
          <cell r="G13953" t="str">
            <v>SPO-2019/09-0012, SPO-2019/09-0032</v>
          </cell>
        </row>
        <row r="13953">
          <cell r="I13953" t="str">
            <v>F</v>
          </cell>
          <cell r="J13953">
            <v>7153.9</v>
          </cell>
          <cell r="K13953">
            <v>7153.9</v>
          </cell>
          <cell r="L13953">
            <v>21461.7</v>
          </cell>
          <cell r="M13953" t="str">
            <v>F</v>
          </cell>
          <cell r="N13953">
            <v>3</v>
          </cell>
        </row>
        <row r="13954">
          <cell r="G13954" t="str">
            <v>SPO-2019/10-0006, SPO-2019/08-0027</v>
          </cell>
        </row>
        <row r="13954">
          <cell r="I13954" t="str">
            <v>F</v>
          </cell>
          <cell r="J13954">
            <v>22592</v>
          </cell>
          <cell r="K13954">
            <v>22592</v>
          </cell>
          <cell r="L13954">
            <v>67776</v>
          </cell>
          <cell r="M13954" t="str">
            <v>F</v>
          </cell>
          <cell r="N13954">
            <v>3</v>
          </cell>
        </row>
        <row r="13955">
          <cell r="G13955" t="str">
            <v>SPO-2020/01-0035, SPO-2019/11-0041, SPO-2019/08-0020, SPO-2019/10-0009, SPO-2019/09-0047, SPO-2019/10-0007, SPO-2020/07-0005, SPO-2019/11-0010, SPO-2021/01-0079, SPO-2019/12-0045, SPO-2019/12-0052, SPO-2019/10-0008, SPO-2019/10-0012, SPO-2020/05-0032, SPO-2019/11-0031</v>
          </cell>
        </row>
        <row r="13955">
          <cell r="I13955" t="str">
            <v>F</v>
          </cell>
          <cell r="J13955">
            <v>176580</v>
          </cell>
          <cell r="K13955">
            <v>176580</v>
          </cell>
          <cell r="L13955">
            <v>529740</v>
          </cell>
          <cell r="M13955" t="str">
            <v>F</v>
          </cell>
          <cell r="N13955">
            <v>3</v>
          </cell>
        </row>
        <row r="13956">
          <cell r="G13956" t="str">
            <v>SPO-2019/09-0041</v>
          </cell>
        </row>
        <row r="13956">
          <cell r="I13956" t="str">
            <v>F</v>
          </cell>
          <cell r="J13956">
            <v>7068</v>
          </cell>
          <cell r="K13956">
            <v>7068</v>
          </cell>
          <cell r="L13956">
            <v>21204</v>
          </cell>
          <cell r="M13956" t="str">
            <v>F</v>
          </cell>
          <cell r="N13956">
            <v>3</v>
          </cell>
        </row>
        <row r="13957">
          <cell r="G13957" t="str">
            <v>GR-2019/08-0003</v>
          </cell>
        </row>
        <row r="13957">
          <cell r="I13957" t="str">
            <v>F</v>
          </cell>
          <cell r="J13957">
            <v>1374.45</v>
          </cell>
          <cell r="K13957">
            <v>1374.45</v>
          </cell>
          <cell r="L13957">
            <v>1374.45</v>
          </cell>
          <cell r="M13957" t="str">
            <v>F</v>
          </cell>
          <cell r="N13957">
            <v>1</v>
          </cell>
        </row>
        <row r="13958">
          <cell r="G13958" t="str">
            <v>SPO-2019/09-0039, SPO-2019/11-0036, SPO-2019/10-0010</v>
          </cell>
        </row>
        <row r="13958">
          <cell r="I13958" t="str">
            <v>F</v>
          </cell>
          <cell r="J13958">
            <v>116250</v>
          </cell>
          <cell r="K13958">
            <v>116250</v>
          </cell>
          <cell r="L13958">
            <v>348750</v>
          </cell>
          <cell r="M13958" t="str">
            <v>F</v>
          </cell>
          <cell r="N13958">
            <v>3</v>
          </cell>
        </row>
        <row r="13959">
          <cell r="G13959" t="str">
            <v>SPO-2019/09-0043</v>
          </cell>
        </row>
        <row r="13959">
          <cell r="I13959" t="str">
            <v>F</v>
          </cell>
          <cell r="J13959">
            <v>36120</v>
          </cell>
          <cell r="K13959">
            <v>36120</v>
          </cell>
          <cell r="L13959">
            <v>108360</v>
          </cell>
          <cell r="M13959" t="str">
            <v>F</v>
          </cell>
          <cell r="N13959">
            <v>3</v>
          </cell>
        </row>
        <row r="13960">
          <cell r="F13960" t="str">
            <v>TCNU5094081</v>
          </cell>
          <cell r="G13960" t="str">
            <v>GR-2019/08-0049</v>
          </cell>
          <cell r="H13960" t="str">
            <v>201906-S0032, POO201803002, 201801-S0009, POO201712004</v>
          </cell>
          <cell r="I13960" t="str">
            <v>F</v>
          </cell>
          <cell r="J13960">
            <v>25362</v>
          </cell>
          <cell r="K13960">
            <v>25362</v>
          </cell>
          <cell r="L13960">
            <v>105952.29</v>
          </cell>
          <cell r="M13960" t="str">
            <v>F</v>
          </cell>
          <cell r="N13960">
            <v>4.1776</v>
          </cell>
        </row>
        <row r="13961">
          <cell r="G13961" t="str">
            <v>SPO-2019/10-0017, SPO-2019/08-0006, SPO-2019/09-0024</v>
          </cell>
        </row>
        <row r="13961">
          <cell r="I13961" t="str">
            <v>F</v>
          </cell>
          <cell r="J13961">
            <v>29800</v>
          </cell>
          <cell r="K13961">
            <v>29800</v>
          </cell>
          <cell r="L13961">
            <v>89400</v>
          </cell>
          <cell r="M13961" t="str">
            <v>F</v>
          </cell>
          <cell r="N13961">
            <v>3</v>
          </cell>
        </row>
        <row r="13962">
          <cell r="G13962" t="str">
            <v>SPO-2019/10-0005</v>
          </cell>
        </row>
        <row r="13962">
          <cell r="I13962" t="str">
            <v>F</v>
          </cell>
          <cell r="J13962">
            <v>2448</v>
          </cell>
          <cell r="K13962">
            <v>2448</v>
          </cell>
          <cell r="L13962">
            <v>7344</v>
          </cell>
          <cell r="M13962" t="str">
            <v>F</v>
          </cell>
          <cell r="N13962">
            <v>3</v>
          </cell>
        </row>
        <row r="13963">
          <cell r="G13963" t="str">
            <v>GR-2019/08-0002</v>
          </cell>
        </row>
        <row r="13963">
          <cell r="I13963" t="str">
            <v>F</v>
          </cell>
          <cell r="J13963">
            <v>209.2</v>
          </cell>
          <cell r="K13963">
            <v>209.2</v>
          </cell>
          <cell r="L13963">
            <v>209.2</v>
          </cell>
          <cell r="M13963" t="str">
            <v>T</v>
          </cell>
          <cell r="N13963">
            <v>1</v>
          </cell>
        </row>
        <row r="13964">
          <cell r="F13964" t="str">
            <v>TGBU6475950</v>
          </cell>
          <cell r="G13964" t="str">
            <v>GR-2019/08-0048</v>
          </cell>
          <cell r="H13964" t="str">
            <v>201907-S0015, 201905-S0033, 201905-S0020, 201811-S0042, 201907-S0014</v>
          </cell>
          <cell r="I13964" t="str">
            <v>F</v>
          </cell>
          <cell r="J13964">
            <v>22618.42</v>
          </cell>
          <cell r="K13964">
            <v>22618.42</v>
          </cell>
          <cell r="L13964">
            <v>94490.71</v>
          </cell>
          <cell r="M13964" t="str">
            <v>F</v>
          </cell>
          <cell r="N13964">
            <v>4.1776</v>
          </cell>
        </row>
        <row r="13965">
          <cell r="F13965" t="str">
            <v>GESU5693324</v>
          </cell>
          <cell r="G13965" t="str">
            <v>GR-2019/08-0042</v>
          </cell>
          <cell r="H13965" t="str">
            <v>201801-S0009, 201905-S0044, 201906-S0032, 201907-S0056, 201905-S0004, 201903-S0021, 201905-S0025, 201905-S0056, 201905-S0059, 201804-S0020, 201904-S0011</v>
          </cell>
          <cell r="I13965" t="str">
            <v>F</v>
          </cell>
          <cell r="J13965">
            <v>81585.25</v>
          </cell>
          <cell r="K13965">
            <v>81585.25</v>
          </cell>
          <cell r="L13965">
            <v>340830.54</v>
          </cell>
          <cell r="M13965" t="str">
            <v>F</v>
          </cell>
          <cell r="N13965">
            <v>4.1776</v>
          </cell>
        </row>
        <row r="13966">
          <cell r="G13966" t="str">
            <v>SPO-2019/09-0016</v>
          </cell>
        </row>
        <row r="13966">
          <cell r="I13966" t="str">
            <v>F</v>
          </cell>
          <cell r="J13966">
            <v>2650</v>
          </cell>
          <cell r="K13966">
            <v>2650</v>
          </cell>
          <cell r="L13966">
            <v>7950</v>
          </cell>
          <cell r="M13966" t="str">
            <v>F</v>
          </cell>
          <cell r="N13966">
            <v>3</v>
          </cell>
        </row>
        <row r="13967">
          <cell r="F13967" t="str">
            <v>MSKU9799552</v>
          </cell>
          <cell r="G13967" t="str">
            <v>GR-2019/08-0030</v>
          </cell>
        </row>
        <row r="13967">
          <cell r="I13967" t="str">
            <v>F</v>
          </cell>
          <cell r="J13967">
            <v>16342.97</v>
          </cell>
          <cell r="K13967">
            <v>16342.97</v>
          </cell>
          <cell r="L13967">
            <v>16342.97</v>
          </cell>
          <cell r="M13967" t="str">
            <v>F</v>
          </cell>
          <cell r="N13967">
            <v>1</v>
          </cell>
        </row>
        <row r="13968">
          <cell r="I13968" t="str">
            <v>F</v>
          </cell>
          <cell r="J13968">
            <v>1482</v>
          </cell>
          <cell r="K13968">
            <v>1482</v>
          </cell>
          <cell r="L13968">
            <v>4446</v>
          </cell>
          <cell r="M13968" t="str">
            <v>F</v>
          </cell>
          <cell r="N13968">
            <v>3</v>
          </cell>
        </row>
        <row r="13969">
          <cell r="F13969" t="str">
            <v>MSKU9799552</v>
          </cell>
          <cell r="G13969" t="str">
            <v>GR-2019/08-0032</v>
          </cell>
          <cell r="H13969" t="str">
            <v>201906-S0020, 201906-S0002, 201906-S0062, 201907-S0025, 201906-S0058, 201905-S0051, 201906-S0029, 201906-S0053</v>
          </cell>
          <cell r="I13969" t="str">
            <v>F</v>
          </cell>
          <cell r="J13969">
            <v>147130.78</v>
          </cell>
          <cell r="K13969">
            <v>147130.78</v>
          </cell>
          <cell r="L13969">
            <v>147130.78</v>
          </cell>
          <cell r="M13969" t="str">
            <v>F</v>
          </cell>
          <cell r="N13969">
            <v>1</v>
          </cell>
        </row>
        <row r="13970">
          <cell r="G13970" t="str">
            <v>GR-2019/07-0065</v>
          </cell>
        </row>
        <row r="13970">
          <cell r="I13970" t="str">
            <v>F</v>
          </cell>
          <cell r="J13970">
            <v>268.2</v>
          </cell>
          <cell r="K13970">
            <v>268.2</v>
          </cell>
          <cell r="L13970">
            <v>268.2</v>
          </cell>
          <cell r="M13970" t="str">
            <v>F</v>
          </cell>
          <cell r="N13970">
            <v>1</v>
          </cell>
        </row>
        <row r="13971">
          <cell r="G13971" t="str">
            <v>GR-2019/07-0066</v>
          </cell>
        </row>
        <row r="13971">
          <cell r="I13971" t="str">
            <v>F</v>
          </cell>
          <cell r="J13971">
            <v>364.56</v>
          </cell>
          <cell r="K13971">
            <v>364.56</v>
          </cell>
          <cell r="L13971">
            <v>364.56</v>
          </cell>
          <cell r="M13971" t="str">
            <v>T</v>
          </cell>
          <cell r="N13971">
            <v>1</v>
          </cell>
        </row>
        <row r="13972">
          <cell r="G13972" t="str">
            <v>SPO-2019/09-0033, SPO-2019/09-0016</v>
          </cell>
        </row>
        <row r="13972">
          <cell r="I13972" t="str">
            <v>F</v>
          </cell>
          <cell r="J13972">
            <v>28520</v>
          </cell>
          <cell r="K13972">
            <v>28520</v>
          </cell>
          <cell r="L13972">
            <v>85560</v>
          </cell>
          <cell r="M13972" t="str">
            <v>F</v>
          </cell>
          <cell r="N13972">
            <v>3</v>
          </cell>
        </row>
        <row r="13973">
          <cell r="F13973" t="str">
            <v>MSKU9799552</v>
          </cell>
          <cell r="G13973" t="str">
            <v>GR-2019/08-0031</v>
          </cell>
          <cell r="H13973" t="str">
            <v>201905-S0007</v>
          </cell>
          <cell r="I13973" t="str">
            <v>F</v>
          </cell>
          <cell r="J13973">
            <v>6183.48</v>
          </cell>
          <cell r="K13973">
            <v>6183.48</v>
          </cell>
          <cell r="L13973">
            <v>6183.48</v>
          </cell>
          <cell r="M13973" t="str">
            <v>F</v>
          </cell>
          <cell r="N13973">
            <v>1</v>
          </cell>
        </row>
        <row r="13974">
          <cell r="F13974" t="str">
            <v>MSKU9799552</v>
          </cell>
          <cell r="G13974" t="str">
            <v>GR-2019/08-0029</v>
          </cell>
          <cell r="H13974" t="str">
            <v>201903-S0007</v>
          </cell>
          <cell r="I13974" t="str">
            <v>F</v>
          </cell>
          <cell r="J13974">
            <v>903</v>
          </cell>
          <cell r="K13974">
            <v>903</v>
          </cell>
          <cell r="L13974">
            <v>903</v>
          </cell>
          <cell r="M13974" t="str">
            <v>F</v>
          </cell>
          <cell r="N13974">
            <v>1</v>
          </cell>
        </row>
        <row r="13975">
          <cell r="F13975" t="str">
            <v>MSKU9799552</v>
          </cell>
          <cell r="G13975" t="str">
            <v>GR-2019/08-0028</v>
          </cell>
          <cell r="H13975" t="str">
            <v>201906-S0012</v>
          </cell>
          <cell r="I13975" t="str">
            <v>F</v>
          </cell>
          <cell r="J13975">
            <v>6584.76</v>
          </cell>
          <cell r="K13975">
            <v>6584.76</v>
          </cell>
          <cell r="L13975">
            <v>6584.76</v>
          </cell>
          <cell r="M13975" t="str">
            <v>F</v>
          </cell>
          <cell r="N13975">
            <v>1</v>
          </cell>
        </row>
        <row r="13976">
          <cell r="F13976" t="str">
            <v>MSKU9799552</v>
          </cell>
          <cell r="G13976" t="str">
            <v>GR-2019/08-0027</v>
          </cell>
          <cell r="H13976" t="str">
            <v>201905-S0060, 201907-S0011</v>
          </cell>
          <cell r="I13976" t="str">
            <v>F</v>
          </cell>
          <cell r="J13976">
            <v>12069.93</v>
          </cell>
          <cell r="K13976">
            <v>12069.93</v>
          </cell>
          <cell r="L13976">
            <v>12069.93</v>
          </cell>
          <cell r="M13976" t="str">
            <v>F</v>
          </cell>
          <cell r="N13976">
            <v>1</v>
          </cell>
        </row>
        <row r="13977">
          <cell r="G13977" t="str">
            <v>SPO-2019/10-0005</v>
          </cell>
        </row>
        <row r="13977">
          <cell r="I13977" t="str">
            <v>F</v>
          </cell>
          <cell r="J13977">
            <v>8400</v>
          </cell>
          <cell r="K13977">
            <v>8400</v>
          </cell>
          <cell r="L13977">
            <v>25200</v>
          </cell>
          <cell r="M13977" t="str">
            <v>F</v>
          </cell>
          <cell r="N13977">
            <v>3</v>
          </cell>
        </row>
        <row r="13978">
          <cell r="G13978" t="str">
            <v>SPO-2019/08-0009</v>
          </cell>
        </row>
        <row r="13978">
          <cell r="I13978" t="str">
            <v>F</v>
          </cell>
          <cell r="J13978">
            <v>340</v>
          </cell>
          <cell r="K13978">
            <v>340</v>
          </cell>
          <cell r="L13978">
            <v>1020</v>
          </cell>
          <cell r="M13978" t="str">
            <v>F</v>
          </cell>
          <cell r="N13978">
            <v>3</v>
          </cell>
        </row>
        <row r="13979">
          <cell r="F13979" t="str">
            <v>MSKU9799552</v>
          </cell>
          <cell r="G13979" t="str">
            <v>GR-2019/08-0026</v>
          </cell>
          <cell r="H13979" t="str">
            <v>201906-S0036, 201906-S0011, 201907-S0040, 201907-S0032, 201906-S0051, 201904-S0052, 201906-S0047</v>
          </cell>
          <cell r="I13979" t="str">
            <v>F</v>
          </cell>
          <cell r="J13979">
            <v>121285.04</v>
          </cell>
          <cell r="K13979">
            <v>121285.04</v>
          </cell>
          <cell r="L13979">
            <v>121285.04</v>
          </cell>
          <cell r="M13979" t="str">
            <v>F</v>
          </cell>
          <cell r="N13979">
            <v>1</v>
          </cell>
        </row>
        <row r="13980">
          <cell r="F13980" t="str">
            <v>MSKU9799552</v>
          </cell>
          <cell r="G13980" t="str">
            <v>GR-2019/08-0015</v>
          </cell>
          <cell r="H13980" t="str">
            <v>201810-S0098, 201812-S0055, 201907-S0030</v>
          </cell>
          <cell r="I13980" t="str">
            <v>F</v>
          </cell>
          <cell r="J13980">
            <v>41613.23</v>
          </cell>
          <cell r="K13980">
            <v>41613.23</v>
          </cell>
          <cell r="L13980">
            <v>41613.23</v>
          </cell>
          <cell r="M13980" t="str">
            <v>F</v>
          </cell>
          <cell r="N13980">
            <v>1</v>
          </cell>
        </row>
        <row r="13981">
          <cell r="F13981" t="str">
            <v>MSKU9799552</v>
          </cell>
          <cell r="G13981" t="str">
            <v>GR-2019/08-0034</v>
          </cell>
          <cell r="H13981" t="str">
            <v>201905-S0054</v>
          </cell>
          <cell r="I13981" t="str">
            <v>F</v>
          </cell>
          <cell r="J13981">
            <v>1061.02</v>
          </cell>
          <cell r="K13981">
            <v>1061.02</v>
          </cell>
          <cell r="L13981">
            <v>1061.02</v>
          </cell>
          <cell r="M13981" t="str">
            <v>F</v>
          </cell>
          <cell r="N13981">
            <v>1</v>
          </cell>
        </row>
        <row r="13982">
          <cell r="F13982" t="str">
            <v>MSKU9799552</v>
          </cell>
          <cell r="G13982" t="str">
            <v>GR-2019/08-0025</v>
          </cell>
          <cell r="H13982" t="str">
            <v>201810-S0054</v>
          </cell>
          <cell r="I13982" t="str">
            <v>F</v>
          </cell>
          <cell r="J13982">
            <v>7119.03</v>
          </cell>
          <cell r="K13982">
            <v>7119.03</v>
          </cell>
          <cell r="L13982">
            <v>7119.03</v>
          </cell>
          <cell r="M13982" t="str">
            <v>F</v>
          </cell>
          <cell r="N13982">
            <v>1</v>
          </cell>
        </row>
        <row r="13983">
          <cell r="F13983" t="str">
            <v>MSKU9799552</v>
          </cell>
          <cell r="G13983" t="str">
            <v>GR-2019/08-0024</v>
          </cell>
          <cell r="H13983" t="str">
            <v>201907-S0046, 201905-S0052</v>
          </cell>
          <cell r="I13983" t="str">
            <v>F</v>
          </cell>
          <cell r="J13983">
            <v>14235.95</v>
          </cell>
          <cell r="K13983">
            <v>14235.95</v>
          </cell>
          <cell r="L13983">
            <v>14235.95</v>
          </cell>
          <cell r="M13983" t="str">
            <v>F</v>
          </cell>
          <cell r="N13983">
            <v>1</v>
          </cell>
        </row>
        <row r="13984">
          <cell r="F13984" t="str">
            <v>MSKU9799552</v>
          </cell>
          <cell r="G13984" t="str">
            <v>GR-2019/08-0023</v>
          </cell>
          <cell r="H13984" t="str">
            <v>201903-S0017, 201905-S0063</v>
          </cell>
          <cell r="I13984" t="str">
            <v>F</v>
          </cell>
          <cell r="J13984">
            <v>32896.42</v>
          </cell>
          <cell r="K13984">
            <v>32896.42</v>
          </cell>
          <cell r="L13984">
            <v>32896.42</v>
          </cell>
          <cell r="M13984" t="str">
            <v>F</v>
          </cell>
          <cell r="N13984">
            <v>1</v>
          </cell>
        </row>
        <row r="13985">
          <cell r="F13985" t="str">
            <v>MSKU9799552</v>
          </cell>
          <cell r="G13985" t="str">
            <v>GR-2019/08-0022</v>
          </cell>
          <cell r="H13985" t="str">
            <v>201904-S0045</v>
          </cell>
          <cell r="I13985" t="str">
            <v>F</v>
          </cell>
          <cell r="J13985">
            <v>40639.38</v>
          </cell>
          <cell r="K13985">
            <v>40639.38</v>
          </cell>
          <cell r="L13985">
            <v>40639.38</v>
          </cell>
          <cell r="M13985" t="str">
            <v>F</v>
          </cell>
          <cell r="N13985">
            <v>1</v>
          </cell>
        </row>
        <row r="13986">
          <cell r="F13986" t="str">
            <v>MSKU9799552</v>
          </cell>
          <cell r="G13986" t="str">
            <v>GR-2019/08-0021</v>
          </cell>
          <cell r="H13986" t="str">
            <v>201906-S0042</v>
          </cell>
          <cell r="I13986" t="str">
            <v>F</v>
          </cell>
          <cell r="J13986">
            <v>22875.36</v>
          </cell>
          <cell r="K13986">
            <v>22875.36</v>
          </cell>
          <cell r="L13986">
            <v>22875.36</v>
          </cell>
          <cell r="M13986" t="str">
            <v>F</v>
          </cell>
          <cell r="N13986">
            <v>1</v>
          </cell>
        </row>
        <row r="13987">
          <cell r="F13987" t="str">
            <v>MSKU9799552</v>
          </cell>
          <cell r="G13987" t="str">
            <v>GR-2019/08-0020</v>
          </cell>
          <cell r="H13987" t="str">
            <v>201905-S0027, 201906-S0026</v>
          </cell>
          <cell r="I13987" t="str">
            <v>F</v>
          </cell>
          <cell r="J13987">
            <v>12083.28</v>
          </cell>
          <cell r="K13987">
            <v>12083.28</v>
          </cell>
          <cell r="L13987">
            <v>12083.28</v>
          </cell>
          <cell r="M13987" t="str">
            <v>F</v>
          </cell>
          <cell r="N13987">
            <v>1</v>
          </cell>
        </row>
        <row r="13988">
          <cell r="F13988" t="str">
            <v>MSKU9799552</v>
          </cell>
          <cell r="G13988" t="str">
            <v>GR-2019/08-0019</v>
          </cell>
          <cell r="H13988" t="str">
            <v>201904-S0073</v>
          </cell>
          <cell r="I13988" t="str">
            <v>F</v>
          </cell>
          <cell r="J13988">
            <v>28205.6</v>
          </cell>
          <cell r="K13988">
            <v>28205.6</v>
          </cell>
          <cell r="L13988">
            <v>28205.6</v>
          </cell>
          <cell r="M13988" t="str">
            <v>F</v>
          </cell>
          <cell r="N13988">
            <v>1</v>
          </cell>
        </row>
        <row r="13989">
          <cell r="F13989" t="str">
            <v>MSKU9799552</v>
          </cell>
          <cell r="G13989" t="str">
            <v>GR-2019/08-0018</v>
          </cell>
          <cell r="H13989" t="str">
            <v>201907-S0048, 201905-S0062, 201906-S0024</v>
          </cell>
          <cell r="I13989" t="str">
            <v>F</v>
          </cell>
          <cell r="J13989">
            <v>40983.46</v>
          </cell>
          <cell r="K13989">
            <v>40983.46</v>
          </cell>
          <cell r="L13989">
            <v>40983.46</v>
          </cell>
          <cell r="M13989" t="str">
            <v>F</v>
          </cell>
          <cell r="N13989">
            <v>1</v>
          </cell>
        </row>
        <row r="13990">
          <cell r="G13990" t="str">
            <v>SPO-2019/11-0013</v>
          </cell>
        </row>
        <row r="13990">
          <cell r="I13990" t="str">
            <v>F</v>
          </cell>
          <cell r="J13990">
            <v>128</v>
          </cell>
          <cell r="K13990">
            <v>128</v>
          </cell>
          <cell r="L13990">
            <v>384</v>
          </cell>
          <cell r="M13990" t="str">
            <v>F</v>
          </cell>
          <cell r="N13990">
            <v>3</v>
          </cell>
        </row>
        <row r="13991">
          <cell r="G13991" t="str">
            <v>SPO-2019/09-0012</v>
          </cell>
        </row>
        <row r="13991">
          <cell r="I13991" t="str">
            <v>F</v>
          </cell>
          <cell r="J13991">
            <v>7500</v>
          </cell>
          <cell r="K13991">
            <v>7500</v>
          </cell>
          <cell r="L13991">
            <v>22500</v>
          </cell>
          <cell r="M13991" t="str">
            <v>F</v>
          </cell>
          <cell r="N13991">
            <v>3</v>
          </cell>
        </row>
        <row r="13992">
          <cell r="G13992" t="str">
            <v>SPO-2019/09-0008</v>
          </cell>
        </row>
        <row r="13992">
          <cell r="I13992" t="str">
            <v>F</v>
          </cell>
          <cell r="J13992">
            <v>3060</v>
          </cell>
          <cell r="K13992">
            <v>3060</v>
          </cell>
          <cell r="L13992">
            <v>9180</v>
          </cell>
          <cell r="M13992" t="str">
            <v>F</v>
          </cell>
          <cell r="N13992">
            <v>3</v>
          </cell>
        </row>
        <row r="13993">
          <cell r="G13993" t="str">
            <v>SPO-2019/09-0021</v>
          </cell>
        </row>
        <row r="13993">
          <cell r="I13993" t="str">
            <v>F</v>
          </cell>
          <cell r="J13993">
            <v>4200</v>
          </cell>
          <cell r="K13993">
            <v>4200</v>
          </cell>
          <cell r="L13993">
            <v>12600</v>
          </cell>
          <cell r="M13993" t="str">
            <v>F</v>
          </cell>
          <cell r="N13993">
            <v>3</v>
          </cell>
        </row>
        <row r="13994">
          <cell r="F13994" t="str">
            <v>MSKU9799552</v>
          </cell>
          <cell r="G13994" t="str">
            <v>GR-2019/08-0017</v>
          </cell>
          <cell r="H13994" t="str">
            <v>201907-S0008, 201906-S0050, 201906-S0022</v>
          </cell>
          <cell r="I13994" t="str">
            <v>F</v>
          </cell>
          <cell r="J13994">
            <v>10583.91</v>
          </cell>
          <cell r="K13994">
            <v>10583.91</v>
          </cell>
          <cell r="L13994">
            <v>10583.91</v>
          </cell>
          <cell r="M13994" t="str">
            <v>F</v>
          </cell>
          <cell r="N13994">
            <v>1</v>
          </cell>
        </row>
        <row r="13995">
          <cell r="I13995" t="str">
            <v>F</v>
          </cell>
          <cell r="J13995">
            <v>56</v>
          </cell>
          <cell r="K13995">
            <v>56</v>
          </cell>
          <cell r="L13995">
            <v>168</v>
          </cell>
          <cell r="M13995" t="str">
            <v>F</v>
          </cell>
          <cell r="N13995">
            <v>3</v>
          </cell>
        </row>
        <row r="13996">
          <cell r="G13996" t="str">
            <v>GR-2019/07-0063</v>
          </cell>
        </row>
        <row r="13996">
          <cell r="I13996" t="str">
            <v>F</v>
          </cell>
          <cell r="J13996">
            <v>3402.08</v>
          </cell>
          <cell r="K13996">
            <v>3402.08</v>
          </cell>
          <cell r="L13996">
            <v>3402.08</v>
          </cell>
          <cell r="M13996" t="str">
            <v>T</v>
          </cell>
          <cell r="N13996">
            <v>1</v>
          </cell>
        </row>
        <row r="13997">
          <cell r="I13997" t="str">
            <v>T</v>
          </cell>
          <cell r="J13997">
            <v>129.48</v>
          </cell>
          <cell r="K13997">
            <v>129.48</v>
          </cell>
          <cell r="L13997">
            <v>129.48</v>
          </cell>
          <cell r="M13997" t="str">
            <v>F</v>
          </cell>
          <cell r="N13997">
            <v>1</v>
          </cell>
        </row>
        <row r="13998">
          <cell r="G13998" t="str">
            <v>GR-2019/08-0004</v>
          </cell>
        </row>
        <row r="13998">
          <cell r="I13998" t="str">
            <v>F</v>
          </cell>
          <cell r="J13998">
            <v>1819.13</v>
          </cell>
          <cell r="K13998">
            <v>1819.13</v>
          </cell>
          <cell r="L13998">
            <v>1819.13</v>
          </cell>
          <cell r="M13998" t="str">
            <v>F</v>
          </cell>
          <cell r="N13998">
            <v>1</v>
          </cell>
        </row>
        <row r="13999">
          <cell r="F13999" t="str">
            <v>TCNU8938442</v>
          </cell>
          <cell r="G13999" t="str">
            <v>GR-2019/08-0066</v>
          </cell>
          <cell r="H13999" t="str">
            <v>201902-S0013, 201812-S0062, 201904-S0004, 201906-S0034, 201906-S0001, 201904-S0070, 201904-S0063, 201903-S0037, 201811-S0049, 201906-S0006, 201903-S0014, 201907-S0018, 201904-S0082, 201905-S0049, 201905-S0030, 201907-S0009, 201907-S0010, 201905-S0008, 201904-S0086, 201901-S0033</v>
          </cell>
          <cell r="I13999" t="str">
            <v>F</v>
          </cell>
          <cell r="J13999">
            <v>350193.46</v>
          </cell>
          <cell r="K13999">
            <v>350193.46</v>
          </cell>
          <cell r="L13999">
            <v>350193.46</v>
          </cell>
          <cell r="M13999" t="str">
            <v>F</v>
          </cell>
          <cell r="N13999">
            <v>1</v>
          </cell>
        </row>
        <row r="14000">
          <cell r="G14000" t="str">
            <v>SPO-2019/09-0032, SPO-2019/09-0012, SPO-2019/08-0017</v>
          </cell>
        </row>
        <row r="14000">
          <cell r="I14000" t="str">
            <v>F</v>
          </cell>
          <cell r="J14000">
            <v>28982.7</v>
          </cell>
          <cell r="K14000">
            <v>28982.7</v>
          </cell>
          <cell r="L14000">
            <v>86948.1</v>
          </cell>
          <cell r="M14000" t="str">
            <v>F</v>
          </cell>
          <cell r="N14000">
            <v>3</v>
          </cell>
        </row>
        <row r="14001">
          <cell r="G14001" t="str">
            <v>SPO-2019/08-0018, SPO-2019/09-0021</v>
          </cell>
        </row>
        <row r="14001">
          <cell r="I14001" t="str">
            <v>F</v>
          </cell>
          <cell r="J14001">
            <v>13460</v>
          </cell>
          <cell r="K14001">
            <v>13460</v>
          </cell>
          <cell r="L14001">
            <v>40380</v>
          </cell>
          <cell r="M14001" t="str">
            <v>F</v>
          </cell>
          <cell r="N14001">
            <v>3</v>
          </cell>
        </row>
        <row r="14002">
          <cell r="G14002" t="str">
            <v>SPO-2019/09-0037, SPO-2019/10-0012, SPO-2019/08-0021, SPO-2019/08-0031</v>
          </cell>
        </row>
        <row r="14002">
          <cell r="I14002" t="str">
            <v>F</v>
          </cell>
          <cell r="J14002">
            <v>35475</v>
          </cell>
          <cell r="K14002">
            <v>35475</v>
          </cell>
          <cell r="L14002">
            <v>106425</v>
          </cell>
          <cell r="M14002" t="str">
            <v>F</v>
          </cell>
          <cell r="N14002">
            <v>3</v>
          </cell>
        </row>
        <row r="14003">
          <cell r="G14003" t="str">
            <v>SPO-2019/09-0039</v>
          </cell>
        </row>
        <row r="14003">
          <cell r="I14003" t="str">
            <v>F</v>
          </cell>
          <cell r="J14003">
            <v>29638</v>
          </cell>
          <cell r="K14003">
            <v>29638</v>
          </cell>
          <cell r="L14003">
            <v>88914</v>
          </cell>
          <cell r="M14003" t="str">
            <v>F</v>
          </cell>
          <cell r="N14003">
            <v>3</v>
          </cell>
        </row>
        <row r="14004">
          <cell r="F14004" t="str">
            <v>ZCSU8681488</v>
          </cell>
          <cell r="G14004" t="str">
            <v>GR-2019/07-0059</v>
          </cell>
          <cell r="H14004" t="str">
            <v>201904-S0086</v>
          </cell>
          <cell r="I14004" t="str">
            <v>F</v>
          </cell>
          <cell r="J14004">
            <v>19838.8</v>
          </cell>
          <cell r="K14004">
            <v>19838.8</v>
          </cell>
          <cell r="L14004">
            <v>19838.8</v>
          </cell>
          <cell r="M14004" t="str">
            <v>F</v>
          </cell>
          <cell r="N14004">
            <v>1</v>
          </cell>
        </row>
        <row r="14005">
          <cell r="G14005" t="str">
            <v>GR-2019/07-0061</v>
          </cell>
        </row>
        <row r="14005">
          <cell r="I14005" t="str">
            <v>F</v>
          </cell>
          <cell r="J14005">
            <v>1137.68</v>
          </cell>
          <cell r="K14005">
            <v>1137.68</v>
          </cell>
          <cell r="L14005">
            <v>1137.68</v>
          </cell>
          <cell r="M14005" t="str">
            <v>T</v>
          </cell>
          <cell r="N14005">
            <v>1</v>
          </cell>
        </row>
        <row r="14006">
          <cell r="G14006" t="str">
            <v>SPO-2019/09-0015</v>
          </cell>
        </row>
        <row r="14006">
          <cell r="I14006" t="str">
            <v>F</v>
          </cell>
          <cell r="J14006">
            <v>80660</v>
          </cell>
          <cell r="K14006">
            <v>80660</v>
          </cell>
          <cell r="L14006">
            <v>241980</v>
          </cell>
          <cell r="M14006" t="str">
            <v>F</v>
          </cell>
          <cell r="N14006">
            <v>3</v>
          </cell>
        </row>
        <row r="14007">
          <cell r="F14007" t="str">
            <v>FSCU9926080</v>
          </cell>
          <cell r="G14007" t="str">
            <v>GR-2019/08-0040</v>
          </cell>
          <cell r="H14007" t="str">
            <v>201801-S0009, POO201712004, 201906-S0032, POO201803002, 201905-S0025, 201708-S0071, 201804-S0020</v>
          </cell>
          <cell r="I14007" t="str">
            <v>F</v>
          </cell>
          <cell r="J14007">
            <v>35513.25</v>
          </cell>
          <cell r="K14007">
            <v>35513.25</v>
          </cell>
          <cell r="L14007">
            <v>147681.85</v>
          </cell>
          <cell r="M14007" t="str">
            <v>F</v>
          </cell>
          <cell r="N14007">
            <v>4.1585</v>
          </cell>
        </row>
        <row r="14008">
          <cell r="G14008" t="str">
            <v>GR-2019/07-0060</v>
          </cell>
        </row>
        <row r="14008">
          <cell r="I14008" t="str">
            <v>F</v>
          </cell>
          <cell r="J14008">
            <v>274.9</v>
          </cell>
          <cell r="K14008">
            <v>274.9</v>
          </cell>
          <cell r="L14008">
            <v>274.9</v>
          </cell>
          <cell r="M14008" t="str">
            <v>T</v>
          </cell>
          <cell r="N14008">
            <v>1</v>
          </cell>
        </row>
        <row r="14009">
          <cell r="G14009" t="str">
            <v>SPO-2019/09-0040</v>
          </cell>
        </row>
        <row r="14009">
          <cell r="I14009" t="str">
            <v>F</v>
          </cell>
          <cell r="J14009">
            <v>134.4</v>
          </cell>
          <cell r="K14009">
            <v>134.4</v>
          </cell>
          <cell r="L14009">
            <v>403.2</v>
          </cell>
          <cell r="M14009" t="str">
            <v>F</v>
          </cell>
          <cell r="N14009">
            <v>3</v>
          </cell>
        </row>
        <row r="14010">
          <cell r="G14010" t="str">
            <v>SPO-2019/09-0013</v>
          </cell>
        </row>
        <row r="14010">
          <cell r="I14010" t="str">
            <v>F</v>
          </cell>
          <cell r="J14010">
            <v>9864</v>
          </cell>
          <cell r="K14010">
            <v>9864</v>
          </cell>
          <cell r="L14010">
            <v>29592</v>
          </cell>
          <cell r="M14010" t="str">
            <v>F</v>
          </cell>
          <cell r="N14010">
            <v>3</v>
          </cell>
        </row>
        <row r="14011">
          <cell r="G14011" t="str">
            <v>SPO-2019/09-0032</v>
          </cell>
        </row>
        <row r="14011">
          <cell r="I14011" t="str">
            <v>F</v>
          </cell>
          <cell r="J14011">
            <v>17500</v>
          </cell>
          <cell r="K14011">
            <v>17500</v>
          </cell>
          <cell r="L14011">
            <v>52500</v>
          </cell>
          <cell r="M14011" t="str">
            <v>F</v>
          </cell>
          <cell r="N14011">
            <v>3</v>
          </cell>
        </row>
        <row r="14012">
          <cell r="G14012" t="str">
            <v>GR-2019/07-0058</v>
          </cell>
        </row>
        <row r="14012">
          <cell r="I14012" t="str">
            <v>F</v>
          </cell>
          <cell r="J14012">
            <v>122</v>
          </cell>
          <cell r="K14012">
            <v>122</v>
          </cell>
          <cell r="L14012">
            <v>122</v>
          </cell>
          <cell r="M14012" t="str">
            <v>F</v>
          </cell>
          <cell r="N14012">
            <v>1</v>
          </cell>
        </row>
        <row r="14013">
          <cell r="I14013" t="str">
            <v>F</v>
          </cell>
          <cell r="J14013">
            <v>52</v>
          </cell>
          <cell r="K14013">
            <v>52</v>
          </cell>
          <cell r="L14013">
            <v>156</v>
          </cell>
          <cell r="M14013" t="str">
            <v>F</v>
          </cell>
          <cell r="N14013">
            <v>3</v>
          </cell>
        </row>
        <row r="14014">
          <cell r="G14014" t="str">
            <v>SPO-2019/11-0035</v>
          </cell>
        </row>
        <row r="14014">
          <cell r="I14014" t="str">
            <v>F</v>
          </cell>
          <cell r="J14014">
            <v>159540</v>
          </cell>
          <cell r="K14014">
            <v>159540</v>
          </cell>
          <cell r="L14014">
            <v>478620</v>
          </cell>
          <cell r="M14014" t="str">
            <v>F</v>
          </cell>
          <cell r="N14014">
            <v>3</v>
          </cell>
        </row>
        <row r="14015">
          <cell r="G14015" t="str">
            <v>GR-2019/07-0054</v>
          </cell>
        </row>
        <row r="14015">
          <cell r="I14015" t="str">
            <v>F</v>
          </cell>
          <cell r="J14015">
            <v>3683.66</v>
          </cell>
          <cell r="K14015">
            <v>3683.66</v>
          </cell>
          <cell r="L14015">
            <v>3683.66</v>
          </cell>
          <cell r="M14015" t="str">
            <v>T</v>
          </cell>
          <cell r="N14015">
            <v>1</v>
          </cell>
        </row>
        <row r="14016">
          <cell r="G14016" t="str">
            <v>SPO-2019/10-0006, SPO-2019/09-0013, SPO-2019/08-0027</v>
          </cell>
        </row>
        <row r="14016">
          <cell r="I14016" t="str">
            <v>F</v>
          </cell>
          <cell r="J14016">
            <v>351703</v>
          </cell>
          <cell r="K14016">
            <v>351703</v>
          </cell>
          <cell r="L14016">
            <v>1055109</v>
          </cell>
          <cell r="M14016" t="str">
            <v>F</v>
          </cell>
          <cell r="N14016">
            <v>3</v>
          </cell>
        </row>
        <row r="14017">
          <cell r="G14017" t="str">
            <v>GR-2019/07-0053</v>
          </cell>
        </row>
        <row r="14017">
          <cell r="I14017" t="str">
            <v>F</v>
          </cell>
          <cell r="J14017">
            <v>219.45</v>
          </cell>
          <cell r="K14017">
            <v>219.45</v>
          </cell>
          <cell r="L14017">
            <v>219.45</v>
          </cell>
          <cell r="M14017" t="str">
            <v>F</v>
          </cell>
          <cell r="N14017">
            <v>1</v>
          </cell>
        </row>
        <row r="14018">
          <cell r="F14018" t="str">
            <v>HDMU6825700</v>
          </cell>
          <cell r="G14018" t="str">
            <v>GR-2019/08-0033</v>
          </cell>
          <cell r="H14018" t="str">
            <v>201907-S0052, 201906-S0057, 201811-S0048, 201904-S0043, 201905-S0028, 201903-S0052, 201809-S0042, 201907-S0053, 201904-S0044, 201907-S0002</v>
          </cell>
          <cell r="I14018" t="str">
            <v>F</v>
          </cell>
          <cell r="J14018">
            <v>19791.22</v>
          </cell>
          <cell r="K14018">
            <v>19791.22</v>
          </cell>
          <cell r="L14018">
            <v>82301.79</v>
          </cell>
          <cell r="M14018" t="str">
            <v>F</v>
          </cell>
          <cell r="N14018">
            <v>4.1585</v>
          </cell>
        </row>
        <row r="14019">
          <cell r="G14019" t="str">
            <v>SPO-2019/09-0032</v>
          </cell>
        </row>
        <row r="14019">
          <cell r="I14019" t="str">
            <v>F</v>
          </cell>
          <cell r="J14019">
            <v>73227.5</v>
          </cell>
          <cell r="K14019">
            <v>73227.5</v>
          </cell>
          <cell r="L14019">
            <v>219682.5</v>
          </cell>
          <cell r="M14019" t="str">
            <v>F</v>
          </cell>
          <cell r="N14019">
            <v>3</v>
          </cell>
        </row>
        <row r="14020">
          <cell r="G14020" t="str">
            <v>SPO-2019/08-0001</v>
          </cell>
        </row>
        <row r="14020">
          <cell r="I14020" t="str">
            <v>F</v>
          </cell>
          <cell r="J14020">
            <v>28.92</v>
          </cell>
          <cell r="K14020">
            <v>28.92</v>
          </cell>
          <cell r="L14020">
            <v>86.76</v>
          </cell>
          <cell r="M14020" t="str">
            <v>F</v>
          </cell>
          <cell r="N14020">
            <v>3</v>
          </cell>
        </row>
        <row r="14021">
          <cell r="F14021" t="str">
            <v>HMMU6298187</v>
          </cell>
          <cell r="G14021" t="str">
            <v>GR-2019/08-0006</v>
          </cell>
          <cell r="H14021" t="str">
            <v>201811-S0042, 201811-S0008, 201906-S0054, 201905-S0061, 201905-S0042, 201812-S0021, 201809-S0026</v>
          </cell>
          <cell r="I14021" t="str">
            <v>F</v>
          </cell>
          <cell r="J14021">
            <v>22265.27</v>
          </cell>
          <cell r="K14021">
            <v>22265.27</v>
          </cell>
          <cell r="L14021">
            <v>92449.85</v>
          </cell>
          <cell r="M14021" t="str">
            <v>F</v>
          </cell>
          <cell r="N14021">
            <v>4.1522</v>
          </cell>
        </row>
        <row r="14022">
          <cell r="G14022" t="str">
            <v>SPO-2019/09-0024</v>
          </cell>
        </row>
        <row r="14022">
          <cell r="I14022" t="str">
            <v>F</v>
          </cell>
          <cell r="J14022">
            <v>0</v>
          </cell>
          <cell r="K14022">
            <v>0</v>
          </cell>
          <cell r="L14022">
            <v>0</v>
          </cell>
          <cell r="M14022" t="str">
            <v>F</v>
          </cell>
          <cell r="N14022">
            <v>3</v>
          </cell>
        </row>
        <row r="14023">
          <cell r="I14023" t="str">
            <v>F</v>
          </cell>
          <cell r="J14023">
            <v>3900</v>
          </cell>
          <cell r="K14023">
            <v>3900</v>
          </cell>
          <cell r="L14023">
            <v>11700</v>
          </cell>
          <cell r="M14023" t="str">
            <v>F</v>
          </cell>
          <cell r="N14023">
            <v>3</v>
          </cell>
        </row>
        <row r="14024">
          <cell r="G14024" t="str">
            <v>SPO-2019/09-0021, SPO-2019/07-0012</v>
          </cell>
        </row>
        <row r="14024">
          <cell r="I14024" t="str">
            <v>F</v>
          </cell>
          <cell r="J14024">
            <v>9475</v>
          </cell>
          <cell r="K14024">
            <v>9475</v>
          </cell>
          <cell r="L14024">
            <v>28425</v>
          </cell>
          <cell r="M14024" t="str">
            <v>F</v>
          </cell>
          <cell r="N14024">
            <v>3</v>
          </cell>
        </row>
        <row r="14025">
          <cell r="G14025" t="str">
            <v>SPO-2019/07-0012, SPO-2019/10-0012, SPO-2019/08-0031, SPO-2019/08-0021</v>
          </cell>
        </row>
        <row r="14025">
          <cell r="I14025" t="str">
            <v>F</v>
          </cell>
          <cell r="J14025">
            <v>16190</v>
          </cell>
          <cell r="K14025">
            <v>16190</v>
          </cell>
          <cell r="L14025">
            <v>48570</v>
          </cell>
          <cell r="M14025" t="str">
            <v>F</v>
          </cell>
          <cell r="N14025">
            <v>3</v>
          </cell>
        </row>
        <row r="14026">
          <cell r="G14026" t="str">
            <v>SPO-2019/08-0019</v>
          </cell>
        </row>
        <row r="14026">
          <cell r="I14026" t="str">
            <v>F</v>
          </cell>
          <cell r="J14026">
            <v>9750</v>
          </cell>
          <cell r="K14026">
            <v>9750</v>
          </cell>
          <cell r="L14026">
            <v>29250</v>
          </cell>
          <cell r="M14026" t="str">
            <v>F</v>
          </cell>
          <cell r="N14026">
            <v>3</v>
          </cell>
        </row>
        <row r="14027">
          <cell r="G14027" t="str">
            <v>GR-2019/07-0046</v>
          </cell>
        </row>
        <row r="14027">
          <cell r="I14027" t="str">
            <v>F</v>
          </cell>
          <cell r="J14027">
            <v>151.6</v>
          </cell>
          <cell r="K14027">
            <v>151.6</v>
          </cell>
          <cell r="L14027">
            <v>151.6</v>
          </cell>
          <cell r="M14027" t="str">
            <v>F</v>
          </cell>
          <cell r="N14027">
            <v>1</v>
          </cell>
        </row>
        <row r="14028">
          <cell r="G14028" t="str">
            <v>SPO-2019/08-0027</v>
          </cell>
        </row>
        <row r="14028">
          <cell r="I14028" t="str">
            <v>F</v>
          </cell>
          <cell r="J14028">
            <v>48600</v>
          </cell>
          <cell r="K14028">
            <v>48600</v>
          </cell>
          <cell r="L14028">
            <v>145800</v>
          </cell>
          <cell r="M14028" t="str">
            <v>F</v>
          </cell>
          <cell r="N14028">
            <v>3</v>
          </cell>
        </row>
        <row r="14029">
          <cell r="I14029" t="str">
            <v>F</v>
          </cell>
          <cell r="J14029">
            <v>2200</v>
          </cell>
          <cell r="K14029">
            <v>2200</v>
          </cell>
          <cell r="L14029">
            <v>6600</v>
          </cell>
          <cell r="M14029" t="str">
            <v>F</v>
          </cell>
          <cell r="N14029">
            <v>3</v>
          </cell>
        </row>
        <row r="14030">
          <cell r="G14030" t="str">
            <v>SPO-2019/07-0017</v>
          </cell>
        </row>
        <row r="14030">
          <cell r="I14030" t="str">
            <v>F</v>
          </cell>
          <cell r="J14030">
            <v>8400</v>
          </cell>
          <cell r="K14030">
            <v>8400</v>
          </cell>
          <cell r="L14030">
            <v>25200</v>
          </cell>
          <cell r="M14030" t="str">
            <v>F</v>
          </cell>
          <cell r="N14030">
            <v>3</v>
          </cell>
        </row>
        <row r="14031">
          <cell r="G14031" t="str">
            <v>GR-2019/07-0047</v>
          </cell>
        </row>
        <row r="14031">
          <cell r="I14031" t="str">
            <v>F</v>
          </cell>
          <cell r="J14031">
            <v>278.74</v>
          </cell>
          <cell r="K14031">
            <v>278.74</v>
          </cell>
          <cell r="L14031">
            <v>278.74</v>
          </cell>
          <cell r="M14031" t="str">
            <v>T</v>
          </cell>
          <cell r="N14031">
            <v>1</v>
          </cell>
        </row>
        <row r="14032">
          <cell r="G14032" t="str">
            <v>SPO-2019/09-0009</v>
          </cell>
        </row>
        <row r="14032">
          <cell r="I14032" t="str">
            <v>F</v>
          </cell>
          <cell r="J14032">
            <v>16864</v>
          </cell>
          <cell r="K14032">
            <v>16864</v>
          </cell>
          <cell r="L14032">
            <v>50592</v>
          </cell>
          <cell r="M14032" t="str">
            <v>F</v>
          </cell>
          <cell r="N14032">
            <v>3</v>
          </cell>
        </row>
        <row r="14033">
          <cell r="G14033" t="str">
            <v>GR-2019/07-0045</v>
          </cell>
        </row>
        <row r="14033">
          <cell r="I14033" t="str">
            <v>F</v>
          </cell>
          <cell r="J14033">
            <v>2046.48</v>
          </cell>
          <cell r="K14033">
            <v>2046.48</v>
          </cell>
          <cell r="L14033">
            <v>2046.48</v>
          </cell>
          <cell r="M14033" t="str">
            <v>T</v>
          </cell>
          <cell r="N14033">
            <v>1</v>
          </cell>
        </row>
        <row r="14034">
          <cell r="G14034" t="str">
            <v>SPO-2019/07-0023, SPO-2019/09-0006</v>
          </cell>
        </row>
        <row r="14034">
          <cell r="I14034" t="str">
            <v>F</v>
          </cell>
          <cell r="J14034">
            <v>15884.1</v>
          </cell>
          <cell r="K14034">
            <v>15884.1</v>
          </cell>
          <cell r="L14034">
            <v>15884.1</v>
          </cell>
          <cell r="M14034" t="str">
            <v>F</v>
          </cell>
          <cell r="N14034">
            <v>1</v>
          </cell>
        </row>
        <row r="14035">
          <cell r="I14035" t="str">
            <v>F</v>
          </cell>
          <cell r="J14035">
            <v>9000</v>
          </cell>
          <cell r="K14035">
            <v>9000</v>
          </cell>
          <cell r="L14035">
            <v>9000</v>
          </cell>
          <cell r="M14035" t="str">
            <v>F</v>
          </cell>
          <cell r="N14035">
            <v>1</v>
          </cell>
        </row>
        <row r="14036">
          <cell r="G14036" t="str">
            <v>GR-2019/07-0041</v>
          </cell>
        </row>
        <row r="14036">
          <cell r="I14036" t="str">
            <v>F</v>
          </cell>
          <cell r="J14036">
            <v>11.1</v>
          </cell>
          <cell r="K14036">
            <v>11.1</v>
          </cell>
          <cell r="L14036">
            <v>11.1</v>
          </cell>
          <cell r="M14036" t="str">
            <v>T</v>
          </cell>
          <cell r="N14036">
            <v>1</v>
          </cell>
        </row>
        <row r="14037">
          <cell r="G14037" t="str">
            <v>GR-2019/07-0042</v>
          </cell>
        </row>
        <row r="14037">
          <cell r="I14037" t="str">
            <v>F</v>
          </cell>
          <cell r="J14037">
            <v>60</v>
          </cell>
          <cell r="K14037">
            <v>60</v>
          </cell>
          <cell r="L14037">
            <v>60</v>
          </cell>
          <cell r="M14037" t="str">
            <v>F</v>
          </cell>
          <cell r="N14037">
            <v>1</v>
          </cell>
        </row>
        <row r="14038">
          <cell r="G14038" t="str">
            <v>GR-2019/07-0057</v>
          </cell>
        </row>
        <row r="14038">
          <cell r="I14038" t="str">
            <v>F</v>
          </cell>
          <cell r="J14038">
            <v>2887.5</v>
          </cell>
          <cell r="K14038">
            <v>2887.5</v>
          </cell>
          <cell r="L14038">
            <v>2887.5</v>
          </cell>
          <cell r="M14038" t="str">
            <v>F</v>
          </cell>
          <cell r="N14038">
            <v>1</v>
          </cell>
        </row>
        <row r="14039">
          <cell r="G14039" t="str">
            <v>GR-2019/08-0004</v>
          </cell>
        </row>
        <row r="14039">
          <cell r="I14039" t="str">
            <v>F</v>
          </cell>
          <cell r="J14039">
            <v>13000</v>
          </cell>
          <cell r="K14039">
            <v>13000</v>
          </cell>
          <cell r="L14039">
            <v>13000</v>
          </cell>
          <cell r="M14039" t="str">
            <v>F</v>
          </cell>
          <cell r="N14039">
            <v>1</v>
          </cell>
        </row>
        <row r="14040">
          <cell r="G14040" t="str">
            <v>GR-2019/07-0040</v>
          </cell>
        </row>
        <row r="14040">
          <cell r="I14040" t="str">
            <v>F</v>
          </cell>
          <cell r="J14040">
            <v>277.2</v>
          </cell>
          <cell r="K14040">
            <v>277.2</v>
          </cell>
          <cell r="L14040">
            <v>277.2</v>
          </cell>
          <cell r="M14040" t="str">
            <v>F</v>
          </cell>
          <cell r="N14040">
            <v>1</v>
          </cell>
        </row>
        <row r="14041">
          <cell r="G14041" t="str">
            <v>GR-2019/07-0043</v>
          </cell>
        </row>
        <row r="14041">
          <cell r="I14041" t="str">
            <v>F</v>
          </cell>
          <cell r="J14041">
            <v>3334.3</v>
          </cell>
          <cell r="K14041">
            <v>3334.3</v>
          </cell>
          <cell r="L14041">
            <v>3334.3</v>
          </cell>
          <cell r="M14041" t="str">
            <v>T</v>
          </cell>
          <cell r="N14041">
            <v>1</v>
          </cell>
        </row>
        <row r="14042">
          <cell r="G14042" t="str">
            <v>SPO-2019/08-0017, SPO-2019/10-0023</v>
          </cell>
        </row>
        <row r="14042">
          <cell r="I14042" t="str">
            <v>F</v>
          </cell>
          <cell r="J14042">
            <v>24250</v>
          </cell>
          <cell r="K14042">
            <v>24250</v>
          </cell>
          <cell r="L14042">
            <v>72750</v>
          </cell>
          <cell r="M14042" t="str">
            <v>F</v>
          </cell>
          <cell r="N14042">
            <v>3</v>
          </cell>
        </row>
        <row r="14043">
          <cell r="G14043" t="str">
            <v>SPO-2019/08-0021, SPO-2019/09-0037</v>
          </cell>
        </row>
        <row r="14043">
          <cell r="I14043" t="str">
            <v>F</v>
          </cell>
          <cell r="J14043">
            <v>11900</v>
          </cell>
          <cell r="K14043">
            <v>11900</v>
          </cell>
          <cell r="L14043">
            <v>35700</v>
          </cell>
          <cell r="M14043" t="str">
            <v>F</v>
          </cell>
          <cell r="N14043">
            <v>3</v>
          </cell>
        </row>
        <row r="14044">
          <cell r="G14044" t="str">
            <v>SPO-2019/08-0018</v>
          </cell>
        </row>
        <row r="14044">
          <cell r="I14044" t="str">
            <v>F</v>
          </cell>
          <cell r="J14044">
            <v>5370</v>
          </cell>
          <cell r="K14044">
            <v>5370</v>
          </cell>
          <cell r="L14044">
            <v>16110</v>
          </cell>
          <cell r="M14044" t="str">
            <v>F</v>
          </cell>
          <cell r="N14044">
            <v>3</v>
          </cell>
        </row>
        <row r="14045">
          <cell r="G14045" t="str">
            <v>SPO-2019/11-0036, SPO-2019/11-0006</v>
          </cell>
        </row>
        <row r="14045">
          <cell r="I14045" t="str">
            <v>F</v>
          </cell>
          <cell r="J14045">
            <v>31200</v>
          </cell>
          <cell r="K14045">
            <v>31200</v>
          </cell>
          <cell r="L14045">
            <v>93600</v>
          </cell>
          <cell r="M14045" t="str">
            <v>F</v>
          </cell>
          <cell r="N14045">
            <v>3</v>
          </cell>
        </row>
        <row r="14046">
          <cell r="G14046" t="str">
            <v>SPO-2019/08-0013, SPO-2019/07-0027</v>
          </cell>
        </row>
        <row r="14046">
          <cell r="I14046" t="str">
            <v>F</v>
          </cell>
          <cell r="J14046">
            <v>16560</v>
          </cell>
          <cell r="K14046">
            <v>16560</v>
          </cell>
          <cell r="L14046">
            <v>49680</v>
          </cell>
          <cell r="M14046" t="str">
            <v>F</v>
          </cell>
          <cell r="N14046">
            <v>3</v>
          </cell>
        </row>
        <row r="14047">
          <cell r="G14047" t="str">
            <v>SPO-2019/09-0019</v>
          </cell>
        </row>
        <row r="14047">
          <cell r="I14047" t="str">
            <v>F</v>
          </cell>
          <cell r="J14047">
            <v>11120</v>
          </cell>
          <cell r="K14047">
            <v>11120</v>
          </cell>
          <cell r="L14047">
            <v>33360</v>
          </cell>
          <cell r="M14047" t="str">
            <v>F</v>
          </cell>
          <cell r="N14047">
            <v>3</v>
          </cell>
        </row>
        <row r="14048">
          <cell r="G14048" t="str">
            <v>GR-2019/07-0034</v>
          </cell>
        </row>
        <row r="14048">
          <cell r="I14048" t="str">
            <v>F</v>
          </cell>
          <cell r="J14048">
            <v>146.26</v>
          </cell>
          <cell r="K14048">
            <v>146.26</v>
          </cell>
          <cell r="L14048">
            <v>146.26</v>
          </cell>
          <cell r="M14048" t="str">
            <v>F</v>
          </cell>
          <cell r="N14048">
            <v>1</v>
          </cell>
        </row>
        <row r="14049">
          <cell r="I14049" t="str">
            <v>T</v>
          </cell>
          <cell r="J14049">
            <v>35000</v>
          </cell>
          <cell r="K14049">
            <v>35000</v>
          </cell>
          <cell r="L14049">
            <v>105000</v>
          </cell>
          <cell r="M14049" t="str">
            <v>F</v>
          </cell>
          <cell r="N14049">
            <v>3</v>
          </cell>
        </row>
        <row r="14050">
          <cell r="G14050" t="str">
            <v>GR-2019/07-0039</v>
          </cell>
        </row>
        <row r="14050">
          <cell r="I14050" t="str">
            <v>F</v>
          </cell>
          <cell r="J14050">
            <v>145.98</v>
          </cell>
          <cell r="K14050">
            <v>145.98</v>
          </cell>
          <cell r="L14050">
            <v>145.98</v>
          </cell>
          <cell r="M14050" t="str">
            <v>T</v>
          </cell>
          <cell r="N14050">
            <v>1</v>
          </cell>
        </row>
        <row r="14051">
          <cell r="G14051" t="str">
            <v>GR-2019/07-0044</v>
          </cell>
        </row>
        <row r="14051">
          <cell r="I14051" t="str">
            <v>F</v>
          </cell>
          <cell r="J14051">
            <v>72.8</v>
          </cell>
          <cell r="K14051">
            <v>72.8</v>
          </cell>
          <cell r="L14051">
            <v>72.8</v>
          </cell>
          <cell r="M14051" t="str">
            <v>F</v>
          </cell>
          <cell r="N14051">
            <v>1</v>
          </cell>
        </row>
        <row r="14052">
          <cell r="G14052" t="str">
            <v>SPO-2019/11-0012</v>
          </cell>
        </row>
        <row r="14052">
          <cell r="I14052" t="str">
            <v>F</v>
          </cell>
          <cell r="J14052">
            <v>135.25</v>
          </cell>
          <cell r="K14052">
            <v>135.25</v>
          </cell>
          <cell r="L14052">
            <v>405.75</v>
          </cell>
          <cell r="M14052" t="str">
            <v>F</v>
          </cell>
          <cell r="N14052">
            <v>3</v>
          </cell>
        </row>
        <row r="14053">
          <cell r="G14053" t="str">
            <v>SPO-2019/12-0054, SPO-2020/06-0026, SPO-2019/11-0011, SPO-2020/02-0004, SPO-2019/12-0056, SPO-2019/09-0045, SPO-2019/09-0037, SPO-2020/01-0048</v>
          </cell>
        </row>
        <row r="14053">
          <cell r="I14053" t="str">
            <v>F</v>
          </cell>
          <cell r="J14053">
            <v>44300</v>
          </cell>
          <cell r="K14053">
            <v>44300</v>
          </cell>
          <cell r="L14053">
            <v>132900</v>
          </cell>
          <cell r="M14053" t="str">
            <v>F</v>
          </cell>
          <cell r="N14053">
            <v>3</v>
          </cell>
        </row>
        <row r="14054">
          <cell r="G14054" t="str">
            <v>SPO-2019/08-0026, SPO-2019/09-0039</v>
          </cell>
        </row>
        <row r="14054">
          <cell r="I14054" t="str">
            <v>F</v>
          </cell>
          <cell r="J14054">
            <v>71294</v>
          </cell>
          <cell r="K14054">
            <v>71294</v>
          </cell>
          <cell r="L14054">
            <v>213882</v>
          </cell>
          <cell r="M14054" t="str">
            <v>F</v>
          </cell>
          <cell r="N14054">
            <v>3</v>
          </cell>
        </row>
        <row r="14055">
          <cell r="G14055" t="str">
            <v>SPO-2019/10-0005</v>
          </cell>
        </row>
        <row r="14055">
          <cell r="I14055" t="str">
            <v>F</v>
          </cell>
          <cell r="J14055">
            <v>18323.2</v>
          </cell>
          <cell r="K14055">
            <v>18323.2</v>
          </cell>
          <cell r="L14055">
            <v>54969.6</v>
          </cell>
          <cell r="M14055" t="str">
            <v>F</v>
          </cell>
          <cell r="N14055">
            <v>3</v>
          </cell>
        </row>
        <row r="14056">
          <cell r="G14056" t="str">
            <v>SPO-2019/09-0035</v>
          </cell>
        </row>
        <row r="14056">
          <cell r="I14056" t="str">
            <v>F</v>
          </cell>
          <cell r="J14056">
            <v>53714</v>
          </cell>
          <cell r="K14056">
            <v>53714</v>
          </cell>
          <cell r="L14056">
            <v>161142</v>
          </cell>
          <cell r="M14056" t="str">
            <v>F</v>
          </cell>
          <cell r="N14056">
            <v>3</v>
          </cell>
        </row>
        <row r="14057">
          <cell r="G14057" t="str">
            <v>SPO-2019/07-0027, SPO-2019/08-0013</v>
          </cell>
        </row>
        <row r="14057">
          <cell r="I14057" t="str">
            <v>F</v>
          </cell>
          <cell r="J14057">
            <v>36000</v>
          </cell>
          <cell r="K14057">
            <v>36000</v>
          </cell>
          <cell r="L14057">
            <v>108000</v>
          </cell>
          <cell r="M14057" t="str">
            <v>F</v>
          </cell>
          <cell r="N14057">
            <v>3</v>
          </cell>
        </row>
        <row r="14058">
          <cell r="I14058" t="str">
            <v>F</v>
          </cell>
          <cell r="J14058">
            <v>4824</v>
          </cell>
          <cell r="K14058">
            <v>4824</v>
          </cell>
          <cell r="L14058">
            <v>14472</v>
          </cell>
          <cell r="M14058" t="str">
            <v>F</v>
          </cell>
          <cell r="N14058">
            <v>3</v>
          </cell>
        </row>
        <row r="14059">
          <cell r="G14059" t="str">
            <v>SPO-2019/07-0026</v>
          </cell>
        </row>
        <row r="14059">
          <cell r="I14059" t="str">
            <v>F</v>
          </cell>
          <cell r="J14059">
            <v>2880</v>
          </cell>
          <cell r="K14059">
            <v>2880</v>
          </cell>
          <cell r="L14059">
            <v>8640</v>
          </cell>
          <cell r="M14059" t="str">
            <v>F</v>
          </cell>
          <cell r="N14059">
            <v>3</v>
          </cell>
        </row>
        <row r="14060">
          <cell r="G14060" t="str">
            <v>SPO-2020/07-0013, SPO-2019/11-0005</v>
          </cell>
        </row>
        <row r="14060">
          <cell r="I14060" t="str">
            <v>F</v>
          </cell>
          <cell r="J14060">
            <v>88000</v>
          </cell>
          <cell r="K14060">
            <v>88000</v>
          </cell>
          <cell r="L14060">
            <v>264000</v>
          </cell>
          <cell r="M14060" t="str">
            <v>F</v>
          </cell>
          <cell r="N14060">
            <v>3</v>
          </cell>
        </row>
        <row r="14061">
          <cell r="G14061" t="str">
            <v>SPO-2019/08-0006</v>
          </cell>
        </row>
        <row r="14061">
          <cell r="I14061" t="str">
            <v>F</v>
          </cell>
          <cell r="J14061">
            <v>4000</v>
          </cell>
          <cell r="K14061">
            <v>4000</v>
          </cell>
          <cell r="L14061">
            <v>12000</v>
          </cell>
          <cell r="M14061" t="str">
            <v>F</v>
          </cell>
          <cell r="N14061">
            <v>3</v>
          </cell>
        </row>
        <row r="14062">
          <cell r="G14062" t="str">
            <v>GR-2019/07-0033</v>
          </cell>
        </row>
        <row r="14062">
          <cell r="I14062" t="str">
            <v>F</v>
          </cell>
          <cell r="J14062">
            <v>800.52</v>
          </cell>
          <cell r="K14062">
            <v>800.52</v>
          </cell>
          <cell r="L14062">
            <v>800.52</v>
          </cell>
          <cell r="M14062" t="str">
            <v>T</v>
          </cell>
          <cell r="N14062">
            <v>1</v>
          </cell>
        </row>
        <row r="14063">
          <cell r="G14063" t="str">
            <v>SPO-2019/10-0006, SPO-2019/09-0013, SPO-2019/08-0027</v>
          </cell>
        </row>
        <row r="14063">
          <cell r="I14063" t="str">
            <v>F</v>
          </cell>
          <cell r="J14063">
            <v>82005.34</v>
          </cell>
          <cell r="K14063">
            <v>82005.34</v>
          </cell>
          <cell r="L14063">
            <v>164010.68</v>
          </cell>
          <cell r="M14063" t="str">
            <v>F</v>
          </cell>
          <cell r="N14063">
            <v>2</v>
          </cell>
        </row>
        <row r="14064">
          <cell r="G14064" t="str">
            <v>SPO-2019/09-0011</v>
          </cell>
        </row>
        <row r="14064">
          <cell r="I14064" t="str">
            <v>F</v>
          </cell>
          <cell r="J14064">
            <v>6154.4</v>
          </cell>
          <cell r="K14064">
            <v>6154.4</v>
          </cell>
          <cell r="L14064">
            <v>18463.2</v>
          </cell>
          <cell r="M14064" t="str">
            <v>F</v>
          </cell>
          <cell r="N14064">
            <v>3</v>
          </cell>
        </row>
        <row r="14065">
          <cell r="G14065" t="str">
            <v>SPO-2019/09-0012, SPO-2019/07-0032, SPO-2019/09-0032, SPO-2019/08-0017</v>
          </cell>
        </row>
        <row r="14065">
          <cell r="I14065" t="str">
            <v>F</v>
          </cell>
          <cell r="J14065">
            <v>97407.8</v>
          </cell>
          <cell r="K14065">
            <v>97407.8</v>
          </cell>
          <cell r="L14065">
            <v>292223.4</v>
          </cell>
          <cell r="M14065" t="str">
            <v>F</v>
          </cell>
          <cell r="N14065">
            <v>3</v>
          </cell>
        </row>
        <row r="14066">
          <cell r="G14066" t="str">
            <v>SPO-2019/09-0014</v>
          </cell>
        </row>
        <row r="14066">
          <cell r="I14066" t="str">
            <v>F</v>
          </cell>
          <cell r="J14066">
            <v>6228</v>
          </cell>
          <cell r="K14066">
            <v>6228</v>
          </cell>
          <cell r="L14066">
            <v>18684</v>
          </cell>
          <cell r="M14066" t="str">
            <v>F</v>
          </cell>
          <cell r="N14066">
            <v>3</v>
          </cell>
        </row>
        <row r="14067">
          <cell r="G14067" t="str">
            <v>SPO-2019/09-0033, SPO-2019/09-0016</v>
          </cell>
        </row>
        <row r="14067">
          <cell r="I14067" t="str">
            <v>F</v>
          </cell>
          <cell r="J14067">
            <v>33400</v>
          </cell>
          <cell r="K14067">
            <v>33400</v>
          </cell>
          <cell r="L14067">
            <v>100200</v>
          </cell>
          <cell r="M14067" t="str">
            <v>F</v>
          </cell>
          <cell r="N14067">
            <v>3</v>
          </cell>
        </row>
        <row r="14068">
          <cell r="G14068" t="str">
            <v>SPO-2019/09-0005</v>
          </cell>
        </row>
        <row r="14068">
          <cell r="I14068" t="str">
            <v>F</v>
          </cell>
          <cell r="J14068">
            <v>14723</v>
          </cell>
          <cell r="K14068">
            <v>14723</v>
          </cell>
          <cell r="L14068">
            <v>44169</v>
          </cell>
          <cell r="M14068" t="str">
            <v>F</v>
          </cell>
          <cell r="N14068">
            <v>3</v>
          </cell>
        </row>
        <row r="14069">
          <cell r="G14069" t="str">
            <v>SPO-2019/08-0009</v>
          </cell>
        </row>
        <row r="14069">
          <cell r="I14069" t="str">
            <v>F</v>
          </cell>
          <cell r="J14069">
            <v>7120</v>
          </cell>
          <cell r="K14069">
            <v>7120</v>
          </cell>
          <cell r="L14069">
            <v>21360</v>
          </cell>
          <cell r="M14069" t="str">
            <v>F</v>
          </cell>
          <cell r="N14069">
            <v>3</v>
          </cell>
        </row>
        <row r="14070">
          <cell r="G14070" t="str">
            <v>SPO-2019/09-0041, SPO-2019/08-0032, SPO-2019/09-0040, SPO-2019/11-0012, SPO-2019/11-0013</v>
          </cell>
        </row>
        <row r="14070">
          <cell r="I14070" t="str">
            <v>F</v>
          </cell>
          <cell r="J14070">
            <v>31742.43</v>
          </cell>
          <cell r="K14070">
            <v>31742.43</v>
          </cell>
          <cell r="L14070">
            <v>253939.44</v>
          </cell>
          <cell r="M14070" t="str">
            <v>F</v>
          </cell>
          <cell r="N14070">
            <v>8</v>
          </cell>
        </row>
        <row r="14071">
          <cell r="F14071" t="str">
            <v>CAXU8219690 (SARAWAK)</v>
          </cell>
          <cell r="G14071" t="str">
            <v>GR-2019/08-0001</v>
          </cell>
          <cell r="H14071" t="str">
            <v>201906-S0018, 201906-S0015, 201906-S0016, 201906-S0017</v>
          </cell>
          <cell r="I14071" t="str">
            <v>F</v>
          </cell>
          <cell r="J14071">
            <v>15856.06</v>
          </cell>
          <cell r="K14071">
            <v>15856.06</v>
          </cell>
          <cell r="L14071">
            <v>65837.53</v>
          </cell>
          <cell r="M14071" t="str">
            <v>F</v>
          </cell>
          <cell r="N14071">
            <v>4.1522</v>
          </cell>
        </row>
        <row r="14072">
          <cell r="F14072" t="str">
            <v>CMAU5797627</v>
          </cell>
          <cell r="G14072" t="str">
            <v>GR-2019/07-0064</v>
          </cell>
          <cell r="H14072" t="str">
            <v>201811-S0031, 201906-S0005, 201811-S0051, 201905-S0005</v>
          </cell>
          <cell r="I14072" t="str">
            <v>F</v>
          </cell>
          <cell r="J14072">
            <v>24673.15</v>
          </cell>
          <cell r="K14072">
            <v>24673.15</v>
          </cell>
          <cell r="L14072">
            <v>103052.35</v>
          </cell>
          <cell r="M14072" t="str">
            <v>F</v>
          </cell>
          <cell r="N14072">
            <v>4.1767</v>
          </cell>
        </row>
        <row r="14073">
          <cell r="G14073" t="str">
            <v>GR-2019/07-0029</v>
          </cell>
        </row>
        <row r="14073">
          <cell r="I14073" t="str">
            <v>F</v>
          </cell>
          <cell r="J14073">
            <v>934.85</v>
          </cell>
          <cell r="K14073">
            <v>934.85</v>
          </cell>
          <cell r="L14073">
            <v>934.85</v>
          </cell>
          <cell r="M14073" t="str">
            <v>T</v>
          </cell>
          <cell r="N14073">
            <v>1</v>
          </cell>
        </row>
        <row r="14074">
          <cell r="G14074" t="str">
            <v>GR-2019/07-0030</v>
          </cell>
        </row>
        <row r="14074">
          <cell r="I14074" t="str">
            <v>F</v>
          </cell>
          <cell r="J14074">
            <v>21.22</v>
          </cell>
          <cell r="K14074">
            <v>21.22</v>
          </cell>
          <cell r="L14074">
            <v>21.22</v>
          </cell>
          <cell r="M14074" t="str">
            <v>T</v>
          </cell>
          <cell r="N14074">
            <v>1</v>
          </cell>
        </row>
        <row r="14075">
          <cell r="G14075" t="str">
            <v>GR-2019/07-0027</v>
          </cell>
        </row>
        <row r="14075">
          <cell r="I14075" t="str">
            <v>F</v>
          </cell>
          <cell r="J14075">
            <v>174.33</v>
          </cell>
          <cell r="K14075">
            <v>174.33</v>
          </cell>
          <cell r="L14075">
            <v>174.33</v>
          </cell>
          <cell r="M14075" t="str">
            <v>T</v>
          </cell>
          <cell r="N14075">
            <v>1</v>
          </cell>
        </row>
        <row r="14076">
          <cell r="G14076" t="str">
            <v>SPO-2019/09-0028</v>
          </cell>
        </row>
        <row r="14076">
          <cell r="I14076" t="str">
            <v>F</v>
          </cell>
          <cell r="J14076">
            <v>37230</v>
          </cell>
          <cell r="K14076">
            <v>37230</v>
          </cell>
          <cell r="L14076">
            <v>111690</v>
          </cell>
          <cell r="M14076" t="str">
            <v>F</v>
          </cell>
          <cell r="N14076">
            <v>3</v>
          </cell>
        </row>
        <row r="14077">
          <cell r="G14077" t="str">
            <v>SPO-2019/07-0015, SPO-2019/08-0027</v>
          </cell>
        </row>
        <row r="14077">
          <cell r="I14077" t="str">
            <v>F</v>
          </cell>
          <cell r="J14077">
            <v>5980</v>
          </cell>
          <cell r="K14077">
            <v>5980</v>
          </cell>
          <cell r="L14077">
            <v>17940</v>
          </cell>
          <cell r="M14077" t="str">
            <v>F</v>
          </cell>
          <cell r="N14077">
            <v>3</v>
          </cell>
        </row>
        <row r="14078">
          <cell r="G14078" t="str">
            <v>SPO-2019/09-0039, SPO-2019/11-0006, SPO-2019/10-0010, SPO-2019/12-0015, SPO-2019/10-0004, SPO-2019/08-0026, SPO-2019/11-0036, SPO-2020/01-0023</v>
          </cell>
        </row>
        <row r="14078">
          <cell r="I14078" t="str">
            <v>F</v>
          </cell>
          <cell r="J14078">
            <v>253299</v>
          </cell>
          <cell r="K14078">
            <v>253299</v>
          </cell>
          <cell r="L14078">
            <v>759897</v>
          </cell>
          <cell r="M14078" t="str">
            <v>F</v>
          </cell>
          <cell r="N14078">
            <v>3</v>
          </cell>
        </row>
        <row r="14079">
          <cell r="G14079" t="str">
            <v>SPO-2019/12-0037</v>
          </cell>
        </row>
        <row r="14079">
          <cell r="I14079" t="str">
            <v>F</v>
          </cell>
          <cell r="J14079">
            <v>4312</v>
          </cell>
          <cell r="K14079">
            <v>4312</v>
          </cell>
          <cell r="L14079">
            <v>12936</v>
          </cell>
          <cell r="M14079" t="str">
            <v>F</v>
          </cell>
          <cell r="N14079">
            <v>3</v>
          </cell>
        </row>
        <row r="14080">
          <cell r="G14080" t="str">
            <v>GR-2019/07-0028</v>
          </cell>
        </row>
        <row r="14080">
          <cell r="I14080" t="str">
            <v>F</v>
          </cell>
          <cell r="J14080">
            <v>2637.5</v>
          </cell>
          <cell r="K14080">
            <v>2637.5</v>
          </cell>
          <cell r="L14080">
            <v>2637.5</v>
          </cell>
          <cell r="M14080" t="str">
            <v>F</v>
          </cell>
          <cell r="N14080">
            <v>1</v>
          </cell>
        </row>
        <row r="14081">
          <cell r="G14081" t="str">
            <v>SPO-2019/08-0002</v>
          </cell>
        </row>
        <row r="14081">
          <cell r="I14081" t="str">
            <v>F</v>
          </cell>
          <cell r="J14081">
            <v>5580</v>
          </cell>
          <cell r="K14081">
            <v>5580</v>
          </cell>
          <cell r="L14081">
            <v>16740</v>
          </cell>
          <cell r="M14081" t="str">
            <v>F</v>
          </cell>
          <cell r="N14081">
            <v>3</v>
          </cell>
        </row>
        <row r="14082">
          <cell r="F14082" t="str">
            <v>HDMU6541848</v>
          </cell>
          <cell r="G14082" t="str">
            <v>GR-2019/07-0051</v>
          </cell>
          <cell r="H14082" t="str">
            <v>201903-S0012, 201904-S0022, 201903-S0040, 201905-S0057, 201810-S0085, 201904-S0026</v>
          </cell>
          <cell r="I14082" t="str">
            <v>F</v>
          </cell>
          <cell r="J14082">
            <v>16675.54</v>
          </cell>
          <cell r="K14082">
            <v>16675.54</v>
          </cell>
          <cell r="L14082">
            <v>69648.73</v>
          </cell>
          <cell r="M14082" t="str">
            <v>F</v>
          </cell>
          <cell r="N14082">
            <v>4.1767</v>
          </cell>
        </row>
        <row r="14083">
          <cell r="G14083" t="str">
            <v>SPO-2020/01-0047, SPO-2019/08-0030, SPO-2019/09-0038, SPO-2021/01-0062, SPO-2019/11-0031, SPO-2019/10-0012, SPO-2019/09-0045, SPO-2021/06-0002, SPO-2021/04-0040, SPO-2021/05-0001, SPO-2021/05-0050, SPO-2020/11-0032, SPO-2021/08-0008, SPO-2019/12-0056, SPO-2020/02-0002, SPO-2020/08-0045, SPO-2019/12-0039, SPO-2019/08-0002, SPO-2020/12-0027, SPO-2020/06-0027, SPO-2021/04-0013, SPO-2020/09-0019, SPO-2020/12-0042, SPO-2021/10-0006, SPO-2020/07-0038, SPO-2020/07-0004, SPO-2020/07-0037</v>
          </cell>
        </row>
        <row r="14083">
          <cell r="I14083" t="str">
            <v>F</v>
          </cell>
          <cell r="J14083">
            <v>522945</v>
          </cell>
          <cell r="K14083">
            <v>522945</v>
          </cell>
          <cell r="L14083">
            <v>1568835</v>
          </cell>
          <cell r="M14083" t="str">
            <v>F</v>
          </cell>
          <cell r="N14083">
            <v>3</v>
          </cell>
        </row>
        <row r="14084">
          <cell r="F14084" t="str">
            <v>HDMU6725700</v>
          </cell>
          <cell r="G14084" t="str">
            <v>GR-2019/07-0050</v>
          </cell>
          <cell r="H14084" t="str">
            <v>201810-S0024, 201904-S0088, 201905-S0039, 201906-S0009, 201905-S0058, 201906-S0057, 201904-S0043, 201905-S0047, 201812-S0037, 201906-S0048, 201903-S0052, 201809-S0042, 201906-S0037</v>
          </cell>
          <cell r="I14084" t="str">
            <v>F</v>
          </cell>
          <cell r="J14084">
            <v>22690.04</v>
          </cell>
          <cell r="K14084">
            <v>22690.04</v>
          </cell>
          <cell r="L14084">
            <v>94769.49</v>
          </cell>
          <cell r="M14084" t="str">
            <v>F</v>
          </cell>
          <cell r="N14084">
            <v>4.1767</v>
          </cell>
        </row>
        <row r="14085">
          <cell r="I14085" t="str">
            <v>F</v>
          </cell>
          <cell r="J14085">
            <v>5000</v>
          </cell>
          <cell r="K14085">
            <v>5000</v>
          </cell>
          <cell r="L14085">
            <v>15000</v>
          </cell>
          <cell r="M14085" t="str">
            <v>F</v>
          </cell>
          <cell r="N14085">
            <v>3</v>
          </cell>
        </row>
        <row r="14086">
          <cell r="G14086" t="str">
            <v>GR-2019/07-0024</v>
          </cell>
        </row>
        <row r="14086">
          <cell r="I14086" t="str">
            <v>F</v>
          </cell>
          <cell r="J14086">
            <v>65.6</v>
          </cell>
          <cell r="K14086">
            <v>65.6</v>
          </cell>
          <cell r="L14086">
            <v>65.6</v>
          </cell>
          <cell r="M14086" t="str">
            <v>T</v>
          </cell>
          <cell r="N14086">
            <v>1</v>
          </cell>
        </row>
        <row r="14087">
          <cell r="G14087" t="str">
            <v>GR-2019/07-0023</v>
          </cell>
        </row>
        <row r="14087">
          <cell r="I14087" t="str">
            <v>F</v>
          </cell>
          <cell r="J14087">
            <v>448.81</v>
          </cell>
          <cell r="K14087">
            <v>448.81</v>
          </cell>
          <cell r="L14087">
            <v>448.81</v>
          </cell>
          <cell r="M14087" t="str">
            <v>F</v>
          </cell>
          <cell r="N14087">
            <v>1</v>
          </cell>
        </row>
        <row r="14088">
          <cell r="G14088" t="str">
            <v>SPO-2019/12-0048, SPO-2019/08-0004</v>
          </cell>
        </row>
        <row r="14088">
          <cell r="I14088" t="str">
            <v>F</v>
          </cell>
          <cell r="J14088">
            <v>26400</v>
          </cell>
          <cell r="K14088">
            <v>26400</v>
          </cell>
          <cell r="L14088">
            <v>26400</v>
          </cell>
          <cell r="M14088" t="str">
            <v>F</v>
          </cell>
          <cell r="N14088">
            <v>1</v>
          </cell>
        </row>
        <row r="14089">
          <cell r="G14089" t="str">
            <v>GR-2019/07-0010</v>
          </cell>
        </row>
        <row r="14089">
          <cell r="I14089" t="str">
            <v>F</v>
          </cell>
          <cell r="J14089">
            <v>500.26</v>
          </cell>
          <cell r="K14089">
            <v>500.26</v>
          </cell>
          <cell r="L14089">
            <v>500.26</v>
          </cell>
          <cell r="M14089" t="str">
            <v>F</v>
          </cell>
          <cell r="N14089">
            <v>1</v>
          </cell>
        </row>
        <row r="14090">
          <cell r="F14090" t="str">
            <v>CMAU4350850</v>
          </cell>
          <cell r="G14090" t="str">
            <v>GR-2019/07-0049</v>
          </cell>
          <cell r="H14090" t="str">
            <v>201804-S0020, 201803-S0040, 201905-S0055, 201905-S0044, 201903-S0044, 201904-S0076, POO201803002, 201803-S0052</v>
          </cell>
          <cell r="I14090" t="str">
            <v>F</v>
          </cell>
          <cell r="J14090">
            <v>33180.85</v>
          </cell>
          <cell r="K14090">
            <v>33180.85</v>
          </cell>
          <cell r="L14090">
            <v>139664.83</v>
          </cell>
          <cell r="M14090" t="str">
            <v>F</v>
          </cell>
          <cell r="N14090">
            <v>4.2092</v>
          </cell>
        </row>
        <row r="14091">
          <cell r="G14091" t="str">
            <v>SPO-2019/07-0028</v>
          </cell>
        </row>
        <row r="14091">
          <cell r="I14091" t="str">
            <v>F</v>
          </cell>
          <cell r="J14091">
            <v>1500</v>
          </cell>
          <cell r="K14091">
            <v>1500</v>
          </cell>
          <cell r="L14091">
            <v>4500</v>
          </cell>
          <cell r="M14091" t="str">
            <v>F</v>
          </cell>
          <cell r="N14091">
            <v>3</v>
          </cell>
        </row>
        <row r="14092">
          <cell r="F14092" t="str">
            <v>CSNU7171010</v>
          </cell>
          <cell r="G14092" t="str">
            <v>GR-2019/07-0048</v>
          </cell>
          <cell r="H14092" t="str">
            <v>201904-S0044</v>
          </cell>
          <cell r="I14092" t="str">
            <v>F</v>
          </cell>
          <cell r="J14092">
            <v>121947.95</v>
          </cell>
          <cell r="K14092">
            <v>121947.95</v>
          </cell>
          <cell r="L14092">
            <v>121947.95</v>
          </cell>
          <cell r="M14092" t="str">
            <v>F</v>
          </cell>
          <cell r="N14092">
            <v>1</v>
          </cell>
        </row>
        <row r="14093">
          <cell r="F14093" t="str">
            <v>APHU6333643</v>
          </cell>
          <cell r="G14093" t="str">
            <v>GR-2019/07-0055</v>
          </cell>
          <cell r="H14093" t="str">
            <v>201801-S0018, 201708-S0071, POO201803002</v>
          </cell>
          <cell r="I14093" t="str">
            <v>F</v>
          </cell>
          <cell r="J14093">
            <v>29692</v>
          </cell>
          <cell r="K14093">
            <v>29692</v>
          </cell>
          <cell r="L14093">
            <v>124014.58</v>
          </cell>
          <cell r="M14093" t="str">
            <v>F</v>
          </cell>
          <cell r="N14093">
            <v>4.1767</v>
          </cell>
        </row>
        <row r="14094">
          <cell r="F14094" t="str">
            <v>ECMU9861748</v>
          </cell>
          <cell r="G14094" t="str">
            <v>GR-2019/07-0056</v>
          </cell>
          <cell r="H14094" t="str">
            <v>201801-S0018, 201905-S0025, 201906-S0032, 201905-S0017, 201811-S0053</v>
          </cell>
          <cell r="I14094" t="str">
            <v>F</v>
          </cell>
          <cell r="J14094">
            <v>26652</v>
          </cell>
          <cell r="K14094">
            <v>26652</v>
          </cell>
          <cell r="L14094">
            <v>111317.41</v>
          </cell>
          <cell r="M14094" t="str">
            <v>F</v>
          </cell>
          <cell r="N14094">
            <v>4.1767</v>
          </cell>
        </row>
        <row r="14095">
          <cell r="G14095" t="str">
            <v>GR-2019/07-0009</v>
          </cell>
        </row>
        <row r="14095">
          <cell r="I14095" t="str">
            <v>F</v>
          </cell>
          <cell r="J14095">
            <v>25381.02</v>
          </cell>
          <cell r="K14095">
            <v>25381.02</v>
          </cell>
          <cell r="L14095">
            <v>25381.02</v>
          </cell>
          <cell r="M14095" t="str">
            <v>T</v>
          </cell>
          <cell r="N14095">
            <v>1</v>
          </cell>
        </row>
        <row r="14096">
          <cell r="G14096" t="str">
            <v>SPO-2019/07-0015</v>
          </cell>
        </row>
        <row r="14096">
          <cell r="I14096" t="str">
            <v>F</v>
          </cell>
          <cell r="J14096">
            <v>1740</v>
          </cell>
          <cell r="K14096">
            <v>1740</v>
          </cell>
          <cell r="L14096">
            <v>5220</v>
          </cell>
          <cell r="M14096" t="str">
            <v>F</v>
          </cell>
          <cell r="N14096">
            <v>3</v>
          </cell>
        </row>
        <row r="14097">
          <cell r="G14097" t="str">
            <v>SPO-2019/07-0015</v>
          </cell>
        </row>
        <row r="14097">
          <cell r="I14097" t="str">
            <v>F</v>
          </cell>
          <cell r="J14097">
            <v>7100</v>
          </cell>
          <cell r="K14097">
            <v>7100</v>
          </cell>
          <cell r="L14097">
            <v>21300</v>
          </cell>
          <cell r="M14097" t="str">
            <v>F</v>
          </cell>
          <cell r="N14097">
            <v>3</v>
          </cell>
        </row>
        <row r="14098">
          <cell r="G14098" t="str">
            <v>SPO-2019/07-0016</v>
          </cell>
        </row>
        <row r="14098">
          <cell r="I14098" t="str">
            <v>F</v>
          </cell>
          <cell r="J14098">
            <v>600</v>
          </cell>
          <cell r="K14098">
            <v>600</v>
          </cell>
          <cell r="L14098">
            <v>1800</v>
          </cell>
          <cell r="M14098" t="str">
            <v>F</v>
          </cell>
          <cell r="N14098">
            <v>3</v>
          </cell>
        </row>
        <row r="14099">
          <cell r="F14099" t="str">
            <v>KOCU4044472</v>
          </cell>
          <cell r="G14099" t="str">
            <v>GR-2019/07-0062</v>
          </cell>
          <cell r="H14099" t="str">
            <v>201806-S0012</v>
          </cell>
          <cell r="I14099" t="str">
            <v>F</v>
          </cell>
          <cell r="J14099">
            <v>21593.58</v>
          </cell>
          <cell r="K14099">
            <v>21593.58</v>
          </cell>
          <cell r="L14099">
            <v>90161.83</v>
          </cell>
          <cell r="M14099" t="str">
            <v>F</v>
          </cell>
          <cell r="N14099">
            <v>4.1754</v>
          </cell>
        </row>
        <row r="14100">
          <cell r="G14100" t="str">
            <v>SPO-2019/09-0039</v>
          </cell>
        </row>
        <row r="14100">
          <cell r="I14100" t="str">
            <v>F</v>
          </cell>
          <cell r="J14100">
            <v>18250</v>
          </cell>
          <cell r="K14100">
            <v>18250</v>
          </cell>
          <cell r="L14100">
            <v>54750</v>
          </cell>
          <cell r="M14100" t="str">
            <v>F</v>
          </cell>
          <cell r="N14100">
            <v>3</v>
          </cell>
        </row>
        <row r="14101">
          <cell r="F14101" t="str">
            <v>GAOU6177186</v>
          </cell>
          <cell r="G14101" t="str">
            <v>GR-2019/07-0052</v>
          </cell>
          <cell r="H14101" t="str">
            <v>201811-S0042, 201811-S0008, 201812-S0028, 201811-S0075, 201811-S0054</v>
          </cell>
          <cell r="I14101" t="str">
            <v>F</v>
          </cell>
          <cell r="J14101">
            <v>28889.22</v>
          </cell>
          <cell r="K14101">
            <v>28889.22</v>
          </cell>
          <cell r="L14101">
            <v>120661.61</v>
          </cell>
          <cell r="M14101" t="str">
            <v>F</v>
          </cell>
          <cell r="N14101">
            <v>4.1767</v>
          </cell>
        </row>
        <row r="14102">
          <cell r="G14102" t="str">
            <v>SPO-2019/08-0015, SPO-2019/09-0013, SPO-2019/08-0027</v>
          </cell>
        </row>
        <row r="14102">
          <cell r="I14102" t="str">
            <v>F</v>
          </cell>
          <cell r="J14102">
            <v>79805</v>
          </cell>
          <cell r="K14102">
            <v>79805</v>
          </cell>
          <cell r="L14102">
            <v>239415</v>
          </cell>
          <cell r="M14102" t="str">
            <v>F</v>
          </cell>
          <cell r="N14102">
            <v>3</v>
          </cell>
        </row>
        <row r="14103">
          <cell r="G14103" t="str">
            <v>GR-2019/09-0054</v>
          </cell>
        </row>
        <row r="14103">
          <cell r="I14103" t="str">
            <v>F</v>
          </cell>
          <cell r="J14103">
            <v>423</v>
          </cell>
          <cell r="K14103">
            <v>423</v>
          </cell>
          <cell r="L14103">
            <v>423</v>
          </cell>
          <cell r="M14103" t="str">
            <v>T</v>
          </cell>
          <cell r="N14103">
            <v>1</v>
          </cell>
        </row>
        <row r="14104">
          <cell r="G14104" t="str">
            <v>GR-2019/07-0011</v>
          </cell>
        </row>
        <row r="14104">
          <cell r="I14104" t="str">
            <v>F</v>
          </cell>
          <cell r="J14104">
            <v>158.41</v>
          </cell>
          <cell r="K14104">
            <v>158.41</v>
          </cell>
          <cell r="L14104">
            <v>158.41</v>
          </cell>
          <cell r="M14104" t="str">
            <v>F</v>
          </cell>
          <cell r="N14104">
            <v>1</v>
          </cell>
        </row>
        <row r="14105">
          <cell r="G14105" t="str">
            <v>SPO-2019/11-0041, SPO-2019/08-0020, SPO-2019/09-0047</v>
          </cell>
        </row>
        <row r="14105">
          <cell r="I14105" t="str">
            <v>F</v>
          </cell>
          <cell r="J14105">
            <v>20500</v>
          </cell>
          <cell r="K14105">
            <v>20500</v>
          </cell>
          <cell r="L14105">
            <v>61500</v>
          </cell>
          <cell r="M14105" t="str">
            <v>F</v>
          </cell>
          <cell r="N14105">
            <v>3</v>
          </cell>
        </row>
        <row r="14106">
          <cell r="G14106" t="str">
            <v>GR-2019/07-0002</v>
          </cell>
        </row>
        <row r="14106">
          <cell r="I14106" t="str">
            <v>F</v>
          </cell>
          <cell r="J14106">
            <v>155.2</v>
          </cell>
          <cell r="K14106">
            <v>155.2</v>
          </cell>
          <cell r="L14106">
            <v>155.2</v>
          </cell>
          <cell r="M14106" t="str">
            <v>T</v>
          </cell>
          <cell r="N14106">
            <v>1</v>
          </cell>
        </row>
        <row r="14107">
          <cell r="G14107" t="str">
            <v>SPO-2019/08-0032</v>
          </cell>
        </row>
        <row r="14107">
          <cell r="I14107" t="str">
            <v>F</v>
          </cell>
          <cell r="J14107">
            <v>541.02</v>
          </cell>
          <cell r="K14107">
            <v>541.02</v>
          </cell>
          <cell r="L14107">
            <v>1623.06</v>
          </cell>
          <cell r="M14107" t="str">
            <v>F</v>
          </cell>
          <cell r="N14107">
            <v>3</v>
          </cell>
        </row>
        <row r="14108">
          <cell r="G14108" t="str">
            <v>SPO-2019/09-0013</v>
          </cell>
        </row>
        <row r="14108">
          <cell r="I14108" t="str">
            <v>F</v>
          </cell>
          <cell r="J14108">
            <v>104650</v>
          </cell>
          <cell r="K14108">
            <v>104650</v>
          </cell>
          <cell r="L14108">
            <v>313950</v>
          </cell>
          <cell r="M14108" t="str">
            <v>F</v>
          </cell>
          <cell r="N14108">
            <v>3</v>
          </cell>
        </row>
        <row r="14109">
          <cell r="G14109" t="str">
            <v>SPO-2019/08-0018, SPO-2019/07-0012</v>
          </cell>
        </row>
        <row r="14109">
          <cell r="I14109" t="str">
            <v>F</v>
          </cell>
          <cell r="J14109">
            <v>74841</v>
          </cell>
          <cell r="K14109">
            <v>74841</v>
          </cell>
          <cell r="L14109">
            <v>224523</v>
          </cell>
          <cell r="M14109" t="str">
            <v>F</v>
          </cell>
          <cell r="N14109">
            <v>3</v>
          </cell>
        </row>
        <row r="14110">
          <cell r="G14110" t="str">
            <v>SPO-2019/09-0021</v>
          </cell>
        </row>
        <row r="14110">
          <cell r="I14110" t="str">
            <v>F</v>
          </cell>
          <cell r="J14110">
            <v>6100</v>
          </cell>
          <cell r="K14110">
            <v>6100</v>
          </cell>
          <cell r="L14110">
            <v>18300</v>
          </cell>
          <cell r="M14110" t="str">
            <v>F</v>
          </cell>
          <cell r="N14110">
            <v>3</v>
          </cell>
        </row>
        <row r="14111">
          <cell r="G14111" t="str">
            <v>GR-2019/07-0008</v>
          </cell>
        </row>
        <row r="14111">
          <cell r="I14111" t="str">
            <v>F</v>
          </cell>
          <cell r="J14111">
            <v>1047.84</v>
          </cell>
          <cell r="K14111">
            <v>1047.84</v>
          </cell>
          <cell r="L14111">
            <v>1047.84</v>
          </cell>
          <cell r="M14111" t="str">
            <v>F</v>
          </cell>
          <cell r="N14111">
            <v>1</v>
          </cell>
        </row>
        <row r="14112">
          <cell r="G14112" t="str">
            <v>SPO-2019/09-0001</v>
          </cell>
        </row>
        <row r="14112">
          <cell r="I14112" t="str">
            <v>F</v>
          </cell>
          <cell r="J14112">
            <v>1560</v>
          </cell>
          <cell r="K14112">
            <v>1560</v>
          </cell>
          <cell r="L14112">
            <v>4680</v>
          </cell>
          <cell r="M14112" t="str">
            <v>F</v>
          </cell>
          <cell r="N14112">
            <v>3</v>
          </cell>
        </row>
        <row r="14113">
          <cell r="F14113" t="str">
            <v>TGBU6542724</v>
          </cell>
          <cell r="G14113" t="str">
            <v>GR-2019/07-0038</v>
          </cell>
          <cell r="H14113" t="str">
            <v>201905-S0005, 201811-S0051, 201903-S0062</v>
          </cell>
          <cell r="I14113" t="str">
            <v>F</v>
          </cell>
          <cell r="J14113">
            <v>72223.17</v>
          </cell>
          <cell r="K14113">
            <v>72223.17</v>
          </cell>
          <cell r="L14113">
            <v>72223.17</v>
          </cell>
          <cell r="M14113" t="str">
            <v>F</v>
          </cell>
          <cell r="N14113">
            <v>1</v>
          </cell>
        </row>
        <row r="14114">
          <cell r="G14114" t="str">
            <v>SPO-2019/07-0032</v>
          </cell>
        </row>
        <row r="14114">
          <cell r="I14114" t="str">
            <v>F</v>
          </cell>
          <cell r="J14114">
            <v>1870</v>
          </cell>
          <cell r="K14114">
            <v>1870</v>
          </cell>
          <cell r="L14114">
            <v>5610</v>
          </cell>
          <cell r="M14114" t="str">
            <v>F</v>
          </cell>
          <cell r="N14114">
            <v>3</v>
          </cell>
        </row>
        <row r="14115">
          <cell r="G14115" t="str">
            <v>SPO-2019/08-0014</v>
          </cell>
        </row>
        <row r="14115">
          <cell r="I14115" t="str">
            <v>F</v>
          </cell>
          <cell r="J14115">
            <v>18460</v>
          </cell>
          <cell r="K14115">
            <v>18460</v>
          </cell>
          <cell r="L14115">
            <v>55380</v>
          </cell>
          <cell r="M14115" t="str">
            <v>F</v>
          </cell>
          <cell r="N14115">
            <v>3</v>
          </cell>
        </row>
        <row r="14116">
          <cell r="F14116" t="str">
            <v>TGBU6542724</v>
          </cell>
          <cell r="G14116" t="str">
            <v>GR-2019/07-0037</v>
          </cell>
          <cell r="H14116" t="str">
            <v>201903-S0030</v>
          </cell>
          <cell r="I14116" t="str">
            <v>F</v>
          </cell>
          <cell r="J14116">
            <v>6604.52</v>
          </cell>
          <cell r="K14116">
            <v>6604.52</v>
          </cell>
          <cell r="L14116">
            <v>6604.52</v>
          </cell>
          <cell r="M14116" t="str">
            <v>F</v>
          </cell>
          <cell r="N14116">
            <v>1</v>
          </cell>
        </row>
        <row r="14117">
          <cell r="F14117" t="str">
            <v>TGBU6542724</v>
          </cell>
          <cell r="G14117" t="str">
            <v>GR-2019/07-0036</v>
          </cell>
          <cell r="H14117" t="str">
            <v>201904-S0082</v>
          </cell>
          <cell r="I14117" t="str">
            <v>F</v>
          </cell>
          <cell r="J14117">
            <v>434.28</v>
          </cell>
          <cell r="K14117">
            <v>434.28</v>
          </cell>
          <cell r="L14117">
            <v>434.28</v>
          </cell>
          <cell r="M14117" t="str">
            <v>F</v>
          </cell>
          <cell r="N14117">
            <v>1</v>
          </cell>
        </row>
        <row r="14118">
          <cell r="F14118" t="str">
            <v>TGBU6542724</v>
          </cell>
          <cell r="G14118" t="str">
            <v>GR-2019/07-0035</v>
          </cell>
          <cell r="H14118" t="str">
            <v>201905-S0037</v>
          </cell>
          <cell r="I14118" t="str">
            <v>F</v>
          </cell>
          <cell r="J14118">
            <v>90258.04</v>
          </cell>
          <cell r="K14118">
            <v>90258.04</v>
          </cell>
          <cell r="L14118">
            <v>90258.04</v>
          </cell>
          <cell r="M14118" t="str">
            <v>F</v>
          </cell>
          <cell r="N14118">
            <v>1</v>
          </cell>
        </row>
        <row r="14119">
          <cell r="G14119" t="str">
            <v>GR-2019/06-0064</v>
          </cell>
        </row>
        <row r="14119">
          <cell r="I14119" t="str">
            <v>F</v>
          </cell>
          <cell r="J14119">
            <v>1650</v>
          </cell>
          <cell r="K14119">
            <v>1650</v>
          </cell>
          <cell r="L14119">
            <v>1650</v>
          </cell>
          <cell r="M14119" t="str">
            <v>F</v>
          </cell>
          <cell r="N14119">
            <v>1</v>
          </cell>
        </row>
        <row r="14120">
          <cell r="G14120" t="str">
            <v>SPO-2019/10-0010</v>
          </cell>
        </row>
        <row r="14120">
          <cell r="I14120" t="str">
            <v>F</v>
          </cell>
          <cell r="J14120">
            <v>6750</v>
          </cell>
          <cell r="K14120">
            <v>6750</v>
          </cell>
          <cell r="L14120">
            <v>20250</v>
          </cell>
          <cell r="M14120" t="str">
            <v>F</v>
          </cell>
          <cell r="N14120">
            <v>3</v>
          </cell>
        </row>
        <row r="14121">
          <cell r="G14121" t="str">
            <v>SPO-2019/09-0013, SPO-2019/08-0027</v>
          </cell>
        </row>
        <row r="14121">
          <cell r="I14121" t="str">
            <v>F</v>
          </cell>
          <cell r="J14121">
            <v>54876.8</v>
          </cell>
          <cell r="K14121">
            <v>54876.8</v>
          </cell>
          <cell r="L14121">
            <v>164630.4</v>
          </cell>
          <cell r="M14121" t="str">
            <v>F</v>
          </cell>
          <cell r="N14121">
            <v>3</v>
          </cell>
        </row>
        <row r="14122">
          <cell r="G14122" t="str">
            <v>SPO-2019/07-0032</v>
          </cell>
        </row>
        <row r="14122">
          <cell r="I14122" t="str">
            <v>F</v>
          </cell>
          <cell r="J14122">
            <v>10077.6</v>
          </cell>
          <cell r="K14122">
            <v>10077.6</v>
          </cell>
          <cell r="L14122">
            <v>30232.8</v>
          </cell>
          <cell r="M14122" t="str">
            <v>F</v>
          </cell>
          <cell r="N14122">
            <v>3</v>
          </cell>
        </row>
        <row r="14123">
          <cell r="F14123" t="str">
            <v>FSCU8625014</v>
          </cell>
          <cell r="G14123" t="str">
            <v>GR-2019/07-0022</v>
          </cell>
          <cell r="H14123" t="str">
            <v>201811-S0051</v>
          </cell>
          <cell r="I14123" t="str">
            <v>F</v>
          </cell>
          <cell r="J14123">
            <v>31337.88</v>
          </cell>
          <cell r="K14123">
            <v>31337.88</v>
          </cell>
          <cell r="L14123">
            <v>31337.88</v>
          </cell>
          <cell r="M14123" t="str">
            <v>F</v>
          </cell>
          <cell r="N14123">
            <v>1</v>
          </cell>
        </row>
        <row r="14124">
          <cell r="F14124" t="str">
            <v>FSCU8625014</v>
          </cell>
          <cell r="G14124" t="str">
            <v>GR-2019/07-0021</v>
          </cell>
          <cell r="H14124" t="str">
            <v>201905-S0029, 201905-S0012, 201906-S0007, 201905-S0034</v>
          </cell>
          <cell r="I14124" t="str">
            <v>F</v>
          </cell>
          <cell r="J14124">
            <v>6856.1</v>
          </cell>
          <cell r="K14124">
            <v>6856.1</v>
          </cell>
          <cell r="L14124">
            <v>6856.1</v>
          </cell>
          <cell r="M14124" t="str">
            <v>F</v>
          </cell>
          <cell r="N14124">
            <v>1</v>
          </cell>
        </row>
        <row r="14125">
          <cell r="F14125" t="str">
            <v>FSCU8625014</v>
          </cell>
          <cell r="G14125" t="str">
            <v>GR-2019/07-0020</v>
          </cell>
          <cell r="H14125" t="str">
            <v>201905-S0016, 201905-S0051, 201904-S0081, 201905-S0035</v>
          </cell>
          <cell r="I14125" t="str">
            <v>F</v>
          </cell>
          <cell r="J14125">
            <v>96068.5</v>
          </cell>
          <cell r="K14125">
            <v>96068.5</v>
          </cell>
          <cell r="L14125">
            <v>96068.5</v>
          </cell>
          <cell r="M14125" t="str">
            <v>F</v>
          </cell>
          <cell r="N14125">
            <v>1</v>
          </cell>
        </row>
        <row r="14126">
          <cell r="F14126" t="str">
            <v>FSCU8625014</v>
          </cell>
          <cell r="G14126" t="str">
            <v>GR-2019/07-0019</v>
          </cell>
          <cell r="H14126" t="str">
            <v>201903-S0007</v>
          </cell>
          <cell r="I14126" t="str">
            <v>F</v>
          </cell>
          <cell r="J14126">
            <v>60900.67</v>
          </cell>
          <cell r="K14126">
            <v>60900.67</v>
          </cell>
          <cell r="L14126">
            <v>60900.67</v>
          </cell>
          <cell r="M14126" t="str">
            <v>F</v>
          </cell>
          <cell r="N14126">
            <v>1</v>
          </cell>
        </row>
        <row r="14127">
          <cell r="F14127" t="str">
            <v>FSCU8625014</v>
          </cell>
          <cell r="G14127" t="str">
            <v>GR-2019/07-0018</v>
          </cell>
          <cell r="H14127" t="str">
            <v>201904-S0071</v>
          </cell>
          <cell r="I14127" t="str">
            <v>F</v>
          </cell>
          <cell r="J14127">
            <v>17375.85</v>
          </cell>
          <cell r="K14127">
            <v>17375.85</v>
          </cell>
          <cell r="L14127">
            <v>17375.85</v>
          </cell>
          <cell r="M14127" t="str">
            <v>F</v>
          </cell>
          <cell r="N14127">
            <v>1</v>
          </cell>
        </row>
        <row r="14128">
          <cell r="F14128" t="str">
            <v>FSCU8625014</v>
          </cell>
          <cell r="G14128" t="str">
            <v>GR-2019/07-0017</v>
          </cell>
          <cell r="H14128" t="str">
            <v>201905-S0050</v>
          </cell>
          <cell r="I14128" t="str">
            <v>F</v>
          </cell>
          <cell r="J14128">
            <v>1706.3</v>
          </cell>
          <cell r="K14128">
            <v>1706.3</v>
          </cell>
          <cell r="L14128">
            <v>1706.3</v>
          </cell>
          <cell r="M14128" t="str">
            <v>F</v>
          </cell>
          <cell r="N14128">
            <v>1</v>
          </cell>
        </row>
        <row r="14129">
          <cell r="F14129" t="str">
            <v>FSCU8625014</v>
          </cell>
          <cell r="G14129" t="str">
            <v>GR-2019/07-0016</v>
          </cell>
          <cell r="H14129" t="str">
            <v>201905-S0010</v>
          </cell>
          <cell r="I14129" t="str">
            <v>F</v>
          </cell>
          <cell r="J14129">
            <v>4874.61</v>
          </cell>
          <cell r="K14129">
            <v>4874.61</v>
          </cell>
          <cell r="L14129">
            <v>4874.61</v>
          </cell>
          <cell r="M14129" t="str">
            <v>F</v>
          </cell>
          <cell r="N14129">
            <v>1</v>
          </cell>
        </row>
        <row r="14130">
          <cell r="G14130" t="str">
            <v>GR-2019/06-0068</v>
          </cell>
        </row>
        <row r="14130">
          <cell r="I14130" t="str">
            <v>F</v>
          </cell>
          <cell r="J14130">
            <v>52.92</v>
          </cell>
          <cell r="K14130">
            <v>52.92</v>
          </cell>
          <cell r="L14130">
            <v>52.92</v>
          </cell>
          <cell r="M14130" t="str">
            <v>F</v>
          </cell>
          <cell r="N14130">
            <v>1</v>
          </cell>
        </row>
        <row r="14131">
          <cell r="F14131" t="str">
            <v>FSCU8625014</v>
          </cell>
        </row>
        <row r="14131">
          <cell r="I14131" t="str">
            <v>T</v>
          </cell>
          <cell r="J14131">
            <v>0</v>
          </cell>
          <cell r="K14131">
            <v>0</v>
          </cell>
          <cell r="L14131">
            <v>0</v>
          </cell>
          <cell r="M14131" t="str">
            <v>F</v>
          </cell>
          <cell r="N14131">
            <v>1</v>
          </cell>
        </row>
        <row r="14132">
          <cell r="F14132" t="str">
            <v>FSCU8625014</v>
          </cell>
          <cell r="G14132" t="str">
            <v>GR-2019/07-0015</v>
          </cell>
          <cell r="H14132" t="str">
            <v>201902-S0009, 201905-S0053</v>
          </cell>
          <cell r="I14132" t="str">
            <v>F</v>
          </cell>
          <cell r="J14132">
            <v>17640.3</v>
          </cell>
          <cell r="K14132">
            <v>17640.3</v>
          </cell>
          <cell r="L14132">
            <v>17640.3</v>
          </cell>
          <cell r="M14132" t="str">
            <v>F</v>
          </cell>
          <cell r="N14132">
            <v>1</v>
          </cell>
        </row>
        <row r="14133">
          <cell r="G14133" t="str">
            <v>GR-2019/06-0061</v>
          </cell>
        </row>
        <row r="14133">
          <cell r="I14133" t="str">
            <v>F</v>
          </cell>
          <cell r="J14133">
            <v>1029.12</v>
          </cell>
          <cell r="K14133">
            <v>1029.12</v>
          </cell>
          <cell r="L14133">
            <v>1029.12</v>
          </cell>
          <cell r="M14133" t="str">
            <v>T</v>
          </cell>
          <cell r="N14133">
            <v>1</v>
          </cell>
        </row>
        <row r="14134">
          <cell r="F14134" t="str">
            <v>FSCU8625014</v>
          </cell>
          <cell r="G14134" t="str">
            <v>GR-2019/07-0014</v>
          </cell>
          <cell r="H14134" t="str">
            <v>201905-S0026</v>
          </cell>
          <cell r="I14134" t="str">
            <v>F</v>
          </cell>
          <cell r="J14134">
            <v>9586.96</v>
          </cell>
          <cell r="K14134">
            <v>9586.96</v>
          </cell>
          <cell r="L14134">
            <v>9586.96</v>
          </cell>
          <cell r="M14134" t="str">
            <v>F</v>
          </cell>
          <cell r="N14134">
            <v>1</v>
          </cell>
        </row>
        <row r="14135">
          <cell r="F14135" t="str">
            <v>FSCU8625014</v>
          </cell>
          <cell r="G14135" t="str">
            <v>GR-2019/07-0013</v>
          </cell>
          <cell r="H14135" t="str">
            <v>201904-S0051, 201905-S0032, 201904-S0015, 201904-S0069</v>
          </cell>
          <cell r="I14135" t="str">
            <v>F</v>
          </cell>
          <cell r="J14135">
            <v>86001.04</v>
          </cell>
          <cell r="K14135">
            <v>86001.04</v>
          </cell>
          <cell r="L14135">
            <v>86001.04</v>
          </cell>
          <cell r="M14135" t="str">
            <v>F</v>
          </cell>
          <cell r="N14135">
            <v>1</v>
          </cell>
        </row>
        <row r="14136">
          <cell r="F14136" t="str">
            <v>FSCU8625014</v>
          </cell>
          <cell r="G14136" t="str">
            <v>GR-2019/07-0012</v>
          </cell>
          <cell r="H14136" t="str">
            <v>201904-S0067, 201905-S0027</v>
          </cell>
          <cell r="I14136" t="str">
            <v>F</v>
          </cell>
          <cell r="J14136">
            <v>25655.72</v>
          </cell>
          <cell r="K14136">
            <v>25655.72</v>
          </cell>
          <cell r="L14136">
            <v>25655.72</v>
          </cell>
          <cell r="M14136" t="str">
            <v>F</v>
          </cell>
          <cell r="N14136">
            <v>1</v>
          </cell>
        </row>
        <row r="14137">
          <cell r="G14137" t="str">
            <v>SPO-2019/07-0012, SPO-2019/07-0007</v>
          </cell>
        </row>
        <row r="14137">
          <cell r="I14137" t="str">
            <v>F</v>
          </cell>
          <cell r="J14137">
            <v>8061</v>
          </cell>
          <cell r="K14137">
            <v>8061</v>
          </cell>
          <cell r="L14137">
            <v>24183</v>
          </cell>
          <cell r="M14137" t="str">
            <v>F</v>
          </cell>
          <cell r="N14137">
            <v>3</v>
          </cell>
        </row>
        <row r="14138">
          <cell r="G14138" t="str">
            <v>GR-2019/06-0060</v>
          </cell>
        </row>
        <row r="14138">
          <cell r="I14138" t="str">
            <v>F</v>
          </cell>
          <cell r="J14138">
            <v>599.68</v>
          </cell>
          <cell r="K14138">
            <v>599.68</v>
          </cell>
          <cell r="L14138">
            <v>599.68</v>
          </cell>
          <cell r="M14138" t="str">
            <v>T</v>
          </cell>
          <cell r="N14138">
            <v>1</v>
          </cell>
        </row>
        <row r="14139">
          <cell r="G14139" t="str">
            <v>SPO-2019/10-0005</v>
          </cell>
        </row>
        <row r="14139">
          <cell r="I14139" t="str">
            <v>F</v>
          </cell>
          <cell r="J14139">
            <v>5750</v>
          </cell>
          <cell r="K14139">
            <v>5750</v>
          </cell>
          <cell r="L14139">
            <v>23000</v>
          </cell>
          <cell r="M14139" t="str">
            <v>F</v>
          </cell>
          <cell r="N14139">
            <v>4</v>
          </cell>
        </row>
        <row r="14140">
          <cell r="G14140" t="str">
            <v>GR-2019/06-0062</v>
          </cell>
        </row>
        <row r="14140">
          <cell r="I14140" t="str">
            <v>F</v>
          </cell>
          <cell r="J14140">
            <v>64.85</v>
          </cell>
          <cell r="K14140">
            <v>64.85</v>
          </cell>
          <cell r="L14140">
            <v>64.85</v>
          </cell>
          <cell r="M14140" t="str">
            <v>T</v>
          </cell>
          <cell r="N14140">
            <v>1</v>
          </cell>
        </row>
        <row r="14141">
          <cell r="G14141" t="str">
            <v>GR-2019/06-0068</v>
          </cell>
        </row>
        <row r="14141">
          <cell r="I14141" t="str">
            <v>F</v>
          </cell>
          <cell r="J14141">
            <v>208</v>
          </cell>
          <cell r="K14141">
            <v>208</v>
          </cell>
          <cell r="L14141">
            <v>208</v>
          </cell>
          <cell r="M14141" t="str">
            <v>F</v>
          </cell>
          <cell r="N14141">
            <v>1</v>
          </cell>
        </row>
        <row r="14142">
          <cell r="G14142" t="str">
            <v>SPO-2019/10-0006, SPO-2019/09-0013</v>
          </cell>
        </row>
        <row r="14142">
          <cell r="I14142" t="str">
            <v>F</v>
          </cell>
          <cell r="J14142">
            <v>79525</v>
          </cell>
          <cell r="K14142">
            <v>79525</v>
          </cell>
          <cell r="L14142">
            <v>238575</v>
          </cell>
          <cell r="M14142" t="str">
            <v>F</v>
          </cell>
          <cell r="N14142">
            <v>3</v>
          </cell>
        </row>
        <row r="14143">
          <cell r="G14143" t="str">
            <v>SPO-2019/09-0037, SPO-2019/08-0029, SPO-2019/07-0011</v>
          </cell>
        </row>
        <row r="14143">
          <cell r="I14143" t="str">
            <v>F</v>
          </cell>
          <cell r="J14143">
            <v>196048</v>
          </cell>
          <cell r="K14143">
            <v>196048</v>
          </cell>
          <cell r="L14143">
            <v>588144</v>
          </cell>
          <cell r="M14143" t="str">
            <v>F</v>
          </cell>
          <cell r="N14143">
            <v>3</v>
          </cell>
        </row>
        <row r="14144">
          <cell r="G14144" t="str">
            <v>SPO-2019/07-0032</v>
          </cell>
        </row>
        <row r="14144">
          <cell r="I14144" t="str">
            <v>F</v>
          </cell>
          <cell r="J14144">
            <v>10766.96</v>
          </cell>
          <cell r="K14144">
            <v>10766.96</v>
          </cell>
          <cell r="L14144">
            <v>32300.88</v>
          </cell>
          <cell r="M14144" t="str">
            <v>F</v>
          </cell>
          <cell r="N14144">
            <v>3</v>
          </cell>
        </row>
        <row r="14145">
          <cell r="G14145" t="str">
            <v>SPO-2019/09-0004, SPO-2019/08-0009</v>
          </cell>
        </row>
        <row r="14145">
          <cell r="I14145" t="str">
            <v>F</v>
          </cell>
          <cell r="J14145">
            <v>57276.5</v>
          </cell>
          <cell r="K14145">
            <v>57276.5</v>
          </cell>
          <cell r="L14145">
            <v>229106</v>
          </cell>
          <cell r="M14145" t="str">
            <v>F</v>
          </cell>
          <cell r="N14145">
            <v>4</v>
          </cell>
        </row>
        <row r="14146">
          <cell r="G14146" t="str">
            <v>SPO-2019/08-0013, SPO-2019/07-0027</v>
          </cell>
        </row>
        <row r="14146">
          <cell r="I14146" t="str">
            <v>F</v>
          </cell>
          <cell r="J14146">
            <v>8210.8</v>
          </cell>
          <cell r="K14146">
            <v>8210.8</v>
          </cell>
          <cell r="L14146">
            <v>24632.4</v>
          </cell>
          <cell r="M14146" t="str">
            <v>F</v>
          </cell>
          <cell r="N14146">
            <v>3</v>
          </cell>
        </row>
        <row r="14147">
          <cell r="G14147" t="str">
            <v>GR-2019/06-0059</v>
          </cell>
        </row>
        <row r="14147">
          <cell r="I14147" t="str">
            <v>F</v>
          </cell>
          <cell r="J14147">
            <v>4567.47</v>
          </cell>
          <cell r="K14147">
            <v>4567.47</v>
          </cell>
          <cell r="L14147">
            <v>4567.47</v>
          </cell>
          <cell r="M14147" t="str">
            <v>T</v>
          </cell>
          <cell r="N14147">
            <v>1</v>
          </cell>
        </row>
        <row r="14148">
          <cell r="G14148" t="str">
            <v>GR-2019/07-0001</v>
          </cell>
        </row>
        <row r="14148">
          <cell r="I14148" t="str">
            <v>F</v>
          </cell>
          <cell r="J14148">
            <v>761.26</v>
          </cell>
          <cell r="K14148">
            <v>761.26</v>
          </cell>
          <cell r="L14148">
            <v>761.26</v>
          </cell>
          <cell r="M14148" t="str">
            <v>F</v>
          </cell>
          <cell r="N14148">
            <v>1</v>
          </cell>
        </row>
        <row r="14149">
          <cell r="G14149" t="str">
            <v>GR-2019/06-0068</v>
          </cell>
        </row>
        <row r="14149">
          <cell r="I14149" t="str">
            <v>F</v>
          </cell>
          <cell r="J14149">
            <v>198.48</v>
          </cell>
          <cell r="K14149">
            <v>198.48</v>
          </cell>
          <cell r="L14149">
            <v>198.48</v>
          </cell>
          <cell r="M14149" t="str">
            <v>F</v>
          </cell>
          <cell r="N14149">
            <v>1</v>
          </cell>
        </row>
        <row r="14150">
          <cell r="G14150" t="str">
            <v>SPO-2019/07-0016</v>
          </cell>
        </row>
        <row r="14150">
          <cell r="I14150" t="str">
            <v>F</v>
          </cell>
          <cell r="J14150">
            <v>2100</v>
          </cell>
          <cell r="K14150">
            <v>2100</v>
          </cell>
          <cell r="L14150">
            <v>6300</v>
          </cell>
          <cell r="M14150" t="str">
            <v>F</v>
          </cell>
          <cell r="N14150">
            <v>3</v>
          </cell>
        </row>
        <row r="14151">
          <cell r="G14151" t="str">
            <v>GR-2019/06-0048</v>
          </cell>
        </row>
        <row r="14151">
          <cell r="I14151" t="str">
            <v>F</v>
          </cell>
          <cell r="J14151">
            <v>10</v>
          </cell>
          <cell r="K14151">
            <v>10</v>
          </cell>
          <cell r="L14151">
            <v>10</v>
          </cell>
          <cell r="M14151" t="str">
            <v>F</v>
          </cell>
          <cell r="N14151">
            <v>1</v>
          </cell>
        </row>
        <row r="14152">
          <cell r="G14152" t="str">
            <v>SPO-2019/08-0021</v>
          </cell>
        </row>
        <row r="14152">
          <cell r="I14152" t="str">
            <v>F</v>
          </cell>
          <cell r="J14152">
            <v>10000</v>
          </cell>
          <cell r="K14152">
            <v>10000</v>
          </cell>
          <cell r="L14152">
            <v>30000</v>
          </cell>
          <cell r="M14152" t="str">
            <v>F</v>
          </cell>
          <cell r="N14152">
            <v>3</v>
          </cell>
        </row>
        <row r="14153">
          <cell r="F14153" t="str">
            <v>ZCSU8681488</v>
          </cell>
          <cell r="G14153" t="str">
            <v>GR-2019/07-0007</v>
          </cell>
          <cell r="H14153" t="str">
            <v>201904-S0008, 201905-S0022, 201904-S0070, 201902-S0013, 201903-S0066, 201906-S0019, 201811-S0049, 201903-S0014, 201904-S0077, 201906-S0034, 201904-S0063, 201804-S0030, 201904-S0056, 201904-S0002, 201904-S0001, 201905-S0038, 201904-S0086, 201903-S0061, 201905-S0015, 201901-S0033, 201904-S0004, 201901-S0015</v>
          </cell>
          <cell r="I14153" t="str">
            <v>F</v>
          </cell>
          <cell r="J14153">
            <v>575617.76</v>
          </cell>
          <cell r="K14153">
            <v>575617.76</v>
          </cell>
          <cell r="L14153">
            <v>575617.76</v>
          </cell>
          <cell r="M14153" t="str">
            <v>F</v>
          </cell>
          <cell r="N14153">
            <v>1</v>
          </cell>
        </row>
        <row r="14154">
          <cell r="G14154" t="str">
            <v>SPO-2019/07-0007</v>
          </cell>
        </row>
        <row r="14154">
          <cell r="I14154" t="str">
            <v>F</v>
          </cell>
          <cell r="J14154">
            <v>16850</v>
          </cell>
          <cell r="K14154">
            <v>16850</v>
          </cell>
          <cell r="L14154">
            <v>50550</v>
          </cell>
          <cell r="M14154" t="str">
            <v>F</v>
          </cell>
          <cell r="N14154">
            <v>3</v>
          </cell>
        </row>
        <row r="14155">
          <cell r="G14155" t="str">
            <v>GR-2019/06-0046</v>
          </cell>
        </row>
        <row r="14155">
          <cell r="I14155" t="str">
            <v>F</v>
          </cell>
          <cell r="J14155">
            <v>237.6</v>
          </cell>
          <cell r="K14155">
            <v>237.6</v>
          </cell>
          <cell r="L14155">
            <v>237.6</v>
          </cell>
          <cell r="M14155" t="str">
            <v>F</v>
          </cell>
          <cell r="N14155">
            <v>1</v>
          </cell>
        </row>
        <row r="14156">
          <cell r="F14156" t="str">
            <v>BMOU5253317</v>
          </cell>
          <cell r="G14156" t="str">
            <v>GR-2019/07-0031</v>
          </cell>
          <cell r="H14156" t="str">
            <v>201906-S0003, 201904-S0021, 201810-S0024, 201904-S0088, 201807-S0065, 201905-S0058, 201905-S0039, 201812-S0047, 201809-S0042, 201904-S0043, 201808-S0029, 201905-S0047, 201812-S0037, 201903-S0025, 201901-S0010, 201905-S0019</v>
          </cell>
          <cell r="I14156" t="str">
            <v>F</v>
          </cell>
          <cell r="J14156">
            <v>18381.85</v>
          </cell>
          <cell r="K14156">
            <v>18381.85</v>
          </cell>
          <cell r="L14156">
            <v>77372.88</v>
          </cell>
          <cell r="M14156" t="str">
            <v>F</v>
          </cell>
          <cell r="N14156">
            <v>4.2092</v>
          </cell>
        </row>
        <row r="14157">
          <cell r="F14157" t="str">
            <v>DRYU9184473</v>
          </cell>
          <cell r="G14157" t="str">
            <v>GR-2019/07-0032</v>
          </cell>
          <cell r="H14157" t="str">
            <v>201810-S0024, 201712-S0040, 201811-S0048, 201904-S0043, 201903-S0025</v>
          </cell>
          <cell r="I14157" t="str">
            <v>F</v>
          </cell>
          <cell r="J14157">
            <v>24813.09</v>
          </cell>
          <cell r="K14157">
            <v>24813.09</v>
          </cell>
          <cell r="L14157">
            <v>104443.26</v>
          </cell>
          <cell r="M14157" t="str">
            <v>F</v>
          </cell>
          <cell r="N14157">
            <v>4.2092</v>
          </cell>
        </row>
        <row r="14158">
          <cell r="G14158" t="str">
            <v>SPO-2019/09-0008, SPO-2019/07-0027</v>
          </cell>
        </row>
        <row r="14158">
          <cell r="I14158" t="str">
            <v>F</v>
          </cell>
          <cell r="J14158">
            <v>21700</v>
          </cell>
          <cell r="K14158">
            <v>21700</v>
          </cell>
          <cell r="L14158">
            <v>65100</v>
          </cell>
          <cell r="M14158" t="str">
            <v>F</v>
          </cell>
          <cell r="N14158">
            <v>3</v>
          </cell>
        </row>
        <row r="14159">
          <cell r="I14159" t="str">
            <v>F</v>
          </cell>
          <cell r="J14159">
            <v>6600</v>
          </cell>
          <cell r="K14159">
            <v>6600</v>
          </cell>
          <cell r="L14159">
            <v>19800</v>
          </cell>
          <cell r="M14159" t="str">
            <v>F</v>
          </cell>
          <cell r="N14159">
            <v>3</v>
          </cell>
        </row>
        <row r="14160">
          <cell r="G14160" t="str">
            <v>SPO-2019/09-0040, SPO-2019/11-0012</v>
          </cell>
        </row>
        <row r="14160">
          <cell r="I14160" t="str">
            <v>F</v>
          </cell>
          <cell r="J14160">
            <v>2945</v>
          </cell>
          <cell r="K14160">
            <v>2945</v>
          </cell>
          <cell r="L14160">
            <v>8835</v>
          </cell>
          <cell r="M14160" t="str">
            <v>F</v>
          </cell>
          <cell r="N14160">
            <v>3</v>
          </cell>
        </row>
        <row r="14161">
          <cell r="I14161" t="str">
            <v>T</v>
          </cell>
          <cell r="J14161">
            <v>8100</v>
          </cell>
          <cell r="K14161">
            <v>8100</v>
          </cell>
          <cell r="L14161">
            <v>24300</v>
          </cell>
          <cell r="M14161" t="str">
            <v>F</v>
          </cell>
          <cell r="N14161">
            <v>3</v>
          </cell>
        </row>
        <row r="14162">
          <cell r="I14162" t="str">
            <v>F</v>
          </cell>
          <cell r="J14162">
            <v>2412</v>
          </cell>
          <cell r="K14162">
            <v>2412</v>
          </cell>
          <cell r="L14162">
            <v>7236</v>
          </cell>
          <cell r="M14162" t="str">
            <v>F</v>
          </cell>
          <cell r="N14162">
            <v>3</v>
          </cell>
        </row>
        <row r="14163">
          <cell r="G14163" t="str">
            <v>SPO-2019/07-0020</v>
          </cell>
        </row>
        <row r="14163">
          <cell r="I14163" t="str">
            <v>F</v>
          </cell>
          <cell r="J14163">
            <v>29400</v>
          </cell>
          <cell r="K14163">
            <v>29400</v>
          </cell>
          <cell r="L14163">
            <v>29400</v>
          </cell>
          <cell r="M14163" t="str">
            <v>F</v>
          </cell>
          <cell r="N14163">
            <v>1</v>
          </cell>
        </row>
        <row r="14164">
          <cell r="F14164" t="str">
            <v>TCNU5877261</v>
          </cell>
          <cell r="G14164" t="str">
            <v>GR-2019/07-0026</v>
          </cell>
          <cell r="H14164" t="str">
            <v>201811-S0075, 201811-S0054, 201904-S0055, 201906-S0008</v>
          </cell>
          <cell r="I14164" t="str">
            <v>F</v>
          </cell>
          <cell r="J14164">
            <v>25118.23</v>
          </cell>
          <cell r="K14164">
            <v>25118.23</v>
          </cell>
          <cell r="L14164">
            <v>105727.65</v>
          </cell>
          <cell r="M14164" t="str">
            <v>F</v>
          </cell>
          <cell r="N14164">
            <v>4.2092</v>
          </cell>
        </row>
        <row r="14165">
          <cell r="F14165" t="str">
            <v>TCNU7706709</v>
          </cell>
          <cell r="G14165" t="str">
            <v>GR-2019/07-0025</v>
          </cell>
          <cell r="H14165" t="str">
            <v>201809-S0026, 201905-S0061, 201806-S0012, 201904-S0014, 201806-S0003, 201812-S0028</v>
          </cell>
          <cell r="I14165" t="str">
            <v>F</v>
          </cell>
          <cell r="J14165">
            <v>21528.36</v>
          </cell>
          <cell r="K14165">
            <v>21528.36</v>
          </cell>
          <cell r="L14165">
            <v>90617.17</v>
          </cell>
          <cell r="M14165" t="str">
            <v>F</v>
          </cell>
          <cell r="N14165">
            <v>4.2092</v>
          </cell>
        </row>
        <row r="14166">
          <cell r="F14166" t="str">
            <v>CAIU4466513</v>
          </cell>
          <cell r="G14166" t="str">
            <v>GR-2019/07-0006</v>
          </cell>
          <cell r="H14166" t="str">
            <v>201905-S0057, 201904-S0026, 201904-S0022, 201903-S0040</v>
          </cell>
          <cell r="I14166" t="str">
            <v>F</v>
          </cell>
          <cell r="J14166">
            <v>16452.17</v>
          </cell>
          <cell r="K14166">
            <v>16452.17</v>
          </cell>
          <cell r="L14166">
            <v>69163.28</v>
          </cell>
          <cell r="M14166" t="str">
            <v>F</v>
          </cell>
          <cell r="N14166">
            <v>4.2039</v>
          </cell>
        </row>
        <row r="14167">
          <cell r="G14167" t="str">
            <v>GR-2019/06-0045</v>
          </cell>
        </row>
        <row r="14167">
          <cell r="I14167" t="str">
            <v>F</v>
          </cell>
          <cell r="J14167">
            <v>35198.5</v>
          </cell>
          <cell r="K14167">
            <v>35198.5</v>
          </cell>
          <cell r="L14167">
            <v>35198.5</v>
          </cell>
          <cell r="M14167" t="str">
            <v>F</v>
          </cell>
          <cell r="N14167">
            <v>1</v>
          </cell>
        </row>
        <row r="14168">
          <cell r="G14168" t="str">
            <v>SPO-2019/08-0004</v>
          </cell>
        </row>
        <row r="14168">
          <cell r="I14168" t="str">
            <v>F</v>
          </cell>
          <cell r="J14168">
            <v>26400</v>
          </cell>
          <cell r="K14168">
            <v>26400</v>
          </cell>
          <cell r="L14168">
            <v>26400</v>
          </cell>
          <cell r="M14168" t="str">
            <v>F</v>
          </cell>
          <cell r="N14168">
            <v>1</v>
          </cell>
        </row>
        <row r="14169">
          <cell r="F14169" t="str">
            <v>HDMU6568330</v>
          </cell>
          <cell r="G14169" t="str">
            <v>GR-2019/07-0004</v>
          </cell>
          <cell r="H14169" t="str">
            <v>201810-S0043, 201904-S0088, 201905-S0039, 201904-S0021, 201810-S0024</v>
          </cell>
          <cell r="I14169" t="str">
            <v>F</v>
          </cell>
          <cell r="J14169">
            <v>20714.37</v>
          </cell>
          <cell r="K14169">
            <v>20714.37</v>
          </cell>
          <cell r="L14169">
            <v>87081.14</v>
          </cell>
          <cell r="M14169" t="str">
            <v>F</v>
          </cell>
          <cell r="N14169">
            <v>4.2039</v>
          </cell>
        </row>
        <row r="14170">
          <cell r="F14170" t="str">
            <v>TCNU7903400</v>
          </cell>
          <cell r="G14170" t="str">
            <v>GR-2019/06-0067</v>
          </cell>
          <cell r="H14170" t="str">
            <v>201905-S0019, 201904-S0088, 201809-S0042, 201905-S0039, 201905-S0009, 201808-S0029, 201904-S0043, 201812-S0037, 201903-S0052, 201904-S0079</v>
          </cell>
          <cell r="I14170" t="str">
            <v>F</v>
          </cell>
          <cell r="J14170">
            <v>22422.92</v>
          </cell>
          <cell r="K14170">
            <v>22422.92</v>
          </cell>
          <cell r="L14170">
            <v>94263.71</v>
          </cell>
          <cell r="M14170" t="str">
            <v>F</v>
          </cell>
          <cell r="N14170">
            <v>4.2039</v>
          </cell>
        </row>
        <row r="14171">
          <cell r="G14171" t="str">
            <v>SPO-2020/10-0014</v>
          </cell>
        </row>
        <row r="14171">
          <cell r="I14171" t="str">
            <v>F</v>
          </cell>
          <cell r="J14171">
            <v>12350</v>
          </cell>
          <cell r="K14171">
            <v>12350</v>
          </cell>
          <cell r="L14171">
            <v>12350</v>
          </cell>
          <cell r="M14171" t="str">
            <v>F</v>
          </cell>
          <cell r="N14171">
            <v>1</v>
          </cell>
        </row>
        <row r="14172">
          <cell r="G14172" t="str">
            <v>SPO-2019/10-0005</v>
          </cell>
        </row>
        <row r="14172">
          <cell r="I14172" t="str">
            <v>F</v>
          </cell>
          <cell r="J14172">
            <v>11500</v>
          </cell>
          <cell r="K14172">
            <v>11500</v>
          </cell>
          <cell r="L14172">
            <v>34500</v>
          </cell>
          <cell r="M14172" t="str">
            <v>F</v>
          </cell>
          <cell r="N14172">
            <v>3</v>
          </cell>
        </row>
        <row r="14173">
          <cell r="G14173" t="str">
            <v>SPO-2019/10-0004</v>
          </cell>
        </row>
        <row r="14173">
          <cell r="I14173" t="str">
            <v>F</v>
          </cell>
          <cell r="J14173">
            <v>16748</v>
          </cell>
          <cell r="K14173">
            <v>16748</v>
          </cell>
          <cell r="L14173">
            <v>50244</v>
          </cell>
          <cell r="M14173" t="str">
            <v>F</v>
          </cell>
          <cell r="N14173">
            <v>3</v>
          </cell>
        </row>
        <row r="14174">
          <cell r="G14174" t="str">
            <v>GR-2019/06-0044</v>
          </cell>
        </row>
        <row r="14174">
          <cell r="I14174" t="str">
            <v>F</v>
          </cell>
          <cell r="J14174">
            <v>247.23</v>
          </cell>
          <cell r="K14174">
            <v>247.23</v>
          </cell>
          <cell r="L14174">
            <v>247.23</v>
          </cell>
          <cell r="M14174" t="str">
            <v>T</v>
          </cell>
          <cell r="N14174">
            <v>1</v>
          </cell>
        </row>
        <row r="14175">
          <cell r="G14175" t="str">
            <v>SPO-2019/07-0007</v>
          </cell>
        </row>
        <row r="14175">
          <cell r="I14175" t="str">
            <v>F</v>
          </cell>
          <cell r="J14175">
            <v>8200</v>
          </cell>
          <cell r="K14175">
            <v>8200</v>
          </cell>
          <cell r="L14175">
            <v>24600</v>
          </cell>
          <cell r="M14175" t="str">
            <v>F</v>
          </cell>
          <cell r="N14175">
            <v>3</v>
          </cell>
        </row>
        <row r="14176">
          <cell r="G14176" t="str">
            <v>SPO-2019/07-0027</v>
          </cell>
        </row>
        <row r="14176">
          <cell r="I14176" t="str">
            <v>F</v>
          </cell>
          <cell r="J14176">
            <v>14720</v>
          </cell>
          <cell r="K14176">
            <v>14720</v>
          </cell>
          <cell r="L14176">
            <v>44160</v>
          </cell>
          <cell r="M14176" t="str">
            <v>F</v>
          </cell>
          <cell r="N14176">
            <v>3</v>
          </cell>
        </row>
        <row r="14177">
          <cell r="G14177" t="str">
            <v>SPO-2019/09-0016</v>
          </cell>
        </row>
        <row r="14177">
          <cell r="I14177" t="str">
            <v>F</v>
          </cell>
          <cell r="J14177">
            <v>10200</v>
          </cell>
          <cell r="K14177">
            <v>10200</v>
          </cell>
          <cell r="L14177">
            <v>30600</v>
          </cell>
          <cell r="M14177" t="str">
            <v>F</v>
          </cell>
          <cell r="N14177">
            <v>3</v>
          </cell>
        </row>
        <row r="14178">
          <cell r="G14178" t="str">
            <v>SPO-2019/10-0006, SPO-2019/09-0013, SPO-2021/01-0009, SPO-2019/06-0024, SPO-2019/07-0015, SPO-2019/11-0034, SPO-2019/12-0060, SPO-2020/09-0033, SPO-2021/01-0048, SPO-2020/06-0011</v>
          </cell>
        </row>
        <row r="14178">
          <cell r="I14178" t="str">
            <v>F</v>
          </cell>
          <cell r="J14178">
            <v>288072.04</v>
          </cell>
          <cell r="K14178">
            <v>288072.04</v>
          </cell>
          <cell r="L14178">
            <v>864216.12</v>
          </cell>
          <cell r="M14178" t="str">
            <v>F</v>
          </cell>
          <cell r="N14178">
            <v>3</v>
          </cell>
        </row>
        <row r="14179">
          <cell r="G14179" t="str">
            <v>SPO-2019/09-0009</v>
          </cell>
        </row>
        <row r="14179">
          <cell r="I14179" t="str">
            <v>F</v>
          </cell>
          <cell r="J14179">
            <v>7000</v>
          </cell>
          <cell r="K14179">
            <v>7000</v>
          </cell>
          <cell r="L14179">
            <v>21000</v>
          </cell>
          <cell r="M14179" t="str">
            <v>F</v>
          </cell>
          <cell r="N14179">
            <v>3</v>
          </cell>
        </row>
        <row r="14180">
          <cell r="G14180" t="str">
            <v>SPO-2020/11-0030, SPO-2019/08-0003, SPO-2019/08-0032, SPO-2020/08-0012, SPO-2019/07-0013, SPO-2019/08-0001, SPO-2019/12-0057, SPO-2019/07-0003, SPO-2019/12-0028, SPO-2019/12-0058, SPO-2019/11-0013, SPO-2019/11-0012, SPO-2020/06-0010, SPO-2020/01-0033, SPO-2020/08-0013</v>
          </cell>
        </row>
        <row r="14180">
          <cell r="I14180" t="str">
            <v>F</v>
          </cell>
          <cell r="J14180">
            <v>103747.02</v>
          </cell>
          <cell r="K14180">
            <v>103747.02</v>
          </cell>
          <cell r="L14180">
            <v>414988.08</v>
          </cell>
          <cell r="M14180" t="str">
            <v>F</v>
          </cell>
          <cell r="N14180">
            <v>4</v>
          </cell>
        </row>
        <row r="14181">
          <cell r="F14181" t="str">
            <v>TLLU4627438</v>
          </cell>
          <cell r="G14181" t="str">
            <v>GR-2019/06-0066</v>
          </cell>
          <cell r="H14181" t="str">
            <v>201901-S0002, 201904-S0019, 201811-S0053, POO201803002, 201903-S0047, 201901-S0029</v>
          </cell>
          <cell r="I14181" t="str">
            <v>F</v>
          </cell>
          <cell r="J14181">
            <v>38715.58</v>
          </cell>
          <cell r="K14181">
            <v>38715.58</v>
          </cell>
          <cell r="L14181">
            <v>163248.11</v>
          </cell>
          <cell r="M14181" t="str">
            <v>F</v>
          </cell>
          <cell r="N14181">
            <v>4.2166</v>
          </cell>
        </row>
        <row r="14182">
          <cell r="F14182" t="str">
            <v>HMMU6015590</v>
          </cell>
          <cell r="G14182" t="str">
            <v>GR-2019/07-0005</v>
          </cell>
          <cell r="H14182" t="str">
            <v>201904-S0023, 201905-S0036, 201905-S0021, 201904-S0072, 201903-S0068, 201810-S0001, 201905-S0031</v>
          </cell>
          <cell r="I14182" t="str">
            <v>F</v>
          </cell>
          <cell r="J14182">
            <v>237145.42</v>
          </cell>
          <cell r="K14182">
            <v>237145.42</v>
          </cell>
          <cell r="L14182">
            <v>237145.42</v>
          </cell>
          <cell r="M14182" t="str">
            <v>F</v>
          </cell>
          <cell r="N14182">
            <v>1</v>
          </cell>
        </row>
        <row r="14183">
          <cell r="G14183" t="str">
            <v>SPO-2019/08-0011, SPO-2019/10-0030</v>
          </cell>
        </row>
        <row r="14183">
          <cell r="I14183" t="str">
            <v>F</v>
          </cell>
          <cell r="J14183">
            <v>96324</v>
          </cell>
          <cell r="K14183">
            <v>96324</v>
          </cell>
          <cell r="L14183">
            <v>288972</v>
          </cell>
          <cell r="M14183" t="str">
            <v>F</v>
          </cell>
          <cell r="N14183">
            <v>3</v>
          </cell>
        </row>
        <row r="14184">
          <cell r="G14184" t="str">
            <v>SPO-2019/09-0019, SPO-2019/08-0005</v>
          </cell>
        </row>
        <row r="14184">
          <cell r="I14184" t="str">
            <v>F</v>
          </cell>
          <cell r="J14184">
            <v>68060</v>
          </cell>
          <cell r="K14184">
            <v>68060</v>
          </cell>
          <cell r="L14184">
            <v>204180</v>
          </cell>
          <cell r="M14184" t="str">
            <v>F</v>
          </cell>
          <cell r="N14184">
            <v>3</v>
          </cell>
        </row>
        <row r="14185">
          <cell r="G14185" t="str">
            <v>SPO-2019/08-0017, SPO-2019/07-0032</v>
          </cell>
        </row>
        <row r="14185">
          <cell r="I14185" t="str">
            <v>F</v>
          </cell>
          <cell r="J14185">
            <v>140522.2</v>
          </cell>
          <cell r="K14185">
            <v>140522.2</v>
          </cell>
          <cell r="L14185">
            <v>421566.6</v>
          </cell>
          <cell r="M14185" t="str">
            <v>F</v>
          </cell>
          <cell r="N14185">
            <v>3</v>
          </cell>
        </row>
        <row r="14186">
          <cell r="G14186" t="str">
            <v>SPO-2019/10-0022</v>
          </cell>
        </row>
        <row r="14186">
          <cell r="I14186" t="str">
            <v>F</v>
          </cell>
          <cell r="J14186">
            <v>54450</v>
          </cell>
          <cell r="K14186">
            <v>54450</v>
          </cell>
          <cell r="L14186">
            <v>163350</v>
          </cell>
          <cell r="M14186" t="str">
            <v>F</v>
          </cell>
          <cell r="N14186">
            <v>3</v>
          </cell>
        </row>
        <row r="14187">
          <cell r="I14187" t="str">
            <v>F</v>
          </cell>
          <cell r="J14187">
            <v>4029.6</v>
          </cell>
          <cell r="K14187">
            <v>4029.6</v>
          </cell>
          <cell r="L14187">
            <v>12088.8</v>
          </cell>
          <cell r="M14187" t="str">
            <v>F</v>
          </cell>
          <cell r="N14187">
            <v>3</v>
          </cell>
        </row>
        <row r="14188">
          <cell r="G14188" t="str">
            <v>SPO-2019/09-0027, SPO-2019/08-0009, SPO-2019/07-0019</v>
          </cell>
        </row>
        <row r="14188">
          <cell r="I14188" t="str">
            <v>F</v>
          </cell>
          <cell r="J14188">
            <v>42994.2</v>
          </cell>
          <cell r="K14188">
            <v>42994.2</v>
          </cell>
          <cell r="L14188">
            <v>128982.6</v>
          </cell>
          <cell r="M14188" t="str">
            <v>F</v>
          </cell>
          <cell r="N14188">
            <v>3</v>
          </cell>
        </row>
        <row r="14189">
          <cell r="G14189" t="str">
            <v>SPO-2019/08-0016</v>
          </cell>
        </row>
        <row r="14189">
          <cell r="I14189" t="str">
            <v>F</v>
          </cell>
          <cell r="J14189">
            <v>54140</v>
          </cell>
          <cell r="K14189">
            <v>54140</v>
          </cell>
          <cell r="L14189">
            <v>162420</v>
          </cell>
          <cell r="M14189" t="str">
            <v>F</v>
          </cell>
          <cell r="N14189">
            <v>3</v>
          </cell>
        </row>
        <row r="14190">
          <cell r="G14190" t="str">
            <v>SPO-2019/08-0008, SPO-2019/07-0017</v>
          </cell>
        </row>
        <row r="14190">
          <cell r="I14190" t="str">
            <v>F</v>
          </cell>
          <cell r="J14190">
            <v>44100</v>
          </cell>
          <cell r="K14190">
            <v>44100</v>
          </cell>
          <cell r="L14190">
            <v>132300</v>
          </cell>
          <cell r="M14190" t="str">
            <v>F</v>
          </cell>
          <cell r="N14190">
            <v>3</v>
          </cell>
        </row>
        <row r="14191">
          <cell r="I14191" t="str">
            <v>T</v>
          </cell>
          <cell r="J14191">
            <v>44100</v>
          </cell>
          <cell r="K14191">
            <v>44100</v>
          </cell>
          <cell r="L14191">
            <v>132300</v>
          </cell>
          <cell r="M14191" t="str">
            <v>F</v>
          </cell>
          <cell r="N14191">
            <v>3</v>
          </cell>
        </row>
        <row r="14192">
          <cell r="I14192" t="str">
            <v>T</v>
          </cell>
          <cell r="J14192">
            <v>20500</v>
          </cell>
          <cell r="K14192">
            <v>20500</v>
          </cell>
          <cell r="L14192">
            <v>61500</v>
          </cell>
          <cell r="M14192" t="str">
            <v>F</v>
          </cell>
          <cell r="N14192">
            <v>3</v>
          </cell>
        </row>
        <row r="14193">
          <cell r="F14193" t="str">
            <v>CAIU7381560</v>
          </cell>
          <cell r="G14193" t="str">
            <v>GR-2019/06-0065</v>
          </cell>
          <cell r="H14193" t="str">
            <v>201812-S0034, 201811-S0077, POO201712004, 201905-S0017, 201903-S0021, POO201803002, 201903-S0047</v>
          </cell>
          <cell r="I14193" t="str">
            <v>F</v>
          </cell>
          <cell r="J14193">
            <v>27687.27</v>
          </cell>
          <cell r="K14193">
            <v>27687.27</v>
          </cell>
          <cell r="L14193">
            <v>116746.14</v>
          </cell>
          <cell r="M14193" t="str">
            <v>F</v>
          </cell>
          <cell r="N14193">
            <v>4.2166</v>
          </cell>
        </row>
        <row r="14194">
          <cell r="G14194" t="str">
            <v>SPO-2019/07-0016</v>
          </cell>
        </row>
        <row r="14194">
          <cell r="I14194" t="str">
            <v>F</v>
          </cell>
          <cell r="J14194">
            <v>13090</v>
          </cell>
          <cell r="K14194">
            <v>13090</v>
          </cell>
          <cell r="L14194">
            <v>39270</v>
          </cell>
          <cell r="M14194" t="str">
            <v>F</v>
          </cell>
          <cell r="N14194">
            <v>3</v>
          </cell>
        </row>
        <row r="14195">
          <cell r="G14195" t="str">
            <v>SPO-2019/08-0028</v>
          </cell>
        </row>
        <row r="14195">
          <cell r="I14195" t="str">
            <v>F</v>
          </cell>
          <cell r="J14195">
            <v>25254</v>
          </cell>
          <cell r="K14195">
            <v>25254</v>
          </cell>
          <cell r="L14195">
            <v>75762</v>
          </cell>
          <cell r="M14195" t="str">
            <v>F</v>
          </cell>
          <cell r="N14195">
            <v>3</v>
          </cell>
        </row>
        <row r="14196">
          <cell r="G14196" t="str">
            <v>SPO-2019/07-0032, SPO-2019/08-0017</v>
          </cell>
        </row>
        <row r="14196">
          <cell r="I14196" t="str">
            <v>F</v>
          </cell>
          <cell r="J14196">
            <v>14850.4</v>
          </cell>
          <cell r="K14196">
            <v>14850.4</v>
          </cell>
          <cell r="L14196">
            <v>44551.2</v>
          </cell>
          <cell r="M14196" t="str">
            <v>F</v>
          </cell>
          <cell r="N14196">
            <v>3</v>
          </cell>
        </row>
        <row r="14197">
          <cell r="G14197" t="str">
            <v>SPO-2019/06-0024</v>
          </cell>
        </row>
        <row r="14197">
          <cell r="I14197" t="str">
            <v>F</v>
          </cell>
          <cell r="J14197">
            <v>14112</v>
          </cell>
          <cell r="K14197">
            <v>14112</v>
          </cell>
          <cell r="L14197">
            <v>42336</v>
          </cell>
          <cell r="M14197" t="str">
            <v>F</v>
          </cell>
          <cell r="N14197">
            <v>3</v>
          </cell>
        </row>
        <row r="14198">
          <cell r="G14198" t="str">
            <v>GR-2019/06-0020</v>
          </cell>
        </row>
        <row r="14198">
          <cell r="I14198" t="str">
            <v>F</v>
          </cell>
          <cell r="J14198">
            <v>171.94</v>
          </cell>
          <cell r="K14198">
            <v>171.94</v>
          </cell>
          <cell r="L14198">
            <v>171.94</v>
          </cell>
          <cell r="M14198" t="str">
            <v>F</v>
          </cell>
          <cell r="N14198">
            <v>1</v>
          </cell>
        </row>
        <row r="14199">
          <cell r="G14199" t="str">
            <v>SPO-2019/07-0010</v>
          </cell>
        </row>
        <row r="14199">
          <cell r="I14199" t="str">
            <v>F</v>
          </cell>
          <cell r="J14199">
            <v>24560</v>
          </cell>
          <cell r="K14199">
            <v>24560</v>
          </cell>
          <cell r="L14199">
            <v>73680</v>
          </cell>
          <cell r="M14199" t="str">
            <v>F</v>
          </cell>
          <cell r="N14199">
            <v>3</v>
          </cell>
        </row>
        <row r="14200">
          <cell r="G14200" t="str">
            <v>SPO-2019/07-0010</v>
          </cell>
        </row>
        <row r="14200">
          <cell r="I14200" t="str">
            <v>F</v>
          </cell>
          <cell r="J14200">
            <v>13000</v>
          </cell>
          <cell r="K14200">
            <v>13000</v>
          </cell>
          <cell r="L14200">
            <v>13000</v>
          </cell>
          <cell r="M14200" t="str">
            <v>F</v>
          </cell>
          <cell r="N14200">
            <v>1</v>
          </cell>
        </row>
        <row r="14201">
          <cell r="G14201" t="str">
            <v>SPO-2019/07-0010</v>
          </cell>
        </row>
        <row r="14201">
          <cell r="I14201" t="str">
            <v>F</v>
          </cell>
          <cell r="J14201">
            <v>2520</v>
          </cell>
          <cell r="K14201">
            <v>2520</v>
          </cell>
          <cell r="L14201">
            <v>7560</v>
          </cell>
          <cell r="M14201" t="str">
            <v>F</v>
          </cell>
          <cell r="N14201">
            <v>3</v>
          </cell>
        </row>
        <row r="14202">
          <cell r="G14202" t="str">
            <v>SPO-2019/07-0010</v>
          </cell>
        </row>
        <row r="14202">
          <cell r="I14202" t="str">
            <v>F</v>
          </cell>
          <cell r="J14202">
            <v>57420</v>
          </cell>
          <cell r="K14202">
            <v>57420</v>
          </cell>
          <cell r="L14202">
            <v>172260</v>
          </cell>
          <cell r="M14202" t="str">
            <v>F</v>
          </cell>
          <cell r="N14202">
            <v>3</v>
          </cell>
        </row>
        <row r="14203">
          <cell r="G14203" t="str">
            <v>GR-2019/06-0019</v>
          </cell>
        </row>
        <row r="14203">
          <cell r="I14203" t="str">
            <v>F</v>
          </cell>
          <cell r="J14203">
            <v>1358</v>
          </cell>
          <cell r="K14203">
            <v>1358</v>
          </cell>
          <cell r="L14203">
            <v>1358</v>
          </cell>
          <cell r="M14203" t="str">
            <v>T</v>
          </cell>
          <cell r="N14203">
            <v>1</v>
          </cell>
        </row>
        <row r="14204">
          <cell r="G14204" t="str">
            <v>GR-2019/06-0018</v>
          </cell>
        </row>
        <row r="14204">
          <cell r="I14204" t="str">
            <v>F</v>
          </cell>
          <cell r="J14204">
            <v>556.62</v>
          </cell>
          <cell r="K14204">
            <v>556.62</v>
          </cell>
          <cell r="L14204">
            <v>556.62</v>
          </cell>
          <cell r="M14204" t="str">
            <v>T</v>
          </cell>
          <cell r="N14204">
            <v>1</v>
          </cell>
        </row>
        <row r="14205">
          <cell r="G14205" t="str">
            <v>SPO-2019/11-0041, SPO-2019/08-0020</v>
          </cell>
        </row>
        <row r="14205">
          <cell r="I14205" t="str">
            <v>F</v>
          </cell>
          <cell r="J14205">
            <v>20500</v>
          </cell>
          <cell r="K14205">
            <v>20500</v>
          </cell>
          <cell r="L14205">
            <v>61500</v>
          </cell>
          <cell r="M14205" t="str">
            <v>F</v>
          </cell>
          <cell r="N14205">
            <v>3</v>
          </cell>
        </row>
        <row r="14206">
          <cell r="G14206" t="str">
            <v>SPO-2020/06-0006</v>
          </cell>
        </row>
        <row r="14206">
          <cell r="I14206" t="str">
            <v>F</v>
          </cell>
          <cell r="J14206">
            <v>6150</v>
          </cell>
          <cell r="K14206">
            <v>6150</v>
          </cell>
          <cell r="L14206">
            <v>18450</v>
          </cell>
          <cell r="M14206" t="str">
            <v>F</v>
          </cell>
          <cell r="N14206">
            <v>3</v>
          </cell>
        </row>
        <row r="14207">
          <cell r="F14207" t="str">
            <v>TGBU6353886</v>
          </cell>
          <cell r="G14207" t="str">
            <v>GR-2019/06-0056</v>
          </cell>
          <cell r="H14207" t="str">
            <v>201903-S0007</v>
          </cell>
          <cell r="I14207" t="str">
            <v>F</v>
          </cell>
          <cell r="J14207">
            <v>79325.5</v>
          </cell>
          <cell r="K14207">
            <v>79325.5</v>
          </cell>
          <cell r="L14207">
            <v>79325.5</v>
          </cell>
          <cell r="M14207" t="str">
            <v>F</v>
          </cell>
          <cell r="N14207">
            <v>1</v>
          </cell>
        </row>
        <row r="14208">
          <cell r="F14208" t="str">
            <v>TGBU6353886</v>
          </cell>
          <cell r="G14208" t="str">
            <v>GR-2019/06-0055</v>
          </cell>
          <cell r="H14208" t="str">
            <v>201903-S0042</v>
          </cell>
          <cell r="I14208" t="str">
            <v>F</v>
          </cell>
          <cell r="J14208">
            <v>16931.53</v>
          </cell>
          <cell r="K14208">
            <v>16931.53</v>
          </cell>
          <cell r="L14208">
            <v>16931.53</v>
          </cell>
          <cell r="M14208" t="str">
            <v>F</v>
          </cell>
          <cell r="N14208">
            <v>1</v>
          </cell>
        </row>
        <row r="14209">
          <cell r="F14209" t="str">
            <v>TGBU6353886</v>
          </cell>
          <cell r="G14209" t="str">
            <v>GR-2019/06-0054</v>
          </cell>
          <cell r="H14209" t="str">
            <v>201904-S0083</v>
          </cell>
          <cell r="I14209" t="str">
            <v>F</v>
          </cell>
          <cell r="J14209">
            <v>17667.9</v>
          </cell>
          <cell r="K14209">
            <v>17667.9</v>
          </cell>
          <cell r="L14209">
            <v>17667.9</v>
          </cell>
          <cell r="M14209" t="str">
            <v>F</v>
          </cell>
          <cell r="N14209">
            <v>1</v>
          </cell>
        </row>
        <row r="14210">
          <cell r="F14210" t="str">
            <v>TGBU6353886</v>
          </cell>
          <cell r="G14210" t="str">
            <v>GR-2019/06-0053</v>
          </cell>
          <cell r="H14210" t="str">
            <v>201905-S0011</v>
          </cell>
          <cell r="I14210" t="str">
            <v>F</v>
          </cell>
          <cell r="J14210">
            <v>15250.24</v>
          </cell>
          <cell r="K14210">
            <v>15250.24</v>
          </cell>
          <cell r="L14210">
            <v>15250.24</v>
          </cell>
          <cell r="M14210" t="str">
            <v>F</v>
          </cell>
          <cell r="N14210">
            <v>1</v>
          </cell>
        </row>
        <row r="14211">
          <cell r="F14211" t="str">
            <v>TGBU6353886</v>
          </cell>
          <cell r="G14211" t="str">
            <v>GR-2019/06-0052</v>
          </cell>
          <cell r="H14211" t="str">
            <v>201806-S0048, 201904-S0068, 201905-S0045, 201902-S0009</v>
          </cell>
          <cell r="I14211" t="str">
            <v>F</v>
          </cell>
          <cell r="J14211">
            <v>57824.77</v>
          </cell>
          <cell r="K14211">
            <v>57824.77</v>
          </cell>
          <cell r="L14211">
            <v>57824.77</v>
          </cell>
          <cell r="M14211" t="str">
            <v>F</v>
          </cell>
          <cell r="N14211">
            <v>1</v>
          </cell>
        </row>
        <row r="14212">
          <cell r="F14212" t="str">
            <v>TGBU6353886</v>
          </cell>
          <cell r="G14212" t="str">
            <v>GR-2019/06-0051</v>
          </cell>
          <cell r="H14212" t="str">
            <v>201904-S0025</v>
          </cell>
          <cell r="I14212" t="str">
            <v>F</v>
          </cell>
          <cell r="J14212">
            <v>8056.43</v>
          </cell>
          <cell r="K14212">
            <v>8056.43</v>
          </cell>
          <cell r="L14212">
            <v>8056.43</v>
          </cell>
          <cell r="M14212" t="str">
            <v>F</v>
          </cell>
          <cell r="N14212">
            <v>1</v>
          </cell>
        </row>
        <row r="14213">
          <cell r="F14213" t="str">
            <v>TGBU6353886</v>
          </cell>
          <cell r="G14213" t="str">
            <v>GR-2019/06-0050</v>
          </cell>
          <cell r="H14213" t="str">
            <v>201904-S0029, 201904-S0081, 201903-S0020, 201902-S0022, 201905-S0006, 201904-S0050</v>
          </cell>
          <cell r="I14213" t="str">
            <v>F</v>
          </cell>
          <cell r="J14213">
            <v>106879.75</v>
          </cell>
          <cell r="K14213">
            <v>106879.75</v>
          </cell>
          <cell r="L14213">
            <v>106879.75</v>
          </cell>
          <cell r="M14213" t="str">
            <v>F</v>
          </cell>
          <cell r="N14213">
            <v>1</v>
          </cell>
        </row>
        <row r="14214">
          <cell r="F14214" t="str">
            <v>TGBU6353886</v>
          </cell>
          <cell r="G14214" t="str">
            <v>GR-2019/06-0049</v>
          </cell>
          <cell r="H14214" t="str">
            <v>201812-S0029, 201803-S0032, 201902-S0028, 201903-S0031, 201902-S0014</v>
          </cell>
          <cell r="I14214" t="str">
            <v>F</v>
          </cell>
          <cell r="J14214">
            <v>322037.51</v>
          </cell>
          <cell r="K14214">
            <v>322037.51</v>
          </cell>
          <cell r="L14214">
            <v>322037.51</v>
          </cell>
          <cell r="M14214" t="str">
            <v>F</v>
          </cell>
          <cell r="N14214">
            <v>1</v>
          </cell>
        </row>
        <row r="14215">
          <cell r="G14215" t="str">
            <v>SPO-2019/07-0029</v>
          </cell>
        </row>
        <row r="14215">
          <cell r="I14215" t="str">
            <v>F</v>
          </cell>
          <cell r="J14215">
            <v>8460</v>
          </cell>
          <cell r="K14215">
            <v>8460</v>
          </cell>
          <cell r="L14215">
            <v>25380</v>
          </cell>
          <cell r="M14215" t="str">
            <v>F</v>
          </cell>
          <cell r="N14215">
            <v>3</v>
          </cell>
        </row>
        <row r="14216">
          <cell r="G14216" t="str">
            <v>SPO-2019/07-0027</v>
          </cell>
        </row>
        <row r="14216">
          <cell r="I14216" t="str">
            <v>F</v>
          </cell>
          <cell r="J14216">
            <v>34000</v>
          </cell>
          <cell r="K14216">
            <v>34000</v>
          </cell>
          <cell r="L14216">
            <v>102000</v>
          </cell>
          <cell r="M14216" t="str">
            <v>F</v>
          </cell>
          <cell r="N14216">
            <v>3</v>
          </cell>
        </row>
        <row r="14217">
          <cell r="G14217" t="str">
            <v>SPO-2019/08-0014</v>
          </cell>
        </row>
        <row r="14217">
          <cell r="I14217" t="str">
            <v>F</v>
          </cell>
          <cell r="J14217">
            <v>42832.2</v>
          </cell>
          <cell r="K14217">
            <v>42832.2</v>
          </cell>
          <cell r="L14217">
            <v>128496.6</v>
          </cell>
          <cell r="M14217" t="str">
            <v>F</v>
          </cell>
          <cell r="N14217">
            <v>3</v>
          </cell>
        </row>
        <row r="14218">
          <cell r="G14218" t="str">
            <v>SPO-2019/07-0007</v>
          </cell>
        </row>
        <row r="14218">
          <cell r="I14218" t="str">
            <v>F</v>
          </cell>
          <cell r="J14218">
            <v>1560</v>
          </cell>
          <cell r="K14218">
            <v>1560</v>
          </cell>
          <cell r="L14218">
            <v>4680</v>
          </cell>
          <cell r="M14218" t="str">
            <v>F</v>
          </cell>
          <cell r="N14218">
            <v>3</v>
          </cell>
        </row>
        <row r="14219">
          <cell r="F14219" t="str">
            <v>GAOU6207022</v>
          </cell>
          <cell r="G14219" t="str">
            <v>GR-2019/06-0063</v>
          </cell>
          <cell r="H14219" t="str">
            <v>201809-S0026, 201806-S0012, 201804-S0022, 201812-S0028</v>
          </cell>
          <cell r="I14219" t="str">
            <v>F</v>
          </cell>
          <cell r="J14219">
            <v>22265.18</v>
          </cell>
          <cell r="K14219">
            <v>22265.18</v>
          </cell>
          <cell r="L14219">
            <v>93883.36</v>
          </cell>
          <cell r="M14219" t="str">
            <v>F</v>
          </cell>
          <cell r="N14219">
            <v>4.2166</v>
          </cell>
        </row>
        <row r="14220">
          <cell r="F14220" t="str">
            <v>TCLU5317296</v>
          </cell>
          <cell r="G14220" t="str">
            <v>GR-2019/06-0069</v>
          </cell>
          <cell r="H14220" t="str">
            <v>201811-S0054, 201811-S0075, 201903-S0005, 201812-S0028</v>
          </cell>
          <cell r="I14220" t="str">
            <v>F</v>
          </cell>
          <cell r="J14220">
            <v>24827.09</v>
          </cell>
          <cell r="K14220">
            <v>24827.09</v>
          </cell>
          <cell r="L14220">
            <v>104685.91</v>
          </cell>
          <cell r="M14220" t="str">
            <v>F</v>
          </cell>
          <cell r="N14220">
            <v>4.2166</v>
          </cell>
        </row>
        <row r="14221">
          <cell r="F14221" t="str">
            <v>HDMU6696731</v>
          </cell>
          <cell r="G14221" t="str">
            <v>GR-2019/07-0003</v>
          </cell>
          <cell r="H14221" t="str">
            <v>201809-S0012, 201806-S0003, 201809-S0026, 201710-S0047, 201811-S0075</v>
          </cell>
          <cell r="I14221" t="str">
            <v>F</v>
          </cell>
          <cell r="J14221">
            <v>20333.03</v>
          </cell>
          <cell r="K14221">
            <v>20333.03</v>
          </cell>
          <cell r="L14221">
            <v>85736.25</v>
          </cell>
          <cell r="M14221" t="str">
            <v>F</v>
          </cell>
          <cell r="N14221">
            <v>4.2166</v>
          </cell>
        </row>
        <row r="14222">
          <cell r="G14222" t="str">
            <v>SPO-2019/06-0021</v>
          </cell>
        </row>
        <row r="14222">
          <cell r="I14222" t="str">
            <v>F</v>
          </cell>
          <cell r="J14222">
            <v>1150</v>
          </cell>
          <cell r="K14222">
            <v>1150</v>
          </cell>
          <cell r="L14222">
            <v>3450</v>
          </cell>
          <cell r="M14222" t="str">
            <v>F</v>
          </cell>
          <cell r="N14222">
            <v>3</v>
          </cell>
        </row>
        <row r="14223">
          <cell r="G14223" t="str">
            <v>GR-2019/06-0017</v>
          </cell>
        </row>
        <row r="14223">
          <cell r="I14223" t="str">
            <v>F</v>
          </cell>
          <cell r="J14223">
            <v>156.9</v>
          </cell>
          <cell r="K14223">
            <v>156.9</v>
          </cell>
          <cell r="L14223">
            <v>156.9</v>
          </cell>
          <cell r="M14223" t="str">
            <v>T</v>
          </cell>
          <cell r="N14223">
            <v>1</v>
          </cell>
        </row>
        <row r="14224">
          <cell r="G14224" t="str">
            <v>GR-2019/06-0021</v>
          </cell>
        </row>
        <row r="14224">
          <cell r="I14224" t="str">
            <v>F</v>
          </cell>
          <cell r="J14224">
            <v>949.5</v>
          </cell>
          <cell r="K14224">
            <v>949.5</v>
          </cell>
          <cell r="L14224">
            <v>949.5</v>
          </cell>
          <cell r="M14224" t="str">
            <v>F</v>
          </cell>
          <cell r="N14224">
            <v>1</v>
          </cell>
        </row>
        <row r="14225">
          <cell r="G14225" t="str">
            <v>SPO-2019/09-0016, SPO-2019/06-0034</v>
          </cell>
        </row>
        <row r="14225">
          <cell r="I14225" t="str">
            <v>F</v>
          </cell>
          <cell r="J14225">
            <v>3200</v>
          </cell>
          <cell r="K14225">
            <v>3200</v>
          </cell>
          <cell r="L14225">
            <v>9600</v>
          </cell>
          <cell r="M14225" t="str">
            <v>F</v>
          </cell>
          <cell r="N14225">
            <v>3</v>
          </cell>
        </row>
        <row r="14226">
          <cell r="G14226" t="str">
            <v>SPO-2019/07-0015</v>
          </cell>
        </row>
        <row r="14226">
          <cell r="I14226" t="str">
            <v>F</v>
          </cell>
          <cell r="J14226">
            <v>1830</v>
          </cell>
          <cell r="K14226">
            <v>1830</v>
          </cell>
          <cell r="L14226">
            <v>5490</v>
          </cell>
          <cell r="M14226" t="str">
            <v>F</v>
          </cell>
          <cell r="N14226">
            <v>3</v>
          </cell>
        </row>
        <row r="14227">
          <cell r="G14227" t="str">
            <v>SPO-2019/07-0009, SPO-2019/10-0010, SPO-2019/10-0004</v>
          </cell>
        </row>
        <row r="14227">
          <cell r="I14227" t="str">
            <v>F</v>
          </cell>
          <cell r="J14227">
            <v>67450</v>
          </cell>
          <cell r="K14227">
            <v>67450</v>
          </cell>
          <cell r="L14227">
            <v>202350</v>
          </cell>
          <cell r="M14227" t="str">
            <v>F</v>
          </cell>
          <cell r="N14227">
            <v>3</v>
          </cell>
        </row>
        <row r="14228">
          <cell r="G14228" t="str">
            <v>SPO-2019/08-0005</v>
          </cell>
        </row>
        <row r="14228">
          <cell r="I14228" t="str">
            <v>F</v>
          </cell>
          <cell r="J14228">
            <v>29794.4</v>
          </cell>
          <cell r="K14228">
            <v>29794.4</v>
          </cell>
          <cell r="L14228">
            <v>89383.2</v>
          </cell>
          <cell r="M14228" t="str">
            <v>F</v>
          </cell>
          <cell r="N14228">
            <v>3</v>
          </cell>
        </row>
        <row r="14229">
          <cell r="G14229" t="str">
            <v>SPO-2019/06-0023</v>
          </cell>
        </row>
        <row r="14229">
          <cell r="I14229" t="str">
            <v>F</v>
          </cell>
          <cell r="J14229">
            <v>970</v>
          </cell>
          <cell r="K14229">
            <v>970</v>
          </cell>
          <cell r="L14229">
            <v>2910</v>
          </cell>
          <cell r="M14229" t="str">
            <v>F</v>
          </cell>
          <cell r="N14229">
            <v>3</v>
          </cell>
        </row>
        <row r="14230">
          <cell r="G14230" t="str">
            <v>GR-2019/06-0016</v>
          </cell>
        </row>
        <row r="14230">
          <cell r="I14230" t="str">
            <v>F</v>
          </cell>
          <cell r="J14230">
            <v>3075.42</v>
          </cell>
          <cell r="K14230">
            <v>3075.42</v>
          </cell>
          <cell r="L14230">
            <v>3075.42</v>
          </cell>
          <cell r="M14230" t="str">
            <v>T</v>
          </cell>
          <cell r="N14230">
            <v>1</v>
          </cell>
        </row>
        <row r="14231">
          <cell r="F14231" t="str">
            <v>TCNU7321440</v>
          </cell>
          <cell r="G14231" t="str">
            <v>GR-2019/06-0058</v>
          </cell>
          <cell r="H14231" t="str">
            <v>201904-S0024, 201903-S0016, 201905-S0005, 201811-S0051, 201903-S0062, 201905-S0023</v>
          </cell>
          <cell r="I14231" t="str">
            <v>F</v>
          </cell>
          <cell r="J14231">
            <v>151870.06</v>
          </cell>
          <cell r="K14231">
            <v>151870.06</v>
          </cell>
          <cell r="L14231">
            <v>151870.06</v>
          </cell>
          <cell r="M14231" t="str">
            <v>F</v>
          </cell>
          <cell r="N14231">
            <v>1</v>
          </cell>
        </row>
        <row r="14232">
          <cell r="F14232" t="str">
            <v>TCNU7321440</v>
          </cell>
          <cell r="G14232" t="str">
            <v>GR-2019/06-0057</v>
          </cell>
          <cell r="H14232" t="str">
            <v>201903-S0030, 201902-S0005, 201904-S0075</v>
          </cell>
          <cell r="I14232" t="str">
            <v>F</v>
          </cell>
          <cell r="J14232">
            <v>49818.89</v>
          </cell>
          <cell r="K14232">
            <v>49818.89</v>
          </cell>
          <cell r="L14232">
            <v>49818.89</v>
          </cell>
          <cell r="M14232" t="str">
            <v>F</v>
          </cell>
          <cell r="N14232">
            <v>1</v>
          </cell>
        </row>
        <row r="14233">
          <cell r="G14233" t="str">
            <v>GR-2019/06-0015</v>
          </cell>
        </row>
        <row r="14233">
          <cell r="I14233" t="str">
            <v>F</v>
          </cell>
          <cell r="J14233">
            <v>2319.12</v>
          </cell>
          <cell r="K14233">
            <v>2319.12</v>
          </cell>
          <cell r="L14233">
            <v>2319.12</v>
          </cell>
          <cell r="M14233" t="str">
            <v>T</v>
          </cell>
          <cell r="N14233">
            <v>1</v>
          </cell>
        </row>
        <row r="14234">
          <cell r="G14234" t="str">
            <v>GR-2019/06-0011</v>
          </cell>
        </row>
        <row r="14234">
          <cell r="I14234" t="str">
            <v>F</v>
          </cell>
          <cell r="J14234">
            <v>606.35</v>
          </cell>
          <cell r="K14234">
            <v>606.35</v>
          </cell>
          <cell r="L14234">
            <v>606.35</v>
          </cell>
          <cell r="M14234" t="str">
            <v>T</v>
          </cell>
          <cell r="N14234">
            <v>1</v>
          </cell>
        </row>
        <row r="14235">
          <cell r="G14235" t="str">
            <v>GR-2019/06-0005</v>
          </cell>
        </row>
        <row r="14235">
          <cell r="I14235" t="str">
            <v>F</v>
          </cell>
          <cell r="J14235">
            <v>84.12</v>
          </cell>
          <cell r="K14235">
            <v>84.12</v>
          </cell>
          <cell r="L14235">
            <v>84.12</v>
          </cell>
          <cell r="M14235" t="str">
            <v>T</v>
          </cell>
          <cell r="N14235">
            <v>1</v>
          </cell>
        </row>
        <row r="14236">
          <cell r="G14236" t="str">
            <v>GR-2019/06-0010</v>
          </cell>
        </row>
        <row r="14236">
          <cell r="I14236" t="str">
            <v>F</v>
          </cell>
          <cell r="J14236">
            <v>2056.67</v>
          </cell>
          <cell r="K14236">
            <v>2056.67</v>
          </cell>
          <cell r="L14236">
            <v>2056.67</v>
          </cell>
          <cell r="M14236" t="str">
            <v>F</v>
          </cell>
          <cell r="N14236">
            <v>1</v>
          </cell>
        </row>
        <row r="14237">
          <cell r="G14237" t="str">
            <v>GR-2019/06-0002</v>
          </cell>
        </row>
        <row r="14237">
          <cell r="I14237" t="str">
            <v>F</v>
          </cell>
          <cell r="J14237">
            <v>1836.1</v>
          </cell>
          <cell r="K14237">
            <v>1836.1</v>
          </cell>
          <cell r="L14237">
            <v>1836.1</v>
          </cell>
          <cell r="M14237" t="str">
            <v>F</v>
          </cell>
          <cell r="N14237">
            <v>1</v>
          </cell>
        </row>
        <row r="14238">
          <cell r="G14238" t="str">
            <v>GR-2019/06-0003</v>
          </cell>
        </row>
        <row r="14238">
          <cell r="I14238" t="str">
            <v>F</v>
          </cell>
          <cell r="J14238">
            <v>1178.44</v>
          </cell>
          <cell r="K14238">
            <v>1178.44</v>
          </cell>
          <cell r="L14238">
            <v>1178.44</v>
          </cell>
          <cell r="M14238" t="str">
            <v>T</v>
          </cell>
          <cell r="N14238">
            <v>1</v>
          </cell>
        </row>
        <row r="14239">
          <cell r="G14239" t="str">
            <v>SPO-2019/07-0032, SPO-2019/08-0017, SPO-2019/09-0032</v>
          </cell>
        </row>
        <row r="14239">
          <cell r="I14239" t="str">
            <v>F</v>
          </cell>
          <cell r="J14239">
            <v>52650</v>
          </cell>
          <cell r="K14239">
            <v>52650</v>
          </cell>
          <cell r="L14239">
            <v>157950</v>
          </cell>
          <cell r="M14239" t="str">
            <v>F</v>
          </cell>
          <cell r="N14239">
            <v>3</v>
          </cell>
        </row>
        <row r="14240">
          <cell r="G14240" t="str">
            <v>SPO-2019/07-0015, SPO-2019/11-0034</v>
          </cell>
        </row>
        <row r="14240">
          <cell r="I14240" t="str">
            <v>F</v>
          </cell>
          <cell r="J14240">
            <v>10221.12</v>
          </cell>
          <cell r="K14240">
            <v>10221.12</v>
          </cell>
          <cell r="L14240">
            <v>30663.36</v>
          </cell>
          <cell r="M14240" t="str">
            <v>F</v>
          </cell>
          <cell r="N14240">
            <v>3</v>
          </cell>
        </row>
        <row r="14241">
          <cell r="G14241" t="str">
            <v>SPO-2019/07-0022</v>
          </cell>
        </row>
        <row r="14241">
          <cell r="I14241" t="str">
            <v>F</v>
          </cell>
          <cell r="J14241">
            <v>11872</v>
          </cell>
          <cell r="K14241">
            <v>11872</v>
          </cell>
          <cell r="L14241">
            <v>35616</v>
          </cell>
          <cell r="M14241" t="str">
            <v>F</v>
          </cell>
          <cell r="N14241">
            <v>3</v>
          </cell>
        </row>
        <row r="14242">
          <cell r="G14242" t="str">
            <v>GR-2019/06-0001</v>
          </cell>
        </row>
        <row r="14242">
          <cell r="I14242" t="str">
            <v>F</v>
          </cell>
          <cell r="J14242">
            <v>1000</v>
          </cell>
          <cell r="K14242">
            <v>1000</v>
          </cell>
          <cell r="L14242">
            <v>1000</v>
          </cell>
          <cell r="M14242" t="str">
            <v>F</v>
          </cell>
          <cell r="N14242">
            <v>1</v>
          </cell>
        </row>
        <row r="14243">
          <cell r="G14243" t="str">
            <v>SPO-2019/07-0017</v>
          </cell>
        </row>
        <row r="14243">
          <cell r="I14243" t="str">
            <v>F</v>
          </cell>
          <cell r="J14243">
            <v>6240</v>
          </cell>
          <cell r="K14243">
            <v>6240</v>
          </cell>
          <cell r="L14243">
            <v>18720</v>
          </cell>
          <cell r="M14243" t="str">
            <v>F</v>
          </cell>
          <cell r="N14243">
            <v>3</v>
          </cell>
        </row>
        <row r="14244">
          <cell r="G14244" t="str">
            <v>SPO-2019/06-0020, SPO-2019/07-0011</v>
          </cell>
        </row>
        <row r="14244">
          <cell r="I14244" t="str">
            <v>F</v>
          </cell>
          <cell r="J14244">
            <v>2425</v>
          </cell>
          <cell r="K14244">
            <v>2425</v>
          </cell>
          <cell r="L14244">
            <v>7275</v>
          </cell>
          <cell r="M14244" t="str">
            <v>F</v>
          </cell>
          <cell r="N14244">
            <v>3</v>
          </cell>
        </row>
        <row r="14245">
          <cell r="G14245" t="str">
            <v>SPO-2019/07-0028</v>
          </cell>
        </row>
        <row r="14245">
          <cell r="I14245" t="str">
            <v>F</v>
          </cell>
          <cell r="J14245">
            <v>14000</v>
          </cell>
          <cell r="K14245">
            <v>14000</v>
          </cell>
          <cell r="L14245">
            <v>42000</v>
          </cell>
          <cell r="M14245" t="str">
            <v>F</v>
          </cell>
          <cell r="N14245">
            <v>3</v>
          </cell>
        </row>
        <row r="14246">
          <cell r="G14246" t="str">
            <v>GR-2019/05-0086</v>
          </cell>
        </row>
        <row r="14246">
          <cell r="I14246" t="str">
            <v>F</v>
          </cell>
          <cell r="J14246">
            <v>2699.8</v>
          </cell>
          <cell r="K14246">
            <v>2699.8</v>
          </cell>
          <cell r="L14246">
            <v>2699.8</v>
          </cell>
          <cell r="M14246" t="str">
            <v>T</v>
          </cell>
          <cell r="N14246">
            <v>1</v>
          </cell>
        </row>
        <row r="14247">
          <cell r="G14247" t="str">
            <v>GR-2019/05-0087</v>
          </cell>
        </row>
        <row r="14247">
          <cell r="I14247" t="str">
            <v>F</v>
          </cell>
          <cell r="J14247">
            <v>50</v>
          </cell>
          <cell r="K14247">
            <v>50</v>
          </cell>
          <cell r="L14247">
            <v>50</v>
          </cell>
          <cell r="M14247" t="str">
            <v>F</v>
          </cell>
          <cell r="N14247">
            <v>1</v>
          </cell>
        </row>
        <row r="14248">
          <cell r="G14248" t="str">
            <v>SPO-2019/12-0027, SPO-2019/08-0001</v>
          </cell>
        </row>
        <row r="14248">
          <cell r="I14248" t="str">
            <v>F</v>
          </cell>
          <cell r="J14248">
            <v>10839.76</v>
          </cell>
          <cell r="K14248">
            <v>10839.76</v>
          </cell>
          <cell r="L14248">
            <v>32519.28</v>
          </cell>
          <cell r="M14248" t="str">
            <v>F</v>
          </cell>
          <cell r="N14248">
            <v>3</v>
          </cell>
        </row>
        <row r="14249">
          <cell r="G14249" t="str">
            <v>SPO-2019/06-0023, SPO-2019/07-0007, SPO-2019/08-0018</v>
          </cell>
        </row>
        <row r="14249">
          <cell r="I14249" t="str">
            <v>F</v>
          </cell>
          <cell r="J14249">
            <v>22870.12</v>
          </cell>
          <cell r="K14249">
            <v>22870.12</v>
          </cell>
          <cell r="L14249">
            <v>68610.36</v>
          </cell>
          <cell r="M14249" t="str">
            <v>F</v>
          </cell>
          <cell r="N14249">
            <v>3</v>
          </cell>
        </row>
        <row r="14250">
          <cell r="G14250" t="str">
            <v>SPO-2019/06-0019, SPO-2019/09-0026, SPO-2019/07-0008</v>
          </cell>
        </row>
        <row r="14250">
          <cell r="I14250" t="str">
            <v>F</v>
          </cell>
          <cell r="J14250">
            <v>16150</v>
          </cell>
          <cell r="K14250">
            <v>16150</v>
          </cell>
          <cell r="L14250">
            <v>48450</v>
          </cell>
          <cell r="M14250" t="str">
            <v>F</v>
          </cell>
          <cell r="N14250">
            <v>3</v>
          </cell>
        </row>
        <row r="14251">
          <cell r="G14251" t="str">
            <v>SPO-2019/09-0041, SPO-2019/08-0001, SPO-2019/08-0032</v>
          </cell>
        </row>
        <row r="14251">
          <cell r="I14251" t="str">
            <v>F</v>
          </cell>
          <cell r="J14251">
            <v>23258.2</v>
          </cell>
          <cell r="K14251">
            <v>23258.2</v>
          </cell>
          <cell r="L14251">
            <v>69774.6</v>
          </cell>
          <cell r="M14251" t="str">
            <v>F</v>
          </cell>
          <cell r="N14251">
            <v>3</v>
          </cell>
        </row>
        <row r="14252">
          <cell r="F14252" t="str">
            <v>TEMU6936950</v>
          </cell>
          <cell r="G14252" t="str">
            <v>GR-2019/06-0034</v>
          </cell>
        </row>
        <row r="14252">
          <cell r="I14252" t="str">
            <v>F</v>
          </cell>
          <cell r="J14252">
            <v>2848.54</v>
          </cell>
          <cell r="K14252">
            <v>2848.54</v>
          </cell>
          <cell r="L14252">
            <v>2848.54</v>
          </cell>
          <cell r="M14252" t="str">
            <v>F</v>
          </cell>
          <cell r="N14252">
            <v>1</v>
          </cell>
        </row>
        <row r="14253">
          <cell r="F14253" t="str">
            <v>TEMU6936950</v>
          </cell>
          <cell r="G14253" t="str">
            <v>GR-2019/06-0033</v>
          </cell>
          <cell r="H14253" t="str">
            <v>201903-S0042</v>
          </cell>
          <cell r="I14253" t="str">
            <v>F</v>
          </cell>
          <cell r="J14253">
            <v>47317.06</v>
          </cell>
          <cell r="K14253">
            <v>47317.06</v>
          </cell>
          <cell r="L14253">
            <v>47317.06</v>
          </cell>
          <cell r="M14253" t="str">
            <v>F</v>
          </cell>
          <cell r="N14253">
            <v>1</v>
          </cell>
        </row>
        <row r="14254">
          <cell r="G14254" t="str">
            <v>GR-2019/05-0085</v>
          </cell>
        </row>
        <row r="14254">
          <cell r="I14254" t="str">
            <v>F</v>
          </cell>
          <cell r="J14254">
            <v>3166.64</v>
          </cell>
          <cell r="K14254">
            <v>3166.64</v>
          </cell>
          <cell r="L14254">
            <v>3166.64</v>
          </cell>
          <cell r="M14254" t="str">
            <v>T</v>
          </cell>
          <cell r="N14254">
            <v>1</v>
          </cell>
        </row>
        <row r="14255">
          <cell r="F14255" t="str">
            <v>TEMU6936950</v>
          </cell>
          <cell r="G14255" t="str">
            <v>GR-2019/06-0032</v>
          </cell>
        </row>
        <row r="14255">
          <cell r="I14255" t="str">
            <v>F</v>
          </cell>
          <cell r="J14255">
            <v>1167.31</v>
          </cell>
          <cell r="K14255">
            <v>1167.31</v>
          </cell>
          <cell r="L14255">
            <v>1167.31</v>
          </cell>
          <cell r="M14255" t="str">
            <v>F</v>
          </cell>
          <cell r="N14255">
            <v>1</v>
          </cell>
        </row>
        <row r="14256">
          <cell r="F14256" t="str">
            <v>TEMU6936950</v>
          </cell>
          <cell r="G14256" t="str">
            <v>GR-2019/06-0031</v>
          </cell>
          <cell r="H14256" t="str">
            <v>201903-S0007</v>
          </cell>
          <cell r="I14256" t="str">
            <v>F</v>
          </cell>
          <cell r="J14256">
            <v>20777.53</v>
          </cell>
          <cell r="K14256">
            <v>20777.53</v>
          </cell>
          <cell r="L14256">
            <v>20777.53</v>
          </cell>
          <cell r="M14256" t="str">
            <v>F</v>
          </cell>
          <cell r="N14256">
            <v>1</v>
          </cell>
        </row>
        <row r="14257">
          <cell r="F14257" t="str">
            <v>TEMU6936950</v>
          </cell>
          <cell r="G14257" t="str">
            <v>GR-2019/06-0030</v>
          </cell>
          <cell r="H14257" t="str">
            <v>201904-S0020, 201903-S0013, 201904-S0068</v>
          </cell>
          <cell r="I14257" t="str">
            <v>F</v>
          </cell>
          <cell r="J14257">
            <v>53841.8</v>
          </cell>
          <cell r="K14257">
            <v>53841.8</v>
          </cell>
          <cell r="L14257">
            <v>53841.8</v>
          </cell>
          <cell r="M14257" t="str">
            <v>F</v>
          </cell>
          <cell r="N14257">
            <v>1</v>
          </cell>
        </row>
        <row r="14258">
          <cell r="G14258" t="str">
            <v>SPO-2019/07-0006</v>
          </cell>
        </row>
        <row r="14258">
          <cell r="I14258" t="str">
            <v>F</v>
          </cell>
          <cell r="J14258">
            <v>898.33</v>
          </cell>
          <cell r="K14258">
            <v>898.33</v>
          </cell>
          <cell r="L14258">
            <v>2694.99</v>
          </cell>
          <cell r="M14258" t="str">
            <v>F</v>
          </cell>
          <cell r="N14258">
            <v>3</v>
          </cell>
        </row>
        <row r="14259">
          <cell r="F14259" t="str">
            <v>TEMU6936950</v>
          </cell>
          <cell r="G14259" t="str">
            <v>GR-2019/06-0029</v>
          </cell>
          <cell r="H14259" t="str">
            <v>201809-S0031, 201810-S0054</v>
          </cell>
          <cell r="I14259" t="str">
            <v>F</v>
          </cell>
          <cell r="J14259">
            <v>20141.16</v>
          </cell>
          <cell r="K14259">
            <v>20141.16</v>
          </cell>
          <cell r="L14259">
            <v>20141.16</v>
          </cell>
          <cell r="M14259" t="str">
            <v>F</v>
          </cell>
          <cell r="N14259">
            <v>1</v>
          </cell>
        </row>
        <row r="14260">
          <cell r="F14260" t="str">
            <v>TEMU6936950</v>
          </cell>
          <cell r="G14260" t="str">
            <v>GR-2019/06-0028</v>
          </cell>
          <cell r="H14260" t="str">
            <v>201904-S0013, 201903-S0028</v>
          </cell>
          <cell r="I14260" t="str">
            <v>F</v>
          </cell>
          <cell r="J14260">
            <v>53721.75</v>
          </cell>
          <cell r="K14260">
            <v>53721.75</v>
          </cell>
          <cell r="L14260">
            <v>53721.75</v>
          </cell>
          <cell r="M14260" t="str">
            <v>F</v>
          </cell>
          <cell r="N14260">
            <v>1</v>
          </cell>
        </row>
        <row r="14261">
          <cell r="F14261" t="str">
            <v>TEMU6936950</v>
          </cell>
          <cell r="G14261" t="str">
            <v>GR-2019/06-0027</v>
          </cell>
          <cell r="H14261" t="str">
            <v>201903-S0020, 201812-S0032, 201902-S0022, 201904-S0029, 201904-S0087, 201811-S0050, 201905-S0006</v>
          </cell>
          <cell r="I14261" t="str">
            <v>F</v>
          </cell>
          <cell r="J14261">
            <v>107944.19</v>
          </cell>
          <cell r="K14261">
            <v>107944.19</v>
          </cell>
          <cell r="L14261">
            <v>107944.19</v>
          </cell>
          <cell r="M14261" t="str">
            <v>F</v>
          </cell>
          <cell r="N14261">
            <v>1</v>
          </cell>
        </row>
        <row r="14262">
          <cell r="F14262" t="str">
            <v>TEMU6936950</v>
          </cell>
          <cell r="G14262" t="str">
            <v>GR-2019/06-0026</v>
          </cell>
          <cell r="H14262" t="str">
            <v>201807-S0006, 201904-S0028, 201812-S0055</v>
          </cell>
          <cell r="I14262" t="str">
            <v>F</v>
          </cell>
          <cell r="J14262">
            <v>35790.83</v>
          </cell>
          <cell r="K14262">
            <v>35790.83</v>
          </cell>
          <cell r="L14262">
            <v>35790.83</v>
          </cell>
          <cell r="M14262" t="str">
            <v>F</v>
          </cell>
          <cell r="N14262">
            <v>1</v>
          </cell>
        </row>
        <row r="14263">
          <cell r="F14263" t="str">
            <v>TEMU6936950</v>
          </cell>
          <cell r="G14263" t="str">
            <v>GR-2019/06-0025</v>
          </cell>
          <cell r="H14263" t="str">
            <v>201903-S0034, 201903-S0022</v>
          </cell>
          <cell r="I14263" t="str">
            <v>F</v>
          </cell>
          <cell r="J14263">
            <v>14390.26</v>
          </cell>
          <cell r="K14263">
            <v>14390.26</v>
          </cell>
          <cell r="L14263">
            <v>14390.26</v>
          </cell>
          <cell r="M14263" t="str">
            <v>F</v>
          </cell>
          <cell r="N14263">
            <v>1</v>
          </cell>
        </row>
        <row r="14264">
          <cell r="F14264" t="str">
            <v>TEMU6936950</v>
          </cell>
          <cell r="G14264" t="str">
            <v>GR-2019/06-0024</v>
          </cell>
          <cell r="H14264" t="str">
            <v>201903-S0039</v>
          </cell>
          <cell r="I14264" t="str">
            <v>F</v>
          </cell>
          <cell r="J14264">
            <v>1493.04</v>
          </cell>
          <cell r="K14264">
            <v>1493.04</v>
          </cell>
          <cell r="L14264">
            <v>1493.04</v>
          </cell>
          <cell r="M14264" t="str">
            <v>F</v>
          </cell>
          <cell r="N14264">
            <v>1</v>
          </cell>
        </row>
        <row r="14265">
          <cell r="F14265" t="str">
            <v>TEMU6936950</v>
          </cell>
          <cell r="G14265" t="str">
            <v>GR-2019/06-0023</v>
          </cell>
          <cell r="H14265" t="str">
            <v>201903-S0058</v>
          </cell>
          <cell r="I14265" t="str">
            <v>F</v>
          </cell>
          <cell r="J14265">
            <v>88100.16</v>
          </cell>
          <cell r="K14265">
            <v>88100.16</v>
          </cell>
          <cell r="L14265">
            <v>88100.16</v>
          </cell>
          <cell r="M14265" t="str">
            <v>F</v>
          </cell>
          <cell r="N14265">
            <v>1</v>
          </cell>
        </row>
        <row r="14266">
          <cell r="G14266" t="str">
            <v>GR-2019/05-0082</v>
          </cell>
        </row>
        <row r="14266">
          <cell r="I14266" t="str">
            <v>F</v>
          </cell>
          <cell r="J14266">
            <v>162.42</v>
          </cell>
          <cell r="K14266">
            <v>162.42</v>
          </cell>
          <cell r="L14266">
            <v>162.42</v>
          </cell>
          <cell r="M14266" t="str">
            <v>T</v>
          </cell>
          <cell r="N14266">
            <v>1</v>
          </cell>
        </row>
        <row r="14267">
          <cell r="G14267" t="str">
            <v>SPO-2019/07-0025</v>
          </cell>
        </row>
        <row r="14267">
          <cell r="I14267" t="str">
            <v>F</v>
          </cell>
          <cell r="J14267">
            <v>197.5</v>
          </cell>
          <cell r="K14267">
            <v>197.5</v>
          </cell>
          <cell r="L14267">
            <v>197.5</v>
          </cell>
          <cell r="M14267" t="str">
            <v>F</v>
          </cell>
          <cell r="N14267">
            <v>1</v>
          </cell>
        </row>
        <row r="14268">
          <cell r="G14268" t="str">
            <v>GR-2019/05-0061</v>
          </cell>
        </row>
        <row r="14268">
          <cell r="I14268" t="str">
            <v>F</v>
          </cell>
          <cell r="J14268">
            <v>4.2</v>
          </cell>
          <cell r="K14268">
            <v>4.2</v>
          </cell>
          <cell r="L14268">
            <v>4.2</v>
          </cell>
          <cell r="M14268" t="str">
            <v>F</v>
          </cell>
          <cell r="N14268">
            <v>1</v>
          </cell>
        </row>
        <row r="14269">
          <cell r="F14269" t="str">
            <v>CAIU7670578</v>
          </cell>
          <cell r="G14269" t="str">
            <v>GR-2019/06-0047</v>
          </cell>
          <cell r="H14269" t="str">
            <v>201904-S0005, 201902-S0006</v>
          </cell>
          <cell r="I14269" t="str">
            <v>F</v>
          </cell>
          <cell r="J14269">
            <v>20112.06</v>
          </cell>
          <cell r="K14269">
            <v>20112.06</v>
          </cell>
          <cell r="L14269">
            <v>85146.42</v>
          </cell>
          <cell r="M14269" t="str">
            <v>F</v>
          </cell>
          <cell r="N14269">
            <v>4.2336</v>
          </cell>
        </row>
        <row r="14270">
          <cell r="F14270" t="str">
            <v>DFSU6805475</v>
          </cell>
          <cell r="G14270" t="str">
            <v>GR-2019/06-0043</v>
          </cell>
          <cell r="H14270" t="str">
            <v>201810-S0043, 201904-S0079, 201810-S0109, 201904-S0088, 201904-S0021, 201810-S0024, 201905-S0039, 201803-S0076, 201812-S0068, 201808-S0029, 201904-S0034, 201812-S0014, 201806-S0035</v>
          </cell>
          <cell r="I14270" t="str">
            <v>F</v>
          </cell>
          <cell r="J14270">
            <v>20012.56</v>
          </cell>
          <cell r="K14270">
            <v>20012.56</v>
          </cell>
          <cell r="L14270">
            <v>84725.17</v>
          </cell>
          <cell r="M14270" t="str">
            <v>F</v>
          </cell>
          <cell r="N14270">
            <v>4.2336</v>
          </cell>
        </row>
        <row r="14271">
          <cell r="F14271" t="str">
            <v>DRYU9607390</v>
          </cell>
        </row>
        <row r="14271">
          <cell r="I14271" t="str">
            <v>F</v>
          </cell>
          <cell r="J14271">
            <v>77.35</v>
          </cell>
          <cell r="K14271">
            <v>77.35</v>
          </cell>
          <cell r="L14271">
            <v>322.92</v>
          </cell>
          <cell r="M14271" t="str">
            <v>F</v>
          </cell>
          <cell r="N14271">
            <v>4.1748</v>
          </cell>
        </row>
        <row r="14272">
          <cell r="F14272" t="str">
            <v>HDMU6728973</v>
          </cell>
          <cell r="G14272" t="str">
            <v>GR-2019/06-0042</v>
          </cell>
          <cell r="H14272" t="str">
            <v>201809-S0042, 201904-S0043, 201809-S0026, 201903-S0052</v>
          </cell>
          <cell r="I14272" t="str">
            <v>F</v>
          </cell>
          <cell r="J14272">
            <v>15865.82</v>
          </cell>
          <cell r="K14272">
            <v>15865.82</v>
          </cell>
          <cell r="L14272">
            <v>67169.54</v>
          </cell>
          <cell r="M14272" t="str">
            <v>F</v>
          </cell>
          <cell r="N14272">
            <v>4.2336</v>
          </cell>
        </row>
        <row r="14273">
          <cell r="F14273" t="str">
            <v>BSIU9184164</v>
          </cell>
          <cell r="G14273" t="str">
            <v>GR-2019/06-0035</v>
          </cell>
          <cell r="H14273" t="str">
            <v>201812-S0028, 201811-S0075, 201809-S0026, 201804-S0022, 201806-S0012</v>
          </cell>
          <cell r="I14273" t="str">
            <v>F</v>
          </cell>
          <cell r="J14273">
            <v>23179.15</v>
          </cell>
          <cell r="K14273">
            <v>23179.15</v>
          </cell>
          <cell r="L14273">
            <v>98131.25</v>
          </cell>
          <cell r="M14273" t="str">
            <v>F</v>
          </cell>
          <cell r="N14273">
            <v>4.2336</v>
          </cell>
        </row>
        <row r="14274">
          <cell r="G14274" t="str">
            <v>SPO-2019/06-0028</v>
          </cell>
        </row>
        <row r="14274">
          <cell r="I14274" t="str">
            <v>F</v>
          </cell>
          <cell r="J14274">
            <v>3610.8</v>
          </cell>
          <cell r="K14274">
            <v>3610.8</v>
          </cell>
          <cell r="L14274">
            <v>10832.4</v>
          </cell>
          <cell r="M14274" t="str">
            <v>F</v>
          </cell>
          <cell r="N14274">
            <v>3</v>
          </cell>
        </row>
        <row r="14275">
          <cell r="F14275" t="str">
            <v>TCNU7238399</v>
          </cell>
          <cell r="G14275" t="str">
            <v>GR-2019/06-0037</v>
          </cell>
          <cell r="H14275" t="str">
            <v>201809-S0026, 201809-S0012</v>
          </cell>
          <cell r="I14275" t="str">
            <v>F</v>
          </cell>
          <cell r="J14275">
            <v>17988.15</v>
          </cell>
          <cell r="K14275">
            <v>17988.15</v>
          </cell>
          <cell r="L14275">
            <v>76154.63</v>
          </cell>
          <cell r="M14275" t="str">
            <v>F</v>
          </cell>
          <cell r="N14275">
            <v>4.2336</v>
          </cell>
        </row>
        <row r="14276">
          <cell r="G14276" t="str">
            <v>SPO-2019/07-0023</v>
          </cell>
        </row>
        <row r="14276">
          <cell r="I14276" t="str">
            <v>F</v>
          </cell>
          <cell r="J14276">
            <v>4032</v>
          </cell>
          <cell r="K14276">
            <v>4032</v>
          </cell>
          <cell r="L14276">
            <v>4032</v>
          </cell>
          <cell r="M14276" t="str">
            <v>F</v>
          </cell>
          <cell r="N14276">
            <v>1</v>
          </cell>
        </row>
        <row r="14277">
          <cell r="G14277" t="str">
            <v>GR-2019/05-0062</v>
          </cell>
        </row>
        <row r="14277">
          <cell r="I14277" t="str">
            <v>F</v>
          </cell>
          <cell r="J14277">
            <v>798.47</v>
          </cell>
          <cell r="K14277">
            <v>798.47</v>
          </cell>
          <cell r="L14277">
            <v>798.47</v>
          </cell>
          <cell r="M14277" t="str">
            <v>T</v>
          </cell>
          <cell r="N14277">
            <v>1</v>
          </cell>
        </row>
        <row r="14278">
          <cell r="G14278" t="str">
            <v>SPO-2019/06-0033, SPO-2019/07-0032</v>
          </cell>
        </row>
        <row r="14278">
          <cell r="I14278" t="str">
            <v>F</v>
          </cell>
          <cell r="J14278">
            <v>69625.2</v>
          </cell>
          <cell r="K14278">
            <v>69625.2</v>
          </cell>
          <cell r="L14278">
            <v>208875.6</v>
          </cell>
          <cell r="M14278" t="str">
            <v>F</v>
          </cell>
          <cell r="N14278">
            <v>3</v>
          </cell>
        </row>
        <row r="14279">
          <cell r="F14279" t="str">
            <v>GAOU6211450</v>
          </cell>
          <cell r="G14279" t="str">
            <v>GR-2019/06-0040</v>
          </cell>
          <cell r="H14279" t="str">
            <v>201903-S0014</v>
          </cell>
          <cell r="I14279" t="str">
            <v>F</v>
          </cell>
          <cell r="J14279">
            <v>16882.33</v>
          </cell>
          <cell r="K14279">
            <v>16882.33</v>
          </cell>
          <cell r="L14279">
            <v>16882.33</v>
          </cell>
          <cell r="M14279" t="str">
            <v>F</v>
          </cell>
          <cell r="N14279">
            <v>1</v>
          </cell>
        </row>
        <row r="14280">
          <cell r="G14280" t="str">
            <v>SPO-2019/06-0030</v>
          </cell>
        </row>
        <row r="14280">
          <cell r="I14280" t="str">
            <v>F</v>
          </cell>
          <cell r="J14280">
            <v>2200</v>
          </cell>
          <cell r="K14280">
            <v>2200</v>
          </cell>
          <cell r="L14280">
            <v>6600</v>
          </cell>
          <cell r="M14280" t="str">
            <v>F</v>
          </cell>
          <cell r="N14280">
            <v>3</v>
          </cell>
        </row>
        <row r="14281">
          <cell r="F14281" t="str">
            <v>GAOU6211450</v>
          </cell>
          <cell r="G14281" t="str">
            <v>GR-2019/06-0039</v>
          </cell>
          <cell r="H14281" t="str">
            <v>201903-S0050</v>
          </cell>
          <cell r="I14281" t="str">
            <v>F</v>
          </cell>
          <cell r="J14281">
            <v>2634.3</v>
          </cell>
          <cell r="K14281">
            <v>2634.3</v>
          </cell>
          <cell r="L14281">
            <v>2634.3</v>
          </cell>
          <cell r="M14281" t="str">
            <v>F</v>
          </cell>
          <cell r="N14281">
            <v>1</v>
          </cell>
        </row>
        <row r="14282">
          <cell r="G14282" t="str">
            <v>SPO-2019/07-0015</v>
          </cell>
        </row>
        <row r="14282">
          <cell r="I14282" t="str">
            <v>F</v>
          </cell>
          <cell r="J14282">
            <v>17231.1</v>
          </cell>
          <cell r="K14282">
            <v>17231.1</v>
          </cell>
          <cell r="L14282">
            <v>51693.3</v>
          </cell>
          <cell r="M14282" t="str">
            <v>F</v>
          </cell>
          <cell r="N14282">
            <v>3</v>
          </cell>
        </row>
        <row r="14283">
          <cell r="F14283" t="str">
            <v>GAOU6211450</v>
          </cell>
          <cell r="G14283" t="str">
            <v>GR-2019/06-0041</v>
          </cell>
          <cell r="H14283" t="str">
            <v>201905-S0001, 201904-S0038</v>
          </cell>
          <cell r="I14283" t="str">
            <v>F</v>
          </cell>
          <cell r="J14283">
            <v>11668.67</v>
          </cell>
          <cell r="K14283">
            <v>11668.67</v>
          </cell>
          <cell r="L14283">
            <v>11668.67</v>
          </cell>
          <cell r="M14283" t="str">
            <v>F</v>
          </cell>
          <cell r="N14283">
            <v>1</v>
          </cell>
        </row>
        <row r="14284">
          <cell r="G14284" t="str">
            <v>SPO-2019/10-0005</v>
          </cell>
        </row>
        <row r="14284">
          <cell r="I14284" t="str">
            <v>F</v>
          </cell>
          <cell r="J14284">
            <v>20601.2</v>
          </cell>
          <cell r="K14284">
            <v>20601.2</v>
          </cell>
          <cell r="L14284">
            <v>61803.6</v>
          </cell>
          <cell r="M14284" t="str">
            <v>F</v>
          </cell>
          <cell r="N14284">
            <v>3</v>
          </cell>
        </row>
        <row r="14285">
          <cell r="G14285" t="str">
            <v>SPO-2019/07-0007, SPO-2019/06-0023, SPO-2019/09-0021</v>
          </cell>
        </row>
        <row r="14285">
          <cell r="I14285" t="str">
            <v>F</v>
          </cell>
          <cell r="J14285">
            <v>16680</v>
          </cell>
          <cell r="K14285">
            <v>16680</v>
          </cell>
          <cell r="L14285">
            <v>50040</v>
          </cell>
          <cell r="M14285" t="str">
            <v>F</v>
          </cell>
          <cell r="N14285">
            <v>3</v>
          </cell>
        </row>
        <row r="14286">
          <cell r="F14286" t="str">
            <v>GAOU6211450</v>
          </cell>
          <cell r="G14286" t="str">
            <v>GR-2019/06-0038</v>
          </cell>
          <cell r="H14286" t="str">
            <v>201904-S0036, 201904-S0057, 201904-S0062, 201904-S0054, 201904-S0018, 201904-S0006, 201904-S0089, 201901-S0019, 201904-S0049, 201812-S0025, 201904-S0035, 201905-S0002</v>
          </cell>
          <cell r="I14286" t="str">
            <v>F</v>
          </cell>
          <cell r="J14286">
            <v>87244.94</v>
          </cell>
          <cell r="K14286">
            <v>87244.94</v>
          </cell>
          <cell r="L14286">
            <v>87244.94</v>
          </cell>
          <cell r="M14286" t="str">
            <v>F</v>
          </cell>
          <cell r="N14286">
            <v>1</v>
          </cell>
        </row>
        <row r="14287">
          <cell r="I14287" t="str">
            <v>F</v>
          </cell>
          <cell r="J14287">
            <v>12600</v>
          </cell>
          <cell r="K14287">
            <v>12600</v>
          </cell>
          <cell r="L14287">
            <v>37800</v>
          </cell>
          <cell r="M14287" t="str">
            <v>F</v>
          </cell>
          <cell r="N14287">
            <v>3</v>
          </cell>
        </row>
        <row r="14288">
          <cell r="G14288" t="str">
            <v>SPO-2019/06-0009</v>
          </cell>
        </row>
        <row r="14288">
          <cell r="I14288" t="str">
            <v>F</v>
          </cell>
          <cell r="J14288">
            <v>30000</v>
          </cell>
          <cell r="K14288">
            <v>30000</v>
          </cell>
          <cell r="L14288">
            <v>90000</v>
          </cell>
          <cell r="M14288" t="str">
            <v>F</v>
          </cell>
          <cell r="N14288">
            <v>3</v>
          </cell>
        </row>
        <row r="14289">
          <cell r="G14289" t="str">
            <v>SPO-2019/08-0001, SPO-2019/07-0006</v>
          </cell>
        </row>
        <row r="14289">
          <cell r="I14289" t="str">
            <v>F</v>
          </cell>
          <cell r="J14289">
            <v>13147.44</v>
          </cell>
          <cell r="K14289">
            <v>13147.44</v>
          </cell>
          <cell r="L14289">
            <v>39442.32</v>
          </cell>
          <cell r="M14289" t="str">
            <v>F</v>
          </cell>
          <cell r="N14289">
            <v>3</v>
          </cell>
        </row>
        <row r="14290">
          <cell r="I14290" t="str">
            <v>F</v>
          </cell>
          <cell r="J14290">
            <v>4257.5</v>
          </cell>
          <cell r="K14290">
            <v>4257.5</v>
          </cell>
          <cell r="L14290">
            <v>12772.5</v>
          </cell>
          <cell r="M14290" t="str">
            <v>F</v>
          </cell>
          <cell r="N14290">
            <v>3</v>
          </cell>
        </row>
        <row r="14291">
          <cell r="G14291" t="str">
            <v>SPO-2019/07-0011</v>
          </cell>
        </row>
        <row r="14291">
          <cell r="I14291" t="str">
            <v>F</v>
          </cell>
          <cell r="J14291">
            <v>2400</v>
          </cell>
          <cell r="K14291">
            <v>2400</v>
          </cell>
          <cell r="L14291">
            <v>7200</v>
          </cell>
          <cell r="M14291" t="str">
            <v>F</v>
          </cell>
          <cell r="N14291">
            <v>3</v>
          </cell>
        </row>
        <row r="14292">
          <cell r="G14292" t="str">
            <v>SPO-2019/10-0017, SPO-2019/12-0013, SPO-2019/08-0024, SPO-2019/11-0009, SPO-2019/08-0006, SPO-2019/11-0008</v>
          </cell>
        </row>
        <row r="14292">
          <cell r="I14292" t="str">
            <v>F</v>
          </cell>
          <cell r="J14292">
            <v>92435</v>
          </cell>
          <cell r="K14292">
            <v>92435</v>
          </cell>
          <cell r="L14292">
            <v>277305</v>
          </cell>
          <cell r="M14292" t="str">
            <v>F</v>
          </cell>
          <cell r="N14292">
            <v>3</v>
          </cell>
        </row>
        <row r="14293">
          <cell r="G14293" t="str">
            <v>GR-2019/05-0058</v>
          </cell>
        </row>
        <row r="14293">
          <cell r="I14293" t="str">
            <v>F</v>
          </cell>
          <cell r="J14293">
            <v>161.64</v>
          </cell>
          <cell r="K14293">
            <v>161.64</v>
          </cell>
          <cell r="L14293">
            <v>161.64</v>
          </cell>
          <cell r="M14293" t="str">
            <v>T</v>
          </cell>
          <cell r="N14293">
            <v>1</v>
          </cell>
        </row>
        <row r="14294">
          <cell r="G14294" t="str">
            <v>SPO-2019/09-0027, SPO-2019/11-0022, SPO-2020/07-0023</v>
          </cell>
        </row>
        <row r="14294">
          <cell r="I14294" t="str">
            <v>F</v>
          </cell>
          <cell r="J14294">
            <v>99900</v>
          </cell>
          <cell r="K14294">
            <v>99900</v>
          </cell>
          <cell r="L14294">
            <v>299700</v>
          </cell>
          <cell r="M14294" t="str">
            <v>F</v>
          </cell>
          <cell r="N14294">
            <v>3</v>
          </cell>
        </row>
        <row r="14295">
          <cell r="G14295" t="str">
            <v>SPO-2019/07-0007, SPO-2019/06-0023, SPO-2019/06-0017, SPO-2019/06-0018, SPO-2019/05-0052</v>
          </cell>
        </row>
        <row r="14295">
          <cell r="I14295" t="str">
            <v>F</v>
          </cell>
          <cell r="J14295">
            <v>7308</v>
          </cell>
          <cell r="K14295">
            <v>7308</v>
          </cell>
          <cell r="L14295">
            <v>21924</v>
          </cell>
          <cell r="M14295" t="str">
            <v>F</v>
          </cell>
          <cell r="N14295">
            <v>3</v>
          </cell>
        </row>
        <row r="14296">
          <cell r="G14296" t="str">
            <v>GR-2019/05-0059</v>
          </cell>
        </row>
        <row r="14296">
          <cell r="I14296" t="str">
            <v>F</v>
          </cell>
          <cell r="J14296">
            <v>99.55</v>
          </cell>
          <cell r="K14296">
            <v>99.55</v>
          </cell>
          <cell r="L14296">
            <v>99.55</v>
          </cell>
          <cell r="M14296" t="str">
            <v>T</v>
          </cell>
          <cell r="N14296">
            <v>1</v>
          </cell>
        </row>
        <row r="14297">
          <cell r="G14297" t="str">
            <v>SPO-2019/06-0024</v>
          </cell>
        </row>
        <row r="14297">
          <cell r="I14297" t="str">
            <v>F</v>
          </cell>
          <cell r="J14297">
            <v>29280</v>
          </cell>
          <cell r="K14297">
            <v>29280</v>
          </cell>
          <cell r="L14297">
            <v>87840</v>
          </cell>
          <cell r="M14297" t="str">
            <v>F</v>
          </cell>
          <cell r="N14297">
            <v>3</v>
          </cell>
        </row>
        <row r="14298">
          <cell r="F14298" t="str">
            <v>HMMU6055762</v>
          </cell>
          <cell r="G14298" t="str">
            <v>GR-2019/06-0006</v>
          </cell>
          <cell r="H14298" t="str">
            <v>201902-S0005, 201904-S0016, 201903-S0030, 201811-S0044, 201903-S0018</v>
          </cell>
          <cell r="I14298" t="str">
            <v>F</v>
          </cell>
          <cell r="J14298">
            <v>59032.49</v>
          </cell>
          <cell r="K14298">
            <v>59032.49</v>
          </cell>
          <cell r="L14298">
            <v>59032.49</v>
          </cell>
          <cell r="M14298" t="str">
            <v>F</v>
          </cell>
          <cell r="N14298">
            <v>1</v>
          </cell>
        </row>
        <row r="14299">
          <cell r="F14299" t="str">
            <v>HMMU6055762</v>
          </cell>
          <cell r="G14299" t="str">
            <v>GR-2019/06-0004</v>
          </cell>
          <cell r="H14299" t="str">
            <v>201903-S0048, 201807-S0001, 201811-S0051, 201905-S0005</v>
          </cell>
          <cell r="I14299" t="str">
            <v>F</v>
          </cell>
          <cell r="J14299">
            <v>83266.61</v>
          </cell>
          <cell r="K14299">
            <v>83266.61</v>
          </cell>
          <cell r="L14299">
            <v>83266.61</v>
          </cell>
          <cell r="M14299" t="str">
            <v>F</v>
          </cell>
          <cell r="N14299">
            <v>1</v>
          </cell>
        </row>
        <row r="14300">
          <cell r="G14300" t="str">
            <v>GR-2019/05-0089</v>
          </cell>
        </row>
        <row r="14300">
          <cell r="I14300" t="str">
            <v>F</v>
          </cell>
          <cell r="J14300">
            <v>2887.5</v>
          </cell>
          <cell r="K14300">
            <v>2887.5</v>
          </cell>
          <cell r="L14300">
            <v>2887.5</v>
          </cell>
          <cell r="M14300" t="str">
            <v>F</v>
          </cell>
          <cell r="N14300">
            <v>1</v>
          </cell>
        </row>
        <row r="14301">
          <cell r="F14301" t="str">
            <v>UESU5200165</v>
          </cell>
          <cell r="G14301" t="str">
            <v>GR-2019/05-0075</v>
          </cell>
          <cell r="H14301" t="str">
            <v>201810-S0006</v>
          </cell>
          <cell r="I14301" t="str">
            <v>F</v>
          </cell>
          <cell r="J14301">
            <v>6964.8</v>
          </cell>
          <cell r="K14301">
            <v>6964.8</v>
          </cell>
          <cell r="L14301">
            <v>6964.8</v>
          </cell>
          <cell r="M14301" t="str">
            <v>F</v>
          </cell>
          <cell r="N14301">
            <v>1</v>
          </cell>
        </row>
        <row r="14302">
          <cell r="G14302" t="str">
            <v>GR-2019/05-0083</v>
          </cell>
        </row>
        <row r="14302">
          <cell r="I14302" t="str">
            <v>F</v>
          </cell>
          <cell r="J14302">
            <v>438.9</v>
          </cell>
          <cell r="K14302">
            <v>438.9</v>
          </cell>
          <cell r="L14302">
            <v>438.9</v>
          </cell>
          <cell r="M14302" t="str">
            <v>T</v>
          </cell>
          <cell r="N14302">
            <v>1</v>
          </cell>
        </row>
        <row r="14303">
          <cell r="F14303" t="str">
            <v>HMMU6137454</v>
          </cell>
          <cell r="G14303" t="str">
            <v>GR-2019/06-0036</v>
          </cell>
          <cell r="H14303" t="str">
            <v>201811-S0075, 201903-S0023, 201810-S0067, 201812-S0028, 201904-S0055, 201812-S0021, 201807-S0036, 201904-S0059, 201905-S0013</v>
          </cell>
          <cell r="I14303" t="str">
            <v>F</v>
          </cell>
          <cell r="J14303">
            <v>26624.35</v>
          </cell>
          <cell r="K14303">
            <v>26624.35</v>
          </cell>
          <cell r="L14303">
            <v>112716.85</v>
          </cell>
          <cell r="M14303" t="str">
            <v>F</v>
          </cell>
          <cell r="N14303">
            <v>4.2336</v>
          </cell>
        </row>
        <row r="14304">
          <cell r="G14304" t="str">
            <v>GR-2019/05-0088</v>
          </cell>
        </row>
        <row r="14304">
          <cell r="I14304" t="str">
            <v>F</v>
          </cell>
          <cell r="J14304">
            <v>378</v>
          </cell>
          <cell r="K14304">
            <v>378</v>
          </cell>
          <cell r="L14304">
            <v>378</v>
          </cell>
          <cell r="M14304" t="str">
            <v>F</v>
          </cell>
          <cell r="N14304">
            <v>1</v>
          </cell>
        </row>
        <row r="14305">
          <cell r="F14305" t="str">
            <v>FSCU9955324</v>
          </cell>
          <cell r="G14305" t="str">
            <v>GR-2019/06-0022</v>
          </cell>
          <cell r="H14305" t="str">
            <v>201903-S0064, 201904-S0026, 201810-S0026</v>
          </cell>
          <cell r="I14305" t="str">
            <v>F</v>
          </cell>
          <cell r="J14305">
            <v>14739.99</v>
          </cell>
          <cell r="K14305">
            <v>14739.99</v>
          </cell>
          <cell r="L14305">
            <v>62403.22</v>
          </cell>
          <cell r="M14305" t="str">
            <v>F</v>
          </cell>
          <cell r="N14305">
            <v>4.2336</v>
          </cell>
        </row>
        <row r="14306">
          <cell r="F14306" t="str">
            <v>BSIU9941078</v>
          </cell>
          <cell r="G14306" t="str">
            <v>GR-2019/06-0013</v>
          </cell>
          <cell r="H14306" t="str">
            <v>201903-S0052, 201809-S0042, 201809-S0026, 201904-S0043, 201810-S0024</v>
          </cell>
          <cell r="I14306" t="str">
            <v>F</v>
          </cell>
          <cell r="J14306">
            <v>15527.67</v>
          </cell>
          <cell r="K14306">
            <v>15527.67</v>
          </cell>
          <cell r="L14306">
            <v>65383.91</v>
          </cell>
          <cell r="M14306" t="str">
            <v>F</v>
          </cell>
          <cell r="N14306">
            <v>4.2108</v>
          </cell>
        </row>
        <row r="14307">
          <cell r="F14307" t="str">
            <v>BSIU9315449</v>
          </cell>
          <cell r="G14307" t="str">
            <v>GR-2019/06-0012</v>
          </cell>
          <cell r="H14307" t="str">
            <v>201810-S0024, 201904-S0066, 201810-S0109</v>
          </cell>
          <cell r="I14307" t="str">
            <v>F</v>
          </cell>
          <cell r="J14307">
            <v>19951.99</v>
          </cell>
          <cell r="K14307">
            <v>19951.99</v>
          </cell>
          <cell r="L14307">
            <v>84013.84</v>
          </cell>
          <cell r="M14307" t="str">
            <v>F</v>
          </cell>
          <cell r="N14307">
            <v>4.2108</v>
          </cell>
        </row>
        <row r="14308">
          <cell r="F14308" t="str">
            <v>TCNU8410590</v>
          </cell>
          <cell r="G14308" t="str">
            <v>GR-2019/05-0077</v>
          </cell>
          <cell r="H14308" t="str">
            <v>201811-S0056, 201903-S0045</v>
          </cell>
          <cell r="I14308" t="str">
            <v>F</v>
          </cell>
          <cell r="J14308">
            <v>47469.24</v>
          </cell>
          <cell r="K14308">
            <v>47469.24</v>
          </cell>
          <cell r="L14308">
            <v>47469.24</v>
          </cell>
          <cell r="M14308" t="str">
            <v>F</v>
          </cell>
          <cell r="N14308">
            <v>1</v>
          </cell>
        </row>
        <row r="14309">
          <cell r="G14309" t="str">
            <v>GR-2019/05-0050</v>
          </cell>
        </row>
        <row r="14309">
          <cell r="I14309" t="str">
            <v>F</v>
          </cell>
          <cell r="J14309">
            <v>66.24</v>
          </cell>
          <cell r="K14309">
            <v>66.24</v>
          </cell>
          <cell r="L14309">
            <v>66.24</v>
          </cell>
          <cell r="M14309" t="str">
            <v>F</v>
          </cell>
          <cell r="N14309">
            <v>1</v>
          </cell>
        </row>
        <row r="14310">
          <cell r="G14310" t="str">
            <v>SPO-2019/06-0036</v>
          </cell>
        </row>
        <row r="14310">
          <cell r="I14310" t="str">
            <v>F</v>
          </cell>
          <cell r="J14310">
            <v>116000</v>
          </cell>
          <cell r="K14310">
            <v>116000</v>
          </cell>
          <cell r="L14310">
            <v>348000</v>
          </cell>
          <cell r="M14310" t="str">
            <v>F</v>
          </cell>
          <cell r="N14310">
            <v>3</v>
          </cell>
        </row>
        <row r="14311">
          <cell r="G14311" t="str">
            <v>SPO-2019/06-0015</v>
          </cell>
        </row>
        <row r="14311">
          <cell r="I14311" t="str">
            <v>F</v>
          </cell>
          <cell r="J14311">
            <v>1140</v>
          </cell>
          <cell r="K14311">
            <v>1140</v>
          </cell>
          <cell r="L14311">
            <v>3420</v>
          </cell>
          <cell r="M14311" t="str">
            <v>F</v>
          </cell>
          <cell r="N14311">
            <v>3</v>
          </cell>
        </row>
        <row r="14312">
          <cell r="F14312" t="str">
            <v>CCLU6922248</v>
          </cell>
          <cell r="G14312" t="str">
            <v>GR-2019/05-0078</v>
          </cell>
          <cell r="H14312" t="str">
            <v>201904-S0061</v>
          </cell>
          <cell r="I14312" t="str">
            <v>F</v>
          </cell>
          <cell r="J14312">
            <v>30509.1</v>
          </cell>
          <cell r="K14312">
            <v>30509.1</v>
          </cell>
          <cell r="L14312">
            <v>30509.1</v>
          </cell>
          <cell r="M14312" t="str">
            <v>F</v>
          </cell>
          <cell r="N14312">
            <v>1</v>
          </cell>
        </row>
        <row r="14313">
          <cell r="F14313" t="str">
            <v>TEMU7954182</v>
          </cell>
          <cell r="G14313" t="str">
            <v>GR-2019/06-0007</v>
          </cell>
          <cell r="H14313" t="str">
            <v>201904-S0037</v>
          </cell>
          <cell r="I14313" t="str">
            <v>F</v>
          </cell>
          <cell r="J14313">
            <v>14888.64</v>
          </cell>
          <cell r="K14313">
            <v>14888.64</v>
          </cell>
          <cell r="L14313">
            <v>62407.22</v>
          </cell>
          <cell r="M14313" t="str">
            <v>F</v>
          </cell>
          <cell r="N14313">
            <v>4.1916</v>
          </cell>
        </row>
        <row r="14314">
          <cell r="G14314" t="str">
            <v>GR-2019/05-0053</v>
          </cell>
        </row>
        <row r="14314">
          <cell r="I14314" t="str">
            <v>F</v>
          </cell>
          <cell r="J14314">
            <v>9961.04</v>
          </cell>
          <cell r="K14314">
            <v>9961.04</v>
          </cell>
          <cell r="L14314">
            <v>9961.04</v>
          </cell>
          <cell r="M14314" t="str">
            <v>F</v>
          </cell>
          <cell r="N14314">
            <v>1</v>
          </cell>
        </row>
        <row r="14315">
          <cell r="F14315" t="str">
            <v>TSLU0545041</v>
          </cell>
          <cell r="G14315" t="str">
            <v>GR-2019/06-0009</v>
          </cell>
          <cell r="H14315" t="str">
            <v>201809-S0026, 201812-S0018, 201804-S0022, 201904-S0033, 201812-S0028</v>
          </cell>
          <cell r="I14315" t="str">
            <v>F</v>
          </cell>
          <cell r="J14315">
            <v>19976.37</v>
          </cell>
          <cell r="K14315">
            <v>19976.37</v>
          </cell>
          <cell r="L14315">
            <v>83732.95</v>
          </cell>
          <cell r="M14315" t="str">
            <v>F</v>
          </cell>
          <cell r="N14315">
            <v>4.1916</v>
          </cell>
        </row>
        <row r="14316">
          <cell r="F14316" t="str">
            <v>TCNU3429020</v>
          </cell>
          <cell r="G14316" t="str">
            <v>GR-2019/06-0008</v>
          </cell>
          <cell r="H14316" t="str">
            <v>201903-S0023, 201812-S0028, 201712-S0039, PO-2018/06-0041, 201811-S0054, 201809-S0012, 201811-S0075, 201810-S0073, 201904-S0014</v>
          </cell>
          <cell r="I14316" t="str">
            <v>F</v>
          </cell>
          <cell r="J14316">
            <v>19364.16</v>
          </cell>
          <cell r="K14316">
            <v>19364.16</v>
          </cell>
          <cell r="L14316">
            <v>81166.81</v>
          </cell>
          <cell r="M14316" t="str">
            <v>F</v>
          </cell>
          <cell r="N14316">
            <v>4.1916</v>
          </cell>
        </row>
        <row r="14317">
          <cell r="G14317" t="str">
            <v>SPO-2019/06-0033</v>
          </cell>
        </row>
        <row r="14317">
          <cell r="I14317" t="str">
            <v>F</v>
          </cell>
          <cell r="J14317">
            <v>72500</v>
          </cell>
          <cell r="K14317">
            <v>72500</v>
          </cell>
          <cell r="L14317">
            <v>217500</v>
          </cell>
          <cell r="M14317" t="str">
            <v>F</v>
          </cell>
          <cell r="N14317">
            <v>3</v>
          </cell>
        </row>
        <row r="14318">
          <cell r="G14318" t="str">
            <v>GR-2019/05-0056</v>
          </cell>
        </row>
        <row r="14318">
          <cell r="I14318" t="str">
            <v>F</v>
          </cell>
          <cell r="J14318">
            <v>10185.6</v>
          </cell>
          <cell r="K14318">
            <v>10185.6</v>
          </cell>
          <cell r="L14318">
            <v>10185.6</v>
          </cell>
          <cell r="M14318" t="str">
            <v>F</v>
          </cell>
          <cell r="N14318">
            <v>1</v>
          </cell>
        </row>
        <row r="14319">
          <cell r="G14319" t="str">
            <v>SPO-2019/06-0034</v>
          </cell>
        </row>
        <row r="14319">
          <cell r="I14319" t="str">
            <v>F</v>
          </cell>
          <cell r="J14319">
            <v>306</v>
          </cell>
          <cell r="K14319">
            <v>306</v>
          </cell>
          <cell r="L14319">
            <v>918</v>
          </cell>
          <cell r="M14319" t="str">
            <v>F</v>
          </cell>
          <cell r="N14319">
            <v>3</v>
          </cell>
        </row>
        <row r="14320">
          <cell r="G14320" t="str">
            <v>SPO-2019/08-0002</v>
          </cell>
        </row>
        <row r="14320">
          <cell r="I14320" t="str">
            <v>F</v>
          </cell>
          <cell r="J14320">
            <v>15300</v>
          </cell>
          <cell r="K14320">
            <v>15300</v>
          </cell>
          <cell r="L14320">
            <v>45900</v>
          </cell>
          <cell r="M14320" t="str">
            <v>F</v>
          </cell>
          <cell r="N14320">
            <v>3</v>
          </cell>
        </row>
        <row r="14321">
          <cell r="G14321" t="str">
            <v>SPO-2019/06-0026</v>
          </cell>
        </row>
        <row r="14321">
          <cell r="I14321" t="str">
            <v>F</v>
          </cell>
          <cell r="J14321">
            <v>15201</v>
          </cell>
          <cell r="K14321">
            <v>15201</v>
          </cell>
          <cell r="L14321">
            <v>45603</v>
          </cell>
          <cell r="M14321" t="str">
            <v>F</v>
          </cell>
          <cell r="N14321">
            <v>3</v>
          </cell>
        </row>
        <row r="14322">
          <cell r="G14322" t="str">
            <v>SPO-2019/06-0015</v>
          </cell>
        </row>
        <row r="14322">
          <cell r="I14322" t="str">
            <v>F</v>
          </cell>
          <cell r="J14322">
            <v>2975</v>
          </cell>
          <cell r="K14322">
            <v>2975</v>
          </cell>
          <cell r="L14322">
            <v>8925</v>
          </cell>
          <cell r="M14322" t="str">
            <v>F</v>
          </cell>
          <cell r="N14322">
            <v>3</v>
          </cell>
        </row>
        <row r="14323">
          <cell r="G14323" t="str">
            <v>SPO-2019/07-0015</v>
          </cell>
        </row>
        <row r="14323">
          <cell r="I14323" t="str">
            <v>F</v>
          </cell>
          <cell r="J14323">
            <v>45884</v>
          </cell>
          <cell r="K14323">
            <v>45884</v>
          </cell>
          <cell r="L14323">
            <v>137652</v>
          </cell>
          <cell r="M14323" t="str">
            <v>F</v>
          </cell>
          <cell r="N14323">
            <v>3</v>
          </cell>
        </row>
        <row r="14324">
          <cell r="G14324" t="str">
            <v>SPO-2019/06-0034</v>
          </cell>
        </row>
        <row r="14324">
          <cell r="I14324" t="str">
            <v>F</v>
          </cell>
          <cell r="J14324">
            <v>1020</v>
          </cell>
          <cell r="K14324">
            <v>1020</v>
          </cell>
          <cell r="L14324">
            <v>3060</v>
          </cell>
          <cell r="M14324" t="str">
            <v>F</v>
          </cell>
          <cell r="N14324">
            <v>3</v>
          </cell>
        </row>
        <row r="14325">
          <cell r="G14325" t="str">
            <v>SPO-2019/07-0012</v>
          </cell>
        </row>
        <row r="14325">
          <cell r="I14325" t="str">
            <v>F</v>
          </cell>
          <cell r="J14325">
            <v>2900</v>
          </cell>
          <cell r="K14325">
            <v>2900</v>
          </cell>
          <cell r="L14325">
            <v>8700</v>
          </cell>
          <cell r="M14325" t="str">
            <v>F</v>
          </cell>
          <cell r="N14325">
            <v>3</v>
          </cell>
        </row>
        <row r="14326">
          <cell r="G14326" t="str">
            <v>SPO-2019/07-0019, SPO-2019/06-0025</v>
          </cell>
        </row>
        <row r="14326">
          <cell r="I14326" t="str">
            <v>F</v>
          </cell>
          <cell r="J14326">
            <v>15412</v>
          </cell>
          <cell r="K14326">
            <v>15412</v>
          </cell>
          <cell r="L14326">
            <v>46236</v>
          </cell>
          <cell r="M14326" t="str">
            <v>F</v>
          </cell>
          <cell r="N14326">
            <v>3</v>
          </cell>
        </row>
        <row r="14327">
          <cell r="G14327" t="str">
            <v>SPO-2019/06-0027</v>
          </cell>
        </row>
        <row r="14327">
          <cell r="I14327" t="str">
            <v>F</v>
          </cell>
          <cell r="J14327">
            <v>12322</v>
          </cell>
          <cell r="K14327">
            <v>12322</v>
          </cell>
          <cell r="L14327">
            <v>36966</v>
          </cell>
          <cell r="M14327" t="str">
            <v>F</v>
          </cell>
          <cell r="N14327">
            <v>3</v>
          </cell>
        </row>
        <row r="14328">
          <cell r="G14328" t="str">
            <v>SPO-2019/07-0003, SPO-2019/07-0013, SPO-2019/08-0001, SPO-2020/06-0010</v>
          </cell>
        </row>
        <row r="14328">
          <cell r="I14328" t="str">
            <v>F</v>
          </cell>
          <cell r="J14328">
            <v>15034.25</v>
          </cell>
          <cell r="K14328">
            <v>15034.25</v>
          </cell>
          <cell r="L14328">
            <v>45102.75</v>
          </cell>
          <cell r="M14328" t="str">
            <v>F</v>
          </cell>
          <cell r="N14328">
            <v>3</v>
          </cell>
        </row>
        <row r="14329">
          <cell r="G14329" t="str">
            <v>SPO-2019/10-0011</v>
          </cell>
        </row>
        <row r="14329">
          <cell r="I14329" t="str">
            <v>F</v>
          </cell>
          <cell r="J14329">
            <v>4415.6</v>
          </cell>
          <cell r="K14329">
            <v>4415.6</v>
          </cell>
          <cell r="L14329">
            <v>13246.8</v>
          </cell>
          <cell r="M14329" t="str">
            <v>F</v>
          </cell>
          <cell r="N14329">
            <v>3</v>
          </cell>
        </row>
        <row r="14330">
          <cell r="G14330" t="str">
            <v>SPO-2019/08-0026, SPO-2019/06-0002</v>
          </cell>
        </row>
        <row r="14330">
          <cell r="I14330" t="str">
            <v>F</v>
          </cell>
          <cell r="J14330">
            <v>51800</v>
          </cell>
          <cell r="K14330">
            <v>51800</v>
          </cell>
          <cell r="L14330">
            <v>155400</v>
          </cell>
          <cell r="M14330" t="str">
            <v>F</v>
          </cell>
          <cell r="N14330">
            <v>3</v>
          </cell>
        </row>
        <row r="14331">
          <cell r="G14331" t="str">
            <v>SPO-2019/06-0024</v>
          </cell>
        </row>
        <row r="14331">
          <cell r="I14331" t="str">
            <v>F</v>
          </cell>
          <cell r="J14331">
            <v>14120</v>
          </cell>
          <cell r="K14331">
            <v>14120</v>
          </cell>
          <cell r="L14331">
            <v>42360</v>
          </cell>
          <cell r="M14331" t="str">
            <v>F</v>
          </cell>
          <cell r="N14331">
            <v>3</v>
          </cell>
        </row>
        <row r="14332">
          <cell r="G14332" t="str">
            <v>SPO-2019/06-0015, SPO-2020/09-0001</v>
          </cell>
        </row>
        <row r="14332">
          <cell r="I14332" t="str">
            <v>F</v>
          </cell>
          <cell r="J14332">
            <v>4144</v>
          </cell>
          <cell r="K14332">
            <v>4144</v>
          </cell>
          <cell r="L14332">
            <v>12432</v>
          </cell>
          <cell r="M14332" t="str">
            <v>F</v>
          </cell>
          <cell r="N14332">
            <v>3</v>
          </cell>
        </row>
        <row r="14333">
          <cell r="I14333" t="str">
            <v>T</v>
          </cell>
          <cell r="J14333">
            <v>15201</v>
          </cell>
          <cell r="K14333">
            <v>15201</v>
          </cell>
          <cell r="L14333">
            <v>60804</v>
          </cell>
          <cell r="M14333" t="str">
            <v>F</v>
          </cell>
          <cell r="N14333">
            <v>4</v>
          </cell>
        </row>
        <row r="14334">
          <cell r="G14334" t="str">
            <v>SPO-2019/08-0002</v>
          </cell>
        </row>
        <row r="14334">
          <cell r="I14334" t="str">
            <v>F</v>
          </cell>
          <cell r="J14334">
            <v>14880</v>
          </cell>
          <cell r="K14334">
            <v>14880</v>
          </cell>
          <cell r="L14334">
            <v>44640</v>
          </cell>
          <cell r="M14334" t="str">
            <v>F</v>
          </cell>
          <cell r="N14334">
            <v>3</v>
          </cell>
        </row>
        <row r="14335">
          <cell r="G14335" t="str">
            <v>SPO-2019/06-0017, SPO-2019/06-0023</v>
          </cell>
        </row>
        <row r="14335">
          <cell r="I14335" t="str">
            <v>F</v>
          </cell>
          <cell r="J14335">
            <v>4515</v>
          </cell>
          <cell r="K14335">
            <v>4515</v>
          </cell>
          <cell r="L14335">
            <v>13545</v>
          </cell>
          <cell r="M14335" t="str">
            <v>F</v>
          </cell>
          <cell r="N14335">
            <v>3</v>
          </cell>
        </row>
        <row r="14336">
          <cell r="G14336" t="str">
            <v>GR-2019/05-0039</v>
          </cell>
        </row>
        <row r="14336">
          <cell r="I14336" t="str">
            <v>F</v>
          </cell>
          <cell r="J14336">
            <v>60</v>
          </cell>
          <cell r="K14336">
            <v>60</v>
          </cell>
          <cell r="L14336">
            <v>60</v>
          </cell>
          <cell r="M14336" t="str">
            <v>F</v>
          </cell>
          <cell r="N14336">
            <v>1</v>
          </cell>
        </row>
        <row r="14337">
          <cell r="I14337" t="str">
            <v>T</v>
          </cell>
          <cell r="J14337">
            <v>52.3</v>
          </cell>
          <cell r="K14337">
            <v>52.3</v>
          </cell>
          <cell r="L14337">
            <v>52.3</v>
          </cell>
          <cell r="M14337" t="str">
            <v>T</v>
          </cell>
          <cell r="N14337">
            <v>1</v>
          </cell>
        </row>
        <row r="14338">
          <cell r="G14338" t="str">
            <v>GR-2019/05-0037</v>
          </cell>
        </row>
        <row r="14338">
          <cell r="I14338" t="str">
            <v>F</v>
          </cell>
          <cell r="J14338">
            <v>27.16</v>
          </cell>
          <cell r="K14338">
            <v>27.16</v>
          </cell>
          <cell r="L14338">
            <v>27.16</v>
          </cell>
          <cell r="M14338" t="str">
            <v>T</v>
          </cell>
          <cell r="N14338">
            <v>1</v>
          </cell>
        </row>
        <row r="14339">
          <cell r="G14339" t="str">
            <v>GR-2019/05-0052</v>
          </cell>
        </row>
        <row r="14339">
          <cell r="I14339" t="str">
            <v>F</v>
          </cell>
          <cell r="J14339">
            <v>688.38</v>
          </cell>
          <cell r="K14339">
            <v>688.38</v>
          </cell>
          <cell r="L14339">
            <v>688.38</v>
          </cell>
          <cell r="M14339" t="str">
            <v>F</v>
          </cell>
          <cell r="N14339">
            <v>1</v>
          </cell>
        </row>
        <row r="14340">
          <cell r="G14340" t="str">
            <v>SPO-2019/08-0031</v>
          </cell>
        </row>
        <row r="14340">
          <cell r="I14340" t="str">
            <v>F</v>
          </cell>
          <cell r="J14340">
            <v>10520</v>
          </cell>
          <cell r="K14340">
            <v>10520</v>
          </cell>
          <cell r="L14340">
            <v>31560</v>
          </cell>
          <cell r="M14340" t="str">
            <v>F</v>
          </cell>
          <cell r="N14340">
            <v>3</v>
          </cell>
        </row>
        <row r="14341">
          <cell r="F14341" t="str">
            <v>TCNU8410590</v>
          </cell>
          <cell r="G14341" t="str">
            <v>GR-2019/05-0076</v>
          </cell>
          <cell r="H14341" t="str">
            <v>201903-S0057, 201903-S0036, 201904-S0017, 201902-S0013, 201811-S0049, 201903-S0061, 201903-S0049, 201812-S0062</v>
          </cell>
          <cell r="I14341" t="str">
            <v>F</v>
          </cell>
          <cell r="J14341">
            <v>421754.52</v>
          </cell>
          <cell r="K14341">
            <v>421754.52</v>
          </cell>
          <cell r="L14341">
            <v>421754.52</v>
          </cell>
          <cell r="M14341" t="str">
            <v>F</v>
          </cell>
          <cell r="N14341">
            <v>1</v>
          </cell>
        </row>
        <row r="14342">
          <cell r="F14342" t="str">
            <v>HMMU6145850</v>
          </cell>
          <cell r="G14342" t="str">
            <v>GR-2019/05-0079</v>
          </cell>
          <cell r="H14342" t="str">
            <v>201903-S0065, 201812-S0048, 201904-S0060, 201903-S0026</v>
          </cell>
          <cell r="I14342" t="str">
            <v>F</v>
          </cell>
          <cell r="J14342">
            <v>21038.1</v>
          </cell>
          <cell r="K14342">
            <v>21038.1</v>
          </cell>
          <cell r="L14342">
            <v>88183.3</v>
          </cell>
          <cell r="M14342" t="str">
            <v>F</v>
          </cell>
          <cell r="N14342">
            <v>4.1916</v>
          </cell>
        </row>
        <row r="14343">
          <cell r="G14343" t="str">
            <v>GR-2019/05-0030</v>
          </cell>
        </row>
        <row r="14343">
          <cell r="I14343" t="str">
            <v>F</v>
          </cell>
          <cell r="J14343">
            <v>74.28</v>
          </cell>
          <cell r="K14343">
            <v>74.28</v>
          </cell>
          <cell r="L14343">
            <v>74.28</v>
          </cell>
          <cell r="M14343" t="str">
            <v>T</v>
          </cell>
          <cell r="N14343">
            <v>1</v>
          </cell>
        </row>
        <row r="14344">
          <cell r="G14344" t="str">
            <v>GR-2019/05-0055</v>
          </cell>
        </row>
        <row r="14344">
          <cell r="I14344" t="str">
            <v>F</v>
          </cell>
          <cell r="J14344">
            <v>7800</v>
          </cell>
          <cell r="K14344">
            <v>7800</v>
          </cell>
          <cell r="L14344">
            <v>7800</v>
          </cell>
          <cell r="M14344" t="str">
            <v>F</v>
          </cell>
          <cell r="N14344">
            <v>1</v>
          </cell>
        </row>
        <row r="14345">
          <cell r="G14345" t="str">
            <v>SPO-2019/06-0014, SPO-2019/07-0003</v>
          </cell>
        </row>
        <row r="14345">
          <cell r="I14345" t="str">
            <v>F</v>
          </cell>
          <cell r="J14345">
            <v>1760</v>
          </cell>
          <cell r="K14345">
            <v>1760</v>
          </cell>
          <cell r="L14345">
            <v>5280</v>
          </cell>
          <cell r="M14345" t="str">
            <v>F</v>
          </cell>
          <cell r="N14345">
            <v>3</v>
          </cell>
        </row>
        <row r="14346">
          <cell r="G14346" t="str">
            <v>SPO-2019/06-0033</v>
          </cell>
        </row>
        <row r="14346">
          <cell r="I14346" t="str">
            <v>F</v>
          </cell>
          <cell r="J14346">
            <v>23500</v>
          </cell>
          <cell r="K14346">
            <v>23500</v>
          </cell>
          <cell r="L14346">
            <v>70500</v>
          </cell>
          <cell r="M14346" t="str">
            <v>F</v>
          </cell>
          <cell r="N14346">
            <v>3</v>
          </cell>
        </row>
        <row r="14347">
          <cell r="G14347" t="str">
            <v>SPO-2019/05-0029, SPO-2019/06-0024</v>
          </cell>
        </row>
        <row r="14347">
          <cell r="I14347" t="str">
            <v>F</v>
          </cell>
          <cell r="J14347">
            <v>69566</v>
          </cell>
          <cell r="K14347">
            <v>69566</v>
          </cell>
          <cell r="L14347">
            <v>208698</v>
          </cell>
          <cell r="M14347" t="str">
            <v>F</v>
          </cell>
          <cell r="N14347">
            <v>3</v>
          </cell>
        </row>
        <row r="14348">
          <cell r="F14348" t="str">
            <v>UESU5200165</v>
          </cell>
          <cell r="G14348" t="str">
            <v>GR-2019/05-0074</v>
          </cell>
          <cell r="H14348" t="str">
            <v>201901-S0025, 201904-S0063, 201903-S0029, 201811-S0049, 201903-S0014, 201905-S0015, 201903-S0036, 201903-S0049, 201901-S0033, 201812-S0033, 201811-S0069, 201902-S0013, 201903-S0057, 201811-S0021, 201805-S0013, 201812-S0008, 201810-S0005, 201904-S0030, 201903-S0061, 201904-S0070</v>
          </cell>
          <cell r="I14348" t="str">
            <v>F</v>
          </cell>
          <cell r="J14348">
            <v>525730.19</v>
          </cell>
          <cell r="K14348">
            <v>525730.19</v>
          </cell>
          <cell r="L14348">
            <v>525730.19</v>
          </cell>
          <cell r="M14348" t="str">
            <v>F</v>
          </cell>
          <cell r="N14348">
            <v>1</v>
          </cell>
        </row>
        <row r="14349">
          <cell r="I14349" t="str">
            <v>T</v>
          </cell>
          <cell r="J14349">
            <v>562</v>
          </cell>
          <cell r="K14349">
            <v>562</v>
          </cell>
          <cell r="L14349">
            <v>1686</v>
          </cell>
          <cell r="M14349" t="str">
            <v>F</v>
          </cell>
          <cell r="N14349">
            <v>3</v>
          </cell>
        </row>
        <row r="14350">
          <cell r="G14350" t="str">
            <v>GR-2019/05-0031</v>
          </cell>
        </row>
        <row r="14350">
          <cell r="I14350" t="str">
            <v>F</v>
          </cell>
          <cell r="J14350">
            <v>6268.88</v>
          </cell>
          <cell r="K14350">
            <v>6268.88</v>
          </cell>
          <cell r="L14350">
            <v>6268.88</v>
          </cell>
          <cell r="M14350" t="str">
            <v>T</v>
          </cell>
          <cell r="N14350">
            <v>1</v>
          </cell>
        </row>
        <row r="14351">
          <cell r="I14351" t="str">
            <v>T</v>
          </cell>
          <cell r="J14351">
            <v>0</v>
          </cell>
          <cell r="K14351">
            <v>0</v>
          </cell>
          <cell r="L14351">
            <v>0</v>
          </cell>
          <cell r="M14351" t="str">
            <v>T</v>
          </cell>
          <cell r="N14351">
            <v>1</v>
          </cell>
        </row>
        <row r="14352">
          <cell r="G14352" t="str">
            <v>GR-2019/05-0035</v>
          </cell>
        </row>
        <row r="14352">
          <cell r="I14352" t="str">
            <v>F</v>
          </cell>
          <cell r="J14352">
            <v>1050</v>
          </cell>
          <cell r="K14352">
            <v>1050</v>
          </cell>
          <cell r="L14352">
            <v>1050</v>
          </cell>
          <cell r="M14352" t="str">
            <v>F</v>
          </cell>
          <cell r="N14352">
            <v>1</v>
          </cell>
        </row>
        <row r="14353">
          <cell r="F14353" t="str">
            <v>BSIU9207357</v>
          </cell>
          <cell r="G14353" t="str">
            <v>GR-2019/05-0042</v>
          </cell>
          <cell r="H14353" t="str">
            <v>201903-S0007, 201812-S0024</v>
          </cell>
          <cell r="I14353" t="str">
            <v>F</v>
          </cell>
          <cell r="J14353">
            <v>352858.64</v>
          </cell>
          <cell r="K14353">
            <v>352858.64</v>
          </cell>
          <cell r="L14353">
            <v>352858.64</v>
          </cell>
          <cell r="M14353" t="str">
            <v>F</v>
          </cell>
          <cell r="N14353">
            <v>1</v>
          </cell>
        </row>
        <row r="14354">
          <cell r="F14354" t="str">
            <v>TLLU5842008</v>
          </cell>
          <cell r="G14354" t="str">
            <v>GR-2019/05-0070</v>
          </cell>
          <cell r="H14354" t="str">
            <v>201903-S0007</v>
          </cell>
          <cell r="I14354" t="str">
            <v>F</v>
          </cell>
          <cell r="J14354">
            <v>156260.07</v>
          </cell>
          <cell r="K14354">
            <v>156260.07</v>
          </cell>
          <cell r="L14354">
            <v>156260.07</v>
          </cell>
          <cell r="M14354" t="str">
            <v>F</v>
          </cell>
          <cell r="N14354">
            <v>1</v>
          </cell>
        </row>
        <row r="14355">
          <cell r="F14355" t="str">
            <v>TLLU5842008</v>
          </cell>
          <cell r="G14355" t="str">
            <v>GR-2019/05-0069</v>
          </cell>
        </row>
        <row r="14355">
          <cell r="I14355" t="str">
            <v>F</v>
          </cell>
          <cell r="J14355">
            <v>130.8</v>
          </cell>
          <cell r="K14355">
            <v>130.8</v>
          </cell>
          <cell r="L14355">
            <v>130.8</v>
          </cell>
          <cell r="M14355" t="str">
            <v>F</v>
          </cell>
          <cell r="N14355">
            <v>1</v>
          </cell>
        </row>
        <row r="14356">
          <cell r="G14356" t="str">
            <v>GR-2019/05-0034</v>
          </cell>
        </row>
        <row r="14356">
          <cell r="I14356" t="str">
            <v>F</v>
          </cell>
          <cell r="J14356">
            <v>4329.21</v>
          </cell>
          <cell r="K14356">
            <v>4329.21</v>
          </cell>
          <cell r="L14356">
            <v>4329.21</v>
          </cell>
          <cell r="M14356" t="str">
            <v>T</v>
          </cell>
          <cell r="N14356">
            <v>1</v>
          </cell>
        </row>
        <row r="14357">
          <cell r="F14357" t="str">
            <v>TLLU5842008</v>
          </cell>
          <cell r="G14357" t="str">
            <v>GR-2019/05-0068</v>
          </cell>
          <cell r="H14357" t="str">
            <v>201902-S0035, 201903-S0001</v>
          </cell>
          <cell r="I14357" t="str">
            <v>F</v>
          </cell>
          <cell r="J14357">
            <v>4396.24</v>
          </cell>
          <cell r="K14357">
            <v>4396.24</v>
          </cell>
          <cell r="L14357">
            <v>4396.24</v>
          </cell>
          <cell r="M14357" t="str">
            <v>F</v>
          </cell>
          <cell r="N14357">
            <v>1</v>
          </cell>
        </row>
        <row r="14358">
          <cell r="G14358" t="str">
            <v>SPO-2019/05-0040</v>
          </cell>
        </row>
        <row r="14358">
          <cell r="I14358" t="str">
            <v>F</v>
          </cell>
          <cell r="J14358">
            <v>1540</v>
          </cell>
          <cell r="K14358">
            <v>1540</v>
          </cell>
          <cell r="L14358">
            <v>4620</v>
          </cell>
          <cell r="M14358" t="str">
            <v>F</v>
          </cell>
          <cell r="N14358">
            <v>3</v>
          </cell>
        </row>
        <row r="14359">
          <cell r="G14359" t="str">
            <v>SPO-2019/06-0034</v>
          </cell>
        </row>
        <row r="14359">
          <cell r="I14359" t="str">
            <v>F</v>
          </cell>
          <cell r="J14359">
            <v>6170</v>
          </cell>
          <cell r="K14359">
            <v>6170</v>
          </cell>
          <cell r="L14359">
            <v>18510</v>
          </cell>
          <cell r="M14359" t="str">
            <v>F</v>
          </cell>
          <cell r="N14359">
            <v>3</v>
          </cell>
        </row>
        <row r="14360">
          <cell r="F14360" t="str">
            <v>TLLU5842008</v>
          </cell>
          <cell r="G14360" t="str">
            <v>GR-2019/05-0067</v>
          </cell>
          <cell r="H14360" t="str">
            <v>201903-S0063, 201903-S0003, 201904-S0009</v>
          </cell>
          <cell r="I14360" t="str">
            <v>F</v>
          </cell>
          <cell r="J14360">
            <v>44386.44</v>
          </cell>
          <cell r="K14360">
            <v>44386.44</v>
          </cell>
          <cell r="L14360">
            <v>44386.44</v>
          </cell>
          <cell r="M14360" t="str">
            <v>F</v>
          </cell>
          <cell r="N14360">
            <v>1</v>
          </cell>
        </row>
        <row r="14361">
          <cell r="F14361" t="str">
            <v>TLLU5842008</v>
          </cell>
          <cell r="G14361" t="str">
            <v>GR-2019/05-0066</v>
          </cell>
        </row>
        <row r="14361">
          <cell r="I14361" t="str">
            <v>F</v>
          </cell>
          <cell r="J14361">
            <v>3019.77</v>
          </cell>
          <cell r="K14361">
            <v>3019.77</v>
          </cell>
          <cell r="L14361">
            <v>3019.77</v>
          </cell>
          <cell r="M14361" t="str">
            <v>F</v>
          </cell>
          <cell r="N14361">
            <v>1</v>
          </cell>
        </row>
        <row r="14362">
          <cell r="F14362" t="str">
            <v>TLLU5842008</v>
          </cell>
          <cell r="G14362" t="str">
            <v>GR-2019/05-0065</v>
          </cell>
          <cell r="H14362" t="str">
            <v>201902-S0008</v>
          </cell>
          <cell r="I14362" t="str">
            <v>F</v>
          </cell>
          <cell r="J14362">
            <v>16618.52</v>
          </cell>
          <cell r="K14362">
            <v>16618.52</v>
          </cell>
          <cell r="L14362">
            <v>16618.52</v>
          </cell>
          <cell r="M14362" t="str">
            <v>F</v>
          </cell>
          <cell r="N14362">
            <v>1</v>
          </cell>
        </row>
        <row r="14363">
          <cell r="F14363" t="str">
            <v>TLLU5842008</v>
          </cell>
          <cell r="G14363" t="str">
            <v>GR-2019/05-0064</v>
          </cell>
          <cell r="H14363" t="str">
            <v>201807-S0006</v>
          </cell>
          <cell r="I14363" t="str">
            <v>F</v>
          </cell>
          <cell r="J14363">
            <v>18930.01</v>
          </cell>
          <cell r="K14363">
            <v>18930.01</v>
          </cell>
          <cell r="L14363">
            <v>18930.01</v>
          </cell>
          <cell r="M14363" t="str">
            <v>F</v>
          </cell>
          <cell r="N14363">
            <v>1</v>
          </cell>
        </row>
        <row r="14364">
          <cell r="F14364" t="str">
            <v>TLLU5842008</v>
          </cell>
          <cell r="G14364" t="str">
            <v>GR-2019/05-0063</v>
          </cell>
          <cell r="H14364" t="str">
            <v>201903-S0020, 201902-S0022, 201904-S0029, 201902-S0012, 201811-S0037</v>
          </cell>
          <cell r="I14364" t="str">
            <v>F</v>
          </cell>
          <cell r="J14364">
            <v>65263.95</v>
          </cell>
          <cell r="K14364">
            <v>65263.95</v>
          </cell>
          <cell r="L14364">
            <v>65263.95</v>
          </cell>
          <cell r="M14364" t="str">
            <v>F</v>
          </cell>
          <cell r="N14364">
            <v>1</v>
          </cell>
        </row>
        <row r="14365">
          <cell r="F14365" t="str">
            <v>BMOU4938219</v>
          </cell>
          <cell r="G14365" t="str">
            <v>GR-2019/05-0048</v>
          </cell>
        </row>
        <row r="14365">
          <cell r="I14365" t="str">
            <v>F</v>
          </cell>
          <cell r="J14365">
            <v>351.21</v>
          </cell>
          <cell r="K14365">
            <v>351.21</v>
          </cell>
          <cell r="L14365">
            <v>351.21</v>
          </cell>
          <cell r="M14365" t="str">
            <v>F</v>
          </cell>
          <cell r="N14365">
            <v>1</v>
          </cell>
        </row>
        <row r="14366">
          <cell r="F14366" t="str">
            <v>BMOU4938219</v>
          </cell>
          <cell r="G14366" t="str">
            <v>GR-2019/05-0047</v>
          </cell>
          <cell r="H14366" t="str">
            <v>201904-S0012</v>
          </cell>
          <cell r="I14366" t="str">
            <v>F</v>
          </cell>
          <cell r="J14366">
            <v>8215</v>
          </cell>
          <cell r="K14366">
            <v>8215</v>
          </cell>
          <cell r="L14366">
            <v>8215</v>
          </cell>
          <cell r="M14366" t="str">
            <v>F</v>
          </cell>
          <cell r="N14366">
            <v>1</v>
          </cell>
        </row>
        <row r="14367">
          <cell r="F14367" t="str">
            <v>BMOU4938219</v>
          </cell>
        </row>
        <row r="14367">
          <cell r="I14367" t="str">
            <v>T</v>
          </cell>
          <cell r="J14367">
            <v>0</v>
          </cell>
          <cell r="K14367">
            <v>0</v>
          </cell>
          <cell r="L14367">
            <v>0</v>
          </cell>
          <cell r="M14367" t="str">
            <v>F</v>
          </cell>
          <cell r="N14367">
            <v>1</v>
          </cell>
        </row>
        <row r="14368">
          <cell r="F14368" t="str">
            <v>BMOU4938219</v>
          </cell>
          <cell r="G14368" t="str">
            <v>GR-2019/05-0046</v>
          </cell>
          <cell r="H14368" t="str">
            <v>201903-S0016, 201811-S0051, 201904-S0024, 201807-S0001, 201903-S0062</v>
          </cell>
          <cell r="I14368" t="str">
            <v>F</v>
          </cell>
          <cell r="J14368">
            <v>127921.53</v>
          </cell>
          <cell r="K14368">
            <v>127921.53</v>
          </cell>
          <cell r="L14368">
            <v>127921.53</v>
          </cell>
          <cell r="M14368" t="str">
            <v>F</v>
          </cell>
          <cell r="N14368">
            <v>1</v>
          </cell>
        </row>
        <row r="14369">
          <cell r="G14369" t="str">
            <v>GR-2019/05-0025</v>
          </cell>
        </row>
        <row r="14369">
          <cell r="I14369" t="str">
            <v>F</v>
          </cell>
          <cell r="J14369">
            <v>88.09</v>
          </cell>
          <cell r="K14369">
            <v>88.09</v>
          </cell>
          <cell r="L14369">
            <v>88.09</v>
          </cell>
          <cell r="M14369" t="str">
            <v>F</v>
          </cell>
          <cell r="N14369">
            <v>1</v>
          </cell>
        </row>
        <row r="14370">
          <cell r="G14370" t="str">
            <v>GR-2019/05-0024</v>
          </cell>
        </row>
        <row r="14370">
          <cell r="I14370" t="str">
            <v>F</v>
          </cell>
          <cell r="J14370">
            <v>316.8</v>
          </cell>
          <cell r="K14370">
            <v>316.8</v>
          </cell>
          <cell r="L14370">
            <v>316.8</v>
          </cell>
          <cell r="M14370" t="str">
            <v>T</v>
          </cell>
          <cell r="N14370">
            <v>1</v>
          </cell>
        </row>
        <row r="14371">
          <cell r="G14371" t="str">
            <v>GR-2019/05-0029</v>
          </cell>
        </row>
        <row r="14371">
          <cell r="I14371" t="str">
            <v>F</v>
          </cell>
          <cell r="J14371">
            <v>280.4</v>
          </cell>
          <cell r="K14371">
            <v>280.4</v>
          </cell>
          <cell r="L14371">
            <v>280.4</v>
          </cell>
          <cell r="M14371" t="str">
            <v>T</v>
          </cell>
          <cell r="N14371">
            <v>1</v>
          </cell>
        </row>
        <row r="14372">
          <cell r="F14372" t="str">
            <v>HMMU6240821</v>
          </cell>
          <cell r="G14372" t="str">
            <v>GR-2019/05-0045</v>
          </cell>
          <cell r="H14372" t="str">
            <v>201904-S0023, 201904-S0072, 201903-S0060, 201903-S0033, 201804-S0032, 201811-S0059, 201903-S0015, 201903-S0002, 201904-S0010, 201903-S0068, 201808-S0024, 201810-S0001, 201902-S0032</v>
          </cell>
          <cell r="I14372" t="str">
            <v>F</v>
          </cell>
          <cell r="J14372">
            <v>217196.6</v>
          </cell>
          <cell r="K14372">
            <v>217196.6</v>
          </cell>
          <cell r="L14372">
            <v>217196.6</v>
          </cell>
          <cell r="M14372" t="str">
            <v>F</v>
          </cell>
          <cell r="N14372">
            <v>1</v>
          </cell>
        </row>
        <row r="14373">
          <cell r="G14373" t="str">
            <v>GR-2019/05-0026</v>
          </cell>
        </row>
        <row r="14373">
          <cell r="I14373" t="str">
            <v>F</v>
          </cell>
          <cell r="J14373">
            <v>5750.12</v>
          </cell>
          <cell r="K14373">
            <v>5750.12</v>
          </cell>
          <cell r="L14373">
            <v>5750.12</v>
          </cell>
          <cell r="M14373" t="str">
            <v>T</v>
          </cell>
          <cell r="N14373">
            <v>1</v>
          </cell>
        </row>
        <row r="14374">
          <cell r="F14374" t="str">
            <v>TSLU0548328</v>
          </cell>
          <cell r="G14374" t="str">
            <v>GR-2019/05-0084</v>
          </cell>
          <cell r="H14374" t="str">
            <v>201904-S0047</v>
          </cell>
          <cell r="I14374" t="str">
            <v>F</v>
          </cell>
          <cell r="J14374">
            <v>14115.84</v>
          </cell>
          <cell r="K14374">
            <v>14115.84</v>
          </cell>
          <cell r="L14374">
            <v>58968.92</v>
          </cell>
          <cell r="M14374" t="str">
            <v>F</v>
          </cell>
          <cell r="N14374">
            <v>4.1775</v>
          </cell>
        </row>
        <row r="14375">
          <cell r="F14375" t="str">
            <v>BSIU9629970</v>
          </cell>
          <cell r="G14375" t="str">
            <v>GR-2019/05-0081</v>
          </cell>
          <cell r="H14375" t="str">
            <v>201904-S0021, 201903-S0025, 201810-S0024, 201904-S0066, 201904-S0058, 201904-S0088, 201901-S0026, 201904-S0034, 201812-S0037</v>
          </cell>
          <cell r="I14375" t="str">
            <v>F</v>
          </cell>
          <cell r="J14375">
            <v>22604.91</v>
          </cell>
          <cell r="K14375">
            <v>22604.91</v>
          </cell>
          <cell r="L14375">
            <v>94432.01</v>
          </cell>
          <cell r="M14375" t="str">
            <v>F</v>
          </cell>
          <cell r="N14375">
            <v>4.1775</v>
          </cell>
        </row>
        <row r="14376">
          <cell r="G14376" t="str">
            <v>GR-2019/05-0023</v>
          </cell>
        </row>
        <row r="14376">
          <cell r="I14376" t="str">
            <v>F</v>
          </cell>
          <cell r="J14376">
            <v>2655.65</v>
          </cell>
          <cell r="K14376">
            <v>2655.65</v>
          </cell>
          <cell r="L14376">
            <v>2655.65</v>
          </cell>
          <cell r="M14376" t="str">
            <v>T</v>
          </cell>
          <cell r="N14376">
            <v>1</v>
          </cell>
        </row>
        <row r="14377">
          <cell r="G14377" t="str">
            <v>SPO-2019/06-0010</v>
          </cell>
        </row>
        <row r="14377">
          <cell r="I14377" t="str">
            <v>F</v>
          </cell>
          <cell r="J14377">
            <v>19600</v>
          </cell>
          <cell r="K14377">
            <v>19600</v>
          </cell>
          <cell r="L14377">
            <v>19600</v>
          </cell>
          <cell r="M14377" t="str">
            <v>F</v>
          </cell>
          <cell r="N14377">
            <v>1</v>
          </cell>
        </row>
        <row r="14378">
          <cell r="F14378" t="str">
            <v>HMMU6124591</v>
          </cell>
          <cell r="G14378" t="str">
            <v>GR-2019/05-0073</v>
          </cell>
          <cell r="H14378" t="str">
            <v>201903-S0052, 201810-S0024, 201901-S0038, 201809-S0042, 201904-S0043</v>
          </cell>
          <cell r="I14378" t="str">
            <v>F</v>
          </cell>
          <cell r="J14378">
            <v>15701.18</v>
          </cell>
          <cell r="K14378">
            <v>15701.18</v>
          </cell>
          <cell r="L14378">
            <v>65591.68</v>
          </cell>
          <cell r="M14378" t="str">
            <v>F</v>
          </cell>
          <cell r="N14378">
            <v>4.1775</v>
          </cell>
        </row>
        <row r="14379">
          <cell r="F14379" t="str">
            <v>TEMU6909569</v>
          </cell>
          <cell r="G14379" t="str">
            <v>GR-2019/05-0080</v>
          </cell>
          <cell r="H14379" t="str">
            <v>201809-S0042, 201904-S0027, 201810-S0024, 201807-S0065</v>
          </cell>
          <cell r="I14379" t="str">
            <v>F</v>
          </cell>
          <cell r="J14379">
            <v>19312.51</v>
          </cell>
          <cell r="K14379">
            <v>19312.51</v>
          </cell>
          <cell r="L14379">
            <v>80678.01</v>
          </cell>
          <cell r="M14379" t="str">
            <v>F</v>
          </cell>
          <cell r="N14379">
            <v>4.1775</v>
          </cell>
        </row>
        <row r="14380">
          <cell r="G14380" t="str">
            <v>SPO-2019/06-0029</v>
          </cell>
        </row>
        <row r="14380">
          <cell r="I14380" t="str">
            <v>F</v>
          </cell>
          <cell r="J14380">
            <v>6262.5</v>
          </cell>
          <cell r="K14380">
            <v>6262.5</v>
          </cell>
          <cell r="L14380">
            <v>18787.5</v>
          </cell>
          <cell r="M14380" t="str">
            <v>F</v>
          </cell>
          <cell r="N14380">
            <v>3</v>
          </cell>
        </row>
        <row r="14381">
          <cell r="F14381" t="str">
            <v>TCNU6512680</v>
          </cell>
          <cell r="G14381" t="str">
            <v>GR-2019/05-0057</v>
          </cell>
          <cell r="H14381" t="str">
            <v>201810-S0026, 201902-S0020, 201904-S0047, 201903-S0064</v>
          </cell>
          <cell r="I14381" t="str">
            <v>F</v>
          </cell>
          <cell r="J14381">
            <v>13186.81</v>
          </cell>
          <cell r="K14381">
            <v>13186.81</v>
          </cell>
          <cell r="L14381">
            <v>55087.9</v>
          </cell>
          <cell r="M14381" t="str">
            <v>F</v>
          </cell>
          <cell r="N14381">
            <v>4.1775</v>
          </cell>
        </row>
        <row r="14382">
          <cell r="F14382" t="str">
            <v>DRYU9607390</v>
          </cell>
          <cell r="G14382" t="str">
            <v>GR-2019/05-0054</v>
          </cell>
          <cell r="H14382" t="str">
            <v>201812-S0028, 201809-S0026, 201804-S0022, 201806-S0012, POO201803006, 201810-S0121</v>
          </cell>
          <cell r="I14382" t="str">
            <v>F</v>
          </cell>
          <cell r="J14382">
            <v>22168.6</v>
          </cell>
          <cell r="K14382">
            <v>22168.6</v>
          </cell>
          <cell r="L14382">
            <v>92549.47</v>
          </cell>
          <cell r="M14382" t="str">
            <v>F</v>
          </cell>
          <cell r="N14382">
            <v>4.1748</v>
          </cell>
        </row>
        <row r="14383">
          <cell r="G14383" t="str">
            <v>SPO-2019/06-0017</v>
          </cell>
        </row>
        <row r="14383">
          <cell r="I14383" t="str">
            <v>F</v>
          </cell>
          <cell r="J14383">
            <v>49400</v>
          </cell>
          <cell r="K14383">
            <v>49400</v>
          </cell>
          <cell r="L14383">
            <v>148200</v>
          </cell>
          <cell r="M14383" t="str">
            <v>F</v>
          </cell>
          <cell r="N14383">
            <v>3</v>
          </cell>
        </row>
        <row r="14384">
          <cell r="G14384" t="str">
            <v>SPO-2019/10-0006, SPO-2019/07-0015</v>
          </cell>
        </row>
        <row r="14384">
          <cell r="I14384" t="str">
            <v>F</v>
          </cell>
          <cell r="J14384">
            <v>12414</v>
          </cell>
          <cell r="K14384">
            <v>12414</v>
          </cell>
          <cell r="L14384">
            <v>37242</v>
          </cell>
          <cell r="M14384" t="str">
            <v>F</v>
          </cell>
          <cell r="N14384">
            <v>3</v>
          </cell>
        </row>
        <row r="14385">
          <cell r="G14385" t="str">
            <v>SPO-2019/07-0031, SPO-2019/10-0019</v>
          </cell>
        </row>
        <row r="14385">
          <cell r="I14385" t="str">
            <v>F</v>
          </cell>
          <cell r="J14385">
            <v>11766</v>
          </cell>
          <cell r="K14385">
            <v>11766</v>
          </cell>
          <cell r="L14385">
            <v>35298</v>
          </cell>
          <cell r="M14385" t="str">
            <v>F</v>
          </cell>
          <cell r="N14385">
            <v>3</v>
          </cell>
        </row>
        <row r="14386">
          <cell r="G14386" t="str">
            <v>SPO-2019/06-0007, SPO-2019/05-0058</v>
          </cell>
        </row>
        <row r="14386">
          <cell r="I14386" t="str">
            <v>F</v>
          </cell>
          <cell r="J14386">
            <v>31651</v>
          </cell>
          <cell r="K14386">
            <v>31651</v>
          </cell>
          <cell r="L14386">
            <v>94953</v>
          </cell>
          <cell r="M14386" t="str">
            <v>F</v>
          </cell>
          <cell r="N14386">
            <v>3</v>
          </cell>
        </row>
        <row r="14387">
          <cell r="F14387" t="str">
            <v>HMMU6309759</v>
          </cell>
          <cell r="G14387" t="str">
            <v>GR-2019/05-0049</v>
          </cell>
          <cell r="H14387" t="str">
            <v>201712-S0039, 201811-S0054, 201904-S0014, 201809-S0012, 201812-S0028</v>
          </cell>
          <cell r="I14387" t="str">
            <v>F</v>
          </cell>
          <cell r="J14387">
            <v>19913.15</v>
          </cell>
          <cell r="K14387">
            <v>19913.15</v>
          </cell>
          <cell r="L14387">
            <v>83133.42</v>
          </cell>
          <cell r="M14387" t="str">
            <v>F</v>
          </cell>
          <cell r="N14387">
            <v>4.1748</v>
          </cell>
        </row>
        <row r="14388">
          <cell r="G14388" t="str">
            <v>SPO-2019/08-0026, SPO-2019/06-0039, SPO-2019/12-0019, SPO-2019/11-0036, SPO-2019/09-0039, SPO-2019/06-0002, SPO-2019/07-0009, SPO-2019/10-0010, SPO-2019/05-0042</v>
          </cell>
        </row>
        <row r="14388">
          <cell r="I14388" t="str">
            <v>F</v>
          </cell>
          <cell r="J14388">
            <v>320025</v>
          </cell>
          <cell r="K14388">
            <v>320025</v>
          </cell>
          <cell r="L14388">
            <v>960075</v>
          </cell>
          <cell r="M14388" t="str">
            <v>F</v>
          </cell>
          <cell r="N14388">
            <v>3</v>
          </cell>
        </row>
        <row r="14389">
          <cell r="G14389" t="str">
            <v>SPO-2019/08-0001</v>
          </cell>
        </row>
        <row r="14389">
          <cell r="I14389" t="str">
            <v>F</v>
          </cell>
          <cell r="J14389">
            <v>4338.72</v>
          </cell>
          <cell r="K14389">
            <v>4338.72</v>
          </cell>
          <cell r="L14389">
            <v>13016.16</v>
          </cell>
          <cell r="M14389" t="str">
            <v>F</v>
          </cell>
          <cell r="N14389">
            <v>3</v>
          </cell>
        </row>
        <row r="14390">
          <cell r="G14390" t="str">
            <v>GR-2019/05-0011</v>
          </cell>
        </row>
        <row r="14390">
          <cell r="I14390" t="str">
            <v>F</v>
          </cell>
          <cell r="J14390">
            <v>224.32</v>
          </cell>
          <cell r="K14390">
            <v>224.32</v>
          </cell>
          <cell r="L14390">
            <v>224.32</v>
          </cell>
          <cell r="M14390" t="str">
            <v>F</v>
          </cell>
          <cell r="N14390">
            <v>1</v>
          </cell>
        </row>
        <row r="14391">
          <cell r="F14391" t="str">
            <v>BEAU4822435</v>
          </cell>
          <cell r="G14391" t="str">
            <v>GR-2019/05-0036</v>
          </cell>
          <cell r="H14391" t="str">
            <v>201903-S0025, 201809-S0026, 201904-S0034, 201904-S0043, 201804-S0022, 201904-S0027, 201903-S0052, 201809-S0042, 201904-S0003, 201810-S0024, 201904-S0021, 201807-S0065</v>
          </cell>
          <cell r="I14391" t="str">
            <v>F</v>
          </cell>
          <cell r="J14391">
            <v>20390.53</v>
          </cell>
          <cell r="K14391">
            <v>20390.53</v>
          </cell>
          <cell r="L14391">
            <v>85126.38</v>
          </cell>
          <cell r="M14391" t="str">
            <v>F</v>
          </cell>
          <cell r="N14391">
            <v>4.1748</v>
          </cell>
        </row>
        <row r="14392">
          <cell r="G14392" t="str">
            <v>GR-2019/05-0028</v>
          </cell>
        </row>
        <row r="14392">
          <cell r="I14392" t="str">
            <v>F</v>
          </cell>
          <cell r="J14392">
            <v>1710.66</v>
          </cell>
          <cell r="K14392">
            <v>1710.66</v>
          </cell>
          <cell r="L14392">
            <v>1710.66</v>
          </cell>
          <cell r="M14392" t="str">
            <v>F</v>
          </cell>
          <cell r="N14392">
            <v>1</v>
          </cell>
        </row>
        <row r="14393">
          <cell r="F14393" t="str">
            <v>SEGU6071649</v>
          </cell>
          <cell r="G14393" t="str">
            <v>GR-2019/05-0040</v>
          </cell>
          <cell r="H14393" t="str">
            <v>201810-S0043, 201811-S0046, 201904-S0031, 201904-S0003, 201901-S0026, 201903-S0025, 201810-S0024, 201904-S0021</v>
          </cell>
          <cell r="I14393" t="str">
            <v>F</v>
          </cell>
          <cell r="J14393">
            <v>20859.75</v>
          </cell>
          <cell r="K14393">
            <v>20859.75</v>
          </cell>
          <cell r="L14393">
            <v>87085.28</v>
          </cell>
          <cell r="M14393" t="str">
            <v>F</v>
          </cell>
          <cell r="N14393">
            <v>4.1748</v>
          </cell>
        </row>
        <row r="14394">
          <cell r="G14394" t="str">
            <v>GR-2019/05-0010</v>
          </cell>
        </row>
        <row r="14394">
          <cell r="I14394" t="str">
            <v>F</v>
          </cell>
          <cell r="J14394">
            <v>2018.26</v>
          </cell>
          <cell r="K14394">
            <v>2018.26</v>
          </cell>
          <cell r="L14394">
            <v>2018.26</v>
          </cell>
          <cell r="M14394" t="str">
            <v>F</v>
          </cell>
          <cell r="N14394">
            <v>1</v>
          </cell>
        </row>
        <row r="14395">
          <cell r="F14395" t="str">
            <v>BEAU4585246</v>
          </cell>
          <cell r="G14395" t="str">
            <v>GR-2019/05-0043</v>
          </cell>
          <cell r="H14395" t="str">
            <v>201904-S0027</v>
          </cell>
          <cell r="I14395" t="str">
            <v>F</v>
          </cell>
          <cell r="J14395">
            <v>20848.8</v>
          </cell>
          <cell r="K14395">
            <v>20848.8</v>
          </cell>
          <cell r="L14395">
            <v>87039.57</v>
          </cell>
          <cell r="M14395" t="str">
            <v>F</v>
          </cell>
          <cell r="N14395">
            <v>4.1748</v>
          </cell>
        </row>
        <row r="14396">
          <cell r="F14396" t="str">
            <v>BMOU6335641</v>
          </cell>
          <cell r="G14396" t="str">
            <v>GR-2019/05-0044</v>
          </cell>
          <cell r="H14396" t="str">
            <v>201809-S0042</v>
          </cell>
          <cell r="I14396" t="str">
            <v>F</v>
          </cell>
          <cell r="J14396">
            <v>18436.32</v>
          </cell>
          <cell r="K14396">
            <v>18436.32</v>
          </cell>
          <cell r="L14396">
            <v>76967.95</v>
          </cell>
          <cell r="M14396" t="str">
            <v>F</v>
          </cell>
          <cell r="N14396">
            <v>4.1748</v>
          </cell>
        </row>
        <row r="14397">
          <cell r="G14397" t="str">
            <v>GR-2019/05-0038, GR-2019/05-0027, GR-2019/05-0022</v>
          </cell>
        </row>
        <row r="14397">
          <cell r="I14397" t="str">
            <v>F</v>
          </cell>
          <cell r="J14397">
            <v>1217.32</v>
          </cell>
          <cell r="K14397">
            <v>1217.32</v>
          </cell>
          <cell r="L14397">
            <v>1217.32</v>
          </cell>
          <cell r="M14397" t="str">
            <v>F</v>
          </cell>
          <cell r="N14397">
            <v>1</v>
          </cell>
        </row>
        <row r="14398">
          <cell r="G14398" t="str">
            <v>GR-2019/05-0009</v>
          </cell>
        </row>
        <row r="14398">
          <cell r="I14398" t="str">
            <v>F</v>
          </cell>
          <cell r="J14398">
            <v>1241.6</v>
          </cell>
          <cell r="K14398">
            <v>1241.6</v>
          </cell>
          <cell r="L14398">
            <v>1241.6</v>
          </cell>
          <cell r="M14398" t="str">
            <v>T</v>
          </cell>
          <cell r="N14398">
            <v>1</v>
          </cell>
        </row>
        <row r="14399">
          <cell r="F14399" t="str">
            <v>HDMU6747314</v>
          </cell>
          <cell r="G14399" t="str">
            <v>GR-2019/05-0008</v>
          </cell>
        </row>
        <row r="14399">
          <cell r="I14399" t="str">
            <v>F</v>
          </cell>
          <cell r="J14399">
            <v>64.7</v>
          </cell>
          <cell r="K14399">
            <v>64.7</v>
          </cell>
          <cell r="L14399">
            <v>268.17</v>
          </cell>
          <cell r="M14399" t="str">
            <v>F</v>
          </cell>
          <cell r="N14399">
            <v>4.1448</v>
          </cell>
        </row>
        <row r="14400">
          <cell r="F14400" t="str">
            <v>BSIU9946151</v>
          </cell>
          <cell r="G14400" t="str">
            <v>GR-2019/05-0032</v>
          </cell>
          <cell r="H14400" t="str">
            <v>201904-S0014, 201810-S0009, 201810-S0121, 201903-S0041, 201712-S0039, 201904-S0003, 201812-S0028, 201809-S0026, PO-2018/06-0041, 201804-S0022, 201811-S0075, 201903-S0005, 201811-S0054, 201810-S0073, 201806-S0012</v>
          </cell>
          <cell r="I14400" t="str">
            <v>F</v>
          </cell>
          <cell r="J14400">
            <v>20313.82</v>
          </cell>
          <cell r="K14400">
            <v>20313.82</v>
          </cell>
          <cell r="L14400">
            <v>84806.14</v>
          </cell>
          <cell r="M14400" t="str">
            <v>F</v>
          </cell>
          <cell r="N14400">
            <v>4.1748</v>
          </cell>
        </row>
        <row r="14401">
          <cell r="G14401" t="str">
            <v>GR-2019/04-0078, GR-2019/04-0077</v>
          </cell>
        </row>
        <row r="14401">
          <cell r="I14401" t="str">
            <v>F</v>
          </cell>
          <cell r="J14401">
            <v>14430</v>
          </cell>
          <cell r="K14401">
            <v>14430</v>
          </cell>
          <cell r="L14401">
            <v>14430</v>
          </cell>
          <cell r="M14401" t="str">
            <v>F</v>
          </cell>
          <cell r="N14401">
            <v>1</v>
          </cell>
        </row>
        <row r="14402">
          <cell r="F14402" t="str">
            <v>HDMU6803212</v>
          </cell>
          <cell r="G14402" t="str">
            <v>GR-2019/05-0033</v>
          </cell>
          <cell r="H14402" t="str">
            <v>201809-S0026, 201809-S0012, 201807-S0036</v>
          </cell>
          <cell r="I14402" t="str">
            <v>F</v>
          </cell>
          <cell r="J14402">
            <v>18351.41</v>
          </cell>
          <cell r="K14402">
            <v>18351.41</v>
          </cell>
          <cell r="L14402">
            <v>76613.47</v>
          </cell>
          <cell r="M14402" t="str">
            <v>F</v>
          </cell>
          <cell r="N14402">
            <v>4.1748</v>
          </cell>
        </row>
        <row r="14403">
          <cell r="F14403" t="str">
            <v>FSCU9789394</v>
          </cell>
          <cell r="G14403" t="str">
            <v>GR-2019/05-0041</v>
          </cell>
          <cell r="H14403" t="str">
            <v>201903-S0055, 201904-S0040, 201902-S0021</v>
          </cell>
          <cell r="I14403" t="str">
            <v>F</v>
          </cell>
          <cell r="J14403">
            <v>15047.12</v>
          </cell>
          <cell r="K14403">
            <v>15047.12</v>
          </cell>
          <cell r="L14403">
            <v>62818.72</v>
          </cell>
          <cell r="M14403" t="str">
            <v>F</v>
          </cell>
          <cell r="N14403">
            <v>4.1748</v>
          </cell>
        </row>
        <row r="14404">
          <cell r="G14404" t="str">
            <v>SPO-2019/12-0017</v>
          </cell>
        </row>
        <row r="14404">
          <cell r="I14404" t="str">
            <v>F</v>
          </cell>
          <cell r="J14404">
            <v>4165</v>
          </cell>
          <cell r="K14404">
            <v>4165</v>
          </cell>
          <cell r="L14404">
            <v>12495</v>
          </cell>
          <cell r="M14404" t="str">
            <v>F</v>
          </cell>
          <cell r="N14404">
            <v>3</v>
          </cell>
        </row>
        <row r="14405">
          <cell r="I14405" t="str">
            <v>T</v>
          </cell>
          <cell r="J14405">
            <v>0</v>
          </cell>
          <cell r="K14405">
            <v>0</v>
          </cell>
          <cell r="L14405">
            <v>0</v>
          </cell>
          <cell r="M14405" t="str">
            <v>F</v>
          </cell>
          <cell r="N14405">
            <v>1</v>
          </cell>
        </row>
        <row r="14406">
          <cell r="G14406" t="str">
            <v>GR-2019/05-0002</v>
          </cell>
          <cell r="H14406" t="str">
            <v>SO163134</v>
          </cell>
          <cell r="I14406" t="str">
            <v>F</v>
          </cell>
          <cell r="J14406">
            <v>1261.08</v>
          </cell>
          <cell r="K14406">
            <v>1261.08</v>
          </cell>
          <cell r="L14406">
            <v>1261.08</v>
          </cell>
          <cell r="M14406" t="str">
            <v>F</v>
          </cell>
          <cell r="N14406">
            <v>1</v>
          </cell>
        </row>
        <row r="14407">
          <cell r="G14407" t="str">
            <v>SPO-2019/05-0044</v>
          </cell>
        </row>
        <row r="14407">
          <cell r="I14407" t="str">
            <v>F</v>
          </cell>
          <cell r="J14407">
            <v>2000</v>
          </cell>
          <cell r="K14407">
            <v>2000</v>
          </cell>
          <cell r="L14407">
            <v>6000</v>
          </cell>
          <cell r="M14407" t="str">
            <v>F</v>
          </cell>
          <cell r="N14407">
            <v>3</v>
          </cell>
        </row>
        <row r="14408">
          <cell r="G14408" t="str">
            <v>SPO-2019/05-0045</v>
          </cell>
        </row>
        <row r="14408">
          <cell r="I14408" t="str">
            <v>F</v>
          </cell>
          <cell r="J14408">
            <v>9000</v>
          </cell>
          <cell r="K14408">
            <v>9000</v>
          </cell>
          <cell r="L14408">
            <v>27000</v>
          </cell>
          <cell r="M14408" t="str">
            <v>F</v>
          </cell>
          <cell r="N14408">
            <v>3</v>
          </cell>
        </row>
        <row r="14409">
          <cell r="G14409" t="str">
            <v>GR-2019/05-0001</v>
          </cell>
        </row>
        <row r="14409">
          <cell r="I14409" t="str">
            <v>F</v>
          </cell>
          <cell r="J14409">
            <v>237.5</v>
          </cell>
          <cell r="K14409">
            <v>237.5</v>
          </cell>
          <cell r="L14409">
            <v>237.5</v>
          </cell>
          <cell r="M14409" t="str">
            <v>T</v>
          </cell>
          <cell r="N14409">
            <v>1</v>
          </cell>
        </row>
        <row r="14410">
          <cell r="G14410" t="str">
            <v>GR-2019/05-0027</v>
          </cell>
        </row>
        <row r="14410">
          <cell r="I14410" t="str">
            <v>F</v>
          </cell>
          <cell r="J14410">
            <v>1638</v>
          </cell>
          <cell r="K14410">
            <v>1638</v>
          </cell>
          <cell r="L14410">
            <v>1638</v>
          </cell>
          <cell r="M14410" t="str">
            <v>F</v>
          </cell>
          <cell r="N14410">
            <v>1</v>
          </cell>
        </row>
        <row r="14411">
          <cell r="I14411" t="str">
            <v>F</v>
          </cell>
          <cell r="J14411">
            <v>5950</v>
          </cell>
          <cell r="K14411">
            <v>5950</v>
          </cell>
          <cell r="L14411">
            <v>17850</v>
          </cell>
          <cell r="M14411" t="str">
            <v>F</v>
          </cell>
          <cell r="N14411">
            <v>3</v>
          </cell>
        </row>
        <row r="14412">
          <cell r="G14412" t="str">
            <v>SPO-2019/08-0026</v>
          </cell>
        </row>
        <row r="14412">
          <cell r="I14412" t="str">
            <v>F</v>
          </cell>
          <cell r="J14412">
            <v>270</v>
          </cell>
          <cell r="K14412">
            <v>270</v>
          </cell>
          <cell r="L14412">
            <v>810</v>
          </cell>
          <cell r="M14412" t="str">
            <v>F</v>
          </cell>
          <cell r="N14412">
            <v>3</v>
          </cell>
        </row>
        <row r="14413">
          <cell r="G14413" t="str">
            <v>GR-2019/04-0075</v>
          </cell>
        </row>
        <row r="14413">
          <cell r="I14413" t="str">
            <v>F</v>
          </cell>
          <cell r="J14413">
            <v>5870.54</v>
          </cell>
          <cell r="K14413">
            <v>5870.54</v>
          </cell>
          <cell r="L14413">
            <v>5870.54</v>
          </cell>
          <cell r="M14413" t="str">
            <v>T</v>
          </cell>
          <cell r="N14413">
            <v>1</v>
          </cell>
        </row>
        <row r="14414">
          <cell r="G14414" t="str">
            <v>SPO-2019/05-0044</v>
          </cell>
        </row>
        <row r="14414">
          <cell r="I14414" t="str">
            <v>F</v>
          </cell>
          <cell r="J14414">
            <v>3255</v>
          </cell>
          <cell r="K14414">
            <v>3255</v>
          </cell>
          <cell r="L14414">
            <v>9765</v>
          </cell>
          <cell r="M14414" t="str">
            <v>F</v>
          </cell>
          <cell r="N14414">
            <v>3</v>
          </cell>
        </row>
        <row r="14415">
          <cell r="G14415" t="str">
            <v>SPO-2019/07-0007, SPO-2019/06-0017, SPO-2019/06-0023, SPO-2019/05-0052, SPO-2019/06-0018, SPO-2019/05-0014</v>
          </cell>
        </row>
        <row r="14415">
          <cell r="I14415" t="str">
            <v>F</v>
          </cell>
          <cell r="J14415">
            <v>29994.14</v>
          </cell>
          <cell r="K14415">
            <v>29994.14</v>
          </cell>
          <cell r="L14415">
            <v>209958.98</v>
          </cell>
          <cell r="M14415" t="str">
            <v>F</v>
          </cell>
          <cell r="N14415">
            <v>7</v>
          </cell>
        </row>
        <row r="14416">
          <cell r="G14416" t="str">
            <v>GR-2019/04-0066</v>
          </cell>
        </row>
        <row r="14416">
          <cell r="I14416" t="str">
            <v>F</v>
          </cell>
          <cell r="J14416">
            <v>48.9</v>
          </cell>
          <cell r="K14416">
            <v>48.9</v>
          </cell>
          <cell r="L14416">
            <v>48.9</v>
          </cell>
          <cell r="M14416" t="str">
            <v>F</v>
          </cell>
          <cell r="N14416">
            <v>1</v>
          </cell>
        </row>
        <row r="14417">
          <cell r="I14417" t="str">
            <v>T</v>
          </cell>
          <cell r="J14417">
            <v>0</v>
          </cell>
          <cell r="K14417">
            <v>0</v>
          </cell>
          <cell r="L14417">
            <v>0</v>
          </cell>
          <cell r="M14417" t="str">
            <v>T</v>
          </cell>
          <cell r="N14417">
            <v>1</v>
          </cell>
        </row>
        <row r="14418">
          <cell r="G14418" t="str">
            <v>SPO-2019/05-0058</v>
          </cell>
        </row>
        <row r="14418">
          <cell r="I14418" t="str">
            <v>F</v>
          </cell>
          <cell r="J14418">
            <v>21101.3</v>
          </cell>
          <cell r="K14418">
            <v>21101.3</v>
          </cell>
          <cell r="L14418">
            <v>63303.9</v>
          </cell>
          <cell r="M14418" t="str">
            <v>F</v>
          </cell>
          <cell r="N14418">
            <v>3</v>
          </cell>
        </row>
        <row r="14419">
          <cell r="G14419" t="str">
            <v>SPO-2019/07-0014, SPO-2019/06-0024, SPO-2019/07-0015</v>
          </cell>
        </row>
        <row r="14419">
          <cell r="I14419" t="str">
            <v>F</v>
          </cell>
          <cell r="J14419">
            <v>90800.28</v>
          </cell>
          <cell r="K14419">
            <v>90800.28</v>
          </cell>
          <cell r="L14419">
            <v>272400.84</v>
          </cell>
          <cell r="M14419" t="str">
            <v>F</v>
          </cell>
          <cell r="N14419">
            <v>3</v>
          </cell>
        </row>
        <row r="14420">
          <cell r="G14420" t="str">
            <v>SPO-2019/10-0001</v>
          </cell>
        </row>
        <row r="14420">
          <cell r="I14420" t="str">
            <v>F</v>
          </cell>
          <cell r="J14420">
            <v>38100</v>
          </cell>
          <cell r="K14420">
            <v>38100</v>
          </cell>
          <cell r="L14420">
            <v>38100</v>
          </cell>
          <cell r="M14420" t="str">
            <v>F</v>
          </cell>
          <cell r="N14420">
            <v>1</v>
          </cell>
        </row>
        <row r="14421">
          <cell r="I14421" t="str">
            <v>F</v>
          </cell>
          <cell r="J14421">
            <v>8250</v>
          </cell>
          <cell r="K14421">
            <v>8250</v>
          </cell>
          <cell r="L14421">
            <v>24750</v>
          </cell>
          <cell r="M14421" t="str">
            <v>F</v>
          </cell>
          <cell r="N14421">
            <v>3</v>
          </cell>
        </row>
        <row r="14422">
          <cell r="G14422" t="str">
            <v>GR-2019/04-0064</v>
          </cell>
        </row>
        <row r="14422">
          <cell r="I14422" t="str">
            <v>F</v>
          </cell>
          <cell r="J14422">
            <v>244</v>
          </cell>
          <cell r="K14422">
            <v>244</v>
          </cell>
          <cell r="L14422">
            <v>244</v>
          </cell>
          <cell r="M14422" t="str">
            <v>T</v>
          </cell>
          <cell r="N14422">
            <v>1</v>
          </cell>
        </row>
        <row r="14423">
          <cell r="G14423" t="str">
            <v>GR-2019/04-0065</v>
          </cell>
        </row>
        <row r="14423">
          <cell r="I14423" t="str">
            <v>F</v>
          </cell>
          <cell r="J14423">
            <v>663.2</v>
          </cell>
          <cell r="K14423">
            <v>663.2</v>
          </cell>
          <cell r="L14423">
            <v>663.2</v>
          </cell>
          <cell r="M14423" t="str">
            <v>T</v>
          </cell>
          <cell r="N14423">
            <v>1</v>
          </cell>
        </row>
        <row r="14424">
          <cell r="G14424" t="str">
            <v>GR-2019/04-0073</v>
          </cell>
        </row>
        <row r="14424">
          <cell r="I14424" t="str">
            <v>F</v>
          </cell>
          <cell r="J14424">
            <v>257.57</v>
          </cell>
          <cell r="K14424">
            <v>257.57</v>
          </cell>
          <cell r="L14424">
            <v>257.57</v>
          </cell>
          <cell r="M14424" t="str">
            <v>T</v>
          </cell>
          <cell r="N14424">
            <v>1</v>
          </cell>
        </row>
        <row r="14425">
          <cell r="G14425" t="str">
            <v>SPO-2019/06-0011</v>
          </cell>
        </row>
        <row r="14425">
          <cell r="I14425" t="str">
            <v>F</v>
          </cell>
          <cell r="J14425">
            <v>22712</v>
          </cell>
          <cell r="K14425">
            <v>22712</v>
          </cell>
          <cell r="L14425">
            <v>68136</v>
          </cell>
          <cell r="M14425" t="str">
            <v>F</v>
          </cell>
          <cell r="N14425">
            <v>3</v>
          </cell>
        </row>
        <row r="14426">
          <cell r="G14426" t="str">
            <v>SPO-2019/06-0037, SPO-2019/07-0015</v>
          </cell>
        </row>
        <row r="14426">
          <cell r="I14426" t="str">
            <v>F</v>
          </cell>
          <cell r="J14426">
            <v>9817.6</v>
          </cell>
          <cell r="K14426">
            <v>9817.6</v>
          </cell>
          <cell r="L14426">
            <v>29452.8</v>
          </cell>
          <cell r="M14426" t="str">
            <v>F</v>
          </cell>
          <cell r="N14426">
            <v>3</v>
          </cell>
        </row>
        <row r="14427">
          <cell r="G14427" t="str">
            <v>SPO-2019/06-0007, SPO-2019/06-0033</v>
          </cell>
        </row>
        <row r="14427">
          <cell r="I14427" t="str">
            <v>F</v>
          </cell>
          <cell r="J14427">
            <v>69980</v>
          </cell>
          <cell r="K14427">
            <v>69980</v>
          </cell>
          <cell r="L14427">
            <v>209940</v>
          </cell>
          <cell r="M14427" t="str">
            <v>F</v>
          </cell>
          <cell r="N14427">
            <v>3</v>
          </cell>
        </row>
        <row r="14428">
          <cell r="G14428" t="str">
            <v>SPO-2020/05-0033, SPO-2020/03-0005, SPO-2019/11-0006, SPO-2019/10-0010, SPO-2020/04-0002, SPO-2019/08-0026</v>
          </cell>
        </row>
        <row r="14428">
          <cell r="I14428" t="str">
            <v>F</v>
          </cell>
          <cell r="J14428">
            <v>184642</v>
          </cell>
          <cell r="K14428">
            <v>184642</v>
          </cell>
          <cell r="L14428">
            <v>553926</v>
          </cell>
          <cell r="M14428" t="str">
            <v>F</v>
          </cell>
          <cell r="N14428">
            <v>3</v>
          </cell>
        </row>
        <row r="14429">
          <cell r="G14429" t="str">
            <v>SPO-2019/05-0052, SPO-2019/06-0017</v>
          </cell>
        </row>
        <row r="14429">
          <cell r="I14429" t="str">
            <v>F</v>
          </cell>
          <cell r="J14429">
            <v>9700</v>
          </cell>
          <cell r="K14429">
            <v>9700</v>
          </cell>
          <cell r="L14429">
            <v>29100</v>
          </cell>
          <cell r="M14429" t="str">
            <v>F</v>
          </cell>
          <cell r="N14429">
            <v>3</v>
          </cell>
        </row>
        <row r="14430">
          <cell r="G14430" t="str">
            <v>GR-2019/04-0062</v>
          </cell>
        </row>
        <row r="14430">
          <cell r="I14430" t="str">
            <v>F</v>
          </cell>
          <cell r="J14430">
            <v>1144.25</v>
          </cell>
          <cell r="K14430">
            <v>1144.25</v>
          </cell>
          <cell r="L14430">
            <v>1144.25</v>
          </cell>
          <cell r="M14430" t="str">
            <v>F</v>
          </cell>
          <cell r="N14430">
            <v>1</v>
          </cell>
        </row>
        <row r="14431">
          <cell r="G14431" t="str">
            <v>SPO-2019/10-0029</v>
          </cell>
        </row>
        <row r="14431">
          <cell r="I14431" t="str">
            <v>F</v>
          </cell>
          <cell r="J14431">
            <v>37500</v>
          </cell>
          <cell r="K14431">
            <v>37500</v>
          </cell>
          <cell r="L14431">
            <v>112500</v>
          </cell>
          <cell r="M14431" t="str">
            <v>F</v>
          </cell>
          <cell r="N14431">
            <v>3</v>
          </cell>
        </row>
        <row r="14432">
          <cell r="G14432" t="str">
            <v>SPO-2019/06-0024</v>
          </cell>
        </row>
        <row r="14432">
          <cell r="I14432" t="str">
            <v>F</v>
          </cell>
          <cell r="J14432">
            <v>21496</v>
          </cell>
          <cell r="K14432">
            <v>21496</v>
          </cell>
          <cell r="L14432">
            <v>21496</v>
          </cell>
          <cell r="M14432" t="str">
            <v>F</v>
          </cell>
          <cell r="N14432">
            <v>1</v>
          </cell>
        </row>
        <row r="14433">
          <cell r="G14433" t="str">
            <v>SPO-2019/07-0006</v>
          </cell>
        </row>
        <row r="14433">
          <cell r="I14433" t="str">
            <v>F</v>
          </cell>
          <cell r="J14433">
            <v>2743.13</v>
          </cell>
          <cell r="K14433">
            <v>2743.13</v>
          </cell>
          <cell r="L14433">
            <v>8229.39</v>
          </cell>
          <cell r="M14433" t="str">
            <v>F</v>
          </cell>
          <cell r="N14433">
            <v>3</v>
          </cell>
        </row>
        <row r="14434">
          <cell r="G14434" t="str">
            <v>SPO-2019/06-0001</v>
          </cell>
        </row>
        <row r="14434">
          <cell r="I14434" t="str">
            <v>F</v>
          </cell>
          <cell r="J14434">
            <v>32492</v>
          </cell>
          <cell r="K14434">
            <v>32492</v>
          </cell>
          <cell r="L14434">
            <v>97476</v>
          </cell>
          <cell r="M14434" t="str">
            <v>F</v>
          </cell>
          <cell r="N14434">
            <v>3</v>
          </cell>
        </row>
        <row r="14435">
          <cell r="G14435" t="str">
            <v>SPO-2019/09-0003</v>
          </cell>
        </row>
        <row r="14435">
          <cell r="I14435" t="str">
            <v>F</v>
          </cell>
          <cell r="J14435">
            <v>1300</v>
          </cell>
          <cell r="K14435">
            <v>1300</v>
          </cell>
          <cell r="L14435">
            <v>3900</v>
          </cell>
          <cell r="M14435" t="str">
            <v>F</v>
          </cell>
          <cell r="N14435">
            <v>3</v>
          </cell>
        </row>
        <row r="14436">
          <cell r="G14436" t="str">
            <v>GR-2019/04-0067</v>
          </cell>
        </row>
        <row r="14436">
          <cell r="I14436" t="str">
            <v>F</v>
          </cell>
          <cell r="J14436">
            <v>511.5</v>
          </cell>
          <cell r="K14436">
            <v>511.5</v>
          </cell>
          <cell r="L14436">
            <v>511.5</v>
          </cell>
          <cell r="M14436" t="str">
            <v>F</v>
          </cell>
          <cell r="N14436">
            <v>1</v>
          </cell>
        </row>
        <row r="14437">
          <cell r="G14437" t="str">
            <v>GR-2019/04-0074</v>
          </cell>
        </row>
        <row r="14437">
          <cell r="I14437" t="str">
            <v>F</v>
          </cell>
          <cell r="J14437">
            <v>4410</v>
          </cell>
          <cell r="K14437">
            <v>4410</v>
          </cell>
          <cell r="L14437">
            <v>4410</v>
          </cell>
          <cell r="M14437" t="str">
            <v>F</v>
          </cell>
          <cell r="N14437">
            <v>1</v>
          </cell>
        </row>
        <row r="14438">
          <cell r="G14438" t="str">
            <v>SPO-2019/08-0007, SPO-2019/07-0018, SPO-2019/09-0020</v>
          </cell>
        </row>
        <row r="14438">
          <cell r="I14438" t="str">
            <v>F</v>
          </cell>
          <cell r="J14438">
            <v>52650</v>
          </cell>
          <cell r="K14438">
            <v>52650</v>
          </cell>
          <cell r="L14438">
            <v>157950</v>
          </cell>
          <cell r="M14438" t="str">
            <v>F</v>
          </cell>
          <cell r="N14438">
            <v>3</v>
          </cell>
        </row>
        <row r="14439">
          <cell r="G14439" t="str">
            <v>SPO-2019/05-0016, SPO-2019/06-0015</v>
          </cell>
        </row>
        <row r="14439">
          <cell r="I14439" t="str">
            <v>F</v>
          </cell>
          <cell r="J14439">
            <v>21977.6</v>
          </cell>
          <cell r="K14439">
            <v>21977.6</v>
          </cell>
          <cell r="L14439">
            <v>65932.8</v>
          </cell>
          <cell r="M14439" t="str">
            <v>F</v>
          </cell>
          <cell r="N14439">
            <v>3</v>
          </cell>
        </row>
        <row r="14440">
          <cell r="F14440" t="str">
            <v>UETU5325485</v>
          </cell>
          <cell r="G14440" t="str">
            <v>GR-2019/05-0021</v>
          </cell>
          <cell r="H14440" t="str">
            <v>201811-S0064</v>
          </cell>
          <cell r="I14440" t="str">
            <v>F</v>
          </cell>
          <cell r="J14440">
            <v>12026.34</v>
          </cell>
          <cell r="K14440">
            <v>12026.34</v>
          </cell>
          <cell r="L14440">
            <v>12026.34</v>
          </cell>
          <cell r="M14440" t="str">
            <v>F</v>
          </cell>
          <cell r="N14440">
            <v>1</v>
          </cell>
        </row>
        <row r="14441">
          <cell r="G14441" t="str">
            <v>SPO-2019/06-0031</v>
          </cell>
        </row>
        <row r="14441">
          <cell r="I14441" t="str">
            <v>F</v>
          </cell>
          <cell r="J14441">
            <v>22320</v>
          </cell>
          <cell r="K14441">
            <v>22320</v>
          </cell>
          <cell r="L14441">
            <v>66960</v>
          </cell>
          <cell r="M14441" t="str">
            <v>F</v>
          </cell>
          <cell r="N14441">
            <v>3</v>
          </cell>
        </row>
        <row r="14442">
          <cell r="G14442" t="str">
            <v>SPO-2019/06-0024, SPO-2019/07-0015, SPO-2020/09-0004, SPO-2020/04-0020, SPO-2019/05-0029</v>
          </cell>
        </row>
        <row r="14442">
          <cell r="I14442" t="str">
            <v>F</v>
          </cell>
          <cell r="J14442">
            <v>118320.8</v>
          </cell>
          <cell r="K14442">
            <v>118320.8</v>
          </cell>
          <cell r="L14442">
            <v>354962.4</v>
          </cell>
          <cell r="M14442" t="str">
            <v>F</v>
          </cell>
          <cell r="N14442">
            <v>3</v>
          </cell>
        </row>
        <row r="14443">
          <cell r="G14443" t="str">
            <v>SPO-2019/06-0026</v>
          </cell>
        </row>
        <row r="14443">
          <cell r="I14443" t="str">
            <v>F</v>
          </cell>
          <cell r="J14443">
            <v>24628.5</v>
          </cell>
          <cell r="K14443">
            <v>24628.5</v>
          </cell>
          <cell r="L14443">
            <v>73885.5</v>
          </cell>
          <cell r="M14443" t="str">
            <v>F</v>
          </cell>
          <cell r="N14443">
            <v>3</v>
          </cell>
        </row>
        <row r="14444">
          <cell r="G14444" t="str">
            <v>SPO-2019/06-0009, SPO-2019/05-0061</v>
          </cell>
        </row>
        <row r="14444">
          <cell r="I14444" t="str">
            <v>F</v>
          </cell>
          <cell r="J14444">
            <v>62832.04</v>
          </cell>
          <cell r="K14444">
            <v>62832.04</v>
          </cell>
          <cell r="L14444">
            <v>188496.12</v>
          </cell>
          <cell r="M14444" t="str">
            <v>F</v>
          </cell>
          <cell r="N14444">
            <v>3</v>
          </cell>
        </row>
        <row r="14445">
          <cell r="F14445" t="str">
            <v>UETU5325485</v>
          </cell>
          <cell r="G14445" t="str">
            <v>GR-2019/05-0020</v>
          </cell>
          <cell r="H14445" t="str">
            <v>201903-S0048, 201903-S0016, 201903-S0010, 201811-S0051</v>
          </cell>
          <cell r="I14445" t="str">
            <v>F</v>
          </cell>
          <cell r="J14445">
            <v>47151.87</v>
          </cell>
          <cell r="K14445">
            <v>47151.87</v>
          </cell>
          <cell r="L14445">
            <v>47151.87</v>
          </cell>
          <cell r="M14445" t="str">
            <v>F</v>
          </cell>
          <cell r="N14445">
            <v>1</v>
          </cell>
        </row>
        <row r="14446">
          <cell r="G14446" t="str">
            <v>SPO-2019/06-0025</v>
          </cell>
        </row>
        <row r="14446">
          <cell r="I14446" t="str">
            <v>F</v>
          </cell>
          <cell r="J14446">
            <v>22400</v>
          </cell>
          <cell r="K14446">
            <v>22400</v>
          </cell>
          <cell r="L14446">
            <v>67200</v>
          </cell>
          <cell r="M14446" t="str">
            <v>F</v>
          </cell>
          <cell r="N14446">
            <v>3</v>
          </cell>
        </row>
        <row r="14447">
          <cell r="G14447" t="str">
            <v>GR-2019/04-0059</v>
          </cell>
        </row>
        <row r="14447">
          <cell r="I14447" t="str">
            <v>F</v>
          </cell>
          <cell r="J14447">
            <v>32.6</v>
          </cell>
          <cell r="K14447">
            <v>32.6</v>
          </cell>
          <cell r="L14447">
            <v>32.6</v>
          </cell>
          <cell r="M14447" t="str">
            <v>F</v>
          </cell>
          <cell r="N14447">
            <v>1</v>
          </cell>
        </row>
        <row r="14448">
          <cell r="G14448" t="str">
            <v>GR-2019/04-0060</v>
          </cell>
        </row>
        <row r="14448">
          <cell r="I14448" t="str">
            <v>F</v>
          </cell>
          <cell r="J14448">
            <v>4707.86</v>
          </cell>
          <cell r="K14448">
            <v>4707.86</v>
          </cell>
          <cell r="L14448">
            <v>4707.86</v>
          </cell>
          <cell r="M14448" t="str">
            <v>F</v>
          </cell>
          <cell r="N14448">
            <v>1</v>
          </cell>
        </row>
        <row r="14449">
          <cell r="G14449" t="str">
            <v>GR-2019/04-0056</v>
          </cell>
        </row>
        <row r="14449">
          <cell r="I14449" t="str">
            <v>F</v>
          </cell>
          <cell r="J14449">
            <v>649.68</v>
          </cell>
          <cell r="K14449">
            <v>649.68</v>
          </cell>
          <cell r="L14449">
            <v>649.68</v>
          </cell>
          <cell r="M14449" t="str">
            <v>T</v>
          </cell>
          <cell r="N14449">
            <v>1</v>
          </cell>
        </row>
        <row r="14450">
          <cell r="F14450" t="str">
            <v>UETU5325485</v>
          </cell>
          <cell r="G14450" t="str">
            <v>GR-2019/05-0019</v>
          </cell>
          <cell r="H14450" t="str">
            <v>201807-S0055, 201811-S0050, 201812-S0060, 201810-S0113, 201902-S0012, 201811-S0037, 201812-S0032, 201903-S0020, 201812-S0003, 201902-S0022, 201904-S0029, 201901-S0023</v>
          </cell>
          <cell r="I14450" t="str">
            <v>F</v>
          </cell>
          <cell r="J14450">
            <v>147041.45</v>
          </cell>
          <cell r="K14450">
            <v>147041.45</v>
          </cell>
          <cell r="L14450">
            <v>147041.45</v>
          </cell>
          <cell r="M14450" t="str">
            <v>F</v>
          </cell>
          <cell r="N14450">
            <v>1</v>
          </cell>
        </row>
        <row r="14451">
          <cell r="F14451" t="str">
            <v>UETU5325485</v>
          </cell>
          <cell r="G14451" t="str">
            <v>GR-2019/05-0018</v>
          </cell>
          <cell r="H14451" t="str">
            <v>201903-S0009</v>
          </cell>
          <cell r="I14451" t="str">
            <v>F</v>
          </cell>
          <cell r="J14451">
            <v>11600.8</v>
          </cell>
          <cell r="K14451">
            <v>11600.8</v>
          </cell>
          <cell r="L14451">
            <v>11600.8</v>
          </cell>
          <cell r="M14451" t="str">
            <v>F</v>
          </cell>
          <cell r="N14451">
            <v>1</v>
          </cell>
        </row>
        <row r="14452">
          <cell r="G14452" t="str">
            <v>SPO-2019/05-0037, SPO-2019/05-0014</v>
          </cell>
        </row>
        <row r="14452">
          <cell r="I14452" t="str">
            <v>F</v>
          </cell>
          <cell r="J14452">
            <v>1927</v>
          </cell>
          <cell r="K14452">
            <v>1927</v>
          </cell>
          <cell r="L14452">
            <v>5781</v>
          </cell>
          <cell r="M14452" t="str">
            <v>F</v>
          </cell>
          <cell r="N14452">
            <v>3</v>
          </cell>
        </row>
        <row r="14453">
          <cell r="G14453" t="str">
            <v>GR-2019/04-0068</v>
          </cell>
        </row>
        <row r="14453">
          <cell r="I14453" t="str">
            <v>F</v>
          </cell>
          <cell r="J14453">
            <v>3302.3</v>
          </cell>
          <cell r="K14453">
            <v>3302.3</v>
          </cell>
          <cell r="L14453">
            <v>3302.3</v>
          </cell>
          <cell r="M14453" t="str">
            <v>T</v>
          </cell>
          <cell r="N14453">
            <v>1</v>
          </cell>
        </row>
        <row r="14454">
          <cell r="F14454" t="str">
            <v>UETU5325485</v>
          </cell>
          <cell r="G14454" t="str">
            <v>GR-2019/05-0017</v>
          </cell>
          <cell r="H14454" t="str">
            <v>201903-S0019, 201902-S0008, 201902-S0024, 201903-S0038</v>
          </cell>
          <cell r="I14454" t="str">
            <v>F</v>
          </cell>
          <cell r="J14454">
            <v>29984.97</v>
          </cell>
          <cell r="K14454">
            <v>29984.97</v>
          </cell>
          <cell r="L14454">
            <v>29984.97</v>
          </cell>
          <cell r="M14454" t="str">
            <v>F</v>
          </cell>
          <cell r="N14454">
            <v>1</v>
          </cell>
        </row>
        <row r="14455">
          <cell r="F14455" t="str">
            <v>UETU5325485</v>
          </cell>
          <cell r="G14455" t="str">
            <v>GR-2019/05-0016</v>
          </cell>
          <cell r="H14455" t="str">
            <v>201812-S0004, 201902-S0036, 201811-S0052, 201903-S0013</v>
          </cell>
          <cell r="I14455" t="str">
            <v>F</v>
          </cell>
          <cell r="J14455">
            <v>65177.36</v>
          </cell>
          <cell r="K14455">
            <v>65177.36</v>
          </cell>
          <cell r="L14455">
            <v>65177.36</v>
          </cell>
          <cell r="M14455" t="str">
            <v>F</v>
          </cell>
          <cell r="N14455">
            <v>1</v>
          </cell>
        </row>
        <row r="14456">
          <cell r="F14456" t="str">
            <v>TCLU9168518</v>
          </cell>
          <cell r="G14456" t="str">
            <v>GR-2019/05-0051</v>
          </cell>
          <cell r="H14456" t="str">
            <v>201807-S0007, 201902-S0021, 201812-S0048, 201903-S0026</v>
          </cell>
          <cell r="I14456" t="str">
            <v>F</v>
          </cell>
          <cell r="J14456">
            <v>19242.33</v>
          </cell>
          <cell r="K14456">
            <v>19242.33</v>
          </cell>
          <cell r="L14456">
            <v>80332.88</v>
          </cell>
          <cell r="M14456" t="str">
            <v>F</v>
          </cell>
          <cell r="N14456">
            <v>4.1748</v>
          </cell>
        </row>
        <row r="14457">
          <cell r="I14457" t="str">
            <v>F</v>
          </cell>
          <cell r="J14457">
            <v>9850</v>
          </cell>
          <cell r="K14457">
            <v>9850</v>
          </cell>
          <cell r="L14457">
            <v>29550</v>
          </cell>
          <cell r="M14457" t="str">
            <v>F</v>
          </cell>
          <cell r="N14457">
            <v>3</v>
          </cell>
        </row>
        <row r="14458">
          <cell r="I14458" t="str">
            <v>F</v>
          </cell>
          <cell r="J14458">
            <v>8456</v>
          </cell>
          <cell r="K14458">
            <v>8456</v>
          </cell>
          <cell r="L14458">
            <v>25368</v>
          </cell>
          <cell r="M14458" t="str">
            <v>F</v>
          </cell>
          <cell r="N14458">
            <v>3</v>
          </cell>
        </row>
        <row r="14459">
          <cell r="G14459" t="str">
            <v>GR-2019/04-0057</v>
          </cell>
        </row>
        <row r="14459">
          <cell r="I14459" t="str">
            <v>F</v>
          </cell>
          <cell r="J14459">
            <v>4678.12</v>
          </cell>
          <cell r="K14459">
            <v>4678.12</v>
          </cell>
          <cell r="L14459">
            <v>4678.12</v>
          </cell>
          <cell r="M14459" t="str">
            <v>T</v>
          </cell>
          <cell r="N14459">
            <v>1</v>
          </cell>
        </row>
        <row r="14460">
          <cell r="F14460" t="str">
            <v>UETU5325485</v>
          </cell>
          <cell r="G14460" t="str">
            <v>GR-2019/05-0015</v>
          </cell>
          <cell r="H14460" t="str">
            <v>201811-S0062, 201810-S0098, 201812-S0009, 201812-S0031, 201807-S0006, 201812-S0055</v>
          </cell>
          <cell r="I14460" t="str">
            <v>F</v>
          </cell>
          <cell r="J14460">
            <v>80393.16</v>
          </cell>
          <cell r="K14460">
            <v>80393.16</v>
          </cell>
          <cell r="L14460">
            <v>80393.16</v>
          </cell>
          <cell r="M14460" t="str">
            <v>F</v>
          </cell>
          <cell r="N14460">
            <v>1</v>
          </cell>
        </row>
        <row r="14461">
          <cell r="F14461" t="str">
            <v>UETU5325485</v>
          </cell>
          <cell r="G14461" t="str">
            <v>GR-2019/05-0014</v>
          </cell>
          <cell r="H14461" t="str">
            <v>201902-S0028</v>
          </cell>
          <cell r="I14461" t="str">
            <v>F</v>
          </cell>
          <cell r="J14461">
            <v>23455.36</v>
          </cell>
          <cell r="K14461">
            <v>23455.36</v>
          </cell>
          <cell r="L14461">
            <v>23455.36</v>
          </cell>
          <cell r="M14461" t="str">
            <v>F</v>
          </cell>
          <cell r="N14461">
            <v>1</v>
          </cell>
        </row>
        <row r="14462">
          <cell r="F14462" t="str">
            <v>UETU5325485</v>
          </cell>
          <cell r="G14462" t="str">
            <v>GR-2019/05-0013</v>
          </cell>
          <cell r="H14462" t="str">
            <v>201902-S0025, 201902-S0010</v>
          </cell>
          <cell r="I14462" t="str">
            <v>F</v>
          </cell>
          <cell r="J14462">
            <v>40529.74</v>
          </cell>
          <cell r="K14462">
            <v>40529.74</v>
          </cell>
          <cell r="L14462">
            <v>40529.74</v>
          </cell>
          <cell r="M14462" t="str">
            <v>F</v>
          </cell>
          <cell r="N14462">
            <v>1</v>
          </cell>
        </row>
        <row r="14463">
          <cell r="F14463" t="str">
            <v>UETU5325485</v>
          </cell>
          <cell r="G14463" t="str">
            <v>GR-2019/05-0012</v>
          </cell>
          <cell r="H14463" t="str">
            <v>201903-S0053</v>
          </cell>
          <cell r="I14463" t="str">
            <v>F</v>
          </cell>
          <cell r="J14463">
            <v>1773.96</v>
          </cell>
          <cell r="K14463">
            <v>1773.96</v>
          </cell>
          <cell r="L14463">
            <v>1773.96</v>
          </cell>
          <cell r="M14463" t="str">
            <v>F</v>
          </cell>
          <cell r="N14463">
            <v>1</v>
          </cell>
        </row>
        <row r="14464">
          <cell r="G14464" t="str">
            <v>GR-2019/04-0055</v>
          </cell>
        </row>
        <row r="14464">
          <cell r="I14464" t="str">
            <v>F</v>
          </cell>
          <cell r="J14464">
            <v>310.4</v>
          </cell>
          <cell r="K14464">
            <v>310.4</v>
          </cell>
          <cell r="L14464">
            <v>310.4</v>
          </cell>
          <cell r="M14464" t="str">
            <v>F</v>
          </cell>
          <cell r="N14464">
            <v>1</v>
          </cell>
        </row>
        <row r="14465">
          <cell r="F14465" t="str">
            <v>HDMU6747314</v>
          </cell>
          <cell r="G14465" t="str">
            <v>GR-2019/05-0007</v>
          </cell>
          <cell r="H14465" t="str">
            <v>201902-S0018</v>
          </cell>
          <cell r="I14465" t="str">
            <v>F</v>
          </cell>
          <cell r="J14465">
            <v>9523.84</v>
          </cell>
          <cell r="K14465">
            <v>9523.84</v>
          </cell>
          <cell r="L14465">
            <v>39474.41</v>
          </cell>
          <cell r="M14465" t="str">
            <v>F</v>
          </cell>
          <cell r="N14465">
            <v>4.1448</v>
          </cell>
        </row>
        <row r="14466">
          <cell r="G14466" t="str">
            <v>SPO-2019/10-0017, SPO-2019/08-0006, SPO-2019/05-0030</v>
          </cell>
        </row>
        <row r="14466">
          <cell r="I14466" t="str">
            <v>F</v>
          </cell>
          <cell r="J14466">
            <v>40520</v>
          </cell>
          <cell r="K14466">
            <v>40520</v>
          </cell>
          <cell r="L14466">
            <v>121560</v>
          </cell>
          <cell r="M14466" t="str">
            <v>F</v>
          </cell>
          <cell r="N14466">
            <v>3</v>
          </cell>
        </row>
        <row r="14467">
          <cell r="G14467" t="str">
            <v>SPO-2019/05-0040</v>
          </cell>
        </row>
        <row r="14467">
          <cell r="I14467" t="str">
            <v>F</v>
          </cell>
          <cell r="J14467">
            <v>16800</v>
          </cell>
          <cell r="K14467">
            <v>16800</v>
          </cell>
          <cell r="L14467">
            <v>50400</v>
          </cell>
          <cell r="M14467" t="str">
            <v>F</v>
          </cell>
          <cell r="N14467">
            <v>3</v>
          </cell>
        </row>
        <row r="14468">
          <cell r="G14468" t="str">
            <v>GR-2019/04-0053</v>
          </cell>
        </row>
        <row r="14468">
          <cell r="I14468" t="str">
            <v>F</v>
          </cell>
          <cell r="J14468">
            <v>25.4</v>
          </cell>
          <cell r="K14468">
            <v>25.4</v>
          </cell>
          <cell r="L14468">
            <v>25.4</v>
          </cell>
          <cell r="M14468" t="str">
            <v>F</v>
          </cell>
          <cell r="N14468">
            <v>1</v>
          </cell>
        </row>
        <row r="14469">
          <cell r="G14469" t="str">
            <v>GR-2019/04-0052</v>
          </cell>
        </row>
        <row r="14469">
          <cell r="I14469" t="str">
            <v>F</v>
          </cell>
          <cell r="J14469">
            <v>1888.54</v>
          </cell>
          <cell r="K14469">
            <v>1888.54</v>
          </cell>
          <cell r="L14469">
            <v>1888.54</v>
          </cell>
          <cell r="M14469" t="str">
            <v>T</v>
          </cell>
          <cell r="N14469">
            <v>1</v>
          </cell>
        </row>
        <row r="14470">
          <cell r="G14470" t="str">
            <v>SPO-2019/05-0014</v>
          </cell>
        </row>
        <row r="14470">
          <cell r="I14470" t="str">
            <v>F</v>
          </cell>
          <cell r="J14470">
            <v>41000</v>
          </cell>
          <cell r="K14470">
            <v>41000</v>
          </cell>
          <cell r="L14470">
            <v>123000</v>
          </cell>
          <cell r="M14470" t="str">
            <v>F</v>
          </cell>
          <cell r="N14470">
            <v>3</v>
          </cell>
        </row>
        <row r="14471">
          <cell r="G14471" t="str">
            <v>SPO-2019/05-0029, SPO-2019/06-0024, SPO-2019/07-0015</v>
          </cell>
        </row>
        <row r="14471">
          <cell r="I14471" t="str">
            <v>F</v>
          </cell>
          <cell r="J14471">
            <v>110479.2</v>
          </cell>
          <cell r="K14471">
            <v>110479.2</v>
          </cell>
          <cell r="L14471">
            <v>331437.6</v>
          </cell>
          <cell r="M14471" t="str">
            <v>F</v>
          </cell>
          <cell r="N14471">
            <v>3</v>
          </cell>
        </row>
        <row r="14472">
          <cell r="G14472" t="str">
            <v>SPO-2019/05-0044</v>
          </cell>
        </row>
        <row r="14472">
          <cell r="I14472" t="str">
            <v>F</v>
          </cell>
          <cell r="J14472">
            <v>37500</v>
          </cell>
          <cell r="K14472">
            <v>37500</v>
          </cell>
          <cell r="L14472">
            <v>112500</v>
          </cell>
          <cell r="M14472" t="str">
            <v>F</v>
          </cell>
          <cell r="N14472">
            <v>3</v>
          </cell>
        </row>
        <row r="14473">
          <cell r="G14473" t="str">
            <v>SPO-2019/05-0035</v>
          </cell>
        </row>
        <row r="14473">
          <cell r="I14473" t="str">
            <v>F</v>
          </cell>
          <cell r="J14473">
            <v>40500</v>
          </cell>
          <cell r="K14473">
            <v>40500</v>
          </cell>
          <cell r="L14473">
            <v>121500</v>
          </cell>
          <cell r="M14473" t="str">
            <v>F</v>
          </cell>
          <cell r="N14473">
            <v>3</v>
          </cell>
        </row>
        <row r="14474">
          <cell r="G14474" t="str">
            <v>SPO-2019/05-0044</v>
          </cell>
        </row>
        <row r="14474">
          <cell r="I14474" t="str">
            <v>F</v>
          </cell>
          <cell r="J14474">
            <v>560</v>
          </cell>
          <cell r="K14474">
            <v>560</v>
          </cell>
          <cell r="L14474">
            <v>1680</v>
          </cell>
          <cell r="M14474" t="str">
            <v>F</v>
          </cell>
          <cell r="N14474">
            <v>3</v>
          </cell>
        </row>
        <row r="14475">
          <cell r="G14475" t="str">
            <v>SPO-2019/09-0013, SPO-2019/06-0024, SPO-2019/08-0027</v>
          </cell>
        </row>
        <row r="14475">
          <cell r="I14475" t="str">
            <v>F</v>
          </cell>
          <cell r="J14475">
            <v>48796</v>
          </cell>
          <cell r="K14475">
            <v>48796</v>
          </cell>
          <cell r="L14475">
            <v>146388</v>
          </cell>
          <cell r="M14475" t="str">
            <v>F</v>
          </cell>
          <cell r="N14475">
            <v>3</v>
          </cell>
        </row>
        <row r="14476">
          <cell r="G14476" t="str">
            <v>GR-2019/04-0051</v>
          </cell>
        </row>
        <row r="14476">
          <cell r="I14476" t="str">
            <v>F</v>
          </cell>
          <cell r="J14476">
            <v>20.97</v>
          </cell>
          <cell r="K14476">
            <v>20.97</v>
          </cell>
          <cell r="L14476">
            <v>20.97</v>
          </cell>
          <cell r="M14476" t="str">
            <v>T</v>
          </cell>
          <cell r="N14476">
            <v>1</v>
          </cell>
        </row>
        <row r="14477">
          <cell r="G14477" t="str">
            <v>GR-2019/04-0054</v>
          </cell>
        </row>
        <row r="14477">
          <cell r="I14477" t="str">
            <v>F</v>
          </cell>
          <cell r="J14477">
            <v>392.62</v>
          </cell>
          <cell r="K14477">
            <v>392.62</v>
          </cell>
          <cell r="L14477">
            <v>392.62</v>
          </cell>
          <cell r="M14477" t="str">
            <v>T</v>
          </cell>
          <cell r="N14477">
            <v>1</v>
          </cell>
        </row>
        <row r="14478">
          <cell r="G14478" t="str">
            <v>SPO-2019/12-0037, SPO-2019/06-0021, SPO-2020/02-0004, SPO-2019/11-0011, SPO-2019/05-0040</v>
          </cell>
        </row>
        <row r="14478">
          <cell r="I14478" t="str">
            <v>F</v>
          </cell>
          <cell r="J14478">
            <v>78616</v>
          </cell>
          <cell r="K14478">
            <v>78616</v>
          </cell>
          <cell r="L14478">
            <v>235848</v>
          </cell>
          <cell r="M14478" t="str">
            <v>F</v>
          </cell>
          <cell r="N14478">
            <v>3</v>
          </cell>
        </row>
        <row r="14479">
          <cell r="G14479" t="str">
            <v>SPO-2019/05-0044</v>
          </cell>
        </row>
        <row r="14479">
          <cell r="I14479" t="str">
            <v>F</v>
          </cell>
          <cell r="J14479">
            <v>6720</v>
          </cell>
          <cell r="K14479">
            <v>6720</v>
          </cell>
          <cell r="L14479">
            <v>20160</v>
          </cell>
          <cell r="M14479" t="str">
            <v>F</v>
          </cell>
          <cell r="N14479">
            <v>3</v>
          </cell>
        </row>
        <row r="14480">
          <cell r="G14480" t="str">
            <v>GR-2019/04-0048</v>
          </cell>
        </row>
        <row r="14480">
          <cell r="I14480" t="str">
            <v>F</v>
          </cell>
          <cell r="J14480">
            <v>11336.94</v>
          </cell>
          <cell r="K14480">
            <v>11336.94</v>
          </cell>
          <cell r="L14480">
            <v>11336.94</v>
          </cell>
          <cell r="M14480" t="str">
            <v>T</v>
          </cell>
          <cell r="N14480">
            <v>1</v>
          </cell>
        </row>
        <row r="14481">
          <cell r="G14481" t="str">
            <v>GR-2019/04-0045</v>
          </cell>
        </row>
        <row r="14481">
          <cell r="I14481" t="str">
            <v>F</v>
          </cell>
          <cell r="J14481">
            <v>4828.6</v>
          </cell>
          <cell r="K14481">
            <v>4828.6</v>
          </cell>
          <cell r="L14481">
            <v>4828.6</v>
          </cell>
          <cell r="M14481" t="str">
            <v>T</v>
          </cell>
          <cell r="N14481">
            <v>1</v>
          </cell>
        </row>
        <row r="14482">
          <cell r="I14482" t="str">
            <v>T</v>
          </cell>
          <cell r="J14482">
            <v>0</v>
          </cell>
          <cell r="K14482">
            <v>0</v>
          </cell>
          <cell r="L14482">
            <v>0</v>
          </cell>
          <cell r="M14482" t="str">
            <v>T</v>
          </cell>
          <cell r="N14482">
            <v>1</v>
          </cell>
        </row>
        <row r="14483">
          <cell r="G14483" t="str">
            <v>GR-2019/04-0044</v>
          </cell>
        </row>
        <row r="14483">
          <cell r="I14483" t="str">
            <v>F</v>
          </cell>
          <cell r="J14483">
            <v>228.06</v>
          </cell>
          <cell r="K14483">
            <v>228.06</v>
          </cell>
          <cell r="L14483">
            <v>228.06</v>
          </cell>
          <cell r="M14483" t="str">
            <v>T</v>
          </cell>
          <cell r="N14483">
            <v>1</v>
          </cell>
        </row>
        <row r="14484">
          <cell r="G14484" t="str">
            <v>GR-2019/04-0043</v>
          </cell>
        </row>
        <row r="14484">
          <cell r="I14484" t="str">
            <v>F</v>
          </cell>
          <cell r="J14484">
            <v>34.07</v>
          </cell>
          <cell r="K14484">
            <v>34.07</v>
          </cell>
          <cell r="L14484">
            <v>34.07</v>
          </cell>
          <cell r="M14484" t="str">
            <v>F</v>
          </cell>
          <cell r="N14484">
            <v>1</v>
          </cell>
        </row>
        <row r="14485">
          <cell r="F14485" t="str">
            <v>TGBU6479133</v>
          </cell>
          <cell r="G14485" t="str">
            <v>GR-2019/05-0072</v>
          </cell>
          <cell r="H14485" t="str">
            <v>201712-S0040, 201903-S0025, 201903-S0052, 201811-S0048, 201811-S0046, 201809-S0042, 201807-S0065, 201811-S0076, 201810-S0043, 201901-S0026, 201809-S0026</v>
          </cell>
          <cell r="I14485" t="str">
            <v>F</v>
          </cell>
          <cell r="J14485">
            <v>18577.04</v>
          </cell>
          <cell r="K14485">
            <v>18577.04</v>
          </cell>
          <cell r="L14485">
            <v>77605.58</v>
          </cell>
          <cell r="M14485" t="str">
            <v>F</v>
          </cell>
          <cell r="N14485">
            <v>4.1775</v>
          </cell>
        </row>
        <row r="14486">
          <cell r="I14486" t="str">
            <v>F</v>
          </cell>
          <cell r="J14486">
            <v>3258</v>
          </cell>
          <cell r="K14486">
            <v>3258</v>
          </cell>
          <cell r="L14486">
            <v>9774</v>
          </cell>
          <cell r="M14486" t="str">
            <v>F</v>
          </cell>
          <cell r="N14486">
            <v>3</v>
          </cell>
        </row>
        <row r="14487">
          <cell r="G14487" t="str">
            <v>SPO-2019/09-0008, SPO-2019/07-0027</v>
          </cell>
        </row>
        <row r="14487">
          <cell r="I14487" t="str">
            <v>F</v>
          </cell>
          <cell r="J14487">
            <v>62900</v>
          </cell>
          <cell r="K14487">
            <v>62900</v>
          </cell>
          <cell r="L14487">
            <v>188700</v>
          </cell>
          <cell r="M14487" t="str">
            <v>F</v>
          </cell>
          <cell r="N14487">
            <v>3</v>
          </cell>
        </row>
        <row r="14488">
          <cell r="G14488" t="str">
            <v>GR-2019/04-0042</v>
          </cell>
        </row>
        <row r="14488">
          <cell r="I14488" t="str">
            <v>F</v>
          </cell>
          <cell r="J14488">
            <v>150.15</v>
          </cell>
          <cell r="K14488">
            <v>150.15</v>
          </cell>
          <cell r="L14488">
            <v>150.15</v>
          </cell>
          <cell r="M14488" t="str">
            <v>F</v>
          </cell>
          <cell r="N14488">
            <v>1</v>
          </cell>
        </row>
        <row r="14489">
          <cell r="G14489" t="str">
            <v>SPO-2019/06-0026</v>
          </cell>
        </row>
        <row r="14489">
          <cell r="I14489" t="str">
            <v>F</v>
          </cell>
          <cell r="J14489">
            <v>36381.06</v>
          </cell>
          <cell r="K14489">
            <v>36381.06</v>
          </cell>
          <cell r="L14489">
            <v>109143.18</v>
          </cell>
          <cell r="M14489" t="str">
            <v>F</v>
          </cell>
          <cell r="N14489">
            <v>3</v>
          </cell>
        </row>
        <row r="14490">
          <cell r="G14490" t="str">
            <v>SPO-2019/06-0007</v>
          </cell>
        </row>
        <row r="14490">
          <cell r="I14490" t="str">
            <v>F</v>
          </cell>
          <cell r="J14490">
            <v>14225</v>
          </cell>
          <cell r="K14490">
            <v>14225</v>
          </cell>
          <cell r="L14490">
            <v>42675</v>
          </cell>
          <cell r="M14490" t="str">
            <v>F</v>
          </cell>
          <cell r="N14490">
            <v>3</v>
          </cell>
        </row>
        <row r="14491">
          <cell r="G14491" t="str">
            <v>SPO-2019/05-0044</v>
          </cell>
        </row>
        <row r="14491">
          <cell r="I14491" t="str">
            <v>F</v>
          </cell>
          <cell r="J14491">
            <v>14692</v>
          </cell>
          <cell r="K14491">
            <v>14692</v>
          </cell>
          <cell r="L14491">
            <v>44076</v>
          </cell>
          <cell r="M14491" t="str">
            <v>F</v>
          </cell>
          <cell r="N14491">
            <v>3</v>
          </cell>
        </row>
        <row r="14492">
          <cell r="G14492" t="str">
            <v>GR-2019/04-0046</v>
          </cell>
        </row>
        <row r="14492">
          <cell r="I14492" t="str">
            <v>F</v>
          </cell>
          <cell r="J14492">
            <v>39.12</v>
          </cell>
          <cell r="K14492">
            <v>39.12</v>
          </cell>
          <cell r="L14492">
            <v>39.12</v>
          </cell>
          <cell r="M14492" t="str">
            <v>T</v>
          </cell>
          <cell r="N14492">
            <v>1</v>
          </cell>
        </row>
        <row r="14493">
          <cell r="G14493" t="str">
            <v>SPO-2019/08-0032</v>
          </cell>
        </row>
        <row r="14493">
          <cell r="I14493" t="str">
            <v>F</v>
          </cell>
          <cell r="J14493">
            <v>14662.4</v>
          </cell>
          <cell r="K14493">
            <v>14662.4</v>
          </cell>
          <cell r="L14493">
            <v>43987.2</v>
          </cell>
          <cell r="M14493" t="str">
            <v>F</v>
          </cell>
          <cell r="N14493">
            <v>3</v>
          </cell>
        </row>
        <row r="14494">
          <cell r="G14494" t="str">
            <v>GR-2019/04-0041</v>
          </cell>
        </row>
        <row r="14494">
          <cell r="I14494" t="str">
            <v>F</v>
          </cell>
          <cell r="J14494">
            <v>1109.44</v>
          </cell>
          <cell r="K14494">
            <v>1109.44</v>
          </cell>
          <cell r="L14494">
            <v>1109.44</v>
          </cell>
          <cell r="M14494" t="str">
            <v>T</v>
          </cell>
          <cell r="N14494">
            <v>1</v>
          </cell>
        </row>
        <row r="14495">
          <cell r="F14495" t="str">
            <v>TEMU7309321</v>
          </cell>
          <cell r="G14495" t="str">
            <v>GR-2019/05-0071</v>
          </cell>
          <cell r="H14495" t="str">
            <v>201812-S0047, 201901-S0010, 201810-S0024, 201903-S0025, 201712-S0040</v>
          </cell>
          <cell r="I14495" t="str">
            <v>F</v>
          </cell>
          <cell r="J14495">
            <v>21602.55</v>
          </cell>
          <cell r="K14495">
            <v>21602.55</v>
          </cell>
          <cell r="L14495">
            <v>90244.65</v>
          </cell>
          <cell r="M14495" t="str">
            <v>F</v>
          </cell>
          <cell r="N14495">
            <v>4.1775</v>
          </cell>
        </row>
        <row r="14496">
          <cell r="F14496" t="str">
            <v>HDMU6674563</v>
          </cell>
          <cell r="G14496" t="str">
            <v>GR-2019/05-0060</v>
          </cell>
          <cell r="H14496" t="str">
            <v>201809-S0042</v>
          </cell>
          <cell r="I14496" t="str">
            <v>F</v>
          </cell>
          <cell r="J14496">
            <v>18832.8</v>
          </cell>
          <cell r="K14496">
            <v>18832.8</v>
          </cell>
          <cell r="L14496">
            <v>78674.02</v>
          </cell>
          <cell r="M14496" t="str">
            <v>F</v>
          </cell>
          <cell r="N14496">
            <v>4.1775</v>
          </cell>
        </row>
        <row r="14497">
          <cell r="F14497" t="str">
            <v>HDMU6865045</v>
          </cell>
          <cell r="G14497" t="str">
            <v>GR-2019/05-0006</v>
          </cell>
          <cell r="H14497" t="str">
            <v>201902-S0006, 201904-S0005</v>
          </cell>
          <cell r="I14497" t="str">
            <v>F</v>
          </cell>
          <cell r="J14497">
            <v>19808.32</v>
          </cell>
          <cell r="K14497">
            <v>19808.32</v>
          </cell>
          <cell r="L14497">
            <v>82596.73</v>
          </cell>
          <cell r="M14497" t="str">
            <v>F</v>
          </cell>
          <cell r="N14497">
            <v>4.1698</v>
          </cell>
        </row>
        <row r="14498">
          <cell r="F14498" t="str">
            <v>HMMU6217333</v>
          </cell>
          <cell r="G14498" t="str">
            <v>GR-2019/04-0063</v>
          </cell>
          <cell r="H14498" t="str">
            <v>201901-S0026, PO-2018/06-0041, 201810-S0043, 201903-S0052, 201810-S0024, 201712-S0040</v>
          </cell>
          <cell r="I14498" t="str">
            <v>F</v>
          </cell>
          <cell r="J14498">
            <v>17819.88</v>
          </cell>
          <cell r="K14498">
            <v>17819.88</v>
          </cell>
          <cell r="L14498">
            <v>73859.84</v>
          </cell>
          <cell r="M14498" t="str">
            <v>F</v>
          </cell>
          <cell r="N14498">
            <v>4.1448</v>
          </cell>
        </row>
        <row r="14499">
          <cell r="F14499" t="str">
            <v>TCNU6355214</v>
          </cell>
          <cell r="G14499" t="str">
            <v>GR-2019/04-0061</v>
          </cell>
          <cell r="H14499" t="str">
            <v>201810-S0043, 201712-S0040, 201809-S0042</v>
          </cell>
          <cell r="I14499" t="str">
            <v>F</v>
          </cell>
          <cell r="J14499">
            <v>17057.58</v>
          </cell>
          <cell r="K14499">
            <v>17057.58</v>
          </cell>
          <cell r="L14499">
            <v>70700.26</v>
          </cell>
          <cell r="M14499" t="str">
            <v>F</v>
          </cell>
          <cell r="N14499">
            <v>4.1448</v>
          </cell>
        </row>
        <row r="14500">
          <cell r="G14500" t="str">
            <v>GR-2019/04-0037</v>
          </cell>
        </row>
        <row r="14500">
          <cell r="I14500" t="str">
            <v>F</v>
          </cell>
          <cell r="J14500">
            <v>219.01</v>
          </cell>
          <cell r="K14500">
            <v>219.01</v>
          </cell>
          <cell r="L14500">
            <v>219.01</v>
          </cell>
          <cell r="M14500" t="str">
            <v>F</v>
          </cell>
          <cell r="N14500">
            <v>1</v>
          </cell>
        </row>
        <row r="14501">
          <cell r="G14501" t="str">
            <v>SPO-2020/07-0007, SPO-2020/07-0006, SPO-2019/12-0018, SPO-2020/11-0027, SPO-2020/09-0023, SPO-2019/05-0011, SPO-2019/05-0015, SPO-2020/05-0004, SPO-2020/12-0035, SPO-2020/03-0001, SPO-2020/12-0040</v>
          </cell>
        </row>
        <row r="14501">
          <cell r="I14501" t="str">
            <v>F</v>
          </cell>
          <cell r="J14501">
            <v>360000</v>
          </cell>
          <cell r="K14501">
            <v>360000</v>
          </cell>
          <cell r="L14501">
            <v>1080000</v>
          </cell>
          <cell r="M14501" t="str">
            <v>F</v>
          </cell>
          <cell r="N14501">
            <v>3</v>
          </cell>
        </row>
        <row r="14502">
          <cell r="I14502" t="str">
            <v>F</v>
          </cell>
          <cell r="J14502">
            <v>0</v>
          </cell>
          <cell r="K14502">
            <v>0</v>
          </cell>
          <cell r="L14502">
            <v>0</v>
          </cell>
          <cell r="M14502" t="str">
            <v>F</v>
          </cell>
          <cell r="N14502">
            <v>3</v>
          </cell>
        </row>
        <row r="14503">
          <cell r="G14503" t="str">
            <v>GR-2019/04-0036</v>
          </cell>
        </row>
        <row r="14503">
          <cell r="I14503" t="str">
            <v>F</v>
          </cell>
          <cell r="J14503">
            <v>22.36</v>
          </cell>
          <cell r="K14503">
            <v>22.36</v>
          </cell>
          <cell r="L14503">
            <v>22.36</v>
          </cell>
          <cell r="M14503" t="str">
            <v>F</v>
          </cell>
          <cell r="N14503">
            <v>1</v>
          </cell>
        </row>
        <row r="14504">
          <cell r="G14504" t="str">
            <v>SPO-2019/08-0010, SPO-2019/07-0021</v>
          </cell>
        </row>
        <row r="14504">
          <cell r="I14504" t="str">
            <v>F</v>
          </cell>
          <cell r="J14504">
            <v>146212</v>
          </cell>
          <cell r="K14504">
            <v>146212</v>
          </cell>
          <cell r="L14504">
            <v>438636</v>
          </cell>
          <cell r="M14504" t="str">
            <v>F</v>
          </cell>
          <cell r="N14504">
            <v>3</v>
          </cell>
        </row>
        <row r="14505">
          <cell r="G14505" t="str">
            <v>SPO-2019/07-0005, SPO-2019/07-0012</v>
          </cell>
        </row>
        <row r="14505">
          <cell r="I14505" t="str">
            <v>F</v>
          </cell>
          <cell r="J14505">
            <v>192500</v>
          </cell>
          <cell r="K14505">
            <v>192500</v>
          </cell>
          <cell r="L14505">
            <v>577500</v>
          </cell>
          <cell r="M14505" t="str">
            <v>F</v>
          </cell>
          <cell r="N14505">
            <v>3</v>
          </cell>
        </row>
        <row r="14506">
          <cell r="G14506" t="str">
            <v>SPO-2019/08-0023, SPO-2019/05-0050, SPO-2019/05-0008, SPO-2019/12-0049, SPO-2019/07-0012, SPO-2019/12-0040, SPO-2019/12-0021, SPO-2019/06-0022, SPO-2019/07-0007, SPO-2019/06-0023, SPO-2019/09-0035, SPO-2019/05-0013, SPO-2019/12-0023, SPO-2019/06-0017, SPO-2019/05-0038, SPO-2019/11-0004, SPO-2019/12-0022, SPO-2019/08-0018</v>
          </cell>
        </row>
        <row r="14506">
          <cell r="I14506" t="str">
            <v>F</v>
          </cell>
          <cell r="J14506">
            <v>440832</v>
          </cell>
          <cell r="K14506">
            <v>440832</v>
          </cell>
          <cell r="L14506">
            <v>1322496</v>
          </cell>
          <cell r="M14506" t="str">
            <v>F</v>
          </cell>
          <cell r="N14506">
            <v>3</v>
          </cell>
        </row>
        <row r="14507">
          <cell r="I14507" t="str">
            <v>F</v>
          </cell>
          <cell r="J14507">
            <v>9450</v>
          </cell>
          <cell r="K14507">
            <v>9450</v>
          </cell>
          <cell r="L14507">
            <v>28350</v>
          </cell>
          <cell r="M14507" t="str">
            <v>F</v>
          </cell>
          <cell r="N14507">
            <v>3</v>
          </cell>
        </row>
        <row r="14508">
          <cell r="I14508" t="str">
            <v>F</v>
          </cell>
          <cell r="J14508">
            <v>2814</v>
          </cell>
          <cell r="K14508">
            <v>2814</v>
          </cell>
          <cell r="L14508">
            <v>8442</v>
          </cell>
          <cell r="M14508" t="str">
            <v>F</v>
          </cell>
          <cell r="N14508">
            <v>3</v>
          </cell>
        </row>
        <row r="14509">
          <cell r="G14509" t="str">
            <v>SPO-2019/05-0001</v>
          </cell>
        </row>
        <row r="14509">
          <cell r="I14509" t="str">
            <v>F</v>
          </cell>
          <cell r="J14509">
            <v>30888</v>
          </cell>
          <cell r="K14509">
            <v>30888</v>
          </cell>
          <cell r="L14509">
            <v>92664</v>
          </cell>
          <cell r="M14509" t="str">
            <v>F</v>
          </cell>
          <cell r="N14509">
            <v>3</v>
          </cell>
        </row>
        <row r="14510">
          <cell r="G14510" t="str">
            <v>GR-2019/04-0034</v>
          </cell>
        </row>
        <row r="14510">
          <cell r="I14510" t="str">
            <v>F</v>
          </cell>
          <cell r="J14510">
            <v>776</v>
          </cell>
          <cell r="K14510">
            <v>776</v>
          </cell>
          <cell r="L14510">
            <v>776</v>
          </cell>
          <cell r="M14510" t="str">
            <v>F</v>
          </cell>
          <cell r="N14510">
            <v>1</v>
          </cell>
        </row>
        <row r="14511">
          <cell r="G14511" t="str">
            <v>SPO-2019/05-0045</v>
          </cell>
        </row>
        <row r="14511">
          <cell r="I14511" t="str">
            <v>F</v>
          </cell>
          <cell r="J14511">
            <v>3400</v>
          </cell>
          <cell r="K14511">
            <v>3400</v>
          </cell>
          <cell r="L14511">
            <v>10200</v>
          </cell>
          <cell r="M14511" t="str">
            <v>F</v>
          </cell>
          <cell r="N14511">
            <v>3</v>
          </cell>
        </row>
        <row r="14512">
          <cell r="G14512" t="str">
            <v>GR-2019/04-0033</v>
          </cell>
        </row>
        <row r="14512">
          <cell r="I14512" t="str">
            <v>F</v>
          </cell>
          <cell r="J14512">
            <v>613.18</v>
          </cell>
          <cell r="K14512">
            <v>613.18</v>
          </cell>
          <cell r="L14512">
            <v>613.18</v>
          </cell>
          <cell r="M14512" t="str">
            <v>F</v>
          </cell>
          <cell r="N14512">
            <v>1</v>
          </cell>
        </row>
        <row r="14513">
          <cell r="I14513" t="str">
            <v>F</v>
          </cell>
          <cell r="J14513">
            <v>4824</v>
          </cell>
          <cell r="K14513">
            <v>4824</v>
          </cell>
          <cell r="L14513">
            <v>14472</v>
          </cell>
          <cell r="M14513" t="str">
            <v>F</v>
          </cell>
          <cell r="N14513">
            <v>3</v>
          </cell>
        </row>
        <row r="14514">
          <cell r="G14514" t="str">
            <v>SPO-2019/05-0044</v>
          </cell>
        </row>
        <row r="14514">
          <cell r="I14514" t="str">
            <v>F</v>
          </cell>
          <cell r="J14514">
            <v>2143.93</v>
          </cell>
          <cell r="K14514">
            <v>2143.93</v>
          </cell>
          <cell r="L14514">
            <v>6431.79</v>
          </cell>
          <cell r="M14514" t="str">
            <v>F</v>
          </cell>
          <cell r="N14514">
            <v>3</v>
          </cell>
        </row>
        <row r="14515">
          <cell r="G14515" t="str">
            <v>SPO-2019/05-0034</v>
          </cell>
        </row>
        <row r="14515">
          <cell r="I14515" t="str">
            <v>F</v>
          </cell>
          <cell r="J14515">
            <v>88960</v>
          </cell>
          <cell r="K14515">
            <v>88960</v>
          </cell>
          <cell r="L14515">
            <v>266880</v>
          </cell>
          <cell r="M14515" t="str">
            <v>F</v>
          </cell>
          <cell r="N14515">
            <v>3</v>
          </cell>
        </row>
        <row r="14516">
          <cell r="F14516" t="str">
            <v>HDMU6651172</v>
          </cell>
          <cell r="G14516" t="str">
            <v>GR-2019/05-0004</v>
          </cell>
          <cell r="H14516" t="str">
            <v>201812-S0070, 201810-S0121, 201903-S0012, 201902-S0026, 201812-S0028, 201804-S0022, 201809-S0026, 201806-S0012</v>
          </cell>
          <cell r="I14516" t="str">
            <v>F</v>
          </cell>
          <cell r="J14516">
            <v>21704.52</v>
          </cell>
          <cell r="K14516">
            <v>21704.52</v>
          </cell>
          <cell r="L14516">
            <v>90503.51</v>
          </cell>
          <cell r="M14516" t="str">
            <v>F</v>
          </cell>
          <cell r="N14516">
            <v>4.1698</v>
          </cell>
        </row>
        <row r="14517">
          <cell r="G14517" t="str">
            <v>SPO-2019/05-0044</v>
          </cell>
        </row>
        <row r="14517">
          <cell r="I14517" t="str">
            <v>F</v>
          </cell>
          <cell r="J14517">
            <v>0</v>
          </cell>
          <cell r="K14517">
            <v>0</v>
          </cell>
          <cell r="L14517">
            <v>0</v>
          </cell>
          <cell r="M14517" t="str">
            <v>F</v>
          </cell>
          <cell r="N14517">
            <v>3</v>
          </cell>
        </row>
        <row r="14518">
          <cell r="G14518" t="str">
            <v>SPO-2019/05-0008, SPO-2019/05-0052, SPO-2019/05-0014</v>
          </cell>
        </row>
        <row r="14518">
          <cell r="I14518" t="str">
            <v>F</v>
          </cell>
          <cell r="J14518">
            <v>4442</v>
          </cell>
          <cell r="K14518">
            <v>4442</v>
          </cell>
          <cell r="L14518">
            <v>13326</v>
          </cell>
          <cell r="M14518" t="str">
            <v>F</v>
          </cell>
          <cell r="N14518">
            <v>3</v>
          </cell>
        </row>
        <row r="14519">
          <cell r="G14519" t="str">
            <v>SPO-2019/05-0033</v>
          </cell>
        </row>
        <row r="14519">
          <cell r="I14519" t="str">
            <v>F</v>
          </cell>
          <cell r="J14519">
            <v>34360</v>
          </cell>
          <cell r="K14519">
            <v>34360</v>
          </cell>
          <cell r="L14519">
            <v>103080</v>
          </cell>
          <cell r="M14519" t="str">
            <v>F</v>
          </cell>
          <cell r="N14519">
            <v>3</v>
          </cell>
        </row>
        <row r="14520">
          <cell r="F14520" t="str">
            <v>TCNU8599349</v>
          </cell>
          <cell r="G14520" t="str">
            <v>GR-2019/05-0005</v>
          </cell>
          <cell r="H14520" t="str">
            <v>201810-S0073, 201811-S0042, 201811-S0075, 201811-S0054, 201809-S0012, PO-2018/06-0041, 201809-S0001, 201810-S0009, 201903-S0023, 201903-S0041</v>
          </cell>
          <cell r="I14520" t="str">
            <v>F</v>
          </cell>
          <cell r="J14520">
            <v>20231.06</v>
          </cell>
          <cell r="K14520">
            <v>20231.06</v>
          </cell>
          <cell r="L14520">
            <v>84359.47</v>
          </cell>
          <cell r="M14520" t="str">
            <v>F</v>
          </cell>
          <cell r="N14520">
            <v>4.1698</v>
          </cell>
        </row>
        <row r="14521">
          <cell r="G14521" t="str">
            <v>GR-2019/04-0032</v>
          </cell>
        </row>
        <row r="14521">
          <cell r="I14521" t="str">
            <v>F</v>
          </cell>
          <cell r="J14521">
            <v>120.12</v>
          </cell>
          <cell r="K14521">
            <v>120.12</v>
          </cell>
          <cell r="L14521">
            <v>120.12</v>
          </cell>
          <cell r="M14521" t="str">
            <v>F</v>
          </cell>
          <cell r="N14521">
            <v>1</v>
          </cell>
        </row>
        <row r="14522">
          <cell r="G14522" t="str">
            <v>SPO-2020/08-0039, SPO-2019/10-0002, SPO-2020/08-0040, SPO-2019/12-0047, SPO-2021/01-0071</v>
          </cell>
        </row>
        <row r="14522">
          <cell r="I14522" t="str">
            <v>F</v>
          </cell>
          <cell r="J14522">
            <v>353584</v>
          </cell>
          <cell r="K14522">
            <v>353584</v>
          </cell>
          <cell r="L14522">
            <v>353584</v>
          </cell>
          <cell r="M14522" t="str">
            <v>F</v>
          </cell>
          <cell r="N14522">
            <v>1</v>
          </cell>
        </row>
        <row r="14523">
          <cell r="G14523" t="str">
            <v>SPO-2019/05-0007</v>
          </cell>
        </row>
        <row r="14523">
          <cell r="I14523" t="str">
            <v>F</v>
          </cell>
          <cell r="J14523">
            <v>260</v>
          </cell>
          <cell r="K14523">
            <v>260</v>
          </cell>
          <cell r="L14523">
            <v>780</v>
          </cell>
          <cell r="M14523" t="str">
            <v>F</v>
          </cell>
          <cell r="N14523">
            <v>3</v>
          </cell>
        </row>
        <row r="14524">
          <cell r="F14524" t="str">
            <v>TLLU4859979</v>
          </cell>
          <cell r="G14524" t="str">
            <v>GR-2019/04-0058</v>
          </cell>
          <cell r="H14524" t="str">
            <v>201811-S0064, 201902-S0034</v>
          </cell>
          <cell r="I14524" t="str">
            <v>F</v>
          </cell>
          <cell r="J14524">
            <v>34077.27</v>
          </cell>
          <cell r="K14524">
            <v>34077.27</v>
          </cell>
          <cell r="L14524">
            <v>34077.27</v>
          </cell>
          <cell r="M14524" t="str">
            <v>F</v>
          </cell>
          <cell r="N14524">
            <v>1</v>
          </cell>
        </row>
        <row r="14525">
          <cell r="G14525" t="str">
            <v>GR-2019/04-0030</v>
          </cell>
        </row>
        <row r="14525">
          <cell r="I14525" t="str">
            <v>F</v>
          </cell>
          <cell r="J14525">
            <v>30.03</v>
          </cell>
          <cell r="K14525">
            <v>30.03</v>
          </cell>
          <cell r="L14525">
            <v>30.03</v>
          </cell>
          <cell r="M14525" t="str">
            <v>F</v>
          </cell>
          <cell r="N14525">
            <v>1</v>
          </cell>
        </row>
        <row r="14526">
          <cell r="G14526" t="str">
            <v>GR-2019/04-0029</v>
          </cell>
        </row>
        <row r="14526">
          <cell r="I14526" t="str">
            <v>F</v>
          </cell>
          <cell r="J14526">
            <v>60.06</v>
          </cell>
          <cell r="K14526">
            <v>60.06</v>
          </cell>
          <cell r="L14526">
            <v>60.06</v>
          </cell>
          <cell r="M14526" t="str">
            <v>F</v>
          </cell>
          <cell r="N14526">
            <v>1</v>
          </cell>
        </row>
        <row r="14527">
          <cell r="G14527" t="str">
            <v>GR-2019/04-0035</v>
          </cell>
        </row>
        <row r="14527">
          <cell r="I14527" t="str">
            <v>F</v>
          </cell>
          <cell r="J14527">
            <v>6783.96</v>
          </cell>
          <cell r="K14527">
            <v>6783.96</v>
          </cell>
          <cell r="L14527">
            <v>6783.96</v>
          </cell>
          <cell r="M14527" t="str">
            <v>F</v>
          </cell>
          <cell r="N14527">
            <v>1</v>
          </cell>
        </row>
        <row r="14528">
          <cell r="F14528" t="str">
            <v>BMOU5812816</v>
          </cell>
          <cell r="G14528" t="str">
            <v>GR-2019/05-0003</v>
          </cell>
          <cell r="H14528" t="str">
            <v>201901-S0025, 201903-S0026, 201811-S0049, 201812-S0048, 201902-S0021, 201903-S0055, 201903-S0011</v>
          </cell>
          <cell r="I14528" t="str">
            <v>F</v>
          </cell>
          <cell r="J14528">
            <v>22079.33</v>
          </cell>
          <cell r="K14528">
            <v>22079.33</v>
          </cell>
          <cell r="L14528">
            <v>92066.39</v>
          </cell>
          <cell r="M14528" t="str">
            <v>F</v>
          </cell>
          <cell r="N14528">
            <v>4.1698</v>
          </cell>
        </row>
        <row r="14529">
          <cell r="G14529" t="str">
            <v>SPO-2019/08-0015, SPO-2019/09-0013, SPO-2019/05-0029</v>
          </cell>
        </row>
        <row r="14529">
          <cell r="I14529" t="str">
            <v>F</v>
          </cell>
          <cell r="J14529">
            <v>14078</v>
          </cell>
          <cell r="K14529">
            <v>14078</v>
          </cell>
          <cell r="L14529">
            <v>42234</v>
          </cell>
          <cell r="M14529" t="str">
            <v>F</v>
          </cell>
          <cell r="N14529">
            <v>3</v>
          </cell>
        </row>
        <row r="14530">
          <cell r="G14530" t="str">
            <v>SPO-2019/06-0007, SPO-2019/05-0058, SPO-2019/05-0020, SPO-2019/04-0038</v>
          </cell>
        </row>
        <row r="14530">
          <cell r="I14530" t="str">
            <v>F</v>
          </cell>
          <cell r="J14530">
            <v>4038.7</v>
          </cell>
          <cell r="K14530">
            <v>4038.7</v>
          </cell>
          <cell r="L14530">
            <v>12116.1</v>
          </cell>
          <cell r="M14530" t="str">
            <v>F</v>
          </cell>
          <cell r="N14530">
            <v>3</v>
          </cell>
        </row>
        <row r="14531">
          <cell r="G14531" t="str">
            <v>SPO-2019/05-0057</v>
          </cell>
        </row>
        <row r="14531">
          <cell r="I14531" t="str">
            <v>F</v>
          </cell>
          <cell r="J14531">
            <v>5100</v>
          </cell>
          <cell r="K14531">
            <v>5100</v>
          </cell>
          <cell r="L14531">
            <v>15300</v>
          </cell>
          <cell r="M14531" t="str">
            <v>F</v>
          </cell>
          <cell r="N14531">
            <v>3</v>
          </cell>
        </row>
        <row r="14532">
          <cell r="G14532" t="str">
            <v>SPO-2019/05-0006, SPO-2019/05-0008, SPO-2019/05-0012</v>
          </cell>
        </row>
        <row r="14532">
          <cell r="I14532" t="str">
            <v>F</v>
          </cell>
          <cell r="J14532">
            <v>147060</v>
          </cell>
          <cell r="K14532">
            <v>147060</v>
          </cell>
          <cell r="L14532">
            <v>441180</v>
          </cell>
          <cell r="M14532" t="str">
            <v>F</v>
          </cell>
          <cell r="N14532">
            <v>3</v>
          </cell>
        </row>
        <row r="14533">
          <cell r="G14533" t="str">
            <v>SPO-2020/06-0005, SPO-2019/11-0010, SPO-2020/06-0001, SPO-2020/06-0029, SPO-2019/12-0044, SPO-2019/05-0039, SPO-2019/10-0032, SPO-2020/05-0004, SPO-2019/10-0008, SPO-2019/08-0019, SPO-2019/06-0019, SPO-2020/07-0014, SPO-2020/06-0028, SPO-2019/11-0041, SPO-2019/09-0026, SPO-2019/09-0025, SPO-2019/07-0008, SPO-2019/11-0040</v>
          </cell>
        </row>
        <row r="14533">
          <cell r="I14533" t="str">
            <v>F</v>
          </cell>
          <cell r="J14533">
            <v>502860</v>
          </cell>
          <cell r="K14533">
            <v>502860</v>
          </cell>
          <cell r="L14533">
            <v>3017160</v>
          </cell>
          <cell r="M14533" t="str">
            <v>F</v>
          </cell>
          <cell r="N14533">
            <v>6</v>
          </cell>
        </row>
        <row r="14534">
          <cell r="G14534" t="str">
            <v>GR-2019/04-0031</v>
          </cell>
        </row>
        <row r="14534">
          <cell r="I14534" t="str">
            <v>F</v>
          </cell>
          <cell r="J14534">
            <v>8474.73</v>
          </cell>
          <cell r="K14534">
            <v>8474.73</v>
          </cell>
          <cell r="L14534">
            <v>8474.73</v>
          </cell>
          <cell r="M14534" t="str">
            <v>T</v>
          </cell>
          <cell r="N14534">
            <v>1</v>
          </cell>
        </row>
        <row r="14535">
          <cell r="G14535" t="str">
            <v>SPO-2019/06-0008</v>
          </cell>
        </row>
        <row r="14535">
          <cell r="I14535" t="str">
            <v>F</v>
          </cell>
          <cell r="J14535">
            <v>10350</v>
          </cell>
          <cell r="K14535">
            <v>10350</v>
          </cell>
          <cell r="L14535">
            <v>31050</v>
          </cell>
          <cell r="M14535" t="str">
            <v>F</v>
          </cell>
          <cell r="N14535">
            <v>3</v>
          </cell>
        </row>
        <row r="14536">
          <cell r="G14536" t="str">
            <v>SPO-2019/06-0002, SPO-2019/05-0017</v>
          </cell>
        </row>
        <row r="14536">
          <cell r="I14536" t="str">
            <v>F</v>
          </cell>
          <cell r="J14536">
            <v>11584.59</v>
          </cell>
          <cell r="K14536">
            <v>11584.59</v>
          </cell>
          <cell r="L14536">
            <v>34753.77</v>
          </cell>
          <cell r="M14536" t="str">
            <v>F</v>
          </cell>
          <cell r="N14536">
            <v>3</v>
          </cell>
        </row>
        <row r="14537">
          <cell r="F14537" t="str">
            <v>CAIU9985110</v>
          </cell>
          <cell r="G14537" t="str">
            <v>GR-2019/04-0028</v>
          </cell>
        </row>
        <row r="14537">
          <cell r="I14537" t="str">
            <v>F</v>
          </cell>
          <cell r="J14537">
            <v>56.76</v>
          </cell>
          <cell r="K14537">
            <v>56.76</v>
          </cell>
          <cell r="L14537">
            <v>233.49</v>
          </cell>
          <cell r="M14537" t="str">
            <v>F</v>
          </cell>
          <cell r="N14537">
            <v>4.1137</v>
          </cell>
        </row>
        <row r="14538">
          <cell r="G14538" t="str">
            <v>SPO-2019/05-0016, SPO-2019/06-0015</v>
          </cell>
        </row>
        <row r="14538">
          <cell r="I14538" t="str">
            <v>F</v>
          </cell>
          <cell r="J14538">
            <v>210560</v>
          </cell>
          <cell r="K14538">
            <v>210560</v>
          </cell>
          <cell r="L14538">
            <v>631680</v>
          </cell>
          <cell r="M14538" t="str">
            <v>F</v>
          </cell>
          <cell r="N14538">
            <v>3</v>
          </cell>
        </row>
        <row r="14539">
          <cell r="G14539" t="str">
            <v>SPO-2020/07-0007, SPO-2019/10-0007, SPO-2019/08-0019, SPO-2020/07-0005, SPO-2019/07-0008, SPO-2019/06-0019</v>
          </cell>
        </row>
        <row r="14539">
          <cell r="I14539" t="str">
            <v>F</v>
          </cell>
          <cell r="J14539">
            <v>0</v>
          </cell>
          <cell r="K14539">
            <v>0</v>
          </cell>
          <cell r="L14539">
            <v>0</v>
          </cell>
          <cell r="M14539" t="str">
            <v>F</v>
          </cell>
          <cell r="N14539">
            <v>3</v>
          </cell>
        </row>
        <row r="14540">
          <cell r="G14540" t="str">
            <v>SPO-2019/06-0023, SPO-2019/05-0014, SPO-2019/05-0052, SPO-2019/05-0008, SPO-2019/06-0018, SPO-2019/05-0007</v>
          </cell>
        </row>
        <row r="14540">
          <cell r="I14540" t="str">
            <v>F</v>
          </cell>
          <cell r="J14540">
            <v>9917.38</v>
          </cell>
          <cell r="K14540">
            <v>9917.38</v>
          </cell>
          <cell r="L14540">
            <v>29752.14</v>
          </cell>
          <cell r="M14540" t="str">
            <v>F</v>
          </cell>
          <cell r="N14540">
            <v>3</v>
          </cell>
        </row>
        <row r="14541">
          <cell r="G14541" t="str">
            <v>SPO-2019/05-0061</v>
          </cell>
        </row>
        <row r="14541">
          <cell r="I14541" t="str">
            <v>F</v>
          </cell>
          <cell r="J14541">
            <v>4600</v>
          </cell>
          <cell r="K14541">
            <v>4600</v>
          </cell>
          <cell r="L14541">
            <v>13800</v>
          </cell>
          <cell r="M14541" t="str">
            <v>F</v>
          </cell>
          <cell r="N14541">
            <v>3</v>
          </cell>
        </row>
        <row r="14542">
          <cell r="F14542" t="str">
            <v>DFSU6959491</v>
          </cell>
          <cell r="G14542" t="str">
            <v>GR-2019/04-0050</v>
          </cell>
          <cell r="H14542" t="str">
            <v>POO201712004, 201711-S0019, 201811-S0053, 201708-S0071, 201801-S0009, 201903-S0067, 201801-S0018</v>
          </cell>
          <cell r="I14542" t="str">
            <v>F</v>
          </cell>
          <cell r="J14542">
            <v>30838</v>
          </cell>
          <cell r="K14542">
            <v>30838</v>
          </cell>
          <cell r="L14542">
            <v>127111.15</v>
          </cell>
          <cell r="M14542" t="str">
            <v>F</v>
          </cell>
          <cell r="N14542">
            <v>4.1219</v>
          </cell>
        </row>
        <row r="14543">
          <cell r="G14543" t="str">
            <v>GR-2019/04-0070</v>
          </cell>
        </row>
        <row r="14543">
          <cell r="I14543" t="str">
            <v>F</v>
          </cell>
          <cell r="J14543">
            <v>600</v>
          </cell>
          <cell r="K14543">
            <v>600</v>
          </cell>
          <cell r="L14543">
            <v>600</v>
          </cell>
          <cell r="M14543" t="str">
            <v>F</v>
          </cell>
          <cell r="N14543">
            <v>1</v>
          </cell>
        </row>
        <row r="14544">
          <cell r="G14544" t="str">
            <v>GR-2019/04-0070</v>
          </cell>
        </row>
        <row r="14544">
          <cell r="I14544" t="str">
            <v>F</v>
          </cell>
          <cell r="J14544">
            <v>98.56</v>
          </cell>
          <cell r="K14544">
            <v>98.56</v>
          </cell>
          <cell r="L14544">
            <v>98.56</v>
          </cell>
          <cell r="M14544" t="str">
            <v>F</v>
          </cell>
          <cell r="N14544">
            <v>1</v>
          </cell>
        </row>
        <row r="14545">
          <cell r="F14545" t="str">
            <v>DFSU7357987</v>
          </cell>
          <cell r="G14545" t="str">
            <v>GR-2019/04-0047</v>
          </cell>
          <cell r="H14545" t="str">
            <v>201902-S0018, 201812-S0041</v>
          </cell>
          <cell r="I14545" t="str">
            <v>F</v>
          </cell>
          <cell r="J14545">
            <v>18088.35</v>
          </cell>
          <cell r="K14545">
            <v>18088.35</v>
          </cell>
          <cell r="L14545">
            <v>74558.37</v>
          </cell>
          <cell r="M14545" t="str">
            <v>F</v>
          </cell>
          <cell r="N14545">
            <v>4.1219</v>
          </cell>
        </row>
        <row r="14546">
          <cell r="F14546" t="str">
            <v>CAIU3831885</v>
          </cell>
          <cell r="G14546" t="str">
            <v>GR-2019/04-0049</v>
          </cell>
          <cell r="H14546" t="str">
            <v>201903-S0051, 201903-S0044, 201812-S0034, POO201803002, 201801-S0019, 201804-S0020</v>
          </cell>
          <cell r="I14546" t="str">
            <v>F</v>
          </cell>
          <cell r="J14546">
            <v>36124.97</v>
          </cell>
          <cell r="K14546">
            <v>36124.97</v>
          </cell>
          <cell r="L14546">
            <v>148903.51</v>
          </cell>
          <cell r="M14546" t="str">
            <v>F</v>
          </cell>
          <cell r="N14546">
            <v>4.1219</v>
          </cell>
        </row>
        <row r="14547">
          <cell r="G14547" t="str">
            <v>GR-2019/04-0015</v>
          </cell>
        </row>
        <row r="14547">
          <cell r="I14547" t="str">
            <v>F</v>
          </cell>
          <cell r="J14547">
            <v>176.59</v>
          </cell>
          <cell r="K14547">
            <v>176.59</v>
          </cell>
          <cell r="L14547">
            <v>176.59</v>
          </cell>
          <cell r="M14547" t="str">
            <v>T</v>
          </cell>
          <cell r="N14547">
            <v>1</v>
          </cell>
        </row>
        <row r="14548">
          <cell r="F14548" t="str">
            <v>ZCSU8874888</v>
          </cell>
          <cell r="G14548" t="str">
            <v>GR-2019/04-0027</v>
          </cell>
        </row>
        <row r="14548">
          <cell r="I14548" t="str">
            <v>F</v>
          </cell>
          <cell r="J14548">
            <v>0</v>
          </cell>
          <cell r="K14548">
            <v>0</v>
          </cell>
          <cell r="L14548">
            <v>0</v>
          </cell>
          <cell r="M14548" t="str">
            <v>F</v>
          </cell>
          <cell r="N14548">
            <v>1</v>
          </cell>
        </row>
        <row r="14549">
          <cell r="G14549" t="str">
            <v>SPO-2019/06-0016</v>
          </cell>
        </row>
        <row r="14549">
          <cell r="I14549" t="str">
            <v>F</v>
          </cell>
          <cell r="J14549">
            <v>8166.92</v>
          </cell>
          <cell r="K14549">
            <v>8166.92</v>
          </cell>
          <cell r="L14549">
            <v>24500.76</v>
          </cell>
          <cell r="M14549" t="str">
            <v>F</v>
          </cell>
          <cell r="N14549">
            <v>3</v>
          </cell>
        </row>
        <row r="14550">
          <cell r="G14550" t="str">
            <v>SPO-2019/05-0044</v>
          </cell>
        </row>
        <row r="14550">
          <cell r="I14550" t="str">
            <v>F</v>
          </cell>
          <cell r="J14550">
            <v>56610</v>
          </cell>
          <cell r="K14550">
            <v>56610</v>
          </cell>
          <cell r="L14550">
            <v>169830</v>
          </cell>
          <cell r="M14550" t="str">
            <v>F</v>
          </cell>
          <cell r="N14550">
            <v>3</v>
          </cell>
        </row>
        <row r="14551">
          <cell r="G14551" t="str">
            <v>GR-2019/04-0072</v>
          </cell>
        </row>
        <row r="14551">
          <cell r="I14551" t="str">
            <v>F</v>
          </cell>
          <cell r="J14551">
            <v>915.2</v>
          </cell>
          <cell r="K14551">
            <v>915.2</v>
          </cell>
          <cell r="L14551">
            <v>915.2</v>
          </cell>
          <cell r="M14551" t="str">
            <v>F</v>
          </cell>
          <cell r="N14551">
            <v>1</v>
          </cell>
        </row>
        <row r="14552">
          <cell r="F14552" t="str">
            <v>ZCSU8874888</v>
          </cell>
          <cell r="G14552" t="str">
            <v>GR-2019/04-0026</v>
          </cell>
          <cell r="H14552" t="str">
            <v>201811-S0051</v>
          </cell>
          <cell r="I14552" t="str">
            <v>F</v>
          </cell>
          <cell r="J14552">
            <v>51604.19</v>
          </cell>
          <cell r="K14552">
            <v>51604.19</v>
          </cell>
          <cell r="L14552">
            <v>51604.19</v>
          </cell>
          <cell r="M14552" t="str">
            <v>F</v>
          </cell>
          <cell r="N14552">
            <v>1</v>
          </cell>
        </row>
        <row r="14553">
          <cell r="F14553" t="str">
            <v>ZCSU8874888</v>
          </cell>
          <cell r="G14553" t="str">
            <v>GR-2019/04-0025</v>
          </cell>
          <cell r="H14553" t="str">
            <v>201901-S0019, 201903-S0008, 201901-S0032</v>
          </cell>
          <cell r="I14553" t="str">
            <v>F</v>
          </cell>
          <cell r="J14553">
            <v>8874.5</v>
          </cell>
          <cell r="K14553">
            <v>8874.5</v>
          </cell>
          <cell r="L14553">
            <v>8874.5</v>
          </cell>
          <cell r="M14553" t="str">
            <v>F</v>
          </cell>
          <cell r="N14553">
            <v>1</v>
          </cell>
        </row>
        <row r="14554">
          <cell r="G14554" t="str">
            <v>SPO-2019/05-0043</v>
          </cell>
        </row>
        <row r="14554">
          <cell r="I14554" t="str">
            <v>F</v>
          </cell>
          <cell r="J14554">
            <v>24575.5</v>
          </cell>
          <cell r="K14554">
            <v>24575.5</v>
          </cell>
          <cell r="L14554">
            <v>73726.5</v>
          </cell>
          <cell r="M14554" t="str">
            <v>F</v>
          </cell>
          <cell r="N14554">
            <v>3</v>
          </cell>
        </row>
        <row r="14555">
          <cell r="G14555" t="str">
            <v>SPO-2019/06-0026</v>
          </cell>
        </row>
        <row r="14555">
          <cell r="I14555" t="str">
            <v>F</v>
          </cell>
          <cell r="J14555">
            <v>34305.92</v>
          </cell>
          <cell r="K14555">
            <v>34305.92</v>
          </cell>
          <cell r="L14555">
            <v>102917.76</v>
          </cell>
          <cell r="M14555" t="str">
            <v>F</v>
          </cell>
          <cell r="N14555">
            <v>3</v>
          </cell>
        </row>
        <row r="14556">
          <cell r="G14556" t="str">
            <v>SPO-2019/05-0031</v>
          </cell>
        </row>
        <row r="14556">
          <cell r="I14556" t="str">
            <v>F</v>
          </cell>
          <cell r="J14556">
            <v>151521.64</v>
          </cell>
          <cell r="K14556">
            <v>151521.64</v>
          </cell>
          <cell r="L14556">
            <v>454564.92</v>
          </cell>
          <cell r="M14556" t="str">
            <v>F</v>
          </cell>
          <cell r="N14556">
            <v>3</v>
          </cell>
        </row>
        <row r="14557">
          <cell r="G14557" t="str">
            <v>SPO-2019/05-0003, SPO-2019/08-0021, SPO-2019/06-0020, SPO-2019/05-0009, SPO-2019/09-0045, SPO-2019/08-0031, SPO-2020/01-0048, SPO-2019/05-0032</v>
          </cell>
        </row>
        <row r="14557">
          <cell r="I14557" t="str">
            <v>F</v>
          </cell>
          <cell r="J14557">
            <v>111190</v>
          </cell>
          <cell r="K14557">
            <v>111190</v>
          </cell>
          <cell r="L14557">
            <v>333570</v>
          </cell>
          <cell r="M14557" t="str">
            <v>F</v>
          </cell>
          <cell r="N14557">
            <v>3</v>
          </cell>
        </row>
        <row r="14558">
          <cell r="G14558" t="str">
            <v>SPO-2019/05-0059</v>
          </cell>
        </row>
        <row r="14558">
          <cell r="I14558" t="str">
            <v>F</v>
          </cell>
          <cell r="J14558">
            <v>18020</v>
          </cell>
          <cell r="K14558">
            <v>18020</v>
          </cell>
          <cell r="L14558">
            <v>54060</v>
          </cell>
          <cell r="M14558" t="str">
            <v>F</v>
          </cell>
          <cell r="N14558">
            <v>3</v>
          </cell>
        </row>
        <row r="14559">
          <cell r="G14559" t="str">
            <v>SPO-2019/05-0018</v>
          </cell>
        </row>
        <row r="14559">
          <cell r="I14559" t="str">
            <v>F</v>
          </cell>
          <cell r="J14559">
            <v>12000</v>
          </cell>
          <cell r="K14559">
            <v>12000</v>
          </cell>
          <cell r="L14559">
            <v>36000</v>
          </cell>
          <cell r="M14559" t="str">
            <v>F</v>
          </cell>
          <cell r="N14559">
            <v>3</v>
          </cell>
        </row>
        <row r="14560">
          <cell r="G14560" t="str">
            <v>SPO-2019/08-0001</v>
          </cell>
        </row>
        <row r="14560">
          <cell r="I14560" t="str">
            <v>F</v>
          </cell>
          <cell r="J14560">
            <v>1930.94</v>
          </cell>
          <cell r="K14560">
            <v>1930.94</v>
          </cell>
          <cell r="L14560">
            <v>5792.82</v>
          </cell>
          <cell r="M14560" t="str">
            <v>F</v>
          </cell>
          <cell r="N14560">
            <v>3</v>
          </cell>
        </row>
        <row r="14561">
          <cell r="G14561" t="str">
            <v>SPO-2019/05-0016</v>
          </cell>
        </row>
        <row r="14561">
          <cell r="I14561" t="str">
            <v>F</v>
          </cell>
          <cell r="J14561">
            <v>9400</v>
          </cell>
          <cell r="K14561">
            <v>9400</v>
          </cell>
          <cell r="L14561">
            <v>28200</v>
          </cell>
          <cell r="M14561" t="str">
            <v>F</v>
          </cell>
          <cell r="N14561">
            <v>3</v>
          </cell>
        </row>
        <row r="14562">
          <cell r="G14562" t="str">
            <v>SPO-2019/05-0024</v>
          </cell>
        </row>
        <row r="14562">
          <cell r="I14562" t="str">
            <v>F</v>
          </cell>
          <cell r="J14562">
            <v>23700</v>
          </cell>
          <cell r="K14562">
            <v>23700</v>
          </cell>
          <cell r="L14562">
            <v>23700</v>
          </cell>
          <cell r="M14562" t="str">
            <v>F</v>
          </cell>
          <cell r="N14562">
            <v>1</v>
          </cell>
        </row>
        <row r="14563">
          <cell r="G14563" t="str">
            <v>SPO-2019/05-0036</v>
          </cell>
        </row>
        <row r="14563">
          <cell r="I14563" t="str">
            <v>F</v>
          </cell>
          <cell r="J14563">
            <v>27738</v>
          </cell>
          <cell r="K14563">
            <v>27738</v>
          </cell>
          <cell r="L14563">
            <v>83214</v>
          </cell>
          <cell r="M14563" t="str">
            <v>F</v>
          </cell>
          <cell r="N14563">
            <v>3</v>
          </cell>
        </row>
        <row r="14564">
          <cell r="G14564" t="str">
            <v>SPO-2019/06-0024</v>
          </cell>
        </row>
        <row r="14564">
          <cell r="I14564" t="str">
            <v>F</v>
          </cell>
          <cell r="J14564">
            <v>22230</v>
          </cell>
          <cell r="K14564">
            <v>22230</v>
          </cell>
          <cell r="L14564">
            <v>66690</v>
          </cell>
          <cell r="M14564" t="str">
            <v>F</v>
          </cell>
          <cell r="N14564">
            <v>3</v>
          </cell>
        </row>
        <row r="14565">
          <cell r="I14565" t="str">
            <v>T</v>
          </cell>
          <cell r="J14565">
            <v>0</v>
          </cell>
          <cell r="K14565">
            <v>0</v>
          </cell>
          <cell r="L14565">
            <v>0</v>
          </cell>
          <cell r="M14565" t="str">
            <v>F</v>
          </cell>
          <cell r="N14565">
            <v>3</v>
          </cell>
        </row>
        <row r="14566">
          <cell r="F14566" t="str">
            <v>ZCSU8874888</v>
          </cell>
          <cell r="G14566" t="str">
            <v>GR-2019/04-0024</v>
          </cell>
          <cell r="H14566" t="str">
            <v>201902-S0005</v>
          </cell>
          <cell r="I14566" t="str">
            <v>F</v>
          </cell>
          <cell r="J14566">
            <v>73125.58</v>
          </cell>
          <cell r="K14566">
            <v>73125.58</v>
          </cell>
          <cell r="L14566">
            <v>73125.58</v>
          </cell>
          <cell r="M14566" t="str">
            <v>F</v>
          </cell>
          <cell r="N14566">
            <v>1</v>
          </cell>
        </row>
        <row r="14567">
          <cell r="F14567" t="str">
            <v>ZCSU8874888</v>
          </cell>
          <cell r="G14567" t="str">
            <v>GR-2019/04-0023</v>
          </cell>
          <cell r="H14567" t="str">
            <v>201902-S0007</v>
          </cell>
          <cell r="I14567" t="str">
            <v>F</v>
          </cell>
          <cell r="J14567">
            <v>25786.09</v>
          </cell>
          <cell r="K14567">
            <v>25786.09</v>
          </cell>
          <cell r="L14567">
            <v>25786.09</v>
          </cell>
          <cell r="M14567" t="str">
            <v>F</v>
          </cell>
          <cell r="N14567">
            <v>1</v>
          </cell>
        </row>
        <row r="14568">
          <cell r="G14568" t="str">
            <v>GR-2019/04-0069</v>
          </cell>
        </row>
        <row r="14568">
          <cell r="I14568" t="str">
            <v>F</v>
          </cell>
          <cell r="J14568">
            <v>280</v>
          </cell>
          <cell r="K14568">
            <v>280</v>
          </cell>
          <cell r="L14568">
            <v>280</v>
          </cell>
          <cell r="M14568" t="str">
            <v>F</v>
          </cell>
          <cell r="N14568">
            <v>1</v>
          </cell>
        </row>
        <row r="14569">
          <cell r="F14569" t="str">
            <v>TCNU2712144</v>
          </cell>
          <cell r="G14569" t="str">
            <v>GR-2019/04-0022</v>
          </cell>
          <cell r="H14569" t="str">
            <v>201809-S0031, 201810-S0054</v>
          </cell>
          <cell r="I14569" t="str">
            <v>F</v>
          </cell>
          <cell r="J14569">
            <v>15819.64</v>
          </cell>
          <cell r="K14569">
            <v>15819.64</v>
          </cell>
          <cell r="L14569">
            <v>15819.64</v>
          </cell>
          <cell r="M14569" t="str">
            <v>F</v>
          </cell>
          <cell r="N14569">
            <v>1</v>
          </cell>
        </row>
        <row r="14570">
          <cell r="F14570" t="str">
            <v>TCNU2712144</v>
          </cell>
          <cell r="G14570" t="str">
            <v>GR-2019/04-0021</v>
          </cell>
          <cell r="H14570" t="str">
            <v>201903-S0043</v>
          </cell>
          <cell r="I14570" t="str">
            <v>F</v>
          </cell>
          <cell r="J14570">
            <v>28289.28</v>
          </cell>
          <cell r="K14570">
            <v>28289.28</v>
          </cell>
          <cell r="L14570">
            <v>28289.28</v>
          </cell>
          <cell r="M14570" t="str">
            <v>F</v>
          </cell>
          <cell r="N14570">
            <v>1</v>
          </cell>
        </row>
        <row r="14571">
          <cell r="F14571" t="str">
            <v>TCNU2712144</v>
          </cell>
          <cell r="G14571" t="str">
            <v>GR-2019/04-0020</v>
          </cell>
          <cell r="H14571" t="str">
            <v>201902-S0002, 201811-S0052</v>
          </cell>
          <cell r="I14571" t="str">
            <v>F</v>
          </cell>
          <cell r="J14571">
            <v>48086.73</v>
          </cell>
          <cell r="K14571">
            <v>48086.73</v>
          </cell>
          <cell r="L14571">
            <v>48086.73</v>
          </cell>
          <cell r="M14571" t="str">
            <v>F</v>
          </cell>
          <cell r="N14571">
            <v>1</v>
          </cell>
        </row>
        <row r="14572">
          <cell r="G14572" t="str">
            <v>GR-2019/04-0071</v>
          </cell>
        </row>
        <row r="14572">
          <cell r="I14572" t="str">
            <v>F</v>
          </cell>
          <cell r="J14572">
            <v>343.2</v>
          </cell>
          <cell r="K14572">
            <v>343.2</v>
          </cell>
          <cell r="L14572">
            <v>343.2</v>
          </cell>
          <cell r="M14572" t="str">
            <v>F</v>
          </cell>
          <cell r="N14572">
            <v>1</v>
          </cell>
        </row>
        <row r="14573">
          <cell r="F14573" t="str">
            <v>TCNU2712144</v>
          </cell>
          <cell r="G14573" t="str">
            <v>GR-2019/04-0019</v>
          </cell>
          <cell r="H14573" t="str">
            <v>201811-S0062, 201902-S0029, 201810-S0098, 201812-S0009</v>
          </cell>
          <cell r="I14573" t="str">
            <v>F</v>
          </cell>
          <cell r="J14573">
            <v>95522.3</v>
          </cell>
          <cell r="K14573">
            <v>95522.3</v>
          </cell>
          <cell r="L14573">
            <v>95522.3</v>
          </cell>
          <cell r="M14573" t="str">
            <v>F</v>
          </cell>
          <cell r="N14573">
            <v>1</v>
          </cell>
        </row>
        <row r="14574">
          <cell r="F14574" t="str">
            <v>TCNU2712144</v>
          </cell>
          <cell r="G14574" t="str">
            <v>GR-2019/04-0018</v>
          </cell>
          <cell r="H14574" t="str">
            <v>201903-S0004, 201811-S0050, 201811-S0037, 201812-S0003, 201902-S0022</v>
          </cell>
          <cell r="I14574" t="str">
            <v>F</v>
          </cell>
          <cell r="J14574">
            <v>121925.32</v>
          </cell>
          <cell r="K14574">
            <v>121925.32</v>
          </cell>
          <cell r="L14574">
            <v>121925.32</v>
          </cell>
          <cell r="M14574" t="str">
            <v>F</v>
          </cell>
          <cell r="N14574">
            <v>1</v>
          </cell>
        </row>
        <row r="14575">
          <cell r="F14575" t="str">
            <v>TCNU2712144</v>
          </cell>
          <cell r="G14575" t="str">
            <v>GR-2019/04-0017</v>
          </cell>
          <cell r="H14575" t="str">
            <v>201902-S0024</v>
          </cell>
          <cell r="I14575" t="str">
            <v>F</v>
          </cell>
          <cell r="J14575">
            <v>9204.74</v>
          </cell>
          <cell r="K14575">
            <v>9204.74</v>
          </cell>
          <cell r="L14575">
            <v>9204.74</v>
          </cell>
          <cell r="M14575" t="str">
            <v>F</v>
          </cell>
          <cell r="N14575">
            <v>1</v>
          </cell>
        </row>
        <row r="14576">
          <cell r="F14576" t="str">
            <v>TCNU2712144</v>
          </cell>
          <cell r="G14576" t="str">
            <v>GR-2019/04-0016</v>
          </cell>
          <cell r="H14576" t="str">
            <v>201901-S0028, 201901-S0005</v>
          </cell>
          <cell r="I14576" t="str">
            <v>F</v>
          </cell>
          <cell r="J14576">
            <v>11422.26</v>
          </cell>
          <cell r="K14576">
            <v>11422.26</v>
          </cell>
          <cell r="L14576">
            <v>11422.26</v>
          </cell>
          <cell r="M14576" t="str">
            <v>F</v>
          </cell>
          <cell r="N14576">
            <v>1</v>
          </cell>
        </row>
        <row r="14577">
          <cell r="G14577" t="str">
            <v>GR-2019/04-0069</v>
          </cell>
        </row>
        <row r="14577">
          <cell r="I14577" t="str">
            <v>F</v>
          </cell>
          <cell r="J14577">
            <v>126</v>
          </cell>
          <cell r="K14577">
            <v>126</v>
          </cell>
          <cell r="L14577">
            <v>126</v>
          </cell>
          <cell r="M14577" t="str">
            <v>F</v>
          </cell>
          <cell r="N14577">
            <v>1</v>
          </cell>
        </row>
        <row r="14578">
          <cell r="G14578" t="str">
            <v>GR-2019/04-0014</v>
          </cell>
        </row>
        <row r="14578">
          <cell r="I14578" t="str">
            <v>F</v>
          </cell>
          <cell r="J14578">
            <v>539.96</v>
          </cell>
          <cell r="K14578">
            <v>539.96</v>
          </cell>
          <cell r="L14578">
            <v>539.96</v>
          </cell>
          <cell r="M14578" t="str">
            <v>T</v>
          </cell>
          <cell r="N14578">
            <v>1</v>
          </cell>
        </row>
        <row r="14579">
          <cell r="I14579" t="str">
            <v>T</v>
          </cell>
          <cell r="J14579">
            <v>0</v>
          </cell>
          <cell r="K14579">
            <v>0</v>
          </cell>
          <cell r="L14579">
            <v>0</v>
          </cell>
          <cell r="M14579" t="str">
            <v>F</v>
          </cell>
          <cell r="N14579">
            <v>1</v>
          </cell>
        </row>
        <row r="14580">
          <cell r="G14580" t="str">
            <v>GR-2019/04-0076, GR-2019/04-0077</v>
          </cell>
        </row>
        <row r="14580">
          <cell r="I14580" t="str">
            <v>F</v>
          </cell>
          <cell r="J14580">
            <v>102.72</v>
          </cell>
          <cell r="K14580">
            <v>102.72</v>
          </cell>
          <cell r="L14580">
            <v>102.72</v>
          </cell>
          <cell r="M14580" t="str">
            <v>F</v>
          </cell>
          <cell r="N14580">
            <v>1</v>
          </cell>
        </row>
        <row r="14581">
          <cell r="F14581" t="str">
            <v>HDMU6755217</v>
          </cell>
          <cell r="G14581" t="str">
            <v>GR-2019/04-0039</v>
          </cell>
          <cell r="H14581" t="str">
            <v>201811-S0054, 201903-S0023, 201812-S0021, 201810-S0121, 201803-S0004, 201809-S0012, 201712-S0039, 201812-S0028, 201809-S0026, 201811-S0075, 201811-S0042</v>
          </cell>
          <cell r="I14581" t="str">
            <v>F</v>
          </cell>
          <cell r="J14581">
            <v>23290.12</v>
          </cell>
          <cell r="K14581">
            <v>23290.12</v>
          </cell>
          <cell r="L14581">
            <v>95841.17</v>
          </cell>
          <cell r="M14581" t="str">
            <v>F</v>
          </cell>
          <cell r="N14581">
            <v>4.1151</v>
          </cell>
        </row>
        <row r="14582">
          <cell r="G14582" t="str">
            <v>GR-2019/04-0013</v>
          </cell>
        </row>
        <row r="14582">
          <cell r="I14582" t="str">
            <v>F</v>
          </cell>
          <cell r="J14582">
            <v>176.5</v>
          </cell>
          <cell r="K14582">
            <v>176.5</v>
          </cell>
          <cell r="L14582">
            <v>176.5</v>
          </cell>
          <cell r="M14582" t="str">
            <v>F</v>
          </cell>
          <cell r="N14582">
            <v>1</v>
          </cell>
        </row>
        <row r="14583">
          <cell r="G14583" t="str">
            <v>SPO-2019/05-0044</v>
          </cell>
        </row>
        <row r="14583">
          <cell r="I14583" t="str">
            <v>F</v>
          </cell>
          <cell r="J14583">
            <v>2900</v>
          </cell>
          <cell r="K14583">
            <v>2900</v>
          </cell>
          <cell r="L14583">
            <v>8700</v>
          </cell>
          <cell r="M14583" t="str">
            <v>F</v>
          </cell>
          <cell r="N14583">
            <v>3</v>
          </cell>
        </row>
        <row r="14584">
          <cell r="G14584" t="str">
            <v>GR-2019/04-0006</v>
          </cell>
        </row>
        <row r="14584">
          <cell r="I14584" t="str">
            <v>F</v>
          </cell>
          <cell r="J14584">
            <v>1586.69</v>
          </cell>
          <cell r="K14584">
            <v>1586.69</v>
          </cell>
          <cell r="L14584">
            <v>1586.69</v>
          </cell>
          <cell r="M14584" t="str">
            <v>T</v>
          </cell>
          <cell r="N14584">
            <v>1</v>
          </cell>
        </row>
        <row r="14585">
          <cell r="G14585" t="str">
            <v>SPO-2019/12-0046, SPO-2019/10-0001, SPO-2020/06-0002, SPO-2019/10-0016, SPO-2019/05-0053, SPO-2020/03-0006, SPO-2019/12-0053, SPO-2020/06-0004, SPO-2019/11-0029, SPO-2019/04-0025, SPO-2020/06-0038</v>
          </cell>
        </row>
        <row r="14585">
          <cell r="I14585" t="str">
            <v>F</v>
          </cell>
          <cell r="J14585">
            <v>624840</v>
          </cell>
          <cell r="K14585">
            <v>624840</v>
          </cell>
          <cell r="L14585">
            <v>624840</v>
          </cell>
          <cell r="M14585" t="str">
            <v>F</v>
          </cell>
          <cell r="N14585">
            <v>1</v>
          </cell>
        </row>
        <row r="14586">
          <cell r="G14586" t="str">
            <v>SPO-2019/07-0015, SPO-2019/09-0013, SPO-2019/06-0024</v>
          </cell>
        </row>
        <row r="14586">
          <cell r="I14586" t="str">
            <v>F</v>
          </cell>
          <cell r="J14586">
            <v>52865.52</v>
          </cell>
          <cell r="K14586">
            <v>52865.52</v>
          </cell>
          <cell r="L14586">
            <v>158596.56</v>
          </cell>
          <cell r="M14586" t="str">
            <v>F</v>
          </cell>
          <cell r="N14586">
            <v>3</v>
          </cell>
        </row>
        <row r="14587">
          <cell r="G14587" t="str">
            <v>GR-2019/04-0009</v>
          </cell>
        </row>
        <row r="14587">
          <cell r="I14587" t="str">
            <v>F</v>
          </cell>
          <cell r="J14587">
            <v>6977.82</v>
          </cell>
          <cell r="K14587">
            <v>6977.82</v>
          </cell>
          <cell r="L14587">
            <v>6977.82</v>
          </cell>
          <cell r="M14587" t="str">
            <v>T</v>
          </cell>
          <cell r="N14587">
            <v>1</v>
          </cell>
        </row>
        <row r="14588">
          <cell r="F14588" t="str">
            <v>TCNU1896350</v>
          </cell>
          <cell r="G14588" t="str">
            <v>GR-2019/04-0004</v>
          </cell>
        </row>
        <row r="14588">
          <cell r="I14588" t="str">
            <v>F</v>
          </cell>
          <cell r="J14588">
            <v>688.8</v>
          </cell>
          <cell r="K14588">
            <v>688.8</v>
          </cell>
          <cell r="L14588">
            <v>688.8</v>
          </cell>
          <cell r="M14588" t="str">
            <v>F</v>
          </cell>
          <cell r="N14588">
            <v>1</v>
          </cell>
        </row>
        <row r="14589">
          <cell r="G14589" t="str">
            <v>SPO-2019/05-0007, SPO-2019/05-0003, SPO-2019/05-0008</v>
          </cell>
        </row>
        <row r="14589">
          <cell r="I14589" t="str">
            <v>F</v>
          </cell>
          <cell r="J14589">
            <v>12423</v>
          </cell>
          <cell r="K14589">
            <v>12423</v>
          </cell>
          <cell r="L14589">
            <v>37269</v>
          </cell>
          <cell r="M14589" t="str">
            <v>F</v>
          </cell>
          <cell r="N14589">
            <v>3</v>
          </cell>
        </row>
        <row r="14590">
          <cell r="G14590" t="str">
            <v>GR-2019/04-0005</v>
          </cell>
        </row>
        <row r="14590">
          <cell r="I14590" t="str">
            <v>F</v>
          </cell>
          <cell r="J14590">
            <v>3661.58</v>
          </cell>
          <cell r="K14590">
            <v>3661.58</v>
          </cell>
          <cell r="L14590">
            <v>3661.58</v>
          </cell>
          <cell r="M14590" t="str">
            <v>T</v>
          </cell>
          <cell r="N14590">
            <v>1</v>
          </cell>
        </row>
        <row r="14591">
          <cell r="G14591" t="str">
            <v>GR-2019/04-0003</v>
          </cell>
        </row>
        <row r="14591">
          <cell r="I14591" t="str">
            <v>F</v>
          </cell>
          <cell r="J14591">
            <v>746.4</v>
          </cell>
          <cell r="K14591">
            <v>746.4</v>
          </cell>
          <cell r="L14591">
            <v>746.4</v>
          </cell>
          <cell r="M14591" t="str">
            <v>T</v>
          </cell>
          <cell r="N14591">
            <v>1</v>
          </cell>
        </row>
        <row r="14592">
          <cell r="G14592" t="str">
            <v>SPO-2019/06-0024</v>
          </cell>
        </row>
        <row r="14592">
          <cell r="I14592" t="str">
            <v>F</v>
          </cell>
          <cell r="J14592">
            <v>185100.06</v>
          </cell>
          <cell r="K14592">
            <v>185100.06</v>
          </cell>
          <cell r="L14592">
            <v>555300.18</v>
          </cell>
          <cell r="M14592" t="str">
            <v>F</v>
          </cell>
          <cell r="N14592">
            <v>3</v>
          </cell>
        </row>
        <row r="14593">
          <cell r="G14593" t="str">
            <v>SPO-2019/06-0024</v>
          </cell>
        </row>
        <row r="14593">
          <cell r="I14593" t="str">
            <v>F</v>
          </cell>
          <cell r="J14593">
            <v>16146</v>
          </cell>
          <cell r="K14593">
            <v>16146</v>
          </cell>
          <cell r="L14593">
            <v>48438</v>
          </cell>
          <cell r="M14593" t="str">
            <v>F</v>
          </cell>
          <cell r="N14593">
            <v>3</v>
          </cell>
        </row>
        <row r="14594">
          <cell r="F14594" t="str">
            <v>HMMU6251220</v>
          </cell>
          <cell r="G14594" t="str">
            <v>GR-2019/04-0038</v>
          </cell>
          <cell r="H14594" t="str">
            <v>201803-S0014, 201809-S0042, 201810-S0043</v>
          </cell>
          <cell r="I14594" t="str">
            <v>F</v>
          </cell>
          <cell r="J14594">
            <v>15879.99</v>
          </cell>
          <cell r="K14594">
            <v>15879.99</v>
          </cell>
          <cell r="L14594">
            <v>65347.75</v>
          </cell>
          <cell r="M14594" t="str">
            <v>F</v>
          </cell>
          <cell r="N14594">
            <v>4.1151</v>
          </cell>
        </row>
        <row r="14595">
          <cell r="F14595" t="str">
            <v>HMMU6273975</v>
          </cell>
          <cell r="G14595" t="str">
            <v>GR-2019/04-0040</v>
          </cell>
          <cell r="H14595" t="str">
            <v>201810-S0043, 201712-S0040, 201810-S0024, 201806-S0002</v>
          </cell>
          <cell r="I14595" t="str">
            <v>F</v>
          </cell>
          <cell r="J14595">
            <v>17435.12</v>
          </cell>
          <cell r="K14595">
            <v>17435.12</v>
          </cell>
          <cell r="L14595">
            <v>71747.26</v>
          </cell>
          <cell r="M14595" t="str">
            <v>F</v>
          </cell>
          <cell r="N14595">
            <v>4.1151</v>
          </cell>
        </row>
        <row r="14596">
          <cell r="I14596" t="str">
            <v>F</v>
          </cell>
          <cell r="J14596">
            <v>48000</v>
          </cell>
          <cell r="K14596">
            <v>48000</v>
          </cell>
          <cell r="L14596">
            <v>144000</v>
          </cell>
          <cell r="M14596" t="str">
            <v>F</v>
          </cell>
          <cell r="N14596">
            <v>3</v>
          </cell>
        </row>
        <row r="14597">
          <cell r="G14597" t="str">
            <v>SPO-2019/05-0016, SPO-2019/06-0015</v>
          </cell>
        </row>
        <row r="14597">
          <cell r="I14597" t="str">
            <v>F</v>
          </cell>
          <cell r="J14597">
            <v>145892</v>
          </cell>
          <cell r="K14597">
            <v>145892</v>
          </cell>
          <cell r="L14597">
            <v>437676</v>
          </cell>
          <cell r="M14597" t="str">
            <v>F</v>
          </cell>
          <cell r="N14597">
            <v>3</v>
          </cell>
        </row>
        <row r="14598">
          <cell r="G14598" t="str">
            <v>SPO-2019/04-0017</v>
          </cell>
        </row>
        <row r="14598">
          <cell r="I14598" t="str">
            <v>F</v>
          </cell>
          <cell r="J14598">
            <v>1034</v>
          </cell>
          <cell r="K14598">
            <v>1034</v>
          </cell>
          <cell r="L14598">
            <v>3102</v>
          </cell>
          <cell r="M14598" t="str">
            <v>F</v>
          </cell>
          <cell r="N14598">
            <v>3</v>
          </cell>
        </row>
        <row r="14599">
          <cell r="G14599" t="str">
            <v>GR-2019/03-0051</v>
          </cell>
        </row>
        <row r="14599">
          <cell r="I14599" t="str">
            <v>F</v>
          </cell>
          <cell r="J14599">
            <v>4457.75</v>
          </cell>
          <cell r="K14599">
            <v>4457.75</v>
          </cell>
          <cell r="L14599">
            <v>4457.75</v>
          </cell>
          <cell r="M14599" t="str">
            <v>T</v>
          </cell>
          <cell r="N14599">
            <v>1</v>
          </cell>
        </row>
        <row r="14600">
          <cell r="G14600" t="str">
            <v>GR-2019/03-0050</v>
          </cell>
        </row>
        <row r="14600">
          <cell r="I14600" t="str">
            <v>F</v>
          </cell>
          <cell r="J14600">
            <v>120.12</v>
          </cell>
          <cell r="K14600">
            <v>120.12</v>
          </cell>
          <cell r="L14600">
            <v>120.12</v>
          </cell>
          <cell r="M14600" t="str">
            <v>T</v>
          </cell>
          <cell r="N14600">
            <v>1</v>
          </cell>
        </row>
        <row r="14601">
          <cell r="G14601" t="str">
            <v>SPO-2019/06-0024</v>
          </cell>
        </row>
        <row r="14601">
          <cell r="I14601" t="str">
            <v>F</v>
          </cell>
          <cell r="J14601">
            <v>92320</v>
          </cell>
          <cell r="K14601">
            <v>92320</v>
          </cell>
          <cell r="L14601">
            <v>276960</v>
          </cell>
          <cell r="M14601" t="str">
            <v>F</v>
          </cell>
          <cell r="N14601">
            <v>3</v>
          </cell>
        </row>
        <row r="14602">
          <cell r="G14602" t="str">
            <v>SPO-2019/05-0030</v>
          </cell>
        </row>
        <row r="14602">
          <cell r="I14602" t="str">
            <v>F</v>
          </cell>
          <cell r="J14602">
            <v>2700</v>
          </cell>
          <cell r="K14602">
            <v>2700</v>
          </cell>
          <cell r="L14602">
            <v>8100</v>
          </cell>
          <cell r="M14602" t="str">
            <v>F</v>
          </cell>
          <cell r="N14602">
            <v>3</v>
          </cell>
        </row>
        <row r="14603">
          <cell r="G14603" t="str">
            <v>SPO-2019/05-0039, SPO-2019/12-0018, SPO-2019/12-0045, SPO-2019/05-0011</v>
          </cell>
        </row>
        <row r="14603">
          <cell r="I14603" t="str">
            <v>F</v>
          </cell>
          <cell r="J14603">
            <v>34654</v>
          </cell>
          <cell r="K14603">
            <v>34654</v>
          </cell>
          <cell r="L14603">
            <v>103962</v>
          </cell>
          <cell r="M14603" t="str">
            <v>F</v>
          </cell>
          <cell r="N14603">
            <v>3</v>
          </cell>
        </row>
        <row r="14604">
          <cell r="G14604" t="str">
            <v>GR-2019/03-0029</v>
          </cell>
        </row>
        <row r="14604">
          <cell r="I14604" t="str">
            <v>F</v>
          </cell>
          <cell r="J14604">
            <v>19.56</v>
          </cell>
          <cell r="K14604">
            <v>19.56</v>
          </cell>
          <cell r="L14604">
            <v>19.56</v>
          </cell>
          <cell r="M14604" t="str">
            <v>T</v>
          </cell>
          <cell r="N14604">
            <v>1</v>
          </cell>
        </row>
        <row r="14605">
          <cell r="G14605" t="str">
            <v>GR-2019/03-0049</v>
          </cell>
        </row>
        <row r="14605">
          <cell r="I14605" t="str">
            <v>F</v>
          </cell>
          <cell r="J14605">
            <v>500.98</v>
          </cell>
          <cell r="K14605">
            <v>500.98</v>
          </cell>
          <cell r="L14605">
            <v>500.98</v>
          </cell>
          <cell r="M14605" t="str">
            <v>T</v>
          </cell>
          <cell r="N14605">
            <v>1</v>
          </cell>
        </row>
        <row r="14606">
          <cell r="G14606" t="str">
            <v>GR-2019/03-0048</v>
          </cell>
        </row>
        <row r="14606">
          <cell r="I14606" t="str">
            <v>F</v>
          </cell>
          <cell r="J14606">
            <v>2397.3</v>
          </cell>
          <cell r="K14606">
            <v>2397.3</v>
          </cell>
          <cell r="L14606">
            <v>2397.3</v>
          </cell>
          <cell r="M14606" t="str">
            <v>T</v>
          </cell>
          <cell r="N14606">
            <v>1</v>
          </cell>
        </row>
        <row r="14607">
          <cell r="G14607" t="str">
            <v>SPO-2019/05-0024</v>
          </cell>
        </row>
        <row r="14607">
          <cell r="I14607" t="str">
            <v>F</v>
          </cell>
          <cell r="J14607">
            <v>9800</v>
          </cell>
          <cell r="K14607">
            <v>9800</v>
          </cell>
          <cell r="L14607">
            <v>9800</v>
          </cell>
          <cell r="M14607" t="str">
            <v>F</v>
          </cell>
          <cell r="N14607">
            <v>1</v>
          </cell>
        </row>
        <row r="14608">
          <cell r="G14608" t="str">
            <v>SPO-2019/06-0039, SPO-2019/06-0002, SPO-2019/05-0017</v>
          </cell>
        </row>
        <row r="14608">
          <cell r="I14608" t="str">
            <v>F</v>
          </cell>
          <cell r="J14608">
            <v>148430</v>
          </cell>
          <cell r="K14608">
            <v>148430</v>
          </cell>
          <cell r="L14608">
            <v>445290</v>
          </cell>
          <cell r="M14608" t="str">
            <v>F</v>
          </cell>
          <cell r="N14608">
            <v>3</v>
          </cell>
        </row>
        <row r="14609">
          <cell r="G14609" t="str">
            <v>SPO-2019/05-0031, SPO-2019/06-0024, SPO-2019/05-0029</v>
          </cell>
        </row>
        <row r="14609">
          <cell r="I14609" t="str">
            <v>F</v>
          </cell>
          <cell r="J14609">
            <v>90632</v>
          </cell>
          <cell r="K14609">
            <v>90632</v>
          </cell>
          <cell r="L14609">
            <v>271896</v>
          </cell>
          <cell r="M14609" t="str">
            <v>F</v>
          </cell>
          <cell r="N14609">
            <v>3</v>
          </cell>
        </row>
        <row r="14610">
          <cell r="G14610" t="str">
            <v>GR-2019/03-0047</v>
          </cell>
        </row>
        <row r="14610">
          <cell r="I14610" t="str">
            <v>F</v>
          </cell>
          <cell r="J14610">
            <v>3880</v>
          </cell>
          <cell r="K14610">
            <v>3880</v>
          </cell>
          <cell r="L14610">
            <v>3880</v>
          </cell>
          <cell r="M14610" t="str">
            <v>T</v>
          </cell>
          <cell r="N14610">
            <v>1</v>
          </cell>
        </row>
        <row r="14611">
          <cell r="G14611" t="str">
            <v>SPO-2019/05-0016</v>
          </cell>
        </row>
        <row r="14611">
          <cell r="I14611" t="str">
            <v>F</v>
          </cell>
          <cell r="J14611">
            <v>66000</v>
          </cell>
          <cell r="K14611">
            <v>66000</v>
          </cell>
          <cell r="L14611">
            <v>198000</v>
          </cell>
          <cell r="M14611" t="str">
            <v>F</v>
          </cell>
          <cell r="N14611">
            <v>3</v>
          </cell>
        </row>
        <row r="14612">
          <cell r="I14612" t="str">
            <v>T</v>
          </cell>
          <cell r="J14612">
            <v>0</v>
          </cell>
          <cell r="K14612">
            <v>0</v>
          </cell>
          <cell r="L14612">
            <v>0</v>
          </cell>
          <cell r="M14612" t="str">
            <v>F</v>
          </cell>
          <cell r="N14612">
            <v>3</v>
          </cell>
        </row>
        <row r="14613">
          <cell r="G14613" t="str">
            <v>SPO-2019/05-0054</v>
          </cell>
        </row>
        <row r="14613">
          <cell r="I14613" t="str">
            <v>F</v>
          </cell>
          <cell r="J14613">
            <v>113280</v>
          </cell>
          <cell r="K14613">
            <v>113280</v>
          </cell>
          <cell r="L14613">
            <v>339840</v>
          </cell>
          <cell r="M14613" t="str">
            <v>F</v>
          </cell>
          <cell r="N14613">
            <v>3</v>
          </cell>
        </row>
        <row r="14614">
          <cell r="G14614" t="str">
            <v>SPO-2019/05-0031, SPO-2019/05-0029</v>
          </cell>
        </row>
        <row r="14614">
          <cell r="I14614" t="str">
            <v>F</v>
          </cell>
          <cell r="J14614">
            <v>67258</v>
          </cell>
          <cell r="K14614">
            <v>67258</v>
          </cell>
          <cell r="L14614">
            <v>201774</v>
          </cell>
          <cell r="M14614" t="str">
            <v>F</v>
          </cell>
          <cell r="N14614">
            <v>3</v>
          </cell>
        </row>
        <row r="14615">
          <cell r="I14615" t="str">
            <v>F</v>
          </cell>
          <cell r="J14615">
            <v>24120</v>
          </cell>
          <cell r="K14615">
            <v>24120</v>
          </cell>
          <cell r="L14615">
            <v>72360</v>
          </cell>
          <cell r="M14615" t="str">
            <v>F</v>
          </cell>
          <cell r="N14615">
            <v>3</v>
          </cell>
        </row>
        <row r="14616">
          <cell r="G14616" t="str">
            <v>SPO-2019/05-0001, SPO-2019/11-0007, SPO-2019/11-0009, SPO-2019/09-0024, SPO-2019/11-0033, SPO-2019/09-0043, SPO-2019/11-0008, SPO-2019/04-0019</v>
          </cell>
        </row>
        <row r="14616">
          <cell r="I14616" t="str">
            <v>F</v>
          </cell>
          <cell r="J14616">
            <v>317625</v>
          </cell>
          <cell r="K14616">
            <v>317625</v>
          </cell>
          <cell r="L14616">
            <v>952875</v>
          </cell>
          <cell r="M14616" t="str">
            <v>F</v>
          </cell>
          <cell r="N14616">
            <v>3</v>
          </cell>
        </row>
        <row r="14617">
          <cell r="I14617" t="str">
            <v>F</v>
          </cell>
          <cell r="J14617">
            <v>81000</v>
          </cell>
          <cell r="K14617">
            <v>81000</v>
          </cell>
          <cell r="L14617">
            <v>243000</v>
          </cell>
          <cell r="M14617" t="str">
            <v>F</v>
          </cell>
          <cell r="N14617">
            <v>3</v>
          </cell>
        </row>
        <row r="14618">
          <cell r="G14618" t="str">
            <v>SPO-2019/04-0030</v>
          </cell>
        </row>
        <row r="14618">
          <cell r="I14618" t="str">
            <v>F</v>
          </cell>
          <cell r="J14618">
            <v>2704</v>
          </cell>
          <cell r="K14618">
            <v>2704</v>
          </cell>
          <cell r="L14618">
            <v>8112</v>
          </cell>
          <cell r="M14618" t="str">
            <v>F</v>
          </cell>
          <cell r="N14618">
            <v>3</v>
          </cell>
        </row>
        <row r="14619">
          <cell r="G14619" t="str">
            <v>SPO-2019/05-0038, SPO-2019/05-0013, SPO-2019/04-0028, SPO-2019/08-0018, SPO-2019/04-0024, SPO-2019/07-0012, SPO-2019/12-0049, SPO-2019/05-0008, SPO-2019/05-0050, SPO-2019/07-0007, SPO-2019/06-0017, SPO-2019/12-0021</v>
          </cell>
        </row>
        <row r="14619">
          <cell r="I14619" t="str">
            <v>F</v>
          </cell>
          <cell r="J14619">
            <v>130632.37</v>
          </cell>
          <cell r="K14619">
            <v>130632.37</v>
          </cell>
          <cell r="L14619">
            <v>391897.11</v>
          </cell>
          <cell r="M14619" t="str">
            <v>F</v>
          </cell>
          <cell r="N14619">
            <v>3</v>
          </cell>
        </row>
        <row r="14620">
          <cell r="G14620" t="str">
            <v>SPO-2019/04-0015, SPO-2019/11-0012</v>
          </cell>
        </row>
        <row r="14620">
          <cell r="I14620" t="str">
            <v>F</v>
          </cell>
          <cell r="J14620">
            <v>580</v>
          </cell>
          <cell r="K14620">
            <v>580</v>
          </cell>
          <cell r="L14620">
            <v>1740</v>
          </cell>
          <cell r="M14620" t="str">
            <v>F</v>
          </cell>
          <cell r="N14620">
            <v>3</v>
          </cell>
        </row>
        <row r="14621">
          <cell r="G14621" t="str">
            <v>SPO-2019/05-0046</v>
          </cell>
        </row>
        <row r="14621">
          <cell r="I14621" t="str">
            <v>F</v>
          </cell>
          <cell r="J14621">
            <v>3385</v>
          </cell>
          <cell r="K14621">
            <v>3385</v>
          </cell>
          <cell r="L14621">
            <v>10155</v>
          </cell>
          <cell r="M14621" t="str">
            <v>F</v>
          </cell>
          <cell r="N14621">
            <v>3</v>
          </cell>
        </row>
        <row r="14622">
          <cell r="G14622" t="str">
            <v>SPO-2019/05-0029, SPO-2019/05-0031</v>
          </cell>
        </row>
        <row r="14622">
          <cell r="I14622" t="str">
            <v>F</v>
          </cell>
          <cell r="J14622">
            <v>53180</v>
          </cell>
          <cell r="K14622">
            <v>53180</v>
          </cell>
          <cell r="L14622">
            <v>159540</v>
          </cell>
          <cell r="M14622" t="str">
            <v>F</v>
          </cell>
          <cell r="N14622">
            <v>3</v>
          </cell>
        </row>
        <row r="14623">
          <cell r="G14623" t="str">
            <v>SPO-2019/05-0042, SPO-2019/04-0039</v>
          </cell>
        </row>
        <row r="14623">
          <cell r="I14623" t="str">
            <v>F</v>
          </cell>
          <cell r="J14623">
            <v>32560</v>
          </cell>
          <cell r="K14623">
            <v>32560</v>
          </cell>
          <cell r="L14623">
            <v>97680</v>
          </cell>
          <cell r="M14623" t="str">
            <v>F</v>
          </cell>
          <cell r="N14623">
            <v>3</v>
          </cell>
        </row>
        <row r="14624">
          <cell r="G14624" t="str">
            <v>GR-2019/03-0039</v>
          </cell>
        </row>
        <row r="14624">
          <cell r="I14624" t="str">
            <v>F</v>
          </cell>
          <cell r="J14624">
            <v>745.19</v>
          </cell>
          <cell r="K14624">
            <v>745.19</v>
          </cell>
          <cell r="L14624">
            <v>745.19</v>
          </cell>
          <cell r="M14624" t="str">
            <v>T</v>
          </cell>
          <cell r="N14624">
            <v>1</v>
          </cell>
        </row>
        <row r="14625">
          <cell r="G14625" t="str">
            <v>SPO-2019/06-0016, SPO-2019/06-0014, SPO-2019/08-0032</v>
          </cell>
        </row>
        <row r="14625">
          <cell r="I14625" t="str">
            <v>F</v>
          </cell>
          <cell r="J14625">
            <v>19130.6</v>
          </cell>
          <cell r="K14625">
            <v>19130.6</v>
          </cell>
          <cell r="L14625">
            <v>57391.8</v>
          </cell>
          <cell r="M14625" t="str">
            <v>F</v>
          </cell>
          <cell r="N14625">
            <v>3</v>
          </cell>
        </row>
        <row r="14626">
          <cell r="I14626" t="str">
            <v>F</v>
          </cell>
          <cell r="J14626">
            <v>834.6</v>
          </cell>
          <cell r="K14626">
            <v>834.6</v>
          </cell>
          <cell r="L14626">
            <v>2503.8</v>
          </cell>
          <cell r="M14626" t="str">
            <v>F</v>
          </cell>
          <cell r="N14626">
            <v>3</v>
          </cell>
        </row>
        <row r="14627">
          <cell r="G14627" t="str">
            <v>GR-2019/03-0038</v>
          </cell>
        </row>
        <row r="14627">
          <cell r="I14627" t="str">
            <v>F</v>
          </cell>
          <cell r="J14627">
            <v>1383.19</v>
          </cell>
          <cell r="K14627">
            <v>1383.19</v>
          </cell>
          <cell r="L14627">
            <v>1383.19</v>
          </cell>
          <cell r="M14627" t="str">
            <v>T</v>
          </cell>
          <cell r="N14627">
            <v>1</v>
          </cell>
        </row>
        <row r="14628">
          <cell r="G14628" t="str">
            <v>SPO-2019/04-0015, SPO-2019/07-0006</v>
          </cell>
        </row>
        <row r="14628">
          <cell r="I14628" t="str">
            <v>F</v>
          </cell>
          <cell r="J14628">
            <v>1425.6</v>
          </cell>
          <cell r="K14628">
            <v>1425.6</v>
          </cell>
          <cell r="L14628">
            <v>4276.8</v>
          </cell>
          <cell r="M14628" t="str">
            <v>F</v>
          </cell>
          <cell r="N14628">
            <v>3</v>
          </cell>
        </row>
        <row r="14629">
          <cell r="G14629" t="str">
            <v>SPO-2019/04-0008</v>
          </cell>
        </row>
        <row r="14629">
          <cell r="I14629" t="str">
            <v>F</v>
          </cell>
          <cell r="J14629">
            <v>43200</v>
          </cell>
          <cell r="K14629">
            <v>43200</v>
          </cell>
          <cell r="L14629">
            <v>43200</v>
          </cell>
          <cell r="M14629" t="str">
            <v>F</v>
          </cell>
          <cell r="N14629">
            <v>1</v>
          </cell>
        </row>
        <row r="14630">
          <cell r="F14630" t="str">
            <v>HMMU6210365</v>
          </cell>
          <cell r="G14630" t="str">
            <v>GR-2019/04-0012</v>
          </cell>
          <cell r="H14630" t="str">
            <v>201902-S0006</v>
          </cell>
          <cell r="I14630" t="str">
            <v>F</v>
          </cell>
          <cell r="J14630">
            <v>19655.36</v>
          </cell>
          <cell r="K14630">
            <v>19655.36</v>
          </cell>
          <cell r="L14630">
            <v>80856.25</v>
          </cell>
          <cell r="M14630" t="str">
            <v>F</v>
          </cell>
          <cell r="N14630">
            <v>4.1137</v>
          </cell>
        </row>
        <row r="14631">
          <cell r="G14631" t="str">
            <v>GR-2019/03-0037</v>
          </cell>
        </row>
        <row r="14631">
          <cell r="I14631" t="str">
            <v>F</v>
          </cell>
          <cell r="J14631">
            <v>11536.78</v>
          </cell>
          <cell r="K14631">
            <v>11536.78</v>
          </cell>
          <cell r="L14631">
            <v>11536.78</v>
          </cell>
          <cell r="M14631" t="str">
            <v>T</v>
          </cell>
          <cell r="N14631">
            <v>1</v>
          </cell>
        </row>
        <row r="14632">
          <cell r="G14632" t="str">
            <v>GR-2019/03-0036</v>
          </cell>
        </row>
        <row r="14632">
          <cell r="I14632" t="str">
            <v>F</v>
          </cell>
          <cell r="J14632">
            <v>168.24</v>
          </cell>
          <cell r="K14632">
            <v>168.24</v>
          </cell>
          <cell r="L14632">
            <v>168.24</v>
          </cell>
          <cell r="M14632" t="str">
            <v>T</v>
          </cell>
          <cell r="N14632">
            <v>1</v>
          </cell>
        </row>
        <row r="14633">
          <cell r="G14633" t="str">
            <v>GR-2019/04-0008</v>
          </cell>
        </row>
        <row r="14633">
          <cell r="I14633" t="str">
            <v>F</v>
          </cell>
          <cell r="J14633">
            <v>121.37</v>
          </cell>
          <cell r="K14633">
            <v>121.37</v>
          </cell>
          <cell r="L14633">
            <v>121.37</v>
          </cell>
          <cell r="M14633" t="str">
            <v>F</v>
          </cell>
          <cell r="N14633">
            <v>1</v>
          </cell>
        </row>
        <row r="14634">
          <cell r="F14634" t="str">
            <v>HDMU6810211</v>
          </cell>
          <cell r="G14634" t="str">
            <v>GR-2019/04-0007</v>
          </cell>
          <cell r="H14634" t="str">
            <v>201812-S0041, 201810-S0056, 201902-S0018</v>
          </cell>
          <cell r="I14634" t="str">
            <v>F</v>
          </cell>
          <cell r="J14634">
            <v>17826.26</v>
          </cell>
          <cell r="K14634">
            <v>17826.26</v>
          </cell>
          <cell r="L14634">
            <v>73577.89</v>
          </cell>
          <cell r="M14634" t="str">
            <v>F</v>
          </cell>
          <cell r="N14634">
            <v>4.1275</v>
          </cell>
        </row>
        <row r="14635">
          <cell r="G14635" t="str">
            <v>GR-2019/03-0015</v>
          </cell>
        </row>
        <row r="14635">
          <cell r="I14635" t="str">
            <v>F</v>
          </cell>
          <cell r="J14635">
            <v>58.8</v>
          </cell>
          <cell r="K14635">
            <v>58.8</v>
          </cell>
          <cell r="L14635">
            <v>58.8</v>
          </cell>
          <cell r="M14635" t="str">
            <v>F</v>
          </cell>
          <cell r="N14635">
            <v>1</v>
          </cell>
        </row>
        <row r="14636">
          <cell r="F14636" t="str">
            <v>HMMU6168183</v>
          </cell>
          <cell r="G14636" t="str">
            <v>GR-2019/04-0002</v>
          </cell>
          <cell r="H14636" t="str">
            <v>201812-S0048, 201902-S0021, 201810-S0099, 201807-S0007</v>
          </cell>
          <cell r="I14636" t="str">
            <v>F</v>
          </cell>
          <cell r="J14636">
            <v>20768.58</v>
          </cell>
          <cell r="K14636">
            <v>20768.58</v>
          </cell>
          <cell r="L14636">
            <v>85722.31</v>
          </cell>
          <cell r="M14636" t="str">
            <v>F</v>
          </cell>
          <cell r="N14636">
            <v>4.1275</v>
          </cell>
        </row>
        <row r="14637">
          <cell r="F14637" t="str">
            <v>KMTU9315413</v>
          </cell>
          <cell r="G14637" t="str">
            <v>GR-2019/03-0032</v>
          </cell>
          <cell r="H14637" t="str">
            <v>201811-S0056</v>
          </cell>
          <cell r="I14637" t="str">
            <v>F</v>
          </cell>
          <cell r="J14637">
            <v>296219.39</v>
          </cell>
          <cell r="K14637">
            <v>296219.39</v>
          </cell>
          <cell r="L14637">
            <v>296219.39</v>
          </cell>
          <cell r="M14637" t="str">
            <v>F</v>
          </cell>
          <cell r="N14637">
            <v>1</v>
          </cell>
        </row>
        <row r="14638">
          <cell r="G14638" t="str">
            <v>GR-2019/03-0035</v>
          </cell>
        </row>
        <row r="14638">
          <cell r="I14638" t="str">
            <v>F</v>
          </cell>
          <cell r="J14638">
            <v>1647.88</v>
          </cell>
          <cell r="K14638">
            <v>1647.88</v>
          </cell>
          <cell r="L14638">
            <v>1647.88</v>
          </cell>
          <cell r="M14638" t="str">
            <v>T</v>
          </cell>
          <cell r="N14638">
            <v>1</v>
          </cell>
        </row>
        <row r="14639">
          <cell r="F14639" t="str">
            <v>KMTU9315413</v>
          </cell>
          <cell r="G14639" t="str">
            <v>GR-2019/03-0031</v>
          </cell>
          <cell r="H14639" t="str">
            <v>201808-S0012, 201901-S0020, 201810-S0071, 201812-S0007</v>
          </cell>
          <cell r="I14639" t="str">
            <v>F</v>
          </cell>
          <cell r="J14639">
            <v>31672.8</v>
          </cell>
          <cell r="K14639">
            <v>31672.8</v>
          </cell>
          <cell r="L14639">
            <v>31672.8</v>
          </cell>
          <cell r="M14639" t="str">
            <v>F</v>
          </cell>
          <cell r="N14639">
            <v>1</v>
          </cell>
        </row>
        <row r="14640">
          <cell r="F14640" t="str">
            <v>KMTU9315413</v>
          </cell>
        </row>
        <row r="14640">
          <cell r="I14640" t="str">
            <v>T</v>
          </cell>
          <cell r="J14640">
            <v>0</v>
          </cell>
          <cell r="K14640">
            <v>0</v>
          </cell>
          <cell r="L14640">
            <v>0</v>
          </cell>
          <cell r="M14640" t="str">
            <v>F</v>
          </cell>
          <cell r="N14640">
            <v>1</v>
          </cell>
        </row>
        <row r="14641">
          <cell r="G14641" t="str">
            <v>GR-2019/03-0034</v>
          </cell>
        </row>
        <row r="14641">
          <cell r="I14641" t="str">
            <v>F</v>
          </cell>
          <cell r="J14641">
            <v>673.08</v>
          </cell>
          <cell r="K14641">
            <v>673.08</v>
          </cell>
          <cell r="L14641">
            <v>673.08</v>
          </cell>
          <cell r="M14641" t="str">
            <v>T</v>
          </cell>
          <cell r="N14641">
            <v>1</v>
          </cell>
        </row>
        <row r="14642">
          <cell r="G14642" t="str">
            <v>SPO-2019/06-0012, SPO-2019/05-0064</v>
          </cell>
        </row>
        <row r="14642">
          <cell r="I14642" t="str">
            <v>F</v>
          </cell>
          <cell r="J14642">
            <v>0</v>
          </cell>
          <cell r="K14642">
            <v>0</v>
          </cell>
          <cell r="L14642">
            <v>0</v>
          </cell>
          <cell r="M14642" t="str">
            <v>F</v>
          </cell>
          <cell r="N14642">
            <v>1</v>
          </cell>
        </row>
        <row r="14643">
          <cell r="F14643" t="str">
            <v>KMTU9315413</v>
          </cell>
          <cell r="G14643" t="str">
            <v>GR-2019/03-0030</v>
          </cell>
          <cell r="H14643" t="str">
            <v>201812-S0033, 201902-S0013, 201811-S0049, 201810-S0118, 201812-S0011, 201803-S0020</v>
          </cell>
          <cell r="I14643" t="str">
            <v>F</v>
          </cell>
          <cell r="J14643">
            <v>216666.48</v>
          </cell>
          <cell r="K14643">
            <v>216666.48</v>
          </cell>
          <cell r="L14643">
            <v>216666.48</v>
          </cell>
          <cell r="M14643" t="str">
            <v>F</v>
          </cell>
          <cell r="N14643">
            <v>1</v>
          </cell>
        </row>
        <row r="14644">
          <cell r="F14644" t="str">
            <v>CAIU9985110</v>
          </cell>
          <cell r="G14644" t="str">
            <v>GR-2019/04-0011</v>
          </cell>
          <cell r="H14644" t="str">
            <v>201811-S0075</v>
          </cell>
          <cell r="I14644" t="str">
            <v>F</v>
          </cell>
          <cell r="J14644">
            <v>21353.88</v>
          </cell>
          <cell r="K14644">
            <v>21353.88</v>
          </cell>
          <cell r="L14644">
            <v>87843.46</v>
          </cell>
          <cell r="M14644" t="str">
            <v>F</v>
          </cell>
          <cell r="N14644">
            <v>4.1137</v>
          </cell>
        </row>
        <row r="14645">
          <cell r="F14645" t="str">
            <v>UETU5019470</v>
          </cell>
          <cell r="G14645" t="str">
            <v>GR-2019/04-0010</v>
          </cell>
          <cell r="H14645" t="str">
            <v>201812-S0021, 201809-S0026, 201809-S0012, 201811-S0075, 201809-S0037, 201809-S0001, 201810-S0121, 201903-S0023, 201712-S0039</v>
          </cell>
          <cell r="I14645" t="str">
            <v>F</v>
          </cell>
          <cell r="J14645">
            <v>19849.65</v>
          </cell>
          <cell r="K14645">
            <v>19849.65</v>
          </cell>
          <cell r="L14645">
            <v>81655.51</v>
          </cell>
          <cell r="M14645" t="str">
            <v>F</v>
          </cell>
          <cell r="N14645">
            <v>4.1137</v>
          </cell>
        </row>
        <row r="14646">
          <cell r="G14646" t="str">
            <v>GR-2019/03-0033</v>
          </cell>
        </row>
        <row r="14646">
          <cell r="I14646" t="str">
            <v>F</v>
          </cell>
          <cell r="J14646">
            <v>389.73</v>
          </cell>
          <cell r="K14646">
            <v>389.73</v>
          </cell>
          <cell r="L14646">
            <v>389.73</v>
          </cell>
          <cell r="M14646" t="str">
            <v>T</v>
          </cell>
          <cell r="N14646">
            <v>1</v>
          </cell>
        </row>
        <row r="14647">
          <cell r="G14647" t="str">
            <v>GR-2019/04-0078</v>
          </cell>
        </row>
        <row r="14647">
          <cell r="I14647" t="str">
            <v>F</v>
          </cell>
          <cell r="J14647">
            <v>38.59</v>
          </cell>
          <cell r="K14647">
            <v>38.59</v>
          </cell>
          <cell r="L14647">
            <v>38.59</v>
          </cell>
          <cell r="M14647" t="str">
            <v>F</v>
          </cell>
          <cell r="N14647">
            <v>1</v>
          </cell>
        </row>
        <row r="14648">
          <cell r="G14648" t="str">
            <v>SPO-2019/05-0003, SPO-2019/04-0021</v>
          </cell>
        </row>
        <row r="14648">
          <cell r="I14648" t="str">
            <v>F</v>
          </cell>
          <cell r="J14648">
            <v>3422.25</v>
          </cell>
          <cell r="K14648">
            <v>3422.25</v>
          </cell>
          <cell r="L14648">
            <v>10266.75</v>
          </cell>
          <cell r="M14648" t="str">
            <v>F</v>
          </cell>
          <cell r="N14648">
            <v>3</v>
          </cell>
        </row>
        <row r="14649">
          <cell r="G14649" t="str">
            <v>SPO-2019/07-0008, SPO-2019/06-0019</v>
          </cell>
        </row>
        <row r="14649">
          <cell r="I14649" t="str">
            <v>F</v>
          </cell>
          <cell r="J14649">
            <v>24289</v>
          </cell>
          <cell r="K14649">
            <v>24289</v>
          </cell>
          <cell r="L14649">
            <v>72867</v>
          </cell>
          <cell r="M14649" t="str">
            <v>F</v>
          </cell>
          <cell r="N14649">
            <v>3</v>
          </cell>
        </row>
        <row r="14650">
          <cell r="G14650" t="str">
            <v>SPO-2019/05-0055</v>
          </cell>
        </row>
        <row r="14650">
          <cell r="I14650" t="str">
            <v>F</v>
          </cell>
          <cell r="J14650">
            <v>0</v>
          </cell>
          <cell r="K14650">
            <v>0</v>
          </cell>
          <cell r="L14650">
            <v>0</v>
          </cell>
          <cell r="M14650" t="str">
            <v>F</v>
          </cell>
          <cell r="N14650">
            <v>3</v>
          </cell>
        </row>
        <row r="14651">
          <cell r="G14651" t="str">
            <v>SPO-2019/04-0036</v>
          </cell>
        </row>
        <row r="14651">
          <cell r="I14651" t="str">
            <v>F</v>
          </cell>
          <cell r="J14651">
            <v>1943.88</v>
          </cell>
          <cell r="K14651">
            <v>1943.88</v>
          </cell>
          <cell r="L14651">
            <v>5831.64</v>
          </cell>
          <cell r="M14651" t="str">
            <v>F</v>
          </cell>
          <cell r="N14651">
            <v>3</v>
          </cell>
        </row>
        <row r="14652">
          <cell r="G14652" t="str">
            <v>GR-2019/03-0020</v>
          </cell>
        </row>
        <row r="14652">
          <cell r="I14652" t="str">
            <v>F</v>
          </cell>
          <cell r="J14652">
            <v>28.04</v>
          </cell>
          <cell r="K14652">
            <v>28.04</v>
          </cell>
          <cell r="L14652">
            <v>28.04</v>
          </cell>
          <cell r="M14652" t="str">
            <v>T</v>
          </cell>
          <cell r="N14652">
            <v>1</v>
          </cell>
        </row>
        <row r="14653">
          <cell r="G14653" t="str">
            <v>SPO-2019/07-0015</v>
          </cell>
        </row>
        <row r="14653">
          <cell r="I14653" t="str">
            <v>F</v>
          </cell>
          <cell r="J14653">
            <v>17145.6</v>
          </cell>
          <cell r="K14653">
            <v>17145.6</v>
          </cell>
          <cell r="L14653">
            <v>51436.8</v>
          </cell>
          <cell r="M14653" t="str">
            <v>F</v>
          </cell>
          <cell r="N14653">
            <v>3</v>
          </cell>
        </row>
        <row r="14654">
          <cell r="G14654" t="str">
            <v>SPO-2019/05-0031, SPO-2019/05-0029</v>
          </cell>
        </row>
        <row r="14654">
          <cell r="I14654" t="str">
            <v>F</v>
          </cell>
          <cell r="J14654">
            <v>72771</v>
          </cell>
          <cell r="K14654">
            <v>72771</v>
          </cell>
          <cell r="L14654">
            <v>218313</v>
          </cell>
          <cell r="M14654" t="str">
            <v>F</v>
          </cell>
          <cell r="N14654">
            <v>3</v>
          </cell>
        </row>
        <row r="14655">
          <cell r="G14655" t="str">
            <v>SPO-2019/09-0029</v>
          </cell>
        </row>
        <row r="14655">
          <cell r="I14655" t="str">
            <v>F</v>
          </cell>
          <cell r="J14655">
            <v>12960</v>
          </cell>
          <cell r="K14655">
            <v>12960</v>
          </cell>
          <cell r="L14655">
            <v>38880</v>
          </cell>
          <cell r="M14655" t="str">
            <v>F</v>
          </cell>
          <cell r="N14655">
            <v>3</v>
          </cell>
        </row>
        <row r="14656">
          <cell r="G14656" t="str">
            <v>SPO-2019/05-0056</v>
          </cell>
        </row>
        <row r="14656">
          <cell r="I14656" t="str">
            <v>F</v>
          </cell>
          <cell r="J14656">
            <v>10650</v>
          </cell>
          <cell r="K14656">
            <v>10650</v>
          </cell>
          <cell r="L14656">
            <v>31950</v>
          </cell>
          <cell r="M14656" t="str">
            <v>F</v>
          </cell>
          <cell r="N14656">
            <v>3</v>
          </cell>
        </row>
        <row r="14657">
          <cell r="G14657" t="str">
            <v>SPO-2019/05-0016</v>
          </cell>
        </row>
        <row r="14657">
          <cell r="I14657" t="str">
            <v>F</v>
          </cell>
          <cell r="J14657">
            <v>24800</v>
          </cell>
          <cell r="K14657">
            <v>24800</v>
          </cell>
          <cell r="L14657">
            <v>74400</v>
          </cell>
          <cell r="M14657" t="str">
            <v>F</v>
          </cell>
          <cell r="N14657">
            <v>3</v>
          </cell>
        </row>
        <row r="14658">
          <cell r="I14658" t="str">
            <v>T</v>
          </cell>
          <cell r="J14658">
            <v>26400</v>
          </cell>
          <cell r="K14658">
            <v>26400</v>
          </cell>
          <cell r="L14658">
            <v>26400</v>
          </cell>
          <cell r="M14658" t="str">
            <v>F</v>
          </cell>
          <cell r="N14658">
            <v>1</v>
          </cell>
        </row>
        <row r="14659">
          <cell r="G14659" t="str">
            <v>SPO-2019/09-0005, SPO-2019/06-0006</v>
          </cell>
        </row>
        <row r="14659">
          <cell r="I14659" t="str">
            <v>F</v>
          </cell>
          <cell r="J14659">
            <v>219158</v>
          </cell>
          <cell r="K14659">
            <v>219158</v>
          </cell>
          <cell r="L14659">
            <v>657474</v>
          </cell>
          <cell r="M14659" t="str">
            <v>F</v>
          </cell>
          <cell r="N14659">
            <v>3</v>
          </cell>
        </row>
        <row r="14660">
          <cell r="G14660" t="str">
            <v>SPO-2019/06-0001, SPO-2019/05-0043, SPO-2019/06-0038</v>
          </cell>
        </row>
        <row r="14660">
          <cell r="I14660" t="str">
            <v>F</v>
          </cell>
          <cell r="J14660">
            <v>31562</v>
          </cell>
          <cell r="K14660">
            <v>31562</v>
          </cell>
          <cell r="L14660">
            <v>94686</v>
          </cell>
          <cell r="M14660" t="str">
            <v>F</v>
          </cell>
          <cell r="N14660">
            <v>3</v>
          </cell>
        </row>
        <row r="14661">
          <cell r="G14661" t="str">
            <v>SPO-2019/05-0029</v>
          </cell>
        </row>
        <row r="14661">
          <cell r="I14661" t="str">
            <v>F</v>
          </cell>
          <cell r="J14661">
            <v>8736</v>
          </cell>
          <cell r="K14661">
            <v>8736</v>
          </cell>
          <cell r="L14661">
            <v>26208</v>
          </cell>
          <cell r="M14661" t="str">
            <v>F</v>
          </cell>
          <cell r="N14661">
            <v>3</v>
          </cell>
        </row>
        <row r="14662">
          <cell r="G14662" t="str">
            <v>SPO-2019/05-0059</v>
          </cell>
        </row>
        <row r="14662">
          <cell r="I14662" t="str">
            <v>F</v>
          </cell>
          <cell r="J14662">
            <v>51012</v>
          </cell>
          <cell r="K14662">
            <v>51012</v>
          </cell>
          <cell r="L14662">
            <v>153036</v>
          </cell>
          <cell r="M14662" t="str">
            <v>F</v>
          </cell>
          <cell r="N14662">
            <v>3</v>
          </cell>
        </row>
        <row r="14663">
          <cell r="I14663" t="str">
            <v>F</v>
          </cell>
          <cell r="J14663">
            <v>25500</v>
          </cell>
          <cell r="K14663">
            <v>25500</v>
          </cell>
          <cell r="L14663">
            <v>76500</v>
          </cell>
          <cell r="M14663" t="str">
            <v>F</v>
          </cell>
          <cell r="N14663">
            <v>3</v>
          </cell>
        </row>
        <row r="14664">
          <cell r="G14664" t="str">
            <v>SPO-2019/08-0006, SPO-2019/08-0024, SPO-2019/04-0019, SPO-2019/04-0034, SPO-2019/05-0030</v>
          </cell>
        </row>
        <row r="14664">
          <cell r="I14664" t="str">
            <v>F</v>
          </cell>
          <cell r="J14664">
            <v>6600</v>
          </cell>
          <cell r="K14664">
            <v>6600</v>
          </cell>
          <cell r="L14664">
            <v>19800</v>
          </cell>
          <cell r="M14664" t="str">
            <v>F</v>
          </cell>
          <cell r="N14664">
            <v>3</v>
          </cell>
        </row>
        <row r="14665">
          <cell r="I14665" t="str">
            <v>F</v>
          </cell>
          <cell r="J14665">
            <v>14000</v>
          </cell>
          <cell r="K14665">
            <v>14000</v>
          </cell>
          <cell r="L14665">
            <v>42000</v>
          </cell>
          <cell r="M14665" t="str">
            <v>F</v>
          </cell>
          <cell r="N14665">
            <v>3</v>
          </cell>
        </row>
        <row r="14666">
          <cell r="F14666" t="str">
            <v>TCNU1896350</v>
          </cell>
          <cell r="G14666" t="str">
            <v>GR-2019/03-0014</v>
          </cell>
          <cell r="H14666" t="str">
            <v>201811-S0056</v>
          </cell>
          <cell r="I14666" t="str">
            <v>F</v>
          </cell>
          <cell r="J14666">
            <v>52307.01</v>
          </cell>
          <cell r="K14666">
            <v>52307.01</v>
          </cell>
          <cell r="L14666">
            <v>52307.01</v>
          </cell>
          <cell r="M14666" t="str">
            <v>F</v>
          </cell>
          <cell r="N14666">
            <v>1</v>
          </cell>
        </row>
        <row r="14667">
          <cell r="F14667" t="str">
            <v>TCNU1896350</v>
          </cell>
          <cell r="G14667" t="str">
            <v>GR-2019/03-0013</v>
          </cell>
          <cell r="H14667" t="str">
            <v>201812-S0058, 201811-S0049, 201809-S0008, 201811-S0071</v>
          </cell>
          <cell r="I14667" t="str">
            <v>F</v>
          </cell>
          <cell r="J14667">
            <v>337063.08</v>
          </cell>
          <cell r="K14667">
            <v>337063.08</v>
          </cell>
          <cell r="L14667">
            <v>337063.08</v>
          </cell>
          <cell r="M14667" t="str">
            <v>F</v>
          </cell>
          <cell r="N14667">
            <v>1</v>
          </cell>
        </row>
        <row r="14668">
          <cell r="G14668" t="str">
            <v>SPO-2021/03-0001, SPO-2019/09-0021, SPO-2019/05-0008, SPO-2019/05-0014, SPO-2019/04-0028, SPO-2019/05-0007, SPO-2019/04-0027, SPO-2021/03-0002, SPO-2019/06-0022, SPO-2019/06-0023</v>
          </cell>
        </row>
        <row r="14668">
          <cell r="I14668" t="str">
            <v>F</v>
          </cell>
          <cell r="J14668">
            <v>33723.38</v>
          </cell>
          <cell r="K14668">
            <v>33723.38</v>
          </cell>
          <cell r="L14668">
            <v>101170.14</v>
          </cell>
          <cell r="M14668" t="str">
            <v>F</v>
          </cell>
          <cell r="N14668">
            <v>3</v>
          </cell>
        </row>
        <row r="14669">
          <cell r="G14669" t="str">
            <v>SPO-2019/04-0002, SPO-2019/05-0040, SPO-2019/05-0032, SPO-2020/01-0048, SPO-2019/09-0037, SPO-2019/10-0012, SPO-2019/04-0021, SPO-2019/03-0016, SPO-2019/09-0045, SPO-2019/08-0021</v>
          </cell>
        </row>
        <row r="14669">
          <cell r="I14669" t="str">
            <v>F</v>
          </cell>
          <cell r="J14669">
            <v>66333.03</v>
          </cell>
          <cell r="K14669">
            <v>66333.03</v>
          </cell>
          <cell r="L14669">
            <v>198999.09</v>
          </cell>
          <cell r="M14669" t="str">
            <v>F</v>
          </cell>
          <cell r="N14669">
            <v>3</v>
          </cell>
        </row>
        <row r="14670">
          <cell r="G14670" t="str">
            <v>SPO-2019/05-0056</v>
          </cell>
        </row>
        <row r="14670">
          <cell r="I14670" t="str">
            <v>F</v>
          </cell>
          <cell r="J14670">
            <v>7840</v>
          </cell>
          <cell r="K14670">
            <v>7840</v>
          </cell>
          <cell r="L14670">
            <v>23520</v>
          </cell>
          <cell r="M14670" t="str">
            <v>F</v>
          </cell>
          <cell r="N14670">
            <v>3</v>
          </cell>
        </row>
        <row r="14671">
          <cell r="F14671" t="str">
            <v>CCLU7618081</v>
          </cell>
          <cell r="G14671" t="str">
            <v>GR-2019/03-0028</v>
          </cell>
          <cell r="H14671" t="str">
            <v>201901-S0023, 201811-S0050, 201810-S0010, 201811-S0003, 201812-S0032, 201812-S0003</v>
          </cell>
          <cell r="I14671" t="str">
            <v>F</v>
          </cell>
          <cell r="J14671">
            <v>276445.17</v>
          </cell>
          <cell r="K14671">
            <v>276445.17</v>
          </cell>
          <cell r="L14671">
            <v>276445.17</v>
          </cell>
          <cell r="M14671" t="str">
            <v>F</v>
          </cell>
          <cell r="N14671">
            <v>1</v>
          </cell>
        </row>
        <row r="14672">
          <cell r="F14672" t="str">
            <v>CCLU7618081</v>
          </cell>
          <cell r="G14672" t="str">
            <v>GR-2019/03-0027</v>
          </cell>
          <cell r="H14672" t="str">
            <v>201811-S0058</v>
          </cell>
          <cell r="I14672" t="str">
            <v>F</v>
          </cell>
          <cell r="J14672">
            <v>14809.11</v>
          </cell>
          <cell r="K14672">
            <v>14809.11</v>
          </cell>
          <cell r="L14672">
            <v>14809.11</v>
          </cell>
          <cell r="M14672" t="str">
            <v>F</v>
          </cell>
          <cell r="N14672">
            <v>1</v>
          </cell>
        </row>
        <row r="14673">
          <cell r="F14673" t="str">
            <v>CCLU7618081</v>
          </cell>
          <cell r="G14673" t="str">
            <v>GR-2019/03-0025</v>
          </cell>
          <cell r="H14673" t="str">
            <v>201811-S0062, 201810-S0098, 201812-S0009, 201803-S0062, 201812-S0031</v>
          </cell>
          <cell r="I14673" t="str">
            <v>F</v>
          </cell>
          <cell r="J14673">
            <v>166740.65</v>
          </cell>
          <cell r="K14673">
            <v>166740.65</v>
          </cell>
          <cell r="L14673">
            <v>166740.65</v>
          </cell>
          <cell r="M14673" t="str">
            <v>F</v>
          </cell>
          <cell r="N14673">
            <v>1</v>
          </cell>
        </row>
        <row r="14674">
          <cell r="F14674" t="str">
            <v>CCLU7618081</v>
          </cell>
          <cell r="G14674" t="str">
            <v>GR-2019/03-0024</v>
          </cell>
          <cell r="H14674" t="str">
            <v>201810-S0037, 201810-S0038</v>
          </cell>
          <cell r="I14674" t="str">
            <v>F</v>
          </cell>
          <cell r="J14674">
            <v>10072.3</v>
          </cell>
          <cell r="K14674">
            <v>10072.3</v>
          </cell>
          <cell r="L14674">
            <v>10072.3</v>
          </cell>
          <cell r="M14674" t="str">
            <v>F</v>
          </cell>
          <cell r="N14674">
            <v>1</v>
          </cell>
        </row>
        <row r="14675">
          <cell r="F14675" t="str">
            <v>CCLU7618081</v>
          </cell>
          <cell r="G14675" t="str">
            <v>GR-2019/03-0026</v>
          </cell>
          <cell r="H14675" t="str">
            <v>201812-S0004, 201807-S0046</v>
          </cell>
          <cell r="I14675" t="str">
            <v>F</v>
          </cell>
          <cell r="J14675">
            <v>48305.76</v>
          </cell>
          <cell r="K14675">
            <v>48305.76</v>
          </cell>
          <cell r="L14675">
            <v>48305.76</v>
          </cell>
          <cell r="M14675" t="str">
            <v>F</v>
          </cell>
          <cell r="N14675">
            <v>1</v>
          </cell>
        </row>
        <row r="14676">
          <cell r="F14676" t="str">
            <v>CCLU7618081</v>
          </cell>
          <cell r="G14676" t="str">
            <v>GR-2019/03-0023</v>
          </cell>
          <cell r="H14676" t="str">
            <v>201810-S0016, 201811-S0061, 201811-S0043, 201812-S0006</v>
          </cell>
          <cell r="I14676" t="str">
            <v>F</v>
          </cell>
          <cell r="J14676">
            <v>44743.91</v>
          </cell>
          <cell r="K14676">
            <v>44743.91</v>
          </cell>
          <cell r="L14676">
            <v>44743.91</v>
          </cell>
          <cell r="M14676" t="str">
            <v>F</v>
          </cell>
          <cell r="N14676">
            <v>1</v>
          </cell>
        </row>
        <row r="14677">
          <cell r="G14677" t="str">
            <v>GR-2019/03-0008</v>
          </cell>
        </row>
        <row r="14677">
          <cell r="I14677" t="str">
            <v>F</v>
          </cell>
          <cell r="J14677">
            <v>99.9</v>
          </cell>
          <cell r="K14677">
            <v>99.9</v>
          </cell>
          <cell r="L14677">
            <v>99.9</v>
          </cell>
          <cell r="M14677" t="str">
            <v>F</v>
          </cell>
          <cell r="N14677">
            <v>1</v>
          </cell>
        </row>
        <row r="14678">
          <cell r="G14678" t="str">
            <v>GR-2019/03-0018</v>
          </cell>
        </row>
        <row r="14678">
          <cell r="I14678" t="str">
            <v>F</v>
          </cell>
          <cell r="J14678">
            <v>10686.78</v>
          </cell>
          <cell r="K14678">
            <v>10686.78</v>
          </cell>
          <cell r="L14678">
            <v>10686.78</v>
          </cell>
          <cell r="M14678" t="str">
            <v>T</v>
          </cell>
          <cell r="N14678">
            <v>1</v>
          </cell>
        </row>
        <row r="14679">
          <cell r="F14679" t="str">
            <v>CSNU6074778</v>
          </cell>
          <cell r="G14679" t="str">
            <v>GR-2019/03-0022</v>
          </cell>
          <cell r="H14679" t="str">
            <v>201901-S0021, 201902-S0004</v>
          </cell>
          <cell r="I14679" t="str">
            <v>F</v>
          </cell>
          <cell r="J14679">
            <v>52979.81</v>
          </cell>
          <cell r="K14679">
            <v>52979.81</v>
          </cell>
          <cell r="L14679">
            <v>52979.81</v>
          </cell>
          <cell r="M14679" t="str">
            <v>F</v>
          </cell>
          <cell r="N14679">
            <v>1</v>
          </cell>
        </row>
        <row r="14680">
          <cell r="G14680" t="str">
            <v>SPO-2019/08-0001, SPO-2019/06-0014</v>
          </cell>
        </row>
        <row r="14680">
          <cell r="I14680" t="str">
            <v>F</v>
          </cell>
          <cell r="J14680">
            <v>1230.89</v>
          </cell>
          <cell r="K14680">
            <v>1230.89</v>
          </cell>
          <cell r="L14680">
            <v>3692.67</v>
          </cell>
          <cell r="M14680" t="str">
            <v>F</v>
          </cell>
          <cell r="N14680">
            <v>3</v>
          </cell>
        </row>
        <row r="14681">
          <cell r="F14681" t="str">
            <v>CSNU6074778</v>
          </cell>
          <cell r="G14681" t="str">
            <v>GR-2019/03-0021</v>
          </cell>
          <cell r="H14681" t="str">
            <v>201811-S0020</v>
          </cell>
          <cell r="I14681" t="str">
            <v>F</v>
          </cell>
          <cell r="J14681">
            <v>38808.72</v>
          </cell>
          <cell r="K14681">
            <v>38808.72</v>
          </cell>
          <cell r="L14681">
            <v>38808.72</v>
          </cell>
          <cell r="M14681" t="str">
            <v>F</v>
          </cell>
          <cell r="N14681">
            <v>1</v>
          </cell>
        </row>
        <row r="14682">
          <cell r="G14682" t="str">
            <v>SPO-2019/05-0058, SPO-2019/05-0020, SPO-2019/06-0007, SPO-2019/04-0038</v>
          </cell>
        </row>
        <row r="14682">
          <cell r="I14682" t="str">
            <v>F</v>
          </cell>
          <cell r="J14682">
            <v>190673.52</v>
          </cell>
          <cell r="K14682">
            <v>190673.52</v>
          </cell>
          <cell r="L14682">
            <v>572020.56</v>
          </cell>
          <cell r="M14682" t="str">
            <v>F</v>
          </cell>
          <cell r="N14682">
            <v>3</v>
          </cell>
        </row>
        <row r="14683">
          <cell r="G14683" t="str">
            <v>SPO-2019/04-0036</v>
          </cell>
        </row>
        <row r="14683">
          <cell r="I14683" t="str">
            <v>F</v>
          </cell>
          <cell r="J14683">
            <v>8100</v>
          </cell>
          <cell r="K14683">
            <v>8100</v>
          </cell>
          <cell r="L14683">
            <v>24300</v>
          </cell>
          <cell r="M14683" t="str">
            <v>F</v>
          </cell>
          <cell r="N14683">
            <v>3</v>
          </cell>
        </row>
        <row r="14684">
          <cell r="G14684" t="str">
            <v>GR-2019/03-0040</v>
          </cell>
        </row>
        <row r="14684">
          <cell r="I14684" t="str">
            <v>F</v>
          </cell>
          <cell r="J14684">
            <v>170.1</v>
          </cell>
          <cell r="K14684">
            <v>170.1</v>
          </cell>
          <cell r="L14684">
            <v>170.1</v>
          </cell>
          <cell r="M14684" t="str">
            <v>F</v>
          </cell>
          <cell r="N14684">
            <v>1</v>
          </cell>
        </row>
        <row r="14685">
          <cell r="G14685" t="str">
            <v>SPO-2019/05-0043</v>
          </cell>
        </row>
        <row r="14685">
          <cell r="I14685" t="str">
            <v>F</v>
          </cell>
          <cell r="J14685">
            <v>250</v>
          </cell>
          <cell r="K14685">
            <v>250</v>
          </cell>
          <cell r="L14685">
            <v>750</v>
          </cell>
          <cell r="M14685" t="str">
            <v>F</v>
          </cell>
          <cell r="N14685">
            <v>3</v>
          </cell>
        </row>
        <row r="14686">
          <cell r="G14686" t="str">
            <v>SPO-2019/07-0022</v>
          </cell>
        </row>
        <row r="14686">
          <cell r="I14686" t="str">
            <v>F</v>
          </cell>
          <cell r="J14686">
            <v>30402</v>
          </cell>
          <cell r="K14686">
            <v>30402</v>
          </cell>
          <cell r="L14686">
            <v>91206</v>
          </cell>
          <cell r="M14686" t="str">
            <v>F</v>
          </cell>
          <cell r="N14686">
            <v>3</v>
          </cell>
        </row>
        <row r="14687">
          <cell r="G14687" t="str">
            <v>SPO-2019/05-0017, SPO-2019/04-0039, SPO-2019/06-0002, SPO-2019/09-0039</v>
          </cell>
        </row>
        <row r="14687">
          <cell r="I14687" t="str">
            <v>F</v>
          </cell>
          <cell r="J14687">
            <v>196369.15</v>
          </cell>
          <cell r="K14687">
            <v>196369.15</v>
          </cell>
          <cell r="L14687">
            <v>589107.45</v>
          </cell>
          <cell r="M14687" t="str">
            <v>F</v>
          </cell>
          <cell r="N14687">
            <v>3</v>
          </cell>
        </row>
        <row r="14688">
          <cell r="G14688" t="str">
            <v>SPO-2019/05-0016</v>
          </cell>
        </row>
        <row r="14688">
          <cell r="I14688" t="str">
            <v>F</v>
          </cell>
          <cell r="J14688">
            <v>20688</v>
          </cell>
          <cell r="K14688">
            <v>20688</v>
          </cell>
          <cell r="L14688">
            <v>62064</v>
          </cell>
          <cell r="M14688" t="str">
            <v>F</v>
          </cell>
          <cell r="N14688">
            <v>3</v>
          </cell>
        </row>
        <row r="14689">
          <cell r="G14689" t="str">
            <v>SPO-2019/05-0029, SPO-2019/06-0024, SPO-2019/05-0047, SPO-2019/07-0015</v>
          </cell>
        </row>
        <row r="14689">
          <cell r="I14689" t="str">
            <v>F</v>
          </cell>
          <cell r="J14689">
            <v>120811.27</v>
          </cell>
          <cell r="K14689">
            <v>120811.27</v>
          </cell>
          <cell r="L14689">
            <v>362433.81</v>
          </cell>
          <cell r="M14689" t="str">
            <v>F</v>
          </cell>
          <cell r="N14689">
            <v>3</v>
          </cell>
        </row>
        <row r="14690">
          <cell r="F14690" t="str">
            <v>UETU5522519 (LCL)</v>
          </cell>
          <cell r="G14690" t="str">
            <v>GR-2019/03-0009</v>
          </cell>
          <cell r="H14690" t="str">
            <v>201812-S0012</v>
          </cell>
          <cell r="I14690" t="str">
            <v>F</v>
          </cell>
          <cell r="J14690">
            <v>9440</v>
          </cell>
          <cell r="K14690">
            <v>9440</v>
          </cell>
          <cell r="L14690">
            <v>38801.23</v>
          </cell>
          <cell r="M14690" t="str">
            <v>F</v>
          </cell>
          <cell r="N14690">
            <v>4.1103</v>
          </cell>
        </row>
        <row r="14691">
          <cell r="G14691" t="str">
            <v>GR-2019/03-0016</v>
          </cell>
        </row>
        <row r="14691">
          <cell r="I14691" t="str">
            <v>F</v>
          </cell>
          <cell r="J14691">
            <v>75.06</v>
          </cell>
          <cell r="K14691">
            <v>75.06</v>
          </cell>
          <cell r="L14691">
            <v>75.06</v>
          </cell>
          <cell r="M14691" t="str">
            <v>T</v>
          </cell>
          <cell r="N14691">
            <v>1</v>
          </cell>
        </row>
        <row r="14692">
          <cell r="G14692" t="str">
            <v>SPO-2019/05-0061, SPO-2019/04-0035</v>
          </cell>
        </row>
        <row r="14692">
          <cell r="I14692" t="str">
            <v>F</v>
          </cell>
          <cell r="J14692">
            <v>67378</v>
          </cell>
          <cell r="K14692">
            <v>67378</v>
          </cell>
          <cell r="L14692">
            <v>202134</v>
          </cell>
          <cell r="M14692" t="str">
            <v>F</v>
          </cell>
          <cell r="N14692">
            <v>3</v>
          </cell>
        </row>
        <row r="14693">
          <cell r="F14693" t="str">
            <v>CCLU6846765</v>
          </cell>
          <cell r="G14693" t="str">
            <v>GR-2019/03-0011</v>
          </cell>
          <cell r="H14693" t="str">
            <v>201811-S0066</v>
          </cell>
          <cell r="I14693" t="str">
            <v>F</v>
          </cell>
          <cell r="J14693">
            <v>37400</v>
          </cell>
          <cell r="K14693">
            <v>37400</v>
          </cell>
          <cell r="L14693">
            <v>153725.22</v>
          </cell>
          <cell r="M14693" t="str">
            <v>F</v>
          </cell>
          <cell r="N14693">
            <v>4.1103</v>
          </cell>
        </row>
        <row r="14694">
          <cell r="F14694" t="str">
            <v>FSCU8699742</v>
          </cell>
          <cell r="G14694" t="str">
            <v>GR-2019/03-0010</v>
          </cell>
          <cell r="H14694" t="str">
            <v>201811-S0066</v>
          </cell>
          <cell r="I14694" t="str">
            <v>F</v>
          </cell>
          <cell r="J14694">
            <v>37520</v>
          </cell>
          <cell r="K14694">
            <v>37520</v>
          </cell>
          <cell r="L14694">
            <v>154218.46</v>
          </cell>
          <cell r="M14694" t="str">
            <v>F</v>
          </cell>
          <cell r="N14694">
            <v>4.1103</v>
          </cell>
        </row>
        <row r="14695">
          <cell r="G14695" t="str">
            <v>SPO-2019/07-0008, SPO-2019/04-0022</v>
          </cell>
        </row>
        <row r="14695">
          <cell r="I14695" t="str">
            <v>F</v>
          </cell>
          <cell r="J14695">
            <v>1433.6</v>
          </cell>
          <cell r="K14695">
            <v>1433.6</v>
          </cell>
          <cell r="L14695">
            <v>4300.8</v>
          </cell>
          <cell r="M14695" t="str">
            <v>F</v>
          </cell>
          <cell r="N14695">
            <v>3</v>
          </cell>
        </row>
        <row r="14696">
          <cell r="F14696" t="str">
            <v>BHCU4994106</v>
          </cell>
          <cell r="G14696" t="str">
            <v>GR-2019/04-0001</v>
          </cell>
          <cell r="H14696" t="str">
            <v>201810-S0043, 201809-S0042, 201901-S0034, 201711-S0124, 201707-S0037, 201902-S0027, 201712-S0040</v>
          </cell>
          <cell r="I14696" t="str">
            <v>F</v>
          </cell>
          <cell r="J14696">
            <v>17771.59</v>
          </cell>
          <cell r="K14696">
            <v>17771.59</v>
          </cell>
          <cell r="L14696">
            <v>73352.24</v>
          </cell>
          <cell r="M14696" t="str">
            <v>F</v>
          </cell>
          <cell r="N14696">
            <v>4.1275</v>
          </cell>
        </row>
        <row r="14697">
          <cell r="G14697" t="str">
            <v>GR-2019/03-0017</v>
          </cell>
        </row>
        <row r="14697">
          <cell r="I14697" t="str">
            <v>F</v>
          </cell>
          <cell r="J14697">
            <v>2551.41</v>
          </cell>
          <cell r="K14697">
            <v>2551.41</v>
          </cell>
          <cell r="L14697">
            <v>2551.41</v>
          </cell>
          <cell r="M14697" t="str">
            <v>T</v>
          </cell>
          <cell r="N14697">
            <v>1</v>
          </cell>
        </row>
        <row r="14698">
          <cell r="G14698" t="str">
            <v>SPO-2019/04-0019</v>
          </cell>
        </row>
        <row r="14698">
          <cell r="I14698" t="str">
            <v>F</v>
          </cell>
          <cell r="J14698">
            <v>0</v>
          </cell>
          <cell r="K14698">
            <v>0</v>
          </cell>
          <cell r="L14698">
            <v>0</v>
          </cell>
          <cell r="M14698" t="str">
            <v>F</v>
          </cell>
          <cell r="N14698">
            <v>3</v>
          </cell>
        </row>
        <row r="14699">
          <cell r="G14699" t="str">
            <v>SPO-2019/04-0039</v>
          </cell>
        </row>
        <row r="14699">
          <cell r="I14699" t="str">
            <v>F</v>
          </cell>
          <cell r="J14699">
            <v>19000</v>
          </cell>
          <cell r="K14699">
            <v>19000</v>
          </cell>
          <cell r="L14699">
            <v>57000</v>
          </cell>
          <cell r="M14699" t="str">
            <v>F</v>
          </cell>
          <cell r="N14699">
            <v>3</v>
          </cell>
        </row>
        <row r="14700">
          <cell r="G14700" t="str">
            <v>SPO-2019/04-0012</v>
          </cell>
        </row>
        <row r="14700">
          <cell r="I14700" t="str">
            <v>F</v>
          </cell>
          <cell r="J14700">
            <v>5855</v>
          </cell>
          <cell r="K14700">
            <v>5855</v>
          </cell>
          <cell r="L14700">
            <v>17565</v>
          </cell>
          <cell r="M14700" t="str">
            <v>F</v>
          </cell>
          <cell r="N14700">
            <v>3</v>
          </cell>
        </row>
        <row r="14701">
          <cell r="G14701" t="str">
            <v>SPO-2019/04-0037</v>
          </cell>
        </row>
        <row r="14701">
          <cell r="I14701" t="str">
            <v>F</v>
          </cell>
          <cell r="J14701">
            <v>16800</v>
          </cell>
          <cell r="K14701">
            <v>16800</v>
          </cell>
          <cell r="L14701">
            <v>50400</v>
          </cell>
          <cell r="M14701" t="str">
            <v>F</v>
          </cell>
          <cell r="N14701">
            <v>3</v>
          </cell>
        </row>
        <row r="14702">
          <cell r="I14702" t="str">
            <v>T</v>
          </cell>
          <cell r="J14702">
            <v>5855</v>
          </cell>
          <cell r="K14702">
            <v>5855</v>
          </cell>
          <cell r="L14702">
            <v>17565</v>
          </cell>
          <cell r="M14702" t="str">
            <v>F</v>
          </cell>
          <cell r="N14702">
            <v>3</v>
          </cell>
        </row>
        <row r="14703">
          <cell r="G14703" t="str">
            <v>SPO-2019/05-0062, SPO-2019/06-0013, SPO-2019/07-0030, SPO-2019/05-0028, SPO-2019/06-0032, SPO-2019/05-0027</v>
          </cell>
        </row>
        <row r="14703">
          <cell r="I14703" t="str">
            <v>F</v>
          </cell>
          <cell r="J14703">
            <v>995652</v>
          </cell>
          <cell r="K14703">
            <v>995652</v>
          </cell>
          <cell r="L14703">
            <v>995652</v>
          </cell>
          <cell r="M14703" t="str">
            <v>F</v>
          </cell>
          <cell r="N14703">
            <v>1</v>
          </cell>
        </row>
        <row r="14704">
          <cell r="I14704" t="str">
            <v>T</v>
          </cell>
          <cell r="J14704">
            <v>11120</v>
          </cell>
          <cell r="K14704">
            <v>11120</v>
          </cell>
          <cell r="L14704">
            <v>33360</v>
          </cell>
          <cell r="M14704" t="str">
            <v>F</v>
          </cell>
          <cell r="N14704">
            <v>3</v>
          </cell>
        </row>
        <row r="14705">
          <cell r="G14705" t="str">
            <v>SPO-2019/06-0004, SPO-2019/05-0003</v>
          </cell>
        </row>
        <row r="14705">
          <cell r="I14705" t="str">
            <v>F</v>
          </cell>
          <cell r="J14705">
            <v>438</v>
          </cell>
          <cell r="K14705">
            <v>438</v>
          </cell>
          <cell r="L14705">
            <v>1314</v>
          </cell>
          <cell r="M14705" t="str">
            <v>F</v>
          </cell>
          <cell r="N14705">
            <v>3</v>
          </cell>
        </row>
        <row r="14706">
          <cell r="G14706" t="str">
            <v>SPO-2019/04-0005</v>
          </cell>
        </row>
        <row r="14706">
          <cell r="I14706" t="str">
            <v>F</v>
          </cell>
          <cell r="J14706">
            <v>2832</v>
          </cell>
          <cell r="K14706">
            <v>2832</v>
          </cell>
          <cell r="L14706">
            <v>8496</v>
          </cell>
          <cell r="M14706" t="str">
            <v>F</v>
          </cell>
          <cell r="N14706">
            <v>3</v>
          </cell>
        </row>
        <row r="14707">
          <cell r="G14707" t="str">
            <v>GR-2019/03-0006</v>
          </cell>
        </row>
        <row r="14707">
          <cell r="I14707" t="str">
            <v>F</v>
          </cell>
          <cell r="J14707">
            <v>88.32</v>
          </cell>
          <cell r="K14707">
            <v>88.32</v>
          </cell>
          <cell r="L14707">
            <v>88.32</v>
          </cell>
          <cell r="M14707" t="str">
            <v>T</v>
          </cell>
          <cell r="N14707">
            <v>1</v>
          </cell>
        </row>
        <row r="14708">
          <cell r="G14708" t="str">
            <v>SPO-2019/05-0024</v>
          </cell>
        </row>
        <row r="14708">
          <cell r="I14708" t="str">
            <v>F</v>
          </cell>
          <cell r="J14708">
            <v>34300</v>
          </cell>
          <cell r="K14708">
            <v>34300</v>
          </cell>
          <cell r="L14708">
            <v>34300</v>
          </cell>
          <cell r="M14708" t="str">
            <v>F</v>
          </cell>
          <cell r="N14708">
            <v>1</v>
          </cell>
        </row>
        <row r="14709">
          <cell r="G14709" t="str">
            <v>GR-2019/03-0005</v>
          </cell>
        </row>
        <row r="14709">
          <cell r="I14709" t="str">
            <v>F</v>
          </cell>
          <cell r="J14709">
            <v>140.04</v>
          </cell>
          <cell r="K14709">
            <v>140.04</v>
          </cell>
          <cell r="L14709">
            <v>140.04</v>
          </cell>
          <cell r="M14709" t="str">
            <v>T</v>
          </cell>
          <cell r="N14709">
            <v>1</v>
          </cell>
        </row>
        <row r="14710">
          <cell r="F14710" t="str">
            <v>SEGU5830041</v>
          </cell>
          <cell r="G14710" t="str">
            <v>GR-2019/03-0007</v>
          </cell>
          <cell r="H14710" t="str">
            <v>201811-S0059, 201901-S0027, 201812-S0019, 201812-S0038, 201902-S0032, 201812-S0013</v>
          </cell>
          <cell r="I14710" t="str">
            <v>F</v>
          </cell>
          <cell r="J14710">
            <v>107771.73</v>
          </cell>
          <cell r="K14710">
            <v>107771.73</v>
          </cell>
          <cell r="L14710">
            <v>107771.73</v>
          </cell>
          <cell r="M14710" t="str">
            <v>F</v>
          </cell>
          <cell r="N14710">
            <v>1</v>
          </cell>
        </row>
        <row r="14711">
          <cell r="G14711" t="str">
            <v>SPO-2019/05-0016</v>
          </cell>
        </row>
        <row r="14711">
          <cell r="I14711" t="str">
            <v>F</v>
          </cell>
          <cell r="J14711">
            <v>15232</v>
          </cell>
          <cell r="K14711">
            <v>15232</v>
          </cell>
          <cell r="L14711">
            <v>45696</v>
          </cell>
          <cell r="M14711" t="str">
            <v>F</v>
          </cell>
          <cell r="N14711">
            <v>3</v>
          </cell>
        </row>
        <row r="14712">
          <cell r="G14712" t="str">
            <v>GR-2019/03-0004</v>
          </cell>
        </row>
        <row r="14712">
          <cell r="I14712" t="str">
            <v>F</v>
          </cell>
          <cell r="J14712">
            <v>19691.02</v>
          </cell>
          <cell r="K14712">
            <v>19691.02</v>
          </cell>
          <cell r="L14712">
            <v>19691.02</v>
          </cell>
          <cell r="M14712" t="str">
            <v>T</v>
          </cell>
          <cell r="N14712">
            <v>1</v>
          </cell>
        </row>
        <row r="14713">
          <cell r="G14713" t="str">
            <v>GR-2019/03-0019</v>
          </cell>
        </row>
        <row r="14713">
          <cell r="I14713" t="str">
            <v>F</v>
          </cell>
          <cell r="J14713">
            <v>14.4</v>
          </cell>
          <cell r="K14713">
            <v>14.4</v>
          </cell>
          <cell r="L14713">
            <v>14.4</v>
          </cell>
          <cell r="M14713" t="str">
            <v>T</v>
          </cell>
          <cell r="N14713">
            <v>1</v>
          </cell>
        </row>
        <row r="14714">
          <cell r="G14714" t="str">
            <v>GR-2019/03-0003</v>
          </cell>
        </row>
        <row r="14714">
          <cell r="I14714" t="str">
            <v>F</v>
          </cell>
          <cell r="J14714">
            <v>90.42</v>
          </cell>
          <cell r="K14714">
            <v>90.42</v>
          </cell>
          <cell r="L14714">
            <v>90.42</v>
          </cell>
          <cell r="M14714" t="str">
            <v>T</v>
          </cell>
          <cell r="N14714">
            <v>1</v>
          </cell>
        </row>
        <row r="14715">
          <cell r="G14715" t="str">
            <v>SPO-2019/05-0025</v>
          </cell>
        </row>
        <row r="14715">
          <cell r="I14715" t="str">
            <v>F</v>
          </cell>
          <cell r="J14715">
            <v>310</v>
          </cell>
          <cell r="K14715">
            <v>310</v>
          </cell>
          <cell r="L14715">
            <v>930</v>
          </cell>
          <cell r="M14715" t="str">
            <v>F</v>
          </cell>
          <cell r="N14715">
            <v>3</v>
          </cell>
        </row>
        <row r="14716">
          <cell r="G14716" t="str">
            <v>GR-2019/02-0054</v>
          </cell>
        </row>
        <row r="14716">
          <cell r="I14716" t="str">
            <v>F</v>
          </cell>
          <cell r="J14716">
            <v>761.1</v>
          </cell>
          <cell r="K14716">
            <v>761.1</v>
          </cell>
          <cell r="L14716">
            <v>761.1</v>
          </cell>
          <cell r="M14716" t="str">
            <v>T</v>
          </cell>
          <cell r="N14716">
            <v>1</v>
          </cell>
        </row>
        <row r="14717">
          <cell r="G14717" t="str">
            <v>GR-2019/02-0050</v>
          </cell>
        </row>
        <row r="14717">
          <cell r="I14717" t="str">
            <v>F</v>
          </cell>
          <cell r="J14717">
            <v>475</v>
          </cell>
          <cell r="K14717">
            <v>475</v>
          </cell>
          <cell r="L14717">
            <v>475</v>
          </cell>
          <cell r="M14717" t="str">
            <v>T</v>
          </cell>
          <cell r="N14717">
            <v>1</v>
          </cell>
        </row>
        <row r="14718">
          <cell r="G14718" t="str">
            <v>GR-2019/03-0043</v>
          </cell>
        </row>
        <row r="14718">
          <cell r="I14718" t="str">
            <v>F</v>
          </cell>
          <cell r="J14718">
            <v>148.8</v>
          </cell>
          <cell r="K14718">
            <v>148.8</v>
          </cell>
          <cell r="L14718">
            <v>148.8</v>
          </cell>
          <cell r="M14718" t="str">
            <v>F</v>
          </cell>
          <cell r="N14718">
            <v>1</v>
          </cell>
        </row>
        <row r="14719">
          <cell r="G14719" t="str">
            <v>GR-2019/03-0002</v>
          </cell>
        </row>
        <row r="14719">
          <cell r="I14719" t="str">
            <v>F</v>
          </cell>
          <cell r="J14719">
            <v>351.27</v>
          </cell>
          <cell r="K14719">
            <v>351.27</v>
          </cell>
          <cell r="L14719">
            <v>351.27</v>
          </cell>
          <cell r="M14719" t="str">
            <v>F</v>
          </cell>
          <cell r="N14719">
            <v>1</v>
          </cell>
        </row>
        <row r="14720">
          <cell r="G14720" t="str">
            <v>SPO-2019/04-0035</v>
          </cell>
        </row>
        <row r="14720">
          <cell r="I14720" t="str">
            <v>F</v>
          </cell>
          <cell r="J14720">
            <v>7050</v>
          </cell>
          <cell r="K14720">
            <v>7050</v>
          </cell>
          <cell r="L14720">
            <v>21150</v>
          </cell>
          <cell r="M14720" t="str">
            <v>F</v>
          </cell>
          <cell r="N14720">
            <v>3</v>
          </cell>
        </row>
        <row r="14721">
          <cell r="G14721" t="str">
            <v>GR-2019/02-0051</v>
          </cell>
        </row>
        <row r="14721">
          <cell r="I14721" t="str">
            <v>F</v>
          </cell>
          <cell r="J14721">
            <v>5343.94</v>
          </cell>
          <cell r="K14721">
            <v>5343.94</v>
          </cell>
          <cell r="L14721">
            <v>5343.94</v>
          </cell>
          <cell r="M14721" t="str">
            <v>T</v>
          </cell>
          <cell r="N14721">
            <v>1</v>
          </cell>
        </row>
        <row r="14722">
          <cell r="G14722" t="str">
            <v>SPO-2019/05-0025</v>
          </cell>
        </row>
        <row r="14722">
          <cell r="I14722" t="str">
            <v>F</v>
          </cell>
          <cell r="J14722">
            <v>6400</v>
          </cell>
          <cell r="K14722">
            <v>6400</v>
          </cell>
          <cell r="L14722">
            <v>19200</v>
          </cell>
          <cell r="M14722" t="str">
            <v>F</v>
          </cell>
          <cell r="N14722">
            <v>3</v>
          </cell>
        </row>
        <row r="14723">
          <cell r="G14723" t="str">
            <v>SPO-2019/04-0020</v>
          </cell>
        </row>
        <row r="14723">
          <cell r="I14723" t="str">
            <v>F</v>
          </cell>
          <cell r="J14723">
            <v>29580</v>
          </cell>
          <cell r="K14723">
            <v>29580</v>
          </cell>
          <cell r="L14723">
            <v>88740</v>
          </cell>
          <cell r="M14723" t="str">
            <v>F</v>
          </cell>
          <cell r="N14723">
            <v>3</v>
          </cell>
        </row>
        <row r="14724">
          <cell r="G14724" t="str">
            <v>GR-2019/02-0042</v>
          </cell>
        </row>
        <row r="14724">
          <cell r="I14724" t="str">
            <v>F</v>
          </cell>
          <cell r="J14724">
            <v>13730.74</v>
          </cell>
          <cell r="K14724">
            <v>13730.74</v>
          </cell>
          <cell r="L14724">
            <v>13730.74</v>
          </cell>
          <cell r="M14724" t="str">
            <v>F</v>
          </cell>
          <cell r="N14724">
            <v>1</v>
          </cell>
        </row>
        <row r="14725">
          <cell r="I14725" t="str">
            <v>F</v>
          </cell>
          <cell r="J14725">
            <v>1304</v>
          </cell>
          <cell r="K14725">
            <v>1304</v>
          </cell>
          <cell r="L14725">
            <v>3912</v>
          </cell>
          <cell r="M14725" t="str">
            <v>F</v>
          </cell>
          <cell r="N14725">
            <v>3</v>
          </cell>
        </row>
        <row r="14726">
          <cell r="G14726" t="str">
            <v>SPO-2019/03-0001, SPO-2019/05-0016</v>
          </cell>
        </row>
        <row r="14726">
          <cell r="I14726" t="str">
            <v>F</v>
          </cell>
          <cell r="J14726">
            <v>21260.4</v>
          </cell>
          <cell r="K14726">
            <v>21260.4</v>
          </cell>
          <cell r="L14726">
            <v>63781.2</v>
          </cell>
          <cell r="M14726" t="str">
            <v>F</v>
          </cell>
          <cell r="N14726">
            <v>3</v>
          </cell>
        </row>
        <row r="14727">
          <cell r="I14727" t="str">
            <v>F</v>
          </cell>
          <cell r="J14727">
            <v>4648</v>
          </cell>
          <cell r="K14727">
            <v>4648</v>
          </cell>
          <cell r="L14727">
            <v>13944</v>
          </cell>
          <cell r="M14727" t="str">
            <v>F</v>
          </cell>
          <cell r="N14727">
            <v>3</v>
          </cell>
        </row>
        <row r="14728">
          <cell r="I14728" t="str">
            <v>F</v>
          </cell>
          <cell r="J14728">
            <v>7860</v>
          </cell>
          <cell r="K14728">
            <v>7860</v>
          </cell>
          <cell r="L14728">
            <v>23580</v>
          </cell>
          <cell r="M14728" t="str">
            <v>F</v>
          </cell>
          <cell r="N14728">
            <v>3</v>
          </cell>
        </row>
        <row r="14729">
          <cell r="G14729" t="str">
            <v>SPO-2019/04-0006</v>
          </cell>
        </row>
        <row r="14729">
          <cell r="I14729" t="str">
            <v>F</v>
          </cell>
          <cell r="J14729">
            <v>12444</v>
          </cell>
          <cell r="K14729">
            <v>12444</v>
          </cell>
          <cell r="L14729">
            <v>37332</v>
          </cell>
          <cell r="M14729" t="str">
            <v>F</v>
          </cell>
          <cell r="N14729">
            <v>3</v>
          </cell>
        </row>
        <row r="14730">
          <cell r="G14730" t="str">
            <v>SPO-2019/04-0032, SPO-2019/06-0006</v>
          </cell>
        </row>
        <row r="14730">
          <cell r="I14730" t="str">
            <v>F</v>
          </cell>
          <cell r="J14730">
            <v>33463.43</v>
          </cell>
          <cell r="K14730">
            <v>33463.43</v>
          </cell>
          <cell r="L14730">
            <v>100390.29</v>
          </cell>
          <cell r="M14730" t="str">
            <v>F</v>
          </cell>
          <cell r="N14730">
            <v>3</v>
          </cell>
        </row>
        <row r="14731">
          <cell r="G14731" t="str">
            <v>SPO-2019/03-0002</v>
          </cell>
        </row>
        <row r="14731">
          <cell r="I14731" t="str">
            <v>F</v>
          </cell>
          <cell r="J14731">
            <v>8185.15</v>
          </cell>
          <cell r="K14731">
            <v>8185.15</v>
          </cell>
          <cell r="L14731">
            <v>24555.45</v>
          </cell>
          <cell r="M14731" t="str">
            <v>F</v>
          </cell>
          <cell r="N14731">
            <v>3</v>
          </cell>
        </row>
        <row r="14732">
          <cell r="G14732" t="str">
            <v>SPO-2019/04-0022</v>
          </cell>
        </row>
        <row r="14732">
          <cell r="I14732" t="str">
            <v>F</v>
          </cell>
          <cell r="J14732">
            <v>16800</v>
          </cell>
          <cell r="K14732">
            <v>16800</v>
          </cell>
          <cell r="L14732">
            <v>50400</v>
          </cell>
          <cell r="M14732" t="str">
            <v>F</v>
          </cell>
          <cell r="N14732">
            <v>3</v>
          </cell>
        </row>
        <row r="14733">
          <cell r="G14733" t="str">
            <v>SPO-2019/04-0031</v>
          </cell>
        </row>
        <row r="14733">
          <cell r="I14733" t="str">
            <v>F</v>
          </cell>
          <cell r="J14733">
            <v>11800</v>
          </cell>
          <cell r="K14733">
            <v>11800</v>
          </cell>
          <cell r="L14733">
            <v>35400</v>
          </cell>
          <cell r="M14733" t="str">
            <v>F</v>
          </cell>
          <cell r="N14733">
            <v>3</v>
          </cell>
        </row>
        <row r="14734">
          <cell r="G14734" t="str">
            <v>SPO-2019/04-0036, SPO-2019/04-0004</v>
          </cell>
        </row>
        <row r="14734">
          <cell r="I14734" t="str">
            <v>F</v>
          </cell>
          <cell r="J14734">
            <v>17712.04</v>
          </cell>
          <cell r="K14734">
            <v>17712.04</v>
          </cell>
          <cell r="L14734">
            <v>53136.12</v>
          </cell>
          <cell r="M14734" t="str">
            <v>F</v>
          </cell>
          <cell r="N14734">
            <v>3</v>
          </cell>
        </row>
        <row r="14735">
          <cell r="I14735" t="str">
            <v>F</v>
          </cell>
          <cell r="J14735">
            <v>6235</v>
          </cell>
          <cell r="K14735">
            <v>6235</v>
          </cell>
          <cell r="L14735">
            <v>18705</v>
          </cell>
          <cell r="M14735" t="str">
            <v>F</v>
          </cell>
          <cell r="N14735">
            <v>3</v>
          </cell>
        </row>
        <row r="14736">
          <cell r="G14736" t="str">
            <v>SPO-2019/05-0020, SPO-2019/05-0058, SPO-2019/06-0007, SPO-2019/04-0038, SPO-2019/04-0005</v>
          </cell>
        </row>
        <row r="14736">
          <cell r="I14736" t="str">
            <v>F</v>
          </cell>
          <cell r="J14736">
            <v>78086.78</v>
          </cell>
          <cell r="K14736">
            <v>78086.78</v>
          </cell>
          <cell r="L14736">
            <v>234260.34</v>
          </cell>
          <cell r="M14736" t="str">
            <v>F</v>
          </cell>
          <cell r="N14736">
            <v>3</v>
          </cell>
        </row>
        <row r="14737">
          <cell r="G14737" t="str">
            <v>GR-2019/02-0049</v>
          </cell>
        </row>
        <row r="14737">
          <cell r="I14737" t="str">
            <v>F</v>
          </cell>
          <cell r="J14737">
            <v>8846.4</v>
          </cell>
          <cell r="K14737">
            <v>8846.4</v>
          </cell>
          <cell r="L14737">
            <v>8846.4</v>
          </cell>
          <cell r="M14737" t="str">
            <v>T</v>
          </cell>
          <cell r="N14737">
            <v>1</v>
          </cell>
        </row>
        <row r="14738">
          <cell r="I14738" t="str">
            <v>T</v>
          </cell>
          <cell r="J14738">
            <v>0</v>
          </cell>
          <cell r="K14738">
            <v>0</v>
          </cell>
          <cell r="L14738">
            <v>0</v>
          </cell>
          <cell r="M14738" t="str">
            <v>F</v>
          </cell>
          <cell r="N14738">
            <v>3</v>
          </cell>
        </row>
        <row r="14739">
          <cell r="G14739" t="str">
            <v>SPO-2019/05-0011</v>
          </cell>
        </row>
        <row r="14739">
          <cell r="I14739" t="str">
            <v>F</v>
          </cell>
          <cell r="J14739">
            <v>20609</v>
          </cell>
          <cell r="K14739">
            <v>20609</v>
          </cell>
          <cell r="L14739">
            <v>61827</v>
          </cell>
          <cell r="M14739" t="str">
            <v>F</v>
          </cell>
          <cell r="N14739">
            <v>3</v>
          </cell>
        </row>
        <row r="14740">
          <cell r="I14740" t="str">
            <v>T</v>
          </cell>
          <cell r="J14740">
            <v>0</v>
          </cell>
          <cell r="K14740">
            <v>0</v>
          </cell>
          <cell r="L14740">
            <v>0</v>
          </cell>
          <cell r="M14740" t="str">
            <v>F</v>
          </cell>
          <cell r="N14740">
            <v>3</v>
          </cell>
        </row>
        <row r="14741">
          <cell r="I14741" t="str">
            <v>F</v>
          </cell>
          <cell r="J14741">
            <v>75800</v>
          </cell>
          <cell r="K14741">
            <v>75800</v>
          </cell>
          <cell r="L14741">
            <v>227400</v>
          </cell>
          <cell r="M14741" t="str">
            <v>F</v>
          </cell>
          <cell r="N14741">
            <v>3</v>
          </cell>
        </row>
        <row r="14742">
          <cell r="G14742" t="str">
            <v>SPO-2019/09-0043, SPO-2019/03-0021, SPO-2019/05-0001, SPO-2019/04-0034, SPO-2019/04-0019</v>
          </cell>
        </row>
        <row r="14742">
          <cell r="I14742" t="str">
            <v>F</v>
          </cell>
          <cell r="J14742">
            <v>39294</v>
          </cell>
          <cell r="K14742">
            <v>39294</v>
          </cell>
          <cell r="L14742">
            <v>117882</v>
          </cell>
          <cell r="M14742" t="str">
            <v>F</v>
          </cell>
          <cell r="N14742">
            <v>3</v>
          </cell>
        </row>
        <row r="14743">
          <cell r="G14743" t="str">
            <v>SPO-2019/04-0029, SPO-2019/04-0016, SPO-2019/03-0022</v>
          </cell>
        </row>
        <row r="14743">
          <cell r="I14743" t="str">
            <v>F</v>
          </cell>
          <cell r="J14743">
            <v>123992</v>
          </cell>
          <cell r="K14743">
            <v>123992</v>
          </cell>
          <cell r="L14743">
            <v>123992</v>
          </cell>
          <cell r="M14743" t="str">
            <v>F</v>
          </cell>
          <cell r="N14743">
            <v>1</v>
          </cell>
        </row>
        <row r="14744">
          <cell r="I14744" t="str">
            <v>T</v>
          </cell>
          <cell r="J14744">
            <v>0</v>
          </cell>
          <cell r="K14744">
            <v>0</v>
          </cell>
          <cell r="L14744">
            <v>0</v>
          </cell>
          <cell r="M14744" t="str">
            <v>F</v>
          </cell>
          <cell r="N14744">
            <v>1</v>
          </cell>
        </row>
        <row r="14745">
          <cell r="I14745" t="str">
            <v>F</v>
          </cell>
          <cell r="J14745">
            <v>41280</v>
          </cell>
          <cell r="K14745">
            <v>41280</v>
          </cell>
          <cell r="L14745">
            <v>41280</v>
          </cell>
          <cell r="M14745" t="str">
            <v>F</v>
          </cell>
          <cell r="N14745">
            <v>1</v>
          </cell>
        </row>
        <row r="14746">
          <cell r="I14746" t="str">
            <v>F</v>
          </cell>
          <cell r="J14746">
            <v>20904</v>
          </cell>
          <cell r="K14746">
            <v>20904</v>
          </cell>
          <cell r="L14746">
            <v>62712</v>
          </cell>
          <cell r="M14746" t="str">
            <v>F</v>
          </cell>
          <cell r="N14746">
            <v>3</v>
          </cell>
        </row>
        <row r="14747">
          <cell r="I14747" t="str">
            <v>F</v>
          </cell>
          <cell r="J14747">
            <v>22000</v>
          </cell>
          <cell r="K14747">
            <v>22000</v>
          </cell>
          <cell r="L14747">
            <v>66000</v>
          </cell>
          <cell r="M14747" t="str">
            <v>F</v>
          </cell>
          <cell r="N14747">
            <v>3</v>
          </cell>
        </row>
        <row r="14748">
          <cell r="G14748" t="str">
            <v>GR-2019/02-0048</v>
          </cell>
        </row>
        <row r="14748">
          <cell r="I14748" t="str">
            <v>F</v>
          </cell>
          <cell r="J14748">
            <v>342.9</v>
          </cell>
          <cell r="K14748">
            <v>342.9</v>
          </cell>
          <cell r="L14748">
            <v>342.9</v>
          </cell>
          <cell r="M14748" t="str">
            <v>T</v>
          </cell>
          <cell r="N14748">
            <v>1</v>
          </cell>
        </row>
        <row r="14749">
          <cell r="G14749" t="str">
            <v>SPO-2019/06-0006</v>
          </cell>
        </row>
        <row r="14749">
          <cell r="I14749" t="str">
            <v>F</v>
          </cell>
          <cell r="J14749">
            <v>144818</v>
          </cell>
          <cell r="K14749">
            <v>144818</v>
          </cell>
          <cell r="L14749">
            <v>434454</v>
          </cell>
          <cell r="M14749" t="str">
            <v>F</v>
          </cell>
          <cell r="N14749">
            <v>3</v>
          </cell>
        </row>
        <row r="14750">
          <cell r="G14750" t="str">
            <v>SPO-2019/07-0015, SPO-2019/06-0024, SPO-2019/03-0018, SPO-2019/05-0031, SPO-2019/05-0029</v>
          </cell>
        </row>
        <row r="14750">
          <cell r="I14750" t="str">
            <v>F</v>
          </cell>
          <cell r="J14750">
            <v>591372.13</v>
          </cell>
          <cell r="K14750">
            <v>591372.13</v>
          </cell>
          <cell r="L14750">
            <v>1774116.39</v>
          </cell>
          <cell r="M14750" t="str">
            <v>F</v>
          </cell>
          <cell r="N14750">
            <v>3</v>
          </cell>
        </row>
        <row r="14751">
          <cell r="G14751" t="str">
            <v>SPO-2019/04-0038, SPO-2019/05-0020</v>
          </cell>
        </row>
        <row r="14751">
          <cell r="I14751" t="str">
            <v>F</v>
          </cell>
          <cell r="J14751">
            <v>43740</v>
          </cell>
          <cell r="K14751">
            <v>43740</v>
          </cell>
          <cell r="L14751">
            <v>131220</v>
          </cell>
          <cell r="M14751" t="str">
            <v>F</v>
          </cell>
          <cell r="N14751">
            <v>3</v>
          </cell>
        </row>
        <row r="14752">
          <cell r="I14752" t="str">
            <v>T</v>
          </cell>
          <cell r="J14752">
            <v>0</v>
          </cell>
          <cell r="K14752">
            <v>0</v>
          </cell>
          <cell r="L14752">
            <v>0</v>
          </cell>
          <cell r="M14752" t="str">
            <v>F</v>
          </cell>
          <cell r="N14752">
            <v>3</v>
          </cell>
        </row>
        <row r="14753">
          <cell r="I14753" t="str">
            <v>F</v>
          </cell>
          <cell r="J14753">
            <v>26950</v>
          </cell>
          <cell r="K14753">
            <v>26950</v>
          </cell>
          <cell r="L14753">
            <v>80850</v>
          </cell>
          <cell r="M14753" t="str">
            <v>F</v>
          </cell>
          <cell r="N14753">
            <v>3</v>
          </cell>
        </row>
        <row r="14754">
          <cell r="G14754" t="str">
            <v>SPO-2019/04-0031</v>
          </cell>
        </row>
        <row r="14754">
          <cell r="I14754" t="str">
            <v>F</v>
          </cell>
          <cell r="J14754">
            <v>50100</v>
          </cell>
          <cell r="K14754">
            <v>50100</v>
          </cell>
          <cell r="L14754">
            <v>150300</v>
          </cell>
          <cell r="M14754" t="str">
            <v>F</v>
          </cell>
          <cell r="N14754">
            <v>3</v>
          </cell>
        </row>
        <row r="14755">
          <cell r="I14755" t="str">
            <v>T</v>
          </cell>
          <cell r="J14755">
            <v>0</v>
          </cell>
          <cell r="K14755">
            <v>0</v>
          </cell>
          <cell r="L14755">
            <v>0</v>
          </cell>
          <cell r="M14755" t="str">
            <v>F</v>
          </cell>
          <cell r="N14755">
            <v>3</v>
          </cell>
        </row>
        <row r="14756">
          <cell r="G14756" t="str">
            <v>SPO-2019/06-0028, SPO-2019/06-0009</v>
          </cell>
        </row>
        <row r="14756">
          <cell r="I14756" t="str">
            <v>F</v>
          </cell>
          <cell r="J14756">
            <v>36590</v>
          </cell>
          <cell r="K14756">
            <v>36590</v>
          </cell>
          <cell r="L14756">
            <v>109770</v>
          </cell>
          <cell r="M14756" t="str">
            <v>F</v>
          </cell>
          <cell r="N14756">
            <v>3</v>
          </cell>
        </row>
        <row r="14757">
          <cell r="I14757" t="str">
            <v>T</v>
          </cell>
          <cell r="J14757">
            <v>36700</v>
          </cell>
          <cell r="K14757">
            <v>36700</v>
          </cell>
          <cell r="L14757">
            <v>110100</v>
          </cell>
          <cell r="M14757" t="str">
            <v>F</v>
          </cell>
          <cell r="N14757">
            <v>3</v>
          </cell>
        </row>
        <row r="14758">
          <cell r="I14758" t="str">
            <v>T</v>
          </cell>
          <cell r="J14758">
            <v>0</v>
          </cell>
          <cell r="K14758">
            <v>0</v>
          </cell>
          <cell r="L14758">
            <v>0</v>
          </cell>
          <cell r="M14758" t="str">
            <v>F</v>
          </cell>
          <cell r="N14758">
            <v>3</v>
          </cell>
        </row>
        <row r="14759">
          <cell r="G14759" t="str">
            <v>GR-2019/02-0047</v>
          </cell>
        </row>
        <row r="14759">
          <cell r="I14759" t="str">
            <v>F</v>
          </cell>
          <cell r="J14759">
            <v>21.15</v>
          </cell>
          <cell r="K14759">
            <v>21.15</v>
          </cell>
          <cell r="L14759">
            <v>21.15</v>
          </cell>
          <cell r="M14759" t="str">
            <v>F</v>
          </cell>
          <cell r="N14759">
            <v>1</v>
          </cell>
        </row>
        <row r="14760">
          <cell r="G14760" t="str">
            <v>SPO-2019/04-0036, SPO-2019/05-0022</v>
          </cell>
        </row>
        <row r="14760">
          <cell r="I14760" t="str">
            <v>F</v>
          </cell>
          <cell r="J14760">
            <v>48256.4</v>
          </cell>
          <cell r="K14760">
            <v>48256.4</v>
          </cell>
          <cell r="L14760">
            <v>144769.2</v>
          </cell>
          <cell r="M14760" t="str">
            <v>F</v>
          </cell>
          <cell r="N14760">
            <v>3</v>
          </cell>
        </row>
        <row r="14761">
          <cell r="G14761" t="str">
            <v>SPO-2019/04-0010</v>
          </cell>
        </row>
        <row r="14761">
          <cell r="I14761" t="str">
            <v>F</v>
          </cell>
          <cell r="J14761">
            <v>38885.72</v>
          </cell>
          <cell r="K14761">
            <v>38885.72</v>
          </cell>
          <cell r="L14761">
            <v>116657.16</v>
          </cell>
          <cell r="M14761" t="str">
            <v>F</v>
          </cell>
          <cell r="N14761">
            <v>3</v>
          </cell>
        </row>
        <row r="14762">
          <cell r="G14762" t="str">
            <v>GR-2019/02-0046</v>
          </cell>
        </row>
        <row r="14762">
          <cell r="I14762" t="str">
            <v>F</v>
          </cell>
          <cell r="J14762">
            <v>741</v>
          </cell>
          <cell r="K14762">
            <v>741</v>
          </cell>
          <cell r="L14762">
            <v>741</v>
          </cell>
          <cell r="M14762" t="str">
            <v>F</v>
          </cell>
          <cell r="N14762">
            <v>1</v>
          </cell>
        </row>
        <row r="14763">
          <cell r="G14763" t="str">
            <v>GR-2019/02-0045</v>
          </cell>
        </row>
        <row r="14763">
          <cell r="I14763" t="str">
            <v>F</v>
          </cell>
          <cell r="J14763">
            <v>4453.99</v>
          </cell>
          <cell r="K14763">
            <v>4453.99</v>
          </cell>
          <cell r="L14763">
            <v>4453.99</v>
          </cell>
          <cell r="M14763" t="str">
            <v>T</v>
          </cell>
          <cell r="N14763">
            <v>1</v>
          </cell>
        </row>
        <row r="14764">
          <cell r="G14764" t="str">
            <v>SPO-2019/04-0025, SPO-2019/05-0053, SPO-2019/03-0023</v>
          </cell>
        </row>
        <row r="14764">
          <cell r="I14764" t="str">
            <v>F</v>
          </cell>
          <cell r="J14764">
            <v>13780</v>
          </cell>
          <cell r="K14764">
            <v>13780</v>
          </cell>
          <cell r="L14764">
            <v>13780</v>
          </cell>
          <cell r="M14764" t="str">
            <v>F</v>
          </cell>
          <cell r="N14764">
            <v>1</v>
          </cell>
        </row>
        <row r="14765">
          <cell r="G14765" t="str">
            <v>SPO-2019/05-0043, SPO-2019/06-0001, SPO-2019/04-0011</v>
          </cell>
        </row>
        <row r="14765">
          <cell r="I14765" t="str">
            <v>F</v>
          </cell>
          <cell r="J14765">
            <v>166368.1</v>
          </cell>
          <cell r="K14765">
            <v>166368.1</v>
          </cell>
          <cell r="L14765">
            <v>499104.3</v>
          </cell>
          <cell r="M14765" t="str">
            <v>F</v>
          </cell>
          <cell r="N14765">
            <v>3</v>
          </cell>
        </row>
        <row r="14766">
          <cell r="G14766" t="str">
            <v>SPO-2019/03-0007</v>
          </cell>
        </row>
        <row r="14766">
          <cell r="I14766" t="str">
            <v>F</v>
          </cell>
          <cell r="J14766">
            <v>966</v>
          </cell>
          <cell r="K14766">
            <v>966</v>
          </cell>
          <cell r="L14766">
            <v>2898</v>
          </cell>
          <cell r="M14766" t="str">
            <v>F</v>
          </cell>
          <cell r="N14766">
            <v>3</v>
          </cell>
        </row>
        <row r="14767">
          <cell r="I14767" t="str">
            <v>T</v>
          </cell>
          <cell r="J14767">
            <v>1265</v>
          </cell>
          <cell r="K14767">
            <v>1265</v>
          </cell>
          <cell r="L14767">
            <v>3795</v>
          </cell>
          <cell r="M14767" t="str">
            <v>F</v>
          </cell>
          <cell r="N14767">
            <v>3</v>
          </cell>
        </row>
        <row r="14768">
          <cell r="G14768" t="str">
            <v>GR-2019/02-0044</v>
          </cell>
        </row>
        <row r="14768">
          <cell r="I14768" t="str">
            <v>F</v>
          </cell>
          <cell r="J14768">
            <v>2633.4</v>
          </cell>
          <cell r="K14768">
            <v>2633.4</v>
          </cell>
          <cell r="L14768">
            <v>2633.4</v>
          </cell>
          <cell r="M14768" t="str">
            <v>T</v>
          </cell>
          <cell r="N14768">
            <v>1</v>
          </cell>
        </row>
        <row r="14769">
          <cell r="G14769" t="str">
            <v>GR-2019/02-0035</v>
          </cell>
        </row>
        <row r="14769">
          <cell r="I14769" t="str">
            <v>F</v>
          </cell>
          <cell r="J14769">
            <v>24.26</v>
          </cell>
          <cell r="K14769">
            <v>24.26</v>
          </cell>
          <cell r="L14769">
            <v>24.26</v>
          </cell>
          <cell r="M14769" t="str">
            <v>F</v>
          </cell>
          <cell r="N14769">
            <v>1</v>
          </cell>
        </row>
        <row r="14770">
          <cell r="G14770" t="str">
            <v>SPO-2019/04-0007</v>
          </cell>
        </row>
        <row r="14770">
          <cell r="I14770" t="str">
            <v>F</v>
          </cell>
          <cell r="J14770">
            <v>63000</v>
          </cell>
          <cell r="K14770">
            <v>63000</v>
          </cell>
          <cell r="L14770">
            <v>189000</v>
          </cell>
          <cell r="M14770" t="str">
            <v>F</v>
          </cell>
          <cell r="N14770">
            <v>3</v>
          </cell>
        </row>
        <row r="14771">
          <cell r="G14771" t="str">
            <v>GR-2019/02-0043</v>
          </cell>
        </row>
        <row r="14771">
          <cell r="I14771" t="str">
            <v>F</v>
          </cell>
          <cell r="J14771">
            <v>5739.09</v>
          </cell>
          <cell r="K14771">
            <v>5739.09</v>
          </cell>
          <cell r="L14771">
            <v>5739.09</v>
          </cell>
          <cell r="M14771" t="str">
            <v>T</v>
          </cell>
          <cell r="N14771">
            <v>1</v>
          </cell>
        </row>
        <row r="14772">
          <cell r="G14772" t="str">
            <v>GR-2019/02-0041</v>
          </cell>
        </row>
        <row r="14772">
          <cell r="I14772" t="str">
            <v>F</v>
          </cell>
          <cell r="J14772">
            <v>2082.48</v>
          </cell>
          <cell r="K14772">
            <v>2082.48</v>
          </cell>
          <cell r="L14772">
            <v>2082.48</v>
          </cell>
          <cell r="M14772" t="str">
            <v>F</v>
          </cell>
          <cell r="N14772">
            <v>1</v>
          </cell>
        </row>
        <row r="14773">
          <cell r="G14773" t="str">
            <v>GR-2019/02-0039</v>
          </cell>
        </row>
        <row r="14773">
          <cell r="I14773" t="str">
            <v>F</v>
          </cell>
          <cell r="J14773">
            <v>629.11</v>
          </cell>
          <cell r="K14773">
            <v>629.11</v>
          </cell>
          <cell r="L14773">
            <v>629.11</v>
          </cell>
          <cell r="M14773" t="str">
            <v>T</v>
          </cell>
          <cell r="N14773">
            <v>1</v>
          </cell>
        </row>
        <row r="14774">
          <cell r="G14774" t="str">
            <v>GR-2019/02-0040</v>
          </cell>
        </row>
        <row r="14774">
          <cell r="I14774" t="str">
            <v>F</v>
          </cell>
          <cell r="J14774">
            <v>495.84</v>
          </cell>
          <cell r="K14774">
            <v>495.84</v>
          </cell>
          <cell r="L14774">
            <v>495.84</v>
          </cell>
          <cell r="M14774" t="str">
            <v>T</v>
          </cell>
          <cell r="N14774">
            <v>1</v>
          </cell>
        </row>
        <row r="14775">
          <cell r="G14775" t="str">
            <v>GR-2019/02-0038</v>
          </cell>
        </row>
        <row r="14775">
          <cell r="I14775" t="str">
            <v>F</v>
          </cell>
          <cell r="J14775">
            <v>3104</v>
          </cell>
          <cell r="K14775">
            <v>3104</v>
          </cell>
          <cell r="L14775">
            <v>3104</v>
          </cell>
          <cell r="M14775" t="str">
            <v>F</v>
          </cell>
          <cell r="N14775">
            <v>1</v>
          </cell>
        </row>
        <row r="14776">
          <cell r="G14776" t="str">
            <v>GR-2019/02-0037</v>
          </cell>
        </row>
        <row r="14776">
          <cell r="I14776" t="str">
            <v>F</v>
          </cell>
          <cell r="J14776">
            <v>2816.6</v>
          </cell>
          <cell r="K14776">
            <v>2816.6</v>
          </cell>
          <cell r="L14776">
            <v>2816.6</v>
          </cell>
          <cell r="M14776" t="str">
            <v>T</v>
          </cell>
          <cell r="N14776">
            <v>1</v>
          </cell>
        </row>
        <row r="14777">
          <cell r="G14777" t="str">
            <v>GR-2019/03-0046, GR-2019/02-0053</v>
          </cell>
          <cell r="H14777" t="str">
            <v>SO159436</v>
          </cell>
          <cell r="I14777" t="str">
            <v>F</v>
          </cell>
          <cell r="J14777">
            <v>1146.36</v>
          </cell>
          <cell r="K14777">
            <v>1146.36</v>
          </cell>
          <cell r="L14777">
            <v>1146.36</v>
          </cell>
          <cell r="M14777" t="str">
            <v>F</v>
          </cell>
          <cell r="N14777">
            <v>1</v>
          </cell>
        </row>
        <row r="14778">
          <cell r="G14778" t="str">
            <v>GR-2019/02-0034</v>
          </cell>
        </row>
        <row r="14778">
          <cell r="I14778" t="str">
            <v>F</v>
          </cell>
          <cell r="J14778">
            <v>360</v>
          </cell>
          <cell r="K14778">
            <v>360</v>
          </cell>
          <cell r="L14778">
            <v>360</v>
          </cell>
          <cell r="M14778" t="str">
            <v>F</v>
          </cell>
          <cell r="N14778">
            <v>1</v>
          </cell>
        </row>
        <row r="14779">
          <cell r="G14779" t="str">
            <v>GR-2019/02-0024</v>
          </cell>
        </row>
        <row r="14779">
          <cell r="I14779" t="str">
            <v>F</v>
          </cell>
          <cell r="J14779">
            <v>446.62</v>
          </cell>
          <cell r="K14779">
            <v>446.62</v>
          </cell>
          <cell r="L14779">
            <v>446.62</v>
          </cell>
          <cell r="M14779" t="str">
            <v>F</v>
          </cell>
          <cell r="N14779">
            <v>1</v>
          </cell>
        </row>
        <row r="14780">
          <cell r="G14780" t="str">
            <v>GR-2019/02-0033</v>
          </cell>
        </row>
        <row r="14780">
          <cell r="I14780" t="str">
            <v>F</v>
          </cell>
          <cell r="J14780">
            <v>6840</v>
          </cell>
          <cell r="K14780">
            <v>6840</v>
          </cell>
          <cell r="L14780">
            <v>6840</v>
          </cell>
          <cell r="M14780" t="str">
            <v>F</v>
          </cell>
          <cell r="N14780">
            <v>1</v>
          </cell>
        </row>
        <row r="14781">
          <cell r="G14781" t="str">
            <v>SPO-2019/08-0020</v>
          </cell>
        </row>
        <row r="14781">
          <cell r="I14781" t="str">
            <v>F</v>
          </cell>
          <cell r="J14781">
            <v>25280</v>
          </cell>
          <cell r="K14781">
            <v>25280</v>
          </cell>
          <cell r="L14781">
            <v>75840</v>
          </cell>
          <cell r="M14781" t="str">
            <v>F</v>
          </cell>
          <cell r="N14781">
            <v>3</v>
          </cell>
        </row>
        <row r="14782">
          <cell r="F14782" t="str">
            <v>TGBU6335624</v>
          </cell>
          <cell r="G14782" t="str">
            <v>GR-2019/02-0028</v>
          </cell>
          <cell r="H14782" t="str">
            <v>201807-S0065, 201901-S0006, 201809-S0042, 201809-S0026, 201901-S0009</v>
          </cell>
          <cell r="I14782" t="str">
            <v>F</v>
          </cell>
          <cell r="J14782">
            <v>19179.28</v>
          </cell>
          <cell r="K14782">
            <v>19179.28</v>
          </cell>
          <cell r="L14782">
            <v>79266.05</v>
          </cell>
          <cell r="M14782" t="str">
            <v>F</v>
          </cell>
          <cell r="N14782">
            <v>4.1329</v>
          </cell>
        </row>
        <row r="14783">
          <cell r="F14783" t="str">
            <v>HDMU6442830</v>
          </cell>
          <cell r="G14783" t="str">
            <v>GR-2019/02-0029</v>
          </cell>
          <cell r="H14783" t="str">
            <v>201804-S0003, 201811-S0048, 201812-S0037, 201810-S0024, 201901-S0009, 201810-S0043, 201809-S0042, 201806-S0001, 201901-S0026</v>
          </cell>
          <cell r="I14783" t="str">
            <v>F</v>
          </cell>
          <cell r="J14783">
            <v>19844.31</v>
          </cell>
          <cell r="K14783">
            <v>19844.31</v>
          </cell>
          <cell r="L14783">
            <v>82014.55</v>
          </cell>
          <cell r="M14783" t="str">
            <v>F</v>
          </cell>
          <cell r="N14783">
            <v>4.1329</v>
          </cell>
        </row>
        <row r="14784">
          <cell r="F14784" t="str">
            <v>HDMU6672339</v>
          </cell>
          <cell r="G14784" t="str">
            <v>GR-2019/02-0032</v>
          </cell>
          <cell r="H14784" t="str">
            <v>201809-S0012, 201901-S0022, 201812-S0044, 201803-S0022, 201812-S0028, 201810-S0009, 201811-S0075, 201809-S0026, 201810-S0067, 201807-S0036, 201806-S0012, 201809-S0037, 201901-S0004, 201806-S0003, 201812-S0021</v>
          </cell>
          <cell r="I14784" t="str">
            <v>F</v>
          </cell>
          <cell r="J14784">
            <v>25244.76</v>
          </cell>
          <cell r="K14784">
            <v>25244.76</v>
          </cell>
          <cell r="L14784">
            <v>104334.07</v>
          </cell>
          <cell r="M14784" t="str">
            <v>F</v>
          </cell>
          <cell r="N14784">
            <v>4.1329</v>
          </cell>
        </row>
        <row r="14785">
          <cell r="F14785" t="str">
            <v>BSIU9462901</v>
          </cell>
          <cell r="G14785" t="str">
            <v>GR-2019/02-0026</v>
          </cell>
          <cell r="H14785" t="str">
            <v>201707-S0037, 201810-S0024, 201807-S0065, 201811-S0046, 201809-S0042, 201804-S0018, 201901-S0009</v>
          </cell>
          <cell r="I14785" t="str">
            <v>F</v>
          </cell>
          <cell r="J14785">
            <v>21084.03</v>
          </cell>
          <cell r="K14785">
            <v>21084.03</v>
          </cell>
          <cell r="L14785">
            <v>87429.15</v>
          </cell>
          <cell r="M14785" t="str">
            <v>F</v>
          </cell>
          <cell r="N14785">
            <v>4.1467</v>
          </cell>
        </row>
        <row r="14786">
          <cell r="F14786" t="str">
            <v>IAAU1693115</v>
          </cell>
          <cell r="G14786" t="str">
            <v>GR-2019/02-0022</v>
          </cell>
          <cell r="H14786" t="str">
            <v>201812-S0065, 201812-S0034, 201811-S0077, 201901-S0016, 201810-S0112, 201804-S0020, 201711-S0019, 201810-S0008, 201708-S0071, 201801-S0019, 201801-S0018, 201806-S0009</v>
          </cell>
          <cell r="I14786" t="str">
            <v>F</v>
          </cell>
          <cell r="J14786">
            <v>37747.34</v>
          </cell>
          <cell r="K14786">
            <v>37747.34</v>
          </cell>
          <cell r="L14786">
            <v>157583.82</v>
          </cell>
          <cell r="M14786" t="str">
            <v>F</v>
          </cell>
          <cell r="N14786">
            <v>4.1747</v>
          </cell>
        </row>
        <row r="14787">
          <cell r="F14787" t="str">
            <v>TGHU6269355</v>
          </cell>
          <cell r="G14787" t="str">
            <v>GR-2019/02-0023</v>
          </cell>
          <cell r="H14787" t="str">
            <v>POO201803002, 201711-S0019, 201804-S0020</v>
          </cell>
          <cell r="I14787" t="str">
            <v>F</v>
          </cell>
          <cell r="J14787">
            <v>24103.96</v>
          </cell>
          <cell r="K14787">
            <v>24103.96</v>
          </cell>
          <cell r="L14787">
            <v>100626.8</v>
          </cell>
          <cell r="M14787" t="str">
            <v>F</v>
          </cell>
          <cell r="N14787">
            <v>4.1747</v>
          </cell>
        </row>
        <row r="14788">
          <cell r="F14788" t="str">
            <v>NYKU0823332</v>
          </cell>
          <cell r="G14788" t="str">
            <v>GR-2019/02-0027</v>
          </cell>
          <cell r="H14788" t="str">
            <v>201811-S0065, 201901-S0002</v>
          </cell>
          <cell r="I14788" t="str">
            <v>F</v>
          </cell>
          <cell r="J14788">
            <v>8104.9</v>
          </cell>
          <cell r="K14788">
            <v>8104.9</v>
          </cell>
          <cell r="L14788">
            <v>33608.59</v>
          </cell>
          <cell r="M14788" t="str">
            <v>F</v>
          </cell>
          <cell r="N14788">
            <v>4.1467</v>
          </cell>
        </row>
        <row r="14789">
          <cell r="F14789" t="str">
            <v>FCIU8649871</v>
          </cell>
          <cell r="G14789" t="str">
            <v>GR-2019/02-0031</v>
          </cell>
        </row>
        <row r="14789">
          <cell r="I14789" t="str">
            <v>F</v>
          </cell>
          <cell r="J14789">
            <v>422.3</v>
          </cell>
          <cell r="K14789">
            <v>422.3</v>
          </cell>
          <cell r="L14789">
            <v>422.3</v>
          </cell>
          <cell r="M14789" t="str">
            <v>F</v>
          </cell>
          <cell r="N14789">
            <v>1</v>
          </cell>
        </row>
        <row r="14790">
          <cell r="F14790" t="str">
            <v>FCIU8649871</v>
          </cell>
          <cell r="G14790" t="str">
            <v>GR-2019/02-0030</v>
          </cell>
        </row>
        <row r="14790">
          <cell r="I14790" t="str">
            <v>F</v>
          </cell>
          <cell r="J14790">
            <v>8183.2</v>
          </cell>
          <cell r="K14790">
            <v>8183.2</v>
          </cell>
          <cell r="L14790">
            <v>8183.2</v>
          </cell>
          <cell r="M14790" t="str">
            <v>F</v>
          </cell>
          <cell r="N14790">
            <v>1</v>
          </cell>
        </row>
        <row r="14791">
          <cell r="F14791" t="str">
            <v>FCIU8649871</v>
          </cell>
        </row>
        <row r="14791">
          <cell r="I14791" t="str">
            <v>T</v>
          </cell>
          <cell r="J14791">
            <v>8183.2</v>
          </cell>
          <cell r="K14791">
            <v>8183.2</v>
          </cell>
          <cell r="L14791">
            <v>8183.2</v>
          </cell>
          <cell r="M14791" t="str">
            <v>F</v>
          </cell>
          <cell r="N14791">
            <v>1</v>
          </cell>
        </row>
        <row r="14792">
          <cell r="F14792" t="str">
            <v>NYKU0823332</v>
          </cell>
          <cell r="G14792" t="str">
            <v>GR-2019/02-0025</v>
          </cell>
          <cell r="H14792" t="str">
            <v>201809-S0048, 201811-S0027, 201901-S0017, 201808-S0005, 201804-S0020, 201811-S0040, 201810-S0127, 201811-S0077, 201811-S0019</v>
          </cell>
          <cell r="I14792" t="str">
            <v>F</v>
          </cell>
          <cell r="J14792">
            <v>73839.65</v>
          </cell>
          <cell r="K14792">
            <v>73839.65</v>
          </cell>
          <cell r="L14792">
            <v>306190.88</v>
          </cell>
          <cell r="M14792" t="str">
            <v>F</v>
          </cell>
          <cell r="N14792">
            <v>4.1467</v>
          </cell>
        </row>
        <row r="14793">
          <cell r="G14793" t="str">
            <v>GR-2019/02-0036</v>
          </cell>
        </row>
        <row r="14793">
          <cell r="I14793" t="str">
            <v>F</v>
          </cell>
          <cell r="J14793">
            <v>16.86</v>
          </cell>
          <cell r="K14793">
            <v>16.86</v>
          </cell>
          <cell r="L14793">
            <v>16.86</v>
          </cell>
          <cell r="M14793" t="str">
            <v>T</v>
          </cell>
          <cell r="N14793">
            <v>1</v>
          </cell>
        </row>
        <row r="14794">
          <cell r="F14794" t="str">
            <v>FCIU8649871</v>
          </cell>
          <cell r="G14794" t="str">
            <v>GR-2019/02-0016</v>
          </cell>
          <cell r="H14794" t="str">
            <v>201810-S0059, 201812-S0060, 201811-S0015, 201810-S0102, 201812-S0032, 201810-S0129, 201811-S0003, 201810-S0088, 201810-S0130, 201812-S0003, 201811-S0050, 201812-S0063</v>
          </cell>
          <cell r="I14794" t="str">
            <v>F</v>
          </cell>
          <cell r="J14794">
            <v>314620.94</v>
          </cell>
          <cell r="K14794">
            <v>314620.94</v>
          </cell>
          <cell r="L14794">
            <v>314620.94</v>
          </cell>
          <cell r="M14794" t="str">
            <v>F</v>
          </cell>
          <cell r="N14794">
            <v>1</v>
          </cell>
        </row>
        <row r="14795">
          <cell r="F14795" t="str">
            <v>CAAU5142500</v>
          </cell>
          <cell r="G14795" t="str">
            <v>GR-2019/02-0017</v>
          </cell>
          <cell r="H14795" t="str">
            <v>201812-S0041, 201811-S0074</v>
          </cell>
          <cell r="I14795" t="str">
            <v>F</v>
          </cell>
          <cell r="J14795">
            <v>13166.06</v>
          </cell>
          <cell r="K14795">
            <v>13166.06</v>
          </cell>
          <cell r="L14795">
            <v>54654.95</v>
          </cell>
          <cell r="M14795" t="str">
            <v>F</v>
          </cell>
          <cell r="N14795">
            <v>4.1512</v>
          </cell>
        </row>
        <row r="14796">
          <cell r="F14796" t="str">
            <v>FCIU8649871</v>
          </cell>
          <cell r="G14796" t="str">
            <v>GR-2019/02-0015</v>
          </cell>
          <cell r="H14796" t="str">
            <v>201811-S0055, 201811-S0017, 201901-S0001, 201812-S0022, 201811-S0039, 201901-S0018, 201811-S0070, 201811-S0047</v>
          </cell>
          <cell r="I14796" t="str">
            <v>F</v>
          </cell>
          <cell r="J14796">
            <v>268380.76</v>
          </cell>
          <cell r="K14796">
            <v>268380.76</v>
          </cell>
          <cell r="L14796">
            <v>268380.76</v>
          </cell>
          <cell r="M14796" t="str">
            <v>F</v>
          </cell>
          <cell r="N14796">
            <v>1</v>
          </cell>
        </row>
        <row r="14797">
          <cell r="F14797" t="str">
            <v>FCIU8649871</v>
          </cell>
          <cell r="G14797" t="str">
            <v>GR-2019/02-0014</v>
          </cell>
          <cell r="H14797" t="str">
            <v>201811-S0007, 201810-S0054</v>
          </cell>
          <cell r="I14797" t="str">
            <v>F</v>
          </cell>
          <cell r="J14797">
            <v>10178.67</v>
          </cell>
          <cell r="K14797">
            <v>10178.67</v>
          </cell>
          <cell r="L14797">
            <v>10178.67</v>
          </cell>
          <cell r="M14797" t="str">
            <v>F</v>
          </cell>
          <cell r="N14797">
            <v>1</v>
          </cell>
        </row>
        <row r="14798">
          <cell r="F14798" t="str">
            <v>FCIU8649871</v>
          </cell>
          <cell r="G14798" t="str">
            <v>GR-2019/02-0013</v>
          </cell>
          <cell r="H14798" t="str">
            <v>201812-S0009, 201811-S0062</v>
          </cell>
          <cell r="I14798" t="str">
            <v>F</v>
          </cell>
          <cell r="J14798">
            <v>18376.47</v>
          </cell>
          <cell r="K14798">
            <v>18376.47</v>
          </cell>
          <cell r="L14798">
            <v>18376.47</v>
          </cell>
          <cell r="M14798" t="str">
            <v>F</v>
          </cell>
          <cell r="N14798">
            <v>1</v>
          </cell>
        </row>
        <row r="14799">
          <cell r="F14799" t="str">
            <v>FCIU8649871</v>
          </cell>
          <cell r="G14799" t="str">
            <v>GR-2019/02-0012</v>
          </cell>
          <cell r="H14799" t="str">
            <v>201811-S0058, 201812-S0005</v>
          </cell>
          <cell r="I14799" t="str">
            <v>F</v>
          </cell>
          <cell r="J14799">
            <v>68964.66</v>
          </cell>
          <cell r="K14799">
            <v>68964.66</v>
          </cell>
          <cell r="L14799">
            <v>68964.66</v>
          </cell>
          <cell r="M14799" t="str">
            <v>F</v>
          </cell>
          <cell r="N14799">
            <v>1</v>
          </cell>
        </row>
        <row r="14800">
          <cell r="F14800" t="str">
            <v>CAIU8906523</v>
          </cell>
          <cell r="G14800" t="str">
            <v>GR-2019/02-0021</v>
          </cell>
          <cell r="H14800" t="str">
            <v>201812-S0033, 201901-S0015, 201807-S0056-08, 201810-S0003, 201812-S0008, 201808-S0028, 201811-S0049, 201808-S0015-01, 201712-S0050, 201806-S0037-03, 201811-S0069</v>
          </cell>
          <cell r="I14800" t="str">
            <v>F</v>
          </cell>
          <cell r="J14800">
            <v>347259.93</v>
          </cell>
          <cell r="K14800">
            <v>347259.93</v>
          </cell>
          <cell r="L14800">
            <v>347259.93</v>
          </cell>
          <cell r="M14800" t="str">
            <v>F</v>
          </cell>
          <cell r="N14800">
            <v>1</v>
          </cell>
        </row>
        <row r="14801">
          <cell r="F14801" t="str">
            <v>FCIU8649871</v>
          </cell>
          <cell r="G14801" t="str">
            <v>GR-2019/02-0011</v>
          </cell>
          <cell r="H14801" t="str">
            <v>201811-S0043, 201812-S0006, 201810-S0016, 201811-S0061</v>
          </cell>
          <cell r="I14801" t="str">
            <v>F</v>
          </cell>
          <cell r="J14801">
            <v>197120.56</v>
          </cell>
          <cell r="K14801">
            <v>197120.56</v>
          </cell>
          <cell r="L14801">
            <v>197120.56</v>
          </cell>
          <cell r="M14801" t="str">
            <v>F</v>
          </cell>
          <cell r="N14801">
            <v>1</v>
          </cell>
        </row>
        <row r="14802">
          <cell r="F14802" t="str">
            <v>FCIU8649871</v>
          </cell>
          <cell r="G14802" t="str">
            <v>GR-2019/02-0010</v>
          </cell>
          <cell r="H14802" t="str">
            <v>201811-S0052</v>
          </cell>
          <cell r="I14802" t="str">
            <v>F</v>
          </cell>
          <cell r="J14802">
            <v>16197.86</v>
          </cell>
          <cell r="K14802">
            <v>16197.86</v>
          </cell>
          <cell r="L14802">
            <v>16197.86</v>
          </cell>
          <cell r="M14802" t="str">
            <v>F</v>
          </cell>
          <cell r="N14802">
            <v>1</v>
          </cell>
        </row>
        <row r="14803">
          <cell r="F14803" t="str">
            <v>GCXU5013240</v>
          </cell>
          <cell r="G14803" t="str">
            <v>GR-2019/02-0008</v>
          </cell>
          <cell r="H14803" t="str">
            <v>201812-S0036, 201812-S0048, 201807-S0007, 201810-S0044</v>
          </cell>
          <cell r="I14803" t="str">
            <v>F</v>
          </cell>
          <cell r="J14803">
            <v>19589.09</v>
          </cell>
          <cell r="K14803">
            <v>19589.09</v>
          </cell>
          <cell r="L14803">
            <v>81204.61</v>
          </cell>
          <cell r="M14803" t="str">
            <v>F</v>
          </cell>
          <cell r="N14803">
            <v>4.1454</v>
          </cell>
        </row>
        <row r="14804">
          <cell r="F14804" t="str">
            <v>SEGU4636643</v>
          </cell>
          <cell r="G14804" t="str">
            <v>GR-2019/02-0020</v>
          </cell>
          <cell r="H14804" t="str">
            <v>201810-S0024</v>
          </cell>
          <cell r="I14804" t="str">
            <v>F</v>
          </cell>
          <cell r="J14804">
            <v>19197.19</v>
          </cell>
          <cell r="K14804">
            <v>19197.19</v>
          </cell>
          <cell r="L14804">
            <v>79580.03</v>
          </cell>
          <cell r="M14804" t="str">
            <v>F</v>
          </cell>
          <cell r="N14804">
            <v>4.1454</v>
          </cell>
        </row>
        <row r="14805">
          <cell r="F14805" t="str">
            <v>PCIU9172567</v>
          </cell>
          <cell r="G14805" t="str">
            <v>GR-2019/02-0005</v>
          </cell>
          <cell r="H14805" t="str">
            <v>201810-S0052, 201811-S0021, 201810-S0118, 201807-S0014-04, 201810-S0083, 201811-S0049, 201810-S0131, 201812-S0011</v>
          </cell>
          <cell r="I14805" t="str">
            <v>F</v>
          </cell>
          <cell r="J14805">
            <v>280682.24</v>
          </cell>
          <cell r="K14805">
            <v>280682.24</v>
          </cell>
          <cell r="L14805">
            <v>280682.24</v>
          </cell>
          <cell r="M14805" t="str">
            <v>F</v>
          </cell>
          <cell r="N14805">
            <v>1</v>
          </cell>
        </row>
        <row r="14806">
          <cell r="G14806" t="str">
            <v>GR-2019/01-0124</v>
          </cell>
        </row>
        <row r="14806">
          <cell r="I14806" t="str">
            <v>F</v>
          </cell>
          <cell r="J14806">
            <v>0</v>
          </cell>
          <cell r="K14806">
            <v>0</v>
          </cell>
          <cell r="L14806">
            <v>0</v>
          </cell>
          <cell r="M14806" t="str">
            <v>F</v>
          </cell>
          <cell r="N14806">
            <v>1</v>
          </cell>
        </row>
        <row r="14807">
          <cell r="G14807" t="str">
            <v>GR-2019/01-0141</v>
          </cell>
        </row>
        <row r="14807">
          <cell r="I14807" t="str">
            <v>F</v>
          </cell>
          <cell r="J14807">
            <v>62.95</v>
          </cell>
          <cell r="K14807">
            <v>62.95</v>
          </cell>
          <cell r="L14807">
            <v>62.95</v>
          </cell>
          <cell r="M14807" t="str">
            <v>F</v>
          </cell>
          <cell r="N14807">
            <v>1</v>
          </cell>
        </row>
        <row r="14808">
          <cell r="F14808" t="str">
            <v>GAOU6181503</v>
          </cell>
          <cell r="G14808" t="str">
            <v>GR-2019/02-0019</v>
          </cell>
          <cell r="H14808" t="str">
            <v>201812-S0039, 201811-S0048, 201807-S0065, 201809-S0042, 201810-S0043, 201806-S0002, 201812-S0056</v>
          </cell>
          <cell r="I14808" t="str">
            <v>F</v>
          </cell>
          <cell r="J14808">
            <v>19855.37</v>
          </cell>
          <cell r="K14808">
            <v>19855.37</v>
          </cell>
          <cell r="L14808">
            <v>82308.45</v>
          </cell>
          <cell r="M14808" t="str">
            <v>F</v>
          </cell>
          <cell r="N14808">
            <v>4.1454</v>
          </cell>
        </row>
        <row r="14809">
          <cell r="F14809" t="str">
            <v>(LCL) APHU6977482</v>
          </cell>
          <cell r="G14809" t="str">
            <v>GR-2019/01-0130</v>
          </cell>
          <cell r="H14809" t="str">
            <v>201809-S0051, 201810-S0053</v>
          </cell>
          <cell r="I14809" t="str">
            <v>F</v>
          </cell>
          <cell r="J14809">
            <v>8867.2</v>
          </cell>
          <cell r="K14809">
            <v>8867.2</v>
          </cell>
          <cell r="L14809">
            <v>37418.7</v>
          </cell>
          <cell r="M14809" t="str">
            <v>F</v>
          </cell>
          <cell r="N14809">
            <v>4.2199</v>
          </cell>
        </row>
        <row r="14810">
          <cell r="F14810" t="str">
            <v>ECMU9440332</v>
          </cell>
          <cell r="G14810" t="str">
            <v>GR-2019/02-0003</v>
          </cell>
          <cell r="H14810" t="str">
            <v>201811-S0057, 201812-S0016</v>
          </cell>
          <cell r="I14810" t="str">
            <v>F</v>
          </cell>
          <cell r="J14810">
            <v>53837.37</v>
          </cell>
          <cell r="K14810">
            <v>53837.37</v>
          </cell>
          <cell r="L14810">
            <v>53837.37</v>
          </cell>
          <cell r="M14810" t="str">
            <v>F</v>
          </cell>
          <cell r="N14810">
            <v>1</v>
          </cell>
        </row>
        <row r="14811">
          <cell r="F14811" t="str">
            <v>ECMU9440332</v>
          </cell>
          <cell r="G14811" t="str">
            <v>GR-2019/02-0004</v>
          </cell>
        </row>
        <row r="14811">
          <cell r="I14811" t="str">
            <v>F</v>
          </cell>
          <cell r="J14811">
            <v>684.09</v>
          </cell>
          <cell r="K14811">
            <v>684.09</v>
          </cell>
          <cell r="L14811">
            <v>684.09</v>
          </cell>
          <cell r="M14811" t="str">
            <v>F</v>
          </cell>
          <cell r="N14811">
            <v>1</v>
          </cell>
        </row>
        <row r="14812">
          <cell r="F14812" t="str">
            <v>CMAU7174781</v>
          </cell>
          <cell r="G14812" t="str">
            <v>GR-2019/01-0119</v>
          </cell>
        </row>
        <row r="14812">
          <cell r="I14812" t="str">
            <v>F</v>
          </cell>
          <cell r="J14812">
            <v>3030.33</v>
          </cell>
          <cell r="K14812">
            <v>3030.33</v>
          </cell>
          <cell r="L14812">
            <v>3030.33</v>
          </cell>
          <cell r="M14812" t="str">
            <v>F</v>
          </cell>
          <cell r="N14812">
            <v>1</v>
          </cell>
        </row>
        <row r="14813">
          <cell r="F14813" t="str">
            <v>TRLU8146853</v>
          </cell>
          <cell r="G14813" t="str">
            <v>GR-2019/02-0007</v>
          </cell>
          <cell r="H14813" t="str">
            <v>201810-S0077, 201812-S0035, 201811-S0074</v>
          </cell>
          <cell r="I14813" t="str">
            <v>F</v>
          </cell>
          <cell r="J14813">
            <v>16700.08</v>
          </cell>
          <cell r="K14813">
            <v>16700.08</v>
          </cell>
          <cell r="L14813">
            <v>69864.78</v>
          </cell>
          <cell r="M14813" t="str">
            <v>F</v>
          </cell>
          <cell r="N14813">
            <v>4.1835</v>
          </cell>
        </row>
        <row r="14814">
          <cell r="F14814" t="str">
            <v>CAIU9822108</v>
          </cell>
          <cell r="G14814" t="str">
            <v>GR-2019/02-0006</v>
          </cell>
          <cell r="H14814" t="str">
            <v>201812-S0036, 201810-S0099, 201810-S0056</v>
          </cell>
          <cell r="I14814" t="str">
            <v>F</v>
          </cell>
          <cell r="J14814">
            <v>19515.67</v>
          </cell>
          <cell r="K14814">
            <v>19515.67</v>
          </cell>
          <cell r="L14814">
            <v>81013.45</v>
          </cell>
          <cell r="M14814" t="str">
            <v>F</v>
          </cell>
          <cell r="N14814">
            <v>4.1512</v>
          </cell>
        </row>
        <row r="14815">
          <cell r="F14815" t="str">
            <v>CMAU7778713</v>
          </cell>
          <cell r="G14815" t="str">
            <v>GR-2019/01-0114</v>
          </cell>
        </row>
        <row r="14815">
          <cell r="I14815" t="str">
            <v>F</v>
          </cell>
          <cell r="J14815">
            <v>3835.09</v>
          </cell>
          <cell r="K14815">
            <v>3835.09</v>
          </cell>
          <cell r="L14815">
            <v>3835.09</v>
          </cell>
          <cell r="M14815" t="str">
            <v>F</v>
          </cell>
          <cell r="N14815">
            <v>1</v>
          </cell>
        </row>
        <row r="14816">
          <cell r="F14816" t="str">
            <v>CMAU7174781</v>
          </cell>
          <cell r="G14816" t="str">
            <v>GR-2019/01-0118</v>
          </cell>
          <cell r="H14816" t="str">
            <v>201811-S0051, 201808-S0020</v>
          </cell>
          <cell r="I14816" t="str">
            <v>F</v>
          </cell>
          <cell r="J14816">
            <v>96480.86</v>
          </cell>
          <cell r="K14816">
            <v>96480.86</v>
          </cell>
          <cell r="L14816">
            <v>96480.86</v>
          </cell>
          <cell r="M14816" t="str">
            <v>F</v>
          </cell>
          <cell r="N14816">
            <v>1</v>
          </cell>
        </row>
        <row r="14817">
          <cell r="F14817" t="str">
            <v>BSIU2569354</v>
          </cell>
          <cell r="G14817" t="str">
            <v>GR-2019/01-0113</v>
          </cell>
          <cell r="H14817" t="str">
            <v>201811-S0060, 201812-S0020, 201812-S0046, 201810-S0107, 201812-S0010, 201812-S0030</v>
          </cell>
          <cell r="I14817" t="str">
            <v>F</v>
          </cell>
          <cell r="J14817">
            <v>154280.75</v>
          </cell>
          <cell r="K14817">
            <v>154280.75</v>
          </cell>
          <cell r="L14817">
            <v>154280.75</v>
          </cell>
          <cell r="M14817" t="str">
            <v>F</v>
          </cell>
          <cell r="N14817">
            <v>1</v>
          </cell>
        </row>
        <row r="14818">
          <cell r="F14818" t="str">
            <v>GAOU6372011</v>
          </cell>
          <cell r="G14818" t="str">
            <v>GR-2019/01-0109</v>
          </cell>
          <cell r="H14818" t="str">
            <v>201812-S0026</v>
          </cell>
          <cell r="I14818" t="str">
            <v>F</v>
          </cell>
          <cell r="J14818">
            <v>9031.59</v>
          </cell>
          <cell r="K14818">
            <v>9031.59</v>
          </cell>
          <cell r="L14818">
            <v>9031.59</v>
          </cell>
          <cell r="M14818" t="str">
            <v>F</v>
          </cell>
          <cell r="N14818">
            <v>1</v>
          </cell>
        </row>
        <row r="14819">
          <cell r="F14819" t="str">
            <v>TCKU6229715</v>
          </cell>
          <cell r="G14819" t="str">
            <v>GR-2019/01-0112</v>
          </cell>
          <cell r="H14819" t="str">
            <v>201810-S0097, 201812-S0026, 201811-S0051</v>
          </cell>
          <cell r="I14819" t="str">
            <v>F</v>
          </cell>
          <cell r="J14819">
            <v>86543.64</v>
          </cell>
          <cell r="K14819">
            <v>86543.64</v>
          </cell>
          <cell r="L14819">
            <v>86543.64</v>
          </cell>
          <cell r="M14819" t="str">
            <v>F</v>
          </cell>
          <cell r="N14819">
            <v>1</v>
          </cell>
        </row>
        <row r="14820">
          <cell r="F14820" t="str">
            <v>TCKU6229715</v>
          </cell>
          <cell r="G14820" t="str">
            <v>GR-2019/01-0111</v>
          </cell>
          <cell r="H14820" t="str">
            <v>201812-S0035</v>
          </cell>
          <cell r="I14820" t="str">
            <v>F</v>
          </cell>
          <cell r="J14820">
            <v>3539.34</v>
          </cell>
          <cell r="K14820">
            <v>3539.34</v>
          </cell>
          <cell r="L14820">
            <v>3539.34</v>
          </cell>
          <cell r="M14820" t="str">
            <v>F</v>
          </cell>
          <cell r="N14820">
            <v>1</v>
          </cell>
        </row>
        <row r="14821">
          <cell r="F14821" t="str">
            <v>GAOU6372011</v>
          </cell>
          <cell r="G14821" t="str">
            <v>GR-2019/01-0108</v>
          </cell>
          <cell r="H14821" t="str">
            <v>201811-S0049</v>
          </cell>
          <cell r="I14821" t="str">
            <v>F</v>
          </cell>
          <cell r="J14821">
            <v>4507.97</v>
          </cell>
          <cell r="K14821">
            <v>4507.97</v>
          </cell>
          <cell r="L14821">
            <v>4507.97</v>
          </cell>
          <cell r="M14821" t="str">
            <v>F</v>
          </cell>
          <cell r="N14821">
            <v>1</v>
          </cell>
        </row>
        <row r="14822">
          <cell r="F14822" t="str">
            <v>TCKU6229715</v>
          </cell>
          <cell r="G14822" t="str">
            <v>GR-2019/01-0110</v>
          </cell>
          <cell r="H14822" t="str">
            <v>201812-S0066, 201812-S0045</v>
          </cell>
          <cell r="I14822" t="str">
            <v>F</v>
          </cell>
          <cell r="J14822">
            <v>17899.76</v>
          </cell>
          <cell r="K14822">
            <v>17899.76</v>
          </cell>
          <cell r="L14822">
            <v>17899.76</v>
          </cell>
          <cell r="M14822" t="str">
            <v>F</v>
          </cell>
          <cell r="N14822">
            <v>1</v>
          </cell>
        </row>
        <row r="14823">
          <cell r="G14823" t="str">
            <v>GR-2019/01-0131</v>
          </cell>
        </row>
        <row r="14823">
          <cell r="I14823" t="str">
            <v>F</v>
          </cell>
          <cell r="J14823">
            <v>304.5</v>
          </cell>
          <cell r="K14823">
            <v>304.5</v>
          </cell>
          <cell r="L14823">
            <v>304.5</v>
          </cell>
          <cell r="M14823" t="str">
            <v>F</v>
          </cell>
          <cell r="N14823">
            <v>1</v>
          </cell>
        </row>
        <row r="14824">
          <cell r="F14824" t="str">
            <v>CMAU7778713</v>
          </cell>
          <cell r="G14824" t="str">
            <v>GR-2019/01-0104</v>
          </cell>
          <cell r="H14824" t="str">
            <v>201811-S0058, 201812-S0005</v>
          </cell>
          <cell r="I14824" t="str">
            <v>F</v>
          </cell>
          <cell r="J14824">
            <v>34054.41</v>
          </cell>
          <cell r="K14824">
            <v>34054.41</v>
          </cell>
          <cell r="L14824">
            <v>34054.41</v>
          </cell>
          <cell r="M14824" t="str">
            <v>F</v>
          </cell>
          <cell r="N14824">
            <v>1</v>
          </cell>
        </row>
        <row r="14825">
          <cell r="F14825" t="str">
            <v>GAOU6372011</v>
          </cell>
          <cell r="G14825" t="str">
            <v>GR-2019/01-0107</v>
          </cell>
          <cell r="H14825" t="str">
            <v>201812-S0024</v>
          </cell>
          <cell r="I14825" t="str">
            <v>F</v>
          </cell>
          <cell r="J14825">
            <v>8505.44</v>
          </cell>
          <cell r="K14825">
            <v>8505.44</v>
          </cell>
          <cell r="L14825">
            <v>8505.44</v>
          </cell>
          <cell r="M14825" t="str">
            <v>F</v>
          </cell>
          <cell r="N14825">
            <v>1</v>
          </cell>
        </row>
        <row r="14826">
          <cell r="F14826" t="str">
            <v>GAOU6372011</v>
          </cell>
          <cell r="G14826" t="str">
            <v>GR-2019/01-0106</v>
          </cell>
          <cell r="H14826" t="str">
            <v>201811-S0055, 201811-S0047</v>
          </cell>
          <cell r="I14826" t="str">
            <v>F</v>
          </cell>
          <cell r="J14826">
            <v>70308</v>
          </cell>
          <cell r="K14826">
            <v>70308</v>
          </cell>
          <cell r="L14826">
            <v>70308</v>
          </cell>
          <cell r="M14826" t="str">
            <v>F</v>
          </cell>
          <cell r="N14826">
            <v>1</v>
          </cell>
        </row>
        <row r="14827">
          <cell r="F14827" t="str">
            <v>CMAU7778713</v>
          </cell>
          <cell r="G14827" t="str">
            <v>GR-2019/01-0103</v>
          </cell>
          <cell r="H14827" t="str">
            <v>201810-S0114, 201807-S0046, 201810-S0132, 201812-S0004, 201804-S0014, 201811-S0052</v>
          </cell>
          <cell r="I14827" t="str">
            <v>F</v>
          </cell>
          <cell r="J14827">
            <v>100482.86</v>
          </cell>
          <cell r="K14827">
            <v>100482.86</v>
          </cell>
          <cell r="L14827">
            <v>100482.86</v>
          </cell>
          <cell r="M14827" t="str">
            <v>F</v>
          </cell>
          <cell r="N14827">
            <v>1</v>
          </cell>
        </row>
        <row r="14828">
          <cell r="F14828" t="str">
            <v>GAOU6372011</v>
          </cell>
          <cell r="G14828" t="str">
            <v>GR-2019/01-0105</v>
          </cell>
          <cell r="H14828" t="str">
            <v>201811-S0064</v>
          </cell>
          <cell r="I14828" t="str">
            <v>F</v>
          </cell>
          <cell r="J14828">
            <v>78067.28</v>
          </cell>
          <cell r="K14828">
            <v>78067.28</v>
          </cell>
          <cell r="L14828">
            <v>78067.28</v>
          </cell>
          <cell r="M14828" t="str">
            <v>F</v>
          </cell>
          <cell r="N14828">
            <v>1</v>
          </cell>
        </row>
        <row r="14829">
          <cell r="G14829" t="str">
            <v>GR-2019/01-0131</v>
          </cell>
        </row>
        <row r="14829">
          <cell r="I14829" t="str">
            <v>F</v>
          </cell>
          <cell r="J14829">
            <v>1911</v>
          </cell>
          <cell r="K14829">
            <v>1911</v>
          </cell>
          <cell r="L14829">
            <v>1911</v>
          </cell>
          <cell r="M14829" t="str">
            <v>F</v>
          </cell>
          <cell r="N14829">
            <v>1</v>
          </cell>
        </row>
        <row r="14830">
          <cell r="F14830" t="str">
            <v>CMAU7778713</v>
          </cell>
          <cell r="G14830" t="str">
            <v>GR-2019/01-0102</v>
          </cell>
          <cell r="H14830" t="str">
            <v>201901-S0008, 201810-S0002, 201803-S0027, 201810-S0113, 201812-S0027, 201810-S0102, 201810-S0129, 201810-S0059, 201810-S0130, 201901-S0023, 201811-S0010, 201812-S0003, 201811-S0050, 201809-S0025, 201812-S0032</v>
          </cell>
          <cell r="I14830" t="str">
            <v>F</v>
          </cell>
          <cell r="J14830">
            <v>226531.92</v>
          </cell>
          <cell r="K14830">
            <v>226531.92</v>
          </cell>
          <cell r="L14830">
            <v>226531.92</v>
          </cell>
          <cell r="M14830" t="str">
            <v>F</v>
          </cell>
          <cell r="N14830">
            <v>1</v>
          </cell>
        </row>
        <row r="14831">
          <cell r="G14831" t="str">
            <v>GR-2019/01-0125</v>
          </cell>
        </row>
        <row r="14831">
          <cell r="I14831" t="str">
            <v>F</v>
          </cell>
          <cell r="J14831">
            <v>7760</v>
          </cell>
          <cell r="K14831">
            <v>7760</v>
          </cell>
          <cell r="L14831">
            <v>7760</v>
          </cell>
          <cell r="M14831" t="str">
            <v>F</v>
          </cell>
          <cell r="N14831">
            <v>1</v>
          </cell>
        </row>
        <row r="14832">
          <cell r="F14832" t="str">
            <v>CMAU7778713</v>
          </cell>
          <cell r="G14832" t="str">
            <v>GR-2019/01-0101</v>
          </cell>
          <cell r="H14832" t="str">
            <v>201807-S0006</v>
          </cell>
          <cell r="I14832" t="str">
            <v>F</v>
          </cell>
          <cell r="J14832">
            <v>30346.95</v>
          </cell>
          <cell r="K14832">
            <v>30346.95</v>
          </cell>
          <cell r="L14832">
            <v>30346.95</v>
          </cell>
          <cell r="M14832" t="str">
            <v>F</v>
          </cell>
          <cell r="N14832">
            <v>1</v>
          </cell>
        </row>
        <row r="14833">
          <cell r="F14833" t="str">
            <v>CMAU7778713</v>
          </cell>
          <cell r="G14833" t="str">
            <v>GR-2019/01-0100</v>
          </cell>
          <cell r="H14833" t="str">
            <v>201811-S0007, 201810-S0054</v>
          </cell>
          <cell r="I14833" t="str">
            <v>F</v>
          </cell>
          <cell r="J14833">
            <v>17267.4</v>
          </cell>
          <cell r="K14833">
            <v>17267.4</v>
          </cell>
          <cell r="L14833">
            <v>17267.4</v>
          </cell>
          <cell r="M14833" t="str">
            <v>F</v>
          </cell>
          <cell r="N14833">
            <v>1</v>
          </cell>
        </row>
        <row r="14834">
          <cell r="F14834" t="str">
            <v>CMAU7778713</v>
          </cell>
          <cell r="G14834" t="str">
            <v>GR-2019/01-0099</v>
          </cell>
          <cell r="H14834" t="str">
            <v>201812-S0061</v>
          </cell>
          <cell r="I14834" t="str">
            <v>F</v>
          </cell>
          <cell r="J14834">
            <v>12575.84</v>
          </cell>
          <cell r="K14834">
            <v>12575.84</v>
          </cell>
          <cell r="L14834">
            <v>12575.84</v>
          </cell>
          <cell r="M14834" t="str">
            <v>F</v>
          </cell>
          <cell r="N14834">
            <v>1</v>
          </cell>
        </row>
        <row r="14835">
          <cell r="F14835" t="str">
            <v>CMAU7778713</v>
          </cell>
          <cell r="G14835" t="str">
            <v>GR-2019/01-0098</v>
          </cell>
          <cell r="H14835" t="str">
            <v>201901-S0011</v>
          </cell>
          <cell r="I14835" t="str">
            <v>F</v>
          </cell>
          <cell r="J14835">
            <v>4411.25</v>
          </cell>
          <cell r="K14835">
            <v>4411.25</v>
          </cell>
          <cell r="L14835">
            <v>4411.25</v>
          </cell>
          <cell r="M14835" t="str">
            <v>F</v>
          </cell>
          <cell r="N14835">
            <v>1</v>
          </cell>
        </row>
        <row r="14836">
          <cell r="F14836" t="str">
            <v>CMAU7778713</v>
          </cell>
          <cell r="G14836" t="str">
            <v>GR-2019/01-0097</v>
          </cell>
          <cell r="H14836" t="str">
            <v>201811-S0022, 201811-S0016</v>
          </cell>
          <cell r="I14836" t="str">
            <v>F</v>
          </cell>
          <cell r="J14836">
            <v>13638.01</v>
          </cell>
          <cell r="K14836">
            <v>13638.01</v>
          </cell>
          <cell r="L14836">
            <v>13638.01</v>
          </cell>
          <cell r="M14836" t="str">
            <v>F</v>
          </cell>
          <cell r="N14836">
            <v>1</v>
          </cell>
        </row>
        <row r="14837">
          <cell r="F14837" t="str">
            <v>CMAU7778713</v>
          </cell>
          <cell r="G14837" t="str">
            <v>GR-2019/01-0096</v>
          </cell>
          <cell r="H14837" t="str">
            <v>201810-S0094, 201811-S0017, 201810-S0117, 201810-S0015</v>
          </cell>
          <cell r="I14837" t="str">
            <v>F</v>
          </cell>
          <cell r="J14837">
            <v>108803.36</v>
          </cell>
          <cell r="K14837">
            <v>108803.36</v>
          </cell>
          <cell r="L14837">
            <v>108803.36</v>
          </cell>
          <cell r="M14837" t="str">
            <v>F</v>
          </cell>
          <cell r="N14837">
            <v>1</v>
          </cell>
        </row>
        <row r="14838">
          <cell r="G14838" t="str">
            <v>GR-2019/01-0123</v>
          </cell>
        </row>
        <row r="14838">
          <cell r="I14838" t="str">
            <v>F</v>
          </cell>
          <cell r="J14838">
            <v>134.98</v>
          </cell>
          <cell r="K14838">
            <v>134.98</v>
          </cell>
          <cell r="L14838">
            <v>134.98</v>
          </cell>
          <cell r="M14838" t="str">
            <v>T</v>
          </cell>
          <cell r="N14838">
            <v>1</v>
          </cell>
        </row>
        <row r="14839">
          <cell r="F14839" t="str">
            <v>CMAU7778713</v>
          </cell>
          <cell r="G14839" t="str">
            <v>GR-2019/01-0095</v>
          </cell>
          <cell r="H14839" t="str">
            <v>201812-S0042</v>
          </cell>
          <cell r="I14839" t="str">
            <v>F</v>
          </cell>
          <cell r="J14839">
            <v>491.01</v>
          </cell>
          <cell r="K14839">
            <v>491.01</v>
          </cell>
          <cell r="L14839">
            <v>491.01</v>
          </cell>
          <cell r="M14839" t="str">
            <v>F</v>
          </cell>
          <cell r="N14839">
            <v>1</v>
          </cell>
        </row>
        <row r="14840">
          <cell r="F14840" t="str">
            <v>GESU6211962</v>
          </cell>
          <cell r="G14840" t="str">
            <v>GR-2019/01-0091</v>
          </cell>
          <cell r="H14840" t="str">
            <v>201811-S0051, 201811-S0041, 201811-S0031</v>
          </cell>
          <cell r="I14840" t="str">
            <v>F</v>
          </cell>
          <cell r="J14840">
            <v>68569.95</v>
          </cell>
          <cell r="K14840">
            <v>68569.95</v>
          </cell>
          <cell r="L14840">
            <v>68569.95</v>
          </cell>
          <cell r="M14840" t="str">
            <v>F</v>
          </cell>
          <cell r="N14840">
            <v>1</v>
          </cell>
        </row>
        <row r="14841">
          <cell r="F14841" t="str">
            <v>TCLU1525964</v>
          </cell>
          <cell r="G14841" t="str">
            <v>GR-2019/01-0090</v>
          </cell>
        </row>
        <row r="14841">
          <cell r="I14841" t="str">
            <v>F</v>
          </cell>
          <cell r="J14841">
            <v>756.2</v>
          </cell>
          <cell r="K14841">
            <v>756.2</v>
          </cell>
          <cell r="L14841">
            <v>756.2</v>
          </cell>
          <cell r="M14841" t="str">
            <v>F</v>
          </cell>
          <cell r="N14841">
            <v>1</v>
          </cell>
        </row>
        <row r="14842">
          <cell r="F14842" t="str">
            <v>TCLU1525964</v>
          </cell>
          <cell r="G14842" t="str">
            <v>GR-2019/01-0089</v>
          </cell>
          <cell r="H14842" t="str">
            <v>201810-S0019</v>
          </cell>
          <cell r="I14842" t="str">
            <v>F</v>
          </cell>
          <cell r="J14842">
            <v>68169.79</v>
          </cell>
          <cell r="K14842">
            <v>68169.79</v>
          </cell>
          <cell r="L14842">
            <v>68169.79</v>
          </cell>
          <cell r="M14842" t="str">
            <v>F</v>
          </cell>
          <cell r="N14842">
            <v>1</v>
          </cell>
        </row>
        <row r="14843">
          <cell r="F14843" t="str">
            <v>TCLU1525964</v>
          </cell>
          <cell r="G14843" t="str">
            <v>GR-2019/01-0088</v>
          </cell>
          <cell r="H14843" t="str">
            <v>201811-S0031, 201812-S0026, 201811-S0051</v>
          </cell>
          <cell r="I14843" t="str">
            <v>F</v>
          </cell>
          <cell r="J14843">
            <v>50629.75</v>
          </cell>
          <cell r="K14843">
            <v>50629.75</v>
          </cell>
          <cell r="L14843">
            <v>50629.75</v>
          </cell>
          <cell r="M14843" t="str">
            <v>F</v>
          </cell>
          <cell r="N14843">
            <v>1</v>
          </cell>
        </row>
        <row r="14844">
          <cell r="G14844" t="str">
            <v>SPO-2019/05-0013</v>
          </cell>
        </row>
        <row r="14844">
          <cell r="I14844" t="str">
            <v>F</v>
          </cell>
          <cell r="J14844">
            <v>2899.9</v>
          </cell>
          <cell r="K14844">
            <v>2899.9</v>
          </cell>
          <cell r="L14844">
            <v>8699.7</v>
          </cell>
          <cell r="M14844" t="str">
            <v>F</v>
          </cell>
          <cell r="N14844">
            <v>3</v>
          </cell>
        </row>
        <row r="14845">
          <cell r="F14845" t="str">
            <v>TCLU1738677</v>
          </cell>
          <cell r="G14845" t="str">
            <v>GR-2019/02-0018</v>
          </cell>
          <cell r="H14845" t="str">
            <v>201807-S0036, PO-2018/06-0041, 201712-S0039, 201811-S0054, 201811-S0008, 201809-S0012, 201812-S0044, 201812-S0028, 201809-S0026, 201811-S0075</v>
          </cell>
          <cell r="I14845" t="str">
            <v>F</v>
          </cell>
          <cell r="J14845">
            <v>20552.83</v>
          </cell>
          <cell r="K14845">
            <v>20552.83</v>
          </cell>
          <cell r="L14845">
            <v>85199.7</v>
          </cell>
          <cell r="M14845" t="str">
            <v>F</v>
          </cell>
          <cell r="N14845">
            <v>4.1454</v>
          </cell>
        </row>
        <row r="14846">
          <cell r="F14846" t="str">
            <v>DFSU6704886</v>
          </cell>
          <cell r="G14846" t="str">
            <v>GR-2019/01-0094</v>
          </cell>
          <cell r="H14846" t="str">
            <v>201806-S0003, 201810-S0009, 201811-S0033, 201810-S0067, 201807-S0036, 201812-S0018, 201807-S0042, 201811-S0042, 201809-S0026, 201811-S0075, 201809-S0012, 201812-S0044</v>
          </cell>
          <cell r="I14846" t="str">
            <v>F</v>
          </cell>
          <cell r="J14846">
            <v>21811.74</v>
          </cell>
          <cell r="K14846">
            <v>21811.74</v>
          </cell>
          <cell r="L14846">
            <v>91596.22</v>
          </cell>
          <cell r="M14846" t="str">
            <v>F</v>
          </cell>
          <cell r="N14846">
            <v>4.1994</v>
          </cell>
        </row>
        <row r="14847">
          <cell r="G14847" t="str">
            <v>GR-2019/01-0126</v>
          </cell>
        </row>
        <row r="14847">
          <cell r="I14847" t="str">
            <v>F</v>
          </cell>
          <cell r="J14847">
            <v>2656.5</v>
          </cell>
          <cell r="K14847">
            <v>2656.5</v>
          </cell>
          <cell r="L14847">
            <v>2656.5</v>
          </cell>
          <cell r="M14847" t="str">
            <v>T</v>
          </cell>
          <cell r="N14847">
            <v>1</v>
          </cell>
        </row>
        <row r="14848">
          <cell r="F14848" t="str">
            <v>GCXU5015048</v>
          </cell>
          <cell r="G14848" t="str">
            <v>GR-2019/01-0087</v>
          </cell>
          <cell r="H14848" t="str">
            <v>201812-S0008</v>
          </cell>
          <cell r="I14848" t="str">
            <v>F</v>
          </cell>
          <cell r="J14848">
            <v>25355.03</v>
          </cell>
          <cell r="K14848">
            <v>25355.03</v>
          </cell>
          <cell r="L14848">
            <v>25355.03</v>
          </cell>
          <cell r="M14848" t="str">
            <v>F</v>
          </cell>
          <cell r="N14848">
            <v>1</v>
          </cell>
        </row>
        <row r="14849">
          <cell r="F14849" t="str">
            <v>CAIU7435624</v>
          </cell>
          <cell r="G14849" t="str">
            <v>GR-2019/01-0127</v>
          </cell>
          <cell r="H14849" t="str">
            <v>201807-S0036, 201811-S0008, 201812-S0028, 201812-S0021, 201811-S0075, PO-2018/06-0041</v>
          </cell>
          <cell r="I14849" t="str">
            <v>F</v>
          </cell>
          <cell r="J14849">
            <v>21917.38</v>
          </cell>
          <cell r="K14849">
            <v>21917.38</v>
          </cell>
          <cell r="L14849">
            <v>90983.43</v>
          </cell>
          <cell r="M14849" t="str">
            <v>F</v>
          </cell>
          <cell r="N14849">
            <v>4.1512</v>
          </cell>
        </row>
        <row r="14850">
          <cell r="F14850" t="str">
            <v>GCXU5015048</v>
          </cell>
          <cell r="G14850" t="str">
            <v>GR-2019/01-0086</v>
          </cell>
          <cell r="H14850" t="str">
            <v>201812-S0019, 201811-S0025, 201901-S0027, 201808-S0011, 201811-S0011, 201810-S0001, 201811-S0059, 201812-S0013</v>
          </cell>
          <cell r="I14850" t="str">
            <v>F</v>
          </cell>
          <cell r="J14850">
            <v>151958.81</v>
          </cell>
          <cell r="K14850">
            <v>151958.81</v>
          </cell>
          <cell r="L14850">
            <v>151958.81</v>
          </cell>
          <cell r="M14850" t="str">
            <v>F</v>
          </cell>
          <cell r="N14850">
            <v>1</v>
          </cell>
        </row>
        <row r="14851">
          <cell r="F14851" t="str">
            <v>TGHU9899255</v>
          </cell>
          <cell r="G14851" t="str">
            <v>GR-2019/01-0085</v>
          </cell>
          <cell r="H14851" t="str">
            <v>201812-S0043</v>
          </cell>
          <cell r="I14851" t="str">
            <v>F</v>
          </cell>
          <cell r="J14851">
            <v>3447.12</v>
          </cell>
          <cell r="K14851">
            <v>3447.12</v>
          </cell>
          <cell r="L14851">
            <v>3447.12</v>
          </cell>
          <cell r="M14851" t="str">
            <v>F</v>
          </cell>
          <cell r="N14851">
            <v>1</v>
          </cell>
        </row>
        <row r="14852">
          <cell r="F14852" t="str">
            <v>TGHU9899255</v>
          </cell>
          <cell r="G14852" t="str">
            <v>GR-2019/01-0084</v>
          </cell>
          <cell r="H14852" t="str">
            <v>201810-S0117, 201810-S0015, 201811-S0020</v>
          </cell>
          <cell r="I14852" t="str">
            <v>F</v>
          </cell>
          <cell r="J14852">
            <v>24251.21</v>
          </cell>
          <cell r="K14852">
            <v>24251.21</v>
          </cell>
          <cell r="L14852">
            <v>24251.21</v>
          </cell>
          <cell r="M14852" t="str">
            <v>F</v>
          </cell>
          <cell r="N14852">
            <v>1</v>
          </cell>
        </row>
        <row r="14853">
          <cell r="G14853" t="str">
            <v>GR-2019/01-0093</v>
          </cell>
        </row>
        <row r="14853">
          <cell r="I14853" t="str">
            <v>F</v>
          </cell>
          <cell r="J14853">
            <v>1146.3</v>
          </cell>
          <cell r="K14853">
            <v>1146.3</v>
          </cell>
          <cell r="L14853">
            <v>1146.3</v>
          </cell>
          <cell r="M14853" t="str">
            <v>T</v>
          </cell>
          <cell r="N14853">
            <v>1</v>
          </cell>
        </row>
        <row r="14854">
          <cell r="F14854" t="str">
            <v>CAIU7342202</v>
          </cell>
          <cell r="G14854" t="str">
            <v>GR-2019/01-0129</v>
          </cell>
          <cell r="H14854" t="str">
            <v>201806-S0002, 201810-S0043, 201810-S0024, 201809-S0042</v>
          </cell>
          <cell r="I14854" t="str">
            <v>F</v>
          </cell>
          <cell r="J14854">
            <v>19142.41</v>
          </cell>
          <cell r="K14854">
            <v>19142.41</v>
          </cell>
          <cell r="L14854">
            <v>79463.97</v>
          </cell>
          <cell r="M14854" t="str">
            <v>F</v>
          </cell>
          <cell r="N14854">
            <v>4.1512</v>
          </cell>
        </row>
        <row r="14855">
          <cell r="F14855" t="str">
            <v>DFSU6479379</v>
          </cell>
          <cell r="G14855" t="str">
            <v>GR-2019/01-0128</v>
          </cell>
          <cell r="H14855" t="str">
            <v>201810-S0024, 201811-S0076</v>
          </cell>
          <cell r="I14855" t="str">
            <v>F</v>
          </cell>
          <cell r="J14855">
            <v>20011.78</v>
          </cell>
          <cell r="K14855">
            <v>20011.78</v>
          </cell>
          <cell r="L14855">
            <v>83072.9</v>
          </cell>
          <cell r="M14855" t="str">
            <v>F</v>
          </cell>
          <cell r="N14855">
            <v>4.1512</v>
          </cell>
        </row>
        <row r="14856">
          <cell r="F14856" t="str">
            <v>TGHU9899255</v>
          </cell>
          <cell r="G14856" t="str">
            <v>GR-2019/01-0083</v>
          </cell>
          <cell r="H14856" t="str">
            <v>201811-S0031, 201808-S0020, 201812-S0026, 201811-S0051</v>
          </cell>
          <cell r="I14856" t="str">
            <v>F</v>
          </cell>
          <cell r="J14856">
            <v>73861.88</v>
          </cell>
          <cell r="K14856">
            <v>73861.88</v>
          </cell>
          <cell r="L14856">
            <v>73861.88</v>
          </cell>
          <cell r="M14856" t="str">
            <v>F</v>
          </cell>
          <cell r="N14856">
            <v>1</v>
          </cell>
        </row>
        <row r="14857">
          <cell r="F14857" t="str">
            <v>TCKU6313831</v>
          </cell>
          <cell r="G14857" t="str">
            <v>GR-2019/01-0082</v>
          </cell>
          <cell r="H14857" t="str">
            <v>201811-S0031, 201807-S0001, 201806-S0047, 201811-S0051</v>
          </cell>
          <cell r="I14857" t="str">
            <v>F</v>
          </cell>
          <cell r="J14857">
            <v>153436.76</v>
          </cell>
          <cell r="K14857">
            <v>153436.76</v>
          </cell>
          <cell r="L14857">
            <v>153436.76</v>
          </cell>
          <cell r="M14857" t="str">
            <v>F</v>
          </cell>
          <cell r="N14857">
            <v>1</v>
          </cell>
        </row>
        <row r="14858">
          <cell r="F14858" t="str">
            <v>CAIU7472335</v>
          </cell>
          <cell r="G14858" t="str">
            <v>GR-2019/01-0081</v>
          </cell>
          <cell r="H14858" t="str">
            <v>201812-S0002, 201809-S0032</v>
          </cell>
          <cell r="I14858" t="str">
            <v>F</v>
          </cell>
          <cell r="J14858">
            <v>33744.16</v>
          </cell>
          <cell r="K14858">
            <v>33744.16</v>
          </cell>
          <cell r="L14858">
            <v>33744.16</v>
          </cell>
          <cell r="M14858" t="str">
            <v>F</v>
          </cell>
          <cell r="N14858">
            <v>1</v>
          </cell>
        </row>
        <row r="14859">
          <cell r="F14859" t="str">
            <v>IAAU1752408</v>
          </cell>
          <cell r="G14859" t="str">
            <v>GR-2019/01-0080</v>
          </cell>
          <cell r="H14859" t="str">
            <v>201711-S0019, 201811-S0077, POO201803002, 201811-S0053, 201801-S0019</v>
          </cell>
          <cell r="I14859" t="str">
            <v>F</v>
          </cell>
          <cell r="J14859">
            <v>28895.5</v>
          </cell>
          <cell r="K14859">
            <v>28895.5</v>
          </cell>
          <cell r="L14859">
            <v>120884.32</v>
          </cell>
          <cell r="M14859" t="str">
            <v>F</v>
          </cell>
          <cell r="N14859">
            <v>4.1835</v>
          </cell>
        </row>
        <row r="14860">
          <cell r="G14860" t="str">
            <v>GR-2019/01-0116</v>
          </cell>
        </row>
        <row r="14860">
          <cell r="I14860" t="str">
            <v>F</v>
          </cell>
          <cell r="J14860">
            <v>39.12</v>
          </cell>
          <cell r="K14860">
            <v>39.12</v>
          </cell>
          <cell r="L14860">
            <v>39.12</v>
          </cell>
          <cell r="M14860" t="str">
            <v>T</v>
          </cell>
          <cell r="N14860">
            <v>1</v>
          </cell>
        </row>
        <row r="14861">
          <cell r="F14861" t="str">
            <v>TCNU6813261</v>
          </cell>
          <cell r="G14861" t="str">
            <v>GR-2019/01-0079</v>
          </cell>
          <cell r="H14861" t="str">
            <v>201803-S0076, 201811-S0009, 201811-S0048, 201812-S0014, 201809-S0042, 201811-S0046, 201807-S0065, 201811-S0076</v>
          </cell>
          <cell r="I14861" t="str">
            <v>F</v>
          </cell>
          <cell r="J14861">
            <v>22968.2</v>
          </cell>
          <cell r="K14861">
            <v>22968.2</v>
          </cell>
          <cell r="L14861">
            <v>96840.82</v>
          </cell>
          <cell r="M14861" t="str">
            <v>F</v>
          </cell>
          <cell r="N14861">
            <v>4.2163</v>
          </cell>
        </row>
        <row r="14862">
          <cell r="G14862" t="str">
            <v>GR-2019/01-0137</v>
          </cell>
        </row>
        <row r="14862">
          <cell r="I14862" t="str">
            <v>F</v>
          </cell>
          <cell r="J14862">
            <v>100</v>
          </cell>
          <cell r="K14862">
            <v>100</v>
          </cell>
          <cell r="L14862">
            <v>100</v>
          </cell>
          <cell r="M14862" t="str">
            <v>T</v>
          </cell>
          <cell r="N14862">
            <v>1</v>
          </cell>
        </row>
        <row r="14863">
          <cell r="F14863" t="str">
            <v>HMMU6198260</v>
          </cell>
          <cell r="G14863" t="str">
            <v>GR-2019/01-0078</v>
          </cell>
          <cell r="H14863" t="str">
            <v>201811-S0046, 201808-S0029, 201810-S0024, 201810-S0043, 201809-S0042, 201811-S0076</v>
          </cell>
          <cell r="I14863" t="str">
            <v>F</v>
          </cell>
          <cell r="J14863">
            <v>20980.81</v>
          </cell>
          <cell r="K14863">
            <v>20980.81</v>
          </cell>
          <cell r="L14863">
            <v>88461.39</v>
          </cell>
          <cell r="M14863" t="str">
            <v>F</v>
          </cell>
          <cell r="N14863">
            <v>4.2163</v>
          </cell>
        </row>
        <row r="14864">
          <cell r="G14864" t="str">
            <v>GR-2019/01-0092</v>
          </cell>
        </row>
        <row r="14864">
          <cell r="I14864" t="str">
            <v>F</v>
          </cell>
          <cell r="J14864">
            <v>2842.39</v>
          </cell>
          <cell r="K14864">
            <v>2842.39</v>
          </cell>
          <cell r="L14864">
            <v>2842.39</v>
          </cell>
          <cell r="M14864" t="str">
            <v>T</v>
          </cell>
          <cell r="N14864">
            <v>1</v>
          </cell>
        </row>
        <row r="14865">
          <cell r="G14865" t="str">
            <v>GR-2019/01-0077</v>
          </cell>
        </row>
        <row r="14865">
          <cell r="I14865" t="str">
            <v>F</v>
          </cell>
          <cell r="J14865">
            <v>3876.68</v>
          </cell>
          <cell r="K14865">
            <v>3876.68</v>
          </cell>
          <cell r="L14865">
            <v>3876.68</v>
          </cell>
          <cell r="M14865" t="str">
            <v>F</v>
          </cell>
          <cell r="N14865">
            <v>1</v>
          </cell>
        </row>
        <row r="14866">
          <cell r="I14866" t="str">
            <v>T</v>
          </cell>
          <cell r="J14866">
            <v>0</v>
          </cell>
          <cell r="K14866">
            <v>0</v>
          </cell>
          <cell r="L14866">
            <v>0</v>
          </cell>
          <cell r="M14866" t="str">
            <v>F</v>
          </cell>
          <cell r="N14866">
            <v>3</v>
          </cell>
        </row>
        <row r="14867">
          <cell r="I14867" t="str">
            <v>F</v>
          </cell>
          <cell r="J14867">
            <v>0</v>
          </cell>
          <cell r="K14867">
            <v>0</v>
          </cell>
          <cell r="L14867">
            <v>0</v>
          </cell>
          <cell r="M14867" t="str">
            <v>F</v>
          </cell>
          <cell r="N14867">
            <v>3</v>
          </cell>
        </row>
        <row r="14868">
          <cell r="G14868" t="str">
            <v>GR-2019/01-0067</v>
          </cell>
        </row>
        <row r="14868">
          <cell r="I14868" t="str">
            <v>F</v>
          </cell>
          <cell r="J14868">
            <v>1522.5</v>
          </cell>
          <cell r="K14868">
            <v>1522.5</v>
          </cell>
          <cell r="L14868">
            <v>1522.5</v>
          </cell>
          <cell r="M14868" t="str">
            <v>F</v>
          </cell>
          <cell r="N14868">
            <v>1</v>
          </cell>
        </row>
        <row r="14869">
          <cell r="G14869" t="str">
            <v>GR-2019/01-0117</v>
          </cell>
        </row>
        <row r="14869">
          <cell r="I14869" t="str">
            <v>F</v>
          </cell>
          <cell r="J14869">
            <v>164.5</v>
          </cell>
          <cell r="K14869">
            <v>164.5</v>
          </cell>
          <cell r="L14869">
            <v>164.5</v>
          </cell>
          <cell r="M14869" t="str">
            <v>F</v>
          </cell>
          <cell r="N14869">
            <v>1</v>
          </cell>
        </row>
        <row r="14870">
          <cell r="G14870" t="str">
            <v>GR-2019/01-0076</v>
          </cell>
        </row>
        <row r="14870">
          <cell r="I14870" t="str">
            <v>F</v>
          </cell>
          <cell r="J14870">
            <v>2015.44</v>
          </cell>
          <cell r="K14870">
            <v>2015.44</v>
          </cell>
          <cell r="L14870">
            <v>2015.44</v>
          </cell>
          <cell r="M14870" t="str">
            <v>T</v>
          </cell>
          <cell r="N14870">
            <v>1</v>
          </cell>
        </row>
        <row r="14871">
          <cell r="F14871" t="str">
            <v>CAIU4456140</v>
          </cell>
          <cell r="G14871" t="str">
            <v>GR-2019/01-0060</v>
          </cell>
          <cell r="H14871" t="str">
            <v>201811-S0009, 201707-S0037, 201811-S0002, 201812-S0037, 201811-S0032, 201810-S0043, 201809-S0042, 201811-S0023, 201807-S0065, 201811-S0030</v>
          </cell>
          <cell r="I14871" t="str">
            <v>F</v>
          </cell>
          <cell r="J14871">
            <v>21993.92</v>
          </cell>
          <cell r="K14871">
            <v>21993.92</v>
          </cell>
          <cell r="L14871">
            <v>92732.96</v>
          </cell>
          <cell r="M14871" t="str">
            <v>F</v>
          </cell>
          <cell r="N14871">
            <v>4.2163</v>
          </cell>
        </row>
        <row r="14872">
          <cell r="G14872" t="str">
            <v>GR-2019/01-0071</v>
          </cell>
        </row>
        <row r="14872">
          <cell r="I14872" t="str">
            <v>F</v>
          </cell>
          <cell r="J14872">
            <v>273.2</v>
          </cell>
          <cell r="K14872">
            <v>273.2</v>
          </cell>
          <cell r="L14872">
            <v>273.2</v>
          </cell>
          <cell r="M14872" t="str">
            <v>T</v>
          </cell>
          <cell r="N14872">
            <v>1</v>
          </cell>
        </row>
        <row r="14873">
          <cell r="I14873" t="str">
            <v>F</v>
          </cell>
          <cell r="J14873">
            <v>182</v>
          </cell>
          <cell r="K14873">
            <v>182</v>
          </cell>
          <cell r="L14873">
            <v>546</v>
          </cell>
          <cell r="M14873" t="str">
            <v>F</v>
          </cell>
          <cell r="N14873">
            <v>3</v>
          </cell>
        </row>
        <row r="14874">
          <cell r="G14874" t="str">
            <v>SPO-2019/03-0002</v>
          </cell>
        </row>
        <row r="14874">
          <cell r="I14874" t="str">
            <v>F</v>
          </cell>
          <cell r="J14874">
            <v>807.75</v>
          </cell>
          <cell r="K14874">
            <v>807.75</v>
          </cell>
          <cell r="L14874">
            <v>2423.25</v>
          </cell>
          <cell r="M14874" t="str">
            <v>F</v>
          </cell>
          <cell r="N14874">
            <v>3</v>
          </cell>
        </row>
        <row r="14875">
          <cell r="G14875" t="str">
            <v>SPO-2019/05-0029, SPO-2019/06-0024, SPO-2019/07-0015</v>
          </cell>
        </row>
        <row r="14875">
          <cell r="I14875" t="str">
            <v>F</v>
          </cell>
          <cell r="J14875">
            <v>15042</v>
          </cell>
          <cell r="K14875">
            <v>15042</v>
          </cell>
          <cell r="L14875">
            <v>45126</v>
          </cell>
          <cell r="M14875" t="str">
            <v>F</v>
          </cell>
          <cell r="N14875">
            <v>3</v>
          </cell>
        </row>
        <row r="14876">
          <cell r="F14876" t="str">
            <v>CSNU6881532</v>
          </cell>
          <cell r="G14876" t="str">
            <v>GR-2019/01-0061</v>
          </cell>
          <cell r="H14876" t="str">
            <v>201811-S0051, 201810-S0014, 201811-S0031</v>
          </cell>
          <cell r="I14876" t="str">
            <v>F</v>
          </cell>
          <cell r="J14876">
            <v>100210.81</v>
          </cell>
          <cell r="K14876">
            <v>100210.81</v>
          </cell>
          <cell r="L14876">
            <v>100210.81</v>
          </cell>
          <cell r="M14876" t="str">
            <v>F</v>
          </cell>
          <cell r="N14876">
            <v>1</v>
          </cell>
        </row>
        <row r="14877">
          <cell r="G14877" t="str">
            <v>SPO-2019/04-0012</v>
          </cell>
        </row>
        <row r="14877">
          <cell r="I14877" t="str">
            <v>F</v>
          </cell>
          <cell r="J14877">
            <v>1450</v>
          </cell>
          <cell r="K14877">
            <v>1450</v>
          </cell>
          <cell r="L14877">
            <v>4350</v>
          </cell>
          <cell r="M14877" t="str">
            <v>F</v>
          </cell>
          <cell r="N14877">
            <v>3</v>
          </cell>
        </row>
        <row r="14878">
          <cell r="G14878" t="str">
            <v>GR-2019/01-0070</v>
          </cell>
        </row>
        <row r="14878">
          <cell r="I14878" t="str">
            <v>F</v>
          </cell>
          <cell r="J14878">
            <v>336.54</v>
          </cell>
          <cell r="K14878">
            <v>336.54</v>
          </cell>
          <cell r="L14878">
            <v>336.54</v>
          </cell>
          <cell r="M14878" t="str">
            <v>F</v>
          </cell>
          <cell r="N14878">
            <v>1</v>
          </cell>
        </row>
        <row r="14879">
          <cell r="G14879" t="str">
            <v>GR-2019/01-0139</v>
          </cell>
        </row>
        <row r="14879">
          <cell r="I14879" t="str">
            <v>F</v>
          </cell>
          <cell r="J14879">
            <v>4000</v>
          </cell>
          <cell r="K14879">
            <v>4000</v>
          </cell>
          <cell r="L14879">
            <v>4000</v>
          </cell>
          <cell r="M14879" t="str">
            <v>F</v>
          </cell>
          <cell r="N14879">
            <v>1</v>
          </cell>
        </row>
        <row r="14880">
          <cell r="G14880" t="str">
            <v>GR-2019/01-0075</v>
          </cell>
        </row>
        <row r="14880">
          <cell r="I14880" t="str">
            <v>F</v>
          </cell>
          <cell r="J14880">
            <v>151.6</v>
          </cell>
          <cell r="K14880">
            <v>151.6</v>
          </cell>
          <cell r="L14880">
            <v>151.6</v>
          </cell>
          <cell r="M14880" t="str">
            <v>T</v>
          </cell>
          <cell r="N14880">
            <v>1</v>
          </cell>
        </row>
        <row r="14881">
          <cell r="G14881" t="str">
            <v>GR-2019/01-0074</v>
          </cell>
        </row>
        <row r="14881">
          <cell r="I14881" t="str">
            <v>F</v>
          </cell>
          <cell r="J14881">
            <v>261.5</v>
          </cell>
          <cell r="K14881">
            <v>261.5</v>
          </cell>
          <cell r="L14881">
            <v>261.5</v>
          </cell>
          <cell r="M14881" t="str">
            <v>F</v>
          </cell>
          <cell r="N14881">
            <v>1</v>
          </cell>
        </row>
        <row r="14882">
          <cell r="I14882" t="str">
            <v>F</v>
          </cell>
          <cell r="J14882">
            <v>0</v>
          </cell>
          <cell r="K14882">
            <v>0</v>
          </cell>
          <cell r="L14882">
            <v>0</v>
          </cell>
          <cell r="M14882" t="str">
            <v>F</v>
          </cell>
          <cell r="N14882">
            <v>3</v>
          </cell>
        </row>
        <row r="14883">
          <cell r="G14883" t="str">
            <v>GR-2019/01-0073</v>
          </cell>
        </row>
        <row r="14883">
          <cell r="I14883" t="str">
            <v>F</v>
          </cell>
          <cell r="J14883">
            <v>8134</v>
          </cell>
          <cell r="K14883">
            <v>8134</v>
          </cell>
          <cell r="L14883">
            <v>8134</v>
          </cell>
          <cell r="M14883" t="str">
            <v>F</v>
          </cell>
          <cell r="N14883">
            <v>1</v>
          </cell>
        </row>
        <row r="14884">
          <cell r="I14884" t="str">
            <v>T</v>
          </cell>
          <cell r="J14884">
            <v>2562.3</v>
          </cell>
          <cell r="K14884">
            <v>2562.3</v>
          </cell>
          <cell r="L14884">
            <v>7686.9</v>
          </cell>
          <cell r="M14884" t="str">
            <v>F</v>
          </cell>
          <cell r="N14884">
            <v>3</v>
          </cell>
        </row>
        <row r="14885">
          <cell r="G14885" t="str">
            <v>GR-2019/01-0072</v>
          </cell>
        </row>
        <row r="14885">
          <cell r="I14885" t="str">
            <v>F</v>
          </cell>
          <cell r="J14885">
            <v>5897.79</v>
          </cell>
          <cell r="K14885">
            <v>5897.79</v>
          </cell>
          <cell r="L14885">
            <v>5897.79</v>
          </cell>
          <cell r="M14885" t="str">
            <v>F</v>
          </cell>
          <cell r="N14885">
            <v>1</v>
          </cell>
        </row>
        <row r="14886">
          <cell r="F14886" t="str">
            <v>CAIU4415440</v>
          </cell>
          <cell r="G14886" t="str">
            <v>GR-2019/01-0059</v>
          </cell>
          <cell r="H14886" t="str">
            <v>201809-S0026, 201810-S0111</v>
          </cell>
          <cell r="I14886" t="str">
            <v>F</v>
          </cell>
          <cell r="J14886">
            <v>21805.7</v>
          </cell>
          <cell r="K14886">
            <v>21805.7</v>
          </cell>
          <cell r="L14886">
            <v>91939.37</v>
          </cell>
          <cell r="M14886" t="str">
            <v>F</v>
          </cell>
          <cell r="N14886">
            <v>4.2163</v>
          </cell>
        </row>
        <row r="14887">
          <cell r="F14887" t="str">
            <v>DFSU7071890</v>
          </cell>
          <cell r="G14887" t="str">
            <v>GR-2019/01-0056</v>
          </cell>
          <cell r="H14887" t="str">
            <v>PO-2018/06-0041, 201712-S0039, 201806-S0003, 201809-S0012, 201807-S0026, 201807-S0036, 201803-S0022, 201810-S0073</v>
          </cell>
          <cell r="I14887" t="str">
            <v>F</v>
          </cell>
          <cell r="J14887">
            <v>21678.08</v>
          </cell>
          <cell r="K14887">
            <v>21678.08</v>
          </cell>
          <cell r="L14887">
            <v>91401.29</v>
          </cell>
          <cell r="M14887" t="str">
            <v>F</v>
          </cell>
          <cell r="N14887">
            <v>4.2163</v>
          </cell>
        </row>
        <row r="14888">
          <cell r="G14888" t="str">
            <v>GR-2019/01-0138</v>
          </cell>
        </row>
        <row r="14888">
          <cell r="I14888" t="str">
            <v>F</v>
          </cell>
          <cell r="J14888">
            <v>6840</v>
          </cell>
          <cell r="K14888">
            <v>6840</v>
          </cell>
          <cell r="L14888">
            <v>6840</v>
          </cell>
          <cell r="M14888" t="str">
            <v>F</v>
          </cell>
          <cell r="N14888">
            <v>1</v>
          </cell>
        </row>
        <row r="14889">
          <cell r="G14889" t="str">
            <v>GR-2019/01-0140</v>
          </cell>
        </row>
        <row r="14889">
          <cell r="I14889" t="str">
            <v>F</v>
          </cell>
          <cell r="J14889">
            <v>2520</v>
          </cell>
          <cell r="K14889">
            <v>2520</v>
          </cell>
          <cell r="L14889">
            <v>2520</v>
          </cell>
          <cell r="M14889" t="str">
            <v>F</v>
          </cell>
          <cell r="N14889">
            <v>1</v>
          </cell>
        </row>
        <row r="14890">
          <cell r="G14890" t="str">
            <v>GR-2019/03-0041, GR-2019/02-0052</v>
          </cell>
        </row>
        <row r="14890">
          <cell r="I14890" t="str">
            <v>F</v>
          </cell>
          <cell r="J14890">
            <v>0</v>
          </cell>
          <cell r="K14890">
            <v>0</v>
          </cell>
          <cell r="L14890">
            <v>0</v>
          </cell>
          <cell r="M14890" t="str">
            <v>F</v>
          </cell>
          <cell r="N14890">
            <v>1</v>
          </cell>
        </row>
        <row r="14891">
          <cell r="F14891" t="str">
            <v>HDMU6779414</v>
          </cell>
          <cell r="G14891" t="str">
            <v>GR-2019/02-0009</v>
          </cell>
          <cell r="H14891" t="str">
            <v>201812-S0070, 201810-S0085, 201901-S0003, 201811-S0068, 201810-S0026</v>
          </cell>
          <cell r="I14891" t="str">
            <v>F</v>
          </cell>
          <cell r="J14891">
            <v>12413.85</v>
          </cell>
          <cell r="K14891">
            <v>12413.85</v>
          </cell>
          <cell r="L14891">
            <v>51532.37</v>
          </cell>
          <cell r="M14891" t="str">
            <v>F</v>
          </cell>
          <cell r="N14891">
            <v>4.1512</v>
          </cell>
        </row>
        <row r="14892">
          <cell r="G14892" t="str">
            <v>SPO-2019/06-0016</v>
          </cell>
        </row>
        <row r="14892">
          <cell r="I14892" t="str">
            <v>F</v>
          </cell>
          <cell r="J14892">
            <v>7620</v>
          </cell>
          <cell r="K14892">
            <v>7620</v>
          </cell>
          <cell r="L14892">
            <v>22860</v>
          </cell>
          <cell r="M14892" t="str">
            <v>F</v>
          </cell>
          <cell r="N14892">
            <v>3</v>
          </cell>
        </row>
        <row r="14893">
          <cell r="G14893" t="str">
            <v>SPO-2019/04-0003</v>
          </cell>
        </row>
        <row r="14893">
          <cell r="I14893" t="str">
            <v>F</v>
          </cell>
          <cell r="J14893">
            <v>11251.32</v>
          </cell>
          <cell r="K14893">
            <v>11251.32</v>
          </cell>
          <cell r="L14893">
            <v>33753.96</v>
          </cell>
          <cell r="M14893" t="str">
            <v>F</v>
          </cell>
          <cell r="N14893">
            <v>3</v>
          </cell>
        </row>
        <row r="14894">
          <cell r="G14894" t="str">
            <v>SPO-2019/03-0001, SPO-2019/01-0058</v>
          </cell>
        </row>
        <row r="14894">
          <cell r="I14894" t="str">
            <v>F</v>
          </cell>
          <cell r="J14894">
            <v>33125</v>
          </cell>
          <cell r="K14894">
            <v>33125</v>
          </cell>
          <cell r="L14894">
            <v>99375</v>
          </cell>
          <cell r="M14894" t="str">
            <v>F</v>
          </cell>
          <cell r="N14894">
            <v>3</v>
          </cell>
        </row>
        <row r="14895">
          <cell r="G14895" t="str">
            <v>SPO-2019/04-0024, SPO-2019/05-0007, SPO-2019/05-0014, SPO-2019/04-0028, SPO-2019/02-0012</v>
          </cell>
        </row>
        <row r="14895">
          <cell r="I14895" t="str">
            <v>F</v>
          </cell>
          <cell r="J14895">
            <v>1406</v>
          </cell>
          <cell r="K14895">
            <v>1406</v>
          </cell>
          <cell r="L14895">
            <v>4218</v>
          </cell>
          <cell r="M14895" t="str">
            <v>F</v>
          </cell>
          <cell r="N14895">
            <v>3</v>
          </cell>
        </row>
        <row r="14896">
          <cell r="G14896" t="str">
            <v>SPO-2019/05-0029, SPO-2019/04-0019</v>
          </cell>
        </row>
        <row r="14896">
          <cell r="I14896" t="str">
            <v>F</v>
          </cell>
          <cell r="J14896">
            <v>20108</v>
          </cell>
          <cell r="K14896">
            <v>20108</v>
          </cell>
          <cell r="L14896">
            <v>60324</v>
          </cell>
          <cell r="M14896" t="str">
            <v>F</v>
          </cell>
          <cell r="N14896">
            <v>3</v>
          </cell>
        </row>
        <row r="14897">
          <cell r="I14897" t="str">
            <v>T</v>
          </cell>
          <cell r="J14897">
            <v>0</v>
          </cell>
          <cell r="K14897">
            <v>0</v>
          </cell>
          <cell r="L14897">
            <v>0</v>
          </cell>
          <cell r="M14897" t="str">
            <v>F</v>
          </cell>
          <cell r="N14897">
            <v>3</v>
          </cell>
        </row>
        <row r="14898">
          <cell r="G14898" t="str">
            <v>SPO-2019/03-0013, SPO-2019/01-0074, SPO-2019/04-0038</v>
          </cell>
        </row>
        <row r="14898">
          <cell r="I14898" t="str">
            <v>F</v>
          </cell>
          <cell r="J14898">
            <v>16490.2</v>
          </cell>
          <cell r="K14898">
            <v>16490.2</v>
          </cell>
          <cell r="L14898">
            <v>49470.6</v>
          </cell>
          <cell r="M14898" t="str">
            <v>F</v>
          </cell>
          <cell r="N14898">
            <v>3</v>
          </cell>
        </row>
        <row r="14899">
          <cell r="F14899" t="str">
            <v>TRLU8199405</v>
          </cell>
          <cell r="G14899" t="str">
            <v>GR-2019/01-0052</v>
          </cell>
          <cell r="H14899" t="str">
            <v>201810-S0109, 201811-S0046, 201811-S0048, 201812-S0067-KARAT, 201810-S0024</v>
          </cell>
          <cell r="I14899" t="str">
            <v>F</v>
          </cell>
          <cell r="J14899">
            <v>18765.78</v>
          </cell>
          <cell r="K14899">
            <v>18765.78</v>
          </cell>
          <cell r="L14899">
            <v>79122.16</v>
          </cell>
          <cell r="M14899" t="str">
            <v>F</v>
          </cell>
          <cell r="N14899">
            <v>4.2163</v>
          </cell>
        </row>
        <row r="14900">
          <cell r="F14900" t="str">
            <v>TLLU4673407</v>
          </cell>
          <cell r="G14900" t="str">
            <v>GR-2019/01-0051</v>
          </cell>
          <cell r="H14900" t="str">
            <v>201812-S0026, 201810-S0014, 201810-S0082, 201811-S0031, 201809-S0016</v>
          </cell>
          <cell r="I14900" t="str">
            <v>F</v>
          </cell>
          <cell r="J14900">
            <v>106621.65</v>
          </cell>
          <cell r="K14900">
            <v>106621.65</v>
          </cell>
          <cell r="L14900">
            <v>106621.65</v>
          </cell>
          <cell r="M14900" t="str">
            <v>F</v>
          </cell>
          <cell r="N14900">
            <v>1</v>
          </cell>
        </row>
        <row r="14901">
          <cell r="F14901" t="str">
            <v>SEGU4707027</v>
          </cell>
          <cell r="G14901" t="str">
            <v>GR-2019/01-0050</v>
          </cell>
          <cell r="H14901" t="str">
            <v>201810-S0019</v>
          </cell>
          <cell r="I14901" t="str">
            <v>F</v>
          </cell>
          <cell r="J14901">
            <v>85827.35</v>
          </cell>
          <cell r="K14901">
            <v>85827.35</v>
          </cell>
          <cell r="L14901">
            <v>85827.35</v>
          </cell>
          <cell r="M14901" t="str">
            <v>F</v>
          </cell>
          <cell r="N14901">
            <v>1</v>
          </cell>
        </row>
        <row r="14902">
          <cell r="F14902" t="str">
            <v>SEGU4707027</v>
          </cell>
          <cell r="G14902" t="str">
            <v>GR-2019/01-0049</v>
          </cell>
          <cell r="H14902" t="str">
            <v>201810-S0107</v>
          </cell>
          <cell r="I14902" t="str">
            <v>F</v>
          </cell>
          <cell r="J14902">
            <v>48939.14</v>
          </cell>
          <cell r="K14902">
            <v>48939.14</v>
          </cell>
          <cell r="L14902">
            <v>48939.14</v>
          </cell>
          <cell r="M14902" t="str">
            <v>F</v>
          </cell>
          <cell r="N14902">
            <v>1</v>
          </cell>
        </row>
        <row r="14903">
          <cell r="F14903" t="str">
            <v>SEGU4707027</v>
          </cell>
          <cell r="G14903" t="str">
            <v>GR-2019/01-0048</v>
          </cell>
          <cell r="H14903" t="str">
            <v>201810-S0095</v>
          </cell>
          <cell r="I14903" t="str">
            <v>F</v>
          </cell>
          <cell r="J14903">
            <v>13356</v>
          </cell>
          <cell r="K14903">
            <v>13356</v>
          </cell>
          <cell r="L14903">
            <v>13356</v>
          </cell>
          <cell r="M14903" t="str">
            <v>F</v>
          </cell>
          <cell r="N14903">
            <v>1</v>
          </cell>
        </row>
        <row r="14904">
          <cell r="F14904" t="str">
            <v>SEGU4707027</v>
          </cell>
          <cell r="G14904" t="str">
            <v>GR-2019/01-0047</v>
          </cell>
          <cell r="H14904" t="str">
            <v>201810-S0055</v>
          </cell>
          <cell r="I14904" t="str">
            <v>F</v>
          </cell>
          <cell r="J14904">
            <v>5002.63</v>
          </cell>
          <cell r="K14904">
            <v>5002.63</v>
          </cell>
          <cell r="L14904">
            <v>5002.63</v>
          </cell>
          <cell r="M14904" t="str">
            <v>F</v>
          </cell>
          <cell r="N14904">
            <v>1</v>
          </cell>
        </row>
        <row r="14905">
          <cell r="G14905" t="str">
            <v>SPO-2019/02-0011</v>
          </cell>
        </row>
        <row r="14905">
          <cell r="I14905" t="str">
            <v>F</v>
          </cell>
          <cell r="J14905">
            <v>461.78</v>
          </cell>
          <cell r="K14905">
            <v>461.78</v>
          </cell>
          <cell r="L14905">
            <v>1385.34</v>
          </cell>
          <cell r="M14905" t="str">
            <v>F</v>
          </cell>
          <cell r="N14905">
            <v>3</v>
          </cell>
        </row>
        <row r="14906">
          <cell r="F14906" t="str">
            <v>SEGU4707027</v>
          </cell>
          <cell r="G14906" t="str">
            <v>GR-2019/01-0046</v>
          </cell>
          <cell r="H14906" t="str">
            <v>201811-S0001, 201703-S0074, 201812-S0015, 201812-S0023</v>
          </cell>
          <cell r="I14906" t="str">
            <v>F</v>
          </cell>
          <cell r="J14906">
            <v>62489.46</v>
          </cell>
          <cell r="K14906">
            <v>62489.46</v>
          </cell>
          <cell r="L14906">
            <v>62489.46</v>
          </cell>
          <cell r="M14906" t="str">
            <v>F</v>
          </cell>
          <cell r="N14906">
            <v>1</v>
          </cell>
        </row>
        <row r="14907">
          <cell r="G14907" t="str">
            <v>SPO-2019/03-0007</v>
          </cell>
        </row>
        <row r="14907">
          <cell r="I14907" t="str">
            <v>F</v>
          </cell>
          <cell r="J14907">
            <v>109521.75</v>
          </cell>
          <cell r="K14907">
            <v>109521.75</v>
          </cell>
          <cell r="L14907">
            <v>328565.25</v>
          </cell>
          <cell r="M14907" t="str">
            <v>F</v>
          </cell>
          <cell r="N14907">
            <v>3</v>
          </cell>
        </row>
        <row r="14908">
          <cell r="G14908" t="str">
            <v>SPO-2019/03-0019</v>
          </cell>
        </row>
        <row r="14908">
          <cell r="I14908" t="str">
            <v>F</v>
          </cell>
          <cell r="J14908">
            <v>2158.2</v>
          </cell>
          <cell r="K14908">
            <v>2158.2</v>
          </cell>
          <cell r="L14908">
            <v>6474.6</v>
          </cell>
          <cell r="M14908" t="str">
            <v>F</v>
          </cell>
          <cell r="N14908">
            <v>3</v>
          </cell>
        </row>
        <row r="14909">
          <cell r="F14909" t="str">
            <v>HDMU6707970</v>
          </cell>
          <cell r="G14909" t="str">
            <v>GR-2019/01-0045</v>
          </cell>
          <cell r="H14909" t="str">
            <v>201806-S0002, 201811-S0046, 201807-S0065</v>
          </cell>
          <cell r="I14909" t="str">
            <v>F</v>
          </cell>
          <cell r="J14909">
            <v>21600.03</v>
          </cell>
          <cell r="K14909">
            <v>21600.03</v>
          </cell>
          <cell r="L14909">
            <v>91072.21</v>
          </cell>
          <cell r="M14909" t="str">
            <v>F</v>
          </cell>
          <cell r="N14909">
            <v>4.2163</v>
          </cell>
        </row>
        <row r="14910">
          <cell r="F14910" t="str">
            <v>APHU6324528</v>
          </cell>
          <cell r="G14910" t="str">
            <v>GR-2019/01-0044</v>
          </cell>
          <cell r="H14910" t="str">
            <v>201809-S0031, 201811-S0007</v>
          </cell>
          <cell r="I14910" t="str">
            <v>F</v>
          </cell>
          <cell r="J14910">
            <v>107527.35</v>
          </cell>
          <cell r="K14910">
            <v>107527.35</v>
          </cell>
          <cell r="L14910">
            <v>107527.35</v>
          </cell>
          <cell r="M14910" t="str">
            <v>F</v>
          </cell>
          <cell r="N14910">
            <v>1</v>
          </cell>
        </row>
        <row r="14911">
          <cell r="F14911" t="str">
            <v>TCLU1860833</v>
          </cell>
          <cell r="G14911" t="str">
            <v>GR-2019/01-0043</v>
          </cell>
          <cell r="H14911" t="str">
            <v>201811-S0036</v>
          </cell>
          <cell r="I14911" t="str">
            <v>F</v>
          </cell>
          <cell r="J14911">
            <v>20648.8</v>
          </cell>
          <cell r="K14911">
            <v>20648.8</v>
          </cell>
          <cell r="L14911">
            <v>20648.8</v>
          </cell>
          <cell r="M14911" t="str">
            <v>F</v>
          </cell>
          <cell r="N14911">
            <v>1</v>
          </cell>
        </row>
        <row r="14912">
          <cell r="F14912" t="str">
            <v>TCLU1860833</v>
          </cell>
          <cell r="G14912" t="str">
            <v>GR-2019/01-0122</v>
          </cell>
        </row>
        <row r="14912">
          <cell r="I14912" t="str">
            <v>F</v>
          </cell>
          <cell r="J14912">
            <v>1313.21</v>
          </cell>
          <cell r="K14912">
            <v>1313.21</v>
          </cell>
          <cell r="L14912">
            <v>1313.21</v>
          </cell>
          <cell r="M14912" t="str">
            <v>F</v>
          </cell>
          <cell r="N14912">
            <v>1</v>
          </cell>
        </row>
        <row r="14913">
          <cell r="F14913" t="str">
            <v>TCLU1860833</v>
          </cell>
          <cell r="G14913" t="str">
            <v>GR-2019/01-0121</v>
          </cell>
        </row>
        <row r="14913">
          <cell r="I14913" t="str">
            <v>F</v>
          </cell>
          <cell r="J14913">
            <v>0</v>
          </cell>
          <cell r="K14913">
            <v>0</v>
          </cell>
          <cell r="L14913">
            <v>0</v>
          </cell>
          <cell r="M14913" t="str">
            <v>F</v>
          </cell>
          <cell r="N14913">
            <v>1</v>
          </cell>
        </row>
        <row r="14914">
          <cell r="F14914" t="str">
            <v>TCLU1860833</v>
          </cell>
          <cell r="G14914" t="str">
            <v>GR-2019/01-0120</v>
          </cell>
        </row>
        <row r="14914">
          <cell r="I14914" t="str">
            <v>F</v>
          </cell>
          <cell r="J14914">
            <v>3893.25</v>
          </cell>
          <cell r="K14914">
            <v>3893.25</v>
          </cell>
          <cell r="L14914">
            <v>3893.25</v>
          </cell>
          <cell r="M14914" t="str">
            <v>F</v>
          </cell>
          <cell r="N14914">
            <v>1</v>
          </cell>
        </row>
        <row r="14915">
          <cell r="F14915" t="str">
            <v>TCLU1860833</v>
          </cell>
          <cell r="G14915" t="str">
            <v>GR-2019/01-0039</v>
          </cell>
          <cell r="H14915" t="str">
            <v>201807-S0046, 201810-S0132, 201810-S0051, 201812-S0049, 201810-S0114, 201811-S0052</v>
          </cell>
          <cell r="I14915" t="str">
            <v>F</v>
          </cell>
          <cell r="J14915">
            <v>46836.9</v>
          </cell>
          <cell r="K14915">
            <v>46836.9</v>
          </cell>
          <cell r="L14915">
            <v>46836.9</v>
          </cell>
          <cell r="M14915" t="str">
            <v>F</v>
          </cell>
          <cell r="N14915">
            <v>1</v>
          </cell>
        </row>
        <row r="14916">
          <cell r="F14916" t="str">
            <v>TCLU1860833</v>
          </cell>
          <cell r="G14916" t="str">
            <v>GR-2019/01-0038</v>
          </cell>
          <cell r="H14916" t="str">
            <v>201807-S0006</v>
          </cell>
          <cell r="I14916" t="str">
            <v>F</v>
          </cell>
          <cell r="J14916">
            <v>48796.57</v>
          </cell>
          <cell r="K14916">
            <v>48796.57</v>
          </cell>
          <cell r="L14916">
            <v>48796.57</v>
          </cell>
          <cell r="M14916" t="str">
            <v>F</v>
          </cell>
          <cell r="N14916">
            <v>1</v>
          </cell>
        </row>
        <row r="14917">
          <cell r="F14917" t="str">
            <v>TCLU1860833</v>
          </cell>
          <cell r="G14917" t="str">
            <v>GR-2019/01-0037</v>
          </cell>
          <cell r="H14917" t="str">
            <v>201810-S0045, 201810-S0015, 201810-S0074, 201810-S0117</v>
          </cell>
          <cell r="I14917" t="str">
            <v>F</v>
          </cell>
          <cell r="J14917">
            <v>205642.62</v>
          </cell>
          <cell r="K14917">
            <v>205642.62</v>
          </cell>
          <cell r="L14917">
            <v>205642.62</v>
          </cell>
          <cell r="M14917" t="str">
            <v>F</v>
          </cell>
          <cell r="N14917">
            <v>1</v>
          </cell>
        </row>
        <row r="14918">
          <cell r="F14918" t="str">
            <v>TCLU1860833</v>
          </cell>
          <cell r="G14918" t="str">
            <v>GR-2019/01-0036</v>
          </cell>
          <cell r="H14918" t="str">
            <v>201811-S0028</v>
          </cell>
          <cell r="I14918" t="str">
            <v>F</v>
          </cell>
          <cell r="J14918">
            <v>3060.75</v>
          </cell>
          <cell r="K14918">
            <v>3060.75</v>
          </cell>
          <cell r="L14918">
            <v>3060.75</v>
          </cell>
          <cell r="M14918" t="str">
            <v>F</v>
          </cell>
          <cell r="N14918">
            <v>1</v>
          </cell>
        </row>
        <row r="14919">
          <cell r="F14919" t="str">
            <v>TCLU1860833</v>
          </cell>
          <cell r="G14919" t="str">
            <v>GR-2019/01-0035</v>
          </cell>
          <cell r="H14919" t="str">
            <v>201810-S0116</v>
          </cell>
          <cell r="I14919" t="str">
            <v>F</v>
          </cell>
          <cell r="J14919">
            <v>16377</v>
          </cell>
          <cell r="K14919">
            <v>16377</v>
          </cell>
          <cell r="L14919">
            <v>16377</v>
          </cell>
          <cell r="M14919" t="str">
            <v>F</v>
          </cell>
          <cell r="N14919">
            <v>1</v>
          </cell>
        </row>
        <row r="14920">
          <cell r="F14920" t="str">
            <v>TCLU1860833</v>
          </cell>
          <cell r="G14920" t="str">
            <v>GR-2019/01-0034</v>
          </cell>
          <cell r="H14920" t="str">
            <v>201810-S0128</v>
          </cell>
          <cell r="I14920" t="str">
            <v>F</v>
          </cell>
          <cell r="J14920">
            <v>10064.54</v>
          </cell>
          <cell r="K14920">
            <v>10064.54</v>
          </cell>
          <cell r="L14920">
            <v>10064.54</v>
          </cell>
          <cell r="M14920" t="str">
            <v>F</v>
          </cell>
          <cell r="N14920">
            <v>1</v>
          </cell>
        </row>
        <row r="14921">
          <cell r="F14921" t="str">
            <v>TCLU1860833</v>
          </cell>
          <cell r="G14921" t="str">
            <v>GR-2019/01-0033</v>
          </cell>
          <cell r="H14921" t="str">
            <v>201810-S0016, 201810-S0089, 201810-S0103</v>
          </cell>
          <cell r="I14921" t="str">
            <v>F</v>
          </cell>
          <cell r="J14921">
            <v>81157.45</v>
          </cell>
          <cell r="K14921">
            <v>81157.45</v>
          </cell>
          <cell r="L14921">
            <v>81157.45</v>
          </cell>
          <cell r="M14921" t="str">
            <v>F</v>
          </cell>
          <cell r="N14921">
            <v>1</v>
          </cell>
        </row>
        <row r="14922">
          <cell r="F14922" t="str">
            <v>TCLU1860833</v>
          </cell>
          <cell r="G14922" t="str">
            <v>GR-2019/01-0032</v>
          </cell>
          <cell r="H14922" t="str">
            <v>201810-S0038</v>
          </cell>
          <cell r="I14922" t="str">
            <v>F</v>
          </cell>
          <cell r="J14922">
            <v>37763.14</v>
          </cell>
          <cell r="K14922">
            <v>37763.14</v>
          </cell>
          <cell r="L14922">
            <v>37763.14</v>
          </cell>
          <cell r="M14922" t="str">
            <v>F</v>
          </cell>
          <cell r="N14922">
            <v>1</v>
          </cell>
        </row>
        <row r="14923">
          <cell r="F14923" t="str">
            <v>TCLU1860833</v>
          </cell>
          <cell r="G14923" t="str">
            <v>GR-2019/01-0031</v>
          </cell>
          <cell r="H14923" t="str">
            <v>201811-S0015, 201810-S0088, 201807-S0055, 201811-S0010, 201810-S0130, 201810-S0002, 201812-S0003, 201810-S0113, 201811-S0050, 201811-S0045, 201810-S0059, 201810-S0086, 201803-S0027, 201810-S0129, 201810-S0102, 201811-S0003</v>
          </cell>
          <cell r="I14923" t="str">
            <v>F</v>
          </cell>
          <cell r="J14923">
            <v>126613.77</v>
          </cell>
          <cell r="K14923">
            <v>126613.77</v>
          </cell>
          <cell r="L14923">
            <v>126613.77</v>
          </cell>
          <cell r="M14923" t="str">
            <v>F</v>
          </cell>
          <cell r="N14923">
            <v>1</v>
          </cell>
        </row>
        <row r="14924">
          <cell r="F14924" t="str">
            <v>MOTU0610100</v>
          </cell>
          <cell r="G14924" t="str">
            <v>GR-2019/01-0030</v>
          </cell>
          <cell r="H14924" t="str">
            <v>201808-S0028, 201810-S0131, 201811-S0049, 201810-S0004, 201806-S0045-04, 201810-S0083, 201807-S0005-02, 201809-S0023, 201810-S0118, 201810-S0052, 201810-S0120, 201811-S0021, 201810-S0005, 201810-S0003, 201805-S0032, 201810-S0012, 201810-S0091</v>
          </cell>
          <cell r="I14924" t="str">
            <v>F</v>
          </cell>
          <cell r="J14924">
            <v>487089.98</v>
          </cell>
          <cell r="K14924">
            <v>487089.98</v>
          </cell>
          <cell r="L14924">
            <v>487089.98</v>
          </cell>
          <cell r="M14924" t="str">
            <v>F</v>
          </cell>
          <cell r="N14924">
            <v>1</v>
          </cell>
        </row>
        <row r="14925">
          <cell r="F14925" t="str">
            <v>REGU5069353</v>
          </cell>
          <cell r="G14925" t="str">
            <v>GR-2019/01-0029</v>
          </cell>
          <cell r="H14925" t="str">
            <v>201809-S0032, 201810-S0099, 201809-S0018, 201810-S0044</v>
          </cell>
          <cell r="I14925" t="str">
            <v>F</v>
          </cell>
          <cell r="J14925">
            <v>18684.81</v>
          </cell>
          <cell r="K14925">
            <v>18684.81</v>
          </cell>
          <cell r="L14925">
            <v>78848.03</v>
          </cell>
          <cell r="M14925" t="str">
            <v>F</v>
          </cell>
          <cell r="N14925">
            <v>4.2199</v>
          </cell>
        </row>
        <row r="14926">
          <cell r="F14926" t="str">
            <v>TLLU4414659</v>
          </cell>
          <cell r="G14926" t="str">
            <v>GR-2019/01-0028</v>
          </cell>
          <cell r="H14926" t="str">
            <v>201809-S0016, 201811-S0031, 201810-S0097, 201810-S0070, 201810-S0082</v>
          </cell>
          <cell r="I14926" t="str">
            <v>F</v>
          </cell>
          <cell r="J14926">
            <v>72826.87</v>
          </cell>
          <cell r="K14926">
            <v>72826.87</v>
          </cell>
          <cell r="L14926">
            <v>72826.87</v>
          </cell>
          <cell r="M14926" t="str">
            <v>F</v>
          </cell>
          <cell r="N14926">
            <v>1</v>
          </cell>
        </row>
        <row r="14927">
          <cell r="G14927" t="str">
            <v>GR-2019/01-0065</v>
          </cell>
        </row>
        <row r="14927">
          <cell r="I14927" t="str">
            <v>F</v>
          </cell>
          <cell r="J14927">
            <v>588.28</v>
          </cell>
          <cell r="K14927">
            <v>588.28</v>
          </cell>
          <cell r="L14927">
            <v>588.28</v>
          </cell>
          <cell r="M14927" t="str">
            <v>F</v>
          </cell>
          <cell r="N14927">
            <v>1</v>
          </cell>
        </row>
        <row r="14928">
          <cell r="G14928" t="str">
            <v>SPO-2019/04-0012, SPO-2019/05-0044</v>
          </cell>
        </row>
        <row r="14928">
          <cell r="I14928" t="str">
            <v>F</v>
          </cell>
          <cell r="J14928">
            <v>3252.9</v>
          </cell>
          <cell r="K14928">
            <v>3252.9</v>
          </cell>
          <cell r="L14928">
            <v>9758.7</v>
          </cell>
          <cell r="M14928" t="str">
            <v>F</v>
          </cell>
          <cell r="N14928">
            <v>3</v>
          </cell>
        </row>
        <row r="14929">
          <cell r="G14929" t="str">
            <v>SPO-2019/02-0001</v>
          </cell>
        </row>
        <row r="14929">
          <cell r="I14929" t="str">
            <v>F</v>
          </cell>
          <cell r="J14929">
            <v>5556</v>
          </cell>
          <cell r="K14929">
            <v>5556</v>
          </cell>
          <cell r="L14929">
            <v>16668</v>
          </cell>
          <cell r="M14929" t="str">
            <v>F</v>
          </cell>
          <cell r="N14929">
            <v>3</v>
          </cell>
        </row>
        <row r="14930">
          <cell r="G14930" t="str">
            <v>GR-2019/01-0064</v>
          </cell>
        </row>
        <row r="14930">
          <cell r="I14930" t="str">
            <v>F</v>
          </cell>
          <cell r="J14930">
            <v>226.67</v>
          </cell>
          <cell r="K14930">
            <v>226.67</v>
          </cell>
          <cell r="L14930">
            <v>226.67</v>
          </cell>
          <cell r="M14930" t="str">
            <v>F</v>
          </cell>
          <cell r="N14930">
            <v>1</v>
          </cell>
        </row>
        <row r="14931">
          <cell r="G14931" t="str">
            <v>SPO-2019/02-0006</v>
          </cell>
        </row>
        <row r="14931">
          <cell r="I14931" t="str">
            <v>F</v>
          </cell>
          <cell r="J14931">
            <v>0</v>
          </cell>
          <cell r="K14931">
            <v>0</v>
          </cell>
          <cell r="L14931">
            <v>0</v>
          </cell>
          <cell r="M14931" t="str">
            <v>F</v>
          </cell>
          <cell r="N14931">
            <v>3</v>
          </cell>
        </row>
        <row r="14932">
          <cell r="G14932" t="str">
            <v>SPO-2019/02-0009</v>
          </cell>
        </row>
        <row r="14932">
          <cell r="I14932" t="str">
            <v>F</v>
          </cell>
          <cell r="J14932">
            <v>24584</v>
          </cell>
          <cell r="K14932">
            <v>24584</v>
          </cell>
          <cell r="L14932">
            <v>73752</v>
          </cell>
          <cell r="M14932" t="str">
            <v>F</v>
          </cell>
          <cell r="N14932">
            <v>3</v>
          </cell>
        </row>
        <row r="14933">
          <cell r="F14933" t="str">
            <v>CBHU7088588</v>
          </cell>
          <cell r="G14933" t="str">
            <v>GR-2019/01-0132</v>
          </cell>
          <cell r="H14933" t="str">
            <v>201810-S0063</v>
          </cell>
          <cell r="I14933" t="str">
            <v>F</v>
          </cell>
          <cell r="J14933">
            <v>12822.79</v>
          </cell>
          <cell r="K14933">
            <v>12822.79</v>
          </cell>
          <cell r="L14933">
            <v>12822.79</v>
          </cell>
          <cell r="M14933" t="str">
            <v>F</v>
          </cell>
          <cell r="N14933">
            <v>1</v>
          </cell>
        </row>
        <row r="14934">
          <cell r="G14934" t="str">
            <v>GR-2019/01-0063</v>
          </cell>
        </row>
        <row r="14934">
          <cell r="I14934" t="str">
            <v>F</v>
          </cell>
          <cell r="J14934">
            <v>56.85</v>
          </cell>
          <cell r="K14934">
            <v>56.85</v>
          </cell>
          <cell r="L14934">
            <v>56.85</v>
          </cell>
          <cell r="M14934" t="str">
            <v>F</v>
          </cell>
          <cell r="N14934">
            <v>1</v>
          </cell>
        </row>
        <row r="14935">
          <cell r="G14935" t="str">
            <v>GR-2019/01-0062</v>
          </cell>
        </row>
        <row r="14935">
          <cell r="I14935" t="str">
            <v>F</v>
          </cell>
          <cell r="J14935">
            <v>9683.18</v>
          </cell>
          <cell r="K14935">
            <v>9683.18</v>
          </cell>
          <cell r="L14935">
            <v>9683.18</v>
          </cell>
          <cell r="M14935" t="str">
            <v>T</v>
          </cell>
          <cell r="N14935">
            <v>1</v>
          </cell>
        </row>
        <row r="14936">
          <cell r="G14936" t="str">
            <v>SPO-2019/01-0103, SPO-2019/06-0024</v>
          </cell>
        </row>
        <row r="14936">
          <cell r="I14936" t="str">
            <v>F</v>
          </cell>
          <cell r="J14936">
            <v>23116.8</v>
          </cell>
          <cell r="K14936">
            <v>23116.8</v>
          </cell>
          <cell r="L14936">
            <v>69350.4</v>
          </cell>
          <cell r="M14936" t="str">
            <v>F</v>
          </cell>
          <cell r="N14936">
            <v>3</v>
          </cell>
        </row>
        <row r="14937">
          <cell r="I14937" t="str">
            <v>T</v>
          </cell>
          <cell r="J14937">
            <v>23660</v>
          </cell>
          <cell r="K14937">
            <v>23660</v>
          </cell>
          <cell r="L14937">
            <v>70980</v>
          </cell>
          <cell r="M14937" t="str">
            <v>F</v>
          </cell>
          <cell r="N14937">
            <v>3</v>
          </cell>
        </row>
        <row r="14938">
          <cell r="F14938" t="str">
            <v>CBHU7088588</v>
          </cell>
          <cell r="G14938" t="str">
            <v>GR-2019/01-0021</v>
          </cell>
          <cell r="H14938" t="str">
            <v>201810-S0044, 201810-S0099</v>
          </cell>
          <cell r="I14938" t="str">
            <v>F</v>
          </cell>
          <cell r="J14938">
            <v>26203.97</v>
          </cell>
          <cell r="K14938">
            <v>26203.97</v>
          </cell>
          <cell r="L14938">
            <v>26203.97</v>
          </cell>
          <cell r="M14938" t="str">
            <v>F</v>
          </cell>
          <cell r="N14938">
            <v>1</v>
          </cell>
        </row>
        <row r="14939">
          <cell r="F14939" t="str">
            <v>CBHU7088588</v>
          </cell>
          <cell r="G14939" t="str">
            <v>GR-2019/01-0020</v>
          </cell>
          <cell r="H14939" t="str">
            <v>201703-S0074, 201811-S0001, 201810-S0106</v>
          </cell>
          <cell r="I14939" t="str">
            <v>F</v>
          </cell>
          <cell r="J14939">
            <v>36933.19</v>
          </cell>
          <cell r="K14939">
            <v>36933.19</v>
          </cell>
          <cell r="L14939">
            <v>36933.19</v>
          </cell>
          <cell r="M14939" t="str">
            <v>F</v>
          </cell>
          <cell r="N14939">
            <v>1</v>
          </cell>
        </row>
        <row r="14940">
          <cell r="F14940" t="str">
            <v>CBHU7088588</v>
          </cell>
          <cell r="G14940" t="str">
            <v>GR-2019/01-0019</v>
          </cell>
          <cell r="H14940" t="str">
            <v>201812-S0035</v>
          </cell>
          <cell r="I14940" t="str">
            <v>F</v>
          </cell>
          <cell r="J14940">
            <v>2920.3</v>
          </cell>
          <cell r="K14940">
            <v>2920.3</v>
          </cell>
          <cell r="L14940">
            <v>2920.3</v>
          </cell>
          <cell r="M14940" t="str">
            <v>F</v>
          </cell>
          <cell r="N14940">
            <v>1</v>
          </cell>
        </row>
        <row r="14941">
          <cell r="F14941" t="str">
            <v>CBHU7088588</v>
          </cell>
          <cell r="G14941" t="str">
            <v>GR-2019/01-0018</v>
          </cell>
          <cell r="H14941" t="str">
            <v>201810-S0031, 201810-S0096, 201810-S0108</v>
          </cell>
          <cell r="I14941" t="str">
            <v>F</v>
          </cell>
          <cell r="J14941">
            <v>99379.03</v>
          </cell>
          <cell r="K14941">
            <v>99379.03</v>
          </cell>
          <cell r="L14941">
            <v>99379.03</v>
          </cell>
          <cell r="M14941" t="str">
            <v>F</v>
          </cell>
          <cell r="N14941">
            <v>1</v>
          </cell>
        </row>
        <row r="14942">
          <cell r="G14942" t="str">
            <v>GR-2019/01-0026</v>
          </cell>
        </row>
        <row r="14942">
          <cell r="I14942" t="str">
            <v>F</v>
          </cell>
          <cell r="J14942">
            <v>2699.8</v>
          </cell>
          <cell r="K14942">
            <v>2699.8</v>
          </cell>
          <cell r="L14942">
            <v>2699.8</v>
          </cell>
          <cell r="M14942" t="str">
            <v>T</v>
          </cell>
          <cell r="N14942">
            <v>1</v>
          </cell>
        </row>
        <row r="14943">
          <cell r="I14943" t="str">
            <v>T</v>
          </cell>
          <cell r="J14943">
            <v>0</v>
          </cell>
          <cell r="K14943">
            <v>0</v>
          </cell>
          <cell r="L14943">
            <v>0</v>
          </cell>
          <cell r="M14943" t="str">
            <v>F</v>
          </cell>
          <cell r="N14943">
            <v>3</v>
          </cell>
        </row>
        <row r="14944">
          <cell r="G14944" t="str">
            <v>SPO-2019/01-0070</v>
          </cell>
        </row>
        <row r="14944">
          <cell r="I14944" t="str">
            <v>F</v>
          </cell>
          <cell r="J14944">
            <v>0</v>
          </cell>
          <cell r="K14944">
            <v>0</v>
          </cell>
          <cell r="L14944">
            <v>0</v>
          </cell>
          <cell r="M14944" t="str">
            <v>F</v>
          </cell>
          <cell r="N14944">
            <v>1</v>
          </cell>
        </row>
        <row r="14945">
          <cell r="I14945" t="str">
            <v>T</v>
          </cell>
          <cell r="J14945">
            <v>1265</v>
          </cell>
          <cell r="K14945">
            <v>1265</v>
          </cell>
          <cell r="L14945">
            <v>3795</v>
          </cell>
          <cell r="M14945" t="str">
            <v>F</v>
          </cell>
          <cell r="N14945">
            <v>3</v>
          </cell>
        </row>
        <row r="14946">
          <cell r="G14946" t="str">
            <v>SPO-2019/04-0027, SPO-2019/06-0023</v>
          </cell>
        </row>
        <row r="14946">
          <cell r="I14946" t="str">
            <v>F</v>
          </cell>
          <cell r="J14946">
            <v>0</v>
          </cell>
          <cell r="K14946">
            <v>0</v>
          </cell>
          <cell r="L14946">
            <v>0</v>
          </cell>
          <cell r="M14946" t="str">
            <v>F</v>
          </cell>
          <cell r="N14946">
            <v>3</v>
          </cell>
        </row>
        <row r="14947">
          <cell r="G14947" t="str">
            <v>SPO-2019/02-0012, SPO-2019/02-0013, SPO-2019/02-0010</v>
          </cell>
        </row>
        <row r="14947">
          <cell r="I14947" t="str">
            <v>F</v>
          </cell>
          <cell r="J14947">
            <v>5916.72</v>
          </cell>
          <cell r="K14947">
            <v>5916.72</v>
          </cell>
          <cell r="L14947">
            <v>17750.16</v>
          </cell>
          <cell r="M14947" t="str">
            <v>F</v>
          </cell>
          <cell r="N14947">
            <v>3</v>
          </cell>
        </row>
        <row r="14948">
          <cell r="G14948" t="str">
            <v>SPO-2019/01-0074</v>
          </cell>
        </row>
        <row r="14948">
          <cell r="I14948" t="str">
            <v>F</v>
          </cell>
          <cell r="J14948">
            <v>1666</v>
          </cell>
          <cell r="K14948">
            <v>1666</v>
          </cell>
          <cell r="L14948">
            <v>4998</v>
          </cell>
          <cell r="M14948" t="str">
            <v>F</v>
          </cell>
          <cell r="N14948">
            <v>3</v>
          </cell>
        </row>
        <row r="14949">
          <cell r="I14949" t="str">
            <v>T</v>
          </cell>
          <cell r="J14949">
            <v>4212.5</v>
          </cell>
          <cell r="K14949">
            <v>4212.5</v>
          </cell>
          <cell r="L14949">
            <v>12637.5</v>
          </cell>
          <cell r="M14949" t="str">
            <v>F</v>
          </cell>
          <cell r="N14949">
            <v>3</v>
          </cell>
        </row>
        <row r="14950">
          <cell r="G14950" t="str">
            <v>SPO-2019/02-0013</v>
          </cell>
        </row>
        <row r="14950">
          <cell r="I14950" t="str">
            <v>F</v>
          </cell>
          <cell r="J14950">
            <v>0</v>
          </cell>
          <cell r="K14950">
            <v>0</v>
          </cell>
          <cell r="L14950">
            <v>0</v>
          </cell>
          <cell r="M14950" t="str">
            <v>F</v>
          </cell>
          <cell r="N14950">
            <v>3</v>
          </cell>
        </row>
        <row r="14951">
          <cell r="F14951" t="str">
            <v>CBHU8156537</v>
          </cell>
          <cell r="G14951" t="str">
            <v>GR-2019/01-0017</v>
          </cell>
          <cell r="H14951" t="str">
            <v>201810-S0130, 201810-S0088, 201810-S0059, 201810-S0086, 201810-S0010, 201810-S0080, 201810-S0102, 201810-S0002</v>
          </cell>
          <cell r="I14951" t="str">
            <v>F</v>
          </cell>
          <cell r="J14951">
            <v>190249.68</v>
          </cell>
          <cell r="K14951">
            <v>190249.68</v>
          </cell>
          <cell r="L14951">
            <v>190249.68</v>
          </cell>
          <cell r="M14951" t="str">
            <v>F</v>
          </cell>
          <cell r="N14951">
            <v>1</v>
          </cell>
        </row>
        <row r="14952">
          <cell r="G14952" t="str">
            <v>SPO-2019/04-0003</v>
          </cell>
        </row>
        <row r="14952">
          <cell r="I14952" t="str">
            <v>F</v>
          </cell>
          <cell r="J14952">
            <v>10011.24</v>
          </cell>
          <cell r="K14952">
            <v>10011.24</v>
          </cell>
          <cell r="L14952">
            <v>30033.72</v>
          </cell>
          <cell r="M14952" t="str">
            <v>F</v>
          </cell>
          <cell r="N14952">
            <v>3</v>
          </cell>
        </row>
        <row r="14953">
          <cell r="G14953" t="str">
            <v>SPO-2019/02-0011</v>
          </cell>
        </row>
        <row r="14953">
          <cell r="I14953" t="str">
            <v>F</v>
          </cell>
          <cell r="J14953">
            <v>0</v>
          </cell>
          <cell r="K14953">
            <v>0</v>
          </cell>
          <cell r="L14953">
            <v>0</v>
          </cell>
          <cell r="M14953" t="str">
            <v>F</v>
          </cell>
          <cell r="N14953">
            <v>3</v>
          </cell>
        </row>
        <row r="14954">
          <cell r="F14954" t="str">
            <v>CBHU8156537</v>
          </cell>
          <cell r="G14954" t="str">
            <v>GR-2019/01-0016</v>
          </cell>
          <cell r="H14954" t="str">
            <v>201810-S0072, 201810-S0090</v>
          </cell>
          <cell r="I14954" t="str">
            <v>F</v>
          </cell>
          <cell r="J14954">
            <v>22145.59</v>
          </cell>
          <cell r="K14954">
            <v>22145.59</v>
          </cell>
          <cell r="L14954">
            <v>22145.59</v>
          </cell>
          <cell r="M14954" t="str">
            <v>F</v>
          </cell>
          <cell r="N14954">
            <v>1</v>
          </cell>
        </row>
        <row r="14955">
          <cell r="G14955" t="str">
            <v>GR-2019/01-0054</v>
          </cell>
        </row>
        <row r="14955">
          <cell r="I14955" t="str">
            <v>F</v>
          </cell>
          <cell r="J14955">
            <v>18.9</v>
          </cell>
          <cell r="K14955">
            <v>18.9</v>
          </cell>
          <cell r="L14955">
            <v>18.9</v>
          </cell>
          <cell r="M14955" t="str">
            <v>F</v>
          </cell>
          <cell r="N14955">
            <v>1</v>
          </cell>
        </row>
        <row r="14956">
          <cell r="G14956" t="str">
            <v>SPO-2019/01-0043</v>
          </cell>
        </row>
        <row r="14956">
          <cell r="I14956" t="str">
            <v>F</v>
          </cell>
          <cell r="J14956">
            <v>0</v>
          </cell>
          <cell r="K14956">
            <v>0</v>
          </cell>
          <cell r="L14956">
            <v>0</v>
          </cell>
          <cell r="M14956" t="str">
            <v>F</v>
          </cell>
          <cell r="N14956">
            <v>3</v>
          </cell>
        </row>
        <row r="14957">
          <cell r="F14957" t="str">
            <v>CBHU8156537</v>
          </cell>
          <cell r="G14957" t="str">
            <v>GR-2019/01-0015</v>
          </cell>
          <cell r="H14957" t="str">
            <v>201810-S0032</v>
          </cell>
          <cell r="I14957" t="str">
            <v>F</v>
          </cell>
          <cell r="J14957">
            <v>9142.5</v>
          </cell>
          <cell r="K14957">
            <v>9142.5</v>
          </cell>
          <cell r="L14957">
            <v>9142.5</v>
          </cell>
          <cell r="M14957" t="str">
            <v>F</v>
          </cell>
          <cell r="N14957">
            <v>1</v>
          </cell>
        </row>
        <row r="14958">
          <cell r="F14958" t="str">
            <v>CBHU8156537</v>
          </cell>
          <cell r="G14958" t="str">
            <v>GR-2019/01-0014</v>
          </cell>
          <cell r="H14958" t="str">
            <v>201810-S0104, 201810-S0132, 201811-S0052</v>
          </cell>
          <cell r="I14958" t="str">
            <v>F</v>
          </cell>
          <cell r="J14958">
            <v>18871.13</v>
          </cell>
          <cell r="K14958">
            <v>18871.13</v>
          </cell>
          <cell r="L14958">
            <v>18871.13</v>
          </cell>
          <cell r="M14958" t="str">
            <v>F</v>
          </cell>
          <cell r="N14958">
            <v>1</v>
          </cell>
        </row>
        <row r="14959">
          <cell r="F14959" t="str">
            <v>TLLU5816890</v>
          </cell>
          <cell r="G14959" t="str">
            <v>GR-2019/01-0006</v>
          </cell>
          <cell r="H14959" t="str">
            <v>201807-S0065, 201806-S0002, 201808-S0029, 201803-S0066</v>
          </cell>
          <cell r="I14959" t="str">
            <v>F</v>
          </cell>
          <cell r="J14959">
            <v>23436.03</v>
          </cell>
          <cell r="K14959">
            <v>23436.03</v>
          </cell>
          <cell r="L14959">
            <v>99263.31</v>
          </cell>
          <cell r="M14959" t="str">
            <v>F</v>
          </cell>
          <cell r="N14959">
            <v>4.2355</v>
          </cell>
        </row>
        <row r="14960">
          <cell r="F14960" t="str">
            <v>HMMU6110129</v>
          </cell>
          <cell r="G14960" t="str">
            <v>GR-2019/01-0007</v>
          </cell>
          <cell r="H14960" t="str">
            <v>201807-S0036, 201803-S0022, 201811-S0026, 201809-S0026, 201810-S0009, 201810-S0124, PO-2018/06-0041, 201810-S0073, 201809-S0001, 201704-S0027</v>
          </cell>
          <cell r="I14960" t="str">
            <v>F</v>
          </cell>
          <cell r="J14960">
            <v>20377.83</v>
          </cell>
          <cell r="K14960">
            <v>20377.83</v>
          </cell>
          <cell r="L14960">
            <v>86310.3</v>
          </cell>
          <cell r="M14960" t="str">
            <v>F</v>
          </cell>
          <cell r="N14960">
            <v>4.2355</v>
          </cell>
        </row>
        <row r="14961">
          <cell r="F14961" t="str">
            <v>TCLU8250621</v>
          </cell>
          <cell r="G14961" t="str">
            <v>GR-2019/01-0005</v>
          </cell>
          <cell r="H14961" t="str">
            <v>201808-S0029, 201810-S0024, 201810-S0109</v>
          </cell>
          <cell r="I14961" t="str">
            <v>F</v>
          </cell>
          <cell r="J14961">
            <v>20920.67</v>
          </cell>
          <cell r="K14961">
            <v>20920.67</v>
          </cell>
          <cell r="L14961">
            <v>88609.5</v>
          </cell>
          <cell r="M14961" t="str">
            <v>F</v>
          </cell>
          <cell r="N14961">
            <v>4.2355</v>
          </cell>
        </row>
        <row r="14962">
          <cell r="F14962" t="str">
            <v>BMOU5097467</v>
          </cell>
          <cell r="G14962" t="str">
            <v>GR-2019/01-0004</v>
          </cell>
          <cell r="H14962" t="str">
            <v>201807-S0007, 201809-S0032, 201810-S0099, 201809-S0018</v>
          </cell>
          <cell r="I14962" t="str">
            <v>F</v>
          </cell>
          <cell r="J14962">
            <v>18735.44</v>
          </cell>
          <cell r="K14962">
            <v>18735.44</v>
          </cell>
          <cell r="L14962">
            <v>79325.85</v>
          </cell>
          <cell r="M14962" t="str">
            <v>F</v>
          </cell>
          <cell r="N14962">
            <v>4.234</v>
          </cell>
        </row>
        <row r="14963">
          <cell r="G14963" t="str">
            <v>GR-2019/01-0025</v>
          </cell>
        </row>
        <row r="14963">
          <cell r="I14963" t="str">
            <v>F</v>
          </cell>
          <cell r="J14963">
            <v>1584.99</v>
          </cell>
          <cell r="K14963">
            <v>1584.99</v>
          </cell>
          <cell r="L14963">
            <v>1584.99</v>
          </cell>
          <cell r="M14963" t="str">
            <v>T</v>
          </cell>
          <cell r="N14963">
            <v>1</v>
          </cell>
        </row>
        <row r="14964">
          <cell r="F14964" t="str">
            <v>TEMU7254363</v>
          </cell>
          <cell r="G14964" t="str">
            <v>GR-2019/01-0058</v>
          </cell>
          <cell r="H14964" t="str">
            <v>201809-S0048, POO201803002, 201810-S0063, POO201712004</v>
          </cell>
          <cell r="I14964" t="str">
            <v>F</v>
          </cell>
          <cell r="J14964">
            <v>32611.22</v>
          </cell>
          <cell r="K14964">
            <v>32611.22</v>
          </cell>
          <cell r="L14964">
            <v>137616.09</v>
          </cell>
          <cell r="M14964" t="str">
            <v>F</v>
          </cell>
          <cell r="N14964">
            <v>4.2199</v>
          </cell>
        </row>
        <row r="14965">
          <cell r="G14965" t="str">
            <v>SPO-2019/06-0016, SPO-2019/02-0007, SPO-2020/10-0002, SPO-2019/08-0026</v>
          </cell>
        </row>
        <row r="14965">
          <cell r="I14965" t="str">
            <v>F</v>
          </cell>
          <cell r="J14965">
            <v>14960</v>
          </cell>
          <cell r="K14965">
            <v>14960</v>
          </cell>
          <cell r="L14965">
            <v>44880</v>
          </cell>
          <cell r="M14965" t="str">
            <v>F</v>
          </cell>
          <cell r="N14965">
            <v>3</v>
          </cell>
        </row>
        <row r="14966">
          <cell r="G14966" t="str">
            <v>SPO-2019/02-0001</v>
          </cell>
        </row>
        <row r="14966">
          <cell r="I14966" t="str">
            <v>F</v>
          </cell>
          <cell r="J14966">
            <v>1645</v>
          </cell>
          <cell r="K14966">
            <v>1645</v>
          </cell>
          <cell r="L14966">
            <v>4935</v>
          </cell>
          <cell r="M14966" t="str">
            <v>F</v>
          </cell>
          <cell r="N14966">
            <v>3</v>
          </cell>
        </row>
        <row r="14967">
          <cell r="F14967" t="str">
            <v>CBHU8156537</v>
          </cell>
          <cell r="G14967" t="str">
            <v>GR-2019/01-0013</v>
          </cell>
          <cell r="H14967" t="str">
            <v>201810-S0093, 201810-S0011, 201808-S0032</v>
          </cell>
          <cell r="I14967" t="str">
            <v>F</v>
          </cell>
          <cell r="J14967">
            <v>28756.1</v>
          </cell>
          <cell r="K14967">
            <v>28756.1</v>
          </cell>
          <cell r="L14967">
            <v>28756.1</v>
          </cell>
          <cell r="M14967" t="str">
            <v>F</v>
          </cell>
          <cell r="N14967">
            <v>1</v>
          </cell>
        </row>
        <row r="14968">
          <cell r="F14968" t="str">
            <v>CBHU8156537</v>
          </cell>
          <cell r="G14968" t="str">
            <v>GR-2019/01-0012</v>
          </cell>
          <cell r="H14968" t="str">
            <v>201810-S0021</v>
          </cell>
          <cell r="I14968" t="str">
            <v>F</v>
          </cell>
          <cell r="J14968">
            <v>11299.94</v>
          </cell>
          <cell r="K14968">
            <v>11299.94</v>
          </cell>
          <cell r="L14968">
            <v>11299.94</v>
          </cell>
          <cell r="M14968" t="str">
            <v>F</v>
          </cell>
          <cell r="N14968">
            <v>1</v>
          </cell>
        </row>
        <row r="14969">
          <cell r="G14969" t="str">
            <v>GR-2019/01-0024</v>
          </cell>
        </row>
        <row r="14969">
          <cell r="I14969" t="str">
            <v>F</v>
          </cell>
          <cell r="J14969">
            <v>1353.23</v>
          </cell>
          <cell r="K14969">
            <v>1353.23</v>
          </cell>
          <cell r="L14969">
            <v>1353.23</v>
          </cell>
          <cell r="M14969" t="str">
            <v>T</v>
          </cell>
          <cell r="N14969">
            <v>1</v>
          </cell>
        </row>
        <row r="14970">
          <cell r="F14970" t="str">
            <v>CBHU8156537</v>
          </cell>
          <cell r="G14970" t="str">
            <v>GR-2019/01-0011</v>
          </cell>
          <cell r="H14970" t="str">
            <v>201810-S0016, 201810-S0089, 201812-S0006, 201802-S0017, 201811-S0043</v>
          </cell>
          <cell r="I14970" t="str">
            <v>F</v>
          </cell>
          <cell r="J14970">
            <v>90007.78</v>
          </cell>
          <cell r="K14970">
            <v>90007.78</v>
          </cell>
          <cell r="L14970">
            <v>90007.78</v>
          </cell>
          <cell r="M14970" t="str">
            <v>F</v>
          </cell>
          <cell r="N14970">
            <v>1</v>
          </cell>
        </row>
        <row r="14971">
          <cell r="G14971" t="str">
            <v>GR-2019/01-0023</v>
          </cell>
        </row>
        <row r="14971">
          <cell r="I14971" t="str">
            <v>F</v>
          </cell>
          <cell r="J14971">
            <v>183.8</v>
          </cell>
          <cell r="K14971">
            <v>183.8</v>
          </cell>
          <cell r="L14971">
            <v>183.8</v>
          </cell>
          <cell r="M14971" t="str">
            <v>T</v>
          </cell>
          <cell r="N14971">
            <v>1</v>
          </cell>
        </row>
        <row r="14972">
          <cell r="G14972" t="str">
            <v>GR-2019/01-0022</v>
          </cell>
        </row>
        <row r="14972">
          <cell r="I14972" t="str">
            <v>F</v>
          </cell>
          <cell r="J14972">
            <v>104.67</v>
          </cell>
          <cell r="K14972">
            <v>104.67</v>
          </cell>
          <cell r="L14972">
            <v>104.67</v>
          </cell>
          <cell r="M14972" t="str">
            <v>F</v>
          </cell>
          <cell r="N14972">
            <v>1</v>
          </cell>
        </row>
        <row r="14973">
          <cell r="F14973" t="str">
            <v>CBHU8156537</v>
          </cell>
          <cell r="G14973" t="str">
            <v>GR-2019/01-0010</v>
          </cell>
          <cell r="H14973" t="str">
            <v>201810-S0074, 201807-S0027, 201811-S0047</v>
          </cell>
          <cell r="I14973" t="str">
            <v>F</v>
          </cell>
          <cell r="J14973">
            <v>7453.07</v>
          </cell>
          <cell r="K14973">
            <v>7453.07</v>
          </cell>
          <cell r="L14973">
            <v>7453.07</v>
          </cell>
          <cell r="M14973" t="str">
            <v>F</v>
          </cell>
          <cell r="N14973">
            <v>1</v>
          </cell>
        </row>
        <row r="14974">
          <cell r="G14974" t="str">
            <v>SPO-2020/07-0013, SPO-2019/04-0022, SPO-2019/01-0043, SPO-2019/12-0032</v>
          </cell>
        </row>
        <row r="14974">
          <cell r="I14974" t="str">
            <v>F</v>
          </cell>
          <cell r="J14974">
            <v>6383.36</v>
          </cell>
          <cell r="K14974">
            <v>6383.36</v>
          </cell>
          <cell r="L14974">
            <v>19150.08</v>
          </cell>
          <cell r="M14974" t="str">
            <v>F</v>
          </cell>
          <cell r="N14974">
            <v>3</v>
          </cell>
        </row>
        <row r="14975">
          <cell r="G14975" t="str">
            <v>GR-2019/01-0066</v>
          </cell>
        </row>
        <row r="14975">
          <cell r="I14975" t="str">
            <v>F</v>
          </cell>
          <cell r="J14975">
            <v>729.09</v>
          </cell>
          <cell r="K14975">
            <v>729.09</v>
          </cell>
          <cell r="L14975">
            <v>729.09</v>
          </cell>
          <cell r="M14975" t="str">
            <v>F</v>
          </cell>
          <cell r="N14975">
            <v>1</v>
          </cell>
        </row>
        <row r="14976">
          <cell r="F14976" t="str">
            <v>CBHU8156537</v>
          </cell>
          <cell r="G14976" t="str">
            <v>GR-2019/01-0009</v>
          </cell>
          <cell r="H14976" t="str">
            <v>201809-S0036</v>
          </cell>
          <cell r="I14976" t="str">
            <v>F</v>
          </cell>
          <cell r="J14976">
            <v>38709.08</v>
          </cell>
          <cell r="K14976">
            <v>38709.08</v>
          </cell>
          <cell r="L14976">
            <v>38709.08</v>
          </cell>
          <cell r="M14976" t="str">
            <v>F</v>
          </cell>
          <cell r="N14976">
            <v>1</v>
          </cell>
        </row>
        <row r="14977">
          <cell r="I14977" t="str">
            <v>T</v>
          </cell>
          <cell r="J14977">
            <v>32167</v>
          </cell>
          <cell r="K14977">
            <v>32167</v>
          </cell>
          <cell r="L14977">
            <v>96501</v>
          </cell>
          <cell r="M14977" t="str">
            <v>F</v>
          </cell>
          <cell r="N14977">
            <v>3</v>
          </cell>
        </row>
        <row r="14978">
          <cell r="G14978" t="str">
            <v>SPO-2019/05-0052</v>
          </cell>
        </row>
        <row r="14978">
          <cell r="I14978" t="str">
            <v>F</v>
          </cell>
          <cell r="J14978">
            <v>390.6</v>
          </cell>
          <cell r="K14978">
            <v>390.6</v>
          </cell>
          <cell r="L14978">
            <v>1171.8</v>
          </cell>
          <cell r="M14978" t="str">
            <v>F</v>
          </cell>
          <cell r="N14978">
            <v>3</v>
          </cell>
        </row>
        <row r="14979">
          <cell r="F14979" t="str">
            <v>HMMU6107001</v>
          </cell>
          <cell r="G14979" t="str">
            <v>GR-2018/12-0066</v>
          </cell>
          <cell r="H14979" t="str">
            <v>201810-S0065, 201806-S0035, 201810-S0043, 201807-S0061, 201807-S0065, 201811-S0046, 201810-S0069, 201806-S0002</v>
          </cell>
          <cell r="I14979" t="str">
            <v>F</v>
          </cell>
          <cell r="J14979">
            <v>23951.53</v>
          </cell>
          <cell r="K14979">
            <v>23951.53</v>
          </cell>
          <cell r="L14979">
            <v>101446.71</v>
          </cell>
          <cell r="M14979" t="str">
            <v>F</v>
          </cell>
          <cell r="N14979">
            <v>4.2355</v>
          </cell>
        </row>
        <row r="14980">
          <cell r="F14980" t="str">
            <v>BY COURIER</v>
          </cell>
          <cell r="G14980" t="str">
            <v>GR-2018/12-0067</v>
          </cell>
        </row>
        <row r="14980">
          <cell r="I14980" t="str">
            <v>F</v>
          </cell>
          <cell r="J14980">
            <v>143.06</v>
          </cell>
          <cell r="K14980">
            <v>143.06</v>
          </cell>
          <cell r="L14980">
            <v>429.18</v>
          </cell>
          <cell r="M14980" t="str">
            <v>F</v>
          </cell>
          <cell r="N14980">
            <v>3</v>
          </cell>
        </row>
        <row r="14981">
          <cell r="I14981" t="str">
            <v>T</v>
          </cell>
          <cell r="J14981">
            <v>1437.43</v>
          </cell>
          <cell r="K14981">
            <v>1437.43</v>
          </cell>
          <cell r="L14981">
            <v>4312.29</v>
          </cell>
          <cell r="M14981" t="str">
            <v>F</v>
          </cell>
          <cell r="N14981">
            <v>3</v>
          </cell>
        </row>
        <row r="14982">
          <cell r="G14982" t="str">
            <v>SPO-2019/01-0080</v>
          </cell>
        </row>
        <row r="14982">
          <cell r="I14982" t="str">
            <v>F</v>
          </cell>
          <cell r="J14982">
            <v>380</v>
          </cell>
          <cell r="K14982">
            <v>380</v>
          </cell>
          <cell r="L14982">
            <v>1140</v>
          </cell>
          <cell r="M14982" t="str">
            <v>F</v>
          </cell>
          <cell r="N14982">
            <v>3</v>
          </cell>
        </row>
        <row r="14983">
          <cell r="G14983" t="str">
            <v>GR-2018/12-0068</v>
          </cell>
        </row>
        <row r="14983">
          <cell r="I14983" t="str">
            <v>F</v>
          </cell>
          <cell r="J14983">
            <v>203.7</v>
          </cell>
          <cell r="K14983">
            <v>203.7</v>
          </cell>
          <cell r="L14983">
            <v>203.7</v>
          </cell>
          <cell r="M14983" t="str">
            <v>T</v>
          </cell>
          <cell r="N14983">
            <v>1</v>
          </cell>
        </row>
        <row r="14984">
          <cell r="G14984" t="str">
            <v>SPO-2019/02-0009</v>
          </cell>
        </row>
        <row r="14984">
          <cell r="I14984" t="str">
            <v>F</v>
          </cell>
          <cell r="J14984">
            <v>0</v>
          </cell>
          <cell r="K14984">
            <v>0</v>
          </cell>
          <cell r="L14984">
            <v>0</v>
          </cell>
          <cell r="M14984" t="str">
            <v>F</v>
          </cell>
          <cell r="N14984">
            <v>3</v>
          </cell>
        </row>
        <row r="14985">
          <cell r="I14985" t="str">
            <v>F</v>
          </cell>
          <cell r="J14985">
            <v>15996.4</v>
          </cell>
          <cell r="K14985">
            <v>15996.4</v>
          </cell>
          <cell r="L14985">
            <v>47989.2</v>
          </cell>
          <cell r="M14985" t="str">
            <v>F</v>
          </cell>
          <cell r="N14985">
            <v>3</v>
          </cell>
        </row>
        <row r="14986">
          <cell r="G14986" t="str">
            <v>SPO-2019/02-0003</v>
          </cell>
        </row>
        <row r="14986">
          <cell r="I14986" t="str">
            <v>F</v>
          </cell>
          <cell r="J14986">
            <v>2929.8</v>
          </cell>
          <cell r="K14986">
            <v>2929.8</v>
          </cell>
          <cell r="L14986">
            <v>8789.4</v>
          </cell>
          <cell r="M14986" t="str">
            <v>F</v>
          </cell>
          <cell r="N14986">
            <v>3</v>
          </cell>
        </row>
        <row r="14987">
          <cell r="G14987" t="str">
            <v>SPO-2019/07-0015, SPO-2019/05-0031</v>
          </cell>
        </row>
        <row r="14987">
          <cell r="I14987" t="str">
            <v>F</v>
          </cell>
          <cell r="J14987">
            <v>14798.7</v>
          </cell>
          <cell r="K14987">
            <v>14798.7</v>
          </cell>
          <cell r="L14987">
            <v>44396.1</v>
          </cell>
          <cell r="M14987" t="str">
            <v>F</v>
          </cell>
          <cell r="N14987">
            <v>3</v>
          </cell>
        </row>
        <row r="14988">
          <cell r="F14988" t="str">
            <v>TCNU5058166</v>
          </cell>
          <cell r="G14988" t="str">
            <v>GR-2019/01-0057</v>
          </cell>
          <cell r="H14988" t="str">
            <v>201809-S0048, POO201712004, 201806-S0043, 201801-S0019, 201708-S0071, 201804-S0020</v>
          </cell>
          <cell r="I14988" t="str">
            <v>F</v>
          </cell>
          <cell r="J14988">
            <v>34406.66</v>
          </cell>
          <cell r="K14988">
            <v>34406.66</v>
          </cell>
          <cell r="L14988">
            <v>145192.66</v>
          </cell>
          <cell r="M14988" t="str">
            <v>F</v>
          </cell>
          <cell r="N14988">
            <v>4.2199</v>
          </cell>
        </row>
        <row r="14989">
          <cell r="G14989" t="str">
            <v>SPO-2019/01-0071</v>
          </cell>
        </row>
        <row r="14989">
          <cell r="I14989" t="str">
            <v>F</v>
          </cell>
          <cell r="J14989">
            <v>0</v>
          </cell>
          <cell r="K14989">
            <v>0</v>
          </cell>
          <cell r="L14989">
            <v>0</v>
          </cell>
          <cell r="M14989" t="str">
            <v>F</v>
          </cell>
          <cell r="N14989">
            <v>1</v>
          </cell>
        </row>
        <row r="14990">
          <cell r="G14990" t="str">
            <v>SPO-2019/02-0003, SPO-2019/04-0038</v>
          </cell>
        </row>
        <row r="14990">
          <cell r="I14990" t="str">
            <v>F</v>
          </cell>
          <cell r="J14990">
            <v>8372.4</v>
          </cell>
          <cell r="K14990">
            <v>8372.4</v>
          </cell>
          <cell r="L14990">
            <v>25117.2</v>
          </cell>
          <cell r="M14990" t="str">
            <v>F</v>
          </cell>
          <cell r="N14990">
            <v>3</v>
          </cell>
        </row>
        <row r="14991">
          <cell r="I14991" t="str">
            <v>F</v>
          </cell>
          <cell r="J14991">
            <v>0</v>
          </cell>
          <cell r="K14991">
            <v>0</v>
          </cell>
          <cell r="L14991">
            <v>0</v>
          </cell>
          <cell r="M14991" t="str">
            <v>F</v>
          </cell>
          <cell r="N14991">
            <v>3</v>
          </cell>
        </row>
        <row r="14992">
          <cell r="G14992" t="str">
            <v>GR-2019/01-0055</v>
          </cell>
        </row>
        <row r="14992">
          <cell r="I14992" t="str">
            <v>F</v>
          </cell>
          <cell r="J14992">
            <v>4542.3</v>
          </cell>
          <cell r="K14992">
            <v>4542.3</v>
          </cell>
          <cell r="L14992">
            <v>4542.3</v>
          </cell>
          <cell r="M14992" t="str">
            <v>F</v>
          </cell>
          <cell r="N14992">
            <v>1</v>
          </cell>
        </row>
        <row r="14993">
          <cell r="G14993" t="str">
            <v>SPO-2019/03-0014</v>
          </cell>
        </row>
        <row r="14993">
          <cell r="I14993" t="str">
            <v>F</v>
          </cell>
          <cell r="J14993">
            <v>12150</v>
          </cell>
          <cell r="K14993">
            <v>12150</v>
          </cell>
          <cell r="L14993">
            <v>36450</v>
          </cell>
          <cell r="M14993" t="str">
            <v>F</v>
          </cell>
          <cell r="N14993">
            <v>3</v>
          </cell>
        </row>
        <row r="14994">
          <cell r="F14994" t="str">
            <v>CAIU9843543</v>
          </cell>
          <cell r="G14994" t="str">
            <v>GR-2019/01-0003</v>
          </cell>
          <cell r="H14994" t="str">
            <v>201809-S0001, 201810-S0009, 201807-S0036, 201803-S0022, 201608-S0004, 201809-S0026, 201806-S0003, 201809-S0037, 201811-S0026, 201712-S0039, 201806-S0012</v>
          </cell>
          <cell r="I14994" t="str">
            <v>F</v>
          </cell>
          <cell r="J14994">
            <v>21298.36</v>
          </cell>
          <cell r="K14994">
            <v>21298.36</v>
          </cell>
          <cell r="L14994">
            <v>90209.2</v>
          </cell>
          <cell r="M14994" t="str">
            <v>F</v>
          </cell>
          <cell r="N14994">
            <v>4.2355</v>
          </cell>
        </row>
        <row r="14995">
          <cell r="I14995" t="str">
            <v>T</v>
          </cell>
          <cell r="J14995">
            <v>2543.2</v>
          </cell>
          <cell r="K14995">
            <v>2543.2</v>
          </cell>
          <cell r="L14995">
            <v>7629.6</v>
          </cell>
          <cell r="M14995" t="str">
            <v>F</v>
          </cell>
          <cell r="N14995">
            <v>3</v>
          </cell>
        </row>
        <row r="14996">
          <cell r="G14996" t="str">
            <v>SPO-2019/01-0094</v>
          </cell>
        </row>
        <row r="14996">
          <cell r="I14996" t="str">
            <v>F</v>
          </cell>
          <cell r="J14996">
            <v>9414.68</v>
          </cell>
          <cell r="K14996">
            <v>9414.68</v>
          </cell>
          <cell r="L14996">
            <v>28244.04</v>
          </cell>
          <cell r="M14996" t="str">
            <v>F</v>
          </cell>
          <cell r="N14996">
            <v>3</v>
          </cell>
        </row>
        <row r="14997">
          <cell r="F14997" t="str">
            <v>CAIU4344330</v>
          </cell>
          <cell r="G14997" t="str">
            <v>GR-2019/01-0001</v>
          </cell>
          <cell r="H14997" t="str">
            <v>201803-S0022, 201810-S0119, 201704-S0027, 201809-S0001, 201810-S0009, 201807-S0036, 201708-S0058, PO-2018/06-0041, 201806-S0003</v>
          </cell>
          <cell r="I14997" t="str">
            <v>F</v>
          </cell>
          <cell r="J14997">
            <v>21755.78</v>
          </cell>
          <cell r="K14997">
            <v>21755.78</v>
          </cell>
          <cell r="L14997">
            <v>91807.22</v>
          </cell>
          <cell r="M14997" t="str">
            <v>F</v>
          </cell>
          <cell r="N14997">
            <v>4.2199</v>
          </cell>
        </row>
        <row r="14998">
          <cell r="G14998" t="str">
            <v>GR-2018/12-0065</v>
          </cell>
        </row>
        <row r="14998">
          <cell r="I14998" t="str">
            <v>F</v>
          </cell>
          <cell r="J14998">
            <v>72.15</v>
          </cell>
          <cell r="K14998">
            <v>72.15</v>
          </cell>
          <cell r="L14998">
            <v>72.15</v>
          </cell>
          <cell r="M14998" t="str">
            <v>T</v>
          </cell>
          <cell r="N14998">
            <v>1</v>
          </cell>
        </row>
        <row r="14999">
          <cell r="I14999" t="str">
            <v>T</v>
          </cell>
          <cell r="J14999">
            <v>0</v>
          </cell>
          <cell r="K14999">
            <v>0</v>
          </cell>
          <cell r="L14999">
            <v>0</v>
          </cell>
          <cell r="M14999" t="str">
            <v>T</v>
          </cell>
          <cell r="N14999">
            <v>1</v>
          </cell>
        </row>
        <row r="15000">
          <cell r="G15000" t="str">
            <v>SPO-2019/07-0026, SPO-2019/10-0028, SPO-2019/08-0012, SPO-2020/01-0006, SPO-2019/05-0057, SPO-2019/12-0004, SPO-2019/04-0033</v>
          </cell>
        </row>
        <row r="15000">
          <cell r="I15000" t="str">
            <v>F</v>
          </cell>
          <cell r="J15000">
            <v>217566</v>
          </cell>
          <cell r="K15000">
            <v>217566</v>
          </cell>
          <cell r="L15000">
            <v>652698</v>
          </cell>
          <cell r="M15000" t="str">
            <v>F</v>
          </cell>
          <cell r="N15000">
            <v>3</v>
          </cell>
        </row>
        <row r="15001">
          <cell r="I15001" t="str">
            <v>T</v>
          </cell>
          <cell r="J15001">
            <v>20035</v>
          </cell>
          <cell r="K15001">
            <v>20035</v>
          </cell>
          <cell r="L15001">
            <v>60105</v>
          </cell>
          <cell r="M15001" t="str">
            <v>F</v>
          </cell>
          <cell r="N15001">
            <v>3</v>
          </cell>
        </row>
        <row r="15002">
          <cell r="G15002" t="str">
            <v>GR-2018/12-0064</v>
          </cell>
        </row>
        <row r="15002">
          <cell r="I15002" t="str">
            <v>F</v>
          </cell>
          <cell r="J15002">
            <v>202.2</v>
          </cell>
          <cell r="K15002">
            <v>202.2</v>
          </cell>
          <cell r="L15002">
            <v>202.2</v>
          </cell>
          <cell r="M15002" t="str">
            <v>F</v>
          </cell>
          <cell r="N15002">
            <v>1</v>
          </cell>
        </row>
        <row r="15003">
          <cell r="G15003" t="str">
            <v>GR-2019/01-0115</v>
          </cell>
        </row>
        <row r="15003">
          <cell r="I15003" t="str">
            <v>F</v>
          </cell>
          <cell r="J15003">
            <v>580</v>
          </cell>
          <cell r="K15003">
            <v>580</v>
          </cell>
          <cell r="L15003">
            <v>580</v>
          </cell>
          <cell r="M15003" t="str">
            <v>F</v>
          </cell>
          <cell r="N15003">
            <v>1</v>
          </cell>
        </row>
        <row r="15004">
          <cell r="F15004" t="str">
            <v>TGBU6338120</v>
          </cell>
          <cell r="G15004" t="str">
            <v>GR-2019/01-0027</v>
          </cell>
          <cell r="H15004" t="str">
            <v>201810-S0085, 201810-S0111</v>
          </cell>
          <cell r="I15004" t="str">
            <v>F</v>
          </cell>
          <cell r="J15004">
            <v>20820.56</v>
          </cell>
          <cell r="K15004">
            <v>20820.56</v>
          </cell>
          <cell r="L15004">
            <v>87860.68</v>
          </cell>
          <cell r="M15004" t="str">
            <v>F</v>
          </cell>
          <cell r="N15004">
            <v>4.2199</v>
          </cell>
        </row>
        <row r="15005">
          <cell r="I15005" t="str">
            <v>F</v>
          </cell>
          <cell r="J15005">
            <v>12022.5</v>
          </cell>
          <cell r="K15005">
            <v>12022.5</v>
          </cell>
          <cell r="L15005">
            <v>36067.5</v>
          </cell>
          <cell r="M15005" t="str">
            <v>F</v>
          </cell>
          <cell r="N15005">
            <v>3</v>
          </cell>
        </row>
        <row r="15006">
          <cell r="I15006" t="str">
            <v>F</v>
          </cell>
          <cell r="J15006">
            <v>1588.5</v>
          </cell>
          <cell r="K15006">
            <v>1588.5</v>
          </cell>
          <cell r="L15006">
            <v>4765.5</v>
          </cell>
          <cell r="M15006" t="str">
            <v>F</v>
          </cell>
          <cell r="N15006">
            <v>3</v>
          </cell>
        </row>
        <row r="15007">
          <cell r="I15007" t="str">
            <v>T</v>
          </cell>
          <cell r="J15007">
            <v>1588.5</v>
          </cell>
          <cell r="K15007">
            <v>1588.5</v>
          </cell>
          <cell r="L15007">
            <v>4765.5</v>
          </cell>
          <cell r="M15007" t="str">
            <v>F</v>
          </cell>
          <cell r="N15007">
            <v>3</v>
          </cell>
        </row>
        <row r="15008">
          <cell r="F15008" t="str">
            <v>GAOU6233063</v>
          </cell>
          <cell r="G15008" t="str">
            <v>GR-2019/01-0002</v>
          </cell>
          <cell r="H15008" t="str">
            <v>201809-S0026, 201811-S0075, 201806-S0012, 201811-S0042, 201608-S0004, 201806-S0003, 201812-S0021, 201712-S0039</v>
          </cell>
          <cell r="I15008" t="str">
            <v>F</v>
          </cell>
          <cell r="J15008">
            <v>22293.14</v>
          </cell>
          <cell r="K15008">
            <v>22293.14</v>
          </cell>
          <cell r="L15008">
            <v>94074.82</v>
          </cell>
          <cell r="M15008" t="str">
            <v>F</v>
          </cell>
          <cell r="N15008">
            <v>4.2199</v>
          </cell>
        </row>
        <row r="15009">
          <cell r="I15009" t="str">
            <v>F</v>
          </cell>
          <cell r="J15009">
            <v>0</v>
          </cell>
          <cell r="K15009">
            <v>0</v>
          </cell>
          <cell r="L15009">
            <v>0</v>
          </cell>
          <cell r="M15009" t="str">
            <v>F</v>
          </cell>
          <cell r="N15009">
            <v>3</v>
          </cell>
        </row>
        <row r="15010">
          <cell r="I15010" t="str">
            <v>F</v>
          </cell>
          <cell r="J15010">
            <v>0</v>
          </cell>
          <cell r="K15010">
            <v>0</v>
          </cell>
          <cell r="L15010">
            <v>0</v>
          </cell>
          <cell r="M15010" t="str">
            <v>F</v>
          </cell>
          <cell r="N15010">
            <v>3</v>
          </cell>
        </row>
        <row r="15011">
          <cell r="G15011" t="str">
            <v>GR-2019/01-0008, GR-2019/01-0068</v>
          </cell>
        </row>
        <row r="15011">
          <cell r="I15011" t="str">
            <v>F</v>
          </cell>
          <cell r="J15011">
            <v>5775</v>
          </cell>
          <cell r="K15011">
            <v>5775</v>
          </cell>
          <cell r="L15011">
            <v>5775</v>
          </cell>
          <cell r="M15011" t="str">
            <v>F</v>
          </cell>
          <cell r="N15011">
            <v>1</v>
          </cell>
        </row>
        <row r="15012">
          <cell r="G15012" t="str">
            <v>SPO-2019/01-0029</v>
          </cell>
        </row>
        <row r="15012">
          <cell r="I15012" t="str">
            <v>F</v>
          </cell>
          <cell r="J15012">
            <v>0</v>
          </cell>
          <cell r="K15012">
            <v>0</v>
          </cell>
          <cell r="L15012">
            <v>0</v>
          </cell>
          <cell r="M15012" t="str">
            <v>F</v>
          </cell>
          <cell r="N15012">
            <v>3</v>
          </cell>
        </row>
        <row r="15013">
          <cell r="G15013" t="str">
            <v>SPO-2019/03-0021, SPO-2019/01-0097, SPO-2019/04-0034, SPO-2019/05-0030, SPO-2019/04-0019, SPO-2019/08-0006</v>
          </cell>
        </row>
        <row r="15013">
          <cell r="I15013" t="str">
            <v>F</v>
          </cell>
          <cell r="J15013">
            <v>0</v>
          </cell>
          <cell r="K15013">
            <v>0</v>
          </cell>
          <cell r="L15013">
            <v>0</v>
          </cell>
          <cell r="M15013" t="str">
            <v>F</v>
          </cell>
          <cell r="N15013">
            <v>3</v>
          </cell>
        </row>
        <row r="15014">
          <cell r="G15014" t="str">
            <v>SPO-2019/04-0027, SPO-2019/06-0023</v>
          </cell>
        </row>
        <row r="15014">
          <cell r="I15014" t="str">
            <v>F</v>
          </cell>
          <cell r="J15014">
            <v>0</v>
          </cell>
          <cell r="K15014">
            <v>0</v>
          </cell>
          <cell r="L15014">
            <v>0</v>
          </cell>
          <cell r="M15014" t="str">
            <v>F</v>
          </cell>
          <cell r="N15014">
            <v>3</v>
          </cell>
        </row>
        <row r="15015">
          <cell r="I15015" t="str">
            <v>T</v>
          </cell>
          <cell r="J15015">
            <v>0</v>
          </cell>
          <cell r="K15015">
            <v>0</v>
          </cell>
          <cell r="L15015">
            <v>0</v>
          </cell>
          <cell r="M15015" t="str">
            <v>F</v>
          </cell>
          <cell r="N15015">
            <v>3</v>
          </cell>
        </row>
        <row r="15016">
          <cell r="G15016" t="str">
            <v>SPO-2019/01-0085</v>
          </cell>
        </row>
        <row r="15016">
          <cell r="I15016" t="str">
            <v>F</v>
          </cell>
          <cell r="J15016">
            <v>21945</v>
          </cell>
          <cell r="K15016">
            <v>21945</v>
          </cell>
          <cell r="L15016">
            <v>65835</v>
          </cell>
          <cell r="M15016" t="str">
            <v>F</v>
          </cell>
          <cell r="N15016">
            <v>3</v>
          </cell>
        </row>
        <row r="15017">
          <cell r="G15017" t="str">
            <v>GR-2019/01-0142</v>
          </cell>
        </row>
        <row r="15017">
          <cell r="I15017" t="str">
            <v>F</v>
          </cell>
          <cell r="J15017">
            <v>16.5</v>
          </cell>
          <cell r="K15017">
            <v>16.5</v>
          </cell>
          <cell r="L15017">
            <v>16.5</v>
          </cell>
          <cell r="M15017" t="str">
            <v>F</v>
          </cell>
          <cell r="N15017">
            <v>1</v>
          </cell>
        </row>
        <row r="15018">
          <cell r="G15018" t="str">
            <v>GR-2018/12-0063</v>
          </cell>
        </row>
        <row r="15018">
          <cell r="I15018" t="str">
            <v>F</v>
          </cell>
          <cell r="J15018">
            <v>336.54</v>
          </cell>
          <cell r="K15018">
            <v>336.54</v>
          </cell>
          <cell r="L15018">
            <v>336.54</v>
          </cell>
          <cell r="M15018" t="str">
            <v>F</v>
          </cell>
          <cell r="N15018">
            <v>1</v>
          </cell>
        </row>
        <row r="15019">
          <cell r="G15019" t="str">
            <v>SPO-2019/01-0080</v>
          </cell>
        </row>
        <row r="15019">
          <cell r="I15019" t="str">
            <v>F</v>
          </cell>
          <cell r="J15019">
            <v>1450</v>
          </cell>
          <cell r="K15019">
            <v>1450</v>
          </cell>
          <cell r="L15019">
            <v>4350</v>
          </cell>
          <cell r="M15019" t="str">
            <v>F</v>
          </cell>
          <cell r="N15019">
            <v>3</v>
          </cell>
        </row>
        <row r="15020">
          <cell r="G15020" t="str">
            <v>SPO-2019/02-0011, SPO-2019/01-0062, SPO-2019/01-0061</v>
          </cell>
        </row>
        <row r="15020">
          <cell r="I15020" t="str">
            <v>F</v>
          </cell>
          <cell r="J15020">
            <v>1404.48</v>
          </cell>
          <cell r="K15020">
            <v>1404.48</v>
          </cell>
          <cell r="L15020">
            <v>4213.44</v>
          </cell>
          <cell r="M15020" t="str">
            <v>F</v>
          </cell>
          <cell r="N15020">
            <v>3</v>
          </cell>
        </row>
        <row r="15021">
          <cell r="G15021" t="str">
            <v>GR-2018/12-0061</v>
          </cell>
        </row>
        <row r="15021">
          <cell r="I15021" t="str">
            <v>F</v>
          </cell>
          <cell r="J15021">
            <v>375</v>
          </cell>
          <cell r="K15021">
            <v>375</v>
          </cell>
          <cell r="L15021">
            <v>375</v>
          </cell>
          <cell r="M15021" t="str">
            <v>F</v>
          </cell>
          <cell r="N15021">
            <v>1</v>
          </cell>
        </row>
        <row r="15022">
          <cell r="G15022" t="str">
            <v>SPO-2019/01-0057</v>
          </cell>
        </row>
        <row r="15022">
          <cell r="I15022" t="str">
            <v>F</v>
          </cell>
          <cell r="J15022">
            <v>0</v>
          </cell>
          <cell r="K15022">
            <v>0</v>
          </cell>
          <cell r="L15022">
            <v>0</v>
          </cell>
          <cell r="M15022" t="str">
            <v>F</v>
          </cell>
          <cell r="N15022">
            <v>1</v>
          </cell>
        </row>
        <row r="15023">
          <cell r="G15023" t="str">
            <v>SPO-2019/01-0067</v>
          </cell>
        </row>
        <row r="15023">
          <cell r="I15023" t="str">
            <v>F</v>
          </cell>
          <cell r="J15023">
            <v>2703</v>
          </cell>
          <cell r="K15023">
            <v>2703</v>
          </cell>
          <cell r="L15023">
            <v>8109</v>
          </cell>
          <cell r="M15023" t="str">
            <v>F</v>
          </cell>
          <cell r="N15023">
            <v>3</v>
          </cell>
        </row>
        <row r="15024">
          <cell r="G15024" t="str">
            <v>GR-2018/12-0060</v>
          </cell>
        </row>
        <row r="15024">
          <cell r="I15024" t="str">
            <v>F</v>
          </cell>
          <cell r="J15024">
            <v>1049.2</v>
          </cell>
          <cell r="K15024">
            <v>1049.2</v>
          </cell>
          <cell r="L15024">
            <v>1049.2</v>
          </cell>
          <cell r="M15024" t="str">
            <v>F</v>
          </cell>
          <cell r="N15024">
            <v>1</v>
          </cell>
        </row>
        <row r="15025">
          <cell r="G15025" t="str">
            <v>SPO-2019/03-0022, SPO-2019/02-0002, SPO-2019/04-0016</v>
          </cell>
        </row>
        <row r="15025">
          <cell r="I15025" t="str">
            <v>F</v>
          </cell>
          <cell r="J15025">
            <v>83375</v>
          </cell>
          <cell r="K15025">
            <v>83375</v>
          </cell>
          <cell r="L15025">
            <v>83375</v>
          </cell>
          <cell r="M15025" t="str">
            <v>F</v>
          </cell>
          <cell r="N15025">
            <v>1</v>
          </cell>
        </row>
        <row r="15026">
          <cell r="I15026" t="str">
            <v>F</v>
          </cell>
          <cell r="J15026">
            <v>0</v>
          </cell>
          <cell r="K15026">
            <v>0</v>
          </cell>
          <cell r="L15026">
            <v>0</v>
          </cell>
          <cell r="M15026" t="str">
            <v>F</v>
          </cell>
          <cell r="N15026">
            <v>3</v>
          </cell>
        </row>
        <row r="15027">
          <cell r="I15027" t="str">
            <v>T</v>
          </cell>
          <cell r="J15027">
            <v>0</v>
          </cell>
          <cell r="K15027">
            <v>0</v>
          </cell>
          <cell r="L15027">
            <v>0</v>
          </cell>
          <cell r="M15027" t="str">
            <v>F</v>
          </cell>
          <cell r="N15027">
            <v>3</v>
          </cell>
        </row>
        <row r="15028">
          <cell r="G15028" t="str">
            <v>GR-2018/12-0059</v>
          </cell>
        </row>
        <row r="15028">
          <cell r="I15028" t="str">
            <v>F</v>
          </cell>
          <cell r="J15028">
            <v>54.86</v>
          </cell>
          <cell r="K15028">
            <v>54.86</v>
          </cell>
          <cell r="L15028">
            <v>54.86</v>
          </cell>
          <cell r="M15028" t="str">
            <v>F</v>
          </cell>
          <cell r="N15028">
            <v>1</v>
          </cell>
        </row>
        <row r="15029">
          <cell r="G15029" t="str">
            <v>SPO-2019/01-0094</v>
          </cell>
        </row>
        <row r="15029">
          <cell r="I15029" t="str">
            <v>F</v>
          </cell>
          <cell r="J15029">
            <v>4892</v>
          </cell>
          <cell r="K15029">
            <v>4892</v>
          </cell>
          <cell r="L15029">
            <v>14676</v>
          </cell>
          <cell r="M15029" t="str">
            <v>F</v>
          </cell>
          <cell r="N15029">
            <v>3</v>
          </cell>
        </row>
        <row r="15030">
          <cell r="G15030" t="str">
            <v>GR-2018/12-0058</v>
          </cell>
        </row>
        <row r="15030">
          <cell r="I15030" t="str">
            <v>F</v>
          </cell>
          <cell r="J15030">
            <v>2229.55</v>
          </cell>
          <cell r="K15030">
            <v>2229.55</v>
          </cell>
          <cell r="L15030">
            <v>2229.55</v>
          </cell>
          <cell r="M15030" t="str">
            <v>F</v>
          </cell>
          <cell r="N15030">
            <v>1</v>
          </cell>
        </row>
        <row r="15031">
          <cell r="G15031" t="str">
            <v>SPO-2019/03-0001</v>
          </cell>
        </row>
        <row r="15031">
          <cell r="I15031" t="str">
            <v>F</v>
          </cell>
          <cell r="J15031">
            <v>27500</v>
          </cell>
          <cell r="K15031">
            <v>27500</v>
          </cell>
          <cell r="L15031">
            <v>82500</v>
          </cell>
          <cell r="M15031" t="str">
            <v>F</v>
          </cell>
          <cell r="N15031">
            <v>3</v>
          </cell>
        </row>
        <row r="15032">
          <cell r="G15032" t="str">
            <v>GR-2018/12-0057</v>
          </cell>
        </row>
        <row r="15032">
          <cell r="I15032" t="str">
            <v>F</v>
          </cell>
          <cell r="J15032">
            <v>504.81</v>
          </cell>
          <cell r="K15032">
            <v>504.81</v>
          </cell>
          <cell r="L15032">
            <v>504.81</v>
          </cell>
          <cell r="M15032" t="str">
            <v>T</v>
          </cell>
          <cell r="N15032">
            <v>1</v>
          </cell>
        </row>
        <row r="15033">
          <cell r="G15033" t="str">
            <v>GR-2018/12-0049</v>
          </cell>
        </row>
        <row r="15033">
          <cell r="I15033" t="str">
            <v>F</v>
          </cell>
          <cell r="J15033">
            <v>3672.2</v>
          </cell>
          <cell r="K15033">
            <v>3672.2</v>
          </cell>
          <cell r="L15033">
            <v>3672.2</v>
          </cell>
          <cell r="M15033" t="str">
            <v>F</v>
          </cell>
          <cell r="N15033">
            <v>1</v>
          </cell>
        </row>
        <row r="15034">
          <cell r="G15034" t="str">
            <v>GR-2018/12-0048</v>
          </cell>
        </row>
        <row r="15034">
          <cell r="I15034" t="str">
            <v>F</v>
          </cell>
          <cell r="J15034">
            <v>2000</v>
          </cell>
          <cell r="K15034">
            <v>2000</v>
          </cell>
          <cell r="L15034">
            <v>2000</v>
          </cell>
          <cell r="M15034" t="str">
            <v>F</v>
          </cell>
          <cell r="N15034">
            <v>1</v>
          </cell>
        </row>
        <row r="15035">
          <cell r="G15035" t="str">
            <v>SPO-2019/01-0047, SPO-2019/02-0012, SPO-2019/09-0035, SPO-2019/07-0007, SPO-2019/12-0021, SPO-2019/06-0023, SPO-2019/06-0017, SPO-2019/05-0014, SPO-2021/03-0002</v>
          </cell>
        </row>
        <row r="15035">
          <cell r="I15035" t="str">
            <v>F</v>
          </cell>
          <cell r="J15035">
            <v>16132</v>
          </cell>
          <cell r="K15035">
            <v>16132</v>
          </cell>
          <cell r="L15035">
            <v>112972396</v>
          </cell>
          <cell r="M15035" t="str">
            <v>F</v>
          </cell>
          <cell r="N15035">
            <v>7003</v>
          </cell>
        </row>
        <row r="15036">
          <cell r="G15036" t="str">
            <v>SPO-2019/01-0097, SPO-2019/01-0087</v>
          </cell>
        </row>
        <row r="15036">
          <cell r="I15036" t="str">
            <v>F</v>
          </cell>
          <cell r="J15036">
            <v>0</v>
          </cell>
          <cell r="K15036">
            <v>0</v>
          </cell>
          <cell r="L15036">
            <v>0</v>
          </cell>
          <cell r="M15036" t="str">
            <v>F</v>
          </cell>
          <cell r="N15036">
            <v>3</v>
          </cell>
        </row>
        <row r="15037">
          <cell r="I15037" t="str">
            <v>T</v>
          </cell>
          <cell r="J15037">
            <v>0</v>
          </cell>
          <cell r="K15037">
            <v>0</v>
          </cell>
          <cell r="L15037">
            <v>0</v>
          </cell>
          <cell r="M15037" t="str">
            <v>F</v>
          </cell>
          <cell r="N15037">
            <v>3</v>
          </cell>
        </row>
        <row r="15038">
          <cell r="G15038" t="str">
            <v>SPO-2019/01-0082, SPO-2019/01-0013, SPO-2019/01-0089</v>
          </cell>
        </row>
        <row r="15038">
          <cell r="I15038" t="str">
            <v>F</v>
          </cell>
          <cell r="J15038">
            <v>43063</v>
          </cell>
          <cell r="K15038">
            <v>43063</v>
          </cell>
          <cell r="L15038">
            <v>129189</v>
          </cell>
          <cell r="M15038" t="str">
            <v>F</v>
          </cell>
          <cell r="N15038">
            <v>3</v>
          </cell>
        </row>
        <row r="15039">
          <cell r="G15039" t="str">
            <v>GR-2018/12-0034</v>
          </cell>
        </row>
        <row r="15039">
          <cell r="I15039" t="str">
            <v>F</v>
          </cell>
          <cell r="J15039">
            <v>0</v>
          </cell>
          <cell r="K15039">
            <v>0</v>
          </cell>
          <cell r="L15039">
            <v>0</v>
          </cell>
          <cell r="M15039" t="str">
            <v>F</v>
          </cell>
          <cell r="N15039">
            <v>1</v>
          </cell>
        </row>
        <row r="15040">
          <cell r="F15040" t="str">
            <v>GAOU 6035957</v>
          </cell>
          <cell r="G15040" t="str">
            <v>GR-2018/12-0044</v>
          </cell>
          <cell r="H15040" t="str">
            <v>201810-S0022</v>
          </cell>
          <cell r="I15040" t="str">
            <v>F</v>
          </cell>
          <cell r="J15040">
            <v>1813</v>
          </cell>
          <cell r="K15040">
            <v>1813</v>
          </cell>
          <cell r="L15040">
            <v>7678.96</v>
          </cell>
          <cell r="M15040" t="str">
            <v>F</v>
          </cell>
          <cell r="N15040">
            <v>4.2355</v>
          </cell>
        </row>
        <row r="15041">
          <cell r="G15041" t="str">
            <v>GR-2018/12-0047</v>
          </cell>
        </row>
        <row r="15041">
          <cell r="I15041" t="str">
            <v>F</v>
          </cell>
          <cell r="J15041">
            <v>4183.55</v>
          </cell>
          <cell r="K15041">
            <v>4183.55</v>
          </cell>
          <cell r="L15041">
            <v>4183.55</v>
          </cell>
          <cell r="M15041" t="str">
            <v>T</v>
          </cell>
          <cell r="N15041">
            <v>1</v>
          </cell>
        </row>
        <row r="15042">
          <cell r="G15042" t="str">
            <v>GR-2018/12-0042</v>
          </cell>
        </row>
        <row r="15042">
          <cell r="I15042" t="str">
            <v>F</v>
          </cell>
          <cell r="J15042">
            <v>352.64</v>
          </cell>
          <cell r="K15042">
            <v>352.64</v>
          </cell>
          <cell r="L15042">
            <v>352.64</v>
          </cell>
          <cell r="M15042" t="str">
            <v>T</v>
          </cell>
          <cell r="N15042">
            <v>1</v>
          </cell>
        </row>
        <row r="15043">
          <cell r="G15043" t="str">
            <v>GR-2018/12-0041</v>
          </cell>
        </row>
        <row r="15043">
          <cell r="I15043" t="str">
            <v>F</v>
          </cell>
          <cell r="J15043">
            <v>203.7</v>
          </cell>
          <cell r="K15043">
            <v>203.7</v>
          </cell>
          <cell r="L15043">
            <v>203.7</v>
          </cell>
          <cell r="M15043" t="str">
            <v>T</v>
          </cell>
          <cell r="N15043">
            <v>1</v>
          </cell>
        </row>
        <row r="15044">
          <cell r="G15044" t="str">
            <v>SPO-2019/02-0009, SPO-2019/06-0014, SPO-2019/04-0015</v>
          </cell>
        </row>
        <row r="15044">
          <cell r="I15044" t="str">
            <v>F</v>
          </cell>
          <cell r="J15044">
            <v>26964</v>
          </cell>
          <cell r="K15044">
            <v>26964</v>
          </cell>
          <cell r="L15044">
            <v>80892</v>
          </cell>
          <cell r="M15044" t="str">
            <v>F</v>
          </cell>
          <cell r="N15044">
            <v>3</v>
          </cell>
        </row>
        <row r="15045">
          <cell r="G15045" t="str">
            <v>GR-2018/12-0045</v>
          </cell>
        </row>
        <row r="15045">
          <cell r="I15045" t="str">
            <v>F</v>
          </cell>
          <cell r="J15045">
            <v>131.15</v>
          </cell>
          <cell r="K15045">
            <v>131.15</v>
          </cell>
          <cell r="L15045">
            <v>131.15</v>
          </cell>
          <cell r="M15045" t="str">
            <v>F</v>
          </cell>
          <cell r="N15045">
            <v>1</v>
          </cell>
        </row>
        <row r="15046">
          <cell r="G15046" t="str">
            <v>SPO-2019/01-0103, SPO-2019/03-0018, SPO-2019/05-0029</v>
          </cell>
        </row>
        <row r="15046">
          <cell r="I15046" t="str">
            <v>F</v>
          </cell>
          <cell r="J15046">
            <v>59946.64</v>
          </cell>
          <cell r="K15046">
            <v>59946.64</v>
          </cell>
          <cell r="L15046">
            <v>179839.92</v>
          </cell>
          <cell r="M15046" t="str">
            <v>F</v>
          </cell>
          <cell r="N15046">
            <v>3</v>
          </cell>
        </row>
        <row r="15047">
          <cell r="G15047" t="str">
            <v>SPO-2019/05-0058, SPO-2019/04-0038, SPO-2019/03-0013, SPO-2019/02-0003, SPO-2019/01-0074</v>
          </cell>
        </row>
        <row r="15047">
          <cell r="I15047" t="str">
            <v>F</v>
          </cell>
          <cell r="J15047">
            <v>11153.06</v>
          </cell>
          <cell r="K15047">
            <v>11153.06</v>
          </cell>
          <cell r="L15047">
            <v>33459.18</v>
          </cell>
          <cell r="M15047" t="str">
            <v>F</v>
          </cell>
          <cell r="N15047">
            <v>3</v>
          </cell>
        </row>
        <row r="15048">
          <cell r="G15048" t="str">
            <v>SPO-2019/03-0010, SPO-2019/04-0033</v>
          </cell>
        </row>
        <row r="15048">
          <cell r="I15048" t="str">
            <v>F</v>
          </cell>
          <cell r="J15048">
            <v>97897.9</v>
          </cell>
          <cell r="K15048">
            <v>97897.9</v>
          </cell>
          <cell r="L15048">
            <v>293693.7</v>
          </cell>
          <cell r="M15048" t="str">
            <v>F</v>
          </cell>
          <cell r="N15048">
            <v>3</v>
          </cell>
        </row>
        <row r="15049">
          <cell r="G15049" t="str">
            <v>SPO-2019/01-0085</v>
          </cell>
        </row>
        <row r="15049">
          <cell r="I15049" t="str">
            <v>F</v>
          </cell>
          <cell r="J15049">
            <v>85277.6</v>
          </cell>
          <cell r="K15049">
            <v>85277.6</v>
          </cell>
          <cell r="L15049">
            <v>255832.8</v>
          </cell>
          <cell r="M15049" t="str">
            <v>F</v>
          </cell>
          <cell r="N15049">
            <v>3</v>
          </cell>
        </row>
        <row r="15050">
          <cell r="G15050" t="str">
            <v>SPO-2019/06-0006</v>
          </cell>
        </row>
        <row r="15050">
          <cell r="I15050" t="str">
            <v>F</v>
          </cell>
          <cell r="J15050">
            <v>34919</v>
          </cell>
          <cell r="K15050">
            <v>34919</v>
          </cell>
          <cell r="L15050">
            <v>104757</v>
          </cell>
          <cell r="M15050" t="str">
            <v>F</v>
          </cell>
          <cell r="N15050">
            <v>3</v>
          </cell>
        </row>
        <row r="15051">
          <cell r="G15051" t="str">
            <v>SPO-2019/01-0074</v>
          </cell>
        </row>
        <row r="15051">
          <cell r="I15051" t="str">
            <v>F</v>
          </cell>
          <cell r="J15051">
            <v>104760</v>
          </cell>
          <cell r="K15051">
            <v>104760</v>
          </cell>
          <cell r="L15051">
            <v>314280</v>
          </cell>
          <cell r="M15051" t="str">
            <v>F</v>
          </cell>
          <cell r="N15051">
            <v>3</v>
          </cell>
        </row>
        <row r="15052">
          <cell r="G15052" t="str">
            <v>GR-2018/12-0040</v>
          </cell>
        </row>
        <row r="15052">
          <cell r="I15052" t="str">
            <v>F</v>
          </cell>
          <cell r="J15052">
            <v>896.52</v>
          </cell>
          <cell r="K15052">
            <v>896.52</v>
          </cell>
          <cell r="L15052">
            <v>896.52</v>
          </cell>
          <cell r="M15052" t="str">
            <v>T</v>
          </cell>
          <cell r="N15052">
            <v>1</v>
          </cell>
        </row>
        <row r="15053">
          <cell r="G15053" t="str">
            <v>SPO-2019/05-0049, SPO-2019/12-0037, SPO-2019/05-0010, SPO-2019/05-0032, SPO-2019/02-0011, SPO-2020/12-0001, SPO-2019/05-0040, SPO-2019/07-0001, SPO-2019/01-0060, SPO-2019/05-0003, SPO-2019/04-0022, SPO-2019/05-0033, SPO-2019/06-0020, SPO-2019/06-0004, SPO-2019/05-0009, SPO-2021/04-0012, SPO-2019/04-0002, SPO-2019/01-0062, SPO-2019/06-0005</v>
          </cell>
        </row>
        <row r="15053">
          <cell r="I15053" t="str">
            <v>F</v>
          </cell>
          <cell r="J15053">
            <v>168856.74</v>
          </cell>
          <cell r="K15053">
            <v>168856.74</v>
          </cell>
          <cell r="L15053">
            <v>506570.22</v>
          </cell>
          <cell r="M15053" t="str">
            <v>F</v>
          </cell>
          <cell r="N15053">
            <v>3</v>
          </cell>
        </row>
        <row r="15054">
          <cell r="G15054" t="str">
            <v>GR-2018/12-0073</v>
          </cell>
        </row>
        <row r="15054">
          <cell r="I15054" t="str">
            <v>F</v>
          </cell>
          <cell r="J15054">
            <v>82.72</v>
          </cell>
          <cell r="K15054">
            <v>82.72</v>
          </cell>
          <cell r="L15054">
            <v>82.72</v>
          </cell>
          <cell r="M15054" t="str">
            <v>F</v>
          </cell>
          <cell r="N15054">
            <v>1</v>
          </cell>
        </row>
        <row r="15055">
          <cell r="G15055" t="str">
            <v>GR-2018/12-0039</v>
          </cell>
        </row>
        <row r="15055">
          <cell r="I15055" t="str">
            <v>F</v>
          </cell>
          <cell r="J15055">
            <v>3206.51</v>
          </cell>
          <cell r="K15055">
            <v>3206.51</v>
          </cell>
          <cell r="L15055">
            <v>3206.51</v>
          </cell>
          <cell r="M15055" t="str">
            <v>T</v>
          </cell>
          <cell r="N15055">
            <v>1</v>
          </cell>
        </row>
        <row r="15056">
          <cell r="F15056" t="str">
            <v>GAOU6182710</v>
          </cell>
          <cell r="G15056" t="str">
            <v>GR-2018/12-0054</v>
          </cell>
          <cell r="H15056" t="str">
            <v>201806-S0012</v>
          </cell>
          <cell r="I15056" t="str">
            <v>F</v>
          </cell>
          <cell r="J15056">
            <v>22015.26</v>
          </cell>
          <cell r="K15056">
            <v>22015.26</v>
          </cell>
          <cell r="L15056">
            <v>93245.63</v>
          </cell>
          <cell r="M15056" t="str">
            <v>F</v>
          </cell>
          <cell r="N15056">
            <v>4.2355</v>
          </cell>
        </row>
        <row r="15057">
          <cell r="G15057" t="str">
            <v>GR-2018/12-0055, GR-2019/01-0069</v>
          </cell>
        </row>
        <row r="15057">
          <cell r="I15057" t="str">
            <v>F</v>
          </cell>
          <cell r="J15057">
            <v>13347.2</v>
          </cell>
          <cell r="K15057">
            <v>13347.2</v>
          </cell>
          <cell r="L15057">
            <v>13347.2</v>
          </cell>
          <cell r="M15057" t="str">
            <v>F</v>
          </cell>
          <cell r="N15057">
            <v>1</v>
          </cell>
        </row>
        <row r="15058">
          <cell r="G15058" t="str">
            <v>SPO-2019/01-0083, SPO-2019/01-0041, SPO-2019/01-0053, SPO-2019/01-0063, SPO-2019/01-0084</v>
          </cell>
        </row>
        <row r="15058">
          <cell r="I15058" t="str">
            <v>F</v>
          </cell>
          <cell r="J15058">
            <v>166008.64</v>
          </cell>
          <cell r="K15058">
            <v>166008.64</v>
          </cell>
          <cell r="L15058">
            <v>498025.92</v>
          </cell>
          <cell r="M15058" t="str">
            <v>F</v>
          </cell>
          <cell r="N15058">
            <v>3</v>
          </cell>
        </row>
        <row r="15059">
          <cell r="F15059" t="str">
            <v>HDMU6679478</v>
          </cell>
          <cell r="G15059" t="str">
            <v>GR-2018/12-0053</v>
          </cell>
          <cell r="H15059" t="str">
            <v>201810-S0119</v>
          </cell>
          <cell r="I15059" t="str">
            <v>F</v>
          </cell>
          <cell r="J15059">
            <v>21609.84</v>
          </cell>
          <cell r="K15059">
            <v>21609.84</v>
          </cell>
          <cell r="L15059">
            <v>91496.06</v>
          </cell>
          <cell r="M15059" t="str">
            <v>F</v>
          </cell>
          <cell r="N15059">
            <v>4.234</v>
          </cell>
        </row>
        <row r="15060">
          <cell r="F15060" t="str">
            <v>TGBU6334926</v>
          </cell>
          <cell r="G15060" t="str">
            <v>GR-2018/12-0030</v>
          </cell>
          <cell r="H15060" t="str">
            <v>201810-S0085, 201810-S0028, 201810-S0026</v>
          </cell>
          <cell r="I15060" t="str">
            <v>F</v>
          </cell>
          <cell r="J15060">
            <v>14236.04</v>
          </cell>
          <cell r="K15060">
            <v>14236.04</v>
          </cell>
          <cell r="L15060">
            <v>60239.8</v>
          </cell>
          <cell r="M15060" t="str">
            <v>F</v>
          </cell>
          <cell r="N15060">
            <v>4.2315</v>
          </cell>
        </row>
        <row r="15061">
          <cell r="F15061" t="str">
            <v>TEMU7319000</v>
          </cell>
          <cell r="G15061" t="str">
            <v>GR-2018/12-0046</v>
          </cell>
        </row>
        <row r="15061">
          <cell r="I15061" t="str">
            <v>F</v>
          </cell>
          <cell r="J15061">
            <v>2729.16</v>
          </cell>
          <cell r="K15061">
            <v>2729.16</v>
          </cell>
          <cell r="L15061">
            <v>2729.16</v>
          </cell>
          <cell r="M15061" t="str">
            <v>F</v>
          </cell>
          <cell r="N15061">
            <v>1</v>
          </cell>
        </row>
        <row r="15062">
          <cell r="G15062" t="str">
            <v>GR-2018/12-0038</v>
          </cell>
        </row>
        <row r="15062">
          <cell r="I15062" t="str">
            <v>F</v>
          </cell>
          <cell r="J15062">
            <v>1169.45</v>
          </cell>
          <cell r="K15062">
            <v>1169.45</v>
          </cell>
          <cell r="L15062">
            <v>1169.45</v>
          </cell>
          <cell r="M15062" t="str">
            <v>T</v>
          </cell>
          <cell r="N15062">
            <v>1</v>
          </cell>
        </row>
        <row r="15063">
          <cell r="F15063" t="str">
            <v>HLGU4944887</v>
          </cell>
          <cell r="G15063" t="str">
            <v>GR-2018/12-0052</v>
          </cell>
          <cell r="H15063" t="str">
            <v>201704-S0027, 201712-S0039, PO-2018/06-0041, 201811-S0042, 201810-S0111</v>
          </cell>
          <cell r="I15063" t="str">
            <v>F</v>
          </cell>
          <cell r="J15063">
            <v>22225.2</v>
          </cell>
          <cell r="K15063">
            <v>22225.2</v>
          </cell>
          <cell r="L15063">
            <v>94045.93</v>
          </cell>
          <cell r="M15063" t="str">
            <v>F</v>
          </cell>
          <cell r="N15063">
            <v>4.2315</v>
          </cell>
        </row>
        <row r="15064">
          <cell r="G15064" t="str">
            <v>GR-2018/12-0037</v>
          </cell>
        </row>
        <row r="15064">
          <cell r="I15064" t="str">
            <v>F</v>
          </cell>
          <cell r="J15064">
            <v>1259.65</v>
          </cell>
          <cell r="K15064">
            <v>1259.65</v>
          </cell>
          <cell r="L15064">
            <v>1259.65</v>
          </cell>
          <cell r="M15064" t="str">
            <v>T</v>
          </cell>
          <cell r="N15064">
            <v>1</v>
          </cell>
        </row>
        <row r="15065">
          <cell r="G15065" t="str">
            <v>SPO-2019/09-0033, SPO-2019/09-0016, SPO-2019/05-0044</v>
          </cell>
        </row>
        <row r="15065">
          <cell r="I15065" t="str">
            <v>F</v>
          </cell>
          <cell r="J15065">
            <v>135700</v>
          </cell>
          <cell r="K15065">
            <v>135700</v>
          </cell>
          <cell r="L15065">
            <v>407100</v>
          </cell>
          <cell r="M15065" t="str">
            <v>F</v>
          </cell>
          <cell r="N15065">
            <v>3</v>
          </cell>
        </row>
        <row r="15066">
          <cell r="G15066" t="str">
            <v>SPO-2019/01-0078, SPO-2019/05-0028</v>
          </cell>
        </row>
        <row r="15066">
          <cell r="I15066" t="str">
            <v>F</v>
          </cell>
          <cell r="J15066">
            <v>0</v>
          </cell>
          <cell r="K15066">
            <v>0</v>
          </cell>
          <cell r="L15066">
            <v>0</v>
          </cell>
          <cell r="M15066" t="str">
            <v>F</v>
          </cell>
          <cell r="N15066">
            <v>1</v>
          </cell>
        </row>
        <row r="15067">
          <cell r="F15067" t="str">
            <v>FCIU8514290</v>
          </cell>
          <cell r="G15067" t="str">
            <v>GR-2018/12-0029</v>
          </cell>
          <cell r="H15067" t="str">
            <v>201809-S0037, PO-2018/06-0041, 201806-S0012, 201807-S0036, 201810-S0067, 201708-S0058</v>
          </cell>
          <cell r="I15067" t="str">
            <v>F</v>
          </cell>
          <cell r="J15067">
            <v>21284.25</v>
          </cell>
          <cell r="K15067">
            <v>21284.25</v>
          </cell>
          <cell r="L15067">
            <v>90064.3</v>
          </cell>
          <cell r="M15067" t="str">
            <v>F</v>
          </cell>
          <cell r="N15067">
            <v>4.2315</v>
          </cell>
        </row>
        <row r="15068">
          <cell r="F15068" t="str">
            <v>TCBU8533508</v>
          </cell>
          <cell r="G15068" t="str">
            <v>GR-2018/12-0051</v>
          </cell>
          <cell r="H15068" t="str">
            <v>201809-S0001, 201804-S0001, 201807-S0036, 201710-S0026, 201809-S0026, 201806-S0003, PO-2018/06-0041, 201809-S0012</v>
          </cell>
          <cell r="I15068" t="str">
            <v>F</v>
          </cell>
          <cell r="J15068">
            <v>21258.42</v>
          </cell>
          <cell r="K15068">
            <v>21258.42</v>
          </cell>
          <cell r="L15068">
            <v>89955</v>
          </cell>
          <cell r="M15068" t="str">
            <v>F</v>
          </cell>
          <cell r="N15068">
            <v>4.2315</v>
          </cell>
        </row>
        <row r="15069">
          <cell r="G15069" t="str">
            <v>GR-2018/12-0036</v>
          </cell>
        </row>
        <row r="15069">
          <cell r="I15069" t="str">
            <v>F</v>
          </cell>
          <cell r="J15069">
            <v>363.9</v>
          </cell>
          <cell r="K15069">
            <v>363.9</v>
          </cell>
          <cell r="L15069">
            <v>363.9</v>
          </cell>
          <cell r="M15069" t="str">
            <v>F</v>
          </cell>
          <cell r="N15069">
            <v>1</v>
          </cell>
        </row>
        <row r="15070">
          <cell r="F15070" t="str">
            <v>AXIU1475440</v>
          </cell>
          <cell r="G15070" t="str">
            <v>GR-2018/12-0019</v>
          </cell>
          <cell r="H15070" t="str">
            <v>201608-S0004, 201810-S0065, 201810-S0067, 201810-S0124, 201810-S0100</v>
          </cell>
          <cell r="I15070" t="str">
            <v>F</v>
          </cell>
          <cell r="J15070">
            <v>21813.68</v>
          </cell>
          <cell r="K15070">
            <v>21813.68</v>
          </cell>
          <cell r="L15070">
            <v>92304.59</v>
          </cell>
          <cell r="M15070" t="str">
            <v>F</v>
          </cell>
          <cell r="N15070">
            <v>4.2315</v>
          </cell>
        </row>
        <row r="15071">
          <cell r="G15071" t="str">
            <v>GR-2018/12-0035</v>
          </cell>
        </row>
        <row r="15071">
          <cell r="I15071" t="str">
            <v>F</v>
          </cell>
          <cell r="J15071">
            <v>2360.14</v>
          </cell>
          <cell r="K15071">
            <v>2360.14</v>
          </cell>
          <cell r="L15071">
            <v>2360.14</v>
          </cell>
          <cell r="M15071" t="str">
            <v>F</v>
          </cell>
          <cell r="N15071">
            <v>1</v>
          </cell>
        </row>
        <row r="15072">
          <cell r="G15072" t="str">
            <v>SPO-2019/01-0036</v>
          </cell>
        </row>
        <row r="15072">
          <cell r="I15072" t="str">
            <v>F</v>
          </cell>
          <cell r="J15072">
            <v>2070</v>
          </cell>
          <cell r="K15072">
            <v>2070</v>
          </cell>
          <cell r="L15072">
            <v>6210</v>
          </cell>
          <cell r="M15072" t="str">
            <v>F</v>
          </cell>
          <cell r="N15072">
            <v>3</v>
          </cell>
        </row>
        <row r="15073">
          <cell r="G15073" t="str">
            <v>SPO-2019/02-0001</v>
          </cell>
        </row>
        <row r="15073">
          <cell r="I15073" t="str">
            <v>F</v>
          </cell>
          <cell r="J15073">
            <v>25706.8</v>
          </cell>
          <cell r="K15073">
            <v>25706.8</v>
          </cell>
          <cell r="L15073">
            <v>77120.4</v>
          </cell>
          <cell r="M15073" t="str">
            <v>F</v>
          </cell>
          <cell r="N15073">
            <v>3</v>
          </cell>
        </row>
        <row r="15074">
          <cell r="G15074" t="str">
            <v>SPO-2019/03-0016, SPO-2020/01-0048, SPO-2019/04-0002, SPO-2018/12-0019, SPO-2019/01-0060, SPO-2019/08-0021, SPO-2019/05-0040, SPO-2019/07-0011, SPO-2019/02-0011</v>
          </cell>
        </row>
        <row r="15074">
          <cell r="I15074" t="str">
            <v>F</v>
          </cell>
          <cell r="J15074">
            <v>144640.88</v>
          </cell>
          <cell r="K15074">
            <v>144640.88</v>
          </cell>
          <cell r="L15074">
            <v>433922.64</v>
          </cell>
          <cell r="M15074" t="str">
            <v>F</v>
          </cell>
          <cell r="N15074">
            <v>3</v>
          </cell>
        </row>
        <row r="15075">
          <cell r="G15075" t="str">
            <v>GR-2018/12-0025</v>
          </cell>
        </row>
        <row r="15075">
          <cell r="I15075" t="str">
            <v>F</v>
          </cell>
          <cell r="J15075">
            <v>153</v>
          </cell>
          <cell r="K15075">
            <v>153</v>
          </cell>
          <cell r="L15075">
            <v>153</v>
          </cell>
          <cell r="M15075" t="str">
            <v>T</v>
          </cell>
          <cell r="N15075">
            <v>1</v>
          </cell>
        </row>
        <row r="15076">
          <cell r="G15076" t="str">
            <v>SPO-2019/01-0085</v>
          </cell>
        </row>
        <row r="15076">
          <cell r="I15076" t="str">
            <v>F</v>
          </cell>
          <cell r="J15076">
            <v>72240</v>
          </cell>
          <cell r="K15076">
            <v>72240</v>
          </cell>
          <cell r="L15076">
            <v>216720</v>
          </cell>
          <cell r="M15076" t="str">
            <v>F</v>
          </cell>
          <cell r="N15076">
            <v>3</v>
          </cell>
        </row>
        <row r="15077">
          <cell r="G15077" t="str">
            <v>SPO-2019/01-0058, SPO-2019/03-0001</v>
          </cell>
        </row>
        <row r="15077">
          <cell r="I15077" t="str">
            <v>F</v>
          </cell>
          <cell r="J15077">
            <v>44900</v>
          </cell>
          <cell r="K15077">
            <v>44900</v>
          </cell>
          <cell r="L15077">
            <v>134700</v>
          </cell>
          <cell r="M15077" t="str">
            <v>F</v>
          </cell>
          <cell r="N15077">
            <v>3</v>
          </cell>
        </row>
        <row r="15078">
          <cell r="F15078" t="str">
            <v>HMMU6268011</v>
          </cell>
          <cell r="G15078" t="str">
            <v>GR-2018/12-0032</v>
          </cell>
          <cell r="H15078" t="str">
            <v>201810-S0097, 201810-S0070, 201809-S0016, 201807-S0001</v>
          </cell>
          <cell r="I15078" t="str">
            <v>F</v>
          </cell>
          <cell r="J15078">
            <v>91388.64</v>
          </cell>
          <cell r="K15078">
            <v>91388.64</v>
          </cell>
          <cell r="L15078">
            <v>91388.64</v>
          </cell>
          <cell r="M15078" t="str">
            <v>F</v>
          </cell>
          <cell r="N15078">
            <v>1</v>
          </cell>
        </row>
        <row r="15079">
          <cell r="F15079" t="str">
            <v>HMMU6268011</v>
          </cell>
          <cell r="G15079" t="str">
            <v>GR-2018/12-0031</v>
          </cell>
          <cell r="H15079" t="str">
            <v>201810-S0107, 201810-S0066, 201808-S0033, 201810-S0030</v>
          </cell>
          <cell r="I15079" t="str">
            <v>F</v>
          </cell>
          <cell r="J15079">
            <v>113245.28</v>
          </cell>
          <cell r="K15079">
            <v>113245.28</v>
          </cell>
          <cell r="L15079">
            <v>113245.28</v>
          </cell>
          <cell r="M15079" t="str">
            <v>F</v>
          </cell>
          <cell r="N15079">
            <v>1</v>
          </cell>
        </row>
        <row r="15080">
          <cell r="G15080" t="str">
            <v>SPO-2019/05-0033, SPO-2019/01-0061</v>
          </cell>
        </row>
        <row r="15080">
          <cell r="I15080" t="str">
            <v>F</v>
          </cell>
          <cell r="J15080">
            <v>0</v>
          </cell>
          <cell r="K15080">
            <v>0</v>
          </cell>
          <cell r="L15080">
            <v>0</v>
          </cell>
          <cell r="M15080" t="str">
            <v>F</v>
          </cell>
          <cell r="N15080">
            <v>3</v>
          </cell>
        </row>
        <row r="15081">
          <cell r="I15081" t="str">
            <v>T</v>
          </cell>
          <cell r="J15081">
            <v>0</v>
          </cell>
          <cell r="K15081">
            <v>0</v>
          </cell>
          <cell r="L15081">
            <v>0</v>
          </cell>
          <cell r="M15081" t="str">
            <v>F</v>
          </cell>
          <cell r="N15081">
            <v>1</v>
          </cell>
        </row>
        <row r="15082">
          <cell r="F15082" t="str">
            <v>HJNU1930555</v>
          </cell>
          <cell r="G15082" t="str">
            <v>GR-2018/12-0027</v>
          </cell>
          <cell r="H15082" t="str">
            <v>201808-S0020, 201810-S0070, 201811-S0031, 201809-S0016, 201810-S0097, 201810-S0014</v>
          </cell>
          <cell r="I15082" t="str">
            <v>F</v>
          </cell>
          <cell r="J15082">
            <v>113695.35</v>
          </cell>
          <cell r="K15082">
            <v>113695.35</v>
          </cell>
          <cell r="L15082">
            <v>113695.35</v>
          </cell>
          <cell r="M15082" t="str">
            <v>F</v>
          </cell>
          <cell r="N15082">
            <v>1</v>
          </cell>
        </row>
        <row r="15083">
          <cell r="G15083" t="str">
            <v>GR-2018/12-0024</v>
          </cell>
        </row>
        <row r="15083">
          <cell r="I15083" t="str">
            <v>F</v>
          </cell>
          <cell r="J15083">
            <v>163.92</v>
          </cell>
          <cell r="K15083">
            <v>163.92</v>
          </cell>
          <cell r="L15083">
            <v>163.92</v>
          </cell>
          <cell r="M15083" t="str">
            <v>T</v>
          </cell>
          <cell r="N15083">
            <v>1</v>
          </cell>
        </row>
        <row r="15084">
          <cell r="G15084" t="str">
            <v>GR-2018/12-0023</v>
          </cell>
        </row>
        <row r="15084">
          <cell r="I15084" t="str">
            <v>F</v>
          </cell>
          <cell r="J15084">
            <v>513.24</v>
          </cell>
          <cell r="K15084">
            <v>513.24</v>
          </cell>
          <cell r="L15084">
            <v>513.24</v>
          </cell>
          <cell r="M15084" t="str">
            <v>F</v>
          </cell>
          <cell r="N15084">
            <v>1</v>
          </cell>
        </row>
        <row r="15085">
          <cell r="F15085" t="str">
            <v>CAIU7473250</v>
          </cell>
          <cell r="G15085" t="str">
            <v>GR-2018/12-0033</v>
          </cell>
          <cell r="H15085" t="str">
            <v>201807-S0005-02, 201810-S0052, 201809-S0032, 201810-S0044, 201810-S0047</v>
          </cell>
          <cell r="I15085" t="str">
            <v>F</v>
          </cell>
          <cell r="J15085">
            <v>24334.07</v>
          </cell>
          <cell r="K15085">
            <v>24334.07</v>
          </cell>
          <cell r="L15085">
            <v>102475.64</v>
          </cell>
          <cell r="M15085" t="str">
            <v>F</v>
          </cell>
          <cell r="N15085">
            <v>4.2112</v>
          </cell>
        </row>
        <row r="15086">
          <cell r="F15086" t="str">
            <v>TCNU7404247</v>
          </cell>
          <cell r="G15086" t="str">
            <v>GR-2018/12-0043</v>
          </cell>
          <cell r="H15086" t="str">
            <v>201810-S0029, 201810-S0056, 201809-S0021, 201809-S0032, 201809-S0018, 201810-S0044</v>
          </cell>
          <cell r="I15086" t="str">
            <v>F</v>
          </cell>
          <cell r="J15086">
            <v>18109.91</v>
          </cell>
          <cell r="K15086">
            <v>18109.91</v>
          </cell>
          <cell r="L15086">
            <v>76264.45</v>
          </cell>
          <cell r="M15086" t="str">
            <v>F</v>
          </cell>
          <cell r="N15086">
            <v>4.2112</v>
          </cell>
        </row>
        <row r="15087">
          <cell r="G15087" t="str">
            <v>GR-2019/02-0052, GR-2019/01-0136, GR-2019/01-0133, GR-2019/01-0135</v>
          </cell>
        </row>
        <row r="15087">
          <cell r="I15087" t="str">
            <v>F</v>
          </cell>
          <cell r="J15087">
            <v>9874.38</v>
          </cell>
          <cell r="K15087">
            <v>9874.38</v>
          </cell>
          <cell r="L15087">
            <v>9874.38</v>
          </cell>
          <cell r="M15087" t="str">
            <v>F</v>
          </cell>
          <cell r="N15087">
            <v>1</v>
          </cell>
        </row>
        <row r="15088">
          <cell r="F15088" t="str">
            <v>INKU6309107</v>
          </cell>
          <cell r="G15088" t="str">
            <v>GR-2018/12-0017</v>
          </cell>
          <cell r="H15088" t="str">
            <v>201808-S0027, 201810-S0125</v>
          </cell>
          <cell r="I15088" t="str">
            <v>F</v>
          </cell>
          <cell r="J15088">
            <v>71743.63</v>
          </cell>
          <cell r="K15088">
            <v>71743.63</v>
          </cell>
          <cell r="L15088">
            <v>71743.63</v>
          </cell>
          <cell r="M15088" t="str">
            <v>F</v>
          </cell>
          <cell r="N15088">
            <v>1</v>
          </cell>
        </row>
        <row r="15089">
          <cell r="F15089" t="str">
            <v>TCNU9296460</v>
          </cell>
          <cell r="G15089" t="str">
            <v>GR-2018/12-0016</v>
          </cell>
          <cell r="H15089" t="str">
            <v>201810-S0077</v>
          </cell>
          <cell r="I15089" t="str">
            <v>F</v>
          </cell>
          <cell r="J15089">
            <v>13910.1</v>
          </cell>
          <cell r="K15089">
            <v>13910.1</v>
          </cell>
          <cell r="L15089">
            <v>58860.59</v>
          </cell>
          <cell r="M15089" t="str">
            <v>F</v>
          </cell>
          <cell r="N15089">
            <v>4.2315</v>
          </cell>
        </row>
        <row r="15090">
          <cell r="F15090" t="str">
            <v>HLGU4946529</v>
          </cell>
          <cell r="G15090" t="str">
            <v>GR-2018/12-0014</v>
          </cell>
          <cell r="H15090" t="str">
            <v>201811-S0011, 201809-S0052, 201811-S0059, 201810-S0060, 201807-S0015, 201804-S0032, 201812-S0013, 201810-S0001, 201810-S0115</v>
          </cell>
          <cell r="I15090" t="str">
            <v>F</v>
          </cell>
          <cell r="J15090">
            <v>163162.76</v>
          </cell>
          <cell r="K15090">
            <v>163162.76</v>
          </cell>
          <cell r="L15090">
            <v>163162.76</v>
          </cell>
          <cell r="M15090" t="str">
            <v>F</v>
          </cell>
          <cell r="N15090">
            <v>1</v>
          </cell>
        </row>
        <row r="15091">
          <cell r="G15091" t="str">
            <v>GR-2018/12-0050</v>
          </cell>
        </row>
        <row r="15091">
          <cell r="I15091" t="str">
            <v>F</v>
          </cell>
          <cell r="J15091">
            <v>4099.2</v>
          </cell>
          <cell r="K15091">
            <v>4099.2</v>
          </cell>
          <cell r="L15091">
            <v>4099.2</v>
          </cell>
          <cell r="M15091" t="str">
            <v>F</v>
          </cell>
          <cell r="N15091">
            <v>1</v>
          </cell>
        </row>
        <row r="15092">
          <cell r="G15092" t="str">
            <v>GR-2018/12-0022</v>
          </cell>
        </row>
        <row r="15092">
          <cell r="I15092" t="str">
            <v>F</v>
          </cell>
          <cell r="J15092">
            <v>108.45</v>
          </cell>
          <cell r="K15092">
            <v>108.45</v>
          </cell>
          <cell r="L15092">
            <v>108.45</v>
          </cell>
          <cell r="M15092" t="str">
            <v>F</v>
          </cell>
          <cell r="N15092">
            <v>1</v>
          </cell>
        </row>
        <row r="15093">
          <cell r="G15093" t="str">
            <v>GR-2018/12-0013</v>
          </cell>
        </row>
        <row r="15093">
          <cell r="I15093" t="str">
            <v>F</v>
          </cell>
          <cell r="J15093">
            <v>186.66</v>
          </cell>
          <cell r="K15093">
            <v>186.66</v>
          </cell>
          <cell r="L15093">
            <v>186.66</v>
          </cell>
          <cell r="M15093" t="str">
            <v>T</v>
          </cell>
          <cell r="N15093">
            <v>1</v>
          </cell>
        </row>
        <row r="15094">
          <cell r="G15094" t="str">
            <v>SPO-2019/01-0092</v>
          </cell>
        </row>
        <row r="15094">
          <cell r="I15094" t="str">
            <v>F</v>
          </cell>
          <cell r="J15094">
            <v>76676.52</v>
          </cell>
          <cell r="K15094">
            <v>76676.52</v>
          </cell>
          <cell r="L15094">
            <v>230029.56</v>
          </cell>
          <cell r="M15094" t="str">
            <v>F</v>
          </cell>
          <cell r="N15094">
            <v>3</v>
          </cell>
        </row>
        <row r="15095">
          <cell r="G15095" t="str">
            <v>GR-2018/12-0021</v>
          </cell>
        </row>
        <row r="15095">
          <cell r="I15095" t="str">
            <v>F</v>
          </cell>
          <cell r="J15095">
            <v>1259.65</v>
          </cell>
          <cell r="K15095">
            <v>1259.65</v>
          </cell>
          <cell r="L15095">
            <v>1259.65</v>
          </cell>
          <cell r="M15095" t="str">
            <v>T</v>
          </cell>
          <cell r="N15095">
            <v>1</v>
          </cell>
        </row>
        <row r="15096">
          <cell r="G15096" t="str">
            <v>GR-2018/12-0012</v>
          </cell>
        </row>
        <row r="15096">
          <cell r="I15096" t="str">
            <v>F</v>
          </cell>
          <cell r="J15096">
            <v>218.32</v>
          </cell>
          <cell r="K15096">
            <v>218.32</v>
          </cell>
          <cell r="L15096">
            <v>218.32</v>
          </cell>
          <cell r="M15096" t="str">
            <v>T</v>
          </cell>
          <cell r="N15096">
            <v>1</v>
          </cell>
        </row>
        <row r="15097">
          <cell r="G15097" t="str">
            <v>SPO-2019/01-0036</v>
          </cell>
        </row>
        <row r="15097">
          <cell r="I15097" t="str">
            <v>F</v>
          </cell>
          <cell r="J15097">
            <v>134060</v>
          </cell>
          <cell r="K15097">
            <v>134060</v>
          </cell>
          <cell r="L15097">
            <v>402180</v>
          </cell>
          <cell r="M15097" t="str">
            <v>F</v>
          </cell>
          <cell r="N15097">
            <v>3</v>
          </cell>
        </row>
        <row r="15098">
          <cell r="G15098" t="str">
            <v>GR-2018/12-0011</v>
          </cell>
        </row>
        <row r="15098">
          <cell r="I15098" t="str">
            <v>F</v>
          </cell>
          <cell r="J15098">
            <v>143.3</v>
          </cell>
          <cell r="K15098">
            <v>143.3</v>
          </cell>
          <cell r="L15098">
            <v>143.3</v>
          </cell>
          <cell r="M15098" t="str">
            <v>T</v>
          </cell>
          <cell r="N15098">
            <v>1</v>
          </cell>
        </row>
        <row r="15099">
          <cell r="G15099" t="str">
            <v>GR-2018/12-0010</v>
          </cell>
        </row>
        <row r="15099">
          <cell r="I15099" t="str">
            <v>F</v>
          </cell>
          <cell r="J15099">
            <v>513.24</v>
          </cell>
          <cell r="K15099">
            <v>513.24</v>
          </cell>
          <cell r="L15099">
            <v>513.24</v>
          </cell>
          <cell r="M15099" t="str">
            <v>F</v>
          </cell>
          <cell r="N15099">
            <v>1</v>
          </cell>
        </row>
        <row r="15100">
          <cell r="G15100" t="str">
            <v>SPO-2019/01-0049, SPO-2019/05-0052</v>
          </cell>
        </row>
        <row r="15100">
          <cell r="I15100" t="str">
            <v>F</v>
          </cell>
          <cell r="J15100">
            <v>33141.25</v>
          </cell>
          <cell r="K15100">
            <v>33141.25</v>
          </cell>
          <cell r="L15100">
            <v>99423.75</v>
          </cell>
          <cell r="M15100" t="str">
            <v>F</v>
          </cell>
          <cell r="N15100">
            <v>3</v>
          </cell>
        </row>
        <row r="15101">
          <cell r="G15101" t="str">
            <v>GR-2018/12-0020</v>
          </cell>
        </row>
        <row r="15101">
          <cell r="I15101" t="str">
            <v>F</v>
          </cell>
          <cell r="J15101">
            <v>3055.55</v>
          </cell>
          <cell r="K15101">
            <v>3055.55</v>
          </cell>
          <cell r="L15101">
            <v>3055.55</v>
          </cell>
          <cell r="M15101" t="str">
            <v>T</v>
          </cell>
          <cell r="N15101">
            <v>1</v>
          </cell>
        </row>
        <row r="15102">
          <cell r="G15102" t="str">
            <v>GR-2018/12-0008</v>
          </cell>
        </row>
        <row r="15102">
          <cell r="I15102" t="str">
            <v>F</v>
          </cell>
          <cell r="J15102">
            <v>786.9</v>
          </cell>
          <cell r="K15102">
            <v>786.9</v>
          </cell>
          <cell r="L15102">
            <v>786.9</v>
          </cell>
          <cell r="M15102" t="str">
            <v>F</v>
          </cell>
          <cell r="N15102">
            <v>1</v>
          </cell>
        </row>
        <row r="15103">
          <cell r="G15103" t="str">
            <v>GR-2018/12-0009</v>
          </cell>
        </row>
        <row r="15103">
          <cell r="I15103" t="str">
            <v>F</v>
          </cell>
          <cell r="J15103">
            <v>219.45</v>
          </cell>
          <cell r="K15103">
            <v>219.45</v>
          </cell>
          <cell r="L15103">
            <v>219.45</v>
          </cell>
          <cell r="M15103" t="str">
            <v>T</v>
          </cell>
          <cell r="N15103">
            <v>1</v>
          </cell>
        </row>
        <row r="15104">
          <cell r="G15104" t="str">
            <v>GR-2018/12-0007</v>
          </cell>
        </row>
        <row r="15104">
          <cell r="I15104" t="str">
            <v>F</v>
          </cell>
          <cell r="J15104">
            <v>4224.27</v>
          </cell>
          <cell r="K15104">
            <v>4224.27</v>
          </cell>
          <cell r="L15104">
            <v>4224.27</v>
          </cell>
          <cell r="M15104" t="str">
            <v>T</v>
          </cell>
          <cell r="N15104">
            <v>1</v>
          </cell>
        </row>
        <row r="15105">
          <cell r="G15105" t="str">
            <v>GR-2018/12-0006</v>
          </cell>
        </row>
        <row r="15105">
          <cell r="I15105" t="str">
            <v>F</v>
          </cell>
          <cell r="J15105">
            <v>139.47</v>
          </cell>
          <cell r="K15105">
            <v>139.47</v>
          </cell>
          <cell r="L15105">
            <v>139.47</v>
          </cell>
          <cell r="M15105" t="str">
            <v>F</v>
          </cell>
          <cell r="N15105">
            <v>1</v>
          </cell>
        </row>
        <row r="15106">
          <cell r="G15106" t="str">
            <v>GR-2018/12-0005</v>
          </cell>
        </row>
        <row r="15106">
          <cell r="I15106" t="str">
            <v>F</v>
          </cell>
          <cell r="J15106">
            <v>85.24</v>
          </cell>
          <cell r="K15106">
            <v>85.24</v>
          </cell>
          <cell r="L15106">
            <v>85.24</v>
          </cell>
          <cell r="M15106" t="str">
            <v>F</v>
          </cell>
          <cell r="N15106">
            <v>1</v>
          </cell>
        </row>
        <row r="15107">
          <cell r="G15107" t="str">
            <v>GR-2018/12-0004</v>
          </cell>
          <cell r="H15107" t="str">
            <v>201808-S0017, 201810-S0022</v>
          </cell>
          <cell r="I15107" t="str">
            <v>F</v>
          </cell>
          <cell r="J15107">
            <v>4699.2</v>
          </cell>
          <cell r="K15107">
            <v>4699.2</v>
          </cell>
          <cell r="L15107">
            <v>19884.66</v>
          </cell>
          <cell r="M15107" t="str">
            <v>F</v>
          </cell>
          <cell r="N15107">
            <v>4.2315</v>
          </cell>
        </row>
        <row r="15108">
          <cell r="G15108" t="str">
            <v>SPO-2019/03-0001, SPO-2019/01-0058, SPO-2018/12-0002</v>
          </cell>
        </row>
        <row r="15108">
          <cell r="I15108" t="str">
            <v>F</v>
          </cell>
          <cell r="J15108">
            <v>22379.5</v>
          </cell>
          <cell r="K15108">
            <v>22379.5</v>
          </cell>
          <cell r="L15108">
            <v>67138.5</v>
          </cell>
          <cell r="M15108" t="str">
            <v>F</v>
          </cell>
          <cell r="N15108">
            <v>3</v>
          </cell>
        </row>
        <row r="15109">
          <cell r="G15109" t="str">
            <v>SPO-2019/03-0005</v>
          </cell>
        </row>
        <row r="15109">
          <cell r="I15109" t="str">
            <v>F</v>
          </cell>
          <cell r="J15109">
            <v>35372</v>
          </cell>
          <cell r="K15109">
            <v>35372</v>
          </cell>
          <cell r="L15109">
            <v>106116</v>
          </cell>
          <cell r="M15109" t="str">
            <v>F</v>
          </cell>
          <cell r="N15109">
            <v>3</v>
          </cell>
        </row>
        <row r="15110">
          <cell r="G15110" t="str">
            <v>SPO-2019/03-0018, SPO-2019/01-0095</v>
          </cell>
        </row>
        <row r="15110">
          <cell r="I15110" t="str">
            <v>F</v>
          </cell>
          <cell r="J15110">
            <v>108022.36</v>
          </cell>
          <cell r="K15110">
            <v>108022.36</v>
          </cell>
          <cell r="L15110">
            <v>5941229.8</v>
          </cell>
          <cell r="M15110" t="str">
            <v>F</v>
          </cell>
          <cell r="N15110">
            <v>55</v>
          </cell>
        </row>
        <row r="15111">
          <cell r="G15111" t="str">
            <v>SPO-2019/01-0085</v>
          </cell>
        </row>
        <row r="15111">
          <cell r="I15111" t="str">
            <v>F</v>
          </cell>
          <cell r="J15111">
            <v>7821.12</v>
          </cell>
          <cell r="K15111">
            <v>7821.12</v>
          </cell>
          <cell r="L15111">
            <v>23463.36</v>
          </cell>
          <cell r="M15111" t="str">
            <v>F</v>
          </cell>
          <cell r="N15111">
            <v>3</v>
          </cell>
        </row>
        <row r="15112">
          <cell r="G15112" t="str">
            <v>SPO-2019/01-0101, SPO-2019/11-0027, SPO-2019/03-0010, SPO-2019/04-0033, SPO-2019/10-0028, SPO-2019/04-0006</v>
          </cell>
        </row>
        <row r="15112">
          <cell r="I15112" t="str">
            <v>F</v>
          </cell>
          <cell r="J15112">
            <v>237726.56</v>
          </cell>
          <cell r="K15112">
            <v>237726.56</v>
          </cell>
          <cell r="L15112">
            <v>713179.68</v>
          </cell>
          <cell r="M15112" t="str">
            <v>F</v>
          </cell>
          <cell r="N15112">
            <v>3</v>
          </cell>
        </row>
        <row r="15113">
          <cell r="G15113" t="str">
            <v>SPO-2019/01-0059, SPO-2019/01-0103, SPO-2019/05-0029</v>
          </cell>
        </row>
        <row r="15113">
          <cell r="I15113" t="str">
            <v>F</v>
          </cell>
          <cell r="J15113">
            <v>167504.86</v>
          </cell>
          <cell r="K15113">
            <v>167504.86</v>
          </cell>
          <cell r="L15113">
            <v>502514.58</v>
          </cell>
          <cell r="M15113" t="str">
            <v>F</v>
          </cell>
          <cell r="N15113">
            <v>3</v>
          </cell>
        </row>
        <row r="15114">
          <cell r="G15114" t="str">
            <v>SPO-2019/03-0019</v>
          </cell>
        </row>
        <row r="15114">
          <cell r="I15114" t="str">
            <v>F</v>
          </cell>
          <cell r="J15114">
            <v>11476.08</v>
          </cell>
          <cell r="K15114">
            <v>11476.08</v>
          </cell>
          <cell r="L15114">
            <v>34428.24</v>
          </cell>
          <cell r="M15114" t="str">
            <v>F</v>
          </cell>
          <cell r="N15114">
            <v>3</v>
          </cell>
        </row>
        <row r="15115">
          <cell r="G15115" t="str">
            <v>SPO-2019/01-0099, SPO-2019/01-0001, SPO-2019/03-0008</v>
          </cell>
        </row>
        <row r="15115">
          <cell r="I15115" t="str">
            <v>F</v>
          </cell>
          <cell r="J15115">
            <v>39095.13</v>
          </cell>
          <cell r="K15115">
            <v>39095.13</v>
          </cell>
          <cell r="L15115">
            <v>117285.39</v>
          </cell>
          <cell r="M15115" t="str">
            <v>F</v>
          </cell>
          <cell r="N15115">
            <v>3</v>
          </cell>
        </row>
        <row r="15116">
          <cell r="G15116" t="str">
            <v>SPO-2019/01-0079, SPO-2019/01-0100</v>
          </cell>
        </row>
        <row r="15116">
          <cell r="I15116" t="str">
            <v>F</v>
          </cell>
          <cell r="J15116">
            <v>67811.4</v>
          </cell>
          <cell r="K15116">
            <v>67811.4</v>
          </cell>
          <cell r="L15116">
            <v>203434.2</v>
          </cell>
          <cell r="M15116" t="str">
            <v>F</v>
          </cell>
          <cell r="N15116">
            <v>3</v>
          </cell>
        </row>
        <row r="15117">
          <cell r="G15117" t="str">
            <v>SPO-2019/04-0035, SPO-2019/01-0077, SPO-2019/03-0011</v>
          </cell>
        </row>
        <row r="15117">
          <cell r="I15117" t="str">
            <v>F</v>
          </cell>
          <cell r="J15117">
            <v>21778.56</v>
          </cell>
          <cell r="K15117">
            <v>21778.56</v>
          </cell>
          <cell r="L15117">
            <v>65335.68</v>
          </cell>
          <cell r="M15117" t="str">
            <v>F</v>
          </cell>
          <cell r="N15117">
            <v>3</v>
          </cell>
        </row>
        <row r="15118">
          <cell r="G15118" t="str">
            <v>SPO-2019/01-0021, SPO-2019/01-0074, SPO-2019/04-0038, SPO-2019/03-0013, SPO-2019/02-0003, SPO-2019/04-0005</v>
          </cell>
        </row>
        <row r="15118">
          <cell r="I15118" t="str">
            <v>F</v>
          </cell>
          <cell r="J15118">
            <v>188948.22</v>
          </cell>
          <cell r="K15118">
            <v>188948.22</v>
          </cell>
          <cell r="L15118">
            <v>566844.66</v>
          </cell>
          <cell r="M15118" t="str">
            <v>F</v>
          </cell>
          <cell r="N15118">
            <v>3</v>
          </cell>
        </row>
        <row r="15119">
          <cell r="G15119" t="str">
            <v>SPO-2019/01-0051</v>
          </cell>
        </row>
        <row r="15119">
          <cell r="I15119" t="str">
            <v>F</v>
          </cell>
          <cell r="J15119">
            <v>0</v>
          </cell>
          <cell r="K15119">
            <v>0</v>
          </cell>
          <cell r="L15119">
            <v>0</v>
          </cell>
          <cell r="M15119" t="str">
            <v>F</v>
          </cell>
          <cell r="N15119">
            <v>4</v>
          </cell>
        </row>
        <row r="15120">
          <cell r="I15120" t="str">
            <v>F</v>
          </cell>
          <cell r="J15120">
            <v>0</v>
          </cell>
          <cell r="K15120">
            <v>0</v>
          </cell>
          <cell r="L15120">
            <v>0</v>
          </cell>
          <cell r="M15120" t="str">
            <v>F</v>
          </cell>
          <cell r="N15120">
            <v>3</v>
          </cell>
        </row>
        <row r="15121">
          <cell r="F15121" t="str">
            <v>BMOU6439841</v>
          </cell>
          <cell r="G15121" t="str">
            <v>GR-2018/11-0085</v>
          </cell>
          <cell r="H15121" t="str">
            <v>201807-S0006, 201803-S0062</v>
          </cell>
          <cell r="I15121" t="str">
            <v>F</v>
          </cell>
          <cell r="J15121">
            <v>54718.49</v>
          </cell>
          <cell r="K15121">
            <v>54718.49</v>
          </cell>
          <cell r="L15121">
            <v>54718.49</v>
          </cell>
          <cell r="M15121" t="str">
            <v>F</v>
          </cell>
          <cell r="N15121">
            <v>1</v>
          </cell>
        </row>
        <row r="15122">
          <cell r="F15122" t="str">
            <v>BMOU6439841</v>
          </cell>
          <cell r="G15122" t="str">
            <v>GR-2018/11-0084</v>
          </cell>
          <cell r="H15122" t="str">
            <v>201808-S0032</v>
          </cell>
          <cell r="I15122" t="str">
            <v>F</v>
          </cell>
          <cell r="J15122">
            <v>12688.2</v>
          </cell>
          <cell r="K15122">
            <v>12688.2</v>
          </cell>
          <cell r="L15122">
            <v>12688.2</v>
          </cell>
          <cell r="M15122" t="str">
            <v>F</v>
          </cell>
          <cell r="N15122">
            <v>1</v>
          </cell>
        </row>
        <row r="15123">
          <cell r="F15123" t="str">
            <v>BMOU6439841</v>
          </cell>
          <cell r="G15123" t="str">
            <v>GR-2018/11-0083</v>
          </cell>
          <cell r="H15123" t="str">
            <v>201808-S0010, 201811-S0007, 201810-S0081</v>
          </cell>
          <cell r="I15123" t="str">
            <v>F</v>
          </cell>
          <cell r="J15123">
            <v>12551.59</v>
          </cell>
          <cell r="K15123">
            <v>12551.59</v>
          </cell>
          <cell r="L15123">
            <v>12551.59</v>
          </cell>
          <cell r="M15123" t="str">
            <v>F</v>
          </cell>
          <cell r="N15123">
            <v>1</v>
          </cell>
        </row>
        <row r="15124">
          <cell r="G15124" t="str">
            <v>SPO-2019/02-0009, SPO-2019/06-0014, SPO-2019/01-0050, SPO-2019/02-0006</v>
          </cell>
        </row>
        <row r="15124">
          <cell r="I15124" t="str">
            <v>F</v>
          </cell>
          <cell r="J15124">
            <v>0</v>
          </cell>
          <cell r="K15124">
            <v>0</v>
          </cell>
          <cell r="L15124">
            <v>0</v>
          </cell>
          <cell r="M15124" t="str">
            <v>F</v>
          </cell>
          <cell r="N15124">
            <v>3</v>
          </cell>
        </row>
        <row r="15125">
          <cell r="F15125" t="str">
            <v>BMOU6439841</v>
          </cell>
          <cell r="G15125" t="str">
            <v>GR-2018/11-0082</v>
          </cell>
          <cell r="H15125" t="str">
            <v>201809-S0036</v>
          </cell>
          <cell r="I15125" t="str">
            <v>F</v>
          </cell>
          <cell r="J15125">
            <v>11912.28</v>
          </cell>
          <cell r="K15125">
            <v>11912.28</v>
          </cell>
          <cell r="L15125">
            <v>11912.28</v>
          </cell>
          <cell r="M15125" t="str">
            <v>F</v>
          </cell>
          <cell r="N15125">
            <v>1</v>
          </cell>
        </row>
        <row r="15126">
          <cell r="G15126" t="str">
            <v>SPO-2019/04-0028, SPO-2019/01-0054, SPO-2019/01-0049, SPO-2019/01-0048</v>
          </cell>
        </row>
        <row r="15126">
          <cell r="I15126" t="str">
            <v>F</v>
          </cell>
          <cell r="J15126">
            <v>3026.7</v>
          </cell>
          <cell r="K15126">
            <v>3026.7</v>
          </cell>
          <cell r="L15126">
            <v>9080.1</v>
          </cell>
          <cell r="M15126" t="str">
            <v>F</v>
          </cell>
          <cell r="N15126">
            <v>3</v>
          </cell>
        </row>
        <row r="15127">
          <cell r="G15127" t="str">
            <v>SPO-2021/01-0049, SPO-2020/06-0026, SPO-2019/05-0040, SPO-2020/12-0008, SPO-2019/06-0004, SPO-2019/05-0049, SPO-2019/09-0048, SPO-2019/04-0021, SPO-2018/12-0019, SPO-2019/06-0021, SPO-2019/03-0016, SPO-2020/12-0043, SPO-2020/02-0004, SPO-2019/02-0011, SPO-2019/06-0003, SPO-2019/07-0001, SPO-2019/08-0021, SPO-2019/01-0060, SPO-2019/01-0061, SPO-2019/05-0003, SPO-2019/05-0032, SPO-2019/03-0017, SPO-2019/04-0002, SPO-2019/01-0062</v>
          </cell>
        </row>
        <row r="15127">
          <cell r="I15127" t="str">
            <v>F</v>
          </cell>
          <cell r="J15127">
            <v>261131.48</v>
          </cell>
          <cell r="K15127">
            <v>261131.48</v>
          </cell>
          <cell r="L15127">
            <v>783394.44</v>
          </cell>
          <cell r="M15127" t="str">
            <v>F</v>
          </cell>
          <cell r="N15127">
            <v>3</v>
          </cell>
        </row>
        <row r="15128">
          <cell r="F15128" t="str">
            <v>BMOU6439841</v>
          </cell>
          <cell r="G15128" t="str">
            <v>GR-2018/11-0081</v>
          </cell>
          <cell r="H15128" t="str">
            <v>201810-S0033</v>
          </cell>
          <cell r="I15128" t="str">
            <v>F</v>
          </cell>
          <cell r="J15128">
            <v>5982.64</v>
          </cell>
          <cell r="K15128">
            <v>5982.64</v>
          </cell>
          <cell r="L15128">
            <v>5982.64</v>
          </cell>
          <cell r="M15128" t="str">
            <v>F</v>
          </cell>
          <cell r="N15128">
            <v>1</v>
          </cell>
        </row>
        <row r="15129">
          <cell r="F15129" t="str">
            <v>BMOU6439841</v>
          </cell>
          <cell r="G15129" t="str">
            <v>GR-2018/11-0080</v>
          </cell>
          <cell r="H15129" t="str">
            <v>201809-S0004</v>
          </cell>
          <cell r="I15129" t="str">
            <v>F</v>
          </cell>
          <cell r="J15129">
            <v>59710.65</v>
          </cell>
          <cell r="K15129">
            <v>59710.65</v>
          </cell>
          <cell r="L15129">
            <v>59710.65</v>
          </cell>
          <cell r="M15129" t="str">
            <v>F</v>
          </cell>
          <cell r="N15129">
            <v>1</v>
          </cell>
        </row>
        <row r="15130">
          <cell r="G15130" t="str">
            <v>GR-2018/12-0015</v>
          </cell>
        </row>
        <row r="15130">
          <cell r="I15130" t="str">
            <v>F</v>
          </cell>
          <cell r="J15130">
            <v>468.08</v>
          </cell>
          <cell r="K15130">
            <v>468.08</v>
          </cell>
          <cell r="L15130">
            <v>468.08</v>
          </cell>
          <cell r="M15130" t="str">
            <v>F</v>
          </cell>
          <cell r="N15130">
            <v>1</v>
          </cell>
        </row>
        <row r="15131">
          <cell r="G15131" t="str">
            <v>SPO-2019/02-0002, SPO-2019/01-0089</v>
          </cell>
        </row>
        <row r="15131">
          <cell r="I15131" t="str">
            <v>F</v>
          </cell>
          <cell r="J15131">
            <v>0</v>
          </cell>
          <cell r="K15131">
            <v>0</v>
          </cell>
          <cell r="L15131">
            <v>0</v>
          </cell>
          <cell r="M15131" t="str">
            <v>F</v>
          </cell>
          <cell r="N15131">
            <v>1</v>
          </cell>
        </row>
        <row r="15132">
          <cell r="F15132" t="str">
            <v>BMOU6439841</v>
          </cell>
          <cell r="G15132" t="str">
            <v>GR-2018/11-0079</v>
          </cell>
          <cell r="H15132" t="str">
            <v>201810-S0086, 201806-S0030, 201810-S0010, 201810-S0025, 201810-S0129, 201810-S0088, 201810-S0075, 201809-S0022, 201810-S0113, 201810-S0059, 201810-S0080</v>
          </cell>
          <cell r="I15132" t="str">
            <v>F</v>
          </cell>
          <cell r="J15132">
            <v>153956.65</v>
          </cell>
          <cell r="K15132">
            <v>153956.65</v>
          </cell>
          <cell r="L15132">
            <v>153956.65</v>
          </cell>
          <cell r="M15132" t="str">
            <v>F</v>
          </cell>
          <cell r="N15132">
            <v>1</v>
          </cell>
        </row>
        <row r="15133">
          <cell r="G15133" t="str">
            <v>GR-2018/11-0089</v>
          </cell>
        </row>
        <row r="15133">
          <cell r="I15133" t="str">
            <v>F</v>
          </cell>
          <cell r="J15133">
            <v>295.62</v>
          </cell>
          <cell r="K15133">
            <v>295.62</v>
          </cell>
          <cell r="L15133">
            <v>295.62</v>
          </cell>
          <cell r="M15133" t="str">
            <v>F</v>
          </cell>
          <cell r="N15133">
            <v>1</v>
          </cell>
        </row>
        <row r="15134">
          <cell r="F15134" t="str">
            <v>BMOU6439841</v>
          </cell>
          <cell r="G15134" t="str">
            <v>GR-2018/11-0078</v>
          </cell>
          <cell r="H15134" t="str">
            <v>201810-S0051, 201808-S0001, 201811-S0005, 201810-S0062, 201809-S0045, 201806-S0007, 201808-S0013, 201807-S0046</v>
          </cell>
          <cell r="I15134" t="str">
            <v>F</v>
          </cell>
          <cell r="J15134">
            <v>97703.42</v>
          </cell>
          <cell r="K15134">
            <v>97703.42</v>
          </cell>
          <cell r="L15134">
            <v>97703.42</v>
          </cell>
          <cell r="M15134" t="str">
            <v>F</v>
          </cell>
          <cell r="N15134">
            <v>1</v>
          </cell>
        </row>
        <row r="15135">
          <cell r="I15135" t="str">
            <v>F</v>
          </cell>
          <cell r="J15135">
            <v>0</v>
          </cell>
          <cell r="K15135">
            <v>0</v>
          </cell>
          <cell r="L15135">
            <v>0</v>
          </cell>
          <cell r="M15135" t="str">
            <v>F</v>
          </cell>
          <cell r="N15135">
            <v>1</v>
          </cell>
        </row>
        <row r="15136">
          <cell r="F15136" t="str">
            <v>TCNU4620453</v>
          </cell>
          <cell r="G15136" t="str">
            <v>GR-2018/11-0077</v>
          </cell>
          <cell r="H15136" t="str">
            <v>201810-S0040, 201809-S0003</v>
          </cell>
          <cell r="I15136" t="str">
            <v>F</v>
          </cell>
          <cell r="J15136">
            <v>32816.59</v>
          </cell>
          <cell r="K15136">
            <v>32816.59</v>
          </cell>
          <cell r="L15136">
            <v>32816.59</v>
          </cell>
          <cell r="M15136" t="str">
            <v>F</v>
          </cell>
          <cell r="N15136">
            <v>1</v>
          </cell>
        </row>
        <row r="15137">
          <cell r="G15137" t="str">
            <v>GR-2018/11-0088</v>
          </cell>
        </row>
        <row r="15137">
          <cell r="I15137" t="str">
            <v>F</v>
          </cell>
          <cell r="J15137">
            <v>3091.96</v>
          </cell>
          <cell r="K15137">
            <v>3091.96</v>
          </cell>
          <cell r="L15137">
            <v>3091.96</v>
          </cell>
          <cell r="M15137" t="str">
            <v>T</v>
          </cell>
          <cell r="N15137">
            <v>1</v>
          </cell>
        </row>
        <row r="15138">
          <cell r="I15138" t="str">
            <v>T</v>
          </cell>
          <cell r="J15138">
            <v>57684.4</v>
          </cell>
          <cell r="K15138">
            <v>57684.4</v>
          </cell>
          <cell r="L15138">
            <v>57684.4</v>
          </cell>
          <cell r="M15138" t="str">
            <v>F</v>
          </cell>
          <cell r="N15138">
            <v>1</v>
          </cell>
        </row>
        <row r="15139">
          <cell r="F15139" t="str">
            <v>TCNU4620453</v>
          </cell>
          <cell r="G15139" t="str">
            <v>GR-2018/11-0076</v>
          </cell>
          <cell r="H15139" t="str">
            <v>201810-S0035, 201810-S0058</v>
          </cell>
          <cell r="I15139" t="str">
            <v>F</v>
          </cell>
          <cell r="J15139">
            <v>15938.15</v>
          </cell>
          <cell r="K15139">
            <v>15938.15</v>
          </cell>
          <cell r="L15139">
            <v>15938.15</v>
          </cell>
          <cell r="M15139" t="str">
            <v>F</v>
          </cell>
          <cell r="N15139">
            <v>1</v>
          </cell>
        </row>
        <row r="15140">
          <cell r="G15140" t="str">
            <v>GR-2018/11-0087</v>
          </cell>
        </row>
        <row r="15140">
          <cell r="I15140" t="str">
            <v>F</v>
          </cell>
          <cell r="J15140">
            <v>2015.44</v>
          </cell>
          <cell r="K15140">
            <v>2015.44</v>
          </cell>
          <cell r="L15140">
            <v>2015.44</v>
          </cell>
          <cell r="M15140" t="str">
            <v>T</v>
          </cell>
          <cell r="N15140">
            <v>1</v>
          </cell>
        </row>
        <row r="15141">
          <cell r="G15141" t="str">
            <v>GR-2018/11-0074</v>
          </cell>
        </row>
        <row r="15141">
          <cell r="I15141" t="str">
            <v>F</v>
          </cell>
          <cell r="J15141">
            <v>9.86</v>
          </cell>
          <cell r="K15141">
            <v>9.86</v>
          </cell>
          <cell r="L15141">
            <v>9.86</v>
          </cell>
          <cell r="M15141" t="str">
            <v>T</v>
          </cell>
          <cell r="N15141">
            <v>1</v>
          </cell>
        </row>
        <row r="15142">
          <cell r="G15142" t="str">
            <v>GR-2018/11-0073</v>
          </cell>
        </row>
        <row r="15142">
          <cell r="I15142" t="str">
            <v>F</v>
          </cell>
          <cell r="J15142">
            <v>864.06</v>
          </cell>
          <cell r="K15142">
            <v>864.06</v>
          </cell>
          <cell r="L15142">
            <v>864.06</v>
          </cell>
          <cell r="M15142" t="str">
            <v>F</v>
          </cell>
          <cell r="N15142">
            <v>1</v>
          </cell>
        </row>
        <row r="15143">
          <cell r="G15143" t="str">
            <v>SPO-2019/03-0014</v>
          </cell>
        </row>
        <row r="15143">
          <cell r="I15143" t="str">
            <v>F</v>
          </cell>
          <cell r="J15143">
            <v>209371.5</v>
          </cell>
          <cell r="K15143">
            <v>209371.5</v>
          </cell>
          <cell r="L15143">
            <v>628114.5</v>
          </cell>
          <cell r="M15143" t="str">
            <v>F</v>
          </cell>
          <cell r="N15143">
            <v>3</v>
          </cell>
        </row>
        <row r="15144">
          <cell r="F15144" t="str">
            <v>TCNU4620453</v>
          </cell>
          <cell r="G15144" t="str">
            <v>GR-2018/11-0075</v>
          </cell>
          <cell r="H15144" t="str">
            <v>201808-S0031, 201810-S0101, 201810-S0031</v>
          </cell>
          <cell r="I15144" t="str">
            <v>F</v>
          </cell>
          <cell r="J15144">
            <v>27950.47</v>
          </cell>
          <cell r="K15144">
            <v>27950.47</v>
          </cell>
          <cell r="L15144">
            <v>27950.47</v>
          </cell>
          <cell r="M15144" t="str">
            <v>F</v>
          </cell>
          <cell r="N15144">
            <v>1</v>
          </cell>
        </row>
        <row r="15145">
          <cell r="G15145" t="str">
            <v>GR-2018/11-0072</v>
          </cell>
        </row>
        <row r="15145">
          <cell r="I15145" t="str">
            <v>F</v>
          </cell>
          <cell r="J15145">
            <v>78.26</v>
          </cell>
          <cell r="K15145">
            <v>78.26</v>
          </cell>
          <cell r="L15145">
            <v>78.26</v>
          </cell>
          <cell r="M15145" t="str">
            <v>T</v>
          </cell>
          <cell r="N15145">
            <v>1</v>
          </cell>
        </row>
        <row r="15146">
          <cell r="F15146" t="str">
            <v>CRSU9233421</v>
          </cell>
          <cell r="G15146" t="str">
            <v>GR-2018/12-0018</v>
          </cell>
          <cell r="H15146" t="str">
            <v>201806-S0009, 201702-S0001-PDT, 201804-S0020, 201711-S0019, 201810-S0123, 201808-S0005, 201606-S0032, 201810-S0127, POO201803002, 201809-S0048, 201807-S0060, 201801-S0019</v>
          </cell>
          <cell r="I15146" t="str">
            <v>F</v>
          </cell>
          <cell r="J15146">
            <v>35585.47</v>
          </cell>
          <cell r="K15146">
            <v>35585.47</v>
          </cell>
          <cell r="L15146">
            <v>149857.53</v>
          </cell>
          <cell r="M15146" t="str">
            <v>F</v>
          </cell>
          <cell r="N15146">
            <v>4.2112</v>
          </cell>
        </row>
        <row r="15147">
          <cell r="F15147" t="str">
            <v>TCNU7079580</v>
          </cell>
          <cell r="G15147" t="str">
            <v>GR-2018/12-0026</v>
          </cell>
          <cell r="H15147" t="str">
            <v>POO201712004, 201801-S0019, POO201803002, 201801-S0018, 201711-S0019</v>
          </cell>
          <cell r="I15147" t="str">
            <v>F</v>
          </cell>
          <cell r="J15147">
            <v>29277.5</v>
          </cell>
          <cell r="K15147">
            <v>29277.5</v>
          </cell>
          <cell r="L15147">
            <v>123293.41</v>
          </cell>
          <cell r="M15147" t="str">
            <v>F</v>
          </cell>
          <cell r="N15147">
            <v>4.2112</v>
          </cell>
        </row>
        <row r="15148">
          <cell r="F15148" t="str">
            <v>IAAU1714244</v>
          </cell>
          <cell r="G15148" t="str">
            <v>GR-2018/12-0028</v>
          </cell>
          <cell r="H15148" t="str">
            <v>201801-S0018, 201806-S0009, 201606-S0003, 201804-S0020, 201810-S0112, 201807-S0060, POO201803002</v>
          </cell>
          <cell r="I15148" t="str">
            <v>F</v>
          </cell>
          <cell r="J15148">
            <v>34883</v>
          </cell>
          <cell r="K15148">
            <v>34883</v>
          </cell>
          <cell r="L15148">
            <v>146899.29</v>
          </cell>
          <cell r="M15148" t="str">
            <v>F</v>
          </cell>
          <cell r="N15148">
            <v>4.2112</v>
          </cell>
        </row>
        <row r="15149">
          <cell r="G15149" t="str">
            <v>SPO-2019/02-0001</v>
          </cell>
        </row>
        <row r="15149">
          <cell r="I15149" t="str">
            <v>F</v>
          </cell>
          <cell r="J15149">
            <v>0</v>
          </cell>
          <cell r="K15149">
            <v>0</v>
          </cell>
          <cell r="L15149">
            <v>0</v>
          </cell>
          <cell r="M15149" t="str">
            <v>F</v>
          </cell>
          <cell r="N15149">
            <v>3</v>
          </cell>
        </row>
        <row r="15150">
          <cell r="F15150" t="str">
            <v>CAIU7341973</v>
          </cell>
          <cell r="G15150" t="str">
            <v>GR-2018/11-0067</v>
          </cell>
          <cell r="H15150" t="str">
            <v>201807-S0061, 201807-S0065, 201708-S0080, 201803-S0066, 201810-S0065, 201810-S0043, 201806-S0004</v>
          </cell>
          <cell r="I15150" t="str">
            <v>F</v>
          </cell>
          <cell r="J15150">
            <v>23445.85</v>
          </cell>
          <cell r="K15150">
            <v>23445.85</v>
          </cell>
          <cell r="L15150">
            <v>98624.97</v>
          </cell>
          <cell r="M15150" t="str">
            <v>F</v>
          </cell>
          <cell r="N15150">
            <v>4.2065</v>
          </cell>
        </row>
        <row r="15151">
          <cell r="G15151" t="str">
            <v>GR-2018/11-0071</v>
          </cell>
        </row>
        <row r="15151">
          <cell r="I15151" t="str">
            <v>F</v>
          </cell>
          <cell r="J15151">
            <v>244</v>
          </cell>
          <cell r="K15151">
            <v>244</v>
          </cell>
          <cell r="L15151">
            <v>244</v>
          </cell>
          <cell r="M15151" t="str">
            <v>F</v>
          </cell>
          <cell r="N15151">
            <v>1</v>
          </cell>
        </row>
        <row r="15152">
          <cell r="G15152" t="str">
            <v>SPO-2019/01-0043</v>
          </cell>
        </row>
        <row r="15152">
          <cell r="I15152" t="str">
            <v>F</v>
          </cell>
          <cell r="J15152">
            <v>4927.5</v>
          </cell>
          <cell r="K15152">
            <v>4927.5</v>
          </cell>
          <cell r="L15152">
            <v>14782.5</v>
          </cell>
          <cell r="M15152" t="str">
            <v>F</v>
          </cell>
          <cell r="N15152">
            <v>3</v>
          </cell>
        </row>
        <row r="15153">
          <cell r="G15153" t="str">
            <v>SPO-2019/05-0029, SPO-2019/01-0103</v>
          </cell>
        </row>
        <row r="15153">
          <cell r="I15153" t="str">
            <v>F</v>
          </cell>
          <cell r="J15153">
            <v>129966.2</v>
          </cell>
          <cell r="K15153">
            <v>129966.2</v>
          </cell>
          <cell r="L15153">
            <v>389898.6</v>
          </cell>
          <cell r="M15153" t="str">
            <v>F</v>
          </cell>
          <cell r="N15153">
            <v>3</v>
          </cell>
        </row>
        <row r="15154">
          <cell r="G15154" t="str">
            <v>GR-2018/11-0070</v>
          </cell>
        </row>
        <row r="15154">
          <cell r="I15154" t="str">
            <v>F</v>
          </cell>
          <cell r="J15154">
            <v>695.82</v>
          </cell>
          <cell r="K15154">
            <v>695.82</v>
          </cell>
          <cell r="L15154">
            <v>695.82</v>
          </cell>
          <cell r="M15154" t="str">
            <v>F</v>
          </cell>
          <cell r="N15154">
            <v>1</v>
          </cell>
        </row>
        <row r="15155">
          <cell r="I15155" t="str">
            <v>F</v>
          </cell>
          <cell r="J15155">
            <v>38440</v>
          </cell>
          <cell r="K15155">
            <v>38440</v>
          </cell>
          <cell r="L15155">
            <v>38440</v>
          </cell>
          <cell r="M15155" t="str">
            <v>F</v>
          </cell>
          <cell r="N15155">
            <v>1</v>
          </cell>
        </row>
        <row r="15156">
          <cell r="F15156" t="str">
            <v>GAOU6228684</v>
          </cell>
          <cell r="G15156" t="str">
            <v>GR-2018/11-0066</v>
          </cell>
          <cell r="H15156" t="str">
            <v>201808-S0029, 201807-S0061, 201810-S0024</v>
          </cell>
          <cell r="I15156" t="str">
            <v>F</v>
          </cell>
          <cell r="J15156">
            <v>21258.67</v>
          </cell>
          <cell r="K15156">
            <v>21258.67</v>
          </cell>
          <cell r="L15156">
            <v>89424.6</v>
          </cell>
          <cell r="M15156" t="str">
            <v>F</v>
          </cell>
          <cell r="N15156">
            <v>4.2065</v>
          </cell>
        </row>
        <row r="15157">
          <cell r="G15157" t="str">
            <v>GR-2018/11-0069</v>
          </cell>
        </row>
        <row r="15157">
          <cell r="I15157" t="str">
            <v>F</v>
          </cell>
          <cell r="J15157">
            <v>654.6</v>
          </cell>
          <cell r="K15157">
            <v>654.6</v>
          </cell>
          <cell r="L15157">
            <v>654.6</v>
          </cell>
          <cell r="M15157" t="str">
            <v>T</v>
          </cell>
          <cell r="N15157">
            <v>1</v>
          </cell>
        </row>
        <row r="15158">
          <cell r="G15158" t="str">
            <v>GR-2018/11-0062</v>
          </cell>
        </row>
        <row r="15158">
          <cell r="I15158" t="str">
            <v>F</v>
          </cell>
          <cell r="J15158">
            <v>114.48</v>
          </cell>
          <cell r="K15158">
            <v>114.48</v>
          </cell>
          <cell r="L15158">
            <v>114.48</v>
          </cell>
          <cell r="M15158" t="str">
            <v>T</v>
          </cell>
          <cell r="N15158">
            <v>1</v>
          </cell>
        </row>
        <row r="15159">
          <cell r="F15159" t="str">
            <v>HMMU6318236</v>
          </cell>
          <cell r="G15159" t="str">
            <v>GR-2018/11-0065</v>
          </cell>
          <cell r="H15159" t="str">
            <v>201810-S0044, 201803-S0010, 201810-S0056, 201810-S0029, 201809-S0032, 201809-S0020</v>
          </cell>
          <cell r="I15159" t="str">
            <v>F</v>
          </cell>
          <cell r="J15159">
            <v>18865.71</v>
          </cell>
          <cell r="K15159">
            <v>18865.71</v>
          </cell>
          <cell r="L15159">
            <v>79447.28</v>
          </cell>
          <cell r="M15159" t="str">
            <v>F</v>
          </cell>
          <cell r="N15159">
            <v>4.2112</v>
          </cell>
        </row>
        <row r="15160">
          <cell r="G15160" t="str">
            <v>SPO-2019/03-0003, SPO-2019/03-0004</v>
          </cell>
        </row>
        <row r="15160">
          <cell r="I15160" t="str">
            <v>F</v>
          </cell>
          <cell r="J15160">
            <v>19432</v>
          </cell>
          <cell r="K15160">
            <v>19432</v>
          </cell>
          <cell r="L15160">
            <v>58296</v>
          </cell>
          <cell r="M15160" t="str">
            <v>F</v>
          </cell>
          <cell r="N15160">
            <v>3</v>
          </cell>
        </row>
        <row r="15161">
          <cell r="G15161" t="str">
            <v>SPO-2019/02-0007</v>
          </cell>
        </row>
        <row r="15161">
          <cell r="I15161" t="str">
            <v>F</v>
          </cell>
          <cell r="J15161">
            <v>0</v>
          </cell>
          <cell r="K15161">
            <v>0</v>
          </cell>
          <cell r="L15161">
            <v>0</v>
          </cell>
          <cell r="M15161" t="str">
            <v>F</v>
          </cell>
          <cell r="N15161">
            <v>3</v>
          </cell>
        </row>
        <row r="15162">
          <cell r="G15162" t="str">
            <v>SPO-2019/04-0020, SPO-2019/01-0075, SPO-2019/04-0040</v>
          </cell>
        </row>
        <row r="15162">
          <cell r="I15162" t="str">
            <v>F</v>
          </cell>
          <cell r="J15162">
            <v>90180.16</v>
          </cell>
          <cell r="K15162">
            <v>90180.16</v>
          </cell>
          <cell r="L15162">
            <v>270540.48</v>
          </cell>
          <cell r="M15162" t="str">
            <v>F</v>
          </cell>
          <cell r="N15162">
            <v>3</v>
          </cell>
        </row>
        <row r="15163">
          <cell r="I15163" t="str">
            <v>T</v>
          </cell>
          <cell r="J15163">
            <v>59880</v>
          </cell>
          <cell r="K15163">
            <v>59880</v>
          </cell>
          <cell r="L15163">
            <v>179640</v>
          </cell>
          <cell r="M15163" t="str">
            <v>F</v>
          </cell>
          <cell r="N15163">
            <v>3</v>
          </cell>
        </row>
        <row r="15164">
          <cell r="G15164" t="str">
            <v>SPO-2019/03-0010, SPO-2019/04-0033, SPO-2019/04-0006, SPO-2019/01-0101</v>
          </cell>
        </row>
        <row r="15164">
          <cell r="I15164" t="str">
            <v>F</v>
          </cell>
          <cell r="J15164">
            <v>185755.04</v>
          </cell>
          <cell r="K15164">
            <v>185755.04</v>
          </cell>
          <cell r="L15164">
            <v>557265.12</v>
          </cell>
          <cell r="M15164" t="str">
            <v>F</v>
          </cell>
          <cell r="N15164">
            <v>3</v>
          </cell>
        </row>
        <row r="15165">
          <cell r="G15165" t="str">
            <v>SPO-2019/03-0008, SPO-2019/01-0099</v>
          </cell>
        </row>
        <row r="15165">
          <cell r="I15165" t="str">
            <v>F</v>
          </cell>
          <cell r="J15165">
            <v>45918.94</v>
          </cell>
          <cell r="K15165">
            <v>45918.94</v>
          </cell>
          <cell r="L15165">
            <v>137756.82</v>
          </cell>
          <cell r="M15165" t="str">
            <v>F</v>
          </cell>
          <cell r="N15165">
            <v>3</v>
          </cell>
        </row>
        <row r="15166">
          <cell r="G15166" t="str">
            <v>SPO-2019/01-0085</v>
          </cell>
        </row>
        <row r="15166">
          <cell r="I15166" t="str">
            <v>F</v>
          </cell>
          <cell r="J15166">
            <v>18158.5</v>
          </cell>
          <cell r="K15166">
            <v>18158.5</v>
          </cell>
          <cell r="L15166">
            <v>143506625.5</v>
          </cell>
          <cell r="M15166" t="str">
            <v>F</v>
          </cell>
          <cell r="N15166">
            <v>7903</v>
          </cell>
        </row>
        <row r="15167">
          <cell r="G15167" t="str">
            <v>SPO-2019/03-0001, SPO-2018/12-0002, SPO-2019/05-0016, SPO-2019/01-0058</v>
          </cell>
        </row>
        <row r="15167">
          <cell r="I15167" t="str">
            <v>F</v>
          </cell>
          <cell r="J15167">
            <v>48475.21</v>
          </cell>
          <cell r="K15167">
            <v>48475.21</v>
          </cell>
          <cell r="L15167">
            <v>145425.63</v>
          </cell>
          <cell r="M15167" t="str">
            <v>F</v>
          </cell>
          <cell r="N15167">
            <v>3</v>
          </cell>
        </row>
        <row r="15168">
          <cell r="G15168" t="str">
            <v>SPO-2019/01-0079, SPO-2019/01-0100, SPO-2019/03-0012</v>
          </cell>
        </row>
        <row r="15168">
          <cell r="I15168" t="str">
            <v>F</v>
          </cell>
          <cell r="J15168">
            <v>29692</v>
          </cell>
          <cell r="K15168">
            <v>29692</v>
          </cell>
          <cell r="L15168">
            <v>89076</v>
          </cell>
          <cell r="M15168" t="str">
            <v>F</v>
          </cell>
          <cell r="N15168">
            <v>3</v>
          </cell>
        </row>
        <row r="15169">
          <cell r="G15169" t="str">
            <v>SPO-2019/01-0092</v>
          </cell>
        </row>
        <row r="15169">
          <cell r="I15169" t="str">
            <v>F</v>
          </cell>
          <cell r="J15169">
            <v>9884.52</v>
          </cell>
          <cell r="K15169">
            <v>9884.52</v>
          </cell>
          <cell r="L15169">
            <v>29653.56</v>
          </cell>
          <cell r="M15169" t="str">
            <v>F</v>
          </cell>
          <cell r="N15169">
            <v>3</v>
          </cell>
        </row>
        <row r="15170">
          <cell r="G15170" t="str">
            <v>SPO-2019/03-0015, SPO-2019/05-0036, SPO-2019/03-0020</v>
          </cell>
        </row>
        <row r="15170">
          <cell r="I15170" t="str">
            <v>F</v>
          </cell>
          <cell r="J15170">
            <v>0</v>
          </cell>
          <cell r="K15170">
            <v>0</v>
          </cell>
          <cell r="L15170">
            <v>0</v>
          </cell>
          <cell r="M15170" t="str">
            <v>F</v>
          </cell>
          <cell r="N15170">
            <v>3</v>
          </cell>
        </row>
        <row r="15171">
          <cell r="G15171" t="str">
            <v>SPO-2019/01-0076, SPO-2019/02-0001</v>
          </cell>
        </row>
        <row r="15171">
          <cell r="I15171" t="str">
            <v>F</v>
          </cell>
          <cell r="J15171">
            <v>181111.2</v>
          </cell>
          <cell r="K15171">
            <v>181111.2</v>
          </cell>
          <cell r="L15171">
            <v>543333.6</v>
          </cell>
          <cell r="M15171" t="str">
            <v>F</v>
          </cell>
          <cell r="N15171">
            <v>3</v>
          </cell>
        </row>
        <row r="15172">
          <cell r="G15172" t="str">
            <v>SPO-2019/04-0002, SPO-2019/06-0004, SPO-2019/01-0062, SPO-2019/05-0009, SPO-2019/04-0021, SPO-2019/06-0021, SPO-2019/11-0031, SPO-2019/05-0032, SPO-2019/05-0003, SPO-2019/07-0001, SPO-2019/08-0021</v>
          </cell>
        </row>
        <row r="15172">
          <cell r="I15172" t="str">
            <v>F</v>
          </cell>
          <cell r="J15172">
            <v>2775</v>
          </cell>
          <cell r="K15172">
            <v>2775</v>
          </cell>
          <cell r="L15172">
            <v>8325</v>
          </cell>
          <cell r="M15172" t="str">
            <v>F</v>
          </cell>
          <cell r="N15172">
            <v>3</v>
          </cell>
        </row>
        <row r="15173">
          <cell r="G15173" t="str">
            <v>SPO-2019/06-0016, SPO-2019/04-0017, SPO-2019/01-0050, SPO-2019/07-0003</v>
          </cell>
        </row>
        <row r="15173">
          <cell r="I15173" t="str">
            <v>F</v>
          </cell>
          <cell r="J15173">
            <v>0</v>
          </cell>
          <cell r="K15173">
            <v>0</v>
          </cell>
          <cell r="L15173">
            <v>0</v>
          </cell>
          <cell r="M15173" t="str">
            <v>F</v>
          </cell>
          <cell r="N15173">
            <v>3</v>
          </cell>
        </row>
        <row r="15174">
          <cell r="G15174" t="str">
            <v>SPO-2019/01-0098, SPO-2019/01-0029, SPO-2019/04-0007, SPO-2019/04-0035, SPO-2019/01-0009, SPO-2019/01-0077</v>
          </cell>
        </row>
        <row r="15174">
          <cell r="I15174" t="str">
            <v>F</v>
          </cell>
          <cell r="J15174">
            <v>94952.8</v>
          </cell>
          <cell r="K15174">
            <v>94952.8</v>
          </cell>
          <cell r="L15174">
            <v>284858.4</v>
          </cell>
          <cell r="M15174" t="str">
            <v>F</v>
          </cell>
          <cell r="N15174">
            <v>3</v>
          </cell>
        </row>
        <row r="15175">
          <cell r="G15175" t="str">
            <v>SPO-2020/01-0023, SPO-2019/01-0046, SPO-2020/03-0005, SPO-2019/01-0066, SPO-2019/06-0039, SPO-2019/06-0035, SPO-2019/05-0017, SPO-2019/01-0083, SPO-2020/01-0022, SPO-2019/04-0039, SPO-2019/05-0042, SPO-2019/07-0009, SPO-2019/06-0002, SPO-2019/01-0053, SPO-2019/01-0052, SPO-2019/01-0086, SPO-2019/04-0013, SPO-2019/12-0019, SPO-2019/01-0063, SPO-2019/10-0004</v>
          </cell>
        </row>
        <row r="15175">
          <cell r="I15175" t="str">
            <v>F</v>
          </cell>
          <cell r="J15175">
            <v>456790.1</v>
          </cell>
          <cell r="K15175">
            <v>456790.1</v>
          </cell>
          <cell r="L15175">
            <v>1370370.3</v>
          </cell>
          <cell r="M15175" t="str">
            <v>F</v>
          </cell>
          <cell r="N15175">
            <v>3</v>
          </cell>
        </row>
        <row r="15176">
          <cell r="G15176" t="str">
            <v>SPO-2019/03-0013, SPO-2019/04-0038, SPO-2019/04-0005, SPO-2019/01-0021, SPO-2019/05-0058, SPO-2019/01-0074, SPO-2019/02-0003</v>
          </cell>
        </row>
        <row r="15176">
          <cell r="I15176" t="str">
            <v>F</v>
          </cell>
          <cell r="J15176">
            <v>711819.06</v>
          </cell>
          <cell r="K15176">
            <v>711819.06</v>
          </cell>
          <cell r="L15176">
            <v>2135457.18</v>
          </cell>
          <cell r="M15176" t="str">
            <v>F</v>
          </cell>
          <cell r="N15176">
            <v>3</v>
          </cell>
        </row>
        <row r="15177">
          <cell r="F15177" t="str">
            <v>BSIU9200671</v>
          </cell>
          <cell r="G15177" t="str">
            <v>GR-2018/11-0064</v>
          </cell>
          <cell r="H15177" t="str">
            <v>201807-S0065, POO201803003, 201810-S0043, 201808-S0029, 201711-S0120, 201811-S0002, 201803-S0066</v>
          </cell>
          <cell r="I15177" t="str">
            <v>F</v>
          </cell>
          <cell r="J15177">
            <v>19994.79</v>
          </cell>
          <cell r="K15177">
            <v>19994.79</v>
          </cell>
          <cell r="L15177">
            <v>84108.08</v>
          </cell>
          <cell r="M15177" t="str">
            <v>F</v>
          </cell>
          <cell r="N15177">
            <v>4.2065</v>
          </cell>
        </row>
        <row r="15178">
          <cell r="G15178" t="str">
            <v>SPO-2019/01-0020, SPO-2019/05-0029, SPO-2019/03-0014, SPO-2019/06-0024, SPO-2019/05-0031, SPO-2019/03-0018, SPO-2019/12-0060, SPO-2019/01-0103, SPO-2019/04-0019, SPO-2019/01-0081, SPO-2019/07-0015, SPO-2019/01-0095, SPO-2020/01-0020, SPO-2019/10-0006</v>
          </cell>
        </row>
        <row r="15178">
          <cell r="I15178" t="str">
            <v>F</v>
          </cell>
          <cell r="J15178">
            <v>919564.49</v>
          </cell>
          <cell r="K15178">
            <v>919564.49</v>
          </cell>
          <cell r="L15178">
            <v>2758693.47</v>
          </cell>
          <cell r="M15178" t="str">
            <v>F</v>
          </cell>
          <cell r="N15178">
            <v>3</v>
          </cell>
        </row>
        <row r="15179">
          <cell r="G15179" t="str">
            <v>SPO-2019/06-0022, SPO-2019/01-0049, SPO-2019/07-0012, SPO-2019/02-0012, SPO-2019/01-0094, SPO-2019/04-0028, SPO-2019/08-0023, SPO-2019/01-0042</v>
          </cell>
        </row>
        <row r="15179">
          <cell r="I15179" t="str">
            <v>F</v>
          </cell>
          <cell r="J15179">
            <v>20359.26</v>
          </cell>
          <cell r="K15179">
            <v>20359.26</v>
          </cell>
          <cell r="L15179">
            <v>61077.78</v>
          </cell>
          <cell r="M15179" t="str">
            <v>F</v>
          </cell>
          <cell r="N15179">
            <v>3</v>
          </cell>
        </row>
        <row r="15180">
          <cell r="G15180" t="str">
            <v>GR-2018/11-0061</v>
          </cell>
        </row>
        <row r="15180">
          <cell r="I15180" t="str">
            <v>F</v>
          </cell>
          <cell r="J15180">
            <v>2333.12</v>
          </cell>
          <cell r="K15180">
            <v>2333.12</v>
          </cell>
          <cell r="L15180">
            <v>2333.12</v>
          </cell>
          <cell r="M15180" t="str">
            <v>T</v>
          </cell>
          <cell r="N15180">
            <v>1</v>
          </cell>
        </row>
        <row r="15181">
          <cell r="I15181" t="str">
            <v>T</v>
          </cell>
          <cell r="J15181">
            <v>2333.12</v>
          </cell>
          <cell r="K15181">
            <v>2333.12</v>
          </cell>
          <cell r="L15181">
            <v>2333.12</v>
          </cell>
          <cell r="M15181" t="str">
            <v>T</v>
          </cell>
          <cell r="N15181">
            <v>1</v>
          </cell>
        </row>
        <row r="15182">
          <cell r="G15182" t="str">
            <v>SPO-2019/02-0001, SPO-2019/01-0076, SPO-2018/12-0027</v>
          </cell>
        </row>
        <row r="15182">
          <cell r="I15182" t="str">
            <v>F</v>
          </cell>
          <cell r="J15182">
            <v>276625.76</v>
          </cell>
          <cell r="K15182">
            <v>276625.76</v>
          </cell>
          <cell r="L15182">
            <v>829877.28</v>
          </cell>
          <cell r="M15182" t="str">
            <v>F</v>
          </cell>
          <cell r="N15182">
            <v>3</v>
          </cell>
        </row>
        <row r="15183">
          <cell r="G15183" t="str">
            <v>GR-2018/11-0060</v>
          </cell>
        </row>
        <row r="15183">
          <cell r="I15183" t="str">
            <v>F</v>
          </cell>
          <cell r="J15183">
            <v>287.3</v>
          </cell>
          <cell r="K15183">
            <v>287.3</v>
          </cell>
          <cell r="L15183">
            <v>287.3</v>
          </cell>
          <cell r="M15183" t="str">
            <v>T</v>
          </cell>
          <cell r="N15183">
            <v>1</v>
          </cell>
        </row>
        <row r="15184">
          <cell r="F15184" t="str">
            <v>TCNU5122861</v>
          </cell>
          <cell r="G15184" t="str">
            <v>GR-2018/11-0063</v>
          </cell>
          <cell r="H15184" t="str">
            <v>201806-S0044, 201711-S0108, 201807-S0011, 201809-S0032, 201810-S0044, 201803-S0010, 201810-S0041, 201807-S0071</v>
          </cell>
          <cell r="I15184" t="str">
            <v>F</v>
          </cell>
          <cell r="J15184">
            <v>21057.92</v>
          </cell>
          <cell r="K15184">
            <v>21057.92</v>
          </cell>
          <cell r="L15184">
            <v>88891.8</v>
          </cell>
          <cell r="M15184" t="str">
            <v>F</v>
          </cell>
          <cell r="N15184">
            <v>4.2213</v>
          </cell>
        </row>
        <row r="15185">
          <cell r="G15185" t="str">
            <v>GR-2018/11-0056</v>
          </cell>
        </row>
        <row r="15185">
          <cell r="I15185" t="str">
            <v>F</v>
          </cell>
          <cell r="J15185">
            <v>1536.15</v>
          </cell>
          <cell r="K15185">
            <v>1536.15</v>
          </cell>
          <cell r="L15185">
            <v>1536.15</v>
          </cell>
          <cell r="M15185" t="str">
            <v>T</v>
          </cell>
          <cell r="N15185">
            <v>1</v>
          </cell>
        </row>
        <row r="15186">
          <cell r="G15186" t="str">
            <v>GR-2018/11-0055</v>
          </cell>
        </row>
        <row r="15186">
          <cell r="I15186" t="str">
            <v>F</v>
          </cell>
          <cell r="J15186">
            <v>954.89</v>
          </cell>
          <cell r="K15186">
            <v>954.89</v>
          </cell>
          <cell r="L15186">
            <v>954.89</v>
          </cell>
          <cell r="M15186" t="str">
            <v>T</v>
          </cell>
          <cell r="N15186">
            <v>1</v>
          </cell>
        </row>
        <row r="15187">
          <cell r="G15187" t="str">
            <v>GR-2018/11-0057</v>
          </cell>
        </row>
        <row r="15187">
          <cell r="I15187" t="str">
            <v>F</v>
          </cell>
          <cell r="J15187">
            <v>2686.48</v>
          </cell>
          <cell r="K15187">
            <v>2686.48</v>
          </cell>
          <cell r="L15187">
            <v>2686.48</v>
          </cell>
          <cell r="M15187" t="str">
            <v>T</v>
          </cell>
          <cell r="N15187">
            <v>1</v>
          </cell>
        </row>
        <row r="15188">
          <cell r="I15188" t="str">
            <v>T</v>
          </cell>
          <cell r="J15188">
            <v>88.26</v>
          </cell>
          <cell r="K15188">
            <v>88.26</v>
          </cell>
          <cell r="L15188">
            <v>88.26</v>
          </cell>
          <cell r="M15188" t="str">
            <v>F</v>
          </cell>
          <cell r="N15188">
            <v>1</v>
          </cell>
        </row>
        <row r="15189">
          <cell r="G15189" t="str">
            <v>GR-2018/11-0054</v>
          </cell>
        </row>
        <row r="15189">
          <cell r="I15189" t="str">
            <v>F</v>
          </cell>
          <cell r="J15189">
            <v>52.3</v>
          </cell>
          <cell r="K15189">
            <v>52.3</v>
          </cell>
          <cell r="L15189">
            <v>52.3</v>
          </cell>
          <cell r="M15189" t="str">
            <v>T</v>
          </cell>
          <cell r="N15189">
            <v>1</v>
          </cell>
        </row>
        <row r="15190">
          <cell r="G15190" t="str">
            <v>SPO-2019/01-0048, SPO-2019/05-0007, SPO-2019/02-0010, SPO-2019/04-0028, SPO-2019/01-0042, SPO-2019/01-0049, SPO-2018/12-0025, SPO-2019/01-0035</v>
          </cell>
        </row>
        <row r="15190">
          <cell r="I15190" t="str">
            <v>F</v>
          </cell>
          <cell r="J15190">
            <v>148744.2</v>
          </cell>
          <cell r="K15190">
            <v>148744.2</v>
          </cell>
          <cell r="L15190">
            <v>446232.6</v>
          </cell>
          <cell r="M15190" t="str">
            <v>F</v>
          </cell>
          <cell r="N15190">
            <v>3</v>
          </cell>
        </row>
        <row r="15191">
          <cell r="G15191" t="str">
            <v>SPO-2019/01-0021</v>
          </cell>
        </row>
        <row r="15191">
          <cell r="I15191" t="str">
            <v>F</v>
          </cell>
          <cell r="J15191">
            <v>547.15</v>
          </cell>
          <cell r="K15191">
            <v>547.15</v>
          </cell>
          <cell r="L15191">
            <v>1641.45</v>
          </cell>
          <cell r="M15191" t="str">
            <v>F</v>
          </cell>
          <cell r="N15191">
            <v>3</v>
          </cell>
        </row>
        <row r="15192">
          <cell r="G15192" t="str">
            <v>SPO-2019/05-0043</v>
          </cell>
        </row>
        <row r="15192">
          <cell r="I15192" t="str">
            <v>F</v>
          </cell>
          <cell r="J15192">
            <v>0</v>
          </cell>
          <cell r="K15192">
            <v>0</v>
          </cell>
          <cell r="L15192">
            <v>0</v>
          </cell>
          <cell r="M15192" t="str">
            <v>F</v>
          </cell>
          <cell r="N15192">
            <v>3</v>
          </cell>
        </row>
        <row r="15193">
          <cell r="G15193" t="str">
            <v>SPO-2019/01-0099, SPO-2019/01-0001, SPO-2019/03-0008</v>
          </cell>
        </row>
        <row r="15193">
          <cell r="I15193" t="str">
            <v>F</v>
          </cell>
          <cell r="J15193">
            <v>31649.83</v>
          </cell>
          <cell r="K15193">
            <v>31649.83</v>
          </cell>
          <cell r="L15193">
            <v>94949.49</v>
          </cell>
          <cell r="M15193" t="str">
            <v>F</v>
          </cell>
          <cell r="N15193">
            <v>3</v>
          </cell>
        </row>
        <row r="15194">
          <cell r="G15194" t="str">
            <v>GR-2018/11-0053</v>
          </cell>
        </row>
        <row r="15194">
          <cell r="I15194" t="str">
            <v>F</v>
          </cell>
          <cell r="J15194">
            <v>1821.24</v>
          </cell>
          <cell r="K15194">
            <v>1821.24</v>
          </cell>
          <cell r="L15194">
            <v>1821.24</v>
          </cell>
          <cell r="M15194" t="str">
            <v>T</v>
          </cell>
          <cell r="N15194">
            <v>1</v>
          </cell>
        </row>
        <row r="15195">
          <cell r="G15195" t="str">
            <v>SPO-2019/12-0054, SPO-2019/07-0011, SPO-2019/07-0001, SPO-2019/12-0037, SPO-2019/04-0021, SPO-2019/09-0045, SPO-2019/09-0037, SPO-2019/11-0031, SPO-2019/10-0012, SPO-2018/12-0019, SPO-2019/10-0033, SPO-2018/12-0013, SPO-2019/08-0031, SPO-2019/01-0061, SPO-2019/08-0002, SPO-2019/08-0021, SPO-2020/02-0004, SPO-2019/04-0002</v>
          </cell>
        </row>
        <row r="15195">
          <cell r="I15195" t="str">
            <v>F</v>
          </cell>
          <cell r="J15195">
            <v>99400.1</v>
          </cell>
          <cell r="K15195">
            <v>99400.1</v>
          </cell>
          <cell r="L15195">
            <v>298200.3</v>
          </cell>
          <cell r="M15195" t="str">
            <v>F</v>
          </cell>
          <cell r="N15195">
            <v>3</v>
          </cell>
        </row>
        <row r="15196">
          <cell r="F15196" t="str">
            <v>CAIU8512915</v>
          </cell>
          <cell r="G15196" t="str">
            <v>GR-2018/12-0002</v>
          </cell>
          <cell r="H15196" t="str">
            <v>201608-S0004, 201810-S0009, 201810-S0067, 201803-S0022, 201809-S0026, 201806-S0003, 201712-S0039, 201807-S0036, PO-2018/06-0041</v>
          </cell>
          <cell r="I15196" t="str">
            <v>F</v>
          </cell>
          <cell r="J15196">
            <v>24228.13</v>
          </cell>
          <cell r="K15196">
            <v>24228.13</v>
          </cell>
          <cell r="L15196">
            <v>102029.5</v>
          </cell>
          <cell r="M15196" t="str">
            <v>F</v>
          </cell>
          <cell r="N15196">
            <v>4.2112</v>
          </cell>
        </row>
        <row r="15197">
          <cell r="G15197" t="str">
            <v>SPO-2019/01-0066</v>
          </cell>
        </row>
        <row r="15197">
          <cell r="I15197" t="str">
            <v>F</v>
          </cell>
          <cell r="J15197">
            <v>953.04</v>
          </cell>
          <cell r="K15197">
            <v>953.04</v>
          </cell>
          <cell r="L15197">
            <v>2859.12</v>
          </cell>
          <cell r="M15197" t="str">
            <v>F</v>
          </cell>
          <cell r="N15197">
            <v>3</v>
          </cell>
        </row>
        <row r="15198">
          <cell r="G15198" t="str">
            <v>GR-2018/11-0049</v>
          </cell>
        </row>
        <row r="15198">
          <cell r="I15198" t="str">
            <v>F</v>
          </cell>
          <cell r="J15198">
            <v>6215.52</v>
          </cell>
          <cell r="K15198">
            <v>6215.52</v>
          </cell>
          <cell r="L15198">
            <v>6215.52</v>
          </cell>
          <cell r="M15198" t="str">
            <v>T</v>
          </cell>
          <cell r="N15198">
            <v>1</v>
          </cell>
        </row>
        <row r="15199">
          <cell r="G15199" t="str">
            <v>GR-2018/11-0052</v>
          </cell>
        </row>
        <row r="15199">
          <cell r="I15199" t="str">
            <v>F</v>
          </cell>
          <cell r="J15199">
            <v>163.11</v>
          </cell>
          <cell r="K15199">
            <v>163.11</v>
          </cell>
          <cell r="L15199">
            <v>163.11</v>
          </cell>
          <cell r="M15199" t="str">
            <v>T</v>
          </cell>
          <cell r="N15199">
            <v>1</v>
          </cell>
        </row>
        <row r="15200">
          <cell r="G15200" t="str">
            <v>GR-2018/11-0051</v>
          </cell>
        </row>
        <row r="15200">
          <cell r="I15200" t="str">
            <v>F</v>
          </cell>
          <cell r="J15200">
            <v>62.68</v>
          </cell>
          <cell r="K15200">
            <v>62.68</v>
          </cell>
          <cell r="L15200">
            <v>62.68</v>
          </cell>
          <cell r="M15200" t="str">
            <v>F</v>
          </cell>
          <cell r="N15200">
            <v>1</v>
          </cell>
        </row>
        <row r="15201">
          <cell r="G15201" t="str">
            <v>GR-2018/11-0059</v>
          </cell>
        </row>
        <row r="15201">
          <cell r="I15201" t="str">
            <v>F</v>
          </cell>
          <cell r="J15201">
            <v>6576.69</v>
          </cell>
          <cell r="K15201">
            <v>6576.69</v>
          </cell>
          <cell r="L15201">
            <v>6576.69</v>
          </cell>
          <cell r="M15201" t="str">
            <v>T</v>
          </cell>
          <cell r="N15201">
            <v>1</v>
          </cell>
        </row>
        <row r="15202">
          <cell r="G15202" t="str">
            <v>SPO-2019/02-0006</v>
          </cell>
        </row>
        <row r="15202">
          <cell r="I15202" t="str">
            <v>F</v>
          </cell>
          <cell r="J15202">
            <v>0</v>
          </cell>
          <cell r="K15202">
            <v>0</v>
          </cell>
          <cell r="L15202">
            <v>0</v>
          </cell>
          <cell r="M15202" t="str">
            <v>F</v>
          </cell>
          <cell r="N15202">
            <v>3</v>
          </cell>
        </row>
        <row r="15203">
          <cell r="G15203" t="str">
            <v>SPO-2019/02-0001</v>
          </cell>
        </row>
        <row r="15203">
          <cell r="I15203" t="str">
            <v>F</v>
          </cell>
          <cell r="J15203">
            <v>253948.8</v>
          </cell>
          <cell r="K15203">
            <v>253948.8</v>
          </cell>
          <cell r="L15203">
            <v>761846.4</v>
          </cell>
          <cell r="M15203" t="str">
            <v>F</v>
          </cell>
          <cell r="N15203">
            <v>3</v>
          </cell>
        </row>
        <row r="15204">
          <cell r="I15204" t="str">
            <v>F</v>
          </cell>
          <cell r="J15204">
            <v>17910</v>
          </cell>
          <cell r="K15204">
            <v>17910</v>
          </cell>
          <cell r="L15204">
            <v>17910</v>
          </cell>
          <cell r="M15204" t="str">
            <v>F</v>
          </cell>
          <cell r="N15204">
            <v>1</v>
          </cell>
        </row>
        <row r="15205">
          <cell r="G15205" t="str">
            <v>SPO-2019/04-0038, SPO-2019/04-0005, SPO-2019/05-0020</v>
          </cell>
        </row>
        <row r="15205">
          <cell r="I15205" t="str">
            <v>F</v>
          </cell>
          <cell r="J15205">
            <v>0</v>
          </cell>
          <cell r="K15205">
            <v>0</v>
          </cell>
          <cell r="L15205">
            <v>0</v>
          </cell>
          <cell r="M15205" t="str">
            <v>F</v>
          </cell>
          <cell r="N15205">
            <v>3</v>
          </cell>
        </row>
        <row r="15206">
          <cell r="F15206" t="str">
            <v>KKFU7713341</v>
          </cell>
          <cell r="G15206" t="str">
            <v>GR-2018/11-0047</v>
          </cell>
          <cell r="H15206" t="str">
            <v>201808-S0012, 201807-S0053, 201807-S0021, 201808-S0034</v>
          </cell>
          <cell r="I15206" t="str">
            <v>F</v>
          </cell>
          <cell r="J15206">
            <v>63720.68</v>
          </cell>
          <cell r="K15206">
            <v>63720.68</v>
          </cell>
          <cell r="L15206">
            <v>63720.68</v>
          </cell>
          <cell r="M15206" t="str">
            <v>F</v>
          </cell>
          <cell r="N15206">
            <v>1</v>
          </cell>
        </row>
        <row r="15207">
          <cell r="F15207" t="str">
            <v>KKFU7713341</v>
          </cell>
          <cell r="G15207" t="str">
            <v>GR-2018/11-0046</v>
          </cell>
          <cell r="H15207" t="str">
            <v>201809-S0007</v>
          </cell>
          <cell r="I15207" t="str">
            <v>F</v>
          </cell>
          <cell r="J15207">
            <v>9215.64</v>
          </cell>
          <cell r="K15207">
            <v>9215.64</v>
          </cell>
          <cell r="L15207">
            <v>9215.64</v>
          </cell>
          <cell r="M15207" t="str">
            <v>F</v>
          </cell>
          <cell r="N15207">
            <v>1</v>
          </cell>
        </row>
        <row r="15208">
          <cell r="F15208" t="str">
            <v>KKFU7713341</v>
          </cell>
          <cell r="G15208" t="str">
            <v>GR-2018/11-0045</v>
          </cell>
          <cell r="H15208" t="str">
            <v>201809-S0023, 201810-S0005, 201805-S0032, 201808-S0028, 201806-S0022-01, 201712-S0032, 201809-S0017-03, 201808-S0030, 201807-S0005-02, 201808-S0015-01, 201807-S0056-08</v>
          </cell>
          <cell r="I15208" t="str">
            <v>F</v>
          </cell>
          <cell r="J15208">
            <v>492889.19</v>
          </cell>
          <cell r="K15208">
            <v>492889.19</v>
          </cell>
          <cell r="L15208">
            <v>492889.19</v>
          </cell>
          <cell r="M15208" t="str">
            <v>F</v>
          </cell>
          <cell r="N15208">
            <v>1</v>
          </cell>
        </row>
        <row r="15209">
          <cell r="G15209" t="str">
            <v>GR-2018/11-0050</v>
          </cell>
        </row>
        <row r="15209">
          <cell r="I15209" t="str">
            <v>F</v>
          </cell>
          <cell r="J15209">
            <v>3842.88</v>
          </cell>
          <cell r="K15209">
            <v>3842.88</v>
          </cell>
          <cell r="L15209">
            <v>3842.88</v>
          </cell>
          <cell r="M15209" t="str">
            <v>T</v>
          </cell>
          <cell r="N15209">
            <v>1</v>
          </cell>
        </row>
        <row r="15210">
          <cell r="G15210" t="str">
            <v>SPO-2019/01-0033</v>
          </cell>
        </row>
        <row r="15210">
          <cell r="I15210" t="str">
            <v>F</v>
          </cell>
          <cell r="J15210">
            <v>0</v>
          </cell>
          <cell r="K15210">
            <v>0</v>
          </cell>
          <cell r="L15210">
            <v>0</v>
          </cell>
          <cell r="M15210" t="str">
            <v>F</v>
          </cell>
          <cell r="N15210">
            <v>1</v>
          </cell>
        </row>
        <row r="15211">
          <cell r="I15211" t="str">
            <v>T</v>
          </cell>
          <cell r="J15211">
            <v>0</v>
          </cell>
          <cell r="K15211">
            <v>0</v>
          </cell>
          <cell r="L15211">
            <v>0</v>
          </cell>
          <cell r="M15211" t="str">
            <v>F</v>
          </cell>
          <cell r="N15211">
            <v>1</v>
          </cell>
        </row>
        <row r="15212">
          <cell r="I15212" t="str">
            <v>T</v>
          </cell>
          <cell r="J15212">
            <v>0</v>
          </cell>
          <cell r="K15212">
            <v>0</v>
          </cell>
          <cell r="L15212">
            <v>0</v>
          </cell>
          <cell r="M15212" t="str">
            <v>F</v>
          </cell>
          <cell r="N15212">
            <v>3</v>
          </cell>
        </row>
        <row r="15213">
          <cell r="I15213" t="str">
            <v>T</v>
          </cell>
          <cell r="J15213">
            <v>62.68</v>
          </cell>
          <cell r="K15213">
            <v>62.68</v>
          </cell>
          <cell r="L15213">
            <v>62.68</v>
          </cell>
          <cell r="M15213" t="str">
            <v>F</v>
          </cell>
          <cell r="N15213">
            <v>1</v>
          </cell>
        </row>
        <row r="15214">
          <cell r="G15214" t="str">
            <v>GR-2018/11-0044</v>
          </cell>
        </row>
        <row r="15214">
          <cell r="I15214" t="str">
            <v>F</v>
          </cell>
          <cell r="J15214">
            <v>4538.44</v>
          </cell>
          <cell r="K15214">
            <v>4538.44</v>
          </cell>
          <cell r="L15214">
            <v>4538.44</v>
          </cell>
          <cell r="M15214" t="str">
            <v>T</v>
          </cell>
          <cell r="N15214">
            <v>1</v>
          </cell>
        </row>
        <row r="15215">
          <cell r="G15215" t="str">
            <v>GR-2018/11-0043</v>
          </cell>
        </row>
        <row r="15215">
          <cell r="I15215" t="str">
            <v>F</v>
          </cell>
          <cell r="J15215">
            <v>2960.65</v>
          </cell>
          <cell r="K15215">
            <v>2960.65</v>
          </cell>
          <cell r="L15215">
            <v>2960.65</v>
          </cell>
          <cell r="M15215" t="str">
            <v>F</v>
          </cell>
          <cell r="N15215">
            <v>1</v>
          </cell>
        </row>
        <row r="15216">
          <cell r="G15216" t="str">
            <v>GR-2018/11-0042</v>
          </cell>
        </row>
        <row r="15216">
          <cell r="I15216" t="str">
            <v>F</v>
          </cell>
          <cell r="J15216">
            <v>173.49</v>
          </cell>
          <cell r="K15216">
            <v>173.49</v>
          </cell>
          <cell r="L15216">
            <v>173.49</v>
          </cell>
          <cell r="M15216" t="str">
            <v>F</v>
          </cell>
          <cell r="N15216">
            <v>1</v>
          </cell>
        </row>
        <row r="15217">
          <cell r="G15217" t="str">
            <v>GR-2018/11-0041</v>
          </cell>
        </row>
        <row r="15217">
          <cell r="I15217" t="str">
            <v>F</v>
          </cell>
          <cell r="J15217">
            <v>348</v>
          </cell>
          <cell r="K15217">
            <v>348</v>
          </cell>
          <cell r="L15217">
            <v>348</v>
          </cell>
          <cell r="M15217" t="str">
            <v>T</v>
          </cell>
          <cell r="N15217">
            <v>1</v>
          </cell>
        </row>
        <row r="15218">
          <cell r="G15218" t="str">
            <v>GR-2018/11-0040</v>
          </cell>
        </row>
        <row r="15218">
          <cell r="I15218" t="str">
            <v>F</v>
          </cell>
          <cell r="J15218">
            <v>2019.55</v>
          </cell>
          <cell r="K15218">
            <v>2019.55</v>
          </cell>
          <cell r="L15218">
            <v>2019.55</v>
          </cell>
          <cell r="M15218" t="str">
            <v>T</v>
          </cell>
          <cell r="N15218">
            <v>1</v>
          </cell>
        </row>
        <row r="15219">
          <cell r="G15219" t="str">
            <v>GR-2018/11-0086</v>
          </cell>
        </row>
        <row r="15219">
          <cell r="I15219" t="str">
            <v>F</v>
          </cell>
          <cell r="J15219">
            <v>27650.7</v>
          </cell>
          <cell r="K15219">
            <v>27650.7</v>
          </cell>
          <cell r="L15219">
            <v>27650.7</v>
          </cell>
          <cell r="M15219" t="str">
            <v>T</v>
          </cell>
          <cell r="N15219">
            <v>1</v>
          </cell>
        </row>
        <row r="15220">
          <cell r="G15220" t="str">
            <v>SPO-2019/01-0061</v>
          </cell>
        </row>
        <row r="15220">
          <cell r="I15220" t="str">
            <v>F</v>
          </cell>
          <cell r="J15220">
            <v>421.24</v>
          </cell>
          <cell r="K15220">
            <v>421.24</v>
          </cell>
          <cell r="L15220">
            <v>1263.72</v>
          </cell>
          <cell r="M15220" t="str">
            <v>F</v>
          </cell>
          <cell r="N15220">
            <v>3</v>
          </cell>
        </row>
        <row r="15221">
          <cell r="G15221" t="str">
            <v>SPO-2019/01-0047</v>
          </cell>
        </row>
        <row r="15221">
          <cell r="I15221" t="str">
            <v>F</v>
          </cell>
          <cell r="J15221">
            <v>258.64</v>
          </cell>
          <cell r="K15221">
            <v>258.64</v>
          </cell>
          <cell r="L15221">
            <v>775.92</v>
          </cell>
          <cell r="M15221" t="str">
            <v>F</v>
          </cell>
          <cell r="N15221">
            <v>3</v>
          </cell>
        </row>
        <row r="15222">
          <cell r="G15222" t="str">
            <v>SPO-2019/01-0052, SPO-2019/07-0009, SPO-2019/01-0053, SPO-2018/12-0007, SPO-2019/01-0018, SPO-2019/01-0063, SPO-2019/01-0066, SPO-2019/01-0046, SPO-2019/01-0041</v>
          </cell>
        </row>
        <row r="15222">
          <cell r="I15222" t="str">
            <v>F</v>
          </cell>
          <cell r="J15222">
            <v>280141.11</v>
          </cell>
          <cell r="K15222">
            <v>280141.11</v>
          </cell>
          <cell r="L15222">
            <v>840423.33</v>
          </cell>
          <cell r="M15222" t="str">
            <v>F</v>
          </cell>
          <cell r="N15222">
            <v>3</v>
          </cell>
        </row>
        <row r="15223">
          <cell r="G15223" t="str">
            <v>GR-2018/11-0039</v>
          </cell>
        </row>
        <row r="15223">
          <cell r="I15223" t="str">
            <v>F</v>
          </cell>
          <cell r="J15223">
            <v>347.91</v>
          </cell>
          <cell r="K15223">
            <v>347.91</v>
          </cell>
          <cell r="L15223">
            <v>347.91</v>
          </cell>
          <cell r="M15223" t="str">
            <v>F</v>
          </cell>
          <cell r="N15223">
            <v>1</v>
          </cell>
        </row>
        <row r="15224">
          <cell r="G15224" t="str">
            <v>SPO-2019/01-0047</v>
          </cell>
        </row>
        <row r="15224">
          <cell r="I15224" t="str">
            <v>F</v>
          </cell>
          <cell r="J15224">
            <v>0</v>
          </cell>
          <cell r="K15224">
            <v>0</v>
          </cell>
          <cell r="L15224">
            <v>0</v>
          </cell>
          <cell r="M15224" t="str">
            <v>F</v>
          </cell>
          <cell r="N15224">
            <v>3</v>
          </cell>
        </row>
        <row r="15225">
          <cell r="G15225" t="str">
            <v>GR-2018/11-0048</v>
          </cell>
        </row>
        <row r="15225">
          <cell r="I15225" t="str">
            <v>F</v>
          </cell>
          <cell r="J15225">
            <v>5.88</v>
          </cell>
          <cell r="K15225">
            <v>5.88</v>
          </cell>
          <cell r="L15225">
            <v>5.88</v>
          </cell>
          <cell r="M15225" t="str">
            <v>F</v>
          </cell>
          <cell r="N15225">
            <v>1</v>
          </cell>
        </row>
        <row r="15226">
          <cell r="I15226" t="str">
            <v>T</v>
          </cell>
          <cell r="J15226">
            <v>0</v>
          </cell>
          <cell r="K15226">
            <v>0</v>
          </cell>
          <cell r="L15226">
            <v>0</v>
          </cell>
          <cell r="M15226" t="str">
            <v>F</v>
          </cell>
          <cell r="N15226">
            <v>3</v>
          </cell>
        </row>
        <row r="15227">
          <cell r="F15227" t="str">
            <v>FCIU9439653</v>
          </cell>
          <cell r="G15227" t="str">
            <v>GR-2018/11-0022</v>
          </cell>
          <cell r="H15227" t="str">
            <v>201808-S0010</v>
          </cell>
          <cell r="I15227" t="str">
            <v>F</v>
          </cell>
          <cell r="J15227">
            <v>17825.55</v>
          </cell>
          <cell r="K15227">
            <v>17825.55</v>
          </cell>
          <cell r="L15227">
            <v>17825.55</v>
          </cell>
          <cell r="M15227" t="str">
            <v>F</v>
          </cell>
          <cell r="N15227">
            <v>1</v>
          </cell>
        </row>
        <row r="15228">
          <cell r="F15228" t="str">
            <v>FCIU9439653</v>
          </cell>
          <cell r="G15228" t="str">
            <v>GR-2018/11-0021</v>
          </cell>
          <cell r="H15228" t="str">
            <v>201803-S0062, 201807-S0006</v>
          </cell>
          <cell r="I15228" t="str">
            <v>F</v>
          </cell>
          <cell r="J15228">
            <v>41399.85</v>
          </cell>
          <cell r="K15228">
            <v>41399.85</v>
          </cell>
          <cell r="L15228">
            <v>41399.85</v>
          </cell>
          <cell r="M15228" t="str">
            <v>F</v>
          </cell>
          <cell r="N15228">
            <v>1</v>
          </cell>
        </row>
        <row r="15229">
          <cell r="F15229" t="str">
            <v>FCIU9439653</v>
          </cell>
          <cell r="G15229" t="str">
            <v>GR-2018/11-0020</v>
          </cell>
          <cell r="H15229" t="str">
            <v>201808-S0013</v>
          </cell>
          <cell r="I15229" t="str">
            <v>F</v>
          </cell>
          <cell r="J15229">
            <v>22723.28</v>
          </cell>
          <cell r="K15229">
            <v>22723.28</v>
          </cell>
          <cell r="L15229">
            <v>22723.28</v>
          </cell>
          <cell r="M15229" t="str">
            <v>F</v>
          </cell>
          <cell r="N15229">
            <v>1</v>
          </cell>
        </row>
        <row r="15230">
          <cell r="F15230" t="str">
            <v>FCIU9439653</v>
          </cell>
          <cell r="G15230" t="str">
            <v>GR-2018/11-0019</v>
          </cell>
          <cell r="H15230" t="str">
            <v>201808-S0008</v>
          </cell>
          <cell r="I15230" t="str">
            <v>F</v>
          </cell>
          <cell r="J15230">
            <v>36019.33</v>
          </cell>
          <cell r="K15230">
            <v>36019.33</v>
          </cell>
          <cell r="L15230">
            <v>36019.33</v>
          </cell>
          <cell r="M15230" t="str">
            <v>F</v>
          </cell>
          <cell r="N15230">
            <v>1</v>
          </cell>
        </row>
        <row r="15231">
          <cell r="F15231" t="str">
            <v>FCIU9439653</v>
          </cell>
          <cell r="G15231" t="str">
            <v>GR-2018/11-0018</v>
          </cell>
          <cell r="H15231" t="str">
            <v>201808-S0033</v>
          </cell>
          <cell r="I15231" t="str">
            <v>F</v>
          </cell>
          <cell r="J15231">
            <v>23668.71</v>
          </cell>
          <cell r="K15231">
            <v>23668.71</v>
          </cell>
          <cell r="L15231">
            <v>23668.71</v>
          </cell>
          <cell r="M15231" t="str">
            <v>F</v>
          </cell>
          <cell r="N15231">
            <v>1</v>
          </cell>
        </row>
        <row r="15232">
          <cell r="F15232" t="str">
            <v>FCIU9439653</v>
          </cell>
          <cell r="G15232" t="str">
            <v>GR-2018/11-0017</v>
          </cell>
          <cell r="H15232" t="str">
            <v>201807-S0052</v>
          </cell>
          <cell r="I15232" t="str">
            <v>F</v>
          </cell>
          <cell r="J15232">
            <v>2365.79</v>
          </cell>
          <cell r="K15232">
            <v>2365.79</v>
          </cell>
          <cell r="L15232">
            <v>2365.79</v>
          </cell>
          <cell r="M15232" t="str">
            <v>F</v>
          </cell>
          <cell r="N15232">
            <v>1</v>
          </cell>
        </row>
        <row r="15233">
          <cell r="F15233" t="str">
            <v>FCIU9439653</v>
          </cell>
          <cell r="G15233" t="str">
            <v>GR-2018/11-0016</v>
          </cell>
          <cell r="H15233" t="str">
            <v>201808-S0023</v>
          </cell>
          <cell r="I15233" t="str">
            <v>F</v>
          </cell>
          <cell r="J15233">
            <v>697.06</v>
          </cell>
          <cell r="K15233">
            <v>697.06</v>
          </cell>
          <cell r="L15233">
            <v>697.06</v>
          </cell>
          <cell r="M15233" t="str">
            <v>F</v>
          </cell>
          <cell r="N15233">
            <v>1</v>
          </cell>
        </row>
        <row r="15234">
          <cell r="G15234" t="str">
            <v>SPO-2019/01-0026</v>
          </cell>
        </row>
        <row r="15234">
          <cell r="I15234" t="str">
            <v>F</v>
          </cell>
          <cell r="J15234">
            <v>10873.53</v>
          </cell>
          <cell r="K15234">
            <v>10873.53</v>
          </cell>
          <cell r="L15234">
            <v>32620.59</v>
          </cell>
          <cell r="M15234" t="str">
            <v>F</v>
          </cell>
          <cell r="N15234">
            <v>3</v>
          </cell>
        </row>
        <row r="15235">
          <cell r="F15235" t="str">
            <v>FCIU9439653</v>
          </cell>
          <cell r="G15235" t="str">
            <v>GR-2018/11-0015</v>
          </cell>
          <cell r="H15235" t="str">
            <v>201808-S0022, 201808-S0006, 201807-S0037</v>
          </cell>
          <cell r="I15235" t="str">
            <v>F</v>
          </cell>
          <cell r="J15235">
            <v>124865.88</v>
          </cell>
          <cell r="K15235">
            <v>124865.88</v>
          </cell>
          <cell r="L15235">
            <v>124865.88</v>
          </cell>
          <cell r="M15235" t="str">
            <v>F</v>
          </cell>
          <cell r="N15235">
            <v>1</v>
          </cell>
        </row>
        <row r="15236">
          <cell r="G15236" t="str">
            <v>SPO-2019/02-0006</v>
          </cell>
        </row>
        <row r="15236">
          <cell r="I15236" t="str">
            <v>F</v>
          </cell>
          <cell r="J15236">
            <v>17140</v>
          </cell>
          <cell r="K15236">
            <v>17140</v>
          </cell>
          <cell r="L15236">
            <v>51420</v>
          </cell>
          <cell r="M15236" t="str">
            <v>F</v>
          </cell>
          <cell r="N15236">
            <v>3</v>
          </cell>
        </row>
        <row r="15237">
          <cell r="G15237" t="str">
            <v>SPO-2019/01-0007, SPO-2020/06-0026, SPO-2018/12-0022, SPO-2019/08-0021</v>
          </cell>
        </row>
        <row r="15237">
          <cell r="I15237" t="str">
            <v>F</v>
          </cell>
          <cell r="J15237">
            <v>0</v>
          </cell>
          <cell r="K15237">
            <v>0</v>
          </cell>
          <cell r="L15237">
            <v>0</v>
          </cell>
          <cell r="M15237" t="str">
            <v>F</v>
          </cell>
          <cell r="N15237">
            <v>3</v>
          </cell>
        </row>
        <row r="15238">
          <cell r="G15238" t="str">
            <v>SPO-2019/01-0058</v>
          </cell>
        </row>
        <row r="15238">
          <cell r="I15238" t="str">
            <v>F</v>
          </cell>
          <cell r="J15238">
            <v>11760</v>
          </cell>
          <cell r="K15238">
            <v>11760</v>
          </cell>
          <cell r="L15238">
            <v>35280</v>
          </cell>
          <cell r="M15238" t="str">
            <v>F</v>
          </cell>
          <cell r="N15238">
            <v>3</v>
          </cell>
        </row>
        <row r="15239">
          <cell r="F15239" t="str">
            <v>FCIU9439653</v>
          </cell>
          <cell r="G15239" t="str">
            <v>GR-2018/11-0014</v>
          </cell>
          <cell r="H15239" t="str">
            <v>201809-S0022, 201809-S0002, 201809-S0025, 201809-S0024, 201809-S0030, 201810-S0010</v>
          </cell>
          <cell r="I15239" t="str">
            <v>F</v>
          </cell>
          <cell r="J15239">
            <v>106939.52</v>
          </cell>
          <cell r="K15239">
            <v>106939.52</v>
          </cell>
          <cell r="L15239">
            <v>106939.52</v>
          </cell>
          <cell r="M15239" t="str">
            <v>F</v>
          </cell>
          <cell r="N15239">
            <v>1</v>
          </cell>
        </row>
        <row r="15240">
          <cell r="G15240" t="str">
            <v>GR-2018/11-0037</v>
          </cell>
        </row>
        <row r="15240">
          <cell r="I15240" t="str">
            <v>F</v>
          </cell>
          <cell r="J15240">
            <v>30.13</v>
          </cell>
          <cell r="K15240">
            <v>30.13</v>
          </cell>
          <cell r="L15240">
            <v>30.13</v>
          </cell>
          <cell r="M15240" t="str">
            <v>T</v>
          </cell>
          <cell r="N15240">
            <v>1</v>
          </cell>
        </row>
        <row r="15241">
          <cell r="I15241" t="str">
            <v>T</v>
          </cell>
          <cell r="J15241">
            <v>0</v>
          </cell>
          <cell r="K15241">
            <v>0</v>
          </cell>
          <cell r="L15241">
            <v>0</v>
          </cell>
          <cell r="M15241" t="str">
            <v>F</v>
          </cell>
          <cell r="N15241">
            <v>3</v>
          </cell>
        </row>
        <row r="15242">
          <cell r="G15242" t="str">
            <v>SPO-2019/01-0047</v>
          </cell>
        </row>
        <row r="15242">
          <cell r="I15242" t="str">
            <v>F</v>
          </cell>
          <cell r="J15242">
            <v>284.7</v>
          </cell>
          <cell r="K15242">
            <v>284.7</v>
          </cell>
          <cell r="L15242">
            <v>854.1</v>
          </cell>
          <cell r="M15242" t="str">
            <v>F</v>
          </cell>
          <cell r="N15242">
            <v>3</v>
          </cell>
        </row>
        <row r="15243">
          <cell r="F15243" t="str">
            <v>FCIU9439653</v>
          </cell>
          <cell r="G15243" t="str">
            <v>GR-2018/11-0013</v>
          </cell>
          <cell r="H15243" t="str">
            <v>201809-S0027, 201809-S0014, 201809-S0015</v>
          </cell>
          <cell r="I15243" t="str">
            <v>F</v>
          </cell>
          <cell r="J15243">
            <v>7781.15</v>
          </cell>
          <cell r="K15243">
            <v>7781.15</v>
          </cell>
          <cell r="L15243">
            <v>7781.15</v>
          </cell>
          <cell r="M15243" t="str">
            <v>F</v>
          </cell>
          <cell r="N15243">
            <v>1</v>
          </cell>
        </row>
        <row r="15244">
          <cell r="F15244" t="str">
            <v>FCIU9439653</v>
          </cell>
          <cell r="G15244" t="str">
            <v>GR-2018/11-0012</v>
          </cell>
          <cell r="H15244" t="str">
            <v>201808-S0031, 201810-S0031</v>
          </cell>
          <cell r="I15244" t="str">
            <v>F</v>
          </cell>
          <cell r="J15244">
            <v>22015.78</v>
          </cell>
          <cell r="K15244">
            <v>22015.78</v>
          </cell>
          <cell r="L15244">
            <v>22015.78</v>
          </cell>
          <cell r="M15244" t="str">
            <v>F</v>
          </cell>
          <cell r="N15244">
            <v>1</v>
          </cell>
        </row>
        <row r="15245">
          <cell r="F15245" t="str">
            <v>FCIU9439653</v>
          </cell>
          <cell r="G15245" t="str">
            <v>GR-2018/11-0011</v>
          </cell>
          <cell r="H15245" t="str">
            <v>201808-S0021</v>
          </cell>
          <cell r="I15245" t="str">
            <v>F</v>
          </cell>
          <cell r="J15245">
            <v>14690.07</v>
          </cell>
          <cell r="K15245">
            <v>14690.07</v>
          </cell>
          <cell r="L15245">
            <v>14690.07</v>
          </cell>
          <cell r="M15245" t="str">
            <v>F</v>
          </cell>
          <cell r="N15245">
            <v>1</v>
          </cell>
        </row>
        <row r="15246">
          <cell r="G15246" t="str">
            <v>SPO-2019/01-0069</v>
          </cell>
        </row>
        <row r="15246">
          <cell r="I15246" t="str">
            <v>F</v>
          </cell>
          <cell r="J15246">
            <v>400</v>
          </cell>
          <cell r="K15246">
            <v>400</v>
          </cell>
          <cell r="L15246">
            <v>1200</v>
          </cell>
          <cell r="M15246" t="str">
            <v>F</v>
          </cell>
          <cell r="N15246">
            <v>3</v>
          </cell>
        </row>
        <row r="15247">
          <cell r="G15247" t="str">
            <v>SPO-2019/01-0095, SPO-2019/01-0020, SPO-2019/05-0029</v>
          </cell>
        </row>
        <row r="15247">
          <cell r="I15247" t="str">
            <v>F</v>
          </cell>
          <cell r="J15247">
            <v>54899.22</v>
          </cell>
          <cell r="K15247">
            <v>54899.22</v>
          </cell>
          <cell r="L15247">
            <v>164697.66</v>
          </cell>
          <cell r="M15247" t="str">
            <v>F</v>
          </cell>
          <cell r="N15247">
            <v>3</v>
          </cell>
        </row>
        <row r="15248">
          <cell r="G15248" t="str">
            <v>GR-2018/11-0036</v>
          </cell>
        </row>
        <row r="15248">
          <cell r="I15248" t="str">
            <v>F</v>
          </cell>
          <cell r="J15248">
            <v>438.9</v>
          </cell>
          <cell r="K15248">
            <v>438.9</v>
          </cell>
          <cell r="L15248">
            <v>438.9</v>
          </cell>
          <cell r="M15248" t="str">
            <v>T</v>
          </cell>
          <cell r="N15248">
            <v>1</v>
          </cell>
        </row>
        <row r="15249">
          <cell r="G15249" t="str">
            <v>SPO-2019/02-0006</v>
          </cell>
        </row>
        <row r="15249">
          <cell r="I15249" t="str">
            <v>F</v>
          </cell>
          <cell r="J15249">
            <v>20810</v>
          </cell>
          <cell r="K15249">
            <v>20810</v>
          </cell>
          <cell r="L15249">
            <v>62430</v>
          </cell>
          <cell r="M15249" t="str">
            <v>F</v>
          </cell>
          <cell r="N15249">
            <v>3</v>
          </cell>
        </row>
        <row r="15250">
          <cell r="G15250" t="str">
            <v>SPO-2019/01-0056, SPO-2019/03-0006</v>
          </cell>
        </row>
        <row r="15250">
          <cell r="I15250" t="str">
            <v>F</v>
          </cell>
          <cell r="J15250">
            <v>59764.34</v>
          </cell>
          <cell r="K15250">
            <v>59764.34</v>
          </cell>
          <cell r="L15250">
            <v>179293.02</v>
          </cell>
          <cell r="M15250" t="str">
            <v>F</v>
          </cell>
          <cell r="N15250">
            <v>3</v>
          </cell>
        </row>
        <row r="15251">
          <cell r="G15251" t="str">
            <v>GR-2018/11-0009</v>
          </cell>
        </row>
        <row r="15251">
          <cell r="I15251" t="str">
            <v>F</v>
          </cell>
          <cell r="J15251">
            <v>410.76</v>
          </cell>
          <cell r="K15251">
            <v>410.76</v>
          </cell>
          <cell r="L15251">
            <v>410.76</v>
          </cell>
          <cell r="M15251" t="str">
            <v>F</v>
          </cell>
          <cell r="N15251">
            <v>1</v>
          </cell>
        </row>
        <row r="15252">
          <cell r="I15252" t="str">
            <v>F</v>
          </cell>
          <cell r="J15252">
            <v>15648</v>
          </cell>
          <cell r="K15252">
            <v>15648</v>
          </cell>
          <cell r="L15252">
            <v>46944</v>
          </cell>
          <cell r="M15252" t="str">
            <v>F</v>
          </cell>
          <cell r="N15252">
            <v>3</v>
          </cell>
        </row>
        <row r="15253">
          <cell r="G15253" t="str">
            <v>GR-2018/11-0035</v>
          </cell>
        </row>
        <row r="15253">
          <cell r="I15253" t="str">
            <v>F</v>
          </cell>
          <cell r="J15253">
            <v>43.29</v>
          </cell>
          <cell r="K15253">
            <v>43.29</v>
          </cell>
          <cell r="L15253">
            <v>43.29</v>
          </cell>
          <cell r="M15253" t="str">
            <v>T</v>
          </cell>
          <cell r="N15253">
            <v>1</v>
          </cell>
        </row>
        <row r="15254">
          <cell r="G15254" t="str">
            <v>GR-2018/11-0032</v>
          </cell>
        </row>
        <row r="15254">
          <cell r="I15254" t="str">
            <v>F</v>
          </cell>
          <cell r="J15254">
            <v>211.14</v>
          </cell>
          <cell r="K15254">
            <v>211.14</v>
          </cell>
          <cell r="L15254">
            <v>211.14</v>
          </cell>
          <cell r="M15254" t="str">
            <v>T</v>
          </cell>
          <cell r="N15254">
            <v>1</v>
          </cell>
        </row>
        <row r="15255">
          <cell r="G15255" t="str">
            <v>SPO-2019/02-0001, SPO-2019/01-0068</v>
          </cell>
        </row>
        <row r="15255">
          <cell r="I15255" t="str">
            <v>F</v>
          </cell>
          <cell r="J15255">
            <v>90833.17</v>
          </cell>
          <cell r="K15255">
            <v>90833.17</v>
          </cell>
          <cell r="L15255">
            <v>272499.51</v>
          </cell>
          <cell r="M15255" t="str">
            <v>F</v>
          </cell>
          <cell r="N15255">
            <v>3</v>
          </cell>
        </row>
        <row r="15256">
          <cell r="G15256" t="str">
            <v>SPO-2019/01-0069</v>
          </cell>
        </row>
        <row r="15256">
          <cell r="I15256" t="str">
            <v>F</v>
          </cell>
          <cell r="J15256">
            <v>7625</v>
          </cell>
          <cell r="K15256">
            <v>7625</v>
          </cell>
          <cell r="L15256">
            <v>22875</v>
          </cell>
          <cell r="M15256" t="str">
            <v>F</v>
          </cell>
          <cell r="N15256">
            <v>3</v>
          </cell>
        </row>
        <row r="15257">
          <cell r="G15257" t="str">
            <v>SPO-2019/01-0021, SPO-2019/02-0003</v>
          </cell>
        </row>
        <row r="15257">
          <cell r="I15257" t="str">
            <v>F</v>
          </cell>
          <cell r="J15257">
            <v>11832</v>
          </cell>
          <cell r="K15257">
            <v>11832</v>
          </cell>
          <cell r="L15257">
            <v>35496</v>
          </cell>
          <cell r="M15257" t="str">
            <v>F</v>
          </cell>
          <cell r="N15257">
            <v>3</v>
          </cell>
        </row>
        <row r="15258">
          <cell r="I15258" t="str">
            <v>T</v>
          </cell>
          <cell r="J15258">
            <v>14970</v>
          </cell>
          <cell r="K15258">
            <v>14970</v>
          </cell>
          <cell r="L15258">
            <v>44910</v>
          </cell>
          <cell r="M15258" t="str">
            <v>F</v>
          </cell>
          <cell r="N15258">
            <v>3</v>
          </cell>
        </row>
        <row r="15259">
          <cell r="I15259" t="str">
            <v>T</v>
          </cell>
          <cell r="J15259">
            <v>0</v>
          </cell>
          <cell r="K15259">
            <v>0</v>
          </cell>
          <cell r="L15259">
            <v>0</v>
          </cell>
          <cell r="M15259" t="str">
            <v>F</v>
          </cell>
          <cell r="N15259">
            <v>3</v>
          </cell>
        </row>
        <row r="15260">
          <cell r="I15260" t="str">
            <v>T</v>
          </cell>
          <cell r="J15260">
            <v>292</v>
          </cell>
          <cell r="K15260">
            <v>292</v>
          </cell>
          <cell r="L15260">
            <v>876</v>
          </cell>
          <cell r="M15260" t="str">
            <v>F</v>
          </cell>
          <cell r="N15260">
            <v>3</v>
          </cell>
        </row>
        <row r="15261">
          <cell r="G15261" t="str">
            <v>GR-2018/11-0034</v>
          </cell>
        </row>
        <row r="15261">
          <cell r="I15261" t="str">
            <v>F</v>
          </cell>
          <cell r="J15261">
            <v>226.67</v>
          </cell>
          <cell r="K15261">
            <v>226.67</v>
          </cell>
          <cell r="L15261">
            <v>226.67</v>
          </cell>
          <cell r="M15261" t="str">
            <v>T</v>
          </cell>
          <cell r="N15261">
            <v>1</v>
          </cell>
        </row>
        <row r="15262">
          <cell r="G15262" t="str">
            <v>SPO-2018/12-0002, SPO-2019/01-0058</v>
          </cell>
        </row>
        <row r="15262">
          <cell r="I15262" t="str">
            <v>F</v>
          </cell>
          <cell r="J15262">
            <v>48417</v>
          </cell>
          <cell r="K15262">
            <v>48417</v>
          </cell>
          <cell r="L15262">
            <v>145251</v>
          </cell>
          <cell r="M15262" t="str">
            <v>F</v>
          </cell>
          <cell r="N15262">
            <v>3</v>
          </cell>
        </row>
        <row r="15263">
          <cell r="G15263" t="str">
            <v>SPO-2019/01-0021, SPO-2019/01-0074</v>
          </cell>
        </row>
        <row r="15263">
          <cell r="I15263" t="str">
            <v>F</v>
          </cell>
          <cell r="J15263">
            <v>14730.72</v>
          </cell>
          <cell r="K15263">
            <v>14730.72</v>
          </cell>
          <cell r="L15263">
            <v>44192.16</v>
          </cell>
          <cell r="M15263" t="str">
            <v>F</v>
          </cell>
          <cell r="N15263">
            <v>3</v>
          </cell>
        </row>
        <row r="15264">
          <cell r="G15264" t="str">
            <v>SPO-2019/01-0049, SPO-2019/01-0047</v>
          </cell>
        </row>
        <row r="15264">
          <cell r="I15264" t="str">
            <v>F</v>
          </cell>
          <cell r="J15264">
            <v>18364.08</v>
          </cell>
          <cell r="K15264">
            <v>18364.08</v>
          </cell>
          <cell r="L15264">
            <v>55092.24</v>
          </cell>
          <cell r="M15264" t="str">
            <v>F</v>
          </cell>
          <cell r="N15264">
            <v>3</v>
          </cell>
        </row>
        <row r="15265">
          <cell r="G15265" t="str">
            <v>SPO-2019/07-0001, SPO-2019/07-0011, SPO-2019/08-0021, SPO-2019/01-0060, SPO-2019/01-0062</v>
          </cell>
        </row>
        <row r="15265">
          <cell r="I15265" t="str">
            <v>F</v>
          </cell>
          <cell r="J15265">
            <v>42208.62</v>
          </cell>
          <cell r="K15265">
            <v>42208.62</v>
          </cell>
          <cell r="L15265">
            <v>126625.86</v>
          </cell>
          <cell r="M15265" t="str">
            <v>F</v>
          </cell>
          <cell r="N15265">
            <v>3</v>
          </cell>
        </row>
        <row r="15266">
          <cell r="G15266" t="str">
            <v>SPO-2019/01-0102, SPO-2018/11-0035, SPO-2019/01-0072, SPO-2019/01-0034</v>
          </cell>
        </row>
        <row r="15266">
          <cell r="I15266" t="str">
            <v>F</v>
          </cell>
          <cell r="J15266">
            <v>25506.6</v>
          </cell>
          <cell r="K15266">
            <v>25506.6</v>
          </cell>
          <cell r="L15266">
            <v>76519.8</v>
          </cell>
          <cell r="M15266" t="str">
            <v>F</v>
          </cell>
          <cell r="N15266">
            <v>3</v>
          </cell>
        </row>
        <row r="15267">
          <cell r="I15267" t="str">
            <v>F</v>
          </cell>
          <cell r="J15267">
            <v>0</v>
          </cell>
          <cell r="K15267">
            <v>0</v>
          </cell>
          <cell r="L15267">
            <v>0</v>
          </cell>
          <cell r="M15267" t="str">
            <v>F</v>
          </cell>
          <cell r="N15267">
            <v>3</v>
          </cell>
        </row>
        <row r="15268">
          <cell r="G15268" t="str">
            <v>SPO-2018/11-0030</v>
          </cell>
        </row>
        <row r="15268">
          <cell r="I15268" t="str">
            <v>F</v>
          </cell>
          <cell r="J15268">
            <v>0</v>
          </cell>
          <cell r="K15268">
            <v>0</v>
          </cell>
          <cell r="L15268">
            <v>0</v>
          </cell>
          <cell r="M15268" t="str">
            <v>F</v>
          </cell>
          <cell r="N15268">
            <v>3</v>
          </cell>
        </row>
        <row r="15269">
          <cell r="G15269" t="str">
            <v>GR-2018/11-0033</v>
          </cell>
        </row>
        <row r="15269">
          <cell r="I15269" t="str">
            <v>F</v>
          </cell>
          <cell r="J15269">
            <v>1238.1</v>
          </cell>
          <cell r="K15269">
            <v>1238.1</v>
          </cell>
          <cell r="L15269">
            <v>1238.1</v>
          </cell>
          <cell r="M15269" t="str">
            <v>T</v>
          </cell>
          <cell r="N15269">
            <v>1</v>
          </cell>
        </row>
        <row r="15270">
          <cell r="G15270" t="str">
            <v>GR-2018/11-0027</v>
          </cell>
        </row>
        <row r="15270">
          <cell r="I15270" t="str">
            <v>F</v>
          </cell>
          <cell r="J15270">
            <v>1942.08</v>
          </cell>
          <cell r="K15270">
            <v>1942.08</v>
          </cell>
          <cell r="L15270">
            <v>1942.08</v>
          </cell>
          <cell r="M15270" t="str">
            <v>T</v>
          </cell>
          <cell r="N15270">
            <v>1</v>
          </cell>
        </row>
        <row r="15271">
          <cell r="G15271" t="str">
            <v>GR-2018/11-0026</v>
          </cell>
        </row>
        <row r="15271">
          <cell r="I15271" t="str">
            <v>F</v>
          </cell>
          <cell r="J15271">
            <v>4052.5</v>
          </cell>
          <cell r="K15271">
            <v>4052.5</v>
          </cell>
          <cell r="L15271">
            <v>4052.5</v>
          </cell>
          <cell r="M15271" t="str">
            <v>T</v>
          </cell>
          <cell r="N15271">
            <v>1</v>
          </cell>
        </row>
        <row r="15272">
          <cell r="G15272" t="str">
            <v>GR-2018/11-0025</v>
          </cell>
        </row>
        <row r="15272">
          <cell r="I15272" t="str">
            <v>F</v>
          </cell>
          <cell r="J15272">
            <v>149.32</v>
          </cell>
          <cell r="K15272">
            <v>149.32</v>
          </cell>
          <cell r="L15272">
            <v>149.32</v>
          </cell>
          <cell r="M15272" t="str">
            <v>T</v>
          </cell>
          <cell r="N15272">
            <v>1</v>
          </cell>
        </row>
        <row r="15273">
          <cell r="I15273" t="str">
            <v>T</v>
          </cell>
          <cell r="J15273">
            <v>0</v>
          </cell>
          <cell r="K15273">
            <v>0</v>
          </cell>
          <cell r="L15273">
            <v>0</v>
          </cell>
          <cell r="M15273" t="str">
            <v>F</v>
          </cell>
          <cell r="N15273">
            <v>1</v>
          </cell>
        </row>
        <row r="15274">
          <cell r="G15274" t="str">
            <v>SPO-2019/03-0013, SPO-2019/02-0003, SPO-2019/01-0021</v>
          </cell>
        </row>
        <row r="15274">
          <cell r="I15274" t="str">
            <v>F</v>
          </cell>
          <cell r="J15274">
            <v>49833.6</v>
          </cell>
          <cell r="K15274">
            <v>49833.6</v>
          </cell>
          <cell r="L15274">
            <v>149500.8</v>
          </cell>
          <cell r="M15274" t="str">
            <v>F</v>
          </cell>
          <cell r="N15274">
            <v>3</v>
          </cell>
        </row>
        <row r="15275">
          <cell r="G15275" t="str">
            <v>SPO-2019/01-0047, SPO-2018/11-0020</v>
          </cell>
        </row>
        <row r="15275">
          <cell r="I15275" t="str">
            <v>F</v>
          </cell>
          <cell r="J15275">
            <v>226.35</v>
          </cell>
          <cell r="K15275">
            <v>226.35</v>
          </cell>
          <cell r="L15275">
            <v>679.05</v>
          </cell>
          <cell r="M15275" t="str">
            <v>F</v>
          </cell>
          <cell r="N15275">
            <v>3</v>
          </cell>
        </row>
        <row r="15276">
          <cell r="G15276" t="str">
            <v>GR-2018/11-0005</v>
          </cell>
        </row>
        <row r="15276">
          <cell r="I15276" t="str">
            <v>F</v>
          </cell>
          <cell r="J15276">
            <v>235</v>
          </cell>
          <cell r="K15276">
            <v>235</v>
          </cell>
          <cell r="L15276">
            <v>235</v>
          </cell>
          <cell r="M15276" t="str">
            <v>F</v>
          </cell>
          <cell r="N15276">
            <v>1</v>
          </cell>
        </row>
        <row r="15277">
          <cell r="F15277" t="str">
            <v>FSCU8956012</v>
          </cell>
          <cell r="G15277" t="str">
            <v>GR-2018/11-0031</v>
          </cell>
          <cell r="H15277" t="str">
            <v>201807-S0001, 201802-S0001, 201810-S0014, 201808-S0020, 201709-S0025, 201809-S0016, 201806-S0047</v>
          </cell>
          <cell r="I15277" t="str">
            <v>F</v>
          </cell>
          <cell r="J15277">
            <v>35749.76</v>
          </cell>
          <cell r="K15277">
            <v>35749.76</v>
          </cell>
          <cell r="L15277">
            <v>149980.97</v>
          </cell>
          <cell r="M15277" t="str">
            <v>F</v>
          </cell>
          <cell r="N15277">
            <v>4.1953</v>
          </cell>
        </row>
        <row r="15278">
          <cell r="G15278" t="str">
            <v>GR-2018/11-0024</v>
          </cell>
        </row>
        <row r="15278">
          <cell r="I15278" t="str">
            <v>F</v>
          </cell>
          <cell r="J15278">
            <v>708.23</v>
          </cell>
          <cell r="K15278">
            <v>708.23</v>
          </cell>
          <cell r="L15278">
            <v>708.23</v>
          </cell>
          <cell r="M15278" t="str">
            <v>T</v>
          </cell>
          <cell r="N15278">
            <v>1</v>
          </cell>
        </row>
        <row r="15279">
          <cell r="G15279" t="str">
            <v>SPO-2019/01-0036, SPO-2019/01-0015</v>
          </cell>
        </row>
        <row r="15279">
          <cell r="I15279" t="str">
            <v>F</v>
          </cell>
          <cell r="J15279">
            <v>14740</v>
          </cell>
          <cell r="K15279">
            <v>14740</v>
          </cell>
          <cell r="L15279">
            <v>44220</v>
          </cell>
          <cell r="M15279" t="str">
            <v>F</v>
          </cell>
          <cell r="N15279">
            <v>3</v>
          </cell>
        </row>
        <row r="15280">
          <cell r="F15280" t="str">
            <v>CBHU9572781</v>
          </cell>
          <cell r="G15280" t="str">
            <v>GR-2018/11-0002</v>
          </cell>
          <cell r="H15280" t="str">
            <v>201807-S0011, 201809-S0020, 201809-S0032, 201810-S0044</v>
          </cell>
          <cell r="I15280" t="str">
            <v>F</v>
          </cell>
          <cell r="J15280">
            <v>17880.9</v>
          </cell>
          <cell r="K15280">
            <v>17880.9</v>
          </cell>
          <cell r="L15280">
            <v>17880.9</v>
          </cell>
          <cell r="M15280" t="str">
            <v>F</v>
          </cell>
          <cell r="N15280">
            <v>1</v>
          </cell>
        </row>
        <row r="15281">
          <cell r="G15281" t="str">
            <v>SPO-2019/01-0029, SPO-2019/01-0077, SPO-2019/01-0009</v>
          </cell>
        </row>
        <row r="15281">
          <cell r="I15281" t="str">
            <v>F</v>
          </cell>
          <cell r="J15281">
            <v>0</v>
          </cell>
          <cell r="K15281">
            <v>0</v>
          </cell>
          <cell r="L15281">
            <v>0</v>
          </cell>
          <cell r="M15281" t="str">
            <v>F</v>
          </cell>
          <cell r="N15281">
            <v>3</v>
          </cell>
        </row>
        <row r="15282">
          <cell r="G15282" t="str">
            <v>GR-2018/10-0068</v>
          </cell>
        </row>
        <row r="15282">
          <cell r="I15282" t="str">
            <v>F</v>
          </cell>
          <cell r="J15282">
            <v>185.71</v>
          </cell>
          <cell r="K15282">
            <v>185.71</v>
          </cell>
          <cell r="L15282">
            <v>185.71</v>
          </cell>
          <cell r="M15282" t="str">
            <v>F</v>
          </cell>
          <cell r="N15282">
            <v>1</v>
          </cell>
        </row>
        <row r="15283">
          <cell r="G15283" t="str">
            <v>SPO-2019/01-0020, SPO-2019/01-0095</v>
          </cell>
        </row>
        <row r="15283">
          <cell r="I15283" t="str">
            <v>F</v>
          </cell>
          <cell r="J15283">
            <v>90649.48</v>
          </cell>
          <cell r="K15283">
            <v>90649.48</v>
          </cell>
          <cell r="L15283">
            <v>271948.44</v>
          </cell>
          <cell r="M15283" t="str">
            <v>F</v>
          </cell>
          <cell r="N15283">
            <v>3</v>
          </cell>
        </row>
        <row r="15284">
          <cell r="G15284" t="str">
            <v>SPO-2019/01-0014, SPO-2019/01-0021, SPO-2019/01-0074, SPO-2019/02-0003</v>
          </cell>
        </row>
        <row r="15284">
          <cell r="I15284" t="str">
            <v>F</v>
          </cell>
          <cell r="J15284">
            <v>45272.28</v>
          </cell>
          <cell r="K15284">
            <v>45272.28</v>
          </cell>
          <cell r="L15284">
            <v>135816.84</v>
          </cell>
          <cell r="M15284" t="str">
            <v>F</v>
          </cell>
          <cell r="N15284">
            <v>3</v>
          </cell>
        </row>
        <row r="15285">
          <cell r="G15285" t="str">
            <v>SPO-2019/01-0074, SPO-2018/11-0031, SPO-2019/02-0003, SPO-2019/01-0021</v>
          </cell>
        </row>
        <row r="15285">
          <cell r="I15285" t="str">
            <v>F</v>
          </cell>
          <cell r="J15285">
            <v>164730.62</v>
          </cell>
          <cell r="K15285">
            <v>164730.62</v>
          </cell>
          <cell r="L15285">
            <v>494191.86</v>
          </cell>
          <cell r="M15285" t="str">
            <v>F</v>
          </cell>
          <cell r="N15285">
            <v>3</v>
          </cell>
        </row>
        <row r="15286">
          <cell r="G15286" t="str">
            <v>SPO-2019/01-0024</v>
          </cell>
        </row>
        <row r="15286">
          <cell r="I15286" t="str">
            <v>F</v>
          </cell>
          <cell r="J15286">
            <v>15109.48</v>
          </cell>
          <cell r="K15286">
            <v>15109.48</v>
          </cell>
          <cell r="L15286">
            <v>45328.44</v>
          </cell>
          <cell r="M15286" t="str">
            <v>F</v>
          </cell>
          <cell r="N15286">
            <v>3</v>
          </cell>
        </row>
        <row r="15287">
          <cell r="F15287" t="str">
            <v>GAOU6155485</v>
          </cell>
          <cell r="G15287" t="str">
            <v>GR-2018/11-0003</v>
          </cell>
          <cell r="H15287" t="str">
            <v>201809-S0046, 201809-S0044, 201808-S0019, 201806-S0038, 201807-S0049, 201808-S0024, 201810-S0001</v>
          </cell>
          <cell r="I15287" t="str">
            <v>F</v>
          </cell>
          <cell r="J15287">
            <v>73340.23</v>
          </cell>
          <cell r="K15287">
            <v>73340.23</v>
          </cell>
          <cell r="L15287">
            <v>73340.23</v>
          </cell>
          <cell r="M15287" t="str">
            <v>F</v>
          </cell>
          <cell r="N15287">
            <v>1</v>
          </cell>
        </row>
        <row r="15288">
          <cell r="G15288" t="str">
            <v>SPO-2018/11-0026, SPO-2019/02-0006</v>
          </cell>
        </row>
        <row r="15288">
          <cell r="I15288" t="str">
            <v>F</v>
          </cell>
          <cell r="J15288">
            <v>0</v>
          </cell>
          <cell r="K15288">
            <v>0</v>
          </cell>
          <cell r="L15288">
            <v>0</v>
          </cell>
          <cell r="M15288" t="str">
            <v>F</v>
          </cell>
          <cell r="N15288">
            <v>3</v>
          </cell>
        </row>
        <row r="15289">
          <cell r="G15289" t="str">
            <v>GR-2018/11-0028</v>
          </cell>
        </row>
        <row r="15289">
          <cell r="I15289" t="str">
            <v>F</v>
          </cell>
          <cell r="J15289">
            <v>3116.4</v>
          </cell>
          <cell r="K15289">
            <v>3116.4</v>
          </cell>
          <cell r="L15289">
            <v>3116.4</v>
          </cell>
          <cell r="M15289" t="str">
            <v>F</v>
          </cell>
          <cell r="N15289">
            <v>1</v>
          </cell>
        </row>
        <row r="15290">
          <cell r="I15290" t="str">
            <v>T</v>
          </cell>
          <cell r="J15290">
            <v>0</v>
          </cell>
          <cell r="K15290">
            <v>0</v>
          </cell>
          <cell r="L15290">
            <v>0</v>
          </cell>
          <cell r="M15290" t="str">
            <v>F</v>
          </cell>
          <cell r="N15290">
            <v>3</v>
          </cell>
        </row>
        <row r="15291">
          <cell r="G15291" t="str">
            <v>GR-2018/10-0070</v>
          </cell>
        </row>
        <row r="15291">
          <cell r="I15291" t="str">
            <v>F</v>
          </cell>
          <cell r="J15291">
            <v>689.04</v>
          </cell>
          <cell r="K15291">
            <v>689.04</v>
          </cell>
          <cell r="L15291">
            <v>689.04</v>
          </cell>
          <cell r="M15291" t="str">
            <v>F</v>
          </cell>
          <cell r="N15291">
            <v>1</v>
          </cell>
        </row>
        <row r="15292">
          <cell r="F15292" t="str">
            <v>DFSU6195032</v>
          </cell>
          <cell r="G15292" t="str">
            <v>GR-2018/10-0065</v>
          </cell>
          <cell r="H15292" t="str">
            <v>201810-S0029, 201807-S0011, 201807-S0007, 201809-S0032, 201809-S0020, 201807-S0071</v>
          </cell>
          <cell r="I15292" t="str">
            <v>F</v>
          </cell>
          <cell r="J15292">
            <v>19011.45</v>
          </cell>
          <cell r="K15292">
            <v>19011.45</v>
          </cell>
          <cell r="L15292">
            <v>79758.74</v>
          </cell>
          <cell r="M15292" t="str">
            <v>F</v>
          </cell>
          <cell r="N15292">
            <v>4.1953</v>
          </cell>
        </row>
        <row r="15293">
          <cell r="G15293" t="str">
            <v>SPO-2018/12-0004</v>
          </cell>
        </row>
        <row r="15293">
          <cell r="I15293" t="str">
            <v>F</v>
          </cell>
          <cell r="J15293">
            <v>11877</v>
          </cell>
          <cell r="K15293">
            <v>11877</v>
          </cell>
          <cell r="L15293">
            <v>35631</v>
          </cell>
          <cell r="M15293" t="str">
            <v>F</v>
          </cell>
          <cell r="N15293">
            <v>3</v>
          </cell>
        </row>
        <row r="15294">
          <cell r="G15294" t="str">
            <v>SPO-2018/12-0010, SPO-2019/01-0007</v>
          </cell>
        </row>
        <row r="15294">
          <cell r="I15294" t="str">
            <v>F</v>
          </cell>
          <cell r="J15294">
            <v>2582.76</v>
          </cell>
          <cell r="K15294">
            <v>2582.76</v>
          </cell>
          <cell r="L15294">
            <v>7748.28</v>
          </cell>
          <cell r="M15294" t="str">
            <v>F</v>
          </cell>
          <cell r="N15294">
            <v>3</v>
          </cell>
        </row>
        <row r="15295">
          <cell r="F15295" t="str">
            <v>WBPU7022578</v>
          </cell>
          <cell r="G15295" t="str">
            <v>GR-2018/10-0064</v>
          </cell>
          <cell r="H15295" t="str">
            <v>201810-S0014, 201806-S0047, 201807-S0001, 201809-S0016</v>
          </cell>
          <cell r="I15295" t="str">
            <v>F</v>
          </cell>
          <cell r="J15295">
            <v>78283.89</v>
          </cell>
          <cell r="K15295">
            <v>78283.89</v>
          </cell>
          <cell r="L15295">
            <v>78283.89</v>
          </cell>
          <cell r="M15295" t="str">
            <v>F</v>
          </cell>
          <cell r="N15295">
            <v>1</v>
          </cell>
        </row>
        <row r="15296">
          <cell r="G15296" t="str">
            <v>SPO-2018/11-0026</v>
          </cell>
        </row>
        <row r="15296">
          <cell r="I15296" t="str">
            <v>F</v>
          </cell>
          <cell r="J15296">
            <v>0</v>
          </cell>
          <cell r="K15296">
            <v>0</v>
          </cell>
          <cell r="L15296">
            <v>0</v>
          </cell>
          <cell r="M15296" t="str">
            <v>F</v>
          </cell>
          <cell r="N15296">
            <v>3</v>
          </cell>
        </row>
        <row r="15297">
          <cell r="F15297" t="str">
            <v>SEGU5547535</v>
          </cell>
          <cell r="G15297" t="str">
            <v>GR-2018/10-0063</v>
          </cell>
          <cell r="H15297" t="str">
            <v>201806-S0025, 201807-S0005-02, 201807-S0011, 201808-S0025, 201809-S0020, 201809-S0032, 201809-S0025, 201809-S0050, 201807-S0071, 201809-S0017-03, 201809-S0041</v>
          </cell>
          <cell r="I15297" t="str">
            <v>F</v>
          </cell>
          <cell r="J15297">
            <v>25738.33</v>
          </cell>
          <cell r="K15297">
            <v>25738.33</v>
          </cell>
          <cell r="L15297">
            <v>107686.6</v>
          </cell>
          <cell r="M15297" t="str">
            <v>F</v>
          </cell>
          <cell r="N15297">
            <v>4.1839</v>
          </cell>
        </row>
        <row r="15298">
          <cell r="I15298" t="str">
            <v>T</v>
          </cell>
          <cell r="J15298">
            <v>887.14</v>
          </cell>
          <cell r="K15298">
            <v>887.14</v>
          </cell>
          <cell r="L15298">
            <v>2661.42</v>
          </cell>
          <cell r="M15298" t="str">
            <v>F</v>
          </cell>
          <cell r="N15298">
            <v>3</v>
          </cell>
        </row>
        <row r="15299">
          <cell r="G15299" t="str">
            <v>SPO-2019/04-0022, SPO-2019/05-0003, SPO-2019/04-0002, SPO-2019/03-0016, SPO-2019/05-0010</v>
          </cell>
        </row>
        <row r="15299">
          <cell r="I15299" t="str">
            <v>F</v>
          </cell>
          <cell r="J15299">
            <v>26240</v>
          </cell>
          <cell r="K15299">
            <v>26240</v>
          </cell>
          <cell r="L15299">
            <v>78720</v>
          </cell>
          <cell r="M15299" t="str">
            <v>F</v>
          </cell>
          <cell r="N15299">
            <v>3</v>
          </cell>
        </row>
        <row r="15300">
          <cell r="G15300" t="str">
            <v>GR-2018/10-0069</v>
          </cell>
        </row>
        <row r="15300">
          <cell r="I15300" t="str">
            <v>F</v>
          </cell>
          <cell r="J15300">
            <v>125.36</v>
          </cell>
          <cell r="K15300">
            <v>125.36</v>
          </cell>
          <cell r="L15300">
            <v>125.36</v>
          </cell>
          <cell r="M15300" t="str">
            <v>F</v>
          </cell>
          <cell r="N15300">
            <v>1</v>
          </cell>
        </row>
        <row r="15301">
          <cell r="G15301" t="str">
            <v>GR-2018/10-0078</v>
          </cell>
        </row>
        <row r="15301">
          <cell r="I15301" t="str">
            <v>F</v>
          </cell>
          <cell r="J15301">
            <v>185.71</v>
          </cell>
          <cell r="K15301">
            <v>185.71</v>
          </cell>
          <cell r="L15301">
            <v>185.71</v>
          </cell>
          <cell r="M15301" t="str">
            <v>F</v>
          </cell>
          <cell r="N15301">
            <v>1</v>
          </cell>
        </row>
        <row r="15302">
          <cell r="G15302" t="str">
            <v>SPO-2019/01-0020</v>
          </cell>
        </row>
        <row r="15302">
          <cell r="I15302" t="str">
            <v>F</v>
          </cell>
          <cell r="J15302">
            <v>25238.4</v>
          </cell>
          <cell r="K15302">
            <v>25238.4</v>
          </cell>
          <cell r="L15302">
            <v>75715.2</v>
          </cell>
          <cell r="M15302" t="str">
            <v>F</v>
          </cell>
          <cell r="N15302">
            <v>3</v>
          </cell>
        </row>
        <row r="15303">
          <cell r="G15303" t="str">
            <v>SPO-2018/12-0021, SPO-2018/12-0015</v>
          </cell>
        </row>
        <row r="15303">
          <cell r="I15303" t="str">
            <v>F</v>
          </cell>
          <cell r="J15303">
            <v>0</v>
          </cell>
          <cell r="K15303">
            <v>0</v>
          </cell>
          <cell r="L15303">
            <v>0</v>
          </cell>
          <cell r="M15303" t="str">
            <v>F</v>
          </cell>
          <cell r="N15303">
            <v>1</v>
          </cell>
        </row>
        <row r="15304">
          <cell r="G15304" t="str">
            <v>SPO-2019/01-0095, SPO-2019/01-0020, SPO-2019/03-0018</v>
          </cell>
        </row>
        <row r="15304">
          <cell r="I15304" t="str">
            <v>F</v>
          </cell>
          <cell r="J15304">
            <v>133306.93</v>
          </cell>
          <cell r="K15304">
            <v>133306.93</v>
          </cell>
          <cell r="L15304">
            <v>399920.79</v>
          </cell>
          <cell r="M15304" t="str">
            <v>F</v>
          </cell>
          <cell r="N15304">
            <v>3</v>
          </cell>
        </row>
        <row r="15305">
          <cell r="G15305" t="str">
            <v>SPO-2019/01-0056, SPO-2019/01-0068, SPO-2019/01-0027</v>
          </cell>
        </row>
        <row r="15305">
          <cell r="I15305" t="str">
            <v>F</v>
          </cell>
          <cell r="J15305">
            <v>108810.42</v>
          </cell>
          <cell r="K15305">
            <v>108810.42</v>
          </cell>
          <cell r="L15305">
            <v>326431.26</v>
          </cell>
          <cell r="M15305" t="str">
            <v>F</v>
          </cell>
          <cell r="N15305">
            <v>3</v>
          </cell>
        </row>
        <row r="15306">
          <cell r="G15306" t="str">
            <v>SPO-2019/01-0025</v>
          </cell>
        </row>
        <row r="15306">
          <cell r="I15306" t="str">
            <v>F</v>
          </cell>
          <cell r="J15306">
            <v>17388</v>
          </cell>
          <cell r="K15306">
            <v>17388</v>
          </cell>
          <cell r="L15306">
            <v>52164</v>
          </cell>
          <cell r="M15306" t="str">
            <v>F</v>
          </cell>
          <cell r="N15306">
            <v>3</v>
          </cell>
        </row>
        <row r="15307">
          <cell r="G15307" t="str">
            <v>SPO-2018/12-0002</v>
          </cell>
        </row>
        <row r="15307">
          <cell r="I15307" t="str">
            <v>F</v>
          </cell>
          <cell r="J15307">
            <v>5869.6</v>
          </cell>
          <cell r="K15307">
            <v>5869.6</v>
          </cell>
          <cell r="L15307">
            <v>17608.8</v>
          </cell>
          <cell r="M15307" t="str">
            <v>F</v>
          </cell>
          <cell r="N15307">
            <v>3</v>
          </cell>
        </row>
        <row r="15308">
          <cell r="G15308" t="str">
            <v>SPO-2019/01-0077, SPO-2019/01-0029</v>
          </cell>
        </row>
        <row r="15308">
          <cell r="I15308" t="str">
            <v>F</v>
          </cell>
          <cell r="J15308">
            <v>58084.3</v>
          </cell>
          <cell r="K15308">
            <v>58084.3</v>
          </cell>
          <cell r="L15308">
            <v>174252.9</v>
          </cell>
          <cell r="M15308" t="str">
            <v>F</v>
          </cell>
          <cell r="N15308">
            <v>3</v>
          </cell>
        </row>
        <row r="15309">
          <cell r="G15309" t="str">
            <v>SPO-2019/01-0074, SPO-2019/04-0038, SPO-2019/01-0021, SPO-2018/11-0031</v>
          </cell>
        </row>
        <row r="15309">
          <cell r="I15309" t="str">
            <v>F</v>
          </cell>
          <cell r="J15309">
            <v>116138.88</v>
          </cell>
          <cell r="K15309">
            <v>116138.88</v>
          </cell>
          <cell r="L15309">
            <v>348416.64</v>
          </cell>
          <cell r="M15309" t="str">
            <v>F</v>
          </cell>
          <cell r="N15309">
            <v>3</v>
          </cell>
        </row>
        <row r="15310">
          <cell r="G15310" t="str">
            <v>SPO-2019/02-0009, SPO-2018/11-0024</v>
          </cell>
        </row>
        <row r="15310">
          <cell r="I15310" t="str">
            <v>F</v>
          </cell>
          <cell r="J15310">
            <v>0</v>
          </cell>
          <cell r="K15310">
            <v>0</v>
          </cell>
          <cell r="L15310">
            <v>0</v>
          </cell>
          <cell r="M15310" t="str">
            <v>F</v>
          </cell>
          <cell r="N15310">
            <v>3</v>
          </cell>
        </row>
        <row r="15311">
          <cell r="G15311" t="str">
            <v>SPO-2018/12-0020, SPO-2019/01-0045, SPO-2018/12-0013</v>
          </cell>
        </row>
        <row r="15311">
          <cell r="I15311" t="str">
            <v>F</v>
          </cell>
          <cell r="J15311">
            <v>31690</v>
          </cell>
          <cell r="K15311">
            <v>31690</v>
          </cell>
          <cell r="L15311">
            <v>95070</v>
          </cell>
          <cell r="M15311" t="str">
            <v>F</v>
          </cell>
          <cell r="N15311">
            <v>3</v>
          </cell>
        </row>
        <row r="15312">
          <cell r="G15312" t="str">
            <v>GR-2018/11-0068</v>
          </cell>
        </row>
        <row r="15312">
          <cell r="I15312" t="str">
            <v>F</v>
          </cell>
          <cell r="J15312">
            <v>3400</v>
          </cell>
          <cell r="K15312">
            <v>3400</v>
          </cell>
          <cell r="L15312">
            <v>3400</v>
          </cell>
          <cell r="M15312" t="str">
            <v>F</v>
          </cell>
          <cell r="N15312">
            <v>1</v>
          </cell>
        </row>
        <row r="15313">
          <cell r="I15313" t="str">
            <v>F</v>
          </cell>
          <cell r="J15313">
            <v>0</v>
          </cell>
          <cell r="K15313">
            <v>0</v>
          </cell>
          <cell r="L15313">
            <v>0</v>
          </cell>
          <cell r="M15313" t="str">
            <v>F</v>
          </cell>
          <cell r="N15313">
            <v>3</v>
          </cell>
        </row>
        <row r="15314">
          <cell r="G15314" t="str">
            <v>SPO-2019/01-0042, SPO-2019/05-0052, SPO-2019/05-0037, SPO-2019/01-0006</v>
          </cell>
        </row>
        <row r="15314">
          <cell r="I15314" t="str">
            <v>F</v>
          </cell>
          <cell r="J15314">
            <v>30944.5</v>
          </cell>
          <cell r="K15314">
            <v>30944.5</v>
          </cell>
          <cell r="L15314">
            <v>92833.5</v>
          </cell>
          <cell r="M15314" t="str">
            <v>F</v>
          </cell>
          <cell r="N15314">
            <v>3</v>
          </cell>
        </row>
        <row r="15315">
          <cell r="G15315" t="str">
            <v>GR-2018/10-0076</v>
          </cell>
        </row>
        <row r="15315">
          <cell r="I15315" t="str">
            <v>F</v>
          </cell>
          <cell r="J15315">
            <v>145.5</v>
          </cell>
          <cell r="K15315">
            <v>145.5</v>
          </cell>
          <cell r="L15315">
            <v>145.5</v>
          </cell>
          <cell r="M15315" t="str">
            <v>F</v>
          </cell>
          <cell r="N15315">
            <v>1</v>
          </cell>
        </row>
        <row r="15316">
          <cell r="G15316" t="str">
            <v>SPO-2019/01-0012</v>
          </cell>
        </row>
        <row r="15316">
          <cell r="I15316" t="str">
            <v>F</v>
          </cell>
          <cell r="J15316">
            <v>14557.2</v>
          </cell>
          <cell r="K15316">
            <v>14557.2</v>
          </cell>
          <cell r="L15316">
            <v>43671.6</v>
          </cell>
          <cell r="M15316" t="str">
            <v>F</v>
          </cell>
          <cell r="N15316">
            <v>3</v>
          </cell>
        </row>
        <row r="15317">
          <cell r="G15317" t="str">
            <v>SPO-2018/12-0008, SPO-2019/01-0085, SPO-2019/01-0039</v>
          </cell>
        </row>
        <row r="15317">
          <cell r="I15317" t="str">
            <v>F</v>
          </cell>
          <cell r="J15317">
            <v>105875</v>
          </cell>
          <cell r="K15317">
            <v>105875</v>
          </cell>
          <cell r="L15317">
            <v>317625</v>
          </cell>
          <cell r="M15317" t="str">
            <v>F</v>
          </cell>
          <cell r="N15317">
            <v>3</v>
          </cell>
        </row>
        <row r="15318">
          <cell r="G15318" t="str">
            <v>SPO-2019/01-0015</v>
          </cell>
        </row>
        <row r="15318">
          <cell r="I15318" t="str">
            <v>F</v>
          </cell>
          <cell r="J15318">
            <v>1450</v>
          </cell>
          <cell r="K15318">
            <v>1450</v>
          </cell>
          <cell r="L15318">
            <v>4350</v>
          </cell>
          <cell r="M15318" t="str">
            <v>F</v>
          </cell>
          <cell r="N15318">
            <v>3</v>
          </cell>
        </row>
        <row r="15319">
          <cell r="G15319" t="str">
            <v>GR-2018/11-0023</v>
          </cell>
        </row>
        <row r="15319">
          <cell r="I15319" t="str">
            <v>F</v>
          </cell>
          <cell r="J15319">
            <v>119.76</v>
          </cell>
          <cell r="K15319">
            <v>119.76</v>
          </cell>
          <cell r="L15319">
            <v>119.76</v>
          </cell>
          <cell r="M15319" t="str">
            <v>T</v>
          </cell>
          <cell r="N15319">
            <v>1</v>
          </cell>
        </row>
        <row r="15320">
          <cell r="I15320" t="str">
            <v>F</v>
          </cell>
          <cell r="J15320">
            <v>0</v>
          </cell>
          <cell r="K15320">
            <v>0</v>
          </cell>
          <cell r="L15320">
            <v>0</v>
          </cell>
          <cell r="M15320" t="str">
            <v>F</v>
          </cell>
          <cell r="N15320">
            <v>3</v>
          </cell>
        </row>
        <row r="15321">
          <cell r="G15321" t="str">
            <v>SPO-2019/01-0009</v>
          </cell>
        </row>
        <row r="15321">
          <cell r="I15321" t="str">
            <v>F</v>
          </cell>
          <cell r="J15321">
            <v>5766</v>
          </cell>
          <cell r="K15321">
            <v>5766</v>
          </cell>
          <cell r="L15321">
            <v>17298</v>
          </cell>
          <cell r="M15321" t="str">
            <v>F</v>
          </cell>
          <cell r="N15321">
            <v>3</v>
          </cell>
        </row>
        <row r="15322">
          <cell r="G15322" t="str">
            <v>SPO-2019/01-0023</v>
          </cell>
        </row>
        <row r="15322">
          <cell r="I15322" t="str">
            <v>F</v>
          </cell>
          <cell r="J15322">
            <v>10015.2</v>
          </cell>
          <cell r="K15322">
            <v>10015.2</v>
          </cell>
          <cell r="L15322">
            <v>30045.6</v>
          </cell>
          <cell r="M15322" t="str">
            <v>F</v>
          </cell>
          <cell r="N15322">
            <v>3</v>
          </cell>
        </row>
        <row r="15323">
          <cell r="G15323" t="str">
            <v>SPO-2019/01-0074, SPO-2019/02-0003, SPO-2019/01-0014, SPO-2019/01-0021</v>
          </cell>
        </row>
        <row r="15323">
          <cell r="I15323" t="str">
            <v>F</v>
          </cell>
          <cell r="J15323">
            <v>37746.6</v>
          </cell>
          <cell r="K15323">
            <v>37746.6</v>
          </cell>
          <cell r="L15323">
            <v>113239.8</v>
          </cell>
          <cell r="M15323" t="str">
            <v>F</v>
          </cell>
          <cell r="N15323">
            <v>3</v>
          </cell>
        </row>
        <row r="15324">
          <cell r="G15324" t="str">
            <v>SPO-2018/11-0027</v>
          </cell>
        </row>
        <row r="15324">
          <cell r="I15324" t="str">
            <v>F</v>
          </cell>
          <cell r="J15324">
            <v>0</v>
          </cell>
          <cell r="K15324">
            <v>0</v>
          </cell>
          <cell r="L15324">
            <v>0</v>
          </cell>
          <cell r="M15324" t="str">
            <v>F</v>
          </cell>
          <cell r="N15324">
            <v>3</v>
          </cell>
        </row>
        <row r="15325">
          <cell r="G15325" t="str">
            <v>SPO-2018/12-0010</v>
          </cell>
        </row>
        <row r="15325">
          <cell r="I15325" t="str">
            <v>F</v>
          </cell>
          <cell r="J15325">
            <v>0</v>
          </cell>
          <cell r="K15325">
            <v>0</v>
          </cell>
          <cell r="L15325">
            <v>0</v>
          </cell>
          <cell r="M15325" t="str">
            <v>F</v>
          </cell>
          <cell r="N15325">
            <v>3</v>
          </cell>
        </row>
        <row r="15326">
          <cell r="G15326" t="str">
            <v>GR-2018/11-0001</v>
          </cell>
        </row>
        <row r="15326">
          <cell r="I15326" t="str">
            <v>F</v>
          </cell>
          <cell r="J15326">
            <v>360</v>
          </cell>
          <cell r="K15326">
            <v>360</v>
          </cell>
          <cell r="L15326">
            <v>360</v>
          </cell>
          <cell r="M15326" t="str">
            <v>F</v>
          </cell>
          <cell r="N15326">
            <v>1</v>
          </cell>
        </row>
        <row r="15327">
          <cell r="G15327" t="str">
            <v>SPO-2019/03-0021, SPO-2019/01-0087, SPO-2019/01-0019, SPO-2019/01-0016, SPO-2019/01-0005</v>
          </cell>
        </row>
        <row r="15327">
          <cell r="I15327" t="str">
            <v>F</v>
          </cell>
          <cell r="J15327">
            <v>0</v>
          </cell>
          <cell r="K15327">
            <v>0</v>
          </cell>
          <cell r="L15327">
            <v>0</v>
          </cell>
          <cell r="M15327" t="str">
            <v>F</v>
          </cell>
          <cell r="N15327">
            <v>3</v>
          </cell>
        </row>
        <row r="15328">
          <cell r="G15328" t="str">
            <v>GR-2018/10-0066</v>
          </cell>
        </row>
        <row r="15328">
          <cell r="I15328" t="str">
            <v>F</v>
          </cell>
          <cell r="J15328">
            <v>755.79</v>
          </cell>
          <cell r="K15328">
            <v>755.79</v>
          </cell>
          <cell r="L15328">
            <v>755.79</v>
          </cell>
          <cell r="M15328" t="str">
            <v>T</v>
          </cell>
          <cell r="N15328">
            <v>1</v>
          </cell>
        </row>
        <row r="15329">
          <cell r="G15329" t="str">
            <v>SPO-2019/10-0028, SPO-2019/07-0026, SPO-2020/06-0034, SPO-2019/04-0033, SPO-2019/03-0010, SPO-2019/12-0004, SPO-2019/11-0027, SPO-2019/04-0006, SPO-2020/08-0033</v>
          </cell>
        </row>
        <row r="15329">
          <cell r="I15329" t="str">
            <v>F</v>
          </cell>
          <cell r="J15329">
            <v>184127.3</v>
          </cell>
          <cell r="K15329">
            <v>184127.3</v>
          </cell>
          <cell r="L15329">
            <v>736509.2</v>
          </cell>
          <cell r="M15329" t="str">
            <v>F</v>
          </cell>
          <cell r="N15329">
            <v>4</v>
          </cell>
        </row>
        <row r="15330">
          <cell r="G15330" t="str">
            <v>SPO-2019/01-0083, SPO-2018/12-0009, SPO-2018/12-0007, SPO-2019/01-0018</v>
          </cell>
        </row>
        <row r="15330">
          <cell r="I15330" t="str">
            <v>F</v>
          </cell>
          <cell r="J15330">
            <v>45785.65</v>
          </cell>
          <cell r="K15330">
            <v>45785.65</v>
          </cell>
          <cell r="L15330">
            <v>137356.95</v>
          </cell>
          <cell r="M15330" t="str">
            <v>F</v>
          </cell>
          <cell r="N15330">
            <v>3</v>
          </cell>
        </row>
        <row r="15331">
          <cell r="G15331" t="str">
            <v>SPO-2019/01-0012</v>
          </cell>
        </row>
        <row r="15331">
          <cell r="I15331" t="str">
            <v>F</v>
          </cell>
          <cell r="J15331">
            <v>49902</v>
          </cell>
          <cell r="K15331">
            <v>49902</v>
          </cell>
          <cell r="L15331">
            <v>149706</v>
          </cell>
          <cell r="M15331" t="str">
            <v>F</v>
          </cell>
          <cell r="N15331">
            <v>3</v>
          </cell>
        </row>
        <row r="15332">
          <cell r="G15332" t="str">
            <v>SPO-2019/01-0038</v>
          </cell>
        </row>
        <row r="15332">
          <cell r="I15332" t="str">
            <v>F</v>
          </cell>
          <cell r="J15332">
            <v>16412</v>
          </cell>
          <cell r="K15332">
            <v>16412</v>
          </cell>
          <cell r="L15332">
            <v>49236</v>
          </cell>
          <cell r="M15332" t="str">
            <v>F</v>
          </cell>
          <cell r="N15332">
            <v>3</v>
          </cell>
        </row>
        <row r="15333">
          <cell r="G15333" t="str">
            <v>SPO-2019/01-0068</v>
          </cell>
        </row>
        <row r="15333">
          <cell r="I15333" t="str">
            <v>F</v>
          </cell>
          <cell r="J15333">
            <v>32333.2</v>
          </cell>
          <cell r="K15333">
            <v>32333.2</v>
          </cell>
          <cell r="L15333">
            <v>96999.6</v>
          </cell>
          <cell r="M15333" t="str">
            <v>F</v>
          </cell>
          <cell r="N15333">
            <v>3</v>
          </cell>
        </row>
        <row r="15334">
          <cell r="G15334" t="str">
            <v>SPO-2019/01-0003</v>
          </cell>
        </row>
        <row r="15334">
          <cell r="I15334" t="str">
            <v>F</v>
          </cell>
          <cell r="J15334">
            <v>5411.4</v>
          </cell>
          <cell r="K15334">
            <v>5411.4</v>
          </cell>
          <cell r="L15334">
            <v>16234.2</v>
          </cell>
          <cell r="M15334" t="str">
            <v>F</v>
          </cell>
          <cell r="N15334">
            <v>3</v>
          </cell>
        </row>
        <row r="15335">
          <cell r="I15335" t="str">
            <v>F</v>
          </cell>
          <cell r="J15335">
            <v>0</v>
          </cell>
          <cell r="K15335">
            <v>0</v>
          </cell>
          <cell r="L15335">
            <v>0</v>
          </cell>
          <cell r="M15335" t="str">
            <v>F</v>
          </cell>
          <cell r="N15335">
            <v>3</v>
          </cell>
        </row>
        <row r="15336">
          <cell r="G15336" t="str">
            <v>SPO-2019/01-0020</v>
          </cell>
        </row>
        <row r="15336">
          <cell r="I15336" t="str">
            <v>F</v>
          </cell>
          <cell r="J15336">
            <v>0</v>
          </cell>
          <cell r="K15336">
            <v>0</v>
          </cell>
          <cell r="L15336">
            <v>0</v>
          </cell>
          <cell r="M15336" t="str">
            <v>F</v>
          </cell>
          <cell r="N15336">
            <v>3</v>
          </cell>
        </row>
        <row r="15337">
          <cell r="G15337" t="str">
            <v>GR-2018/10-0067</v>
          </cell>
        </row>
        <row r="15337">
          <cell r="I15337" t="str">
            <v>F</v>
          </cell>
          <cell r="J15337">
            <v>2915.78</v>
          </cell>
          <cell r="K15337">
            <v>2915.78</v>
          </cell>
          <cell r="L15337">
            <v>2915.78</v>
          </cell>
          <cell r="M15337" t="str">
            <v>T</v>
          </cell>
          <cell r="N15337">
            <v>1</v>
          </cell>
        </row>
        <row r="15338">
          <cell r="G15338" t="str">
            <v>GR-2018/10-0062</v>
          </cell>
        </row>
        <row r="15338">
          <cell r="I15338" t="str">
            <v>F</v>
          </cell>
          <cell r="J15338">
            <v>26.53</v>
          </cell>
          <cell r="K15338">
            <v>26.53</v>
          </cell>
          <cell r="L15338">
            <v>26.53</v>
          </cell>
          <cell r="M15338" t="str">
            <v>F</v>
          </cell>
          <cell r="N15338">
            <v>1</v>
          </cell>
        </row>
        <row r="15339">
          <cell r="G15339" t="str">
            <v>SPO-2019/01-0011</v>
          </cell>
        </row>
        <row r="15339">
          <cell r="I15339" t="str">
            <v>F</v>
          </cell>
          <cell r="J15339">
            <v>5445</v>
          </cell>
          <cell r="K15339">
            <v>5445</v>
          </cell>
          <cell r="L15339">
            <v>16335</v>
          </cell>
          <cell r="M15339" t="str">
            <v>F</v>
          </cell>
          <cell r="N15339">
            <v>3</v>
          </cell>
        </row>
        <row r="15340">
          <cell r="G15340" t="str">
            <v>SPO-2019/01-0001, SPO-2019/01-0023</v>
          </cell>
        </row>
        <row r="15340">
          <cell r="I15340" t="str">
            <v>F</v>
          </cell>
          <cell r="J15340">
            <v>42327.77</v>
          </cell>
          <cell r="K15340">
            <v>42327.77</v>
          </cell>
          <cell r="L15340">
            <v>126983.31</v>
          </cell>
          <cell r="M15340" t="str">
            <v>F</v>
          </cell>
          <cell r="N15340">
            <v>3</v>
          </cell>
        </row>
        <row r="15341">
          <cell r="G15341" t="str">
            <v>SPO-2019/01-0021, SPO-2019/01-0014, SPO-2018/11-0031, SPO-2019/02-0003</v>
          </cell>
        </row>
        <row r="15341">
          <cell r="I15341" t="str">
            <v>F</v>
          </cell>
          <cell r="J15341">
            <v>14024.98</v>
          </cell>
          <cell r="K15341">
            <v>14024.98</v>
          </cell>
          <cell r="L15341">
            <v>42074.94</v>
          </cell>
          <cell r="M15341" t="str">
            <v>F</v>
          </cell>
          <cell r="N15341">
            <v>3</v>
          </cell>
        </row>
        <row r="15342">
          <cell r="I15342" t="str">
            <v>T</v>
          </cell>
          <cell r="J15342">
            <v>28477.2</v>
          </cell>
          <cell r="K15342">
            <v>28477.2</v>
          </cell>
          <cell r="L15342">
            <v>85431.6</v>
          </cell>
          <cell r="M15342" t="str">
            <v>F</v>
          </cell>
          <cell r="N15342">
            <v>3</v>
          </cell>
        </row>
        <row r="15343">
          <cell r="G15343" t="str">
            <v>SPO-2019/01-0043, SPO-2019/12-0052, SPO-2018/12-0014, SPO-2020/01-0034, SPO-2019/10-0032, SPO-2018/12-0020, SPO-2019/12-0018, SPO-2019/07-0008, SPO-2020/07-0008, SPO-2019/09-0025</v>
          </cell>
        </row>
        <row r="15343">
          <cell r="I15343" t="str">
            <v>F</v>
          </cell>
          <cell r="J15343">
            <v>74967.72</v>
          </cell>
          <cell r="K15343">
            <v>74967.72</v>
          </cell>
          <cell r="L15343">
            <v>299870.88</v>
          </cell>
          <cell r="M15343" t="str">
            <v>F</v>
          </cell>
          <cell r="N15343">
            <v>4</v>
          </cell>
        </row>
        <row r="15344">
          <cell r="G15344" t="str">
            <v>SPO-2018/11-0031, SPO-2019/01-0021, SPO-2019/01-0014</v>
          </cell>
        </row>
        <row r="15344">
          <cell r="I15344" t="str">
            <v>F</v>
          </cell>
          <cell r="J15344">
            <v>48619.2</v>
          </cell>
          <cell r="K15344">
            <v>48619.2</v>
          </cell>
          <cell r="L15344">
            <v>145857.6</v>
          </cell>
          <cell r="M15344" t="str">
            <v>F</v>
          </cell>
          <cell r="N15344">
            <v>3</v>
          </cell>
        </row>
        <row r="15345">
          <cell r="I15345" t="str">
            <v>T</v>
          </cell>
          <cell r="J15345">
            <v>0</v>
          </cell>
          <cell r="K15345">
            <v>0</v>
          </cell>
          <cell r="L15345">
            <v>0</v>
          </cell>
          <cell r="M15345" t="str">
            <v>F</v>
          </cell>
          <cell r="N15345">
            <v>3</v>
          </cell>
        </row>
        <row r="15346">
          <cell r="I15346" t="str">
            <v>F</v>
          </cell>
          <cell r="J15346">
            <v>0</v>
          </cell>
          <cell r="K15346">
            <v>0</v>
          </cell>
          <cell r="L15346">
            <v>0</v>
          </cell>
          <cell r="M15346" t="str">
            <v>F</v>
          </cell>
          <cell r="N15346">
            <v>3</v>
          </cell>
        </row>
        <row r="15347">
          <cell r="G15347" t="str">
            <v>SPO-2019/01-0020, SPO-2019/01-0095</v>
          </cell>
        </row>
        <row r="15347">
          <cell r="I15347" t="str">
            <v>F</v>
          </cell>
          <cell r="J15347">
            <v>0</v>
          </cell>
          <cell r="K15347">
            <v>0</v>
          </cell>
          <cell r="L15347">
            <v>0</v>
          </cell>
          <cell r="M15347" t="str">
            <v>F</v>
          </cell>
          <cell r="N15347">
            <v>3</v>
          </cell>
        </row>
        <row r="15348">
          <cell r="G15348" t="str">
            <v>SPO-2019/01-0041, SPO-2019/01-0018</v>
          </cell>
        </row>
        <row r="15348">
          <cell r="I15348" t="str">
            <v>F</v>
          </cell>
          <cell r="J15348">
            <v>4129.84</v>
          </cell>
          <cell r="K15348">
            <v>4129.84</v>
          </cell>
          <cell r="L15348">
            <v>12389.52</v>
          </cell>
          <cell r="M15348" t="str">
            <v>F</v>
          </cell>
          <cell r="N15348">
            <v>3</v>
          </cell>
        </row>
        <row r="15349">
          <cell r="G15349" t="str">
            <v>SPO-2018/11-0035</v>
          </cell>
        </row>
        <row r="15349">
          <cell r="I15349" t="str">
            <v>F</v>
          </cell>
          <cell r="J15349">
            <v>5796</v>
          </cell>
          <cell r="K15349">
            <v>5796</v>
          </cell>
          <cell r="L15349">
            <v>17388</v>
          </cell>
          <cell r="M15349" t="str">
            <v>F</v>
          </cell>
          <cell r="N15349">
            <v>3</v>
          </cell>
        </row>
        <row r="15350">
          <cell r="G15350" t="str">
            <v>SPO-2019/01-0014, SPO-2018/11-0031</v>
          </cell>
        </row>
        <row r="15350">
          <cell r="I15350" t="str">
            <v>F</v>
          </cell>
          <cell r="J15350">
            <v>18078.8</v>
          </cell>
          <cell r="K15350">
            <v>18078.8</v>
          </cell>
          <cell r="L15350">
            <v>75930.96</v>
          </cell>
          <cell r="M15350" t="str">
            <v>F</v>
          </cell>
          <cell r="N15350">
            <v>4.2</v>
          </cell>
        </row>
        <row r="15351">
          <cell r="G15351" t="str">
            <v>GR-2018/10-0061</v>
          </cell>
        </row>
        <row r="15351">
          <cell r="I15351" t="str">
            <v>F</v>
          </cell>
          <cell r="J15351">
            <v>53.84</v>
          </cell>
          <cell r="K15351">
            <v>53.84</v>
          </cell>
          <cell r="L15351">
            <v>53.84</v>
          </cell>
          <cell r="M15351" t="str">
            <v>T</v>
          </cell>
          <cell r="N15351">
            <v>1</v>
          </cell>
        </row>
        <row r="15352">
          <cell r="I15352" t="str">
            <v>T</v>
          </cell>
          <cell r="J15352">
            <v>14.33</v>
          </cell>
          <cell r="K15352">
            <v>14.33</v>
          </cell>
          <cell r="L15352">
            <v>14.33</v>
          </cell>
          <cell r="M15352" t="str">
            <v>T</v>
          </cell>
          <cell r="N15352">
            <v>1</v>
          </cell>
        </row>
        <row r="15353">
          <cell r="G15353" t="str">
            <v>GR-2018/10-0060</v>
          </cell>
        </row>
        <row r="15353">
          <cell r="I15353" t="str">
            <v>F</v>
          </cell>
          <cell r="J15353">
            <v>23.88</v>
          </cell>
          <cell r="K15353">
            <v>23.88</v>
          </cell>
          <cell r="L15353">
            <v>23.88</v>
          </cell>
          <cell r="M15353" t="str">
            <v>F</v>
          </cell>
          <cell r="N15353">
            <v>1</v>
          </cell>
        </row>
        <row r="15354">
          <cell r="G15354" t="str">
            <v>GR-2018/11-0093</v>
          </cell>
        </row>
        <row r="15354">
          <cell r="I15354" t="str">
            <v>F</v>
          </cell>
          <cell r="J15354">
            <v>395.2</v>
          </cell>
          <cell r="K15354">
            <v>395.2</v>
          </cell>
          <cell r="L15354">
            <v>395.2</v>
          </cell>
          <cell r="M15354" t="str">
            <v>F</v>
          </cell>
          <cell r="N15354">
            <v>1</v>
          </cell>
        </row>
        <row r="15355">
          <cell r="G15355" t="str">
            <v>GR-2018/10-0059</v>
          </cell>
        </row>
        <row r="15355">
          <cell r="I15355" t="str">
            <v>F</v>
          </cell>
          <cell r="J15355">
            <v>59.88</v>
          </cell>
          <cell r="K15355">
            <v>59.88</v>
          </cell>
          <cell r="L15355">
            <v>59.88</v>
          </cell>
          <cell r="M15355" t="str">
            <v>F</v>
          </cell>
          <cell r="N15355">
            <v>1</v>
          </cell>
        </row>
        <row r="15356">
          <cell r="G15356" t="str">
            <v>GR-2018/10-0058</v>
          </cell>
        </row>
        <row r="15356">
          <cell r="I15356" t="str">
            <v>F</v>
          </cell>
          <cell r="J15356">
            <v>62.68</v>
          </cell>
          <cell r="K15356">
            <v>62.68</v>
          </cell>
          <cell r="L15356">
            <v>62.68</v>
          </cell>
          <cell r="M15356" t="str">
            <v>F</v>
          </cell>
          <cell r="N15356">
            <v>1</v>
          </cell>
        </row>
        <row r="15357">
          <cell r="G15357" t="str">
            <v>SPO-2019/01-0004, SPO-2019/01-0017</v>
          </cell>
        </row>
        <row r="15357">
          <cell r="I15357" t="str">
            <v>F</v>
          </cell>
          <cell r="J15357">
            <v>2875</v>
          </cell>
          <cell r="K15357">
            <v>2875</v>
          </cell>
          <cell r="L15357">
            <v>8625</v>
          </cell>
          <cell r="M15357" t="str">
            <v>F</v>
          </cell>
          <cell r="N15357">
            <v>3</v>
          </cell>
        </row>
        <row r="15358">
          <cell r="I15358" t="str">
            <v>F</v>
          </cell>
          <cell r="J15358">
            <v>0</v>
          </cell>
          <cell r="K15358">
            <v>0</v>
          </cell>
          <cell r="L15358">
            <v>0</v>
          </cell>
          <cell r="M15358" t="str">
            <v>F</v>
          </cell>
          <cell r="N15358">
            <v>3</v>
          </cell>
        </row>
        <row r="15359">
          <cell r="I15359" t="str">
            <v>F</v>
          </cell>
          <cell r="J15359">
            <v>0</v>
          </cell>
          <cell r="K15359">
            <v>0</v>
          </cell>
          <cell r="L15359">
            <v>0</v>
          </cell>
          <cell r="M15359" t="str">
            <v>F</v>
          </cell>
          <cell r="N15359">
            <v>3</v>
          </cell>
        </row>
        <row r="15360">
          <cell r="G15360" t="str">
            <v>SPO-2019/01-0089, SPO-2018/12-0003</v>
          </cell>
        </row>
        <row r="15360">
          <cell r="I15360" t="str">
            <v>F</v>
          </cell>
          <cell r="J15360">
            <v>27000</v>
          </cell>
          <cell r="K15360">
            <v>27000</v>
          </cell>
          <cell r="L15360">
            <v>27000</v>
          </cell>
          <cell r="M15360" t="str">
            <v>F</v>
          </cell>
          <cell r="N15360">
            <v>1</v>
          </cell>
        </row>
        <row r="15361">
          <cell r="I15361" t="str">
            <v>T</v>
          </cell>
          <cell r="J15361">
            <v>0</v>
          </cell>
          <cell r="K15361">
            <v>0</v>
          </cell>
          <cell r="L15361">
            <v>0</v>
          </cell>
          <cell r="M15361" t="str">
            <v>F</v>
          </cell>
          <cell r="N15361">
            <v>1</v>
          </cell>
        </row>
        <row r="15362">
          <cell r="G15362" t="str">
            <v>GR-2018/10-0057</v>
          </cell>
        </row>
        <row r="15362">
          <cell r="I15362" t="str">
            <v>F</v>
          </cell>
          <cell r="J15362">
            <v>1340.4</v>
          </cell>
          <cell r="K15362">
            <v>1340.4</v>
          </cell>
          <cell r="L15362">
            <v>1340.4</v>
          </cell>
          <cell r="M15362" t="str">
            <v>F</v>
          </cell>
          <cell r="N15362">
            <v>1</v>
          </cell>
        </row>
        <row r="15363">
          <cell r="I15363" t="str">
            <v>T</v>
          </cell>
          <cell r="J15363">
            <v>4275</v>
          </cell>
          <cell r="K15363">
            <v>4275</v>
          </cell>
          <cell r="L15363">
            <v>4275</v>
          </cell>
          <cell r="M15363" t="str">
            <v>F</v>
          </cell>
          <cell r="N15363">
            <v>1</v>
          </cell>
        </row>
        <row r="15364">
          <cell r="I15364" t="str">
            <v>T</v>
          </cell>
          <cell r="J15364">
            <v>8100</v>
          </cell>
          <cell r="K15364">
            <v>8100</v>
          </cell>
          <cell r="L15364">
            <v>8100</v>
          </cell>
          <cell r="M15364" t="str">
            <v>F</v>
          </cell>
          <cell r="N15364">
            <v>1</v>
          </cell>
        </row>
        <row r="15365">
          <cell r="G15365" t="str">
            <v>GR-2018/11-0030</v>
          </cell>
        </row>
        <row r="15365">
          <cell r="I15365" t="str">
            <v>F</v>
          </cell>
          <cell r="J15365">
            <v>42405.6</v>
          </cell>
          <cell r="K15365">
            <v>42405.6</v>
          </cell>
          <cell r="L15365">
            <v>42405.6</v>
          </cell>
          <cell r="M15365" t="str">
            <v>F</v>
          </cell>
          <cell r="N15365">
            <v>1</v>
          </cell>
        </row>
        <row r="15366">
          <cell r="G15366" t="str">
            <v>GR-2018/11-0029</v>
          </cell>
        </row>
        <row r="15366">
          <cell r="I15366" t="str">
            <v>F</v>
          </cell>
          <cell r="J15366">
            <v>95272</v>
          </cell>
          <cell r="K15366">
            <v>95272</v>
          </cell>
          <cell r="L15366">
            <v>95272</v>
          </cell>
          <cell r="M15366" t="str">
            <v>F</v>
          </cell>
          <cell r="N15366">
            <v>1</v>
          </cell>
        </row>
        <row r="15367">
          <cell r="G15367" t="str">
            <v>GR-2018/10-0052</v>
          </cell>
        </row>
        <row r="15367">
          <cell r="I15367" t="str">
            <v>F</v>
          </cell>
          <cell r="J15367">
            <v>1524.75</v>
          </cell>
          <cell r="K15367">
            <v>1524.75</v>
          </cell>
          <cell r="L15367">
            <v>1524.75</v>
          </cell>
          <cell r="M15367" t="str">
            <v>T</v>
          </cell>
          <cell r="N15367">
            <v>1</v>
          </cell>
        </row>
        <row r="15368">
          <cell r="G15368" t="str">
            <v>GR-2018/10-0053</v>
          </cell>
        </row>
        <row r="15368">
          <cell r="I15368" t="str">
            <v>F</v>
          </cell>
          <cell r="J15368">
            <v>348</v>
          </cell>
          <cell r="K15368">
            <v>348</v>
          </cell>
          <cell r="L15368">
            <v>348</v>
          </cell>
          <cell r="M15368" t="str">
            <v>T</v>
          </cell>
          <cell r="N15368">
            <v>1</v>
          </cell>
        </row>
        <row r="15369">
          <cell r="F15369" t="str">
            <v>HDMU6643006</v>
          </cell>
          <cell r="G15369" t="str">
            <v>GR-2018/12-0003</v>
          </cell>
          <cell r="H15369" t="str">
            <v>201809-S0001, 201805-S0018, 201702-S0006, 201809-S0037, 201810-S0046, PO-2018/06-0041, 201803-S0025, 201807-S0036</v>
          </cell>
          <cell r="I15369" t="str">
            <v>F</v>
          </cell>
          <cell r="J15369">
            <v>23423.44</v>
          </cell>
          <cell r="K15369">
            <v>23423.44</v>
          </cell>
          <cell r="L15369">
            <v>98640.79</v>
          </cell>
          <cell r="M15369" t="str">
            <v>F</v>
          </cell>
          <cell r="N15369">
            <v>4.2112</v>
          </cell>
        </row>
        <row r="15370">
          <cell r="G15370" t="str">
            <v>SPO-2018/11-0031</v>
          </cell>
        </row>
        <row r="15370">
          <cell r="I15370" t="str">
            <v>F</v>
          </cell>
          <cell r="J15370">
            <v>1806.42</v>
          </cell>
          <cell r="K15370">
            <v>1806.42</v>
          </cell>
          <cell r="L15370">
            <v>5419.26</v>
          </cell>
          <cell r="M15370" t="str">
            <v>F</v>
          </cell>
          <cell r="N15370">
            <v>3</v>
          </cell>
        </row>
        <row r="15371">
          <cell r="F15371" t="str">
            <v>HDMU6458034</v>
          </cell>
          <cell r="G15371" t="str">
            <v>GR-2018/12-0001</v>
          </cell>
          <cell r="H15371" t="str">
            <v>201807-S0042, 201809-S0001</v>
          </cell>
          <cell r="I15371" t="str">
            <v>F</v>
          </cell>
          <cell r="J15371">
            <v>19629.2</v>
          </cell>
          <cell r="K15371">
            <v>19629.2</v>
          </cell>
          <cell r="L15371">
            <v>82662.49</v>
          </cell>
          <cell r="M15371" t="str">
            <v>F</v>
          </cell>
          <cell r="N15371">
            <v>4.2112</v>
          </cell>
        </row>
        <row r="15372">
          <cell r="G15372" t="str">
            <v>SPO-2019/01-0027, SPO-2018/12-0027</v>
          </cell>
        </row>
        <row r="15372">
          <cell r="I15372" t="str">
            <v>F</v>
          </cell>
          <cell r="J15372">
            <v>98931.9</v>
          </cell>
          <cell r="K15372">
            <v>98931.9</v>
          </cell>
          <cell r="L15372">
            <v>296795.7</v>
          </cell>
          <cell r="M15372" t="str">
            <v>F</v>
          </cell>
          <cell r="N15372">
            <v>3</v>
          </cell>
        </row>
        <row r="15373">
          <cell r="G15373" t="str">
            <v>SPO-2019/04-0021, SPO-2019/01-0007, SPO-2019/05-0003, SPO-2019/05-0032, SPO-2019/01-0044</v>
          </cell>
        </row>
        <row r="15373">
          <cell r="I15373" t="str">
            <v>F</v>
          </cell>
          <cell r="J15373">
            <v>2393.73</v>
          </cell>
          <cell r="K15373">
            <v>2393.73</v>
          </cell>
          <cell r="L15373">
            <v>7181.19</v>
          </cell>
          <cell r="M15373" t="str">
            <v>F</v>
          </cell>
          <cell r="N15373">
            <v>3</v>
          </cell>
        </row>
        <row r="15374">
          <cell r="G15374" t="str">
            <v>SPO-2019/01-0011</v>
          </cell>
        </row>
        <row r="15374">
          <cell r="I15374" t="str">
            <v>F</v>
          </cell>
          <cell r="J15374">
            <v>17744</v>
          </cell>
          <cell r="K15374">
            <v>17744</v>
          </cell>
          <cell r="L15374">
            <v>53232</v>
          </cell>
          <cell r="M15374" t="str">
            <v>F</v>
          </cell>
          <cell r="N15374">
            <v>3</v>
          </cell>
        </row>
        <row r="15375">
          <cell r="G15375" t="str">
            <v>SPO-2019/03-0019</v>
          </cell>
        </row>
        <row r="15375">
          <cell r="I15375" t="str">
            <v>F</v>
          </cell>
          <cell r="J15375">
            <v>3674.88</v>
          </cell>
          <cell r="K15375">
            <v>3674.88</v>
          </cell>
          <cell r="L15375">
            <v>11024.64</v>
          </cell>
          <cell r="M15375" t="str">
            <v>F</v>
          </cell>
          <cell r="N15375">
            <v>3</v>
          </cell>
        </row>
        <row r="15376">
          <cell r="G15376" t="str">
            <v>SPO-2018/12-0007, SPO-2018/12-0009, SPO-2019/01-0018</v>
          </cell>
        </row>
        <row r="15376">
          <cell r="I15376" t="str">
            <v>F</v>
          </cell>
          <cell r="J15376">
            <v>49674</v>
          </cell>
          <cell r="K15376">
            <v>49674</v>
          </cell>
          <cell r="L15376">
            <v>149022</v>
          </cell>
          <cell r="M15376" t="str">
            <v>F</v>
          </cell>
          <cell r="N15376">
            <v>3</v>
          </cell>
        </row>
        <row r="15377">
          <cell r="F15377" t="str">
            <v>CCLU6765880</v>
          </cell>
        </row>
        <row r="15377">
          <cell r="I15377" t="str">
            <v>T</v>
          </cell>
          <cell r="J15377">
            <v>1225</v>
          </cell>
          <cell r="K15377">
            <v>1225</v>
          </cell>
          <cell r="L15377">
            <v>1225</v>
          </cell>
          <cell r="M15377" t="str">
            <v>F</v>
          </cell>
          <cell r="N15377">
            <v>1</v>
          </cell>
        </row>
        <row r="15378">
          <cell r="G15378" t="str">
            <v>GR-2018/10-0051</v>
          </cell>
        </row>
        <row r="15378">
          <cell r="I15378" t="str">
            <v>F</v>
          </cell>
          <cell r="J15378">
            <v>140.2</v>
          </cell>
          <cell r="K15378">
            <v>140.2</v>
          </cell>
          <cell r="L15378">
            <v>140.2</v>
          </cell>
          <cell r="M15378" t="str">
            <v>F</v>
          </cell>
          <cell r="N15378">
            <v>1</v>
          </cell>
        </row>
        <row r="15379">
          <cell r="G15379" t="str">
            <v>GR-2018/10-0055</v>
          </cell>
        </row>
        <row r="15379">
          <cell r="I15379" t="str">
            <v>F</v>
          </cell>
          <cell r="J15379">
            <v>4120.76</v>
          </cell>
          <cell r="K15379">
            <v>4120.76</v>
          </cell>
          <cell r="L15379">
            <v>4120.76</v>
          </cell>
          <cell r="M15379" t="str">
            <v>T</v>
          </cell>
          <cell r="N15379">
            <v>1</v>
          </cell>
        </row>
        <row r="15380">
          <cell r="F15380" t="str">
            <v>TEMU7319000</v>
          </cell>
        </row>
        <row r="15380">
          <cell r="I15380" t="str">
            <v>T</v>
          </cell>
          <cell r="J15380">
            <v>2729.16</v>
          </cell>
          <cell r="K15380">
            <v>2729.16</v>
          </cell>
          <cell r="L15380">
            <v>2729.16</v>
          </cell>
          <cell r="M15380" t="str">
            <v>F</v>
          </cell>
          <cell r="N15380">
            <v>1</v>
          </cell>
        </row>
        <row r="15381">
          <cell r="F15381" t="str">
            <v>HDMU6789304</v>
          </cell>
          <cell r="G15381" t="str">
            <v>GR-2018/11-0038</v>
          </cell>
          <cell r="H15381" t="str">
            <v>POO201803003</v>
          </cell>
          <cell r="I15381" t="str">
            <v>F</v>
          </cell>
          <cell r="J15381">
            <v>26015</v>
          </cell>
          <cell r="K15381">
            <v>26015</v>
          </cell>
          <cell r="L15381">
            <v>26015</v>
          </cell>
          <cell r="M15381" t="str">
            <v>F</v>
          </cell>
          <cell r="N15381">
            <v>1</v>
          </cell>
        </row>
        <row r="15382">
          <cell r="G15382" t="str">
            <v>GR-2018/10-0079</v>
          </cell>
        </row>
        <row r="15382">
          <cell r="I15382" t="str">
            <v>F</v>
          </cell>
          <cell r="J15382">
            <v>8.8</v>
          </cell>
          <cell r="K15382">
            <v>8.8</v>
          </cell>
          <cell r="L15382">
            <v>8.8</v>
          </cell>
          <cell r="M15382" t="str">
            <v>F</v>
          </cell>
          <cell r="N15382">
            <v>1</v>
          </cell>
        </row>
        <row r="15383">
          <cell r="G15383" t="str">
            <v>GR-2018/10-0054</v>
          </cell>
        </row>
        <row r="15383">
          <cell r="I15383" t="str">
            <v>F</v>
          </cell>
          <cell r="J15383">
            <v>21354.8</v>
          </cell>
          <cell r="K15383">
            <v>21354.8</v>
          </cell>
          <cell r="L15383">
            <v>21354.8</v>
          </cell>
          <cell r="M15383" t="str">
            <v>F</v>
          </cell>
          <cell r="N15383">
            <v>1</v>
          </cell>
        </row>
        <row r="15384">
          <cell r="G15384" t="str">
            <v>GR-2018/10-0056</v>
          </cell>
        </row>
        <row r="15384">
          <cell r="I15384" t="str">
            <v>F</v>
          </cell>
          <cell r="J15384">
            <v>373.32</v>
          </cell>
          <cell r="K15384">
            <v>373.32</v>
          </cell>
          <cell r="L15384">
            <v>373.32</v>
          </cell>
          <cell r="M15384" t="str">
            <v>T</v>
          </cell>
          <cell r="N15384">
            <v>1</v>
          </cell>
        </row>
        <row r="15385">
          <cell r="F15385" t="str">
            <v>GLDU9980289</v>
          </cell>
          <cell r="G15385" t="str">
            <v>GR-2018/11-0004</v>
          </cell>
          <cell r="H15385" t="str">
            <v>201809-S0026, 201712-S0039, PO-2018/06-0041, 201806-S0012, 201809-S0038, 201807-S0036, 201803-S0022</v>
          </cell>
          <cell r="I15385" t="str">
            <v>F</v>
          </cell>
          <cell r="J15385">
            <v>25403.68</v>
          </cell>
          <cell r="K15385">
            <v>25403.68</v>
          </cell>
          <cell r="L15385">
            <v>76211.04</v>
          </cell>
          <cell r="M15385" t="str">
            <v>F</v>
          </cell>
          <cell r="N15385">
            <v>3</v>
          </cell>
        </row>
        <row r="15386">
          <cell r="G15386" t="str">
            <v>SPO-2018/12-0025</v>
          </cell>
        </row>
        <row r="15386">
          <cell r="I15386" t="str">
            <v>F</v>
          </cell>
          <cell r="J15386">
            <v>0</v>
          </cell>
          <cell r="K15386">
            <v>0</v>
          </cell>
          <cell r="L15386">
            <v>0</v>
          </cell>
          <cell r="M15386" t="str">
            <v>F</v>
          </cell>
          <cell r="N15386">
            <v>3</v>
          </cell>
        </row>
        <row r="15387">
          <cell r="I15387" t="str">
            <v>T</v>
          </cell>
          <cell r="J15387">
            <v>534</v>
          </cell>
          <cell r="K15387">
            <v>534</v>
          </cell>
          <cell r="L15387">
            <v>534</v>
          </cell>
          <cell r="M15387" t="str">
            <v>F</v>
          </cell>
          <cell r="N15387">
            <v>1</v>
          </cell>
        </row>
        <row r="15388">
          <cell r="G15388" t="str">
            <v>SPO-2019/01-0061, SPO-2019/05-0040, SPO-2018/11-0018, SPO-2019/02-0011, SPO-2018/12-0010, SPO-2018/12-0012</v>
          </cell>
        </row>
        <row r="15388">
          <cell r="I15388" t="str">
            <v>F</v>
          </cell>
          <cell r="J15388">
            <v>22482.08</v>
          </cell>
          <cell r="K15388">
            <v>22482.08</v>
          </cell>
          <cell r="L15388">
            <v>67446.24</v>
          </cell>
          <cell r="M15388" t="str">
            <v>F</v>
          </cell>
          <cell r="N15388">
            <v>3</v>
          </cell>
        </row>
        <row r="15389">
          <cell r="G15389" t="str">
            <v>GR-2018/10-0047</v>
          </cell>
        </row>
        <row r="15389">
          <cell r="I15389" t="str">
            <v>F</v>
          </cell>
          <cell r="J15389">
            <v>238.77</v>
          </cell>
          <cell r="K15389">
            <v>238.77</v>
          </cell>
          <cell r="L15389">
            <v>238.77</v>
          </cell>
          <cell r="M15389" t="str">
            <v>F</v>
          </cell>
          <cell r="N15389">
            <v>1</v>
          </cell>
        </row>
        <row r="15390">
          <cell r="G15390" t="str">
            <v>SPO-2018/12-0008</v>
          </cell>
        </row>
        <row r="15390">
          <cell r="I15390" t="str">
            <v>F</v>
          </cell>
          <cell r="J15390">
            <v>5083.5</v>
          </cell>
          <cell r="K15390">
            <v>5083.5</v>
          </cell>
          <cell r="L15390">
            <v>15250.5</v>
          </cell>
          <cell r="M15390" t="str">
            <v>F</v>
          </cell>
          <cell r="N15390">
            <v>3</v>
          </cell>
        </row>
        <row r="15391">
          <cell r="G15391" t="str">
            <v>SPO-2018/12-0025, SPO-2018/12-0010, SPO-2018/11-0023</v>
          </cell>
        </row>
        <row r="15391">
          <cell r="I15391" t="str">
            <v>F</v>
          </cell>
          <cell r="J15391">
            <v>11885.16</v>
          </cell>
          <cell r="K15391">
            <v>11885.16</v>
          </cell>
          <cell r="L15391">
            <v>35655.48</v>
          </cell>
          <cell r="M15391" t="str">
            <v>F</v>
          </cell>
          <cell r="N15391">
            <v>3</v>
          </cell>
        </row>
        <row r="15392">
          <cell r="I15392" t="str">
            <v>T</v>
          </cell>
          <cell r="J15392">
            <v>0</v>
          </cell>
          <cell r="K15392">
            <v>0</v>
          </cell>
          <cell r="L15392">
            <v>0</v>
          </cell>
          <cell r="M15392" t="str">
            <v>F</v>
          </cell>
          <cell r="N15392">
            <v>3</v>
          </cell>
        </row>
        <row r="15393">
          <cell r="G15393" t="str">
            <v>SPO-2018/11-0030</v>
          </cell>
        </row>
        <row r="15393">
          <cell r="I15393" t="str">
            <v>F</v>
          </cell>
          <cell r="J15393">
            <v>5232</v>
          </cell>
          <cell r="K15393">
            <v>5232</v>
          </cell>
          <cell r="L15393">
            <v>15696</v>
          </cell>
          <cell r="M15393" t="str">
            <v>F</v>
          </cell>
          <cell r="N15393">
            <v>3</v>
          </cell>
        </row>
        <row r="15394">
          <cell r="I15394" t="str">
            <v>T</v>
          </cell>
          <cell r="J15394">
            <v>6800</v>
          </cell>
          <cell r="K15394">
            <v>6800</v>
          </cell>
          <cell r="L15394">
            <v>20400</v>
          </cell>
          <cell r="M15394" t="str">
            <v>F</v>
          </cell>
          <cell r="N15394">
            <v>3</v>
          </cell>
        </row>
        <row r="15395">
          <cell r="G15395" t="str">
            <v>SPO-2018/12-0002</v>
          </cell>
        </row>
        <row r="15395">
          <cell r="I15395" t="str">
            <v>F</v>
          </cell>
          <cell r="J15395">
            <v>20700</v>
          </cell>
          <cell r="K15395">
            <v>20700</v>
          </cell>
          <cell r="L15395">
            <v>62100</v>
          </cell>
          <cell r="M15395" t="str">
            <v>F</v>
          </cell>
          <cell r="N15395">
            <v>3</v>
          </cell>
        </row>
        <row r="15396">
          <cell r="G15396" t="str">
            <v>GR-2018/10-0050</v>
          </cell>
        </row>
        <row r="15396">
          <cell r="I15396" t="str">
            <v>F</v>
          </cell>
          <cell r="J15396">
            <v>208.08</v>
          </cell>
          <cell r="K15396">
            <v>208.08</v>
          </cell>
          <cell r="L15396">
            <v>208.08</v>
          </cell>
          <cell r="M15396" t="str">
            <v>T</v>
          </cell>
          <cell r="N15396">
            <v>1</v>
          </cell>
        </row>
        <row r="15397">
          <cell r="G15397" t="str">
            <v>SPO-2019/02-0003, SPO-2019/01-0074, SPO-2019/01-0021, SPO-2019/01-0014, SPO-2018/11-0031</v>
          </cell>
        </row>
        <row r="15397">
          <cell r="I15397" t="str">
            <v>F</v>
          </cell>
          <cell r="J15397">
            <v>61275</v>
          </cell>
          <cell r="K15397">
            <v>61275</v>
          </cell>
          <cell r="L15397">
            <v>183825</v>
          </cell>
          <cell r="M15397" t="str">
            <v>F</v>
          </cell>
          <cell r="N15397">
            <v>3</v>
          </cell>
        </row>
        <row r="15398">
          <cell r="G15398" t="str">
            <v>SPO-2018/11-0028</v>
          </cell>
        </row>
        <row r="15398">
          <cell r="I15398" t="str">
            <v>F</v>
          </cell>
          <cell r="J15398">
            <v>0</v>
          </cell>
          <cell r="K15398">
            <v>0</v>
          </cell>
          <cell r="L15398">
            <v>0</v>
          </cell>
          <cell r="M15398" t="str">
            <v>F</v>
          </cell>
          <cell r="N15398">
            <v>3</v>
          </cell>
        </row>
        <row r="15399">
          <cell r="I15399" t="str">
            <v>F</v>
          </cell>
          <cell r="J15399">
            <v>0</v>
          </cell>
          <cell r="K15399">
            <v>0</v>
          </cell>
          <cell r="L15399">
            <v>0</v>
          </cell>
          <cell r="M15399" t="str">
            <v>F</v>
          </cell>
          <cell r="N15399">
            <v>3</v>
          </cell>
        </row>
        <row r="15400">
          <cell r="G15400" t="str">
            <v>SPO-2018/12-0005, SPO-2018/11-0021, SPO-2019/03-0022, SPO-2019/01-0087</v>
          </cell>
        </row>
        <row r="15400">
          <cell r="I15400" t="str">
            <v>F</v>
          </cell>
          <cell r="J15400">
            <v>0</v>
          </cell>
          <cell r="K15400">
            <v>0</v>
          </cell>
          <cell r="L15400">
            <v>0</v>
          </cell>
          <cell r="M15400" t="str">
            <v>F</v>
          </cell>
          <cell r="N15400">
            <v>3</v>
          </cell>
        </row>
        <row r="15401">
          <cell r="G15401" t="str">
            <v>GR-2019/02-0052, GR-2018/12-0069, GR-2019/01-0135, GR-2019/01-0134, GR-2018/12-0074, GR-2018/12-0072, GR-2019/03-0046, GR-2019/03-0042, GR-2019/03-0044, GR-2019/03-0041, GR-2019/02-0053, GR-2019/01-0136</v>
          </cell>
          <cell r="H15401" t="str">
            <v>SO140036, SO146673</v>
          </cell>
          <cell r="I15401" t="str">
            <v>F</v>
          </cell>
          <cell r="J15401">
            <v>67032</v>
          </cell>
          <cell r="K15401">
            <v>67032</v>
          </cell>
          <cell r="L15401">
            <v>67032</v>
          </cell>
          <cell r="M15401" t="str">
            <v>F</v>
          </cell>
          <cell r="N15401">
            <v>1</v>
          </cell>
        </row>
        <row r="15402">
          <cell r="G15402" t="str">
            <v>SPO-2019/01-0037</v>
          </cell>
        </row>
        <row r="15402">
          <cell r="I15402" t="str">
            <v>F</v>
          </cell>
          <cell r="J15402">
            <v>5004.96</v>
          </cell>
          <cell r="K15402">
            <v>5004.96</v>
          </cell>
          <cell r="L15402">
            <v>15014.88</v>
          </cell>
          <cell r="M15402" t="str">
            <v>F</v>
          </cell>
          <cell r="N15402">
            <v>3</v>
          </cell>
        </row>
        <row r="15403">
          <cell r="G15403" t="str">
            <v>GR-2018/10-0048</v>
          </cell>
        </row>
        <row r="15403">
          <cell r="I15403" t="str">
            <v>F</v>
          </cell>
          <cell r="J15403">
            <v>433.8</v>
          </cell>
          <cell r="K15403">
            <v>433.8</v>
          </cell>
          <cell r="L15403">
            <v>433.8</v>
          </cell>
          <cell r="M15403" t="str">
            <v>T</v>
          </cell>
          <cell r="N15403">
            <v>1</v>
          </cell>
        </row>
        <row r="15404">
          <cell r="G15404" t="str">
            <v>GR-2018/10-0046</v>
          </cell>
        </row>
        <row r="15404">
          <cell r="I15404" t="str">
            <v>F</v>
          </cell>
          <cell r="J15404">
            <v>467.56</v>
          </cell>
          <cell r="K15404">
            <v>467.56</v>
          </cell>
          <cell r="L15404">
            <v>467.56</v>
          </cell>
          <cell r="M15404" t="str">
            <v>F</v>
          </cell>
          <cell r="N15404">
            <v>1</v>
          </cell>
        </row>
        <row r="15405">
          <cell r="G15405" t="str">
            <v>GR-2018/10-0041</v>
          </cell>
        </row>
        <row r="15405">
          <cell r="I15405" t="str">
            <v>F</v>
          </cell>
          <cell r="J15405">
            <v>354.64</v>
          </cell>
          <cell r="K15405">
            <v>354.64</v>
          </cell>
          <cell r="L15405">
            <v>354.64</v>
          </cell>
          <cell r="M15405" t="str">
            <v>T</v>
          </cell>
          <cell r="N15405">
            <v>1</v>
          </cell>
        </row>
        <row r="15406">
          <cell r="G15406" t="str">
            <v>GR-2018/10-0040</v>
          </cell>
        </row>
        <row r="15406">
          <cell r="I15406" t="str">
            <v>F</v>
          </cell>
          <cell r="J15406">
            <v>272.8</v>
          </cell>
          <cell r="K15406">
            <v>272.8</v>
          </cell>
          <cell r="L15406">
            <v>272.8</v>
          </cell>
          <cell r="M15406" t="str">
            <v>T</v>
          </cell>
          <cell r="N15406">
            <v>1</v>
          </cell>
        </row>
        <row r="15407">
          <cell r="G15407" t="str">
            <v>SPO-2019/07-0024, SPO-2019/04-0009, SPO-2019/05-0060, SPO-2019/01-0072, SPO-2019/01-0102</v>
          </cell>
        </row>
        <row r="15407">
          <cell r="I15407" t="str">
            <v>F</v>
          </cell>
          <cell r="J15407">
            <v>36121.26</v>
          </cell>
          <cell r="K15407">
            <v>36121.26</v>
          </cell>
          <cell r="L15407">
            <v>108363.78</v>
          </cell>
          <cell r="M15407" t="str">
            <v>F</v>
          </cell>
          <cell r="N15407">
            <v>3</v>
          </cell>
        </row>
        <row r="15408">
          <cell r="G15408" t="str">
            <v>SPO-2019/01-0093</v>
          </cell>
        </row>
        <row r="15408">
          <cell r="I15408" t="str">
            <v>F</v>
          </cell>
          <cell r="J15408">
            <v>0</v>
          </cell>
          <cell r="K15408">
            <v>0</v>
          </cell>
          <cell r="L15408">
            <v>0</v>
          </cell>
          <cell r="M15408" t="str">
            <v>F</v>
          </cell>
          <cell r="N15408">
            <v>4.2</v>
          </cell>
        </row>
        <row r="15409">
          <cell r="G15409" t="str">
            <v>SPO-2019/01-0095, SPO-2018/12-0006, SPO-2019/01-0020</v>
          </cell>
        </row>
        <row r="15409">
          <cell r="I15409" t="str">
            <v>F</v>
          </cell>
          <cell r="J15409">
            <v>67807.7</v>
          </cell>
          <cell r="K15409">
            <v>67807.7</v>
          </cell>
          <cell r="L15409">
            <v>203423.1</v>
          </cell>
          <cell r="M15409" t="str">
            <v>F</v>
          </cell>
          <cell r="N15409">
            <v>3</v>
          </cell>
        </row>
        <row r="15410">
          <cell r="G15410" t="str">
            <v>SPO-2018/11-0030, SPO-2019/01-0029</v>
          </cell>
        </row>
        <row r="15410">
          <cell r="I15410" t="str">
            <v>F</v>
          </cell>
          <cell r="J15410">
            <v>59515</v>
          </cell>
          <cell r="K15410">
            <v>59515</v>
          </cell>
          <cell r="L15410">
            <v>178545</v>
          </cell>
          <cell r="M15410" t="str">
            <v>F</v>
          </cell>
          <cell r="N15410">
            <v>3</v>
          </cell>
        </row>
        <row r="15411">
          <cell r="G15411" t="str">
            <v>GR-2018/12-0062</v>
          </cell>
        </row>
        <row r="15411">
          <cell r="I15411" t="str">
            <v>F</v>
          </cell>
          <cell r="J15411">
            <v>214.2</v>
          </cell>
          <cell r="K15411">
            <v>214.2</v>
          </cell>
          <cell r="L15411">
            <v>214.2</v>
          </cell>
          <cell r="M15411" t="str">
            <v>F</v>
          </cell>
          <cell r="N15411">
            <v>1</v>
          </cell>
        </row>
        <row r="15412">
          <cell r="G15412" t="str">
            <v>GR-2018/10-0039</v>
          </cell>
        </row>
        <row r="15412">
          <cell r="I15412" t="str">
            <v>F</v>
          </cell>
          <cell r="J15412">
            <v>28.04</v>
          </cell>
          <cell r="K15412">
            <v>28.04</v>
          </cell>
          <cell r="L15412">
            <v>28.04</v>
          </cell>
          <cell r="M15412" t="str">
            <v>T</v>
          </cell>
          <cell r="N15412">
            <v>1</v>
          </cell>
        </row>
        <row r="15413">
          <cell r="I15413" t="str">
            <v>T</v>
          </cell>
          <cell r="J15413">
            <v>0</v>
          </cell>
          <cell r="K15413">
            <v>0</v>
          </cell>
          <cell r="L15413">
            <v>0</v>
          </cell>
          <cell r="M15413" t="str">
            <v>F</v>
          </cell>
          <cell r="N15413">
            <v>3</v>
          </cell>
        </row>
        <row r="15414">
          <cell r="G15414" t="str">
            <v>GR-2018/10-0038</v>
          </cell>
        </row>
        <row r="15414">
          <cell r="I15414" t="str">
            <v>F</v>
          </cell>
          <cell r="J15414">
            <v>4089.1</v>
          </cell>
          <cell r="K15414">
            <v>4089.1</v>
          </cell>
          <cell r="L15414">
            <v>4089.1</v>
          </cell>
          <cell r="M15414" t="str">
            <v>T</v>
          </cell>
          <cell r="N15414">
            <v>1</v>
          </cell>
        </row>
        <row r="15415">
          <cell r="F15415" t="str">
            <v>DRYU9453799</v>
          </cell>
          <cell r="G15415" t="str">
            <v>GR-2018/10-0049</v>
          </cell>
        </row>
        <row r="15415">
          <cell r="I15415" t="str">
            <v>F</v>
          </cell>
          <cell r="J15415">
            <v>4986.7</v>
          </cell>
          <cell r="K15415">
            <v>4986.7</v>
          </cell>
          <cell r="L15415">
            <v>4986.7</v>
          </cell>
          <cell r="M15415" t="str">
            <v>F</v>
          </cell>
          <cell r="N15415">
            <v>1</v>
          </cell>
        </row>
        <row r="15416">
          <cell r="G15416" t="str">
            <v>GR-2018/09-0072, GR-2018/09-0070</v>
          </cell>
        </row>
        <row r="15416">
          <cell r="I15416" t="str">
            <v>F</v>
          </cell>
          <cell r="J15416">
            <v>485.1</v>
          </cell>
          <cell r="K15416">
            <v>485.1</v>
          </cell>
          <cell r="L15416">
            <v>485.1</v>
          </cell>
          <cell r="M15416" t="str">
            <v>F</v>
          </cell>
          <cell r="N15416">
            <v>1</v>
          </cell>
        </row>
        <row r="15417">
          <cell r="I15417" t="str">
            <v>F</v>
          </cell>
          <cell r="J15417">
            <v>0</v>
          </cell>
          <cell r="K15417">
            <v>0</v>
          </cell>
          <cell r="L15417">
            <v>0</v>
          </cell>
          <cell r="M15417" t="str">
            <v>F</v>
          </cell>
          <cell r="N15417">
            <v>3</v>
          </cell>
        </row>
        <row r="15418">
          <cell r="I15418" t="str">
            <v>T</v>
          </cell>
          <cell r="J15418">
            <v>0</v>
          </cell>
          <cell r="K15418">
            <v>0</v>
          </cell>
          <cell r="L15418">
            <v>0</v>
          </cell>
          <cell r="M15418" t="str">
            <v>F</v>
          </cell>
          <cell r="N15418">
            <v>3</v>
          </cell>
        </row>
        <row r="15419">
          <cell r="G15419" t="str">
            <v>GR-2018/10-0045</v>
          </cell>
        </row>
        <row r="15419">
          <cell r="I15419" t="str">
            <v>F</v>
          </cell>
          <cell r="J15419">
            <v>3140</v>
          </cell>
          <cell r="K15419">
            <v>3140</v>
          </cell>
          <cell r="L15419">
            <v>3140</v>
          </cell>
          <cell r="M15419" t="str">
            <v>T</v>
          </cell>
          <cell r="N15419">
            <v>1</v>
          </cell>
        </row>
        <row r="15420">
          <cell r="G15420" t="str">
            <v>SPO-2018/12-0006</v>
          </cell>
        </row>
        <row r="15420">
          <cell r="I15420" t="str">
            <v>F</v>
          </cell>
          <cell r="J15420">
            <v>0</v>
          </cell>
          <cell r="K15420">
            <v>0</v>
          </cell>
          <cell r="L15420">
            <v>0</v>
          </cell>
          <cell r="M15420" t="str">
            <v>F</v>
          </cell>
          <cell r="N15420">
            <v>3</v>
          </cell>
        </row>
        <row r="15421">
          <cell r="G15421" t="str">
            <v>SPO-2018/10-0009</v>
          </cell>
        </row>
        <row r="15421">
          <cell r="I15421" t="str">
            <v>F</v>
          </cell>
          <cell r="J15421">
            <v>0</v>
          </cell>
          <cell r="K15421">
            <v>0</v>
          </cell>
          <cell r="L15421">
            <v>0</v>
          </cell>
          <cell r="M15421" t="str">
            <v>F</v>
          </cell>
          <cell r="N15421">
            <v>3</v>
          </cell>
        </row>
        <row r="15422">
          <cell r="G15422" t="str">
            <v>GR-2018/10-0037</v>
          </cell>
        </row>
        <row r="15422">
          <cell r="I15422" t="str">
            <v>F</v>
          </cell>
          <cell r="J15422">
            <v>147</v>
          </cell>
          <cell r="K15422">
            <v>147</v>
          </cell>
          <cell r="L15422">
            <v>147</v>
          </cell>
          <cell r="M15422" t="str">
            <v>F</v>
          </cell>
          <cell r="N15422">
            <v>1</v>
          </cell>
        </row>
        <row r="15423">
          <cell r="G15423" t="str">
            <v>SPO-2019/01-0027</v>
          </cell>
        </row>
        <row r="15423">
          <cell r="I15423" t="str">
            <v>F</v>
          </cell>
          <cell r="J15423">
            <v>95690.6</v>
          </cell>
          <cell r="K15423">
            <v>95690.6</v>
          </cell>
          <cell r="L15423">
            <v>287071.8</v>
          </cell>
          <cell r="M15423" t="str">
            <v>F</v>
          </cell>
          <cell r="N15423">
            <v>3</v>
          </cell>
        </row>
        <row r="15424">
          <cell r="G15424" t="str">
            <v>SPO-2019/01-0016, SPO-2018/11-0021, SPO-2019/01-0097, SPO-2018/12-0005, SPO-2018/11-0019, SPO-2018/12-0006, SPO-2018/11-0001, SPO-2019/01-0019</v>
          </cell>
        </row>
        <row r="15424">
          <cell r="I15424" t="str">
            <v>F</v>
          </cell>
          <cell r="J15424">
            <v>0</v>
          </cell>
          <cell r="K15424">
            <v>0</v>
          </cell>
          <cell r="L15424">
            <v>0</v>
          </cell>
          <cell r="M15424" t="str">
            <v>F</v>
          </cell>
          <cell r="N15424">
            <v>3</v>
          </cell>
        </row>
        <row r="15425">
          <cell r="G15425" t="str">
            <v>SPO-2019/05-0052, SPO-2019/06-0018, SPO-2019/03-0002, SPO-2019/05-0007, SPO-2018/11-0020, SPO-2019/01-0055, SPO-2019/04-0023, SPO-2019/04-0024, SPO-2018/12-0025, SPO-2019/03-0024, SPO-2019/01-0047, SPO-2019/02-0012, SPO-2019/01-0048, SPO-2019/01-0094, SPO-2019/04-0028, SPO-2018/11-0023, SPO-2019/03-0025</v>
          </cell>
        </row>
        <row r="15425">
          <cell r="I15425" t="str">
            <v>F</v>
          </cell>
          <cell r="J15425">
            <v>20839.6</v>
          </cell>
          <cell r="K15425">
            <v>20839.6</v>
          </cell>
          <cell r="L15425">
            <v>62518.8</v>
          </cell>
          <cell r="M15425" t="str">
            <v>F</v>
          </cell>
          <cell r="N15425">
            <v>3</v>
          </cell>
        </row>
        <row r="15426">
          <cell r="I15426" t="str">
            <v>F</v>
          </cell>
          <cell r="J15426">
            <v>0</v>
          </cell>
          <cell r="K15426">
            <v>0</v>
          </cell>
          <cell r="L15426">
            <v>0</v>
          </cell>
          <cell r="M15426" t="str">
            <v>F</v>
          </cell>
          <cell r="N15426">
            <v>3</v>
          </cell>
        </row>
        <row r="15427">
          <cell r="G15427" t="str">
            <v>SPO-2018/11-0019</v>
          </cell>
        </row>
        <row r="15427">
          <cell r="I15427" t="str">
            <v>F</v>
          </cell>
          <cell r="J15427">
            <v>0</v>
          </cell>
          <cell r="K15427">
            <v>0</v>
          </cell>
          <cell r="L15427">
            <v>0</v>
          </cell>
          <cell r="M15427" t="str">
            <v>F</v>
          </cell>
          <cell r="N15427">
            <v>3</v>
          </cell>
        </row>
        <row r="15428">
          <cell r="G15428" t="str">
            <v>SPO-2018/11-0029</v>
          </cell>
        </row>
        <row r="15428">
          <cell r="I15428" t="str">
            <v>F</v>
          </cell>
          <cell r="J15428">
            <v>3882.28</v>
          </cell>
          <cell r="K15428">
            <v>3882.28</v>
          </cell>
          <cell r="L15428">
            <v>11646.84</v>
          </cell>
          <cell r="M15428" t="str">
            <v>F</v>
          </cell>
          <cell r="N15428">
            <v>3</v>
          </cell>
        </row>
        <row r="15429">
          <cell r="I15429" t="str">
            <v>F</v>
          </cell>
          <cell r="J15429">
            <v>0</v>
          </cell>
          <cell r="K15429">
            <v>0</v>
          </cell>
          <cell r="L15429">
            <v>0</v>
          </cell>
          <cell r="M15429" t="str">
            <v>F</v>
          </cell>
          <cell r="N15429">
            <v>3</v>
          </cell>
        </row>
        <row r="15430">
          <cell r="I15430" t="str">
            <v>T</v>
          </cell>
          <cell r="J15430">
            <v>0</v>
          </cell>
          <cell r="K15430">
            <v>0</v>
          </cell>
          <cell r="L15430">
            <v>0</v>
          </cell>
          <cell r="M15430" t="str">
            <v>F</v>
          </cell>
          <cell r="N15430">
            <v>3</v>
          </cell>
        </row>
        <row r="15431">
          <cell r="G15431" t="str">
            <v>SPO-2019/03-0009, SPO-2019/01-0022</v>
          </cell>
        </row>
        <row r="15431">
          <cell r="I15431" t="str">
            <v>F</v>
          </cell>
          <cell r="J15431">
            <v>0</v>
          </cell>
          <cell r="K15431">
            <v>0</v>
          </cell>
          <cell r="L15431">
            <v>0</v>
          </cell>
          <cell r="M15431" t="str">
            <v>F</v>
          </cell>
          <cell r="N15431">
            <v>1</v>
          </cell>
        </row>
        <row r="15432">
          <cell r="G15432" t="str">
            <v>SPO-2019/03-0009</v>
          </cell>
        </row>
        <row r="15432">
          <cell r="I15432" t="str">
            <v>F</v>
          </cell>
          <cell r="J15432">
            <v>0</v>
          </cell>
          <cell r="K15432">
            <v>0</v>
          </cell>
          <cell r="L15432">
            <v>0</v>
          </cell>
          <cell r="M15432" t="str">
            <v>F</v>
          </cell>
          <cell r="N15432">
            <v>1</v>
          </cell>
        </row>
        <row r="15433">
          <cell r="G15433" t="str">
            <v>GR-2018/10-0035</v>
          </cell>
        </row>
        <row r="15433">
          <cell r="I15433" t="str">
            <v>F</v>
          </cell>
          <cell r="J15433">
            <v>1929.26</v>
          </cell>
          <cell r="K15433">
            <v>1929.26</v>
          </cell>
          <cell r="L15433">
            <v>1929.26</v>
          </cell>
          <cell r="M15433" t="str">
            <v>F</v>
          </cell>
          <cell r="N15433">
            <v>1</v>
          </cell>
        </row>
        <row r="15434">
          <cell r="G15434" t="str">
            <v>GR-2018/10-0034</v>
          </cell>
        </row>
        <row r="15434">
          <cell r="I15434" t="str">
            <v>F</v>
          </cell>
          <cell r="J15434">
            <v>1560.12</v>
          </cell>
          <cell r="K15434">
            <v>1560.12</v>
          </cell>
          <cell r="L15434">
            <v>1560.12</v>
          </cell>
          <cell r="M15434" t="str">
            <v>F</v>
          </cell>
          <cell r="N15434">
            <v>1</v>
          </cell>
        </row>
        <row r="15435">
          <cell r="G15435" t="str">
            <v>GR-2018/10-0033</v>
          </cell>
        </row>
        <row r="15435">
          <cell r="I15435" t="str">
            <v>F</v>
          </cell>
          <cell r="J15435">
            <v>901.77</v>
          </cell>
          <cell r="K15435">
            <v>901.77</v>
          </cell>
          <cell r="L15435">
            <v>901.77</v>
          </cell>
          <cell r="M15435" t="str">
            <v>F</v>
          </cell>
          <cell r="N15435">
            <v>1</v>
          </cell>
        </row>
        <row r="15436">
          <cell r="F15436" t="str">
            <v>SEGU4518912</v>
          </cell>
          <cell r="G15436" t="str">
            <v>GR-2018/11-0006</v>
          </cell>
          <cell r="H15436" t="str">
            <v>201807-S0036, PO-2018/06-0041, 201711-S0123, 201808-S0004, 201801-S0025, 201803-S0049, 201807-S0064, 201805-S0018, 201809-S0001, 201804-S0022</v>
          </cell>
          <cell r="I15436" t="str">
            <v>F</v>
          </cell>
          <cell r="J15436">
            <v>19897</v>
          </cell>
          <cell r="K15436">
            <v>19897</v>
          </cell>
          <cell r="L15436">
            <v>39794</v>
          </cell>
          <cell r="M15436" t="str">
            <v>F</v>
          </cell>
          <cell r="N15436">
            <v>2</v>
          </cell>
        </row>
        <row r="15437">
          <cell r="I15437" t="str">
            <v>F</v>
          </cell>
          <cell r="J15437">
            <v>3500</v>
          </cell>
          <cell r="K15437">
            <v>3500</v>
          </cell>
          <cell r="L15437">
            <v>10500</v>
          </cell>
          <cell r="M15437" t="str">
            <v>F</v>
          </cell>
          <cell r="N15437">
            <v>3</v>
          </cell>
        </row>
        <row r="15438">
          <cell r="F15438" t="str">
            <v>HDMU6360958</v>
          </cell>
          <cell r="G15438" t="str">
            <v>GR-2018/11-0007</v>
          </cell>
          <cell r="H15438" t="str">
            <v>201807-S0065, 201809-S0029, 201810-S0024</v>
          </cell>
          <cell r="I15438" t="str">
            <v>F</v>
          </cell>
          <cell r="J15438">
            <v>22631.34</v>
          </cell>
          <cell r="K15438">
            <v>22631.34</v>
          </cell>
          <cell r="L15438">
            <v>67894.02</v>
          </cell>
          <cell r="M15438" t="str">
            <v>F</v>
          </cell>
          <cell r="N15438">
            <v>3</v>
          </cell>
        </row>
        <row r="15439">
          <cell r="F15439" t="str">
            <v>UETU5016589</v>
          </cell>
          <cell r="G15439" t="str">
            <v>GR-2018/11-0008</v>
          </cell>
          <cell r="H15439" t="str">
            <v>201809-S0042, 201807-S0065, 201807-S0061, 201809-S0035, 201810-S0024</v>
          </cell>
          <cell r="I15439" t="str">
            <v>F</v>
          </cell>
          <cell r="J15439">
            <v>24945.35</v>
          </cell>
          <cell r="K15439">
            <v>24945.35</v>
          </cell>
          <cell r="L15439">
            <v>74836.05</v>
          </cell>
          <cell r="M15439" t="str">
            <v>F</v>
          </cell>
          <cell r="N15439">
            <v>3</v>
          </cell>
        </row>
        <row r="15440">
          <cell r="G15440" t="str">
            <v>GR-2018/10-0043</v>
          </cell>
        </row>
        <row r="15440">
          <cell r="I15440" t="str">
            <v>F</v>
          </cell>
          <cell r="J15440">
            <v>824.6</v>
          </cell>
          <cell r="K15440">
            <v>824.6</v>
          </cell>
          <cell r="L15440">
            <v>824.6</v>
          </cell>
          <cell r="M15440" t="str">
            <v>F</v>
          </cell>
          <cell r="N15440">
            <v>1</v>
          </cell>
        </row>
        <row r="15441">
          <cell r="G15441" t="str">
            <v>GR-2018/10-0032</v>
          </cell>
        </row>
        <row r="15441">
          <cell r="I15441" t="str">
            <v>F</v>
          </cell>
          <cell r="J15441">
            <v>4467.09</v>
          </cell>
          <cell r="K15441">
            <v>4467.09</v>
          </cell>
          <cell r="L15441">
            <v>4467.09</v>
          </cell>
          <cell r="M15441" t="str">
            <v>F</v>
          </cell>
          <cell r="N15441">
            <v>1</v>
          </cell>
        </row>
        <row r="15442">
          <cell r="I15442" t="str">
            <v>T</v>
          </cell>
          <cell r="J15442">
            <v>93149.7</v>
          </cell>
          <cell r="K15442">
            <v>93149.7</v>
          </cell>
          <cell r="L15442">
            <v>279449.1</v>
          </cell>
          <cell r="M15442" t="str">
            <v>F</v>
          </cell>
          <cell r="N15442">
            <v>3</v>
          </cell>
        </row>
        <row r="15443">
          <cell r="G15443" t="str">
            <v>GR-2018/10-0031</v>
          </cell>
        </row>
        <row r="15443">
          <cell r="I15443" t="str">
            <v>F</v>
          </cell>
          <cell r="J15443">
            <v>2240.13</v>
          </cell>
          <cell r="K15443">
            <v>2240.13</v>
          </cell>
          <cell r="L15443">
            <v>2240.13</v>
          </cell>
          <cell r="M15443" t="str">
            <v>T</v>
          </cell>
          <cell r="N15443">
            <v>1</v>
          </cell>
        </row>
        <row r="15444">
          <cell r="G15444" t="str">
            <v>GR-2018/10-0037</v>
          </cell>
        </row>
        <row r="15444">
          <cell r="I15444" t="str">
            <v>F</v>
          </cell>
          <cell r="J15444">
            <v>76</v>
          </cell>
          <cell r="K15444">
            <v>76</v>
          </cell>
          <cell r="L15444">
            <v>76</v>
          </cell>
          <cell r="M15444" t="str">
            <v>F</v>
          </cell>
          <cell r="N15444">
            <v>1</v>
          </cell>
        </row>
        <row r="15445">
          <cell r="G15445" t="str">
            <v>GR-2018/10-0030</v>
          </cell>
        </row>
        <row r="15445">
          <cell r="I15445" t="str">
            <v>F</v>
          </cell>
          <cell r="J15445">
            <v>115.97</v>
          </cell>
          <cell r="K15445">
            <v>115.97</v>
          </cell>
          <cell r="L15445">
            <v>115.97</v>
          </cell>
          <cell r="M15445" t="str">
            <v>F</v>
          </cell>
          <cell r="N15445">
            <v>1</v>
          </cell>
        </row>
        <row r="15446">
          <cell r="I15446" t="str">
            <v>T</v>
          </cell>
          <cell r="J15446">
            <v>0</v>
          </cell>
          <cell r="K15446">
            <v>0</v>
          </cell>
          <cell r="L15446">
            <v>0</v>
          </cell>
          <cell r="M15446" t="str">
            <v>F</v>
          </cell>
          <cell r="N15446">
            <v>3</v>
          </cell>
        </row>
        <row r="15447">
          <cell r="G15447" t="str">
            <v>SPO-2018/11-0033</v>
          </cell>
        </row>
        <row r="15447">
          <cell r="I15447" t="str">
            <v>F</v>
          </cell>
          <cell r="J15447">
            <v>6358</v>
          </cell>
          <cell r="K15447">
            <v>6358</v>
          </cell>
          <cell r="L15447">
            <v>19074</v>
          </cell>
          <cell r="M15447" t="str">
            <v>F</v>
          </cell>
          <cell r="N15447">
            <v>3</v>
          </cell>
        </row>
        <row r="15448">
          <cell r="G15448" t="str">
            <v>SPO-2019/01-0010</v>
          </cell>
        </row>
        <row r="15448">
          <cell r="I15448" t="str">
            <v>F</v>
          </cell>
          <cell r="J15448">
            <v>9914.28</v>
          </cell>
          <cell r="K15448">
            <v>9914.28</v>
          </cell>
          <cell r="L15448">
            <v>29742.84</v>
          </cell>
          <cell r="M15448" t="str">
            <v>F</v>
          </cell>
          <cell r="N15448">
            <v>3</v>
          </cell>
        </row>
        <row r="15449">
          <cell r="G15449" t="str">
            <v>SPO-2019/01-0012, SPO-2018/11-0027, SPO-2018/11-0004</v>
          </cell>
        </row>
        <row r="15449">
          <cell r="I15449" t="str">
            <v>F</v>
          </cell>
          <cell r="J15449">
            <v>51584.4</v>
          </cell>
          <cell r="K15449">
            <v>51584.4</v>
          </cell>
          <cell r="L15449">
            <v>295681780.8</v>
          </cell>
          <cell r="M15449" t="str">
            <v>F</v>
          </cell>
          <cell r="N15449">
            <v>5732</v>
          </cell>
        </row>
        <row r="15450">
          <cell r="G15450" t="str">
            <v>SPO-2018/12-0008</v>
          </cell>
        </row>
        <row r="15450">
          <cell r="I15450" t="str">
            <v>F</v>
          </cell>
          <cell r="J15450">
            <v>69447.96</v>
          </cell>
          <cell r="K15450">
            <v>69447.96</v>
          </cell>
          <cell r="L15450">
            <v>208343.88</v>
          </cell>
          <cell r="M15450" t="str">
            <v>F</v>
          </cell>
          <cell r="N15450">
            <v>3</v>
          </cell>
        </row>
        <row r="15451">
          <cell r="G15451" t="str">
            <v>SPO-2018/10-0012, SPO-2018/12-0005, SPO-2018/11-0021</v>
          </cell>
        </row>
        <row r="15451">
          <cell r="I15451" t="str">
            <v>F</v>
          </cell>
          <cell r="J15451">
            <v>0</v>
          </cell>
          <cell r="K15451">
            <v>0</v>
          </cell>
          <cell r="L15451">
            <v>0</v>
          </cell>
          <cell r="M15451" t="str">
            <v>F</v>
          </cell>
          <cell r="N15451">
            <v>3</v>
          </cell>
        </row>
        <row r="15452">
          <cell r="G15452" t="str">
            <v>SPO-2020/07-0008, SPO-2018/12-0014, SPO-2019/10-0032</v>
          </cell>
        </row>
        <row r="15452">
          <cell r="I15452" t="str">
            <v>F</v>
          </cell>
          <cell r="J15452">
            <v>0</v>
          </cell>
          <cell r="K15452">
            <v>0</v>
          </cell>
          <cell r="L15452">
            <v>0</v>
          </cell>
          <cell r="M15452" t="str">
            <v>F</v>
          </cell>
          <cell r="N15452">
            <v>3</v>
          </cell>
        </row>
        <row r="15453">
          <cell r="G15453" t="str">
            <v>GR-2018/10-0029</v>
          </cell>
        </row>
        <row r="15453">
          <cell r="I15453" t="str">
            <v>F</v>
          </cell>
          <cell r="J15453">
            <v>374.71</v>
          </cell>
          <cell r="K15453">
            <v>374.71</v>
          </cell>
          <cell r="L15453">
            <v>374.71</v>
          </cell>
          <cell r="M15453" t="str">
            <v>F</v>
          </cell>
          <cell r="N15453">
            <v>1</v>
          </cell>
        </row>
        <row r="15454">
          <cell r="G15454" t="str">
            <v>GR-2018/10-0027</v>
          </cell>
        </row>
        <row r="15454">
          <cell r="I15454" t="str">
            <v>F</v>
          </cell>
          <cell r="J15454">
            <v>2059.51</v>
          </cell>
          <cell r="K15454">
            <v>2059.51</v>
          </cell>
          <cell r="L15454">
            <v>2059.51</v>
          </cell>
          <cell r="M15454" t="str">
            <v>F</v>
          </cell>
          <cell r="N15454">
            <v>1</v>
          </cell>
        </row>
        <row r="15455">
          <cell r="I15455" t="str">
            <v>F</v>
          </cell>
          <cell r="J15455">
            <v>0</v>
          </cell>
          <cell r="K15455">
            <v>0</v>
          </cell>
          <cell r="L15455">
            <v>0</v>
          </cell>
          <cell r="M15455" t="str">
            <v>F</v>
          </cell>
          <cell r="N15455">
            <v>2.5</v>
          </cell>
        </row>
        <row r="15456">
          <cell r="G15456" t="str">
            <v>GR-2018/10-0028</v>
          </cell>
        </row>
        <row r="15456">
          <cell r="I15456" t="str">
            <v>F</v>
          </cell>
          <cell r="J15456">
            <v>69.85</v>
          </cell>
          <cell r="K15456">
            <v>69.85</v>
          </cell>
          <cell r="L15456">
            <v>69.85</v>
          </cell>
          <cell r="M15456" t="str">
            <v>F</v>
          </cell>
          <cell r="N15456">
            <v>1</v>
          </cell>
        </row>
        <row r="15457">
          <cell r="G15457" t="str">
            <v>GR-2018/10-0026</v>
          </cell>
        </row>
        <row r="15457">
          <cell r="I15457" t="str">
            <v>F</v>
          </cell>
          <cell r="J15457">
            <v>1661.45</v>
          </cell>
          <cell r="K15457">
            <v>1661.45</v>
          </cell>
          <cell r="L15457">
            <v>1661.45</v>
          </cell>
          <cell r="M15457" t="str">
            <v>F</v>
          </cell>
          <cell r="N15457">
            <v>1</v>
          </cell>
        </row>
        <row r="15458">
          <cell r="G15458" t="str">
            <v>SPO-2019/12-0016, SPO-2019/05-0011, SPO-2019/12-0045, SPO-2019/05-0039, SPO-2018/12-0014, SPO-2019/10-0032, SPO-2019/10-0007, SPO-2019/01-0043</v>
          </cell>
        </row>
        <row r="15458">
          <cell r="I15458" t="str">
            <v>F</v>
          </cell>
          <cell r="J15458">
            <v>5183.64</v>
          </cell>
          <cell r="K15458">
            <v>5183.64</v>
          </cell>
          <cell r="L15458">
            <v>15550.92</v>
          </cell>
          <cell r="M15458" t="str">
            <v>F</v>
          </cell>
          <cell r="N15458">
            <v>3</v>
          </cell>
        </row>
        <row r="15459">
          <cell r="G15459" t="str">
            <v>GR-2018/10-0011</v>
          </cell>
        </row>
        <row r="15459">
          <cell r="I15459" t="str">
            <v>F</v>
          </cell>
          <cell r="J15459">
            <v>10450</v>
          </cell>
          <cell r="K15459">
            <v>10450</v>
          </cell>
          <cell r="L15459">
            <v>10450</v>
          </cell>
          <cell r="M15459" t="str">
            <v>F</v>
          </cell>
          <cell r="N15459">
            <v>1</v>
          </cell>
        </row>
        <row r="15460">
          <cell r="G15460" t="str">
            <v>GR-2018/10-0025</v>
          </cell>
        </row>
        <row r="15460">
          <cell r="I15460" t="str">
            <v>F</v>
          </cell>
          <cell r="J15460">
            <v>1729.34</v>
          </cell>
          <cell r="K15460">
            <v>1729.34</v>
          </cell>
          <cell r="L15460">
            <v>1729.34</v>
          </cell>
          <cell r="M15460" t="str">
            <v>F</v>
          </cell>
          <cell r="N15460">
            <v>1</v>
          </cell>
        </row>
        <row r="15461">
          <cell r="G15461" t="str">
            <v>SPO-2018/11-0031</v>
          </cell>
        </row>
        <row r="15461">
          <cell r="I15461" t="str">
            <v>F</v>
          </cell>
          <cell r="J15461">
            <v>8268</v>
          </cell>
          <cell r="K15461">
            <v>8268</v>
          </cell>
          <cell r="L15461">
            <v>24804</v>
          </cell>
          <cell r="M15461" t="str">
            <v>F</v>
          </cell>
          <cell r="N15461">
            <v>3</v>
          </cell>
        </row>
        <row r="15462">
          <cell r="G15462" t="str">
            <v>SPO-2019/01-0096, SPO-2019/12-0050, SPO-2019/06-0022, SPO-2019/10-0015, SPO-2019/07-0007, SPO-2020/01-0002, SPO-2020/12-0003, SPO-2019/06-0023, SPO-2021/01-0050, SPO-2020/06-0003, SPO-2019/05-0037, SPO-2020/12-0038, SPO-2019/12-0023, SPO-2019/12-0051, SPO-2019/02-0010, SPO-2019/08-0023, SPO-2019/05-0013, SPO-2020/10-0048, SPO-2019/05-0052, SPO-2019/05-0014, SPO-2019/01-0054, SPO-2019/04-0027, SPO-2019/12-0041, SPO-2019/01-0048, SPO-2019/01-0006, SPO-2019/09-0021, SPO-2019/12-0042, SPO-2019/02-0012, SPO-2019/04-0024, SPO-2021/01-0042, SPO-2021/01-0077, SPO-2020/05-0007, SPO-2019/12-0022, SPO-2019/03-0024, SPO-2019/08-0018, SPO-2019/01-0055, SPO-2018/10-0002, SPO-2019/08-0022, SPO-2020/05-0012, SPO-2020/11-0033, SPO-2019/05-0012, SPO-2018/11-0022, SPO-2019/05-0008, SPO-2020/07-0021, SPO-2019/06-0018, SPO-2019/05-0007, SPO-2018/10-0001, SPO-2019/05-0038, SPO-2019/01-0042</v>
          </cell>
        </row>
        <row r="15462">
          <cell r="I15462" t="str">
            <v>F</v>
          </cell>
          <cell r="J15462">
            <v>0</v>
          </cell>
          <cell r="K15462">
            <v>0</v>
          </cell>
          <cell r="L15462">
            <v>0</v>
          </cell>
          <cell r="M15462" t="str">
            <v>F</v>
          </cell>
          <cell r="N15462">
            <v>4.2</v>
          </cell>
        </row>
        <row r="15463">
          <cell r="I15463" t="str">
            <v>T</v>
          </cell>
          <cell r="J15463">
            <v>0</v>
          </cell>
          <cell r="K15463">
            <v>0</v>
          </cell>
          <cell r="L15463">
            <v>0</v>
          </cell>
          <cell r="M15463" t="str">
            <v>F</v>
          </cell>
          <cell r="N15463">
            <v>3</v>
          </cell>
        </row>
        <row r="15464">
          <cell r="G15464" t="str">
            <v>GR-2018/10-0036</v>
          </cell>
        </row>
        <row r="15464">
          <cell r="I15464" t="str">
            <v>F</v>
          </cell>
          <cell r="J15464">
            <v>3202.26</v>
          </cell>
          <cell r="K15464">
            <v>3202.26</v>
          </cell>
          <cell r="L15464">
            <v>3202.26</v>
          </cell>
          <cell r="M15464" t="str">
            <v>T</v>
          </cell>
          <cell r="N15464">
            <v>1</v>
          </cell>
        </row>
        <row r="15465">
          <cell r="G15465" t="str">
            <v>SPO-2018/12-0017, SPO-2018/12-0001</v>
          </cell>
        </row>
        <row r="15465">
          <cell r="I15465" t="str">
            <v>F</v>
          </cell>
          <cell r="J15465">
            <v>2299.18</v>
          </cell>
          <cell r="K15465">
            <v>2299.18</v>
          </cell>
          <cell r="L15465">
            <v>6897.54</v>
          </cell>
          <cell r="M15465" t="str">
            <v>F</v>
          </cell>
          <cell r="N15465">
            <v>3</v>
          </cell>
        </row>
        <row r="15466">
          <cell r="G15466" t="str">
            <v>GR-2018/10-0010</v>
          </cell>
        </row>
        <row r="15466">
          <cell r="I15466" t="str">
            <v>F</v>
          </cell>
          <cell r="J15466">
            <v>5384.4</v>
          </cell>
          <cell r="K15466">
            <v>5384.4</v>
          </cell>
          <cell r="L15466">
            <v>5384.4</v>
          </cell>
          <cell r="M15466" t="str">
            <v>F</v>
          </cell>
          <cell r="N15466">
            <v>1</v>
          </cell>
        </row>
        <row r="15467">
          <cell r="G15467" t="str">
            <v>SPO-2019/01-0002</v>
          </cell>
        </row>
        <row r="15467">
          <cell r="I15467" t="str">
            <v>F</v>
          </cell>
          <cell r="J15467">
            <v>0</v>
          </cell>
          <cell r="K15467">
            <v>0</v>
          </cell>
          <cell r="L15467">
            <v>0</v>
          </cell>
          <cell r="M15467" t="str">
            <v>F</v>
          </cell>
          <cell r="N15467">
            <v>1</v>
          </cell>
        </row>
        <row r="15468">
          <cell r="G15468" t="str">
            <v>SPO-2018/11-0034, SPO-2018/12-0026</v>
          </cell>
        </row>
        <row r="15468">
          <cell r="I15468" t="str">
            <v>F</v>
          </cell>
          <cell r="J15468">
            <v>65966</v>
          </cell>
          <cell r="K15468">
            <v>65966</v>
          </cell>
          <cell r="L15468">
            <v>197898</v>
          </cell>
          <cell r="M15468" t="str">
            <v>F</v>
          </cell>
          <cell r="N15468">
            <v>3</v>
          </cell>
        </row>
        <row r="15469">
          <cell r="I15469" t="str">
            <v>F</v>
          </cell>
          <cell r="J15469">
            <v>17910</v>
          </cell>
          <cell r="K15469">
            <v>17910</v>
          </cell>
          <cell r="L15469">
            <v>17910</v>
          </cell>
          <cell r="M15469" t="str">
            <v>F</v>
          </cell>
          <cell r="N15469">
            <v>1</v>
          </cell>
        </row>
        <row r="15470">
          <cell r="G15470" t="str">
            <v>SPO-2019/01-0064, SPO-2019/01-0040</v>
          </cell>
        </row>
        <row r="15470">
          <cell r="I15470" t="str">
            <v>F</v>
          </cell>
          <cell r="J15470">
            <v>109227.86</v>
          </cell>
          <cell r="K15470">
            <v>109227.86</v>
          </cell>
          <cell r="L15470">
            <v>655367.16</v>
          </cell>
          <cell r="M15470" t="str">
            <v>F</v>
          </cell>
          <cell r="N15470">
            <v>6</v>
          </cell>
        </row>
        <row r="15471">
          <cell r="I15471" t="str">
            <v>T</v>
          </cell>
          <cell r="J15471">
            <v>169.26</v>
          </cell>
          <cell r="K15471">
            <v>169.26</v>
          </cell>
          <cell r="L15471">
            <v>507.78</v>
          </cell>
          <cell r="M15471" t="str">
            <v>F</v>
          </cell>
          <cell r="N15471">
            <v>3</v>
          </cell>
        </row>
        <row r="15472">
          <cell r="I15472" t="str">
            <v>T</v>
          </cell>
          <cell r="J15472">
            <v>98195.7</v>
          </cell>
          <cell r="K15472">
            <v>98195.7</v>
          </cell>
          <cell r="L15472">
            <v>294587.1</v>
          </cell>
          <cell r="M15472" t="str">
            <v>F</v>
          </cell>
          <cell r="N15472">
            <v>3</v>
          </cell>
        </row>
        <row r="15473">
          <cell r="G15473" t="str">
            <v>SPO-2019/01-0001, SPO-2019/01-0023, SPO-2019/03-0008, SPO-2019/01-0099</v>
          </cell>
        </row>
        <row r="15473">
          <cell r="I15473" t="str">
            <v>F</v>
          </cell>
          <cell r="J15473">
            <v>196365.98</v>
          </cell>
          <cell r="K15473">
            <v>196365.98</v>
          </cell>
          <cell r="L15473">
            <v>589097.94</v>
          </cell>
          <cell r="M15473" t="str">
            <v>F</v>
          </cell>
          <cell r="N15473">
            <v>3</v>
          </cell>
        </row>
        <row r="15474">
          <cell r="G15474" t="str">
            <v>GR-2018/10-0024</v>
          </cell>
        </row>
        <row r="15474">
          <cell r="I15474" t="str">
            <v>F</v>
          </cell>
          <cell r="J15474">
            <v>463.88</v>
          </cell>
          <cell r="K15474">
            <v>463.88</v>
          </cell>
          <cell r="L15474">
            <v>463.88</v>
          </cell>
          <cell r="M15474" t="str">
            <v>F</v>
          </cell>
          <cell r="N15474">
            <v>1</v>
          </cell>
        </row>
        <row r="15475">
          <cell r="G15475" t="str">
            <v>SPO-2019/01-0056, SPO-2019/01-0027, SPO-2019/01-0068</v>
          </cell>
        </row>
        <row r="15475">
          <cell r="I15475" t="str">
            <v>F</v>
          </cell>
          <cell r="J15475">
            <v>71700.7</v>
          </cell>
          <cell r="K15475">
            <v>71700.7</v>
          </cell>
          <cell r="L15475">
            <v>215102.1</v>
          </cell>
          <cell r="M15475" t="str">
            <v>F</v>
          </cell>
          <cell r="N15475">
            <v>3</v>
          </cell>
        </row>
        <row r="15476">
          <cell r="G15476" t="str">
            <v>SPO-2018/10-0011, SPO-2018/11-0002, SPO-2019/01-0041, SPO-2019/01-0046, SPO-2018/12-0007</v>
          </cell>
        </row>
        <row r="15476">
          <cell r="I15476" t="str">
            <v>F</v>
          </cell>
          <cell r="J15476">
            <v>157466.47</v>
          </cell>
          <cell r="K15476">
            <v>157466.47</v>
          </cell>
          <cell r="L15476">
            <v>472399.41</v>
          </cell>
          <cell r="M15476" t="str">
            <v>F</v>
          </cell>
          <cell r="N15476">
            <v>3</v>
          </cell>
        </row>
        <row r="15477">
          <cell r="I15477" t="str">
            <v>T</v>
          </cell>
          <cell r="J15477">
            <v>1920</v>
          </cell>
          <cell r="K15477">
            <v>1920</v>
          </cell>
          <cell r="L15477">
            <v>5760</v>
          </cell>
          <cell r="M15477" t="str">
            <v>F</v>
          </cell>
          <cell r="N15477">
            <v>3</v>
          </cell>
        </row>
        <row r="15478">
          <cell r="G15478" t="str">
            <v>SPO-2019/01-0020</v>
          </cell>
        </row>
        <row r="15478">
          <cell r="I15478" t="str">
            <v>F</v>
          </cell>
          <cell r="J15478">
            <v>41622.56</v>
          </cell>
          <cell r="K15478">
            <v>41622.56</v>
          </cell>
          <cell r="L15478">
            <v>124867.68</v>
          </cell>
          <cell r="M15478" t="str">
            <v>F</v>
          </cell>
          <cell r="N15478">
            <v>3</v>
          </cell>
        </row>
        <row r="15479">
          <cell r="G15479" t="str">
            <v>SPO-2019/01-0003</v>
          </cell>
        </row>
        <row r="15479">
          <cell r="I15479" t="str">
            <v>F</v>
          </cell>
          <cell r="J15479">
            <v>14061.6</v>
          </cell>
          <cell r="K15479">
            <v>14061.6</v>
          </cell>
          <cell r="L15479">
            <v>42184.8</v>
          </cell>
          <cell r="M15479" t="str">
            <v>F</v>
          </cell>
          <cell r="N15479">
            <v>3</v>
          </cell>
        </row>
        <row r="15480">
          <cell r="G15480" t="str">
            <v>SPO-2018/11-0031, SPO-2019/03-0013, SPO-2019/01-0014, SPO-2018/11-0006</v>
          </cell>
        </row>
        <row r="15480">
          <cell r="I15480" t="str">
            <v>F</v>
          </cell>
          <cell r="J15480">
            <v>150887.58</v>
          </cell>
          <cell r="K15480">
            <v>150887.58</v>
          </cell>
          <cell r="L15480">
            <v>452662.74</v>
          </cell>
          <cell r="M15480" t="str">
            <v>F</v>
          </cell>
          <cell r="N15480">
            <v>3</v>
          </cell>
        </row>
        <row r="15481">
          <cell r="G15481" t="str">
            <v>SPO-2019/01-0061, SPO-2018/12-0022, SPO-2019/05-0003, SPO-2018/11-0018, SPO-2018/12-0021, SPO-2019/02-0011, SPO-2019/01-0007, SPO-2019/04-0021</v>
          </cell>
        </row>
        <row r="15481">
          <cell r="I15481" t="str">
            <v>F</v>
          </cell>
          <cell r="J15481">
            <v>63026.6</v>
          </cell>
          <cell r="K15481">
            <v>63026.6</v>
          </cell>
          <cell r="L15481">
            <v>189079.8</v>
          </cell>
          <cell r="M15481" t="str">
            <v>F</v>
          </cell>
          <cell r="N15481">
            <v>3</v>
          </cell>
        </row>
        <row r="15482">
          <cell r="G15482" t="str">
            <v>SPO-2019/02-0009</v>
          </cell>
        </row>
        <row r="15482">
          <cell r="I15482" t="str">
            <v>F</v>
          </cell>
          <cell r="J15482">
            <v>30450</v>
          </cell>
          <cell r="K15482">
            <v>30450</v>
          </cell>
          <cell r="L15482">
            <v>91350</v>
          </cell>
          <cell r="M15482" t="str">
            <v>F</v>
          </cell>
          <cell r="N15482">
            <v>3</v>
          </cell>
        </row>
        <row r="15483">
          <cell r="I15483" t="str">
            <v>F</v>
          </cell>
          <cell r="J15483">
            <v>0</v>
          </cell>
          <cell r="K15483">
            <v>0</v>
          </cell>
          <cell r="L15483">
            <v>0</v>
          </cell>
          <cell r="M15483" t="str">
            <v>F</v>
          </cell>
          <cell r="N15483">
            <v>3</v>
          </cell>
        </row>
        <row r="15484">
          <cell r="I15484" t="str">
            <v>T</v>
          </cell>
          <cell r="J15484">
            <v>0</v>
          </cell>
          <cell r="K15484">
            <v>0</v>
          </cell>
          <cell r="L15484">
            <v>0</v>
          </cell>
          <cell r="M15484" t="str">
            <v>F</v>
          </cell>
          <cell r="N15484">
            <v>1</v>
          </cell>
        </row>
        <row r="15485">
          <cell r="G15485" t="str">
            <v>GR-2018/10-0002</v>
          </cell>
        </row>
        <row r="15485">
          <cell r="I15485" t="str">
            <v>F</v>
          </cell>
          <cell r="J15485">
            <v>0.45</v>
          </cell>
          <cell r="K15485">
            <v>0.45</v>
          </cell>
          <cell r="L15485">
            <v>0.45</v>
          </cell>
          <cell r="M15485" t="str">
            <v>F</v>
          </cell>
          <cell r="N15485">
            <v>1</v>
          </cell>
        </row>
        <row r="15486">
          <cell r="G15486" t="str">
            <v>GR-2018/10-0012</v>
          </cell>
        </row>
        <row r="15486">
          <cell r="I15486" t="str">
            <v>F</v>
          </cell>
          <cell r="J15486">
            <v>3879.33</v>
          </cell>
          <cell r="K15486">
            <v>3879.33</v>
          </cell>
          <cell r="L15486">
            <v>3879.33</v>
          </cell>
          <cell r="M15486" t="str">
            <v>F</v>
          </cell>
          <cell r="N15486">
            <v>1</v>
          </cell>
        </row>
        <row r="15487">
          <cell r="G15487" t="str">
            <v>SPO-2019/05-0041</v>
          </cell>
        </row>
        <row r="15487">
          <cell r="I15487" t="str">
            <v>F</v>
          </cell>
          <cell r="J15487">
            <v>9537</v>
          </cell>
          <cell r="K15487">
            <v>9537</v>
          </cell>
          <cell r="L15487">
            <v>28611</v>
          </cell>
          <cell r="M15487" t="str">
            <v>F</v>
          </cell>
          <cell r="N15487">
            <v>3</v>
          </cell>
        </row>
        <row r="15488">
          <cell r="I15488" t="str">
            <v>T</v>
          </cell>
          <cell r="J15488">
            <v>0</v>
          </cell>
          <cell r="K15488">
            <v>0</v>
          </cell>
          <cell r="L15488">
            <v>0</v>
          </cell>
          <cell r="M15488" t="str">
            <v>F</v>
          </cell>
          <cell r="N15488">
            <v>3</v>
          </cell>
        </row>
        <row r="15489">
          <cell r="G15489" t="str">
            <v>SPO-2018/11-0015, SPO-2019/01-0020, SPO-2019/05-0029</v>
          </cell>
        </row>
        <row r="15489">
          <cell r="I15489" t="str">
            <v>F</v>
          </cell>
          <cell r="J15489">
            <v>113760.02</v>
          </cell>
          <cell r="K15489">
            <v>113760.02</v>
          </cell>
          <cell r="L15489">
            <v>341280.06</v>
          </cell>
          <cell r="M15489" t="str">
            <v>F</v>
          </cell>
          <cell r="N15489">
            <v>3</v>
          </cell>
        </row>
        <row r="15490">
          <cell r="I15490" t="str">
            <v>T</v>
          </cell>
          <cell r="J15490">
            <v>0</v>
          </cell>
          <cell r="K15490">
            <v>0</v>
          </cell>
          <cell r="L15490">
            <v>0</v>
          </cell>
          <cell r="M15490" t="str">
            <v>F</v>
          </cell>
          <cell r="N15490">
            <v>3</v>
          </cell>
        </row>
        <row r="15491">
          <cell r="G15491" t="str">
            <v>SPO-2019/01-0020</v>
          </cell>
        </row>
        <row r="15491">
          <cell r="I15491" t="str">
            <v>F</v>
          </cell>
          <cell r="J15491">
            <v>0</v>
          </cell>
          <cell r="K15491">
            <v>0</v>
          </cell>
          <cell r="L15491">
            <v>0</v>
          </cell>
          <cell r="M15491" t="str">
            <v>F</v>
          </cell>
          <cell r="N15491">
            <v>3</v>
          </cell>
        </row>
        <row r="15492">
          <cell r="G15492" t="str">
            <v>SPO-2019/01-0103, SPO-2019/01-0020</v>
          </cell>
        </row>
        <row r="15492">
          <cell r="I15492" t="str">
            <v>F</v>
          </cell>
          <cell r="J15492">
            <v>62650</v>
          </cell>
          <cell r="K15492">
            <v>62650</v>
          </cell>
          <cell r="L15492">
            <v>187950</v>
          </cell>
          <cell r="M15492" t="str">
            <v>F</v>
          </cell>
          <cell r="N15492">
            <v>3</v>
          </cell>
        </row>
        <row r="15493">
          <cell r="I15493" t="str">
            <v>T</v>
          </cell>
          <cell r="J15493">
            <v>0</v>
          </cell>
          <cell r="K15493">
            <v>0</v>
          </cell>
          <cell r="L15493">
            <v>0</v>
          </cell>
          <cell r="M15493" t="str">
            <v>F</v>
          </cell>
          <cell r="N15493">
            <v>3</v>
          </cell>
        </row>
        <row r="15494">
          <cell r="G15494" t="str">
            <v>SPO-2019/01-0074, SPO-2019/01-0021, SPO-2019/01-0014</v>
          </cell>
        </row>
        <row r="15494">
          <cell r="I15494" t="str">
            <v>F</v>
          </cell>
          <cell r="J15494">
            <v>0</v>
          </cell>
          <cell r="K15494">
            <v>0</v>
          </cell>
          <cell r="L15494">
            <v>0</v>
          </cell>
          <cell r="M15494" t="str">
            <v>F</v>
          </cell>
          <cell r="N15494">
            <v>3</v>
          </cell>
        </row>
        <row r="15495">
          <cell r="G15495" t="str">
            <v>SPO-2019/01-0058, SPO-2018/10-0013, SPO-2019/05-0016, SPO-2019/06-0015, SPO-2018/12-0002</v>
          </cell>
        </row>
        <row r="15495">
          <cell r="I15495" t="str">
            <v>F</v>
          </cell>
          <cell r="J15495">
            <v>89145.52</v>
          </cell>
          <cell r="K15495">
            <v>89145.52</v>
          </cell>
          <cell r="L15495">
            <v>267436.56</v>
          </cell>
          <cell r="M15495" t="str">
            <v>F</v>
          </cell>
          <cell r="N15495">
            <v>3</v>
          </cell>
        </row>
        <row r="15496">
          <cell r="I15496" t="str">
            <v>T</v>
          </cell>
          <cell r="J15496">
            <v>0</v>
          </cell>
          <cell r="K15496">
            <v>0</v>
          </cell>
          <cell r="L15496">
            <v>0</v>
          </cell>
          <cell r="M15496" t="str">
            <v>F</v>
          </cell>
          <cell r="N15496">
            <v>3</v>
          </cell>
        </row>
        <row r="15497">
          <cell r="G15497" t="str">
            <v>GR-2018/10-0023</v>
          </cell>
        </row>
        <row r="15497">
          <cell r="I15497" t="str">
            <v>F</v>
          </cell>
          <cell r="J15497">
            <v>2871.85</v>
          </cell>
          <cell r="K15497">
            <v>2871.85</v>
          </cell>
          <cell r="L15497">
            <v>2871.85</v>
          </cell>
          <cell r="M15497" t="str">
            <v>T</v>
          </cell>
          <cell r="N15497">
            <v>1</v>
          </cell>
        </row>
        <row r="15498">
          <cell r="G15498" t="str">
            <v>SPO-2018/12-0002</v>
          </cell>
        </row>
        <row r="15498">
          <cell r="I15498" t="str">
            <v>F</v>
          </cell>
          <cell r="J15498">
            <v>5068.8</v>
          </cell>
          <cell r="K15498">
            <v>5068.8</v>
          </cell>
          <cell r="L15498">
            <v>15206.4</v>
          </cell>
          <cell r="M15498" t="str">
            <v>F</v>
          </cell>
          <cell r="N15498">
            <v>3</v>
          </cell>
        </row>
        <row r="15499">
          <cell r="G15499" t="str">
            <v>GR-2018/10-0022</v>
          </cell>
        </row>
        <row r="15499">
          <cell r="I15499" t="str">
            <v>F</v>
          </cell>
          <cell r="J15499">
            <v>230.21</v>
          </cell>
          <cell r="K15499">
            <v>230.21</v>
          </cell>
          <cell r="L15499">
            <v>230.21</v>
          </cell>
          <cell r="M15499" t="str">
            <v>T</v>
          </cell>
          <cell r="N15499">
            <v>1</v>
          </cell>
        </row>
        <row r="15500">
          <cell r="G15500" t="str">
            <v>GR-2018/10-0005</v>
          </cell>
        </row>
        <row r="15500">
          <cell r="I15500" t="str">
            <v>F</v>
          </cell>
          <cell r="J15500">
            <v>52.8</v>
          </cell>
          <cell r="K15500">
            <v>52.8</v>
          </cell>
          <cell r="L15500">
            <v>52.8</v>
          </cell>
          <cell r="M15500" t="str">
            <v>T</v>
          </cell>
          <cell r="N15500">
            <v>1</v>
          </cell>
        </row>
        <row r="15501">
          <cell r="G15501" t="str">
            <v>SPO-2019/01-0093</v>
          </cell>
        </row>
        <row r="15501">
          <cell r="I15501" t="str">
            <v>F</v>
          </cell>
          <cell r="J15501">
            <v>1744.84</v>
          </cell>
          <cell r="K15501">
            <v>1744.84</v>
          </cell>
          <cell r="L15501">
            <v>7328.33</v>
          </cell>
          <cell r="M15501" t="str">
            <v>F</v>
          </cell>
          <cell r="N15501">
            <v>4.2</v>
          </cell>
        </row>
        <row r="15502">
          <cell r="G15502" t="str">
            <v>GR-2018/10-0004</v>
          </cell>
        </row>
        <row r="15502">
          <cell r="I15502" t="str">
            <v>F</v>
          </cell>
          <cell r="J15502">
            <v>565.23</v>
          </cell>
          <cell r="K15502">
            <v>565.23</v>
          </cell>
          <cell r="L15502">
            <v>565.23</v>
          </cell>
          <cell r="M15502" t="str">
            <v>F</v>
          </cell>
          <cell r="N15502">
            <v>1</v>
          </cell>
        </row>
        <row r="15503">
          <cell r="G15503" t="str">
            <v>GR-2018/09-0066</v>
          </cell>
        </row>
        <row r="15503">
          <cell r="I15503" t="str">
            <v>F</v>
          </cell>
          <cell r="J15503">
            <v>3986.95</v>
          </cell>
          <cell r="K15503">
            <v>3986.95</v>
          </cell>
          <cell r="L15503">
            <v>3986.95</v>
          </cell>
          <cell r="M15503" t="str">
            <v>F</v>
          </cell>
          <cell r="N15503">
            <v>1</v>
          </cell>
        </row>
        <row r="15504">
          <cell r="G15504" t="str">
            <v>SPO-2018/10-0010</v>
          </cell>
        </row>
        <row r="15504">
          <cell r="I15504" t="str">
            <v>F</v>
          </cell>
          <cell r="J15504">
            <v>547.15</v>
          </cell>
          <cell r="K15504">
            <v>547.15</v>
          </cell>
          <cell r="L15504">
            <v>1641.45</v>
          </cell>
          <cell r="M15504" t="str">
            <v>F</v>
          </cell>
          <cell r="N15504">
            <v>3</v>
          </cell>
        </row>
        <row r="15505">
          <cell r="F15505" t="str">
            <v>HJMU2039513</v>
          </cell>
          <cell r="G15505" t="str">
            <v>GR-2018/10-0042</v>
          </cell>
          <cell r="H15505" t="str">
            <v>201808-S0005, 201803-S0052, 201801-S0019, 201806-S0009, 201801-S0010, 201804-S0020, 201807-S0060, 201801-S0009</v>
          </cell>
          <cell r="I15505" t="str">
            <v>F</v>
          </cell>
          <cell r="J15505">
            <v>57816.26</v>
          </cell>
          <cell r="K15505">
            <v>57816.26</v>
          </cell>
          <cell r="L15505">
            <v>173448.78</v>
          </cell>
          <cell r="M15505" t="str">
            <v>F</v>
          </cell>
          <cell r="N15505">
            <v>3</v>
          </cell>
        </row>
        <row r="15506">
          <cell r="I15506" t="str">
            <v>F</v>
          </cell>
          <cell r="J15506">
            <v>0</v>
          </cell>
          <cell r="K15506">
            <v>0</v>
          </cell>
          <cell r="L15506">
            <v>0</v>
          </cell>
          <cell r="M15506" t="str">
            <v>F</v>
          </cell>
          <cell r="N15506">
            <v>3</v>
          </cell>
        </row>
        <row r="15507">
          <cell r="I15507" t="str">
            <v>T</v>
          </cell>
          <cell r="J15507">
            <v>0</v>
          </cell>
          <cell r="K15507">
            <v>0</v>
          </cell>
          <cell r="L15507">
            <v>0</v>
          </cell>
          <cell r="M15507" t="str">
            <v>F</v>
          </cell>
          <cell r="N15507">
            <v>3</v>
          </cell>
        </row>
        <row r="15508">
          <cell r="G15508" t="str">
            <v>GR-2018/09-0068</v>
          </cell>
        </row>
        <row r="15508">
          <cell r="I15508" t="str">
            <v>F</v>
          </cell>
          <cell r="J15508">
            <v>2607.28</v>
          </cell>
          <cell r="K15508">
            <v>2607.28</v>
          </cell>
          <cell r="L15508">
            <v>2607.28</v>
          </cell>
          <cell r="M15508" t="str">
            <v>F</v>
          </cell>
          <cell r="N15508">
            <v>1</v>
          </cell>
        </row>
        <row r="15509">
          <cell r="G15509" t="str">
            <v>GR-2018/10-0003</v>
          </cell>
        </row>
        <row r="15509">
          <cell r="I15509" t="str">
            <v>F</v>
          </cell>
          <cell r="J15509">
            <v>4323.49</v>
          </cell>
          <cell r="K15509">
            <v>4323.49</v>
          </cell>
          <cell r="L15509">
            <v>4323.49</v>
          </cell>
          <cell r="M15509" t="str">
            <v>F</v>
          </cell>
          <cell r="N15509">
            <v>1</v>
          </cell>
        </row>
        <row r="15510">
          <cell r="F15510" t="str">
            <v>SEGU4197598</v>
          </cell>
          <cell r="G15510" t="str">
            <v>GR-2018/10-0020</v>
          </cell>
          <cell r="H15510" t="str">
            <v>201808-S0018</v>
          </cell>
          <cell r="I15510" t="str">
            <v>F</v>
          </cell>
          <cell r="J15510">
            <v>305.02</v>
          </cell>
          <cell r="K15510">
            <v>305.02</v>
          </cell>
          <cell r="L15510">
            <v>305.02</v>
          </cell>
          <cell r="M15510" t="str">
            <v>F</v>
          </cell>
          <cell r="N15510">
            <v>1</v>
          </cell>
        </row>
        <row r="15511">
          <cell r="F15511" t="str">
            <v>SEGU4197598</v>
          </cell>
          <cell r="G15511" t="str">
            <v>GR-2018/10-0019</v>
          </cell>
          <cell r="H15511" t="str">
            <v>201806-S0026, 201807-S0023, 201808-S0009</v>
          </cell>
          <cell r="I15511" t="str">
            <v>F</v>
          </cell>
          <cell r="J15511">
            <v>30820.6</v>
          </cell>
          <cell r="K15511">
            <v>30820.6</v>
          </cell>
          <cell r="L15511">
            <v>30820.6</v>
          </cell>
          <cell r="M15511" t="str">
            <v>F</v>
          </cell>
          <cell r="N15511">
            <v>1</v>
          </cell>
        </row>
        <row r="15512">
          <cell r="G15512" t="str">
            <v>SPO-2019/02-0006, SPO-2019/01-0004, SPO-2018/12-0023, SPO-2018/11-0026</v>
          </cell>
        </row>
        <row r="15512">
          <cell r="I15512" t="str">
            <v>F</v>
          </cell>
          <cell r="J15512">
            <v>0</v>
          </cell>
          <cell r="K15512">
            <v>0</v>
          </cell>
          <cell r="L15512">
            <v>0</v>
          </cell>
          <cell r="M15512" t="str">
            <v>F</v>
          </cell>
          <cell r="N15512">
            <v>3</v>
          </cell>
        </row>
        <row r="15513">
          <cell r="F15513" t="str">
            <v>SEGU4197598</v>
          </cell>
          <cell r="G15513" t="str">
            <v>GR-2018/10-0018</v>
          </cell>
          <cell r="H15513" t="str">
            <v>201808-S0016</v>
          </cell>
          <cell r="I15513" t="str">
            <v>F</v>
          </cell>
          <cell r="J15513">
            <v>27196.69</v>
          </cell>
          <cell r="K15513">
            <v>27196.69</v>
          </cell>
          <cell r="L15513">
            <v>27196.69</v>
          </cell>
          <cell r="M15513" t="str">
            <v>F</v>
          </cell>
          <cell r="N15513">
            <v>1</v>
          </cell>
        </row>
        <row r="15514">
          <cell r="F15514" t="str">
            <v>SEGU4197598</v>
          </cell>
          <cell r="G15514" t="str">
            <v>GR-2018/10-0017</v>
          </cell>
          <cell r="H15514" t="str">
            <v>201807-S0067, 201807-S0058, 201809-S0024, 201807-S0055, 201808-S0014</v>
          </cell>
          <cell r="I15514" t="str">
            <v>F</v>
          </cell>
          <cell r="J15514">
            <v>119673.26</v>
          </cell>
          <cell r="K15514">
            <v>119673.26</v>
          </cell>
          <cell r="L15514">
            <v>119673.26</v>
          </cell>
          <cell r="M15514" t="str">
            <v>F</v>
          </cell>
          <cell r="N15514">
            <v>1</v>
          </cell>
        </row>
        <row r="15515">
          <cell r="G15515" t="str">
            <v>GR-2018/09-0067</v>
          </cell>
        </row>
        <row r="15515">
          <cell r="I15515" t="str">
            <v>F</v>
          </cell>
          <cell r="J15515">
            <v>787.28</v>
          </cell>
          <cell r="K15515">
            <v>787.28</v>
          </cell>
          <cell r="L15515">
            <v>787.28</v>
          </cell>
          <cell r="M15515" t="str">
            <v>T</v>
          </cell>
          <cell r="N15515">
            <v>1</v>
          </cell>
        </row>
        <row r="15516">
          <cell r="F15516" t="str">
            <v>SEGU4197598</v>
          </cell>
          <cell r="G15516" t="str">
            <v>GR-2018/10-0016</v>
          </cell>
          <cell r="H15516" t="str">
            <v>201807-S0050</v>
          </cell>
          <cell r="I15516" t="str">
            <v>F</v>
          </cell>
          <cell r="J15516">
            <v>39378.94</v>
          </cell>
          <cell r="K15516">
            <v>39378.94</v>
          </cell>
          <cell r="L15516">
            <v>39378.94</v>
          </cell>
          <cell r="M15516" t="str">
            <v>F</v>
          </cell>
          <cell r="N15516">
            <v>1</v>
          </cell>
        </row>
        <row r="15517">
          <cell r="F15517" t="str">
            <v>SEGU4197598</v>
          </cell>
          <cell r="G15517" t="str">
            <v>GR-2018/10-0015</v>
          </cell>
          <cell r="H15517" t="str">
            <v>201803-S0062</v>
          </cell>
          <cell r="I15517" t="str">
            <v>F</v>
          </cell>
          <cell r="J15517">
            <v>27247.26</v>
          </cell>
          <cell r="K15517">
            <v>27247.26</v>
          </cell>
          <cell r="L15517">
            <v>27247.26</v>
          </cell>
          <cell r="M15517" t="str">
            <v>F</v>
          </cell>
          <cell r="N15517">
            <v>1</v>
          </cell>
        </row>
        <row r="15518">
          <cell r="I15518" t="str">
            <v>T</v>
          </cell>
          <cell r="J15518">
            <v>0</v>
          </cell>
          <cell r="K15518">
            <v>0</v>
          </cell>
          <cell r="L15518">
            <v>0</v>
          </cell>
          <cell r="M15518" t="str">
            <v>T</v>
          </cell>
          <cell r="N15518">
            <v>1</v>
          </cell>
        </row>
        <row r="15519">
          <cell r="G15519" t="str">
            <v>GR-2018/09-0063</v>
          </cell>
        </row>
        <row r="15519">
          <cell r="I15519" t="str">
            <v>F</v>
          </cell>
          <cell r="J15519">
            <v>232</v>
          </cell>
          <cell r="K15519">
            <v>232</v>
          </cell>
          <cell r="L15519">
            <v>232</v>
          </cell>
          <cell r="M15519" t="str">
            <v>F</v>
          </cell>
          <cell r="N15519">
            <v>1</v>
          </cell>
        </row>
        <row r="15520">
          <cell r="I15520" t="str">
            <v>F</v>
          </cell>
          <cell r="J15520">
            <v>3663.56</v>
          </cell>
          <cell r="K15520">
            <v>3663.56</v>
          </cell>
          <cell r="L15520">
            <v>10990.68</v>
          </cell>
          <cell r="M15520" t="str">
            <v>F</v>
          </cell>
          <cell r="N15520">
            <v>3</v>
          </cell>
        </row>
        <row r="15521">
          <cell r="F15521" t="str">
            <v>SEGU4197598</v>
          </cell>
          <cell r="G15521" t="str">
            <v>GR-2018/10-0014</v>
          </cell>
          <cell r="H15521" t="str">
            <v>201807-S0073, 201806-S0005, 201808-S0007, 201806-S0024, 201807-S0017</v>
          </cell>
          <cell r="I15521" t="str">
            <v>F</v>
          </cell>
          <cell r="J15521">
            <v>66072.08</v>
          </cell>
          <cell r="K15521">
            <v>66072.08</v>
          </cell>
          <cell r="L15521">
            <v>66072.08</v>
          </cell>
          <cell r="M15521" t="str">
            <v>F</v>
          </cell>
          <cell r="N15521">
            <v>1</v>
          </cell>
        </row>
        <row r="15522">
          <cell r="F15522" t="str">
            <v>SEGU4197598</v>
          </cell>
          <cell r="G15522" t="str">
            <v>GR-2018/10-0013</v>
          </cell>
          <cell r="H15522" t="str">
            <v>201807-S0022</v>
          </cell>
          <cell r="I15522" t="str">
            <v>F</v>
          </cell>
          <cell r="J15522">
            <v>20521.6</v>
          </cell>
          <cell r="K15522">
            <v>20521.6</v>
          </cell>
          <cell r="L15522">
            <v>20521.6</v>
          </cell>
          <cell r="M15522" t="str">
            <v>F</v>
          </cell>
          <cell r="N15522">
            <v>1</v>
          </cell>
        </row>
        <row r="15523">
          <cell r="F15523" t="str">
            <v>BMOU5027752</v>
          </cell>
          <cell r="G15523" t="str">
            <v>GR-2018/10-0009</v>
          </cell>
          <cell r="H15523" t="str">
            <v>201807-S0041, 201807-S0048, 201804-S0031</v>
          </cell>
          <cell r="I15523" t="str">
            <v>F</v>
          </cell>
          <cell r="J15523">
            <v>91104.9</v>
          </cell>
          <cell r="K15523">
            <v>91104.9</v>
          </cell>
          <cell r="L15523">
            <v>91104.9</v>
          </cell>
          <cell r="M15523" t="str">
            <v>F</v>
          </cell>
          <cell r="N15523">
            <v>1</v>
          </cell>
        </row>
        <row r="15524">
          <cell r="F15524" t="str">
            <v>BMOU5027752</v>
          </cell>
        </row>
        <row r="15524">
          <cell r="I15524" t="str">
            <v>T</v>
          </cell>
          <cell r="J15524">
            <v>19855.95</v>
          </cell>
          <cell r="K15524">
            <v>19855.95</v>
          </cell>
          <cell r="L15524">
            <v>19855.95</v>
          </cell>
          <cell r="M15524" t="str">
            <v>F</v>
          </cell>
          <cell r="N15524">
            <v>1</v>
          </cell>
        </row>
        <row r="15525">
          <cell r="F15525" t="str">
            <v>CAIU9979680</v>
          </cell>
          <cell r="G15525" t="str">
            <v>GR-2018/10-0044</v>
          </cell>
          <cell r="H15525" t="str">
            <v>201809-S0009, 201808-S0003, 201807-S0061</v>
          </cell>
          <cell r="I15525" t="str">
            <v>F</v>
          </cell>
          <cell r="J15525">
            <v>21861.31</v>
          </cell>
          <cell r="K15525">
            <v>21861.31</v>
          </cell>
          <cell r="L15525">
            <v>91424</v>
          </cell>
          <cell r="M15525" t="str">
            <v>F</v>
          </cell>
          <cell r="N15525">
            <v>4.182</v>
          </cell>
        </row>
        <row r="15526">
          <cell r="F15526" t="str">
            <v>TLLU4385904</v>
          </cell>
          <cell r="G15526" t="str">
            <v>GR-2018/10-0021</v>
          </cell>
          <cell r="H15526" t="str">
            <v>201807-S0036, 201803-S0022, 201712-S0039, 201804-S0022</v>
          </cell>
          <cell r="I15526" t="str">
            <v>F</v>
          </cell>
          <cell r="J15526">
            <v>25901.69</v>
          </cell>
          <cell r="K15526">
            <v>25901.69</v>
          </cell>
          <cell r="L15526">
            <v>77705.07</v>
          </cell>
          <cell r="M15526" t="str">
            <v>F</v>
          </cell>
          <cell r="N15526">
            <v>3</v>
          </cell>
        </row>
        <row r="15527">
          <cell r="G15527" t="str">
            <v>SPO-2018/10-0013</v>
          </cell>
        </row>
        <row r="15527">
          <cell r="I15527" t="str">
            <v>F</v>
          </cell>
          <cell r="J15527">
            <v>0</v>
          </cell>
          <cell r="K15527">
            <v>0</v>
          </cell>
          <cell r="L15527">
            <v>0</v>
          </cell>
          <cell r="M15527" t="str">
            <v>F</v>
          </cell>
          <cell r="N15527">
            <v>3</v>
          </cell>
        </row>
        <row r="15528">
          <cell r="G15528" t="str">
            <v>SPO-2018/11-0030</v>
          </cell>
        </row>
        <row r="15528">
          <cell r="I15528" t="str">
            <v>F</v>
          </cell>
          <cell r="J15528">
            <v>0</v>
          </cell>
          <cell r="K15528">
            <v>0</v>
          </cell>
          <cell r="L15528">
            <v>0</v>
          </cell>
          <cell r="M15528" t="str">
            <v>F</v>
          </cell>
          <cell r="N15528">
            <v>3</v>
          </cell>
        </row>
        <row r="15529">
          <cell r="I15529" t="str">
            <v>T</v>
          </cell>
          <cell r="J15529">
            <v>0</v>
          </cell>
          <cell r="K15529">
            <v>0</v>
          </cell>
          <cell r="L15529">
            <v>0</v>
          </cell>
          <cell r="M15529" t="str">
            <v>F</v>
          </cell>
          <cell r="N15529">
            <v>3</v>
          </cell>
        </row>
        <row r="15530">
          <cell r="G15530" t="str">
            <v>GR-2018/09-0062</v>
          </cell>
        </row>
        <row r="15530">
          <cell r="I15530" t="str">
            <v>F</v>
          </cell>
          <cell r="J15530">
            <v>1381.2</v>
          </cell>
          <cell r="K15530">
            <v>1381.2</v>
          </cell>
          <cell r="L15530">
            <v>1381.2</v>
          </cell>
          <cell r="M15530" t="str">
            <v>F</v>
          </cell>
          <cell r="N15530">
            <v>1</v>
          </cell>
        </row>
        <row r="15531">
          <cell r="G15531" t="str">
            <v>SPO-2018/10-0013</v>
          </cell>
        </row>
        <row r="15531">
          <cell r="I15531" t="str">
            <v>F</v>
          </cell>
          <cell r="J15531">
            <v>0</v>
          </cell>
          <cell r="K15531">
            <v>0</v>
          </cell>
          <cell r="L15531">
            <v>0</v>
          </cell>
          <cell r="M15531" t="str">
            <v>F</v>
          </cell>
          <cell r="N15531">
            <v>3</v>
          </cell>
        </row>
        <row r="15532">
          <cell r="G15532" t="str">
            <v>GR-2018/09-0061</v>
          </cell>
        </row>
        <row r="15532">
          <cell r="I15532" t="str">
            <v>F</v>
          </cell>
          <cell r="J15532">
            <v>11891.42</v>
          </cell>
          <cell r="K15532">
            <v>11891.42</v>
          </cell>
          <cell r="L15532">
            <v>11891.42</v>
          </cell>
          <cell r="M15532" t="str">
            <v>T</v>
          </cell>
          <cell r="N15532">
            <v>1</v>
          </cell>
        </row>
        <row r="15533">
          <cell r="F15533" t="str">
            <v>BMOU4124070</v>
          </cell>
        </row>
        <row r="15533">
          <cell r="I15533" t="str">
            <v>T</v>
          </cell>
          <cell r="J15533">
            <v>4725</v>
          </cell>
          <cell r="K15533">
            <v>4725</v>
          </cell>
          <cell r="L15533">
            <v>14175</v>
          </cell>
          <cell r="M15533" t="str">
            <v>F</v>
          </cell>
          <cell r="N15533">
            <v>3</v>
          </cell>
        </row>
        <row r="15534">
          <cell r="F15534" t="str">
            <v>BMOU4124070</v>
          </cell>
        </row>
        <row r="15534">
          <cell r="I15534" t="str">
            <v>T</v>
          </cell>
          <cell r="J15534">
            <v>0</v>
          </cell>
          <cell r="K15534">
            <v>0</v>
          </cell>
          <cell r="L15534">
            <v>0</v>
          </cell>
          <cell r="M15534" t="str">
            <v>F</v>
          </cell>
          <cell r="N15534">
            <v>3</v>
          </cell>
        </row>
        <row r="15535">
          <cell r="F15535" t="str">
            <v>TRLU6666590</v>
          </cell>
          <cell r="G15535" t="str">
            <v>GR-2018/10-0007</v>
          </cell>
          <cell r="H15535" t="str">
            <v>201806-S0003, 201711-S0123, PO-2018/06-0041, 201807-S0036, 201803-S0025</v>
          </cell>
          <cell r="I15535" t="str">
            <v>F</v>
          </cell>
          <cell r="J15535">
            <v>21926.16</v>
          </cell>
          <cell r="K15535">
            <v>21926.16</v>
          </cell>
          <cell r="L15535">
            <v>65778.48</v>
          </cell>
          <cell r="M15535" t="str">
            <v>F</v>
          </cell>
          <cell r="N15535">
            <v>3</v>
          </cell>
        </row>
        <row r="15536">
          <cell r="I15536" t="str">
            <v>T</v>
          </cell>
          <cell r="J15536">
            <v>0</v>
          </cell>
          <cell r="K15536">
            <v>0</v>
          </cell>
          <cell r="L15536">
            <v>0</v>
          </cell>
          <cell r="M15536" t="str">
            <v>F</v>
          </cell>
          <cell r="N15536">
            <v>3</v>
          </cell>
        </row>
        <row r="15537">
          <cell r="G15537" t="str">
            <v>SPO-2019/05-0050, SPO-2019/05-0012, SPO-2020/07-0021, SPO-2020/07-0020, SPO-2019/10-0014, SPO-2020/06-0009, SPO-2019/05-0038, SPO-2018/10-0001, SPO-2019/04-0026, SPO-2019/03-0002, SPO-2021/01-0050, SPO-2019/03-0025, SPO-2019/06-0023, SPO-2019/06-0017, SPO-2020/09-0021, SPO-2019/12-0051, SPO-2019/11-0004, SPO-2020/12-0038, SPO-2019/10-0013, SPO-2019/01-0094, SPO-2019/04-0028, SPO-2019/08-0023, SPO-2019/02-0010, SPO-2019/05-0013, SPO-2019/02-0013, SPO-2019/01-0049, SPO-2019/01-0047, SPO-2019/09-0036, SPO-2019/07-0012, SPO-2019/09-0021, SPO-2019/02-0012, SPO-2021/01-0061, SPO-2019/05-0008, SPO-2019/01-0048, SPO-2019/05-0005, SPO-2019/08-0018, SPO-2020/12-0006, SPO-2019/04-0023, SPO-2019/07-0007, SPO-2019/11-0003, SPO-2019/01-0055</v>
          </cell>
        </row>
        <row r="15537">
          <cell r="I15537" t="str">
            <v>F</v>
          </cell>
          <cell r="J15537">
            <v>382766.15</v>
          </cell>
          <cell r="K15537">
            <v>382766.15</v>
          </cell>
          <cell r="L15537">
            <v>1148298.45</v>
          </cell>
          <cell r="M15537" t="str">
            <v>F</v>
          </cell>
          <cell r="N15537">
            <v>3</v>
          </cell>
        </row>
        <row r="15538">
          <cell r="F15538" t="str">
            <v>CAIU9440851</v>
          </cell>
          <cell r="G15538" t="str">
            <v>GR-2018/10-0008</v>
          </cell>
          <cell r="H15538" t="str">
            <v>201804-S0001, 201809-S0026, 201807-S0042, 201806-S0012</v>
          </cell>
          <cell r="I15538" t="str">
            <v>F</v>
          </cell>
          <cell r="J15538">
            <v>21712.66</v>
          </cell>
          <cell r="K15538">
            <v>21712.66</v>
          </cell>
          <cell r="L15538">
            <v>65137.98</v>
          </cell>
          <cell r="M15538" t="str">
            <v>F</v>
          </cell>
          <cell r="N15538">
            <v>3</v>
          </cell>
        </row>
        <row r="15539">
          <cell r="G15539" t="str">
            <v>SPO-2018/10-0010</v>
          </cell>
        </row>
        <row r="15539">
          <cell r="I15539" t="str">
            <v>F</v>
          </cell>
          <cell r="J15539">
            <v>0</v>
          </cell>
          <cell r="K15539">
            <v>0</v>
          </cell>
          <cell r="L15539">
            <v>0</v>
          </cell>
          <cell r="M15539" t="str">
            <v>F</v>
          </cell>
          <cell r="N15539">
            <v>3</v>
          </cell>
        </row>
        <row r="15540">
          <cell r="I15540" t="str">
            <v>F</v>
          </cell>
          <cell r="J15540">
            <v>2400</v>
          </cell>
          <cell r="K15540">
            <v>2400</v>
          </cell>
          <cell r="L15540">
            <v>7200</v>
          </cell>
          <cell r="M15540" t="str">
            <v>F</v>
          </cell>
          <cell r="N15540">
            <v>3</v>
          </cell>
        </row>
        <row r="15541">
          <cell r="I15541" t="str">
            <v>T</v>
          </cell>
          <cell r="J15541">
            <v>0</v>
          </cell>
          <cell r="K15541">
            <v>0</v>
          </cell>
          <cell r="L15541">
            <v>0</v>
          </cell>
          <cell r="M15541" t="str">
            <v>F</v>
          </cell>
          <cell r="N15541">
            <v>3</v>
          </cell>
        </row>
        <row r="15542">
          <cell r="F15542" t="str">
            <v>CAIU9440851</v>
          </cell>
        </row>
        <row r="15542">
          <cell r="I15542" t="str">
            <v>T</v>
          </cell>
          <cell r="J15542">
            <v>21712.66</v>
          </cell>
          <cell r="K15542">
            <v>21712.66</v>
          </cell>
          <cell r="L15542">
            <v>65137.98</v>
          </cell>
          <cell r="M15542" t="str">
            <v>F</v>
          </cell>
          <cell r="N15542">
            <v>3</v>
          </cell>
        </row>
        <row r="15543">
          <cell r="G15543" t="str">
            <v>SPO-2018/10-0004</v>
          </cell>
        </row>
        <row r="15543">
          <cell r="I15543" t="str">
            <v>F</v>
          </cell>
          <cell r="J15543">
            <v>0</v>
          </cell>
          <cell r="K15543">
            <v>0</v>
          </cell>
          <cell r="L15543">
            <v>0</v>
          </cell>
          <cell r="M15543" t="str">
            <v>F</v>
          </cell>
          <cell r="N15543">
            <v>3</v>
          </cell>
        </row>
        <row r="15544">
          <cell r="G15544" t="str">
            <v>GR-2018/09-0060</v>
          </cell>
        </row>
        <row r="15544">
          <cell r="I15544" t="str">
            <v>F</v>
          </cell>
          <cell r="J15544">
            <v>136</v>
          </cell>
          <cell r="K15544">
            <v>136</v>
          </cell>
          <cell r="L15544">
            <v>136</v>
          </cell>
          <cell r="M15544" t="str">
            <v>T</v>
          </cell>
          <cell r="N15544">
            <v>1</v>
          </cell>
        </row>
        <row r="15545">
          <cell r="G15545" t="str">
            <v>GR-2018/09-0059</v>
          </cell>
        </row>
        <row r="15545">
          <cell r="I15545" t="str">
            <v>F</v>
          </cell>
          <cell r="J15545">
            <v>6700.57</v>
          </cell>
          <cell r="K15545">
            <v>6700.57</v>
          </cell>
          <cell r="L15545">
            <v>6700.57</v>
          </cell>
          <cell r="M15545" t="str">
            <v>F</v>
          </cell>
          <cell r="N15545">
            <v>1</v>
          </cell>
        </row>
        <row r="15546">
          <cell r="G15546" t="str">
            <v>GR-2018/10-0077</v>
          </cell>
        </row>
        <row r="15546">
          <cell r="I15546" t="str">
            <v>F</v>
          </cell>
          <cell r="J15546">
            <v>359.1</v>
          </cell>
          <cell r="K15546">
            <v>359.1</v>
          </cell>
          <cell r="L15546">
            <v>359.1</v>
          </cell>
          <cell r="M15546" t="str">
            <v>F</v>
          </cell>
          <cell r="N15546">
            <v>1</v>
          </cell>
        </row>
        <row r="15547">
          <cell r="G15547" t="str">
            <v>SPO-2018/12-0012, SPO-2019/09-0037, SPO-2019/03-0016, SPO-2019/12-0056, SPO-2019/02-0011, SPO-2018/12-0022, SPO-2018/10-0009, SPO-2019/11-0010</v>
          </cell>
        </row>
        <row r="15547">
          <cell r="I15547" t="str">
            <v>F</v>
          </cell>
          <cell r="J15547">
            <v>22198.18</v>
          </cell>
          <cell r="K15547">
            <v>22198.18</v>
          </cell>
          <cell r="L15547">
            <v>66594.54</v>
          </cell>
          <cell r="M15547" t="str">
            <v>F</v>
          </cell>
          <cell r="N15547">
            <v>3</v>
          </cell>
        </row>
        <row r="15548">
          <cell r="G15548" t="str">
            <v>SPO-2018/10-0001</v>
          </cell>
        </row>
        <row r="15548">
          <cell r="I15548" t="str">
            <v>F</v>
          </cell>
          <cell r="J15548">
            <v>281.2</v>
          </cell>
          <cell r="K15548">
            <v>281.2</v>
          </cell>
          <cell r="L15548">
            <v>843.6</v>
          </cell>
          <cell r="M15548" t="str">
            <v>F</v>
          </cell>
          <cell r="N15548">
            <v>3</v>
          </cell>
        </row>
        <row r="15549">
          <cell r="G15549" t="str">
            <v>GR-2018/09-0058</v>
          </cell>
        </row>
        <row r="15549">
          <cell r="I15549" t="str">
            <v>F</v>
          </cell>
          <cell r="J15549">
            <v>2564.44</v>
          </cell>
          <cell r="K15549">
            <v>2564.44</v>
          </cell>
          <cell r="L15549">
            <v>2564.44</v>
          </cell>
          <cell r="M15549" t="str">
            <v>F</v>
          </cell>
          <cell r="N15549">
            <v>1</v>
          </cell>
        </row>
        <row r="15550">
          <cell r="I15550" t="str">
            <v>F</v>
          </cell>
          <cell r="J15550">
            <v>0</v>
          </cell>
          <cell r="K15550">
            <v>0</v>
          </cell>
          <cell r="L15550">
            <v>0</v>
          </cell>
          <cell r="M15550" t="str">
            <v>F</v>
          </cell>
          <cell r="N15550">
            <v>3</v>
          </cell>
        </row>
        <row r="15551">
          <cell r="I15551" t="str">
            <v>F</v>
          </cell>
          <cell r="J15551">
            <v>0</v>
          </cell>
          <cell r="K15551">
            <v>0</v>
          </cell>
          <cell r="L15551">
            <v>0</v>
          </cell>
          <cell r="M15551" t="str">
            <v>F</v>
          </cell>
          <cell r="N15551">
            <v>3</v>
          </cell>
        </row>
        <row r="15552">
          <cell r="G15552" t="str">
            <v>GR-2018/09-0064</v>
          </cell>
        </row>
        <row r="15552">
          <cell r="I15552" t="str">
            <v>F</v>
          </cell>
          <cell r="J15552">
            <v>45.6</v>
          </cell>
          <cell r="K15552">
            <v>45.6</v>
          </cell>
          <cell r="L15552">
            <v>45.6</v>
          </cell>
          <cell r="M15552" t="str">
            <v>F</v>
          </cell>
          <cell r="N15552">
            <v>1</v>
          </cell>
        </row>
        <row r="15553">
          <cell r="G15553" t="str">
            <v>SPO-2019/01-0051, SPO-2019/10-0017, SPO-2018/12-0005, SPO-2018/11-0019, SPO-2018/12-0006, SPO-2018/10-0010, SPO-2018/10-0012, SPO-2018/11-0001, SPO-2019/01-0005, SPO-2019/01-0019, SPO-2018/11-0021</v>
          </cell>
        </row>
        <row r="15553">
          <cell r="I15553" t="str">
            <v>F</v>
          </cell>
          <cell r="J15553">
            <v>0</v>
          </cell>
          <cell r="K15553">
            <v>0</v>
          </cell>
          <cell r="L15553">
            <v>0</v>
          </cell>
          <cell r="M15553" t="str">
            <v>F</v>
          </cell>
          <cell r="N15553">
            <v>3</v>
          </cell>
        </row>
        <row r="15554">
          <cell r="G15554" t="str">
            <v>GR-2018/09-0055</v>
          </cell>
        </row>
        <row r="15554">
          <cell r="I15554" t="str">
            <v>F</v>
          </cell>
          <cell r="J15554">
            <v>59.06</v>
          </cell>
          <cell r="K15554">
            <v>59.06</v>
          </cell>
          <cell r="L15554">
            <v>59.06</v>
          </cell>
          <cell r="M15554" t="str">
            <v>F</v>
          </cell>
          <cell r="N15554">
            <v>1</v>
          </cell>
        </row>
        <row r="15555">
          <cell r="G15555" t="str">
            <v>SPO-2019/04-0009, SPO-2019/01-0034, SPO-2019/05-0060</v>
          </cell>
        </row>
        <row r="15555">
          <cell r="I15555" t="str">
            <v>F</v>
          </cell>
          <cell r="J15555">
            <v>110255.11</v>
          </cell>
          <cell r="K15555">
            <v>110255.11</v>
          </cell>
          <cell r="L15555">
            <v>330765.33</v>
          </cell>
          <cell r="M15555" t="str">
            <v>F</v>
          </cell>
          <cell r="N15555">
            <v>3</v>
          </cell>
        </row>
        <row r="15556">
          <cell r="G15556" t="str">
            <v>SPO-2018/11-0006</v>
          </cell>
        </row>
        <row r="15556">
          <cell r="I15556" t="str">
            <v>F</v>
          </cell>
          <cell r="J15556">
            <v>11896.2</v>
          </cell>
          <cell r="K15556">
            <v>11896.2</v>
          </cell>
          <cell r="L15556">
            <v>35688.6</v>
          </cell>
          <cell r="M15556" t="str">
            <v>F</v>
          </cell>
          <cell r="N15556">
            <v>3</v>
          </cell>
        </row>
        <row r="15557">
          <cell r="G15557" t="str">
            <v>SPO-2018/10-0002</v>
          </cell>
        </row>
        <row r="15557">
          <cell r="I15557" t="str">
            <v>F</v>
          </cell>
          <cell r="J15557">
            <v>0</v>
          </cell>
          <cell r="K15557">
            <v>0</v>
          </cell>
          <cell r="L15557">
            <v>0</v>
          </cell>
          <cell r="M15557" t="str">
            <v>F</v>
          </cell>
          <cell r="N15557">
            <v>3</v>
          </cell>
        </row>
        <row r="15558">
          <cell r="I15558" t="str">
            <v>T</v>
          </cell>
          <cell r="J15558">
            <v>2152.38</v>
          </cell>
          <cell r="K15558">
            <v>2152.38</v>
          </cell>
          <cell r="L15558">
            <v>2152.38</v>
          </cell>
          <cell r="M15558" t="str">
            <v>T</v>
          </cell>
          <cell r="N15558">
            <v>1</v>
          </cell>
        </row>
        <row r="15559">
          <cell r="I15559" t="str">
            <v>T</v>
          </cell>
          <cell r="J15559">
            <v>0</v>
          </cell>
          <cell r="K15559">
            <v>0</v>
          </cell>
          <cell r="L15559">
            <v>0</v>
          </cell>
          <cell r="M15559" t="str">
            <v>F</v>
          </cell>
          <cell r="N15559">
            <v>3</v>
          </cell>
        </row>
        <row r="15560">
          <cell r="G15560" t="str">
            <v>SPO-2018/11-0005</v>
          </cell>
        </row>
        <row r="15560">
          <cell r="I15560" t="str">
            <v>F</v>
          </cell>
          <cell r="J15560">
            <v>2143.93</v>
          </cell>
          <cell r="K15560">
            <v>2143.93</v>
          </cell>
          <cell r="L15560">
            <v>6431.79</v>
          </cell>
          <cell r="M15560" t="str">
            <v>F</v>
          </cell>
          <cell r="N15560">
            <v>3</v>
          </cell>
        </row>
        <row r="15561">
          <cell r="G15561" t="str">
            <v>GR-2018/09-0054</v>
          </cell>
        </row>
        <row r="15561">
          <cell r="I15561" t="str">
            <v>F</v>
          </cell>
          <cell r="J15561">
            <v>13174.72</v>
          </cell>
          <cell r="K15561">
            <v>13174.72</v>
          </cell>
          <cell r="L15561">
            <v>13174.72</v>
          </cell>
          <cell r="M15561" t="str">
            <v>T</v>
          </cell>
          <cell r="N15561">
            <v>1</v>
          </cell>
        </row>
        <row r="15562">
          <cell r="G15562" t="str">
            <v>SPO-2020/05-0004, SPO-2019/05-0033, SPO-2019/06-0020, SPO-2018/10-0004, SPO-2019/05-0002, SPO-2019/05-0008, SPO-2019/05-0049, SPO-2018/12-0019, SPO-2019/03-0016, SPO-2019/05-0050, SPO-2020/06-0029, SPO-2019/05-0048, SPO-2019/01-0045, SPO-2019/06-0005, SPO-2019/10-0003, SPO-2019/06-0003, SPO-2019/02-0011, SPO-2020/06-0005, SPO-2019/01-0007, SPO-2019/05-0038, SPO-2019/05-0010, SPO-2019/05-0003, SPO-2018/12-0022, SPO-2019/01-0061, SPO-2018/12-0011, SPO-2019/11-0010, SPO-2019/02-0013, SPO-2019/08-0021, SPO-2018/09-0003, SPO-2018/11-0018, SPO-2020/07-0014, SPO-2019/04-0028, SPO-2019/04-0022, SPO-2019/07-0011, SPO-2019/04-0002, SPO-2019/01-0062</v>
          </cell>
        </row>
        <row r="15562">
          <cell r="I15562" t="str">
            <v>F</v>
          </cell>
          <cell r="J15562">
            <v>516272</v>
          </cell>
          <cell r="K15562">
            <v>516272</v>
          </cell>
          <cell r="L15562">
            <v>1548816</v>
          </cell>
          <cell r="M15562" t="str">
            <v>F</v>
          </cell>
          <cell r="N15562">
            <v>3</v>
          </cell>
        </row>
        <row r="15563">
          <cell r="G15563" t="str">
            <v>GR-2018/09-0065</v>
          </cell>
        </row>
        <row r="15563">
          <cell r="I15563" t="str">
            <v>F</v>
          </cell>
          <cell r="J15563">
            <v>2009.7</v>
          </cell>
          <cell r="K15563">
            <v>2009.7</v>
          </cell>
          <cell r="L15563">
            <v>2009.7</v>
          </cell>
          <cell r="M15563" t="str">
            <v>F</v>
          </cell>
          <cell r="N15563">
            <v>1</v>
          </cell>
        </row>
        <row r="15564">
          <cell r="G15564" t="str">
            <v>SPO-2018/11-0006, SPO-2018/10-0010, SPO-2019/01-0074</v>
          </cell>
        </row>
        <row r="15564">
          <cell r="I15564" t="str">
            <v>F</v>
          </cell>
          <cell r="J15564">
            <v>9315</v>
          </cell>
          <cell r="K15564">
            <v>9315</v>
          </cell>
          <cell r="L15564">
            <v>27945</v>
          </cell>
          <cell r="M15564" t="str">
            <v>F</v>
          </cell>
          <cell r="N15564">
            <v>3</v>
          </cell>
        </row>
        <row r="15565">
          <cell r="G15565" t="str">
            <v>GR-2018/09-0053</v>
          </cell>
        </row>
        <row r="15565">
          <cell r="I15565" t="str">
            <v>F</v>
          </cell>
          <cell r="J15565">
            <v>39.6</v>
          </cell>
          <cell r="K15565">
            <v>39.6</v>
          </cell>
          <cell r="L15565">
            <v>39.6</v>
          </cell>
          <cell r="M15565" t="str">
            <v>T</v>
          </cell>
          <cell r="N15565">
            <v>1</v>
          </cell>
        </row>
        <row r="15566">
          <cell r="G15566" t="str">
            <v>GR-2018/09-0052</v>
          </cell>
        </row>
        <row r="15566">
          <cell r="I15566" t="str">
            <v>F</v>
          </cell>
          <cell r="J15566">
            <v>454.5</v>
          </cell>
          <cell r="K15566">
            <v>454.5</v>
          </cell>
          <cell r="L15566">
            <v>454.5</v>
          </cell>
          <cell r="M15566" t="str">
            <v>T</v>
          </cell>
          <cell r="N15566">
            <v>1</v>
          </cell>
        </row>
        <row r="15567">
          <cell r="G15567" t="str">
            <v>GR-2018/09-0051</v>
          </cell>
        </row>
        <row r="15567">
          <cell r="I15567" t="str">
            <v>F</v>
          </cell>
          <cell r="J15567">
            <v>127.58</v>
          </cell>
          <cell r="K15567">
            <v>127.58</v>
          </cell>
          <cell r="L15567">
            <v>127.58</v>
          </cell>
          <cell r="M15567" t="str">
            <v>T</v>
          </cell>
          <cell r="N15567">
            <v>1</v>
          </cell>
        </row>
        <row r="15568">
          <cell r="G15568" t="str">
            <v>SPO-2018/09-0013, SPO-2018/11-0006</v>
          </cell>
        </row>
        <row r="15568">
          <cell r="I15568" t="str">
            <v>F</v>
          </cell>
          <cell r="J15568">
            <v>4388.8</v>
          </cell>
          <cell r="K15568">
            <v>4388.8</v>
          </cell>
          <cell r="L15568">
            <v>13166.4</v>
          </cell>
          <cell r="M15568" t="str">
            <v>F</v>
          </cell>
          <cell r="N15568">
            <v>3</v>
          </cell>
        </row>
        <row r="15569">
          <cell r="G15569" t="str">
            <v>GR-2018/09-0050</v>
          </cell>
        </row>
        <row r="15569">
          <cell r="I15569" t="str">
            <v>F</v>
          </cell>
          <cell r="J15569">
            <v>76.98</v>
          </cell>
          <cell r="K15569">
            <v>76.98</v>
          </cell>
          <cell r="L15569">
            <v>76.98</v>
          </cell>
          <cell r="M15569" t="str">
            <v>T</v>
          </cell>
          <cell r="N15569">
            <v>1</v>
          </cell>
        </row>
        <row r="15570">
          <cell r="G15570" t="str">
            <v>GR-2018/09-0049</v>
          </cell>
        </row>
        <row r="15570">
          <cell r="I15570" t="str">
            <v>F</v>
          </cell>
          <cell r="J15570">
            <v>25.66</v>
          </cell>
          <cell r="K15570">
            <v>25.66</v>
          </cell>
          <cell r="L15570">
            <v>25.66</v>
          </cell>
          <cell r="M15570" t="str">
            <v>T</v>
          </cell>
          <cell r="N15570">
            <v>1</v>
          </cell>
        </row>
        <row r="15571">
          <cell r="G15571" t="str">
            <v>SPO-2018/11-0015, SPO-2019/01-0020</v>
          </cell>
        </row>
        <row r="15571">
          <cell r="I15571" t="str">
            <v>F</v>
          </cell>
          <cell r="J15571">
            <v>0</v>
          </cell>
          <cell r="K15571">
            <v>0</v>
          </cell>
          <cell r="L15571">
            <v>0</v>
          </cell>
          <cell r="M15571" t="str">
            <v>F</v>
          </cell>
          <cell r="N15571">
            <v>3</v>
          </cell>
        </row>
        <row r="15572">
          <cell r="G15572" t="str">
            <v>SPO-2018/11-0006, SPO-2018/11-0031</v>
          </cell>
        </row>
        <row r="15572">
          <cell r="I15572" t="str">
            <v>F</v>
          </cell>
          <cell r="J15572">
            <v>18966.99</v>
          </cell>
          <cell r="K15572">
            <v>18966.99</v>
          </cell>
          <cell r="L15572">
            <v>56900.97</v>
          </cell>
          <cell r="M15572" t="str">
            <v>F</v>
          </cell>
          <cell r="N15572">
            <v>3</v>
          </cell>
        </row>
        <row r="15573">
          <cell r="G15573" t="str">
            <v>GR-2018/09-0048</v>
          </cell>
        </row>
        <row r="15573">
          <cell r="I15573" t="str">
            <v>F</v>
          </cell>
          <cell r="J15573">
            <v>131.7</v>
          </cell>
          <cell r="K15573">
            <v>131.7</v>
          </cell>
          <cell r="L15573">
            <v>131.7</v>
          </cell>
          <cell r="M15573" t="str">
            <v>T</v>
          </cell>
          <cell r="N15573">
            <v>1</v>
          </cell>
        </row>
        <row r="15574">
          <cell r="G15574" t="str">
            <v>SPO-2018/12-0005</v>
          </cell>
        </row>
        <row r="15574">
          <cell r="I15574" t="str">
            <v>F</v>
          </cell>
          <cell r="J15574">
            <v>0</v>
          </cell>
          <cell r="K15574">
            <v>0</v>
          </cell>
          <cell r="L15574">
            <v>0</v>
          </cell>
          <cell r="M15574" t="str">
            <v>F</v>
          </cell>
          <cell r="N15574">
            <v>3</v>
          </cell>
        </row>
        <row r="15575">
          <cell r="G15575" t="str">
            <v>GR-2018/09-0047</v>
          </cell>
        </row>
        <row r="15575">
          <cell r="I15575" t="str">
            <v>F</v>
          </cell>
          <cell r="J15575">
            <v>26.18</v>
          </cell>
          <cell r="K15575">
            <v>26.18</v>
          </cell>
          <cell r="L15575">
            <v>26.18</v>
          </cell>
          <cell r="M15575" t="str">
            <v>F</v>
          </cell>
          <cell r="N15575">
            <v>1</v>
          </cell>
        </row>
        <row r="15576">
          <cell r="G15576" t="str">
            <v>GR-2018/09-0046</v>
          </cell>
        </row>
        <row r="15576">
          <cell r="I15576" t="str">
            <v>F</v>
          </cell>
          <cell r="J15576">
            <v>26.18</v>
          </cell>
          <cell r="K15576">
            <v>26.18</v>
          </cell>
          <cell r="L15576">
            <v>26.18</v>
          </cell>
          <cell r="M15576" t="str">
            <v>F</v>
          </cell>
          <cell r="N15576">
            <v>1</v>
          </cell>
        </row>
        <row r="15577">
          <cell r="F15577" t="str">
            <v>CCLU6765880</v>
          </cell>
        </row>
        <row r="15577">
          <cell r="I15577" t="str">
            <v>T</v>
          </cell>
          <cell r="J15577">
            <v>0</v>
          </cell>
          <cell r="K15577">
            <v>0</v>
          </cell>
          <cell r="L15577">
            <v>0</v>
          </cell>
          <cell r="M15577" t="str">
            <v>F</v>
          </cell>
          <cell r="N15577">
            <v>1</v>
          </cell>
        </row>
        <row r="15578">
          <cell r="G15578" t="str">
            <v>SPO-2018/10-0010, SPO-2018/11-0001, SPO-2018/10-0012, SPO-2018/11-0021</v>
          </cell>
        </row>
        <row r="15578">
          <cell r="I15578" t="str">
            <v>F</v>
          </cell>
          <cell r="J15578">
            <v>0</v>
          </cell>
          <cell r="K15578">
            <v>0</v>
          </cell>
          <cell r="L15578">
            <v>0</v>
          </cell>
          <cell r="M15578" t="str">
            <v>F</v>
          </cell>
          <cell r="N15578">
            <v>3</v>
          </cell>
        </row>
        <row r="15579">
          <cell r="G15579" t="str">
            <v>GR-2018/09-0072</v>
          </cell>
        </row>
        <row r="15579">
          <cell r="I15579" t="str">
            <v>F</v>
          </cell>
          <cell r="J15579">
            <v>38.59</v>
          </cell>
          <cell r="K15579">
            <v>38.59</v>
          </cell>
          <cell r="L15579">
            <v>38.59</v>
          </cell>
          <cell r="M15579" t="str">
            <v>F</v>
          </cell>
          <cell r="N15579">
            <v>1</v>
          </cell>
        </row>
        <row r="15580">
          <cell r="I15580" t="str">
            <v>F</v>
          </cell>
          <cell r="J15580">
            <v>0</v>
          </cell>
          <cell r="K15580">
            <v>0</v>
          </cell>
          <cell r="L15580">
            <v>0</v>
          </cell>
          <cell r="M15580" t="str">
            <v>F</v>
          </cell>
          <cell r="N15580">
            <v>3</v>
          </cell>
        </row>
        <row r="15581">
          <cell r="G15581" t="str">
            <v>GR-2018/09-0045</v>
          </cell>
        </row>
        <row r="15581">
          <cell r="I15581" t="str">
            <v>F</v>
          </cell>
          <cell r="J15581">
            <v>4639.13</v>
          </cell>
          <cell r="K15581">
            <v>4639.13</v>
          </cell>
          <cell r="L15581">
            <v>4639.13</v>
          </cell>
          <cell r="M15581" t="str">
            <v>T</v>
          </cell>
          <cell r="N15581">
            <v>1</v>
          </cell>
        </row>
        <row r="15582">
          <cell r="G15582" t="str">
            <v>GR-2018/09-0044</v>
          </cell>
        </row>
        <row r="15582">
          <cell r="I15582" t="str">
            <v>F</v>
          </cell>
          <cell r="J15582">
            <v>730.26</v>
          </cell>
          <cell r="K15582">
            <v>730.26</v>
          </cell>
          <cell r="L15582">
            <v>730.26</v>
          </cell>
          <cell r="M15582" t="str">
            <v>T</v>
          </cell>
          <cell r="N15582">
            <v>1</v>
          </cell>
        </row>
        <row r="15583">
          <cell r="G15583" t="str">
            <v>GR-2018/09-0043</v>
          </cell>
        </row>
        <row r="15583">
          <cell r="I15583" t="str">
            <v>F</v>
          </cell>
          <cell r="J15583">
            <v>139.04</v>
          </cell>
          <cell r="K15583">
            <v>139.04</v>
          </cell>
          <cell r="L15583">
            <v>139.04</v>
          </cell>
          <cell r="M15583" t="str">
            <v>T</v>
          </cell>
          <cell r="N15583">
            <v>1</v>
          </cell>
        </row>
        <row r="15584">
          <cell r="G15584" t="str">
            <v>SPO-2018/11-0015, SPO-2018/10-0010</v>
          </cell>
        </row>
        <row r="15584">
          <cell r="I15584" t="str">
            <v>F</v>
          </cell>
          <cell r="J15584">
            <v>0</v>
          </cell>
          <cell r="K15584">
            <v>0</v>
          </cell>
          <cell r="L15584">
            <v>0</v>
          </cell>
          <cell r="M15584" t="str">
            <v>F</v>
          </cell>
          <cell r="N15584">
            <v>3</v>
          </cell>
        </row>
        <row r="15585">
          <cell r="G15585" t="str">
            <v>SPO-2018/12-0005, SPO-2019/01-0019, SPO-2019/01-0005</v>
          </cell>
        </row>
        <row r="15585">
          <cell r="I15585" t="str">
            <v>F</v>
          </cell>
          <cell r="J15585">
            <v>0</v>
          </cell>
          <cell r="K15585">
            <v>0</v>
          </cell>
          <cell r="L15585">
            <v>0</v>
          </cell>
          <cell r="M15585" t="str">
            <v>F</v>
          </cell>
          <cell r="N15585">
            <v>3</v>
          </cell>
        </row>
        <row r="15586">
          <cell r="G15586" t="str">
            <v>SPO-2019/01-0018, SPO-2018/12-0007, SPO-2018/12-0009, SPO-2018/10-0011, SPO-2018/11-0002, SPO-2019/01-0041</v>
          </cell>
        </row>
        <row r="15586">
          <cell r="I15586" t="str">
            <v>F</v>
          </cell>
          <cell r="J15586">
            <v>86014.17</v>
          </cell>
          <cell r="K15586">
            <v>86014.17</v>
          </cell>
          <cell r="L15586">
            <v>258042.51</v>
          </cell>
          <cell r="M15586" t="str">
            <v>F</v>
          </cell>
          <cell r="N15586">
            <v>3</v>
          </cell>
        </row>
        <row r="15587">
          <cell r="I15587" t="str">
            <v>T</v>
          </cell>
          <cell r="J15587">
            <v>0</v>
          </cell>
          <cell r="K15587">
            <v>0</v>
          </cell>
          <cell r="L15587">
            <v>0</v>
          </cell>
          <cell r="M15587" t="str">
            <v>F</v>
          </cell>
          <cell r="N15587">
            <v>3</v>
          </cell>
        </row>
        <row r="15588">
          <cell r="G15588" t="str">
            <v>GR-2018/09-0035</v>
          </cell>
        </row>
        <row r="15588">
          <cell r="I15588" t="str">
            <v>F</v>
          </cell>
          <cell r="J15588">
            <v>23338.8</v>
          </cell>
          <cell r="K15588">
            <v>23338.8</v>
          </cell>
          <cell r="L15588">
            <v>23338.8</v>
          </cell>
          <cell r="M15588" t="str">
            <v>F</v>
          </cell>
          <cell r="N15588">
            <v>1</v>
          </cell>
        </row>
        <row r="15589">
          <cell r="G15589" t="str">
            <v>SPO-2018/11-0005</v>
          </cell>
        </row>
        <row r="15589">
          <cell r="I15589" t="str">
            <v>F</v>
          </cell>
          <cell r="J15589">
            <v>0</v>
          </cell>
          <cell r="K15589">
            <v>0</v>
          </cell>
          <cell r="L15589">
            <v>0</v>
          </cell>
          <cell r="M15589" t="str">
            <v>F</v>
          </cell>
          <cell r="N15589">
            <v>3</v>
          </cell>
        </row>
        <row r="15590">
          <cell r="G15590" t="str">
            <v>SPO-2018/11-0005</v>
          </cell>
        </row>
        <row r="15590">
          <cell r="I15590" t="str">
            <v>F</v>
          </cell>
          <cell r="J15590">
            <v>0</v>
          </cell>
          <cell r="K15590">
            <v>0</v>
          </cell>
          <cell r="L15590">
            <v>0</v>
          </cell>
          <cell r="M15590" t="str">
            <v>F</v>
          </cell>
          <cell r="N15590">
            <v>3</v>
          </cell>
        </row>
        <row r="15591">
          <cell r="G15591" t="str">
            <v>GR-2018/09-0042</v>
          </cell>
        </row>
        <row r="15591">
          <cell r="I15591" t="str">
            <v>F</v>
          </cell>
          <cell r="J15591">
            <v>121.2</v>
          </cell>
          <cell r="K15591">
            <v>121.2</v>
          </cell>
          <cell r="L15591">
            <v>121.2</v>
          </cell>
          <cell r="M15591" t="str">
            <v>T</v>
          </cell>
          <cell r="N15591">
            <v>1</v>
          </cell>
        </row>
        <row r="15592">
          <cell r="G15592" t="str">
            <v>GR-2018/09-0041</v>
          </cell>
        </row>
        <row r="15592">
          <cell r="I15592" t="str">
            <v>F</v>
          </cell>
          <cell r="J15592">
            <v>1085.1</v>
          </cell>
          <cell r="K15592">
            <v>1085.1</v>
          </cell>
          <cell r="L15592">
            <v>1085.1</v>
          </cell>
          <cell r="M15592" t="str">
            <v>T</v>
          </cell>
          <cell r="N15592">
            <v>1</v>
          </cell>
        </row>
        <row r="15593">
          <cell r="I15593" t="str">
            <v>F</v>
          </cell>
          <cell r="J15593">
            <v>79.44</v>
          </cell>
          <cell r="K15593">
            <v>79.44</v>
          </cell>
          <cell r="L15593">
            <v>238.32</v>
          </cell>
          <cell r="M15593" t="str">
            <v>F</v>
          </cell>
          <cell r="N15593">
            <v>3</v>
          </cell>
        </row>
        <row r="15594">
          <cell r="G15594" t="str">
            <v>GR-2018/09-0016</v>
          </cell>
        </row>
        <row r="15594">
          <cell r="I15594" t="str">
            <v>F</v>
          </cell>
          <cell r="J15594">
            <v>15.2</v>
          </cell>
          <cell r="K15594">
            <v>15.2</v>
          </cell>
          <cell r="L15594">
            <v>15.2</v>
          </cell>
          <cell r="M15594" t="str">
            <v>F</v>
          </cell>
          <cell r="N15594">
            <v>1</v>
          </cell>
        </row>
        <row r="15595">
          <cell r="I15595" t="str">
            <v>T</v>
          </cell>
          <cell r="J15595">
            <v>13948</v>
          </cell>
          <cell r="K15595">
            <v>13948</v>
          </cell>
          <cell r="L15595">
            <v>13948</v>
          </cell>
          <cell r="M15595" t="str">
            <v>F</v>
          </cell>
          <cell r="N15595">
            <v>1</v>
          </cell>
        </row>
        <row r="15596">
          <cell r="G15596" t="str">
            <v>SPO-2019/06-0003, SPO-2019/02-0011, SPO-2019/09-0046, SPO-2019/08-0030, SPO-2019/09-0023, SPO-2019/04-0021, SPO-2019/03-0016, SPO-2019/05-0009, SPO-2019/01-0062, SPO-2019/04-0002, SPO-2019/05-0002, SPO-2019/01-0044, SPO-2019/05-0032, SPO-2019/08-0021, SPO-2019/09-0022, SPO-2019/01-0061, SPO-2018/12-0011, SPO-2019/10-0003, SPO-2019/05-0048</v>
          </cell>
        </row>
        <row r="15596">
          <cell r="I15596" t="str">
            <v>F</v>
          </cell>
          <cell r="J15596">
            <v>79446</v>
          </cell>
          <cell r="K15596">
            <v>79446</v>
          </cell>
          <cell r="L15596">
            <v>238338</v>
          </cell>
          <cell r="M15596" t="str">
            <v>F</v>
          </cell>
          <cell r="N15596">
            <v>3</v>
          </cell>
        </row>
        <row r="15597">
          <cell r="I15597" t="str">
            <v>T</v>
          </cell>
          <cell r="J15597">
            <v>0</v>
          </cell>
          <cell r="K15597">
            <v>0</v>
          </cell>
          <cell r="L15597">
            <v>0</v>
          </cell>
          <cell r="M15597" t="str">
            <v>F</v>
          </cell>
          <cell r="N15597">
            <v>3</v>
          </cell>
        </row>
        <row r="15598">
          <cell r="I15598" t="str">
            <v>T</v>
          </cell>
          <cell r="J15598">
            <v>0</v>
          </cell>
          <cell r="K15598">
            <v>0</v>
          </cell>
          <cell r="L15598">
            <v>0</v>
          </cell>
          <cell r="M15598" t="str">
            <v>F</v>
          </cell>
          <cell r="N15598">
            <v>3</v>
          </cell>
        </row>
        <row r="15599">
          <cell r="I15599" t="str">
            <v>T</v>
          </cell>
          <cell r="J15599">
            <v>0</v>
          </cell>
          <cell r="K15599">
            <v>0</v>
          </cell>
          <cell r="L15599">
            <v>0</v>
          </cell>
          <cell r="M15599" t="str">
            <v>F</v>
          </cell>
          <cell r="N15599">
            <v>3</v>
          </cell>
        </row>
        <row r="15600">
          <cell r="G15600" t="str">
            <v>GR-2018/09-0030</v>
          </cell>
        </row>
        <row r="15600">
          <cell r="I15600" t="str">
            <v>F</v>
          </cell>
          <cell r="J15600">
            <v>101</v>
          </cell>
          <cell r="K15600">
            <v>101</v>
          </cell>
          <cell r="L15600">
            <v>101</v>
          </cell>
          <cell r="M15600" t="str">
            <v>T</v>
          </cell>
          <cell r="N15600">
            <v>1</v>
          </cell>
        </row>
        <row r="15601">
          <cell r="G15601" t="str">
            <v>SPO-2018/09-0007</v>
          </cell>
        </row>
        <row r="15601">
          <cell r="I15601" t="str">
            <v>F</v>
          </cell>
          <cell r="J15601">
            <v>0</v>
          </cell>
          <cell r="K15601">
            <v>0</v>
          </cell>
          <cell r="L15601">
            <v>0</v>
          </cell>
          <cell r="M15601" t="str">
            <v>F</v>
          </cell>
          <cell r="N15601">
            <v>5</v>
          </cell>
        </row>
        <row r="15602">
          <cell r="G15602" t="str">
            <v>SPO-2019/03-0014</v>
          </cell>
        </row>
        <row r="15602">
          <cell r="I15602" t="str">
            <v>F</v>
          </cell>
          <cell r="J15602">
            <v>4720</v>
          </cell>
          <cell r="K15602">
            <v>4720</v>
          </cell>
          <cell r="L15602">
            <v>14160</v>
          </cell>
          <cell r="M15602" t="str">
            <v>F</v>
          </cell>
          <cell r="N15602">
            <v>3</v>
          </cell>
        </row>
        <row r="15603">
          <cell r="G15603" t="str">
            <v>GR-2018/09-0029</v>
          </cell>
        </row>
        <row r="15603">
          <cell r="I15603" t="str">
            <v>F</v>
          </cell>
          <cell r="J15603">
            <v>178.19</v>
          </cell>
          <cell r="K15603">
            <v>178.19</v>
          </cell>
          <cell r="L15603">
            <v>178.19</v>
          </cell>
          <cell r="M15603" t="str">
            <v>F</v>
          </cell>
          <cell r="N15603">
            <v>1</v>
          </cell>
        </row>
        <row r="15604">
          <cell r="G15604" t="str">
            <v>SPO-2018/11-0016</v>
          </cell>
        </row>
        <row r="15604">
          <cell r="I15604" t="str">
            <v>F</v>
          </cell>
          <cell r="J15604">
            <v>2070</v>
          </cell>
          <cell r="K15604">
            <v>2070</v>
          </cell>
          <cell r="L15604">
            <v>8383.5</v>
          </cell>
          <cell r="M15604" t="str">
            <v>F</v>
          </cell>
          <cell r="N15604">
            <v>4.05</v>
          </cell>
        </row>
        <row r="15605">
          <cell r="G15605" t="str">
            <v>GR-2018/09-0027</v>
          </cell>
        </row>
        <row r="15605">
          <cell r="I15605" t="str">
            <v>F</v>
          </cell>
          <cell r="J15605">
            <v>119.1</v>
          </cell>
          <cell r="K15605">
            <v>119.1</v>
          </cell>
          <cell r="L15605">
            <v>119.1</v>
          </cell>
          <cell r="M15605" t="str">
            <v>T</v>
          </cell>
          <cell r="N15605">
            <v>1</v>
          </cell>
        </row>
        <row r="15606">
          <cell r="G15606" t="str">
            <v>GR-2018/09-0028</v>
          </cell>
        </row>
        <row r="15606">
          <cell r="I15606" t="str">
            <v>F</v>
          </cell>
          <cell r="J15606">
            <v>39.7</v>
          </cell>
          <cell r="K15606">
            <v>39.7</v>
          </cell>
          <cell r="L15606">
            <v>39.7</v>
          </cell>
          <cell r="M15606" t="str">
            <v>T</v>
          </cell>
          <cell r="N15606">
            <v>1</v>
          </cell>
        </row>
        <row r="15607">
          <cell r="G15607" t="str">
            <v>GR-2019/01-0133, GR-2018/12-0071, GR-2018/12-0072, GR-2018/12-0070</v>
          </cell>
        </row>
        <row r="15607">
          <cell r="I15607" t="str">
            <v>F</v>
          </cell>
          <cell r="J15607">
            <v>7564.2</v>
          </cell>
          <cell r="K15607">
            <v>7564.2</v>
          </cell>
          <cell r="L15607">
            <v>7564.2</v>
          </cell>
          <cell r="M15607" t="str">
            <v>F</v>
          </cell>
          <cell r="N15607">
            <v>1</v>
          </cell>
        </row>
        <row r="15608">
          <cell r="G15608" t="str">
            <v>GR-2018/12-0070, GR-2018/11-0092, GR-2018/12-0072, GR-2018/12-0069, GR-2018/11-0091</v>
          </cell>
        </row>
        <row r="15608">
          <cell r="I15608" t="str">
            <v>F</v>
          </cell>
          <cell r="J15608">
            <v>7310.82</v>
          </cell>
          <cell r="K15608">
            <v>7310.82</v>
          </cell>
          <cell r="L15608">
            <v>7310.82</v>
          </cell>
          <cell r="M15608" t="str">
            <v>F</v>
          </cell>
          <cell r="N15608">
            <v>1</v>
          </cell>
        </row>
        <row r="15609">
          <cell r="G15609" t="str">
            <v>GR-2018/10-0076</v>
          </cell>
        </row>
        <row r="15609">
          <cell r="I15609" t="str">
            <v>F</v>
          </cell>
          <cell r="J15609">
            <v>7348.08</v>
          </cell>
          <cell r="K15609">
            <v>7348.08</v>
          </cell>
          <cell r="L15609">
            <v>7348.08</v>
          </cell>
          <cell r="M15609" t="str">
            <v>F</v>
          </cell>
          <cell r="N15609">
            <v>1</v>
          </cell>
        </row>
        <row r="15610">
          <cell r="G15610" t="str">
            <v>GR-2018/09-0026</v>
          </cell>
        </row>
        <row r="15610">
          <cell r="I15610" t="str">
            <v>F</v>
          </cell>
          <cell r="J15610">
            <v>1226.5</v>
          </cell>
          <cell r="K15610">
            <v>1226.5</v>
          </cell>
          <cell r="L15610">
            <v>1226.5</v>
          </cell>
          <cell r="M15610" t="str">
            <v>T</v>
          </cell>
          <cell r="N15610">
            <v>1</v>
          </cell>
        </row>
        <row r="15611">
          <cell r="G15611" t="str">
            <v>GR-2018/09-0011</v>
          </cell>
        </row>
        <row r="15611">
          <cell r="I15611" t="str">
            <v>F</v>
          </cell>
          <cell r="J15611">
            <v>6171.68</v>
          </cell>
          <cell r="K15611">
            <v>6171.68</v>
          </cell>
          <cell r="L15611">
            <v>6171.68</v>
          </cell>
          <cell r="M15611" t="str">
            <v>T</v>
          </cell>
          <cell r="N15611">
            <v>1</v>
          </cell>
        </row>
        <row r="15612">
          <cell r="I15612" t="str">
            <v>T</v>
          </cell>
          <cell r="J15612">
            <v>0</v>
          </cell>
          <cell r="K15612">
            <v>0</v>
          </cell>
          <cell r="L15612">
            <v>0</v>
          </cell>
          <cell r="M15612" t="str">
            <v>F</v>
          </cell>
          <cell r="N15612">
            <v>3</v>
          </cell>
        </row>
        <row r="15613">
          <cell r="G15613" t="str">
            <v>GR-2018/09-0025</v>
          </cell>
        </row>
        <row r="15613">
          <cell r="I15613" t="str">
            <v>F</v>
          </cell>
          <cell r="J15613">
            <v>2586</v>
          </cell>
          <cell r="K15613">
            <v>2586</v>
          </cell>
          <cell r="L15613">
            <v>2586</v>
          </cell>
          <cell r="M15613" t="str">
            <v>F</v>
          </cell>
          <cell r="N15613">
            <v>1</v>
          </cell>
        </row>
        <row r="15614">
          <cell r="G15614" t="str">
            <v>GR-2018/09-0040</v>
          </cell>
        </row>
        <row r="15614">
          <cell r="I15614" t="str">
            <v>F</v>
          </cell>
          <cell r="J15614">
            <v>91.88</v>
          </cell>
          <cell r="K15614">
            <v>91.88</v>
          </cell>
          <cell r="L15614">
            <v>91.88</v>
          </cell>
          <cell r="M15614" t="str">
            <v>F</v>
          </cell>
          <cell r="N15614">
            <v>1</v>
          </cell>
        </row>
        <row r="15615">
          <cell r="G15615" t="str">
            <v>GR-2018/09-0012</v>
          </cell>
        </row>
        <row r="15615">
          <cell r="I15615" t="str">
            <v>F</v>
          </cell>
          <cell r="J15615">
            <v>2352.46</v>
          </cell>
          <cell r="K15615">
            <v>2352.46</v>
          </cell>
          <cell r="L15615">
            <v>2352.46</v>
          </cell>
          <cell r="M15615" t="str">
            <v>F</v>
          </cell>
          <cell r="N15615">
            <v>1</v>
          </cell>
        </row>
        <row r="15616">
          <cell r="F15616" t="str">
            <v>CCLU7782259</v>
          </cell>
        </row>
        <row r="15616">
          <cell r="I15616" t="str">
            <v>T</v>
          </cell>
          <cell r="J15616">
            <v>963.68</v>
          </cell>
          <cell r="K15616">
            <v>963.68</v>
          </cell>
          <cell r="L15616">
            <v>963.68</v>
          </cell>
          <cell r="M15616" t="str">
            <v>F</v>
          </cell>
          <cell r="N15616">
            <v>1</v>
          </cell>
        </row>
        <row r="15617">
          <cell r="I15617" t="str">
            <v>T</v>
          </cell>
          <cell r="J15617">
            <v>11422</v>
          </cell>
          <cell r="K15617">
            <v>11422</v>
          </cell>
          <cell r="L15617">
            <v>34266</v>
          </cell>
          <cell r="M15617" t="str">
            <v>F</v>
          </cell>
          <cell r="N15617">
            <v>3</v>
          </cell>
        </row>
        <row r="15618">
          <cell r="F15618" t="str">
            <v>CCLU7782259</v>
          </cell>
        </row>
        <row r="15618">
          <cell r="I15618" t="str">
            <v>T</v>
          </cell>
          <cell r="J15618">
            <v>963.68</v>
          </cell>
          <cell r="K15618">
            <v>963.68</v>
          </cell>
          <cell r="L15618">
            <v>963.68</v>
          </cell>
          <cell r="M15618" t="str">
            <v>F</v>
          </cell>
          <cell r="N15618">
            <v>1</v>
          </cell>
        </row>
        <row r="15619">
          <cell r="G15619" t="str">
            <v>GR-2018/09-0069</v>
          </cell>
        </row>
        <row r="15619">
          <cell r="I15619" t="str">
            <v>F</v>
          </cell>
          <cell r="J15619">
            <v>85</v>
          </cell>
          <cell r="K15619">
            <v>85</v>
          </cell>
          <cell r="L15619">
            <v>85</v>
          </cell>
          <cell r="M15619" t="str">
            <v>F</v>
          </cell>
          <cell r="N15619">
            <v>1</v>
          </cell>
        </row>
        <row r="15620">
          <cell r="G15620" t="str">
            <v>SPO-2018/11-0032</v>
          </cell>
        </row>
        <row r="15620">
          <cell r="I15620" t="str">
            <v>F</v>
          </cell>
          <cell r="J15620">
            <v>79020.85</v>
          </cell>
          <cell r="K15620">
            <v>79020.85</v>
          </cell>
          <cell r="L15620">
            <v>237062.55</v>
          </cell>
          <cell r="M15620" t="str">
            <v>F</v>
          </cell>
          <cell r="N15620">
            <v>3</v>
          </cell>
        </row>
        <row r="15621">
          <cell r="G15621" t="str">
            <v>GR-2018/09-0002</v>
          </cell>
        </row>
        <row r="15621">
          <cell r="I15621" t="str">
            <v>F</v>
          </cell>
          <cell r="J15621">
            <v>11.4</v>
          </cell>
          <cell r="K15621">
            <v>11.4</v>
          </cell>
          <cell r="L15621">
            <v>11.4</v>
          </cell>
          <cell r="M15621" t="str">
            <v>F</v>
          </cell>
          <cell r="N15621">
            <v>1</v>
          </cell>
        </row>
        <row r="15622">
          <cell r="G15622" t="str">
            <v>SPO-2018/11-0029</v>
          </cell>
        </row>
        <row r="15622">
          <cell r="I15622" t="str">
            <v>F</v>
          </cell>
          <cell r="J15622">
            <v>21777</v>
          </cell>
          <cell r="K15622">
            <v>21777</v>
          </cell>
          <cell r="L15622">
            <v>65331</v>
          </cell>
          <cell r="M15622" t="str">
            <v>F</v>
          </cell>
          <cell r="N15622">
            <v>3</v>
          </cell>
        </row>
        <row r="15623">
          <cell r="G15623" t="str">
            <v>SPO-2018/11-0006</v>
          </cell>
        </row>
        <row r="15623">
          <cell r="I15623" t="str">
            <v>F</v>
          </cell>
          <cell r="J15623">
            <v>31078.6</v>
          </cell>
          <cell r="K15623">
            <v>31078.6</v>
          </cell>
          <cell r="L15623">
            <v>93235.8</v>
          </cell>
          <cell r="M15623" t="str">
            <v>F</v>
          </cell>
          <cell r="N15623">
            <v>3</v>
          </cell>
        </row>
        <row r="15624">
          <cell r="G15624" t="str">
            <v>SPO-2018/12-0022, SPO-2018/10-0009, SPO-2018/12-0011, SPO-2018/12-0021, SPO-2019/04-0021, SPO-2019/03-0016, SPO-2018/10-0003, SPO-2018/10-0008, SPO-2019/01-0007</v>
          </cell>
        </row>
        <row r="15624">
          <cell r="I15624" t="str">
            <v>F</v>
          </cell>
          <cell r="J15624">
            <v>6119.2</v>
          </cell>
          <cell r="K15624">
            <v>6119.2</v>
          </cell>
          <cell r="L15624">
            <v>18357.6</v>
          </cell>
          <cell r="M15624" t="str">
            <v>F</v>
          </cell>
          <cell r="N15624">
            <v>3</v>
          </cell>
        </row>
        <row r="15625">
          <cell r="G15625" t="str">
            <v>GR-2018/09-0076</v>
          </cell>
        </row>
        <row r="15625">
          <cell r="I15625" t="str">
            <v>F</v>
          </cell>
          <cell r="J15625">
            <v>38.59</v>
          </cell>
          <cell r="K15625">
            <v>38.59</v>
          </cell>
          <cell r="L15625">
            <v>38.59</v>
          </cell>
          <cell r="M15625" t="str">
            <v>F</v>
          </cell>
          <cell r="N15625">
            <v>1</v>
          </cell>
        </row>
        <row r="15626">
          <cell r="G15626" t="str">
            <v>SPO-2018/11-0017</v>
          </cell>
        </row>
        <row r="15626">
          <cell r="I15626" t="str">
            <v>F</v>
          </cell>
          <cell r="J15626">
            <v>0</v>
          </cell>
          <cell r="K15626">
            <v>0</v>
          </cell>
          <cell r="L15626">
            <v>0</v>
          </cell>
          <cell r="M15626" t="str">
            <v>F</v>
          </cell>
          <cell r="N15626">
            <v>3</v>
          </cell>
        </row>
        <row r="15627">
          <cell r="F15627" t="str">
            <v>TCKU9477309</v>
          </cell>
          <cell r="G15627" t="str">
            <v>GR-2018/09-0031</v>
          </cell>
          <cell r="H15627" t="str">
            <v>201806-S0003, 201807-S0076</v>
          </cell>
          <cell r="I15627" t="str">
            <v>F</v>
          </cell>
          <cell r="J15627">
            <v>19420.56</v>
          </cell>
          <cell r="K15627">
            <v>19420.56</v>
          </cell>
          <cell r="L15627">
            <v>58261.68</v>
          </cell>
          <cell r="M15627" t="str">
            <v>F</v>
          </cell>
          <cell r="N15627">
            <v>3</v>
          </cell>
        </row>
        <row r="15628">
          <cell r="F15628" t="str">
            <v>SMCU7020592</v>
          </cell>
          <cell r="G15628" t="str">
            <v>GR-2018/09-0033</v>
          </cell>
          <cell r="H15628" t="str">
            <v>201807-S0065, 201807-S0061</v>
          </cell>
          <cell r="I15628" t="str">
            <v>F</v>
          </cell>
          <cell r="J15628">
            <v>24714.17</v>
          </cell>
          <cell r="K15628">
            <v>24714.17</v>
          </cell>
          <cell r="L15628">
            <v>74142.51</v>
          </cell>
          <cell r="M15628" t="str">
            <v>F</v>
          </cell>
          <cell r="N15628">
            <v>3</v>
          </cell>
        </row>
        <row r="15629">
          <cell r="G15629" t="str">
            <v>SPO-2018/11-0010, SPO-2018/12-0008</v>
          </cell>
        </row>
        <row r="15629">
          <cell r="I15629" t="str">
            <v>F</v>
          </cell>
          <cell r="J15629">
            <v>31847</v>
          </cell>
          <cell r="K15629">
            <v>31847</v>
          </cell>
          <cell r="L15629">
            <v>95541</v>
          </cell>
          <cell r="M15629" t="str">
            <v>F</v>
          </cell>
          <cell r="N15629">
            <v>3</v>
          </cell>
        </row>
        <row r="15630">
          <cell r="G15630" t="str">
            <v>SPO-2018/11-0036, SPO-2019/01-0003</v>
          </cell>
        </row>
        <row r="15630">
          <cell r="I15630" t="str">
            <v>F</v>
          </cell>
          <cell r="J15630">
            <v>24573.6</v>
          </cell>
          <cell r="K15630">
            <v>24573.6</v>
          </cell>
          <cell r="L15630">
            <v>73720.8</v>
          </cell>
          <cell r="M15630" t="str">
            <v>F</v>
          </cell>
          <cell r="N15630">
            <v>3</v>
          </cell>
        </row>
        <row r="15631">
          <cell r="G15631" t="str">
            <v>SPO-2018/11-0027, SPO-2018/11-0004</v>
          </cell>
        </row>
        <row r="15631">
          <cell r="I15631" t="str">
            <v>F</v>
          </cell>
          <cell r="J15631">
            <v>39236.56</v>
          </cell>
          <cell r="K15631">
            <v>39236.56</v>
          </cell>
          <cell r="L15631">
            <v>117709.68</v>
          </cell>
          <cell r="M15631" t="str">
            <v>F</v>
          </cell>
          <cell r="N15631">
            <v>3</v>
          </cell>
        </row>
        <row r="15632">
          <cell r="F15632" t="str">
            <v>TCNU9002910</v>
          </cell>
          <cell r="G15632" t="str">
            <v>GR-2018/09-0034</v>
          </cell>
          <cell r="H15632" t="str">
            <v>PO-2018/06-0041, POO201803006</v>
          </cell>
          <cell r="I15632" t="str">
            <v>F</v>
          </cell>
          <cell r="J15632">
            <v>20801.5</v>
          </cell>
          <cell r="K15632">
            <v>20801.5</v>
          </cell>
          <cell r="L15632">
            <v>62404.5</v>
          </cell>
          <cell r="M15632" t="str">
            <v>F</v>
          </cell>
          <cell r="N15632">
            <v>3</v>
          </cell>
        </row>
        <row r="15633">
          <cell r="G15633" t="str">
            <v>GR-2018/09-0010</v>
          </cell>
        </row>
        <row r="15633">
          <cell r="I15633" t="str">
            <v>F</v>
          </cell>
          <cell r="J15633">
            <v>1872</v>
          </cell>
          <cell r="K15633">
            <v>1872</v>
          </cell>
          <cell r="L15633">
            <v>1872</v>
          </cell>
          <cell r="M15633" t="str">
            <v>T</v>
          </cell>
          <cell r="N15633">
            <v>1</v>
          </cell>
        </row>
        <row r="15634">
          <cell r="F15634" t="str">
            <v>CMAU5831906</v>
          </cell>
          <cell r="G15634" t="str">
            <v>GR-2018/09-0001</v>
          </cell>
          <cell r="H15634" t="str">
            <v>201803-S0022, PO-2018/06-0041, 201807-S0036</v>
          </cell>
          <cell r="I15634" t="str">
            <v>F</v>
          </cell>
          <cell r="J15634">
            <v>18357.14</v>
          </cell>
          <cell r="K15634">
            <v>18357.14</v>
          </cell>
          <cell r="L15634">
            <v>55071.42</v>
          </cell>
          <cell r="M15634" t="str">
            <v>F</v>
          </cell>
          <cell r="N15634">
            <v>3</v>
          </cell>
        </row>
        <row r="15635">
          <cell r="G15635" t="str">
            <v>GR-2018/08-0107</v>
          </cell>
        </row>
        <row r="15635">
          <cell r="I15635" t="str">
            <v>F</v>
          </cell>
          <cell r="J15635">
            <v>135.28</v>
          </cell>
          <cell r="K15635">
            <v>135.28</v>
          </cell>
          <cell r="L15635">
            <v>135.28</v>
          </cell>
          <cell r="M15635" t="str">
            <v>F</v>
          </cell>
          <cell r="N15635">
            <v>1</v>
          </cell>
        </row>
        <row r="15636">
          <cell r="F15636" t="str">
            <v>HDMU6558408</v>
          </cell>
        </row>
        <row r="15636">
          <cell r="I15636" t="str">
            <v>T</v>
          </cell>
          <cell r="J15636">
            <v>3237.5</v>
          </cell>
          <cell r="K15636">
            <v>3237.5</v>
          </cell>
          <cell r="L15636">
            <v>9712.5</v>
          </cell>
          <cell r="M15636" t="str">
            <v>F</v>
          </cell>
          <cell r="N15636">
            <v>3</v>
          </cell>
        </row>
        <row r="15637">
          <cell r="G15637" t="str">
            <v>SPO-2018/11-0015</v>
          </cell>
        </row>
        <row r="15637">
          <cell r="I15637" t="str">
            <v>F</v>
          </cell>
          <cell r="J15637">
            <v>0</v>
          </cell>
          <cell r="K15637">
            <v>0</v>
          </cell>
          <cell r="L15637">
            <v>0</v>
          </cell>
          <cell r="M15637" t="str">
            <v>F</v>
          </cell>
          <cell r="N15637">
            <v>3</v>
          </cell>
        </row>
        <row r="15638">
          <cell r="F15638" t="str">
            <v>CMAU7890908</v>
          </cell>
          <cell r="G15638" t="str">
            <v>GR-2018/08-0097</v>
          </cell>
          <cell r="H15638" t="str">
            <v>201806-S0012, 201808-S0004, POO201803006, 201807-S0064, 201710-S0047</v>
          </cell>
          <cell r="I15638" t="str">
            <v>F</v>
          </cell>
          <cell r="J15638">
            <v>22281.18</v>
          </cell>
          <cell r="K15638">
            <v>22281.18</v>
          </cell>
          <cell r="L15638">
            <v>66843.54</v>
          </cell>
          <cell r="M15638" t="str">
            <v>F</v>
          </cell>
          <cell r="N15638">
            <v>3</v>
          </cell>
        </row>
        <row r="15639">
          <cell r="F15639" t="str">
            <v>WFHU5202446</v>
          </cell>
        </row>
        <row r="15639">
          <cell r="I15639" t="str">
            <v>T</v>
          </cell>
          <cell r="J15639">
            <v>1443.13</v>
          </cell>
          <cell r="K15639">
            <v>1443.13</v>
          </cell>
          <cell r="L15639">
            <v>4329.39</v>
          </cell>
          <cell r="M15639" t="str">
            <v>F</v>
          </cell>
          <cell r="N15639">
            <v>3</v>
          </cell>
        </row>
        <row r="15640">
          <cell r="F15640" t="str">
            <v>CAIU9978425</v>
          </cell>
          <cell r="G15640" t="str">
            <v>GR-2018/08-0092</v>
          </cell>
          <cell r="H15640" t="str">
            <v>201606-S0003, 201606-S0032, 201807-S0060, 201804-S0020, 201801-S0019, 201801-S0009, 201806-S0009, 201801-S0018</v>
          </cell>
          <cell r="I15640" t="str">
            <v>F</v>
          </cell>
          <cell r="J15640">
            <v>34102</v>
          </cell>
          <cell r="K15640">
            <v>34102</v>
          </cell>
          <cell r="L15640">
            <v>102306</v>
          </cell>
          <cell r="M15640" t="str">
            <v>F</v>
          </cell>
          <cell r="N15640">
            <v>3</v>
          </cell>
        </row>
        <row r="15641">
          <cell r="F15641" t="str">
            <v>TEMU7317477</v>
          </cell>
          <cell r="G15641" t="str">
            <v>GR-2018/08-0091</v>
          </cell>
          <cell r="H15641" t="str">
            <v>201801-S0009, 201710-S0003, POO201803002</v>
          </cell>
          <cell r="I15641" t="str">
            <v>F</v>
          </cell>
          <cell r="J15641">
            <v>28510</v>
          </cell>
          <cell r="K15641">
            <v>28510</v>
          </cell>
          <cell r="L15641">
            <v>85530</v>
          </cell>
          <cell r="M15641" t="str">
            <v>F</v>
          </cell>
          <cell r="N15641">
            <v>3</v>
          </cell>
        </row>
        <row r="15642">
          <cell r="G15642" t="str">
            <v>SPO-2018/11-0022, SPO-2019/01-0048, SPO-2019/01-0006, SPO-2018/11-0020, SPO-2019/06-0023, SPO-2019/06-0017, SPO-2019/05-0052, SPO-2019/01-0008</v>
          </cell>
        </row>
        <row r="15642">
          <cell r="I15642" t="str">
            <v>F</v>
          </cell>
          <cell r="J15642">
            <v>8214.52</v>
          </cell>
          <cell r="K15642">
            <v>8214.52</v>
          </cell>
          <cell r="L15642">
            <v>24643.56</v>
          </cell>
          <cell r="M15642" t="str">
            <v>F</v>
          </cell>
          <cell r="N15642">
            <v>3</v>
          </cell>
        </row>
        <row r="15643">
          <cell r="G15643" t="str">
            <v>SPO-2019/01-0020, SPO-2018/11-0015, SPO-2019/01-0103</v>
          </cell>
        </row>
        <row r="15643">
          <cell r="I15643" t="str">
            <v>F</v>
          </cell>
          <cell r="J15643">
            <v>132973.08</v>
          </cell>
          <cell r="K15643">
            <v>132973.08</v>
          </cell>
          <cell r="L15643">
            <v>398919.24</v>
          </cell>
          <cell r="M15643" t="str">
            <v>F</v>
          </cell>
          <cell r="N15643">
            <v>3</v>
          </cell>
        </row>
        <row r="15644">
          <cell r="F15644" t="str">
            <v>DFSU7072686</v>
          </cell>
          <cell r="G15644" t="str">
            <v>GR-2018/09-0036</v>
          </cell>
          <cell r="H15644" t="str">
            <v>201712-S0039, 201807-S0036, PO-2018/06-0041, 201806-S0012, 201806-S0003, 201807-S0064, 201803-S0022, 201804-S0022</v>
          </cell>
          <cell r="I15644" t="str">
            <v>F</v>
          </cell>
          <cell r="J15644">
            <v>26960.92</v>
          </cell>
          <cell r="K15644">
            <v>26960.92</v>
          </cell>
          <cell r="L15644">
            <v>80882.76</v>
          </cell>
          <cell r="M15644" t="str">
            <v>F</v>
          </cell>
          <cell r="N15644">
            <v>3</v>
          </cell>
        </row>
        <row r="15645">
          <cell r="G15645" t="str">
            <v>SPO-2018/12-0004</v>
          </cell>
        </row>
        <row r="15645">
          <cell r="I15645" t="str">
            <v>F</v>
          </cell>
          <cell r="J15645">
            <v>60657.5</v>
          </cell>
          <cell r="K15645">
            <v>60657.5</v>
          </cell>
          <cell r="L15645">
            <v>181972.5</v>
          </cell>
          <cell r="M15645" t="str">
            <v>F</v>
          </cell>
          <cell r="N15645">
            <v>3</v>
          </cell>
        </row>
        <row r="15646">
          <cell r="G15646" t="str">
            <v>GR-2018/08-0105</v>
          </cell>
        </row>
        <row r="15646">
          <cell r="I15646" t="str">
            <v>F</v>
          </cell>
          <cell r="J15646">
            <v>2005.6</v>
          </cell>
          <cell r="K15646">
            <v>2005.6</v>
          </cell>
          <cell r="L15646">
            <v>2005.6</v>
          </cell>
          <cell r="M15646" t="str">
            <v>T</v>
          </cell>
          <cell r="N15646">
            <v>1</v>
          </cell>
        </row>
        <row r="15647">
          <cell r="I15647" t="str">
            <v>F</v>
          </cell>
          <cell r="J15647">
            <v>0</v>
          </cell>
          <cell r="K15647">
            <v>0</v>
          </cell>
          <cell r="L15647">
            <v>0</v>
          </cell>
          <cell r="M15647" t="str">
            <v>F</v>
          </cell>
          <cell r="N15647">
            <v>3</v>
          </cell>
        </row>
        <row r="15648">
          <cell r="F15648" t="str">
            <v>CAXU9279944</v>
          </cell>
          <cell r="G15648" t="str">
            <v>GR-2018/09-0039</v>
          </cell>
          <cell r="H15648" t="str">
            <v>201803-S0045</v>
          </cell>
          <cell r="I15648" t="str">
            <v>F</v>
          </cell>
          <cell r="J15648">
            <v>4297.13</v>
          </cell>
          <cell r="K15648">
            <v>4297.13</v>
          </cell>
          <cell r="L15648">
            <v>4297.13</v>
          </cell>
          <cell r="M15648" t="str">
            <v>F</v>
          </cell>
          <cell r="N15648">
            <v>1</v>
          </cell>
        </row>
        <row r="15649">
          <cell r="F15649" t="str">
            <v>CCLU6765880</v>
          </cell>
          <cell r="G15649" t="str">
            <v>GR-2018/08-0104</v>
          </cell>
        </row>
        <row r="15649">
          <cell r="I15649" t="str">
            <v>F</v>
          </cell>
          <cell r="J15649">
            <v>6050.8</v>
          </cell>
          <cell r="K15649">
            <v>6050.8</v>
          </cell>
          <cell r="L15649">
            <v>6050.8</v>
          </cell>
          <cell r="M15649" t="str">
            <v>F</v>
          </cell>
          <cell r="N15649">
            <v>1</v>
          </cell>
        </row>
        <row r="15650">
          <cell r="G15650" t="str">
            <v>SPO-2018/10-0010</v>
          </cell>
        </row>
        <row r="15650">
          <cell r="I15650" t="str">
            <v>F</v>
          </cell>
          <cell r="J15650">
            <v>25150</v>
          </cell>
          <cell r="K15650">
            <v>25150</v>
          </cell>
          <cell r="L15650">
            <v>75450</v>
          </cell>
          <cell r="M15650" t="str">
            <v>F</v>
          </cell>
          <cell r="N15650">
            <v>3</v>
          </cell>
        </row>
        <row r="15651">
          <cell r="F15651" t="str">
            <v>CAXU9279944</v>
          </cell>
          <cell r="G15651" t="str">
            <v>GR-2018/09-0038</v>
          </cell>
          <cell r="H15651" t="str">
            <v>201807-S0030</v>
          </cell>
          <cell r="I15651" t="str">
            <v>F</v>
          </cell>
          <cell r="J15651">
            <v>8667</v>
          </cell>
          <cell r="K15651">
            <v>8667</v>
          </cell>
          <cell r="L15651">
            <v>8667</v>
          </cell>
          <cell r="M15651" t="str">
            <v>F</v>
          </cell>
          <cell r="N15651">
            <v>1</v>
          </cell>
        </row>
        <row r="15652">
          <cell r="F15652" t="str">
            <v>FDCU0468033</v>
          </cell>
          <cell r="G15652" t="str">
            <v>GR-2018/09-0021</v>
          </cell>
          <cell r="H15652" t="str">
            <v>201807-S0070-10, 201807-S0019-05, 201807-S0043-07, 201806-S0033-02, 201807-S0072-11, 201807-S0057-09, 201807-S0056-08, 201806-S0037-03, 201808-S0015-01</v>
          </cell>
          <cell r="I15652" t="str">
            <v>F</v>
          </cell>
          <cell r="J15652">
            <v>411204.11</v>
          </cell>
          <cell r="K15652">
            <v>411204.11</v>
          </cell>
          <cell r="L15652">
            <v>411204.11</v>
          </cell>
          <cell r="M15652" t="str">
            <v>F</v>
          </cell>
          <cell r="N15652">
            <v>1</v>
          </cell>
        </row>
        <row r="15653">
          <cell r="F15653" t="str">
            <v>FDCU0468033</v>
          </cell>
          <cell r="G15653" t="str">
            <v>GR-2018/09-0020</v>
          </cell>
          <cell r="H15653" t="str">
            <v>201806-S0022-01, 201805-S0032</v>
          </cell>
          <cell r="I15653" t="str">
            <v>F</v>
          </cell>
          <cell r="J15653">
            <v>35963.1</v>
          </cell>
          <cell r="K15653">
            <v>35963.1</v>
          </cell>
          <cell r="L15653">
            <v>35963.1</v>
          </cell>
          <cell r="M15653" t="str">
            <v>F</v>
          </cell>
          <cell r="N15653">
            <v>1</v>
          </cell>
        </row>
        <row r="15654">
          <cell r="F15654" t="str">
            <v>FDCU0468033</v>
          </cell>
          <cell r="G15654" t="str">
            <v>GR-2018/09-0019</v>
          </cell>
          <cell r="H15654" t="str">
            <v>201808-S0002</v>
          </cell>
          <cell r="I15654" t="str">
            <v>F</v>
          </cell>
          <cell r="J15654">
            <v>32755.59</v>
          </cell>
          <cell r="K15654">
            <v>32755.59</v>
          </cell>
          <cell r="L15654">
            <v>32755.59</v>
          </cell>
          <cell r="M15654" t="str">
            <v>F</v>
          </cell>
          <cell r="N15654">
            <v>1</v>
          </cell>
        </row>
        <row r="15655">
          <cell r="G15655" t="str">
            <v>GR-2018/08-0106</v>
          </cell>
        </row>
        <row r="15655">
          <cell r="I15655" t="str">
            <v>F</v>
          </cell>
          <cell r="J15655">
            <v>277.9</v>
          </cell>
          <cell r="K15655">
            <v>277.9</v>
          </cell>
          <cell r="L15655">
            <v>277.9</v>
          </cell>
          <cell r="M15655" t="str">
            <v>T</v>
          </cell>
          <cell r="N15655">
            <v>1</v>
          </cell>
        </row>
        <row r="15656">
          <cell r="G15656" t="str">
            <v>GR-2018/08-0103</v>
          </cell>
        </row>
        <row r="15656">
          <cell r="I15656" t="str">
            <v>F</v>
          </cell>
          <cell r="J15656">
            <v>61.35</v>
          </cell>
          <cell r="K15656">
            <v>61.35</v>
          </cell>
          <cell r="L15656">
            <v>61.35</v>
          </cell>
          <cell r="M15656" t="str">
            <v>T</v>
          </cell>
          <cell r="N15656">
            <v>1</v>
          </cell>
        </row>
        <row r="15657">
          <cell r="G15657" t="str">
            <v>SPO-2020/04-0005, SPO-2019/05-0016, SPO-2018/10-0013</v>
          </cell>
        </row>
        <row r="15657">
          <cell r="I15657" t="str">
            <v>F</v>
          </cell>
          <cell r="J15657">
            <v>25481.1</v>
          </cell>
          <cell r="K15657">
            <v>25481.1</v>
          </cell>
          <cell r="L15657">
            <v>76443.3</v>
          </cell>
          <cell r="M15657" t="str">
            <v>F</v>
          </cell>
          <cell r="N15657">
            <v>3</v>
          </cell>
        </row>
        <row r="15658">
          <cell r="I15658" t="str">
            <v>T</v>
          </cell>
          <cell r="J15658">
            <v>0</v>
          </cell>
          <cell r="K15658">
            <v>0</v>
          </cell>
          <cell r="L15658">
            <v>0</v>
          </cell>
          <cell r="M15658" t="str">
            <v>T</v>
          </cell>
          <cell r="N15658">
            <v>1</v>
          </cell>
        </row>
        <row r="15659">
          <cell r="G15659" t="str">
            <v>GR-2018/08-0113</v>
          </cell>
        </row>
        <row r="15659">
          <cell r="I15659" t="str">
            <v>F</v>
          </cell>
          <cell r="J15659">
            <v>106.09</v>
          </cell>
          <cell r="K15659">
            <v>106.09</v>
          </cell>
          <cell r="L15659">
            <v>106.09</v>
          </cell>
          <cell r="M15659" t="str">
            <v>F</v>
          </cell>
          <cell r="N15659">
            <v>1</v>
          </cell>
        </row>
        <row r="15660">
          <cell r="F15660" t="str">
            <v>FDCU0468033</v>
          </cell>
          <cell r="G15660" t="str">
            <v>GR-2018/09-0018</v>
          </cell>
          <cell r="H15660" t="str">
            <v>201807-S0053</v>
          </cell>
          <cell r="I15660" t="str">
            <v>F</v>
          </cell>
          <cell r="J15660">
            <v>8436</v>
          </cell>
          <cell r="K15660">
            <v>8436</v>
          </cell>
          <cell r="L15660">
            <v>8436</v>
          </cell>
          <cell r="M15660" t="str">
            <v>F</v>
          </cell>
          <cell r="N15660">
            <v>1</v>
          </cell>
        </row>
        <row r="15661">
          <cell r="G15661" t="str">
            <v>SPO-2018/11-0008</v>
          </cell>
        </row>
        <row r="15661">
          <cell r="I15661" t="str">
            <v>F</v>
          </cell>
          <cell r="J15661">
            <v>0</v>
          </cell>
          <cell r="K15661">
            <v>0</v>
          </cell>
          <cell r="L15661">
            <v>0</v>
          </cell>
          <cell r="M15661" t="str">
            <v>F</v>
          </cell>
          <cell r="N15661">
            <v>3</v>
          </cell>
        </row>
        <row r="15662">
          <cell r="G15662" t="str">
            <v>SPO-2018/11-0007</v>
          </cell>
        </row>
        <row r="15662">
          <cell r="I15662" t="str">
            <v>F</v>
          </cell>
          <cell r="J15662">
            <v>4459.98</v>
          </cell>
          <cell r="K15662">
            <v>4459.98</v>
          </cell>
          <cell r="L15662">
            <v>13379.94</v>
          </cell>
          <cell r="M15662" t="str">
            <v>F</v>
          </cell>
          <cell r="N15662">
            <v>3</v>
          </cell>
        </row>
        <row r="15663">
          <cell r="G15663" t="str">
            <v>SPO-2018/11-0003</v>
          </cell>
        </row>
        <row r="15663">
          <cell r="I15663" t="str">
            <v>F</v>
          </cell>
          <cell r="J15663">
            <v>0</v>
          </cell>
          <cell r="K15663">
            <v>0</v>
          </cell>
          <cell r="L15663">
            <v>0</v>
          </cell>
          <cell r="M15663" t="str">
            <v>F</v>
          </cell>
          <cell r="N15663">
            <v>3</v>
          </cell>
        </row>
        <row r="15664">
          <cell r="G15664" t="str">
            <v>GR-2018/08-0114</v>
          </cell>
        </row>
        <row r="15664">
          <cell r="I15664" t="str">
            <v>F</v>
          </cell>
          <cell r="J15664">
            <v>2769.18</v>
          </cell>
          <cell r="K15664">
            <v>2769.18</v>
          </cell>
          <cell r="L15664">
            <v>2769.18</v>
          </cell>
          <cell r="M15664" t="str">
            <v>T</v>
          </cell>
          <cell r="N15664">
            <v>1</v>
          </cell>
        </row>
        <row r="15665">
          <cell r="F15665" t="str">
            <v>CLHU8728519</v>
          </cell>
          <cell r="G15665" t="str">
            <v>GR-2018/09-0032</v>
          </cell>
          <cell r="H15665" t="str">
            <v>201807-S0054, 201803-S0014</v>
          </cell>
          <cell r="I15665" t="str">
            <v>F</v>
          </cell>
          <cell r="J15665">
            <v>19256.02</v>
          </cell>
          <cell r="K15665">
            <v>19256.02</v>
          </cell>
          <cell r="L15665">
            <v>57768.06</v>
          </cell>
          <cell r="M15665" t="str">
            <v>F</v>
          </cell>
          <cell r="N15665">
            <v>3</v>
          </cell>
        </row>
        <row r="15666">
          <cell r="F15666" t="str">
            <v>SMCU1156473</v>
          </cell>
          <cell r="G15666" t="str">
            <v>GR-2018/09-0007</v>
          </cell>
          <cell r="H15666" t="str">
            <v>201804-S0018, 201806-S0035, 201807-S0054</v>
          </cell>
          <cell r="I15666" t="str">
            <v>F</v>
          </cell>
          <cell r="J15666">
            <v>20992.1</v>
          </cell>
          <cell r="K15666">
            <v>20992.1</v>
          </cell>
          <cell r="L15666">
            <v>62976.3</v>
          </cell>
          <cell r="M15666" t="str">
            <v>F</v>
          </cell>
          <cell r="N15666">
            <v>3</v>
          </cell>
        </row>
        <row r="15667">
          <cell r="G15667" t="str">
            <v>GR-2018/08-0102</v>
          </cell>
        </row>
        <row r="15667">
          <cell r="I15667" t="str">
            <v>F</v>
          </cell>
          <cell r="J15667">
            <v>2533.12</v>
          </cell>
          <cell r="K15667">
            <v>2533.12</v>
          </cell>
          <cell r="L15667">
            <v>2533.12</v>
          </cell>
          <cell r="M15667" t="str">
            <v>T</v>
          </cell>
          <cell r="N15667">
            <v>1</v>
          </cell>
        </row>
        <row r="15668">
          <cell r="G15668" t="str">
            <v>GR-2018/08-0101</v>
          </cell>
        </row>
        <row r="15668">
          <cell r="I15668" t="str">
            <v>F</v>
          </cell>
          <cell r="J15668">
            <v>270.56</v>
          </cell>
          <cell r="K15668">
            <v>270.56</v>
          </cell>
          <cell r="L15668">
            <v>270.56</v>
          </cell>
          <cell r="M15668" t="str">
            <v>T</v>
          </cell>
          <cell r="N15668">
            <v>1</v>
          </cell>
        </row>
        <row r="15669">
          <cell r="G15669" t="str">
            <v>GR-2018/08-0100</v>
          </cell>
        </row>
        <row r="15669">
          <cell r="I15669" t="str">
            <v>F</v>
          </cell>
          <cell r="J15669">
            <v>13419.5</v>
          </cell>
          <cell r="K15669">
            <v>13419.5</v>
          </cell>
          <cell r="L15669">
            <v>13419.5</v>
          </cell>
          <cell r="M15669" t="str">
            <v>T</v>
          </cell>
          <cell r="N15669">
            <v>1</v>
          </cell>
        </row>
        <row r="15670">
          <cell r="G15670" t="str">
            <v>GR-2018/08-0083</v>
          </cell>
        </row>
        <row r="15670">
          <cell r="I15670" t="str">
            <v>F</v>
          </cell>
          <cell r="J15670">
            <v>93.1</v>
          </cell>
          <cell r="K15670">
            <v>93.1</v>
          </cell>
          <cell r="L15670">
            <v>93.1</v>
          </cell>
          <cell r="M15670" t="str">
            <v>F</v>
          </cell>
          <cell r="N15670">
            <v>1</v>
          </cell>
        </row>
        <row r="15671">
          <cell r="G15671" t="str">
            <v>GR-2018/08-0099</v>
          </cell>
        </row>
        <row r="15671">
          <cell r="I15671" t="str">
            <v>F</v>
          </cell>
          <cell r="J15671">
            <v>24.99</v>
          </cell>
          <cell r="K15671">
            <v>24.99</v>
          </cell>
          <cell r="L15671">
            <v>24.99</v>
          </cell>
          <cell r="M15671" t="str">
            <v>T</v>
          </cell>
          <cell r="N15671">
            <v>1</v>
          </cell>
        </row>
        <row r="15672">
          <cell r="F15672" t="str">
            <v>TCNU3983027</v>
          </cell>
          <cell r="G15672" t="str">
            <v>GR-2018/09-0023</v>
          </cell>
          <cell r="H15672" t="str">
            <v>201804-S0028</v>
          </cell>
          <cell r="I15672" t="str">
            <v>F</v>
          </cell>
          <cell r="J15672">
            <v>61219.4</v>
          </cell>
          <cell r="K15672">
            <v>61219.4</v>
          </cell>
          <cell r="L15672">
            <v>61219.4</v>
          </cell>
          <cell r="M15672" t="str">
            <v>F</v>
          </cell>
          <cell r="N15672">
            <v>1</v>
          </cell>
        </row>
        <row r="15673">
          <cell r="F15673" t="str">
            <v>TRLU5910485</v>
          </cell>
          <cell r="G15673" t="str">
            <v>GR-2018/08-0096</v>
          </cell>
          <cell r="H15673" t="str">
            <v>201803-S0074</v>
          </cell>
          <cell r="I15673" t="str">
            <v>F</v>
          </cell>
          <cell r="J15673">
            <v>7544.32</v>
          </cell>
          <cell r="K15673">
            <v>7544.32</v>
          </cell>
          <cell r="L15673">
            <v>22632.96</v>
          </cell>
          <cell r="M15673" t="str">
            <v>F</v>
          </cell>
          <cell r="N15673">
            <v>3</v>
          </cell>
        </row>
        <row r="15674">
          <cell r="F15674" t="str">
            <v>TRLU5910485</v>
          </cell>
          <cell r="G15674" t="str">
            <v>GR-2018/08-0095</v>
          </cell>
          <cell r="H15674" t="str">
            <v>201807-S0074</v>
          </cell>
          <cell r="I15674" t="str">
            <v>F</v>
          </cell>
          <cell r="J15674">
            <v>5515</v>
          </cell>
          <cell r="K15674">
            <v>5515</v>
          </cell>
          <cell r="L15674">
            <v>16545</v>
          </cell>
          <cell r="M15674" t="str">
            <v>F</v>
          </cell>
          <cell r="N15674">
            <v>3</v>
          </cell>
        </row>
        <row r="15675">
          <cell r="F15675" t="str">
            <v>TRLU5910485</v>
          </cell>
          <cell r="G15675" t="str">
            <v>GR-2018/08-0094</v>
          </cell>
          <cell r="H15675" t="str">
            <v>201806-S0047</v>
          </cell>
          <cell r="I15675" t="str">
            <v>F</v>
          </cell>
          <cell r="J15675">
            <v>21668.88</v>
          </cell>
          <cell r="K15675">
            <v>21668.88</v>
          </cell>
          <cell r="L15675">
            <v>65006.64</v>
          </cell>
          <cell r="M15675" t="str">
            <v>F</v>
          </cell>
          <cell r="N15675">
            <v>3</v>
          </cell>
        </row>
        <row r="15676">
          <cell r="F15676" t="str">
            <v>ECMU9549283</v>
          </cell>
          <cell r="G15676" t="str">
            <v>GR-2018/08-0093</v>
          </cell>
          <cell r="H15676" t="str">
            <v>201807-S0069, 201807-S0044</v>
          </cell>
          <cell r="I15676" t="str">
            <v>F</v>
          </cell>
          <cell r="J15676">
            <v>25328.28</v>
          </cell>
          <cell r="K15676">
            <v>25328.28</v>
          </cell>
          <cell r="L15676">
            <v>75984.84</v>
          </cell>
          <cell r="M15676" t="str">
            <v>F</v>
          </cell>
          <cell r="N15676">
            <v>3</v>
          </cell>
        </row>
        <row r="15677">
          <cell r="F15677" t="str">
            <v>FSCU8627017</v>
          </cell>
          <cell r="G15677" t="str">
            <v>GR-2018/09-0015</v>
          </cell>
          <cell r="H15677" t="str">
            <v>201807-S0025</v>
          </cell>
          <cell r="I15677" t="str">
            <v>F</v>
          </cell>
          <cell r="J15677">
            <v>3571.85</v>
          </cell>
          <cell r="K15677">
            <v>3571.85</v>
          </cell>
          <cell r="L15677">
            <v>3571.85</v>
          </cell>
          <cell r="M15677" t="str">
            <v>F</v>
          </cell>
          <cell r="N15677">
            <v>1</v>
          </cell>
        </row>
        <row r="15678">
          <cell r="F15678" t="str">
            <v>FSCU8627017</v>
          </cell>
          <cell r="G15678" t="str">
            <v>GR-2018/09-0014</v>
          </cell>
          <cell r="H15678" t="str">
            <v>201803-S0060</v>
          </cell>
          <cell r="I15678" t="str">
            <v>F</v>
          </cell>
          <cell r="J15678">
            <v>2060.1</v>
          </cell>
          <cell r="K15678">
            <v>2060.1</v>
          </cell>
          <cell r="L15678">
            <v>2060.1</v>
          </cell>
          <cell r="M15678" t="str">
            <v>F</v>
          </cell>
          <cell r="N15678">
            <v>1</v>
          </cell>
        </row>
        <row r="15679">
          <cell r="G15679" t="str">
            <v>GR-2018/08-0088</v>
          </cell>
        </row>
        <row r="15679">
          <cell r="I15679" t="str">
            <v>F</v>
          </cell>
          <cell r="J15679">
            <v>1532.2</v>
          </cell>
          <cell r="K15679">
            <v>1532.2</v>
          </cell>
          <cell r="L15679">
            <v>1532.2</v>
          </cell>
          <cell r="M15679" t="str">
            <v>T</v>
          </cell>
          <cell r="N15679">
            <v>1</v>
          </cell>
        </row>
        <row r="15680">
          <cell r="F15680" t="str">
            <v>FSCU8627017</v>
          </cell>
          <cell r="G15680" t="str">
            <v>GR-2018/09-0013</v>
          </cell>
          <cell r="H15680" t="str">
            <v>201806-S0049, 201807-S0016, 201807-S0058, 201803-S0050, 201807-S0055, 201807-S0062, 201806-S0030</v>
          </cell>
          <cell r="I15680" t="str">
            <v>F</v>
          </cell>
          <cell r="J15680">
            <v>249405.31</v>
          </cell>
          <cell r="K15680">
            <v>249405.31</v>
          </cell>
          <cell r="L15680">
            <v>249405.31</v>
          </cell>
          <cell r="M15680" t="str">
            <v>F</v>
          </cell>
          <cell r="N15680">
            <v>1</v>
          </cell>
        </row>
        <row r="15681">
          <cell r="G15681" t="str">
            <v>GR-2018/08-0087</v>
          </cell>
        </row>
        <row r="15681">
          <cell r="I15681" t="str">
            <v>F</v>
          </cell>
          <cell r="J15681">
            <v>405.84</v>
          </cell>
          <cell r="K15681">
            <v>405.84</v>
          </cell>
          <cell r="L15681">
            <v>405.84</v>
          </cell>
          <cell r="M15681" t="str">
            <v>T</v>
          </cell>
          <cell r="N15681">
            <v>1</v>
          </cell>
        </row>
        <row r="15682">
          <cell r="G15682" t="str">
            <v>GR-2018/08-0086</v>
          </cell>
        </row>
        <row r="15682">
          <cell r="I15682" t="str">
            <v>F</v>
          </cell>
          <cell r="J15682">
            <v>28.08</v>
          </cell>
          <cell r="K15682">
            <v>28.08</v>
          </cell>
          <cell r="L15682">
            <v>28.08</v>
          </cell>
          <cell r="M15682" t="str">
            <v>T</v>
          </cell>
          <cell r="N15682">
            <v>1</v>
          </cell>
        </row>
        <row r="15683">
          <cell r="F15683" t="str">
            <v>TGBU6485250</v>
          </cell>
          <cell r="G15683" t="str">
            <v>GR-2018/08-0079</v>
          </cell>
          <cell r="H15683" t="str">
            <v>201807-S0031, 201807-S0035, 201807-S0020, 201807-S0012</v>
          </cell>
          <cell r="I15683" t="str">
            <v>F</v>
          </cell>
          <cell r="J15683">
            <v>68066.85</v>
          </cell>
          <cell r="K15683">
            <v>68066.85</v>
          </cell>
          <cell r="L15683">
            <v>68066.85</v>
          </cell>
          <cell r="M15683" t="str">
            <v>F</v>
          </cell>
          <cell r="N15683">
            <v>1</v>
          </cell>
        </row>
        <row r="15684">
          <cell r="F15684" t="str">
            <v>TGBU6485250</v>
          </cell>
          <cell r="G15684" t="str">
            <v>GR-2018/08-0078</v>
          </cell>
          <cell r="H15684" t="str">
            <v>201806-S0008</v>
          </cell>
          <cell r="I15684" t="str">
            <v>F</v>
          </cell>
          <cell r="J15684">
            <v>311691.29</v>
          </cell>
          <cell r="K15684">
            <v>311691.29</v>
          </cell>
          <cell r="L15684">
            <v>311691.29</v>
          </cell>
          <cell r="M15684" t="str">
            <v>F</v>
          </cell>
          <cell r="N15684">
            <v>1</v>
          </cell>
        </row>
        <row r="15685">
          <cell r="F15685" t="str">
            <v>TGBU6485250</v>
          </cell>
          <cell r="G15685" t="str">
            <v>GR-2018/08-0077</v>
          </cell>
          <cell r="H15685" t="str">
            <v>201807-S0047, 201806-S0014</v>
          </cell>
          <cell r="I15685" t="str">
            <v>F</v>
          </cell>
          <cell r="J15685">
            <v>49372.5</v>
          </cell>
          <cell r="K15685">
            <v>49372.5</v>
          </cell>
          <cell r="L15685">
            <v>49372.5</v>
          </cell>
          <cell r="M15685" t="str">
            <v>F</v>
          </cell>
          <cell r="N15685">
            <v>1</v>
          </cell>
        </row>
        <row r="15686">
          <cell r="F15686" t="str">
            <v>TCLU6650763</v>
          </cell>
          <cell r="G15686" t="str">
            <v>GR-2018/09-0022</v>
          </cell>
          <cell r="H15686" t="str">
            <v>201807-S0071, 201807-S0011, 201807-S0028</v>
          </cell>
          <cell r="I15686" t="str">
            <v>F</v>
          </cell>
          <cell r="J15686">
            <v>20648.88</v>
          </cell>
          <cell r="K15686">
            <v>20648.88</v>
          </cell>
          <cell r="L15686">
            <v>61946.64</v>
          </cell>
          <cell r="M15686" t="str">
            <v>F</v>
          </cell>
          <cell r="N15686">
            <v>3</v>
          </cell>
        </row>
        <row r="15687">
          <cell r="F15687" t="str">
            <v>TCLU9743849</v>
          </cell>
          <cell r="G15687" t="str">
            <v>GR-2018/09-0017</v>
          </cell>
          <cell r="H15687" t="str">
            <v>201807-S0007, 201807-S0028</v>
          </cell>
          <cell r="I15687" t="str">
            <v>F</v>
          </cell>
          <cell r="J15687">
            <v>16641.49</v>
          </cell>
          <cell r="K15687">
            <v>16641.49</v>
          </cell>
          <cell r="L15687">
            <v>49924.47</v>
          </cell>
          <cell r="M15687" t="str">
            <v>F</v>
          </cell>
          <cell r="N15687">
            <v>3</v>
          </cell>
        </row>
        <row r="15688">
          <cell r="G15688" t="str">
            <v>GR-2018/08-0109</v>
          </cell>
        </row>
        <row r="15688">
          <cell r="I15688" t="str">
            <v>F</v>
          </cell>
          <cell r="J15688">
            <v>145</v>
          </cell>
          <cell r="K15688">
            <v>145</v>
          </cell>
          <cell r="L15688">
            <v>145</v>
          </cell>
          <cell r="M15688" t="str">
            <v>T</v>
          </cell>
          <cell r="N15688">
            <v>1</v>
          </cell>
        </row>
        <row r="15689">
          <cell r="G15689" t="str">
            <v>GR-2018/08-0098</v>
          </cell>
        </row>
        <row r="15689">
          <cell r="I15689" t="str">
            <v>F</v>
          </cell>
          <cell r="J15689">
            <v>849.77</v>
          </cell>
          <cell r="K15689">
            <v>849.77</v>
          </cell>
          <cell r="L15689">
            <v>849.77</v>
          </cell>
          <cell r="M15689" t="str">
            <v>T</v>
          </cell>
          <cell r="N15689">
            <v>1</v>
          </cell>
        </row>
        <row r="15690">
          <cell r="F15690" t="str">
            <v>SEGU4748005</v>
          </cell>
          <cell r="G15690" t="str">
            <v>GR-2018/09-0006</v>
          </cell>
          <cell r="H15690" t="str">
            <v>201806-S0020</v>
          </cell>
          <cell r="I15690" t="str">
            <v>F</v>
          </cell>
          <cell r="J15690">
            <v>46411.5</v>
          </cell>
          <cell r="K15690">
            <v>46411.5</v>
          </cell>
          <cell r="L15690">
            <v>46411.5</v>
          </cell>
          <cell r="M15690" t="str">
            <v>F</v>
          </cell>
          <cell r="N15690">
            <v>1</v>
          </cell>
        </row>
        <row r="15691">
          <cell r="G15691" t="str">
            <v>GR-2018/09-0076</v>
          </cell>
        </row>
        <row r="15691">
          <cell r="I15691" t="str">
            <v>F</v>
          </cell>
          <cell r="J15691">
            <v>850</v>
          </cell>
          <cell r="K15691">
            <v>850</v>
          </cell>
          <cell r="L15691">
            <v>850</v>
          </cell>
          <cell r="M15691" t="str">
            <v>F</v>
          </cell>
          <cell r="N15691">
            <v>1</v>
          </cell>
        </row>
        <row r="15692">
          <cell r="F15692" t="str">
            <v>SEGU4748005</v>
          </cell>
          <cell r="G15692" t="str">
            <v>GR-2018/09-0004</v>
          </cell>
          <cell r="H15692" t="str">
            <v>201807-S0024, 201806-S0031</v>
          </cell>
          <cell r="I15692" t="str">
            <v>F</v>
          </cell>
          <cell r="J15692">
            <v>27909.65</v>
          </cell>
          <cell r="K15692">
            <v>27909.65</v>
          </cell>
          <cell r="L15692">
            <v>27909.65</v>
          </cell>
          <cell r="M15692" t="str">
            <v>F</v>
          </cell>
          <cell r="N15692">
            <v>1</v>
          </cell>
        </row>
        <row r="15693">
          <cell r="F15693" t="str">
            <v>SEGU4748005</v>
          </cell>
          <cell r="G15693" t="str">
            <v>GR-2018/09-0005</v>
          </cell>
          <cell r="H15693" t="str">
            <v>201807-S0051</v>
          </cell>
          <cell r="I15693" t="str">
            <v>F</v>
          </cell>
          <cell r="J15693">
            <v>3139.83</v>
          </cell>
          <cell r="K15693">
            <v>3139.83</v>
          </cell>
          <cell r="L15693">
            <v>3139.83</v>
          </cell>
          <cell r="M15693" t="str">
            <v>F</v>
          </cell>
          <cell r="N15693">
            <v>1</v>
          </cell>
        </row>
        <row r="15694">
          <cell r="G15694" t="str">
            <v>GR-2018/08-0085</v>
          </cell>
        </row>
        <row r="15694">
          <cell r="I15694" t="str">
            <v>F</v>
          </cell>
          <cell r="J15694">
            <v>3843.4</v>
          </cell>
          <cell r="K15694">
            <v>3843.4</v>
          </cell>
          <cell r="L15694">
            <v>3843.4</v>
          </cell>
          <cell r="M15694" t="str">
            <v>T</v>
          </cell>
          <cell r="N15694">
            <v>1</v>
          </cell>
        </row>
        <row r="15695">
          <cell r="G15695" t="str">
            <v>GR-2018/08-0070, GR-2018/09-0037</v>
          </cell>
        </row>
        <row r="15695">
          <cell r="I15695" t="str">
            <v>F</v>
          </cell>
          <cell r="J15695">
            <v>704.04</v>
          </cell>
          <cell r="K15695">
            <v>704.04</v>
          </cell>
          <cell r="L15695">
            <v>704.04</v>
          </cell>
          <cell r="M15695" t="str">
            <v>T</v>
          </cell>
          <cell r="N15695">
            <v>1</v>
          </cell>
        </row>
        <row r="15696">
          <cell r="G15696" t="str">
            <v>GR-2018/08-0075</v>
          </cell>
        </row>
        <row r="15696">
          <cell r="I15696" t="str">
            <v>F</v>
          </cell>
          <cell r="J15696">
            <v>1446</v>
          </cell>
          <cell r="K15696">
            <v>1446</v>
          </cell>
          <cell r="L15696">
            <v>1446</v>
          </cell>
          <cell r="M15696" t="str">
            <v>F</v>
          </cell>
          <cell r="N15696">
            <v>1</v>
          </cell>
        </row>
        <row r="15697">
          <cell r="G15697" t="str">
            <v>GR-2018/08-0112</v>
          </cell>
        </row>
        <row r="15697">
          <cell r="I15697" t="str">
            <v>F</v>
          </cell>
          <cell r="J15697">
            <v>217.35</v>
          </cell>
          <cell r="K15697">
            <v>217.35</v>
          </cell>
          <cell r="L15697">
            <v>217.35</v>
          </cell>
          <cell r="M15697" t="str">
            <v>F</v>
          </cell>
          <cell r="N15697">
            <v>1</v>
          </cell>
        </row>
        <row r="15698">
          <cell r="F15698" t="str">
            <v>SEGU4748005</v>
          </cell>
          <cell r="G15698" t="str">
            <v>GR-2018/09-0003</v>
          </cell>
          <cell r="H15698" t="str">
            <v>201806-S0026, 201805-S0001, 201807-S0023</v>
          </cell>
          <cell r="I15698" t="str">
            <v>F</v>
          </cell>
          <cell r="J15698">
            <v>31438.57</v>
          </cell>
          <cell r="K15698">
            <v>31438.57</v>
          </cell>
          <cell r="L15698">
            <v>31438.57</v>
          </cell>
          <cell r="M15698" t="str">
            <v>F</v>
          </cell>
          <cell r="N15698">
            <v>1</v>
          </cell>
        </row>
        <row r="15699">
          <cell r="F15699" t="str">
            <v>HMMU6251955</v>
          </cell>
          <cell r="G15699" t="str">
            <v>GR-2018/08-0082</v>
          </cell>
          <cell r="H15699" t="str">
            <v>201805-S0026, 201807-S0015, 201807-S0033, 201804-S0032, 201806-S0023, 201807-S0049</v>
          </cell>
          <cell r="I15699" t="str">
            <v>F</v>
          </cell>
          <cell r="J15699">
            <v>156661.5</v>
          </cell>
          <cell r="K15699">
            <v>156661.5</v>
          </cell>
          <cell r="L15699">
            <v>156661.5</v>
          </cell>
          <cell r="M15699" t="str">
            <v>F</v>
          </cell>
          <cell r="N15699">
            <v>1</v>
          </cell>
        </row>
        <row r="15700">
          <cell r="G15700" t="str">
            <v>GR-2018/08-0108</v>
          </cell>
        </row>
        <row r="15700">
          <cell r="I15700" t="str">
            <v>F</v>
          </cell>
          <cell r="J15700">
            <v>4030.87</v>
          </cell>
          <cell r="K15700">
            <v>4030.87</v>
          </cell>
          <cell r="L15700">
            <v>4030.87</v>
          </cell>
          <cell r="M15700" t="str">
            <v>F</v>
          </cell>
          <cell r="N15700">
            <v>1</v>
          </cell>
        </row>
        <row r="15701">
          <cell r="G15701" t="str">
            <v>GR-2018/08-0074</v>
          </cell>
        </row>
        <row r="15701">
          <cell r="I15701" t="str">
            <v>F</v>
          </cell>
          <cell r="J15701">
            <v>3387.96</v>
          </cell>
          <cell r="K15701">
            <v>3387.96</v>
          </cell>
          <cell r="L15701">
            <v>3387.96</v>
          </cell>
          <cell r="M15701" t="str">
            <v>T</v>
          </cell>
          <cell r="N15701">
            <v>1</v>
          </cell>
        </row>
        <row r="15702">
          <cell r="G15702" t="str">
            <v>GR-2018/08-0073</v>
          </cell>
        </row>
        <row r="15702">
          <cell r="I15702" t="str">
            <v>F</v>
          </cell>
          <cell r="J15702">
            <v>40.43</v>
          </cell>
          <cell r="K15702">
            <v>40.43</v>
          </cell>
          <cell r="L15702">
            <v>40.43</v>
          </cell>
          <cell r="M15702" t="str">
            <v>T</v>
          </cell>
          <cell r="N15702">
            <v>1</v>
          </cell>
        </row>
        <row r="15703">
          <cell r="G15703" t="str">
            <v>GR-2018/08-0072</v>
          </cell>
        </row>
        <row r="15703">
          <cell r="I15703" t="str">
            <v>F</v>
          </cell>
          <cell r="J15703">
            <v>128.3</v>
          </cell>
          <cell r="K15703">
            <v>128.3</v>
          </cell>
          <cell r="L15703">
            <v>128.3</v>
          </cell>
          <cell r="M15703" t="str">
            <v>T</v>
          </cell>
          <cell r="N15703">
            <v>1</v>
          </cell>
        </row>
        <row r="15704">
          <cell r="G15704" t="str">
            <v>SPO-2018/12-0007, SPO-2019/08-0026, SPO-2019/01-0053, SPO-2018/11-0002, SPO-2019/09-0039, SPO-2019/01-0086, SPO-2019/10-0004</v>
          </cell>
        </row>
        <row r="15704">
          <cell r="I15704" t="str">
            <v>F</v>
          </cell>
          <cell r="J15704">
            <v>0</v>
          </cell>
          <cell r="K15704">
            <v>0</v>
          </cell>
          <cell r="L15704">
            <v>0</v>
          </cell>
          <cell r="M15704" t="str">
            <v>F</v>
          </cell>
          <cell r="N15704">
            <v>3</v>
          </cell>
        </row>
        <row r="15705">
          <cell r="G15705" t="str">
            <v>GR-2018/08-0063</v>
          </cell>
        </row>
        <row r="15705">
          <cell r="I15705" t="str">
            <v>F</v>
          </cell>
          <cell r="J15705">
            <v>1217.1</v>
          </cell>
          <cell r="K15705">
            <v>1217.1</v>
          </cell>
          <cell r="L15705">
            <v>1217.1</v>
          </cell>
          <cell r="M15705" t="str">
            <v>T</v>
          </cell>
          <cell r="N15705">
            <v>1</v>
          </cell>
        </row>
        <row r="15706">
          <cell r="G15706" t="str">
            <v>GR-2018/08-0067</v>
          </cell>
        </row>
        <row r="15706">
          <cell r="I15706" t="str">
            <v>F</v>
          </cell>
          <cell r="J15706">
            <v>1054</v>
          </cell>
          <cell r="K15706">
            <v>1054</v>
          </cell>
          <cell r="L15706">
            <v>1054</v>
          </cell>
          <cell r="M15706" t="str">
            <v>F</v>
          </cell>
          <cell r="N15706">
            <v>1</v>
          </cell>
        </row>
        <row r="15707">
          <cell r="G15707" t="str">
            <v>GR-2018/09-0024</v>
          </cell>
        </row>
        <row r="15707">
          <cell r="I15707" t="str">
            <v>F</v>
          </cell>
          <cell r="J15707">
            <v>2000</v>
          </cell>
          <cell r="K15707">
            <v>2000</v>
          </cell>
          <cell r="L15707">
            <v>2000</v>
          </cell>
          <cell r="M15707" t="str">
            <v>F</v>
          </cell>
          <cell r="N15707">
            <v>1</v>
          </cell>
        </row>
        <row r="15708">
          <cell r="G15708" t="str">
            <v>GR-2018/08-0065</v>
          </cell>
        </row>
        <row r="15708">
          <cell r="I15708" t="str">
            <v>F</v>
          </cell>
          <cell r="J15708">
            <v>545.78</v>
          </cell>
          <cell r="K15708">
            <v>545.78</v>
          </cell>
          <cell r="L15708">
            <v>545.78</v>
          </cell>
          <cell r="M15708" t="str">
            <v>T</v>
          </cell>
          <cell r="N15708">
            <v>1</v>
          </cell>
        </row>
        <row r="15709">
          <cell r="G15709" t="str">
            <v>SPO-2018/10-0013</v>
          </cell>
        </row>
        <row r="15709">
          <cell r="I15709" t="str">
            <v>F</v>
          </cell>
          <cell r="J15709">
            <v>0</v>
          </cell>
          <cell r="K15709">
            <v>0</v>
          </cell>
          <cell r="L15709">
            <v>0</v>
          </cell>
          <cell r="M15709" t="str">
            <v>F</v>
          </cell>
          <cell r="N15709">
            <v>3</v>
          </cell>
        </row>
        <row r="15710">
          <cell r="G15710" t="str">
            <v>GR-2018/08-0062</v>
          </cell>
        </row>
        <row r="15710">
          <cell r="I15710" t="str">
            <v>F</v>
          </cell>
          <cell r="J15710">
            <v>78.21</v>
          </cell>
          <cell r="K15710">
            <v>78.21</v>
          </cell>
          <cell r="L15710">
            <v>78.21</v>
          </cell>
          <cell r="M15710" t="str">
            <v>T</v>
          </cell>
          <cell r="N15710">
            <v>1</v>
          </cell>
        </row>
        <row r="15711">
          <cell r="F15711" t="str">
            <v>KMTU9273175</v>
          </cell>
          <cell r="G15711" t="str">
            <v>GR-2018/08-0076</v>
          </cell>
        </row>
        <row r="15711">
          <cell r="I15711" t="str">
            <v>F</v>
          </cell>
          <cell r="J15711">
            <v>15162</v>
          </cell>
          <cell r="K15711">
            <v>15162</v>
          </cell>
          <cell r="L15711">
            <v>45486</v>
          </cell>
          <cell r="M15711" t="str">
            <v>F</v>
          </cell>
          <cell r="N15711">
            <v>3</v>
          </cell>
        </row>
        <row r="15712">
          <cell r="G15712" t="str">
            <v>GR-2018/08-0064</v>
          </cell>
        </row>
        <row r="15712">
          <cell r="I15712" t="str">
            <v>F</v>
          </cell>
          <cell r="J15712">
            <v>176.44</v>
          </cell>
          <cell r="K15712">
            <v>176.44</v>
          </cell>
          <cell r="L15712">
            <v>176.44</v>
          </cell>
          <cell r="M15712" t="str">
            <v>T</v>
          </cell>
          <cell r="N15712">
            <v>1</v>
          </cell>
        </row>
        <row r="15713">
          <cell r="G15713" t="str">
            <v>GR-2018/08-0071</v>
          </cell>
        </row>
        <row r="15713">
          <cell r="I15713" t="str">
            <v>F</v>
          </cell>
          <cell r="J15713">
            <v>4011.2</v>
          </cell>
          <cell r="K15713">
            <v>4011.2</v>
          </cell>
          <cell r="L15713">
            <v>4011.2</v>
          </cell>
          <cell r="M15713" t="str">
            <v>T</v>
          </cell>
          <cell r="N15713">
            <v>1</v>
          </cell>
        </row>
        <row r="15714">
          <cell r="G15714" t="str">
            <v>GR-2018/08-0059</v>
          </cell>
        </row>
        <row r="15714">
          <cell r="I15714" t="str">
            <v>F</v>
          </cell>
          <cell r="J15714">
            <v>709.1</v>
          </cell>
          <cell r="K15714">
            <v>709.1</v>
          </cell>
          <cell r="L15714">
            <v>709.1</v>
          </cell>
          <cell r="M15714" t="str">
            <v>F</v>
          </cell>
          <cell r="N15714">
            <v>1</v>
          </cell>
        </row>
        <row r="15715">
          <cell r="G15715" t="str">
            <v>GR-2018/08-0058</v>
          </cell>
        </row>
        <row r="15715">
          <cell r="I15715" t="str">
            <v>F</v>
          </cell>
          <cell r="J15715">
            <v>99.72</v>
          </cell>
          <cell r="K15715">
            <v>99.72</v>
          </cell>
          <cell r="L15715">
            <v>99.72</v>
          </cell>
          <cell r="M15715" t="str">
            <v>T</v>
          </cell>
          <cell r="N15715">
            <v>1</v>
          </cell>
        </row>
        <row r="15716">
          <cell r="G15716" t="str">
            <v>GR-2018/08-0057</v>
          </cell>
        </row>
        <row r="15716">
          <cell r="I15716" t="str">
            <v>F</v>
          </cell>
          <cell r="J15716">
            <v>25</v>
          </cell>
          <cell r="K15716">
            <v>25</v>
          </cell>
          <cell r="L15716">
            <v>25</v>
          </cell>
          <cell r="M15716" t="str">
            <v>T</v>
          </cell>
          <cell r="N15716">
            <v>1</v>
          </cell>
        </row>
        <row r="15717">
          <cell r="G15717" t="str">
            <v>GR-2018/08-0056</v>
          </cell>
        </row>
        <row r="15717">
          <cell r="I15717" t="str">
            <v>F</v>
          </cell>
          <cell r="J15717">
            <v>2081.16</v>
          </cell>
          <cell r="K15717">
            <v>2081.16</v>
          </cell>
          <cell r="L15717">
            <v>2081.16</v>
          </cell>
          <cell r="M15717" t="str">
            <v>T</v>
          </cell>
          <cell r="N15717">
            <v>1</v>
          </cell>
        </row>
        <row r="15718">
          <cell r="G15718" t="str">
            <v>GR-2018/08-0055</v>
          </cell>
        </row>
        <row r="15718">
          <cell r="I15718" t="str">
            <v>F</v>
          </cell>
          <cell r="J15718">
            <v>19.85</v>
          </cell>
          <cell r="K15718">
            <v>19.85</v>
          </cell>
          <cell r="L15718">
            <v>19.85</v>
          </cell>
          <cell r="M15718" t="str">
            <v>T</v>
          </cell>
          <cell r="N15718">
            <v>1</v>
          </cell>
        </row>
        <row r="15719">
          <cell r="G15719" t="str">
            <v>GR-2018/08-0068</v>
          </cell>
        </row>
        <row r="15719">
          <cell r="I15719" t="str">
            <v>F</v>
          </cell>
          <cell r="J15719">
            <v>1175.15</v>
          </cell>
          <cell r="K15719">
            <v>1175.15</v>
          </cell>
          <cell r="L15719">
            <v>1175.15</v>
          </cell>
          <cell r="M15719" t="str">
            <v>T</v>
          </cell>
          <cell r="N15719">
            <v>1</v>
          </cell>
        </row>
        <row r="15720">
          <cell r="I15720" t="str">
            <v>T</v>
          </cell>
          <cell r="J15720">
            <v>785.28</v>
          </cell>
          <cell r="K15720">
            <v>785.28</v>
          </cell>
          <cell r="L15720">
            <v>785.28</v>
          </cell>
          <cell r="M15720" t="str">
            <v>T</v>
          </cell>
          <cell r="N15720">
            <v>1</v>
          </cell>
        </row>
        <row r="15721">
          <cell r="I15721" t="str">
            <v>T</v>
          </cell>
          <cell r="J15721">
            <v>1243.36</v>
          </cell>
          <cell r="K15721">
            <v>1243.36</v>
          </cell>
          <cell r="L15721">
            <v>1243.36</v>
          </cell>
          <cell r="M15721" t="str">
            <v>T</v>
          </cell>
          <cell r="N15721">
            <v>1</v>
          </cell>
        </row>
        <row r="15722">
          <cell r="G15722" t="str">
            <v>GR-2018/08-0069</v>
          </cell>
        </row>
        <row r="15722">
          <cell r="I15722" t="str">
            <v>F</v>
          </cell>
          <cell r="J15722">
            <v>621.68</v>
          </cell>
          <cell r="K15722">
            <v>621.68</v>
          </cell>
          <cell r="L15722">
            <v>621.68</v>
          </cell>
          <cell r="M15722" t="str">
            <v>T</v>
          </cell>
          <cell r="N15722">
            <v>1</v>
          </cell>
        </row>
        <row r="15723">
          <cell r="F15723" t="str">
            <v>CCLU7972829</v>
          </cell>
          <cell r="G15723" t="str">
            <v>GR-2018/08-0053</v>
          </cell>
        </row>
        <row r="15723">
          <cell r="I15723" t="str">
            <v>F</v>
          </cell>
          <cell r="J15723">
            <v>15670.3</v>
          </cell>
          <cell r="K15723">
            <v>15670.3</v>
          </cell>
          <cell r="L15723">
            <v>47010.9</v>
          </cell>
          <cell r="M15723" t="str">
            <v>F</v>
          </cell>
          <cell r="N15723">
            <v>3</v>
          </cell>
        </row>
        <row r="15724">
          <cell r="F15724" t="str">
            <v>HMMU6209940</v>
          </cell>
          <cell r="G15724" t="str">
            <v>GR-2018/08-0080</v>
          </cell>
          <cell r="H15724" t="str">
            <v>201808-S0001, 201807-S0059, 201806-S0048, 201806-S0034, 201807-S0038, 201807-S0046, 201807-S0068, 201806-S0007, 201807-S0004, 201807-S0075, 201806-S0046</v>
          </cell>
          <cell r="I15724" t="str">
            <v>F</v>
          </cell>
          <cell r="J15724">
            <v>325587.14</v>
          </cell>
          <cell r="K15724">
            <v>325587.14</v>
          </cell>
          <cell r="L15724">
            <v>325587.14</v>
          </cell>
          <cell r="M15724" t="str">
            <v>F</v>
          </cell>
          <cell r="N15724">
            <v>1</v>
          </cell>
        </row>
        <row r="15725">
          <cell r="G15725" t="str">
            <v>GR-2018/08-0054</v>
          </cell>
        </row>
        <row r="15725">
          <cell r="I15725" t="str">
            <v>F</v>
          </cell>
          <cell r="J15725">
            <v>131.32</v>
          </cell>
          <cell r="K15725">
            <v>131.32</v>
          </cell>
          <cell r="L15725">
            <v>131.32</v>
          </cell>
          <cell r="M15725" t="str">
            <v>T</v>
          </cell>
          <cell r="N15725">
            <v>1</v>
          </cell>
        </row>
        <row r="15726">
          <cell r="G15726" t="str">
            <v>SPO-2018/09-0016</v>
          </cell>
        </row>
        <row r="15726">
          <cell r="I15726" t="str">
            <v>F</v>
          </cell>
          <cell r="J15726">
            <v>441.55</v>
          </cell>
          <cell r="K15726">
            <v>441.55</v>
          </cell>
          <cell r="L15726">
            <v>1324.65</v>
          </cell>
          <cell r="M15726" t="str">
            <v>F</v>
          </cell>
          <cell r="N15726">
            <v>3</v>
          </cell>
        </row>
        <row r="15727">
          <cell r="F15727" t="str">
            <v>HMMU6209940</v>
          </cell>
          <cell r="G15727" t="str">
            <v>GR-2018/08-0081</v>
          </cell>
          <cell r="H15727" t="str">
            <v>201803-S0062</v>
          </cell>
          <cell r="I15727" t="str">
            <v>F</v>
          </cell>
          <cell r="J15727">
            <v>29304.75</v>
          </cell>
          <cell r="K15727">
            <v>29304.75</v>
          </cell>
          <cell r="L15727">
            <v>29304.75</v>
          </cell>
          <cell r="M15727" t="str">
            <v>F</v>
          </cell>
          <cell r="N15727">
            <v>1</v>
          </cell>
        </row>
        <row r="15728">
          <cell r="F15728" t="str">
            <v>CAIU9595278</v>
          </cell>
          <cell r="G15728" t="str">
            <v>GR-2018/08-0052</v>
          </cell>
        </row>
        <row r="15728">
          <cell r="I15728" t="str">
            <v>F</v>
          </cell>
          <cell r="J15728">
            <v>16141.68</v>
          </cell>
          <cell r="K15728">
            <v>16141.68</v>
          </cell>
          <cell r="L15728">
            <v>48425.04</v>
          </cell>
          <cell r="M15728" t="str">
            <v>F</v>
          </cell>
          <cell r="N15728">
            <v>3</v>
          </cell>
        </row>
        <row r="15729">
          <cell r="F15729" t="str">
            <v>FSCU8695520</v>
          </cell>
          <cell r="G15729" t="str">
            <v>GR-2018/08-0066</v>
          </cell>
        </row>
        <row r="15729">
          <cell r="I15729" t="str">
            <v>F</v>
          </cell>
          <cell r="J15729">
            <v>63428.54</v>
          </cell>
          <cell r="K15729">
            <v>63428.54</v>
          </cell>
          <cell r="L15729">
            <v>63428.54</v>
          </cell>
          <cell r="M15729" t="str">
            <v>F</v>
          </cell>
          <cell r="N15729">
            <v>1</v>
          </cell>
        </row>
        <row r="15730">
          <cell r="G15730" t="str">
            <v>GR-2018/08-0051</v>
          </cell>
        </row>
        <row r="15730">
          <cell r="I15730" t="str">
            <v>F</v>
          </cell>
          <cell r="J15730">
            <v>2583.44</v>
          </cell>
          <cell r="K15730">
            <v>2583.44</v>
          </cell>
          <cell r="L15730">
            <v>2583.44</v>
          </cell>
          <cell r="M15730" t="str">
            <v>F</v>
          </cell>
          <cell r="N15730">
            <v>1</v>
          </cell>
        </row>
        <row r="15731">
          <cell r="F15731" t="str">
            <v>CBHU9559347</v>
          </cell>
          <cell r="G15731" t="str">
            <v>GR-2018/08-0043</v>
          </cell>
          <cell r="H15731" t="str">
            <v>201807-S0009, 201806-S0042, 201807-S0044, 201806-S0021, 201807-S0045, 201806-S0052, 201703-S0074, 201807-S0029</v>
          </cell>
          <cell r="I15731" t="str">
            <v>F</v>
          </cell>
          <cell r="J15731">
            <v>14050.97</v>
          </cell>
          <cell r="K15731">
            <v>14050.97</v>
          </cell>
          <cell r="L15731">
            <v>42152.91</v>
          </cell>
          <cell r="M15731" t="str">
            <v>F</v>
          </cell>
          <cell r="N15731">
            <v>3</v>
          </cell>
        </row>
        <row r="15732">
          <cell r="F15732" t="str">
            <v>CBHU9559347</v>
          </cell>
          <cell r="G15732" t="str">
            <v>GR-2018/08-0042</v>
          </cell>
          <cell r="H15732" t="str">
            <v>201806-S0032</v>
          </cell>
          <cell r="I15732" t="str">
            <v>F</v>
          </cell>
          <cell r="J15732">
            <v>5249.56</v>
          </cell>
          <cell r="K15732">
            <v>5249.56</v>
          </cell>
          <cell r="L15732">
            <v>15748.68</v>
          </cell>
          <cell r="M15732" t="str">
            <v>F</v>
          </cell>
          <cell r="N15732">
            <v>3</v>
          </cell>
        </row>
        <row r="15733">
          <cell r="F15733" t="str">
            <v>TEMU6289895</v>
          </cell>
          <cell r="G15733" t="str">
            <v>GR-2018/08-0041</v>
          </cell>
          <cell r="H15733" t="str">
            <v>201805-S0031, 201806-S0014</v>
          </cell>
          <cell r="I15733" t="str">
            <v>F</v>
          </cell>
          <cell r="J15733">
            <v>15410.9</v>
          </cell>
          <cell r="K15733">
            <v>15410.9</v>
          </cell>
          <cell r="L15733">
            <v>46232.7</v>
          </cell>
          <cell r="M15733" t="str">
            <v>F</v>
          </cell>
          <cell r="N15733">
            <v>3</v>
          </cell>
        </row>
        <row r="15734">
          <cell r="F15734" t="str">
            <v>TEMU6289895</v>
          </cell>
          <cell r="G15734" t="str">
            <v>GR-2018/08-0040</v>
          </cell>
          <cell r="H15734" t="str">
            <v>201807-S0008</v>
          </cell>
          <cell r="I15734" t="str">
            <v>F</v>
          </cell>
          <cell r="J15734">
            <v>2601.6</v>
          </cell>
          <cell r="K15734">
            <v>2601.6</v>
          </cell>
          <cell r="L15734">
            <v>7804.8</v>
          </cell>
          <cell r="M15734" t="str">
            <v>F</v>
          </cell>
          <cell r="N15734">
            <v>3</v>
          </cell>
        </row>
        <row r="15735">
          <cell r="F15735" t="str">
            <v>TEMU6289895</v>
          </cell>
          <cell r="G15735" t="str">
            <v>GR-2018/08-0039</v>
          </cell>
          <cell r="H15735" t="str">
            <v>201805-S0003, 201802-S0001</v>
          </cell>
          <cell r="I15735" t="str">
            <v>F</v>
          </cell>
          <cell r="J15735">
            <v>14295.2</v>
          </cell>
          <cell r="K15735">
            <v>14295.2</v>
          </cell>
          <cell r="L15735">
            <v>42885.6</v>
          </cell>
          <cell r="M15735" t="str">
            <v>F</v>
          </cell>
          <cell r="N15735">
            <v>3</v>
          </cell>
        </row>
        <row r="15736">
          <cell r="G15736" t="str">
            <v>GR-2018/08-0050</v>
          </cell>
        </row>
        <row r="15736">
          <cell r="I15736" t="str">
            <v>F</v>
          </cell>
          <cell r="J15736">
            <v>57.8</v>
          </cell>
          <cell r="K15736">
            <v>57.8</v>
          </cell>
          <cell r="L15736">
            <v>57.8</v>
          </cell>
          <cell r="M15736" t="str">
            <v>F</v>
          </cell>
          <cell r="N15736">
            <v>1</v>
          </cell>
        </row>
        <row r="15737">
          <cell r="G15737" t="str">
            <v>GR-2018/08-0049</v>
          </cell>
        </row>
        <row r="15737">
          <cell r="I15737" t="str">
            <v>F</v>
          </cell>
          <cell r="J15737">
            <v>5750.72</v>
          </cell>
          <cell r="K15737">
            <v>5750.72</v>
          </cell>
          <cell r="L15737">
            <v>5750.72</v>
          </cell>
          <cell r="M15737" t="str">
            <v>T</v>
          </cell>
          <cell r="N15737">
            <v>1</v>
          </cell>
        </row>
        <row r="15738">
          <cell r="F15738" t="str">
            <v>TEMU6289895</v>
          </cell>
          <cell r="G15738" t="str">
            <v>GR-2018/08-0038</v>
          </cell>
          <cell r="H15738" t="str">
            <v>201806-S0036, 201803-S0052, 201707-S0072, 201805-S0009, 201801-S0019, 201801-S0010, 201806-S0009, 201804-S0020, 201711-S0017, 201801-S0018</v>
          </cell>
          <cell r="I15738" t="str">
            <v>F</v>
          </cell>
          <cell r="J15738">
            <v>73857.12</v>
          </cell>
          <cell r="K15738">
            <v>73857.12</v>
          </cell>
          <cell r="L15738">
            <v>221571.36</v>
          </cell>
          <cell r="M15738" t="str">
            <v>F</v>
          </cell>
          <cell r="N15738">
            <v>3</v>
          </cell>
        </row>
        <row r="15739">
          <cell r="G15739" t="str">
            <v>GR-2018/08-0048</v>
          </cell>
        </row>
        <row r="15739">
          <cell r="I15739" t="str">
            <v>F</v>
          </cell>
          <cell r="J15739">
            <v>65.82</v>
          </cell>
          <cell r="K15739">
            <v>65.82</v>
          </cell>
          <cell r="L15739">
            <v>65.82</v>
          </cell>
          <cell r="M15739" t="str">
            <v>F</v>
          </cell>
          <cell r="N15739">
            <v>1</v>
          </cell>
        </row>
        <row r="15740">
          <cell r="F15740" t="str">
            <v>CCLU7782259</v>
          </cell>
          <cell r="G15740" t="str">
            <v>GR-2018/08-0037</v>
          </cell>
          <cell r="H15740" t="str">
            <v>201806-S0032</v>
          </cell>
          <cell r="I15740" t="str">
            <v>F</v>
          </cell>
          <cell r="J15740">
            <v>6450.68</v>
          </cell>
          <cell r="K15740">
            <v>6450.68</v>
          </cell>
          <cell r="L15740">
            <v>6450.68</v>
          </cell>
          <cell r="M15740" t="str">
            <v>F</v>
          </cell>
          <cell r="N15740">
            <v>1</v>
          </cell>
        </row>
        <row r="15741">
          <cell r="F15741" t="str">
            <v>CCLU7782259</v>
          </cell>
          <cell r="G15741" t="str">
            <v>GR-2018/08-0036</v>
          </cell>
          <cell r="H15741" t="str">
            <v>201807-S0034-06</v>
          </cell>
          <cell r="I15741" t="str">
            <v>F</v>
          </cell>
          <cell r="J15741">
            <v>652.8</v>
          </cell>
          <cell r="K15741">
            <v>652.8</v>
          </cell>
          <cell r="L15741">
            <v>652.8</v>
          </cell>
          <cell r="M15741" t="str">
            <v>F</v>
          </cell>
          <cell r="N15741">
            <v>1</v>
          </cell>
        </row>
        <row r="15742">
          <cell r="F15742" t="str">
            <v>CCLU7782259</v>
          </cell>
          <cell r="G15742" t="str">
            <v>GR-2018/08-0035</v>
          </cell>
          <cell r="H15742" t="str">
            <v>201806-S0022-01, 201803-S0020</v>
          </cell>
          <cell r="I15742" t="str">
            <v>F</v>
          </cell>
          <cell r="J15742">
            <v>7010</v>
          </cell>
          <cell r="K15742">
            <v>7010</v>
          </cell>
          <cell r="L15742">
            <v>7010</v>
          </cell>
          <cell r="M15742" t="str">
            <v>F</v>
          </cell>
          <cell r="N15742">
            <v>1</v>
          </cell>
        </row>
        <row r="15743">
          <cell r="F15743" t="str">
            <v>CCLU7782259</v>
          </cell>
          <cell r="G15743" t="str">
            <v>GR-2018/08-0034</v>
          </cell>
          <cell r="H15743" t="str">
            <v>201803-S0074</v>
          </cell>
          <cell r="I15743" t="str">
            <v>F</v>
          </cell>
          <cell r="J15743">
            <v>20406.15</v>
          </cell>
          <cell r="K15743">
            <v>20406.15</v>
          </cell>
          <cell r="L15743">
            <v>20406.15</v>
          </cell>
          <cell r="M15743" t="str">
            <v>F</v>
          </cell>
          <cell r="N15743">
            <v>1</v>
          </cell>
        </row>
        <row r="15744">
          <cell r="F15744" t="str">
            <v>CCLU7782259</v>
          </cell>
          <cell r="G15744" t="str">
            <v>GR-2018/08-0033</v>
          </cell>
          <cell r="H15744" t="str">
            <v>201807-S0032</v>
          </cell>
          <cell r="I15744" t="str">
            <v>F</v>
          </cell>
          <cell r="J15744">
            <v>6015.9</v>
          </cell>
          <cell r="K15744">
            <v>6015.9</v>
          </cell>
          <cell r="L15744">
            <v>6015.9</v>
          </cell>
          <cell r="M15744" t="str">
            <v>F</v>
          </cell>
          <cell r="N15744">
            <v>1</v>
          </cell>
        </row>
        <row r="15745">
          <cell r="F15745" t="str">
            <v>CCLU7782259</v>
          </cell>
          <cell r="G15745" t="str">
            <v>GR-2018/08-0031</v>
          </cell>
          <cell r="H15745" t="str">
            <v>201807-S0063</v>
          </cell>
          <cell r="I15745" t="str">
            <v>F</v>
          </cell>
          <cell r="J15745">
            <v>13885.2</v>
          </cell>
          <cell r="K15745">
            <v>13885.2</v>
          </cell>
          <cell r="L15745">
            <v>13885.2</v>
          </cell>
          <cell r="M15745" t="str">
            <v>F</v>
          </cell>
          <cell r="N15745">
            <v>1</v>
          </cell>
        </row>
        <row r="15746">
          <cell r="F15746" t="str">
            <v>CCLU7782259</v>
          </cell>
          <cell r="G15746" t="str">
            <v>GR-2018/08-0032</v>
          </cell>
          <cell r="H15746" t="str">
            <v>201806-S0030, 201805-S0035, 201807-S0016, 201806-S0049, 201806-S0016, 201807-S0055, 201803-S0050</v>
          </cell>
          <cell r="I15746" t="str">
            <v>F</v>
          </cell>
          <cell r="J15746">
            <v>276162.67</v>
          </cell>
          <cell r="K15746">
            <v>276162.67</v>
          </cell>
          <cell r="L15746">
            <v>276162.67</v>
          </cell>
          <cell r="M15746" t="str">
            <v>F</v>
          </cell>
          <cell r="N15746">
            <v>1</v>
          </cell>
        </row>
        <row r="15747">
          <cell r="G15747" t="str">
            <v>GR-2018/08-0047</v>
          </cell>
        </row>
        <row r="15747">
          <cell r="I15747" t="str">
            <v>F</v>
          </cell>
          <cell r="J15747">
            <v>176.01</v>
          </cell>
          <cell r="K15747">
            <v>176.01</v>
          </cell>
          <cell r="L15747">
            <v>176.01</v>
          </cell>
          <cell r="M15747" t="str">
            <v>F</v>
          </cell>
          <cell r="N15747">
            <v>1</v>
          </cell>
        </row>
        <row r="15748">
          <cell r="G15748" t="str">
            <v>GR-2018/08-0045</v>
          </cell>
        </row>
        <row r="15748">
          <cell r="I15748" t="str">
            <v>F</v>
          </cell>
          <cell r="J15748">
            <v>143.29</v>
          </cell>
          <cell r="K15748">
            <v>143.29</v>
          </cell>
          <cell r="L15748">
            <v>143.29</v>
          </cell>
          <cell r="M15748" t="str">
            <v>T</v>
          </cell>
          <cell r="N15748">
            <v>1</v>
          </cell>
        </row>
        <row r="15749">
          <cell r="G15749" t="str">
            <v>GR-2018/08-0060</v>
          </cell>
        </row>
        <row r="15749">
          <cell r="I15749" t="str">
            <v>F</v>
          </cell>
          <cell r="J15749">
            <v>969.8</v>
          </cell>
          <cell r="K15749">
            <v>969.8</v>
          </cell>
          <cell r="L15749">
            <v>969.8</v>
          </cell>
          <cell r="M15749" t="str">
            <v>F</v>
          </cell>
          <cell r="N15749">
            <v>1</v>
          </cell>
        </row>
        <row r="15750">
          <cell r="G15750" t="str">
            <v>GR-2018/08-0084</v>
          </cell>
        </row>
        <row r="15750">
          <cell r="I15750" t="str">
            <v>F</v>
          </cell>
          <cell r="J15750">
            <v>3934.06</v>
          </cell>
          <cell r="K15750">
            <v>3934.06</v>
          </cell>
          <cell r="L15750">
            <v>3934.06</v>
          </cell>
          <cell r="M15750" t="str">
            <v>F</v>
          </cell>
          <cell r="N15750">
            <v>1</v>
          </cell>
        </row>
        <row r="15751">
          <cell r="G15751" t="str">
            <v>GR-2018/08-0046</v>
          </cell>
        </row>
        <row r="15751">
          <cell r="I15751" t="str">
            <v>F</v>
          </cell>
          <cell r="J15751">
            <v>270.56</v>
          </cell>
          <cell r="K15751">
            <v>270.56</v>
          </cell>
          <cell r="L15751">
            <v>270.56</v>
          </cell>
          <cell r="M15751" t="str">
            <v>T</v>
          </cell>
          <cell r="N15751">
            <v>1</v>
          </cell>
        </row>
        <row r="15752">
          <cell r="F15752" t="str">
            <v>CCLU7782259</v>
          </cell>
          <cell r="G15752" t="str">
            <v>GR-2018/08-0030</v>
          </cell>
          <cell r="H15752" t="str">
            <v>PO-2018/06-0048, 201806-S0007, 201804-S0014</v>
          </cell>
          <cell r="I15752" t="str">
            <v>F</v>
          </cell>
          <cell r="J15752">
            <v>74992.75</v>
          </cell>
          <cell r="K15752">
            <v>74992.75</v>
          </cell>
          <cell r="L15752">
            <v>74992.75</v>
          </cell>
          <cell r="M15752" t="str">
            <v>F</v>
          </cell>
          <cell r="N15752">
            <v>1</v>
          </cell>
        </row>
        <row r="15753">
          <cell r="F15753" t="str">
            <v>CCLU7782259</v>
          </cell>
          <cell r="G15753" t="str">
            <v>GR-2018/08-0029</v>
          </cell>
          <cell r="H15753" t="str">
            <v>201806-S0025</v>
          </cell>
          <cell r="I15753" t="str">
            <v>F</v>
          </cell>
          <cell r="J15753">
            <v>2613.6</v>
          </cell>
          <cell r="K15753">
            <v>2613.6</v>
          </cell>
          <cell r="L15753">
            <v>2613.6</v>
          </cell>
          <cell r="M15753" t="str">
            <v>F</v>
          </cell>
          <cell r="N15753">
            <v>1</v>
          </cell>
        </row>
        <row r="15754">
          <cell r="F15754" t="str">
            <v>CCLU7782259</v>
          </cell>
          <cell r="G15754" t="str">
            <v>GR-2018/08-0028</v>
          </cell>
          <cell r="H15754" t="str">
            <v>201803-S0062</v>
          </cell>
          <cell r="I15754" t="str">
            <v>F</v>
          </cell>
          <cell r="J15754">
            <v>32538.24</v>
          </cell>
          <cell r="K15754">
            <v>32538.24</v>
          </cell>
          <cell r="L15754">
            <v>32538.24</v>
          </cell>
          <cell r="M15754" t="str">
            <v>F</v>
          </cell>
          <cell r="N15754">
            <v>1</v>
          </cell>
        </row>
        <row r="15755">
          <cell r="F15755" t="str">
            <v>CCLU7782259</v>
          </cell>
          <cell r="G15755" t="str">
            <v>GR-2018/08-0027</v>
          </cell>
          <cell r="H15755" t="str">
            <v>201806-S0010</v>
          </cell>
          <cell r="I15755" t="str">
            <v>F</v>
          </cell>
          <cell r="J15755">
            <v>5143.75</v>
          </cell>
          <cell r="K15755">
            <v>5143.75</v>
          </cell>
          <cell r="L15755">
            <v>5143.75</v>
          </cell>
          <cell r="M15755" t="str">
            <v>F</v>
          </cell>
          <cell r="N15755">
            <v>1</v>
          </cell>
        </row>
        <row r="15756">
          <cell r="F15756" t="str">
            <v>CCLU7782259</v>
          </cell>
          <cell r="G15756" t="str">
            <v>GR-2018/08-0026</v>
          </cell>
          <cell r="H15756" t="str">
            <v>201805-S0030, 201805-S0034</v>
          </cell>
          <cell r="I15756" t="str">
            <v>F</v>
          </cell>
          <cell r="J15756">
            <v>11120.44</v>
          </cell>
          <cell r="K15756">
            <v>11120.44</v>
          </cell>
          <cell r="L15756">
            <v>11120.44</v>
          </cell>
          <cell r="M15756" t="str">
            <v>F</v>
          </cell>
          <cell r="N15756">
            <v>1</v>
          </cell>
        </row>
        <row r="15757">
          <cell r="G15757" t="str">
            <v>GR-2018/08-0023</v>
          </cell>
        </row>
        <row r="15757">
          <cell r="I15757" t="str">
            <v>F</v>
          </cell>
          <cell r="J15757">
            <v>586.7</v>
          </cell>
          <cell r="K15757">
            <v>586.7</v>
          </cell>
          <cell r="L15757">
            <v>586.7</v>
          </cell>
          <cell r="M15757" t="str">
            <v>F</v>
          </cell>
          <cell r="N15757">
            <v>1</v>
          </cell>
        </row>
        <row r="15758">
          <cell r="G15758" t="str">
            <v>GR-2018/08-0022</v>
          </cell>
        </row>
        <row r="15758">
          <cell r="I15758" t="str">
            <v>F</v>
          </cell>
          <cell r="J15758">
            <v>138.5</v>
          </cell>
          <cell r="K15758">
            <v>138.5</v>
          </cell>
          <cell r="L15758">
            <v>138.5</v>
          </cell>
          <cell r="M15758" t="str">
            <v>F</v>
          </cell>
          <cell r="N15758">
            <v>1</v>
          </cell>
        </row>
        <row r="15759">
          <cell r="G15759" t="str">
            <v>SPO-2018/12-0001</v>
          </cell>
        </row>
        <row r="15759">
          <cell r="I15759" t="str">
            <v>F</v>
          </cell>
          <cell r="J15759">
            <v>530.58</v>
          </cell>
          <cell r="K15759">
            <v>530.58</v>
          </cell>
          <cell r="L15759">
            <v>1591.74</v>
          </cell>
          <cell r="M15759" t="str">
            <v>F</v>
          </cell>
          <cell r="N15759">
            <v>3</v>
          </cell>
        </row>
        <row r="15760">
          <cell r="G15760" t="str">
            <v>GR-2018/08-0044</v>
          </cell>
        </row>
        <row r="15760">
          <cell r="I15760" t="str">
            <v>F</v>
          </cell>
          <cell r="J15760">
            <v>4000</v>
          </cell>
          <cell r="K15760">
            <v>4000</v>
          </cell>
          <cell r="L15760">
            <v>4000</v>
          </cell>
          <cell r="M15760" t="str">
            <v>F</v>
          </cell>
          <cell r="N15760">
            <v>1</v>
          </cell>
        </row>
        <row r="15761">
          <cell r="G15761" t="str">
            <v>SPO-2018/09-0014</v>
          </cell>
        </row>
        <row r="15761">
          <cell r="I15761" t="str">
            <v>F</v>
          </cell>
          <cell r="J15761">
            <v>27649.65</v>
          </cell>
          <cell r="K15761">
            <v>27649.65</v>
          </cell>
          <cell r="L15761">
            <v>82948.95</v>
          </cell>
          <cell r="M15761" t="str">
            <v>F</v>
          </cell>
          <cell r="N15761">
            <v>3</v>
          </cell>
        </row>
        <row r="15762">
          <cell r="G15762" t="str">
            <v>SPO-2019/01-0103, SPO-2018/11-0015, SPO-2018/08-0048</v>
          </cell>
        </row>
        <row r="15762">
          <cell r="I15762" t="str">
            <v>F</v>
          </cell>
          <cell r="J15762">
            <v>31950.22</v>
          </cell>
          <cell r="K15762">
            <v>31950.22</v>
          </cell>
          <cell r="L15762">
            <v>95850.66</v>
          </cell>
          <cell r="M15762" t="str">
            <v>F</v>
          </cell>
          <cell r="N15762">
            <v>3</v>
          </cell>
        </row>
        <row r="15763">
          <cell r="G15763" t="str">
            <v>GR-2018/08-0019</v>
          </cell>
        </row>
        <row r="15763">
          <cell r="I15763" t="str">
            <v>F</v>
          </cell>
          <cell r="J15763">
            <v>97.08</v>
          </cell>
          <cell r="K15763">
            <v>97.08</v>
          </cell>
          <cell r="L15763">
            <v>97.08</v>
          </cell>
          <cell r="M15763" t="str">
            <v>T</v>
          </cell>
          <cell r="N15763">
            <v>1</v>
          </cell>
        </row>
        <row r="15764">
          <cell r="G15764" t="str">
            <v>SPO-2018/09-0013</v>
          </cell>
        </row>
        <row r="15764">
          <cell r="I15764" t="str">
            <v>F</v>
          </cell>
          <cell r="J15764">
            <v>26517.2</v>
          </cell>
          <cell r="K15764">
            <v>26517.2</v>
          </cell>
          <cell r="L15764">
            <v>79551.6</v>
          </cell>
          <cell r="M15764" t="str">
            <v>F</v>
          </cell>
          <cell r="N15764">
            <v>3</v>
          </cell>
        </row>
        <row r="15765">
          <cell r="G15765" t="str">
            <v>SPO-2018/11-0012, SPO-2018/11-0030</v>
          </cell>
        </row>
        <row r="15765">
          <cell r="I15765" t="str">
            <v>F</v>
          </cell>
          <cell r="J15765">
            <v>31779.23</v>
          </cell>
          <cell r="K15765">
            <v>31779.23</v>
          </cell>
          <cell r="L15765">
            <v>95337.69</v>
          </cell>
          <cell r="M15765" t="str">
            <v>F</v>
          </cell>
          <cell r="N15765">
            <v>3</v>
          </cell>
        </row>
        <row r="15766">
          <cell r="G15766" t="str">
            <v>SPO-2019/03-0019, SPO-2018/11-0017</v>
          </cell>
        </row>
        <row r="15766">
          <cell r="I15766" t="str">
            <v>F</v>
          </cell>
          <cell r="J15766">
            <v>19800</v>
          </cell>
          <cell r="K15766">
            <v>19800</v>
          </cell>
          <cell r="L15766">
            <v>59400</v>
          </cell>
          <cell r="M15766" t="str">
            <v>F</v>
          </cell>
          <cell r="N15766">
            <v>3</v>
          </cell>
        </row>
        <row r="15767">
          <cell r="G15767" t="str">
            <v>GR-2018/08-0021</v>
          </cell>
        </row>
        <row r="15767">
          <cell r="I15767" t="str">
            <v>F</v>
          </cell>
          <cell r="J15767">
            <v>135.28</v>
          </cell>
          <cell r="K15767">
            <v>135.28</v>
          </cell>
          <cell r="L15767">
            <v>135.28</v>
          </cell>
          <cell r="M15767" t="str">
            <v>T</v>
          </cell>
          <cell r="N15767">
            <v>1</v>
          </cell>
        </row>
        <row r="15768">
          <cell r="G15768" t="str">
            <v>SPO-2018/11-0014, SPO-2018/11-0035</v>
          </cell>
        </row>
        <row r="15768">
          <cell r="I15768" t="str">
            <v>F</v>
          </cell>
          <cell r="J15768">
            <v>31329.76</v>
          </cell>
          <cell r="K15768">
            <v>31329.76</v>
          </cell>
          <cell r="L15768">
            <v>93989.28</v>
          </cell>
          <cell r="M15768" t="str">
            <v>F</v>
          </cell>
          <cell r="N15768">
            <v>3</v>
          </cell>
        </row>
        <row r="15769">
          <cell r="G15769" t="str">
            <v>SPO-2019/01-0058</v>
          </cell>
        </row>
        <row r="15769">
          <cell r="I15769" t="str">
            <v>F</v>
          </cell>
          <cell r="J15769">
            <v>29800</v>
          </cell>
          <cell r="K15769">
            <v>29800</v>
          </cell>
          <cell r="L15769">
            <v>89400</v>
          </cell>
          <cell r="M15769" t="str">
            <v>F</v>
          </cell>
          <cell r="N15769">
            <v>3</v>
          </cell>
        </row>
        <row r="15770">
          <cell r="G15770" t="str">
            <v>SPO-2018/09-0015</v>
          </cell>
        </row>
        <row r="15770">
          <cell r="I15770" t="str">
            <v>F</v>
          </cell>
          <cell r="J15770">
            <v>24684.24</v>
          </cell>
          <cell r="K15770">
            <v>24684.24</v>
          </cell>
          <cell r="L15770">
            <v>74052.72</v>
          </cell>
          <cell r="M15770" t="str">
            <v>F</v>
          </cell>
          <cell r="N15770">
            <v>3</v>
          </cell>
        </row>
        <row r="15771">
          <cell r="G15771" t="str">
            <v>SPO-2018/11-0011</v>
          </cell>
        </row>
        <row r="15771">
          <cell r="I15771" t="str">
            <v>F</v>
          </cell>
          <cell r="J15771">
            <v>39697</v>
          </cell>
          <cell r="K15771">
            <v>39697</v>
          </cell>
          <cell r="L15771">
            <v>119091</v>
          </cell>
          <cell r="M15771" t="str">
            <v>F</v>
          </cell>
          <cell r="N15771">
            <v>3</v>
          </cell>
        </row>
        <row r="15772">
          <cell r="G15772" t="str">
            <v>SPO-2018/09-0010</v>
          </cell>
        </row>
        <row r="15772">
          <cell r="I15772" t="str">
            <v>F</v>
          </cell>
          <cell r="J15772">
            <v>6636.16</v>
          </cell>
          <cell r="K15772">
            <v>6636.16</v>
          </cell>
          <cell r="L15772">
            <v>19908.48</v>
          </cell>
          <cell r="M15772" t="str">
            <v>F</v>
          </cell>
          <cell r="N15772">
            <v>3</v>
          </cell>
        </row>
        <row r="15773">
          <cell r="G15773" t="str">
            <v>SPO-2018/11-0007</v>
          </cell>
        </row>
        <row r="15773">
          <cell r="I15773" t="str">
            <v>F</v>
          </cell>
          <cell r="J15773">
            <v>121976.01</v>
          </cell>
          <cell r="K15773">
            <v>121976.01</v>
          </cell>
          <cell r="L15773">
            <v>487904.04</v>
          </cell>
          <cell r="M15773" t="str">
            <v>F</v>
          </cell>
          <cell r="N15773">
            <v>4</v>
          </cell>
        </row>
        <row r="15774">
          <cell r="G15774" t="str">
            <v>GR-2018/08-0018</v>
          </cell>
        </row>
        <row r="15774">
          <cell r="I15774" t="str">
            <v>F</v>
          </cell>
          <cell r="J15774">
            <v>125.22</v>
          </cell>
          <cell r="K15774">
            <v>125.22</v>
          </cell>
          <cell r="L15774">
            <v>125.22</v>
          </cell>
          <cell r="M15774" t="str">
            <v>T</v>
          </cell>
          <cell r="N15774">
            <v>1</v>
          </cell>
        </row>
        <row r="15775">
          <cell r="G15775" t="str">
            <v>SPO-2018/09-0017, SPO-2019/02-0006, SPO-2018/11-0026, SPO-2019/11-0013</v>
          </cell>
        </row>
        <row r="15775">
          <cell r="I15775" t="str">
            <v>F</v>
          </cell>
          <cell r="J15775">
            <v>23326.44</v>
          </cell>
          <cell r="K15775">
            <v>23326.44</v>
          </cell>
          <cell r="L15775">
            <v>69979.32</v>
          </cell>
          <cell r="M15775" t="str">
            <v>F</v>
          </cell>
          <cell r="N15775">
            <v>3</v>
          </cell>
        </row>
        <row r="15776">
          <cell r="G15776" t="str">
            <v>GR-2018/08-0017</v>
          </cell>
        </row>
        <row r="15776">
          <cell r="I15776" t="str">
            <v>F</v>
          </cell>
          <cell r="J15776">
            <v>854.2</v>
          </cell>
          <cell r="K15776">
            <v>854.2</v>
          </cell>
          <cell r="L15776">
            <v>854.2</v>
          </cell>
          <cell r="M15776" t="str">
            <v>T</v>
          </cell>
          <cell r="N15776">
            <v>1</v>
          </cell>
        </row>
        <row r="15777">
          <cell r="G15777" t="str">
            <v>GR-2018/12-0056</v>
          </cell>
        </row>
        <row r="15777">
          <cell r="I15777" t="str">
            <v>F</v>
          </cell>
          <cell r="J15777">
            <v>6304.76</v>
          </cell>
          <cell r="K15777">
            <v>6304.76</v>
          </cell>
          <cell r="L15777">
            <v>6304.76</v>
          </cell>
          <cell r="M15777" t="str">
            <v>T</v>
          </cell>
          <cell r="N15777">
            <v>1</v>
          </cell>
        </row>
        <row r="15778">
          <cell r="G15778" t="str">
            <v>GR-2018/11-0058</v>
          </cell>
        </row>
        <row r="15778">
          <cell r="I15778" t="str">
            <v>F</v>
          </cell>
          <cell r="J15778">
            <v>6304.76</v>
          </cell>
          <cell r="K15778">
            <v>6304.76</v>
          </cell>
          <cell r="L15778">
            <v>6304.76</v>
          </cell>
          <cell r="M15778" t="str">
            <v>T</v>
          </cell>
          <cell r="N15778">
            <v>1</v>
          </cell>
        </row>
        <row r="15779">
          <cell r="G15779" t="str">
            <v>GR-2018/10-0006</v>
          </cell>
        </row>
        <row r="15779">
          <cell r="I15779" t="str">
            <v>F</v>
          </cell>
          <cell r="J15779">
            <v>6304.76</v>
          </cell>
          <cell r="K15779">
            <v>6304.76</v>
          </cell>
          <cell r="L15779">
            <v>6304.76</v>
          </cell>
          <cell r="M15779" t="str">
            <v>T</v>
          </cell>
          <cell r="N15779">
            <v>1</v>
          </cell>
        </row>
        <row r="15780">
          <cell r="G15780" t="str">
            <v>GR-2018/08-0089</v>
          </cell>
        </row>
        <row r="15780">
          <cell r="I15780" t="str">
            <v>F</v>
          </cell>
          <cell r="J15780">
            <v>6240.08</v>
          </cell>
          <cell r="K15780">
            <v>6240.08</v>
          </cell>
          <cell r="L15780">
            <v>6240.08</v>
          </cell>
          <cell r="M15780" t="str">
            <v>F</v>
          </cell>
          <cell r="N15780">
            <v>1</v>
          </cell>
        </row>
        <row r="15781">
          <cell r="G15781" t="str">
            <v>GR-2018/08-0061</v>
          </cell>
        </row>
        <row r="15781">
          <cell r="I15781" t="str">
            <v>F</v>
          </cell>
          <cell r="J15781">
            <v>5672.8</v>
          </cell>
          <cell r="K15781">
            <v>5672.8</v>
          </cell>
          <cell r="L15781">
            <v>5672.8</v>
          </cell>
          <cell r="M15781" t="str">
            <v>F</v>
          </cell>
          <cell r="N15781">
            <v>1</v>
          </cell>
        </row>
        <row r="15782">
          <cell r="G15782" t="str">
            <v>GR-2018/08-0014</v>
          </cell>
        </row>
        <row r="15782">
          <cell r="I15782" t="str">
            <v>F</v>
          </cell>
          <cell r="J15782">
            <v>11.44</v>
          </cell>
          <cell r="K15782">
            <v>11.44</v>
          </cell>
          <cell r="L15782">
            <v>11.44</v>
          </cell>
          <cell r="M15782" t="str">
            <v>T</v>
          </cell>
          <cell r="N15782">
            <v>1</v>
          </cell>
        </row>
        <row r="15783">
          <cell r="G15783" t="str">
            <v>SPO-2018/10-0003, SPO-2018/08-0054</v>
          </cell>
        </row>
        <row r="15783">
          <cell r="I15783" t="str">
            <v>F</v>
          </cell>
          <cell r="J15783">
            <v>5841</v>
          </cell>
          <cell r="K15783">
            <v>5841</v>
          </cell>
          <cell r="L15783">
            <v>17523</v>
          </cell>
          <cell r="M15783" t="str">
            <v>F</v>
          </cell>
          <cell r="N15783">
            <v>3</v>
          </cell>
        </row>
        <row r="15784">
          <cell r="G15784" t="str">
            <v>SPO-2018/09-0007</v>
          </cell>
        </row>
        <row r="15784">
          <cell r="I15784" t="str">
            <v>F</v>
          </cell>
          <cell r="J15784">
            <v>3732.95</v>
          </cell>
          <cell r="K15784">
            <v>3732.95</v>
          </cell>
          <cell r="L15784">
            <v>11198.85</v>
          </cell>
          <cell r="M15784" t="str">
            <v>F</v>
          </cell>
          <cell r="N15784">
            <v>3</v>
          </cell>
        </row>
        <row r="15785">
          <cell r="G15785" t="str">
            <v>GR-2018/08-0013</v>
          </cell>
        </row>
        <row r="15785">
          <cell r="I15785" t="str">
            <v>F</v>
          </cell>
          <cell r="J15785">
            <v>362.37</v>
          </cell>
          <cell r="K15785">
            <v>362.37</v>
          </cell>
          <cell r="L15785">
            <v>362.37</v>
          </cell>
          <cell r="M15785" t="str">
            <v>F</v>
          </cell>
          <cell r="N15785">
            <v>1</v>
          </cell>
        </row>
        <row r="15786">
          <cell r="G15786" t="str">
            <v>GR-2018/08-0012</v>
          </cell>
        </row>
        <row r="15786">
          <cell r="I15786" t="str">
            <v>F</v>
          </cell>
          <cell r="J15786">
            <v>26.22</v>
          </cell>
          <cell r="K15786">
            <v>26.22</v>
          </cell>
          <cell r="L15786">
            <v>26.22</v>
          </cell>
          <cell r="M15786" t="str">
            <v>T</v>
          </cell>
          <cell r="N15786">
            <v>1</v>
          </cell>
        </row>
        <row r="15787">
          <cell r="F15787" t="str">
            <v>HDMU6558408</v>
          </cell>
          <cell r="G15787" t="str">
            <v>GR-2018/08-0003</v>
          </cell>
        </row>
        <row r="15787">
          <cell r="I15787" t="str">
            <v>F</v>
          </cell>
          <cell r="J15787">
            <v>3237.5</v>
          </cell>
          <cell r="K15787">
            <v>3237.5</v>
          </cell>
          <cell r="L15787">
            <v>3237.5</v>
          </cell>
          <cell r="M15787" t="str">
            <v>F</v>
          </cell>
          <cell r="N15787">
            <v>1</v>
          </cell>
        </row>
        <row r="15788">
          <cell r="G15788" t="str">
            <v>GR-2018/08-0011</v>
          </cell>
        </row>
        <row r="15788">
          <cell r="I15788" t="str">
            <v>F</v>
          </cell>
          <cell r="J15788">
            <v>47.64</v>
          </cell>
          <cell r="K15788">
            <v>47.64</v>
          </cell>
          <cell r="L15788">
            <v>47.64</v>
          </cell>
          <cell r="M15788" t="str">
            <v>F</v>
          </cell>
          <cell r="N15788">
            <v>1</v>
          </cell>
        </row>
        <row r="15789">
          <cell r="G15789" t="str">
            <v>GR-2018/08-0015</v>
          </cell>
        </row>
        <row r="15789">
          <cell r="I15789" t="str">
            <v>F</v>
          </cell>
          <cell r="J15789">
            <v>950</v>
          </cell>
          <cell r="K15789">
            <v>950</v>
          </cell>
          <cell r="L15789">
            <v>950</v>
          </cell>
          <cell r="M15789" t="str">
            <v>F</v>
          </cell>
          <cell r="N15789">
            <v>1</v>
          </cell>
        </row>
        <row r="15790">
          <cell r="G15790" t="str">
            <v>SPO-2018/08-0046</v>
          </cell>
        </row>
        <row r="15790">
          <cell r="I15790" t="str">
            <v>F</v>
          </cell>
          <cell r="J15790">
            <v>0</v>
          </cell>
          <cell r="K15790">
            <v>0</v>
          </cell>
          <cell r="L15790">
            <v>0</v>
          </cell>
          <cell r="M15790" t="str">
            <v>F</v>
          </cell>
          <cell r="N15790">
            <v>3</v>
          </cell>
        </row>
        <row r="15791">
          <cell r="G15791" t="str">
            <v>GR-2018/08-0010</v>
          </cell>
        </row>
        <row r="15791">
          <cell r="I15791" t="str">
            <v>F</v>
          </cell>
          <cell r="J15791">
            <v>170.9</v>
          </cell>
          <cell r="K15791">
            <v>170.9</v>
          </cell>
          <cell r="L15791">
            <v>170.9</v>
          </cell>
          <cell r="M15791" t="str">
            <v>F</v>
          </cell>
          <cell r="N15791">
            <v>1</v>
          </cell>
        </row>
        <row r="15792">
          <cell r="G15792" t="str">
            <v>SPO-2018/08-0022, SPO-2018/11-0030</v>
          </cell>
        </row>
        <row r="15792">
          <cell r="I15792" t="str">
            <v>F</v>
          </cell>
          <cell r="J15792">
            <v>0</v>
          </cell>
          <cell r="K15792">
            <v>0</v>
          </cell>
          <cell r="L15792">
            <v>0</v>
          </cell>
          <cell r="M15792" t="str">
            <v>F</v>
          </cell>
          <cell r="N15792">
            <v>3</v>
          </cell>
        </row>
        <row r="15793">
          <cell r="G15793" t="str">
            <v>GR-2018/08-0009</v>
          </cell>
        </row>
        <row r="15793">
          <cell r="I15793" t="str">
            <v>F</v>
          </cell>
          <cell r="J15793">
            <v>153.96</v>
          </cell>
          <cell r="K15793">
            <v>153.96</v>
          </cell>
          <cell r="L15793">
            <v>153.96</v>
          </cell>
          <cell r="M15793" t="str">
            <v>F</v>
          </cell>
          <cell r="N15793">
            <v>1</v>
          </cell>
        </row>
        <row r="15794">
          <cell r="G15794" t="str">
            <v>GR-2018/08-0008</v>
          </cell>
        </row>
        <row r="15794">
          <cell r="I15794" t="str">
            <v>F</v>
          </cell>
          <cell r="J15794">
            <v>243.6</v>
          </cell>
          <cell r="K15794">
            <v>243.6</v>
          </cell>
          <cell r="L15794">
            <v>243.6</v>
          </cell>
          <cell r="M15794" t="str">
            <v>F</v>
          </cell>
          <cell r="N15794">
            <v>1</v>
          </cell>
        </row>
        <row r="15795">
          <cell r="G15795" t="str">
            <v>GR-2018/08-0020</v>
          </cell>
        </row>
        <row r="15795">
          <cell r="I15795" t="str">
            <v>F</v>
          </cell>
          <cell r="J15795">
            <v>5320</v>
          </cell>
          <cell r="K15795">
            <v>5320</v>
          </cell>
          <cell r="L15795">
            <v>5320</v>
          </cell>
          <cell r="M15795" t="str">
            <v>F</v>
          </cell>
          <cell r="N15795">
            <v>1</v>
          </cell>
        </row>
        <row r="15796">
          <cell r="G15796" t="str">
            <v>SPO-2018/08-0058</v>
          </cell>
        </row>
        <row r="15796">
          <cell r="I15796" t="str">
            <v>F</v>
          </cell>
          <cell r="J15796">
            <v>2647</v>
          </cell>
          <cell r="K15796">
            <v>2647</v>
          </cell>
          <cell r="L15796">
            <v>7941</v>
          </cell>
          <cell r="M15796" t="str">
            <v>F</v>
          </cell>
          <cell r="N15796">
            <v>3</v>
          </cell>
        </row>
        <row r="15797">
          <cell r="G15797" t="str">
            <v>GR-2018/07-0088</v>
          </cell>
        </row>
        <row r="15797">
          <cell r="I15797" t="str">
            <v>F</v>
          </cell>
          <cell r="J15797">
            <v>9.45</v>
          </cell>
          <cell r="K15797">
            <v>9.45</v>
          </cell>
          <cell r="L15797">
            <v>9.45</v>
          </cell>
          <cell r="M15797" t="str">
            <v>F</v>
          </cell>
          <cell r="N15797">
            <v>1</v>
          </cell>
        </row>
        <row r="15798">
          <cell r="G15798" t="str">
            <v>SPO-2018/08-0022</v>
          </cell>
        </row>
        <row r="15798">
          <cell r="I15798" t="str">
            <v>F</v>
          </cell>
          <cell r="J15798">
            <v>18852</v>
          </cell>
          <cell r="K15798">
            <v>18852</v>
          </cell>
          <cell r="L15798">
            <v>56556</v>
          </cell>
          <cell r="M15798" t="str">
            <v>F</v>
          </cell>
          <cell r="N15798">
            <v>3</v>
          </cell>
        </row>
        <row r="15799">
          <cell r="G15799" t="str">
            <v>SPO-2018/08-0040</v>
          </cell>
        </row>
        <row r="15799">
          <cell r="I15799" t="str">
            <v>F</v>
          </cell>
          <cell r="J15799">
            <v>20257</v>
          </cell>
          <cell r="K15799">
            <v>20257</v>
          </cell>
          <cell r="L15799">
            <v>60771</v>
          </cell>
          <cell r="M15799" t="str">
            <v>F</v>
          </cell>
          <cell r="N15799">
            <v>3</v>
          </cell>
        </row>
        <row r="15800">
          <cell r="G15800" t="str">
            <v>GR-2018/07-0085</v>
          </cell>
        </row>
        <row r="15800">
          <cell r="I15800" t="str">
            <v>F</v>
          </cell>
          <cell r="J15800">
            <v>32.72</v>
          </cell>
          <cell r="K15800">
            <v>32.72</v>
          </cell>
          <cell r="L15800">
            <v>32.72</v>
          </cell>
          <cell r="M15800" t="str">
            <v>T</v>
          </cell>
          <cell r="N15800">
            <v>1</v>
          </cell>
        </row>
        <row r="15801">
          <cell r="F15801" t="str">
            <v>TCNU1702753</v>
          </cell>
          <cell r="G15801" t="str">
            <v>GR-2018/08-0025</v>
          </cell>
          <cell r="H15801" t="str">
            <v>POO201803006, 201802-S0007, 201805-S0018, 201803-S0022, POO201712002, 201711-S0115, 201806-S0001, 201806-S0003, PO-2018/06-0041, 201712-S0039, 201801-S0038, 201807-S0036</v>
          </cell>
          <cell r="I15801" t="str">
            <v>F</v>
          </cell>
          <cell r="J15801">
            <v>29721.71</v>
          </cell>
          <cell r="K15801">
            <v>29721.71</v>
          </cell>
          <cell r="L15801">
            <v>89165.13</v>
          </cell>
          <cell r="M15801" t="str">
            <v>F</v>
          </cell>
          <cell r="N15801">
            <v>3</v>
          </cell>
        </row>
        <row r="15802">
          <cell r="G15802" t="str">
            <v>GR-2018/07-0090</v>
          </cell>
        </row>
        <row r="15802">
          <cell r="I15802" t="str">
            <v>F</v>
          </cell>
          <cell r="J15802">
            <v>128.3</v>
          </cell>
          <cell r="K15802">
            <v>128.3</v>
          </cell>
          <cell r="L15802">
            <v>128.3</v>
          </cell>
          <cell r="M15802" t="str">
            <v>T</v>
          </cell>
          <cell r="N15802">
            <v>1</v>
          </cell>
        </row>
        <row r="15803">
          <cell r="G15803" t="str">
            <v>SPO-2018/09-0010</v>
          </cell>
        </row>
        <row r="15803">
          <cell r="I15803" t="str">
            <v>F</v>
          </cell>
          <cell r="J15803">
            <v>41880</v>
          </cell>
          <cell r="K15803">
            <v>41880</v>
          </cell>
          <cell r="L15803">
            <v>125640</v>
          </cell>
          <cell r="M15803" t="str">
            <v>F</v>
          </cell>
          <cell r="N15803">
            <v>3</v>
          </cell>
        </row>
        <row r="15804">
          <cell r="G15804" t="str">
            <v>GR-2018/07-0084</v>
          </cell>
        </row>
        <row r="15804">
          <cell r="I15804" t="str">
            <v>F</v>
          </cell>
          <cell r="J15804">
            <v>326.58</v>
          </cell>
          <cell r="K15804">
            <v>326.58</v>
          </cell>
          <cell r="L15804">
            <v>326.58</v>
          </cell>
          <cell r="M15804" t="str">
            <v>F</v>
          </cell>
          <cell r="N15804">
            <v>1</v>
          </cell>
        </row>
        <row r="15805">
          <cell r="G15805" t="str">
            <v>SPO-2018/08-0048</v>
          </cell>
        </row>
        <row r="15805">
          <cell r="I15805" t="str">
            <v>F</v>
          </cell>
          <cell r="J15805">
            <v>0</v>
          </cell>
          <cell r="K15805">
            <v>0</v>
          </cell>
          <cell r="L15805">
            <v>0</v>
          </cell>
          <cell r="M15805" t="str">
            <v>F</v>
          </cell>
          <cell r="N15805">
            <v>3</v>
          </cell>
        </row>
        <row r="15806">
          <cell r="F15806" t="str">
            <v>HMMU6323248</v>
          </cell>
          <cell r="G15806" t="str">
            <v>GR-2018/08-0004</v>
          </cell>
          <cell r="H15806" t="str">
            <v>201702-S0006, 201807-S0042, PO-2018/06-0041, 201711-S0123, 201806-S0012, 201803-S0025, 201804-S0022, 201806-S0003</v>
          </cell>
          <cell r="I15806" t="str">
            <v>F</v>
          </cell>
          <cell r="J15806">
            <v>22146.94</v>
          </cell>
          <cell r="K15806">
            <v>22146.94</v>
          </cell>
          <cell r="L15806">
            <v>66440.82</v>
          </cell>
          <cell r="M15806" t="str">
            <v>F</v>
          </cell>
          <cell r="N15806">
            <v>3</v>
          </cell>
        </row>
        <row r="15807">
          <cell r="G15807" t="str">
            <v>GR-2018/08-0005</v>
          </cell>
        </row>
        <row r="15807">
          <cell r="I15807" t="str">
            <v>F</v>
          </cell>
          <cell r="J15807">
            <v>4000</v>
          </cell>
          <cell r="K15807">
            <v>4000</v>
          </cell>
          <cell r="L15807">
            <v>4000</v>
          </cell>
          <cell r="M15807" t="str">
            <v>F</v>
          </cell>
          <cell r="N15807">
            <v>1</v>
          </cell>
        </row>
        <row r="15808">
          <cell r="G15808" t="str">
            <v>GR-2018/07-0074</v>
          </cell>
        </row>
        <row r="15808">
          <cell r="I15808" t="str">
            <v>F</v>
          </cell>
          <cell r="J15808">
            <v>26.14</v>
          </cell>
          <cell r="K15808">
            <v>26.14</v>
          </cell>
          <cell r="L15808">
            <v>26.14</v>
          </cell>
          <cell r="M15808" t="str">
            <v>T</v>
          </cell>
          <cell r="N15808">
            <v>1</v>
          </cell>
        </row>
        <row r="15809">
          <cell r="G15809" t="str">
            <v>SPO-2018/08-0031, SPO-2018/10-0010, SPO-2018/10-0012, SPO-2018/11-0019</v>
          </cell>
        </row>
        <row r="15809">
          <cell r="I15809" t="str">
            <v>F</v>
          </cell>
          <cell r="J15809">
            <v>0</v>
          </cell>
          <cell r="K15809">
            <v>0</v>
          </cell>
          <cell r="L15809">
            <v>0</v>
          </cell>
          <cell r="M15809" t="str">
            <v>F</v>
          </cell>
          <cell r="N15809">
            <v>3</v>
          </cell>
        </row>
        <row r="15810">
          <cell r="G15810" t="str">
            <v>GR-2018/07-0083</v>
          </cell>
        </row>
        <row r="15810">
          <cell r="I15810" t="str">
            <v>F</v>
          </cell>
          <cell r="J15810">
            <v>175.58</v>
          </cell>
          <cell r="K15810">
            <v>175.58</v>
          </cell>
          <cell r="L15810">
            <v>175.58</v>
          </cell>
          <cell r="M15810" t="str">
            <v>F</v>
          </cell>
          <cell r="N15810">
            <v>1</v>
          </cell>
        </row>
        <row r="15811">
          <cell r="G15811" t="str">
            <v>SPO-2018/08-0048</v>
          </cell>
        </row>
        <row r="15811">
          <cell r="I15811" t="str">
            <v>F</v>
          </cell>
          <cell r="J15811">
            <v>32170</v>
          </cell>
          <cell r="K15811">
            <v>32170</v>
          </cell>
          <cell r="L15811">
            <v>96510</v>
          </cell>
          <cell r="M15811" t="str">
            <v>F</v>
          </cell>
          <cell r="N15811">
            <v>3</v>
          </cell>
        </row>
        <row r="15812">
          <cell r="G15812" t="str">
            <v>GR-2018/07-0073</v>
          </cell>
        </row>
        <row r="15812">
          <cell r="I15812" t="str">
            <v>F</v>
          </cell>
          <cell r="J15812">
            <v>225.3</v>
          </cell>
          <cell r="K15812">
            <v>225.3</v>
          </cell>
          <cell r="L15812">
            <v>225.3</v>
          </cell>
          <cell r="M15812" t="str">
            <v>T</v>
          </cell>
          <cell r="N15812">
            <v>1</v>
          </cell>
        </row>
        <row r="15813">
          <cell r="G15813" t="str">
            <v>GR-2018/07-0072</v>
          </cell>
        </row>
        <row r="15813">
          <cell r="I15813" t="str">
            <v>F</v>
          </cell>
          <cell r="J15813">
            <v>1466.15</v>
          </cell>
          <cell r="K15813">
            <v>1466.15</v>
          </cell>
          <cell r="L15813">
            <v>1466.15</v>
          </cell>
          <cell r="M15813" t="str">
            <v>T</v>
          </cell>
          <cell r="N15813">
            <v>1</v>
          </cell>
        </row>
        <row r="15814">
          <cell r="G15814" t="str">
            <v>SPO-2018/08-0038</v>
          </cell>
        </row>
        <row r="15814">
          <cell r="I15814" t="str">
            <v>F</v>
          </cell>
          <cell r="J15814">
            <v>7500</v>
          </cell>
          <cell r="K15814">
            <v>7500</v>
          </cell>
          <cell r="L15814">
            <v>22500</v>
          </cell>
          <cell r="M15814" t="str">
            <v>F</v>
          </cell>
          <cell r="N15814">
            <v>3</v>
          </cell>
        </row>
        <row r="15815">
          <cell r="F15815" t="str">
            <v>TCNU1702584</v>
          </cell>
          <cell r="G15815" t="str">
            <v>GR-2018/08-0006</v>
          </cell>
          <cell r="H15815" t="str">
            <v>201806-S0035, 201806-S0040, 201803-S0023, 201806-S0004</v>
          </cell>
          <cell r="I15815" t="str">
            <v>F</v>
          </cell>
          <cell r="J15815">
            <v>24559.86</v>
          </cell>
          <cell r="K15815">
            <v>24559.86</v>
          </cell>
          <cell r="L15815">
            <v>73679.58</v>
          </cell>
          <cell r="M15815" t="str">
            <v>F</v>
          </cell>
          <cell r="N15815">
            <v>3</v>
          </cell>
        </row>
        <row r="15816">
          <cell r="G15816" t="str">
            <v>GR-2018/07-0071</v>
          </cell>
        </row>
        <row r="15816">
          <cell r="I15816" t="str">
            <v>F</v>
          </cell>
          <cell r="J15816">
            <v>33.81</v>
          </cell>
          <cell r="K15816">
            <v>33.81</v>
          </cell>
          <cell r="L15816">
            <v>33.81</v>
          </cell>
          <cell r="M15816" t="str">
            <v>T</v>
          </cell>
          <cell r="N15816">
            <v>1</v>
          </cell>
        </row>
        <row r="15817">
          <cell r="G15817" t="str">
            <v>SPO-2018/08-0022</v>
          </cell>
        </row>
        <row r="15817">
          <cell r="I15817" t="str">
            <v>F</v>
          </cell>
          <cell r="J15817">
            <v>59515</v>
          </cell>
          <cell r="K15817">
            <v>59515</v>
          </cell>
          <cell r="L15817">
            <v>178545</v>
          </cell>
          <cell r="M15817" t="str">
            <v>F</v>
          </cell>
          <cell r="N15817">
            <v>3</v>
          </cell>
        </row>
        <row r="15818">
          <cell r="G15818" t="str">
            <v>SPO-2018/09-0013</v>
          </cell>
        </row>
        <row r="15818">
          <cell r="I15818" t="str">
            <v>F</v>
          </cell>
          <cell r="J15818">
            <v>9462</v>
          </cell>
          <cell r="K15818">
            <v>9462</v>
          </cell>
          <cell r="L15818">
            <v>28386</v>
          </cell>
          <cell r="M15818" t="str">
            <v>F</v>
          </cell>
          <cell r="N15818">
            <v>3</v>
          </cell>
        </row>
        <row r="15819">
          <cell r="G15819" t="str">
            <v>GR-2018/07-0070</v>
          </cell>
        </row>
        <row r="15819">
          <cell r="I15819" t="str">
            <v>F</v>
          </cell>
          <cell r="J15819">
            <v>179.62</v>
          </cell>
          <cell r="K15819">
            <v>179.62</v>
          </cell>
          <cell r="L15819">
            <v>179.62</v>
          </cell>
          <cell r="M15819" t="str">
            <v>T</v>
          </cell>
          <cell r="N15819">
            <v>1</v>
          </cell>
        </row>
        <row r="15820">
          <cell r="I15820" t="str">
            <v>T</v>
          </cell>
          <cell r="J15820">
            <v>0</v>
          </cell>
          <cell r="K15820">
            <v>0</v>
          </cell>
          <cell r="L15820">
            <v>0</v>
          </cell>
          <cell r="M15820" t="str">
            <v>F</v>
          </cell>
          <cell r="N15820">
            <v>3</v>
          </cell>
        </row>
        <row r="15821">
          <cell r="G15821" t="str">
            <v>SPO-2018/11-0020, SPO-2020/11-0033, SPO-2018/08-0057, SPO-2018/10-0002, SPO-2019/06-0023, SPO-2020/12-0006, SPO-2018/11-0023, SPO-2020/12-0003, SPO-2018/10-0001, SPO-2019/02-0010, SPO-2019/01-0094, SPO-2019/02-0013, SPO-2019/01-0008, SPO-2019/04-0028, SPO-2018/12-0025, SPO-2019/01-0047, SPO-2019/01-0049, SPO-2019/05-0008, SPO-2019/05-0012, SPO-2019/01-0035</v>
          </cell>
        </row>
        <row r="15821">
          <cell r="I15821" t="str">
            <v>F</v>
          </cell>
          <cell r="J15821">
            <v>857780</v>
          </cell>
          <cell r="K15821">
            <v>857780</v>
          </cell>
          <cell r="L15821">
            <v>857780</v>
          </cell>
          <cell r="M15821" t="str">
            <v>F</v>
          </cell>
          <cell r="N15821">
            <v>1</v>
          </cell>
        </row>
        <row r="15822">
          <cell r="G15822" t="str">
            <v>SPO-2018/08-0006</v>
          </cell>
        </row>
        <row r="15822">
          <cell r="I15822" t="str">
            <v>F</v>
          </cell>
          <cell r="J15822">
            <v>721</v>
          </cell>
          <cell r="K15822">
            <v>721</v>
          </cell>
          <cell r="L15822">
            <v>2163</v>
          </cell>
          <cell r="M15822" t="str">
            <v>F</v>
          </cell>
          <cell r="N15822">
            <v>3</v>
          </cell>
        </row>
        <row r="15823">
          <cell r="G15823" t="str">
            <v>SPO-2018/08-0035</v>
          </cell>
        </row>
        <row r="15823">
          <cell r="I15823" t="str">
            <v>F</v>
          </cell>
          <cell r="J15823">
            <v>12186.44</v>
          </cell>
          <cell r="K15823">
            <v>12186.44</v>
          </cell>
          <cell r="L15823">
            <v>36559.32</v>
          </cell>
          <cell r="M15823" t="str">
            <v>F</v>
          </cell>
          <cell r="N15823">
            <v>3</v>
          </cell>
        </row>
        <row r="15824">
          <cell r="I15824" t="str">
            <v>T</v>
          </cell>
          <cell r="J15824">
            <v>0</v>
          </cell>
          <cell r="K15824">
            <v>0</v>
          </cell>
          <cell r="L15824">
            <v>0</v>
          </cell>
          <cell r="M15824" t="str">
            <v>F</v>
          </cell>
          <cell r="N15824">
            <v>3</v>
          </cell>
        </row>
        <row r="15825">
          <cell r="G15825" t="str">
            <v>GR-2018/07-0064</v>
          </cell>
        </row>
        <row r="15825">
          <cell r="I15825" t="str">
            <v>F</v>
          </cell>
          <cell r="J15825">
            <v>2029.2</v>
          </cell>
          <cell r="K15825">
            <v>2029.2</v>
          </cell>
          <cell r="L15825">
            <v>2029.2</v>
          </cell>
          <cell r="M15825" t="str">
            <v>T</v>
          </cell>
          <cell r="N15825">
            <v>1</v>
          </cell>
        </row>
        <row r="15826">
          <cell r="G15826" t="str">
            <v>SPO-2018/10-0003, SPO-2018/08-0051, SPO-2018/08-0054</v>
          </cell>
        </row>
        <row r="15826">
          <cell r="I15826" t="str">
            <v>F</v>
          </cell>
          <cell r="J15826">
            <v>0</v>
          </cell>
          <cell r="K15826">
            <v>0</v>
          </cell>
          <cell r="L15826">
            <v>0</v>
          </cell>
          <cell r="M15826" t="str">
            <v>F</v>
          </cell>
          <cell r="N15826">
            <v>3</v>
          </cell>
        </row>
        <row r="15827">
          <cell r="G15827" t="str">
            <v>SPO-2018/11-0023, SPO-2018/11-0022, SPO-2018/12-0025, SPO-2018/10-0001, SPO-2018/09-0007, SPO-2018/08-0057</v>
          </cell>
        </row>
        <row r="15827">
          <cell r="I15827" t="str">
            <v>F</v>
          </cell>
          <cell r="J15827">
            <v>13483.92</v>
          </cell>
          <cell r="K15827">
            <v>13483.92</v>
          </cell>
          <cell r="L15827">
            <v>40451.76</v>
          </cell>
          <cell r="M15827" t="str">
            <v>F</v>
          </cell>
          <cell r="N15827">
            <v>3</v>
          </cell>
        </row>
        <row r="15828">
          <cell r="G15828" t="str">
            <v>SPO-2018/08-0022</v>
          </cell>
        </row>
        <row r="15828">
          <cell r="I15828" t="str">
            <v>F</v>
          </cell>
          <cell r="J15828">
            <v>0</v>
          </cell>
          <cell r="K15828">
            <v>0</v>
          </cell>
          <cell r="L15828">
            <v>0</v>
          </cell>
          <cell r="M15828" t="str">
            <v>F</v>
          </cell>
          <cell r="N15828">
            <v>3</v>
          </cell>
        </row>
        <row r="15829">
          <cell r="G15829" t="str">
            <v>SPO-2020/11-0031, SPO-2018/08-0053, SPO-2018/09-0017, SPO-2018/11-0024, SPO-2018/11-0026</v>
          </cell>
        </row>
        <row r="15829">
          <cell r="I15829" t="str">
            <v>F</v>
          </cell>
          <cell r="J15829">
            <v>75508</v>
          </cell>
          <cell r="K15829">
            <v>75508</v>
          </cell>
          <cell r="L15829">
            <v>226524</v>
          </cell>
          <cell r="M15829" t="str">
            <v>F</v>
          </cell>
          <cell r="N15829">
            <v>3</v>
          </cell>
        </row>
        <row r="15830">
          <cell r="G15830" t="str">
            <v>SPO-2018/09-0013, SPO-2018/08-0035</v>
          </cell>
        </row>
        <row r="15830">
          <cell r="I15830" t="str">
            <v>F</v>
          </cell>
          <cell r="J15830">
            <v>99900</v>
          </cell>
          <cell r="K15830">
            <v>99900</v>
          </cell>
          <cell r="L15830">
            <v>299700</v>
          </cell>
          <cell r="M15830" t="str">
            <v>F</v>
          </cell>
          <cell r="N15830">
            <v>3</v>
          </cell>
        </row>
        <row r="15831">
          <cell r="G15831" t="str">
            <v>GR-2018/07-0066</v>
          </cell>
        </row>
        <row r="15831">
          <cell r="I15831" t="str">
            <v>F</v>
          </cell>
          <cell r="J15831">
            <v>466.37</v>
          </cell>
          <cell r="K15831">
            <v>466.37</v>
          </cell>
          <cell r="L15831">
            <v>466.37</v>
          </cell>
          <cell r="M15831" t="str">
            <v>F</v>
          </cell>
          <cell r="N15831">
            <v>1</v>
          </cell>
        </row>
        <row r="15832">
          <cell r="G15832" t="str">
            <v>SPO-2018/08-0048</v>
          </cell>
        </row>
        <row r="15832">
          <cell r="I15832" t="str">
            <v>F</v>
          </cell>
          <cell r="J15832">
            <v>191113.28</v>
          </cell>
          <cell r="K15832">
            <v>191113.28</v>
          </cell>
          <cell r="L15832">
            <v>573339.84</v>
          </cell>
          <cell r="M15832" t="str">
            <v>F</v>
          </cell>
          <cell r="N15832">
            <v>3</v>
          </cell>
        </row>
        <row r="15833">
          <cell r="G15833" t="str">
            <v>SPO-2019/01-0103, SPO-2018/08-0048, SPO-2018/11-0015</v>
          </cell>
        </row>
        <row r="15833">
          <cell r="I15833" t="str">
            <v>F</v>
          </cell>
          <cell r="J15833">
            <v>15890.46</v>
          </cell>
          <cell r="K15833">
            <v>15890.46</v>
          </cell>
          <cell r="L15833">
            <v>47671.38</v>
          </cell>
          <cell r="M15833" t="str">
            <v>F</v>
          </cell>
          <cell r="N15833">
            <v>3</v>
          </cell>
        </row>
        <row r="15834">
          <cell r="G15834" t="str">
            <v>GR-2018/07-0069</v>
          </cell>
        </row>
        <row r="15834">
          <cell r="I15834" t="str">
            <v>F</v>
          </cell>
          <cell r="J15834">
            <v>2629.4</v>
          </cell>
          <cell r="K15834">
            <v>2629.4</v>
          </cell>
          <cell r="L15834">
            <v>2629.4</v>
          </cell>
          <cell r="M15834" t="str">
            <v>T</v>
          </cell>
          <cell r="N15834">
            <v>1</v>
          </cell>
        </row>
        <row r="15835">
          <cell r="G15835" t="str">
            <v>SPO-2019/04-0038, SPO-2019/01-0021, SPO-2018/08-0007, SPO-2018/09-0013, SPO-2018/08-0035</v>
          </cell>
        </row>
        <row r="15835">
          <cell r="I15835" t="str">
            <v>F</v>
          </cell>
          <cell r="J15835">
            <v>152143.3</v>
          </cell>
          <cell r="K15835">
            <v>152143.3</v>
          </cell>
          <cell r="L15835">
            <v>456429.9</v>
          </cell>
          <cell r="M15835" t="str">
            <v>F</v>
          </cell>
          <cell r="N15835">
            <v>3</v>
          </cell>
        </row>
        <row r="15836">
          <cell r="G15836" t="str">
            <v>SPO-2018/08-0044, SPO-2018/08-0043</v>
          </cell>
        </row>
        <row r="15836">
          <cell r="I15836" t="str">
            <v>F</v>
          </cell>
          <cell r="J15836">
            <v>3633</v>
          </cell>
          <cell r="K15836">
            <v>3633</v>
          </cell>
          <cell r="L15836">
            <v>10899</v>
          </cell>
          <cell r="M15836" t="str">
            <v>F</v>
          </cell>
          <cell r="N15836">
            <v>3</v>
          </cell>
        </row>
        <row r="15837">
          <cell r="G15837" t="str">
            <v>SPO-2018/11-0017, SPO-2018/08-0045</v>
          </cell>
        </row>
        <row r="15837">
          <cell r="I15837" t="str">
            <v>F</v>
          </cell>
          <cell r="J15837">
            <v>0</v>
          </cell>
          <cell r="K15837">
            <v>0</v>
          </cell>
          <cell r="L15837">
            <v>0</v>
          </cell>
          <cell r="M15837" t="str">
            <v>F</v>
          </cell>
          <cell r="N15837">
            <v>3</v>
          </cell>
        </row>
        <row r="15838">
          <cell r="G15838" t="str">
            <v>SPO-2018/11-0009</v>
          </cell>
        </row>
        <row r="15838">
          <cell r="I15838" t="str">
            <v>F</v>
          </cell>
          <cell r="J15838">
            <v>2608.2</v>
          </cell>
          <cell r="K15838">
            <v>2608.2</v>
          </cell>
          <cell r="L15838">
            <v>7824.6</v>
          </cell>
          <cell r="M15838" t="str">
            <v>F</v>
          </cell>
          <cell r="N15838">
            <v>3</v>
          </cell>
        </row>
        <row r="15839">
          <cell r="I15839" t="str">
            <v>T</v>
          </cell>
          <cell r="J15839">
            <v>0</v>
          </cell>
          <cell r="K15839">
            <v>0</v>
          </cell>
          <cell r="L15839">
            <v>0</v>
          </cell>
          <cell r="M15839" t="str">
            <v>F</v>
          </cell>
          <cell r="N15839">
            <v>3</v>
          </cell>
        </row>
        <row r="15840">
          <cell r="G15840" t="str">
            <v>SPO-2018/08-0028</v>
          </cell>
        </row>
        <row r="15840">
          <cell r="I15840" t="str">
            <v>F</v>
          </cell>
          <cell r="J15840">
            <v>0</v>
          </cell>
          <cell r="K15840">
            <v>0</v>
          </cell>
          <cell r="L15840">
            <v>0</v>
          </cell>
          <cell r="M15840" t="str">
            <v>F</v>
          </cell>
          <cell r="N15840">
            <v>3</v>
          </cell>
        </row>
        <row r="15841">
          <cell r="G15841" t="str">
            <v>SPO-2018/09-0012</v>
          </cell>
        </row>
        <row r="15841">
          <cell r="I15841" t="str">
            <v>F</v>
          </cell>
          <cell r="J15841">
            <v>2454.4</v>
          </cell>
          <cell r="K15841">
            <v>2454.4</v>
          </cell>
          <cell r="L15841">
            <v>7363.2</v>
          </cell>
          <cell r="M15841" t="str">
            <v>F</v>
          </cell>
          <cell r="N15841">
            <v>3</v>
          </cell>
        </row>
        <row r="15842">
          <cell r="G15842" t="str">
            <v>SPO-2018/10-0013, SPO-2018/08-0025</v>
          </cell>
        </row>
        <row r="15842">
          <cell r="I15842" t="str">
            <v>F</v>
          </cell>
          <cell r="J15842">
            <v>59546.56</v>
          </cell>
          <cell r="K15842">
            <v>59546.56</v>
          </cell>
          <cell r="L15842">
            <v>178639.68</v>
          </cell>
          <cell r="M15842" t="str">
            <v>F</v>
          </cell>
          <cell r="N15842">
            <v>3</v>
          </cell>
        </row>
        <row r="15843">
          <cell r="G15843" t="str">
            <v>SPO-2018/09-0008</v>
          </cell>
        </row>
        <row r="15843">
          <cell r="I15843" t="str">
            <v>F</v>
          </cell>
          <cell r="J15843">
            <v>84958.48</v>
          </cell>
          <cell r="K15843">
            <v>84958.48</v>
          </cell>
          <cell r="L15843">
            <v>254875.44</v>
          </cell>
          <cell r="M15843" t="str">
            <v>F</v>
          </cell>
          <cell r="N15843">
            <v>3</v>
          </cell>
        </row>
        <row r="15844">
          <cell r="G15844" t="str">
            <v>SPO-2018/08-0032</v>
          </cell>
        </row>
        <row r="15844">
          <cell r="I15844" t="str">
            <v>F</v>
          </cell>
          <cell r="J15844">
            <v>35824</v>
          </cell>
          <cell r="K15844">
            <v>35824</v>
          </cell>
          <cell r="L15844">
            <v>107472</v>
          </cell>
          <cell r="M15844" t="str">
            <v>F</v>
          </cell>
          <cell r="N15844">
            <v>3</v>
          </cell>
        </row>
        <row r="15845">
          <cell r="G15845" t="str">
            <v>SPO-2019/01-0029, SPO-2019/01-0077, SPO-2018/08-0022, SPO-2018/11-0030, SPO-2019/03-0011</v>
          </cell>
        </row>
        <row r="15845">
          <cell r="I15845" t="str">
            <v>F</v>
          </cell>
          <cell r="J15845">
            <v>24714.91</v>
          </cell>
          <cell r="K15845">
            <v>24714.91</v>
          </cell>
          <cell r="L15845">
            <v>74144.73</v>
          </cell>
          <cell r="M15845" t="str">
            <v>F</v>
          </cell>
          <cell r="N15845">
            <v>3</v>
          </cell>
        </row>
        <row r="15846">
          <cell r="G15846" t="str">
            <v>GR-2018/07-0063</v>
          </cell>
        </row>
        <row r="15846">
          <cell r="I15846" t="str">
            <v>F</v>
          </cell>
          <cell r="J15846">
            <v>310.75</v>
          </cell>
          <cell r="K15846">
            <v>310.75</v>
          </cell>
          <cell r="L15846">
            <v>310.75</v>
          </cell>
          <cell r="M15846" t="str">
            <v>T</v>
          </cell>
          <cell r="N15846">
            <v>1</v>
          </cell>
        </row>
        <row r="15847">
          <cell r="G15847" t="str">
            <v>SPO-2018/08-0018</v>
          </cell>
        </row>
        <row r="15847">
          <cell r="I15847" t="str">
            <v>F</v>
          </cell>
          <cell r="J15847">
            <v>0</v>
          </cell>
          <cell r="K15847">
            <v>0</v>
          </cell>
          <cell r="L15847">
            <v>0</v>
          </cell>
          <cell r="M15847" t="str">
            <v>F</v>
          </cell>
          <cell r="N15847">
            <v>3</v>
          </cell>
        </row>
        <row r="15848">
          <cell r="I15848" t="str">
            <v>T</v>
          </cell>
          <cell r="J15848">
            <v>0</v>
          </cell>
          <cell r="K15848">
            <v>0</v>
          </cell>
          <cell r="L15848">
            <v>0</v>
          </cell>
          <cell r="M15848" t="str">
            <v>F</v>
          </cell>
          <cell r="N15848">
            <v>3</v>
          </cell>
        </row>
        <row r="15849">
          <cell r="G15849" t="str">
            <v>GR-2018/07-0062</v>
          </cell>
        </row>
        <row r="15849">
          <cell r="I15849" t="str">
            <v>F</v>
          </cell>
          <cell r="J15849">
            <v>382.74</v>
          </cell>
          <cell r="K15849">
            <v>382.74</v>
          </cell>
          <cell r="L15849">
            <v>382.74</v>
          </cell>
          <cell r="M15849" t="str">
            <v>T</v>
          </cell>
          <cell r="N15849">
            <v>1</v>
          </cell>
        </row>
        <row r="15850">
          <cell r="G15850" t="str">
            <v>SPO-2018/08-0018, SPO-2018/08-0038</v>
          </cell>
        </row>
        <row r="15850">
          <cell r="I15850" t="str">
            <v>F</v>
          </cell>
          <cell r="J15850">
            <v>9865.93</v>
          </cell>
          <cell r="K15850">
            <v>9865.93</v>
          </cell>
          <cell r="L15850">
            <v>29597.79</v>
          </cell>
          <cell r="M15850" t="str">
            <v>F</v>
          </cell>
          <cell r="N15850">
            <v>3</v>
          </cell>
        </row>
        <row r="15851">
          <cell r="G15851" t="str">
            <v>SPO-2018/08-0048</v>
          </cell>
        </row>
        <row r="15851">
          <cell r="I15851" t="str">
            <v>F</v>
          </cell>
          <cell r="J15851">
            <v>54129.84</v>
          </cell>
          <cell r="K15851">
            <v>54129.84</v>
          </cell>
          <cell r="L15851">
            <v>162389.52</v>
          </cell>
          <cell r="M15851" t="str">
            <v>F</v>
          </cell>
          <cell r="N15851">
            <v>3</v>
          </cell>
        </row>
        <row r="15852">
          <cell r="I15852" t="str">
            <v>T</v>
          </cell>
          <cell r="J15852">
            <v>0</v>
          </cell>
          <cell r="K15852">
            <v>0</v>
          </cell>
          <cell r="L15852">
            <v>0</v>
          </cell>
          <cell r="M15852" t="str">
            <v>F</v>
          </cell>
          <cell r="N15852">
            <v>3</v>
          </cell>
        </row>
        <row r="15853">
          <cell r="G15853" t="str">
            <v>GR-2018/07-0057</v>
          </cell>
        </row>
        <row r="15853">
          <cell r="I15853" t="str">
            <v>F</v>
          </cell>
          <cell r="J15853">
            <v>1131.45</v>
          </cell>
          <cell r="K15853">
            <v>1131.45</v>
          </cell>
          <cell r="L15853">
            <v>1131.45</v>
          </cell>
          <cell r="M15853" t="str">
            <v>F</v>
          </cell>
          <cell r="N15853">
            <v>1</v>
          </cell>
        </row>
        <row r="15854">
          <cell r="I15854" t="str">
            <v>T</v>
          </cell>
          <cell r="J15854">
            <v>6949.18</v>
          </cell>
          <cell r="K15854">
            <v>6949.18</v>
          </cell>
          <cell r="L15854">
            <v>6949.18</v>
          </cell>
          <cell r="M15854" t="str">
            <v>T</v>
          </cell>
          <cell r="N15854">
            <v>1</v>
          </cell>
        </row>
        <row r="15855">
          <cell r="I15855" t="str">
            <v>T</v>
          </cell>
          <cell r="J15855">
            <v>6523.72</v>
          </cell>
          <cell r="K15855">
            <v>6523.72</v>
          </cell>
          <cell r="L15855">
            <v>6523.72</v>
          </cell>
          <cell r="M15855" t="str">
            <v>T</v>
          </cell>
          <cell r="N15855">
            <v>1</v>
          </cell>
        </row>
        <row r="15856">
          <cell r="I15856" t="str">
            <v>T</v>
          </cell>
          <cell r="J15856">
            <v>3403.68</v>
          </cell>
          <cell r="K15856">
            <v>3403.68</v>
          </cell>
          <cell r="L15856">
            <v>3403.68</v>
          </cell>
          <cell r="M15856" t="str">
            <v>T</v>
          </cell>
          <cell r="N15856">
            <v>1</v>
          </cell>
        </row>
        <row r="15857">
          <cell r="I15857" t="str">
            <v>T</v>
          </cell>
          <cell r="J15857">
            <v>5389.16</v>
          </cell>
          <cell r="K15857">
            <v>5389.16</v>
          </cell>
          <cell r="L15857">
            <v>5389.16</v>
          </cell>
          <cell r="M15857" t="str">
            <v>T</v>
          </cell>
          <cell r="N15857">
            <v>1</v>
          </cell>
        </row>
        <row r="15858">
          <cell r="I15858" t="str">
            <v>T</v>
          </cell>
          <cell r="J15858">
            <v>2694.58</v>
          </cell>
          <cell r="K15858">
            <v>2694.58</v>
          </cell>
          <cell r="L15858">
            <v>2694.58</v>
          </cell>
          <cell r="M15858" t="str">
            <v>T</v>
          </cell>
          <cell r="N15858">
            <v>1</v>
          </cell>
        </row>
        <row r="15859">
          <cell r="G15859" t="str">
            <v>GR-2018/07-0061</v>
          </cell>
        </row>
        <row r="15859">
          <cell r="I15859" t="str">
            <v>F</v>
          </cell>
          <cell r="J15859">
            <v>5500</v>
          </cell>
          <cell r="K15859">
            <v>5500</v>
          </cell>
          <cell r="L15859">
            <v>5500</v>
          </cell>
          <cell r="M15859" t="str">
            <v>F</v>
          </cell>
          <cell r="N15859">
            <v>1</v>
          </cell>
        </row>
        <row r="15860">
          <cell r="G15860" t="str">
            <v>GR-2018/07-0087</v>
          </cell>
        </row>
        <row r="15860">
          <cell r="I15860" t="str">
            <v>F</v>
          </cell>
          <cell r="J15860">
            <v>88</v>
          </cell>
          <cell r="K15860">
            <v>88</v>
          </cell>
          <cell r="L15860">
            <v>88</v>
          </cell>
          <cell r="M15860" t="str">
            <v>F</v>
          </cell>
          <cell r="N15860">
            <v>1</v>
          </cell>
        </row>
        <row r="15861">
          <cell r="G15861" t="str">
            <v>GR-2018/07-0058</v>
          </cell>
        </row>
        <row r="15861">
          <cell r="I15861" t="str">
            <v>F</v>
          </cell>
          <cell r="J15861">
            <v>128.3</v>
          </cell>
          <cell r="K15861">
            <v>128.3</v>
          </cell>
          <cell r="L15861">
            <v>128.3</v>
          </cell>
          <cell r="M15861" t="str">
            <v>T</v>
          </cell>
          <cell r="N15861">
            <v>1</v>
          </cell>
        </row>
        <row r="15862">
          <cell r="F15862" t="str">
            <v>HMMU6323309</v>
          </cell>
          <cell r="G15862" t="str">
            <v>GR-2018/08-0016</v>
          </cell>
          <cell r="H15862" t="str">
            <v>201802-S0010, 201806-S0035</v>
          </cell>
          <cell r="I15862" t="str">
            <v>F</v>
          </cell>
          <cell r="J15862">
            <v>21251.77</v>
          </cell>
          <cell r="K15862">
            <v>21251.77</v>
          </cell>
          <cell r="L15862">
            <v>63755.31</v>
          </cell>
          <cell r="M15862" t="str">
            <v>F</v>
          </cell>
          <cell r="N15862">
            <v>3</v>
          </cell>
        </row>
        <row r="15863">
          <cell r="F15863" t="str">
            <v>HMMU6323253</v>
          </cell>
          <cell r="G15863" t="str">
            <v>GR-2018/08-0024</v>
          </cell>
        </row>
        <row r="15863">
          <cell r="I15863" t="str">
            <v>F</v>
          </cell>
          <cell r="J15863">
            <v>18842.4</v>
          </cell>
          <cell r="K15863">
            <v>18842.4</v>
          </cell>
          <cell r="L15863">
            <v>56527.2</v>
          </cell>
          <cell r="M15863" t="str">
            <v>F</v>
          </cell>
          <cell r="N15863">
            <v>3</v>
          </cell>
        </row>
        <row r="15864">
          <cell r="F15864" t="str">
            <v>HDMU6736372</v>
          </cell>
          <cell r="G15864" t="str">
            <v>GR-2018/07-0076</v>
          </cell>
          <cell r="H15864" t="str">
            <v>201804-S0030, 201805-S0032</v>
          </cell>
          <cell r="I15864" t="str">
            <v>F</v>
          </cell>
          <cell r="J15864">
            <v>19032.44</v>
          </cell>
          <cell r="K15864">
            <v>19032.44</v>
          </cell>
          <cell r="L15864">
            <v>19032.44</v>
          </cell>
          <cell r="M15864" t="str">
            <v>F</v>
          </cell>
          <cell r="N15864">
            <v>1</v>
          </cell>
        </row>
        <row r="15865">
          <cell r="F15865" t="str">
            <v>HDMU6736372</v>
          </cell>
          <cell r="G15865" t="str">
            <v>GR-2018/07-0075</v>
          </cell>
          <cell r="H15865" t="str">
            <v>201807-S0013, 201805-S0024, 201804-S0031, 201805-S0012</v>
          </cell>
          <cell r="I15865" t="str">
            <v>F</v>
          </cell>
          <cell r="J15865">
            <v>98271.28</v>
          </cell>
          <cell r="K15865">
            <v>98271.28</v>
          </cell>
          <cell r="L15865">
            <v>98271.28</v>
          </cell>
          <cell r="M15865" t="str">
            <v>F</v>
          </cell>
          <cell r="N15865">
            <v>1</v>
          </cell>
        </row>
        <row r="15866">
          <cell r="G15866" t="str">
            <v>SPO-2019/01-0061, SPO-2018/07-0037, SPO-2018/10-0008, SPO-2018/09-0003</v>
          </cell>
        </row>
        <row r="15866">
          <cell r="I15866" t="str">
            <v>F</v>
          </cell>
          <cell r="J15866">
            <v>10037.5</v>
          </cell>
          <cell r="K15866">
            <v>10037.5</v>
          </cell>
          <cell r="L15866">
            <v>30112.5</v>
          </cell>
          <cell r="M15866" t="str">
            <v>F</v>
          </cell>
          <cell r="N15866">
            <v>3</v>
          </cell>
        </row>
        <row r="15867">
          <cell r="G15867" t="str">
            <v>GR-2018/07-0043</v>
          </cell>
        </row>
        <row r="15867">
          <cell r="I15867" t="str">
            <v>F</v>
          </cell>
          <cell r="J15867">
            <v>771.5</v>
          </cell>
          <cell r="K15867">
            <v>771.5</v>
          </cell>
          <cell r="L15867">
            <v>771.5</v>
          </cell>
          <cell r="M15867" t="str">
            <v>T</v>
          </cell>
          <cell r="N15867">
            <v>1</v>
          </cell>
        </row>
        <row r="15868">
          <cell r="I15868" t="str">
            <v>T</v>
          </cell>
          <cell r="J15868">
            <v>10037.5</v>
          </cell>
          <cell r="K15868">
            <v>10037.5</v>
          </cell>
          <cell r="L15868">
            <v>30112.5</v>
          </cell>
          <cell r="M15868" t="str">
            <v>F</v>
          </cell>
          <cell r="N15868">
            <v>3</v>
          </cell>
        </row>
        <row r="15869">
          <cell r="G15869" t="str">
            <v>SPO-2018/09-0008</v>
          </cell>
        </row>
        <row r="15869">
          <cell r="I15869" t="str">
            <v>F</v>
          </cell>
          <cell r="J15869">
            <v>42126</v>
          </cell>
          <cell r="K15869">
            <v>42126</v>
          </cell>
          <cell r="L15869">
            <v>126378</v>
          </cell>
          <cell r="M15869" t="str">
            <v>F</v>
          </cell>
          <cell r="N15869">
            <v>3</v>
          </cell>
        </row>
        <row r="15870">
          <cell r="I15870" t="str">
            <v>F</v>
          </cell>
          <cell r="J15870">
            <v>54.86</v>
          </cell>
          <cell r="K15870">
            <v>54.86</v>
          </cell>
          <cell r="L15870">
            <v>164.58</v>
          </cell>
          <cell r="M15870" t="str">
            <v>F</v>
          </cell>
          <cell r="N15870">
            <v>3</v>
          </cell>
        </row>
        <row r="15871">
          <cell r="F15871" t="str">
            <v>CAIU7452771</v>
          </cell>
          <cell r="G15871" t="str">
            <v>GR-2018/08-0002</v>
          </cell>
          <cell r="H15871" t="str">
            <v>201805-S0008</v>
          </cell>
          <cell r="I15871" t="str">
            <v>F</v>
          </cell>
          <cell r="J15871">
            <v>4901.99</v>
          </cell>
          <cell r="K15871">
            <v>4901.99</v>
          </cell>
          <cell r="L15871">
            <v>4901.99</v>
          </cell>
          <cell r="M15871" t="str">
            <v>F</v>
          </cell>
          <cell r="N15871">
            <v>1</v>
          </cell>
        </row>
        <row r="15872">
          <cell r="F15872" t="str">
            <v>CAIU7452771</v>
          </cell>
          <cell r="G15872" t="str">
            <v>GR-2018/08-0001</v>
          </cell>
          <cell r="H15872" t="str">
            <v>201806-S0029, 201803-S0030, 201806-S0006, 201802-S0013, 201804-S0032, 201805-S0026, 201806-S0038</v>
          </cell>
          <cell r="I15872" t="str">
            <v>F</v>
          </cell>
          <cell r="J15872">
            <v>129592.11</v>
          </cell>
          <cell r="K15872">
            <v>129592.11</v>
          </cell>
          <cell r="L15872">
            <v>129592.11</v>
          </cell>
          <cell r="M15872" t="str">
            <v>F</v>
          </cell>
          <cell r="N15872">
            <v>1</v>
          </cell>
        </row>
        <row r="15873">
          <cell r="G15873" t="str">
            <v>GR-2018/07-0032</v>
          </cell>
        </row>
        <row r="15873">
          <cell r="I15873" t="str">
            <v>F</v>
          </cell>
          <cell r="J15873">
            <v>601.35</v>
          </cell>
          <cell r="K15873">
            <v>637.43</v>
          </cell>
          <cell r="L15873">
            <v>637.43</v>
          </cell>
          <cell r="M15873" t="str">
            <v>F</v>
          </cell>
          <cell r="N15873">
            <v>1</v>
          </cell>
        </row>
        <row r="15874">
          <cell r="G15874" t="str">
            <v>GR-2018/07-0040</v>
          </cell>
        </row>
        <row r="15874">
          <cell r="I15874" t="str">
            <v>F</v>
          </cell>
          <cell r="J15874">
            <v>76.08</v>
          </cell>
          <cell r="K15874">
            <v>76.08</v>
          </cell>
          <cell r="L15874">
            <v>76.08</v>
          </cell>
          <cell r="M15874" t="str">
            <v>T</v>
          </cell>
          <cell r="N15874">
            <v>1</v>
          </cell>
        </row>
        <row r="15875">
          <cell r="I15875" t="str">
            <v>F</v>
          </cell>
          <cell r="J15875">
            <v>0</v>
          </cell>
          <cell r="K15875">
            <v>0</v>
          </cell>
          <cell r="L15875">
            <v>0</v>
          </cell>
          <cell r="M15875" t="str">
            <v>F</v>
          </cell>
          <cell r="N15875">
            <v>3</v>
          </cell>
        </row>
        <row r="15876">
          <cell r="G15876" t="str">
            <v>SPO-2018/08-0022</v>
          </cell>
        </row>
        <row r="15876">
          <cell r="I15876" t="str">
            <v>F</v>
          </cell>
          <cell r="J15876">
            <v>19404</v>
          </cell>
          <cell r="K15876">
            <v>19404</v>
          </cell>
          <cell r="L15876">
            <v>58212</v>
          </cell>
          <cell r="M15876" t="str">
            <v>F</v>
          </cell>
          <cell r="N15876">
            <v>3</v>
          </cell>
        </row>
        <row r="15877">
          <cell r="G15877" t="str">
            <v>SPO-2018/11-0007</v>
          </cell>
        </row>
        <row r="15877">
          <cell r="I15877" t="str">
            <v>F</v>
          </cell>
          <cell r="J15877">
            <v>46861.92</v>
          </cell>
          <cell r="K15877">
            <v>46861.92</v>
          </cell>
          <cell r="L15877">
            <v>140585.76</v>
          </cell>
          <cell r="M15877" t="str">
            <v>F</v>
          </cell>
          <cell r="N15877">
            <v>3</v>
          </cell>
        </row>
        <row r="15878">
          <cell r="G15878" t="str">
            <v>SPO-2018/10-0003, SPO-2018/08-0051, SPO-2019/01-0062, SPO-2019/01-0007, SPO-2018/09-0006, SPO-2018/12-0022, SPO-2018/12-0011, SPO-2019/01-0061, SPO-2019/01-0060, SPO-2019/02-0011, SPO-2018/12-0021, SPO-2018/10-0004, SPO-2019/05-0002, SPO-2019/01-0044, SPO-2018/12-0012, SPO-2019/05-0040, SPO-2018/09-0005, SPO-2018/07-0038, SPO-2018/11-0018, SPO-2018/10-0009, SPO-2018/08-0055</v>
          </cell>
        </row>
        <row r="15878">
          <cell r="I15878" t="str">
            <v>F</v>
          </cell>
          <cell r="J15878">
            <v>56904.1</v>
          </cell>
          <cell r="K15878">
            <v>56904.1</v>
          </cell>
          <cell r="L15878">
            <v>240789.7</v>
          </cell>
          <cell r="M15878" t="str">
            <v>F</v>
          </cell>
          <cell r="N15878">
            <v>4.2315</v>
          </cell>
        </row>
        <row r="15879">
          <cell r="G15879" t="str">
            <v>SPO-2018/08-0034</v>
          </cell>
        </row>
        <row r="15879">
          <cell r="I15879" t="str">
            <v>F</v>
          </cell>
          <cell r="J15879">
            <v>0</v>
          </cell>
          <cell r="K15879">
            <v>0</v>
          </cell>
          <cell r="L15879">
            <v>0</v>
          </cell>
          <cell r="M15879" t="str">
            <v>F</v>
          </cell>
          <cell r="N15879">
            <v>3</v>
          </cell>
        </row>
        <row r="15880">
          <cell r="G15880" t="str">
            <v>SPO-2018/08-0011</v>
          </cell>
        </row>
        <row r="15880">
          <cell r="I15880" t="str">
            <v>F</v>
          </cell>
          <cell r="J15880">
            <v>1032</v>
          </cell>
          <cell r="K15880">
            <v>1032</v>
          </cell>
          <cell r="L15880">
            <v>3096</v>
          </cell>
          <cell r="M15880" t="str">
            <v>F</v>
          </cell>
          <cell r="N15880">
            <v>3</v>
          </cell>
        </row>
        <row r="15881">
          <cell r="G15881" t="str">
            <v>GR-2018/07-0039</v>
          </cell>
        </row>
        <row r="15881">
          <cell r="I15881" t="str">
            <v>F</v>
          </cell>
          <cell r="J15881">
            <v>244</v>
          </cell>
          <cell r="K15881">
            <v>244</v>
          </cell>
          <cell r="L15881">
            <v>244</v>
          </cell>
          <cell r="M15881" t="str">
            <v>T</v>
          </cell>
          <cell r="N15881">
            <v>1</v>
          </cell>
        </row>
        <row r="15882">
          <cell r="I15882" t="str">
            <v>T</v>
          </cell>
          <cell r="J15882">
            <v>414.24</v>
          </cell>
          <cell r="K15882">
            <v>414.24</v>
          </cell>
          <cell r="L15882">
            <v>414.24</v>
          </cell>
          <cell r="M15882" t="str">
            <v>F</v>
          </cell>
          <cell r="N15882">
            <v>1</v>
          </cell>
        </row>
        <row r="15883">
          <cell r="G15883" t="str">
            <v>SPO-2018/08-0025</v>
          </cell>
        </row>
        <row r="15883">
          <cell r="I15883" t="str">
            <v>F</v>
          </cell>
          <cell r="J15883">
            <v>2012</v>
          </cell>
          <cell r="K15883">
            <v>2012</v>
          </cell>
          <cell r="L15883">
            <v>6036</v>
          </cell>
          <cell r="M15883" t="str">
            <v>F</v>
          </cell>
          <cell r="N15883">
            <v>3</v>
          </cell>
        </row>
        <row r="15884">
          <cell r="F15884" t="str">
            <v>CCLU7081602</v>
          </cell>
          <cell r="G15884" t="str">
            <v>GR-2018/07-0086</v>
          </cell>
          <cell r="H15884" t="str">
            <v>201806-S0009, 201801-S0009, POO201803002</v>
          </cell>
          <cell r="I15884" t="str">
            <v>F</v>
          </cell>
          <cell r="J15884">
            <v>30168</v>
          </cell>
          <cell r="K15884">
            <v>30168</v>
          </cell>
          <cell r="L15884">
            <v>90504</v>
          </cell>
          <cell r="M15884" t="str">
            <v>F</v>
          </cell>
          <cell r="N15884">
            <v>3</v>
          </cell>
        </row>
        <row r="15885">
          <cell r="G15885" t="str">
            <v>SPO-2018/08-0008</v>
          </cell>
        </row>
        <row r="15885">
          <cell r="I15885" t="str">
            <v>F</v>
          </cell>
          <cell r="J15885">
            <v>0</v>
          </cell>
          <cell r="K15885">
            <v>0</v>
          </cell>
          <cell r="L15885">
            <v>0</v>
          </cell>
          <cell r="M15885" t="str">
            <v>F</v>
          </cell>
          <cell r="N15885">
            <v>3</v>
          </cell>
        </row>
        <row r="15886">
          <cell r="G15886" t="str">
            <v>GR-2018/07-0037</v>
          </cell>
        </row>
        <row r="15886">
          <cell r="I15886" t="str">
            <v>F</v>
          </cell>
          <cell r="J15886">
            <v>606.9</v>
          </cell>
          <cell r="K15886">
            <v>606.9</v>
          </cell>
          <cell r="L15886">
            <v>606.9</v>
          </cell>
          <cell r="M15886" t="str">
            <v>F</v>
          </cell>
          <cell r="N15886">
            <v>1</v>
          </cell>
        </row>
        <row r="15887">
          <cell r="G15887" t="str">
            <v>GR-2018/07-0042</v>
          </cell>
        </row>
        <row r="15887">
          <cell r="I15887" t="str">
            <v>F</v>
          </cell>
          <cell r="J15887">
            <v>3829.14</v>
          </cell>
          <cell r="K15887">
            <v>3829.14</v>
          </cell>
          <cell r="L15887">
            <v>3829.14</v>
          </cell>
          <cell r="M15887" t="str">
            <v>T</v>
          </cell>
          <cell r="N15887">
            <v>1</v>
          </cell>
        </row>
        <row r="15888">
          <cell r="F15888" t="str">
            <v>HDMU6843494</v>
          </cell>
          <cell r="G15888" t="str">
            <v>GR-2018/07-0046</v>
          </cell>
          <cell r="H15888" t="str">
            <v>201806-S0015, 201803-S0054, 201805-S0024, 201804-S0031, 201807-S0008, 201805-S0012</v>
          </cell>
          <cell r="I15888" t="str">
            <v>F</v>
          </cell>
          <cell r="J15888">
            <v>113056.36</v>
          </cell>
          <cell r="K15888">
            <v>113056.36</v>
          </cell>
          <cell r="L15888">
            <v>113056.36</v>
          </cell>
          <cell r="M15888" t="str">
            <v>F</v>
          </cell>
          <cell r="N15888">
            <v>1</v>
          </cell>
        </row>
        <row r="15889">
          <cell r="F15889" t="str">
            <v>HDMU6843494</v>
          </cell>
          <cell r="G15889" t="str">
            <v>GR-2018/07-0045</v>
          </cell>
          <cell r="H15889" t="str">
            <v>201805-S0016</v>
          </cell>
          <cell r="I15889" t="str">
            <v>F</v>
          </cell>
          <cell r="J15889">
            <v>1526.36</v>
          </cell>
          <cell r="K15889">
            <v>1526.36</v>
          </cell>
          <cell r="L15889">
            <v>1526.36</v>
          </cell>
          <cell r="M15889" t="str">
            <v>F</v>
          </cell>
          <cell r="N15889">
            <v>1</v>
          </cell>
        </row>
        <row r="15890">
          <cell r="F15890" t="str">
            <v>HDMU6843494</v>
          </cell>
          <cell r="G15890" t="str">
            <v>GR-2018/07-0044</v>
          </cell>
        </row>
        <row r="15890">
          <cell r="I15890" t="str">
            <v>F</v>
          </cell>
          <cell r="J15890">
            <v>1431.52</v>
          </cell>
          <cell r="K15890">
            <v>1431.52</v>
          </cell>
          <cell r="L15890">
            <v>1431.52</v>
          </cell>
          <cell r="M15890" t="str">
            <v>F</v>
          </cell>
          <cell r="N15890">
            <v>1</v>
          </cell>
        </row>
        <row r="15891">
          <cell r="G15891" t="str">
            <v>SPO-2018/08-0034</v>
          </cell>
        </row>
        <row r="15891">
          <cell r="I15891" t="str">
            <v>F</v>
          </cell>
          <cell r="J15891">
            <v>29940</v>
          </cell>
          <cell r="K15891">
            <v>29940</v>
          </cell>
          <cell r="L15891">
            <v>89820</v>
          </cell>
          <cell r="M15891" t="str">
            <v>F</v>
          </cell>
          <cell r="N15891">
            <v>3</v>
          </cell>
        </row>
        <row r="15892">
          <cell r="F15892" t="str">
            <v>OOLU2972098</v>
          </cell>
          <cell r="G15892" t="str">
            <v>GR-2018/07-0055</v>
          </cell>
          <cell r="H15892" t="str">
            <v>201805-S0003</v>
          </cell>
          <cell r="I15892" t="str">
            <v>F</v>
          </cell>
          <cell r="J15892">
            <v>4028</v>
          </cell>
          <cell r="K15892">
            <v>4028</v>
          </cell>
          <cell r="L15892">
            <v>12084</v>
          </cell>
          <cell r="M15892" t="str">
            <v>F</v>
          </cell>
          <cell r="N15892">
            <v>3</v>
          </cell>
        </row>
        <row r="15893">
          <cell r="G15893" t="str">
            <v>SPO-2018/08-0049</v>
          </cell>
        </row>
        <row r="15893">
          <cell r="I15893" t="str">
            <v>F</v>
          </cell>
          <cell r="J15893">
            <v>8859.6</v>
          </cell>
          <cell r="K15893">
            <v>8859.6</v>
          </cell>
          <cell r="L15893">
            <v>26578.8</v>
          </cell>
          <cell r="M15893" t="str">
            <v>F</v>
          </cell>
          <cell r="N15893">
            <v>3</v>
          </cell>
        </row>
        <row r="15894">
          <cell r="G15894" t="str">
            <v>GR-2018/07-0038</v>
          </cell>
        </row>
        <row r="15894">
          <cell r="I15894" t="str">
            <v>F</v>
          </cell>
          <cell r="J15894">
            <v>131.7</v>
          </cell>
          <cell r="K15894">
            <v>131.7</v>
          </cell>
          <cell r="L15894">
            <v>131.7</v>
          </cell>
          <cell r="M15894" t="str">
            <v>T</v>
          </cell>
          <cell r="N15894">
            <v>1</v>
          </cell>
        </row>
        <row r="15895">
          <cell r="F15895" t="str">
            <v>OOLU2972098</v>
          </cell>
          <cell r="G15895" t="str">
            <v>GR-2018/07-0054</v>
          </cell>
          <cell r="H15895" t="str">
            <v>201805-S0009, 201806-S0009, 201805-S0019, 201803-S0052, 201801-S0018, 201806-S0036, 201804-S0020, 201801-S0009, 201803-S0040, 201801-S0017</v>
          </cell>
          <cell r="I15895" t="str">
            <v>F</v>
          </cell>
          <cell r="J15895">
            <v>81613.96</v>
          </cell>
          <cell r="K15895">
            <v>81613.96</v>
          </cell>
          <cell r="L15895">
            <v>244841.88</v>
          </cell>
          <cell r="M15895" t="str">
            <v>F</v>
          </cell>
          <cell r="N15895">
            <v>3</v>
          </cell>
        </row>
        <row r="15896">
          <cell r="G15896" t="str">
            <v>SPO-2018/08-0018</v>
          </cell>
        </row>
        <row r="15896">
          <cell r="I15896" t="str">
            <v>F</v>
          </cell>
          <cell r="J15896">
            <v>8871.4</v>
          </cell>
          <cell r="K15896">
            <v>8871.4</v>
          </cell>
          <cell r="L15896">
            <v>26614.2</v>
          </cell>
          <cell r="M15896" t="str">
            <v>F</v>
          </cell>
          <cell r="N15896">
            <v>3</v>
          </cell>
        </row>
        <row r="15897">
          <cell r="G15897" t="str">
            <v>GR-2018/07-0031</v>
          </cell>
        </row>
        <row r="15897">
          <cell r="I15897" t="str">
            <v>F</v>
          </cell>
          <cell r="J15897">
            <v>190.63</v>
          </cell>
          <cell r="K15897">
            <v>190.63</v>
          </cell>
          <cell r="L15897">
            <v>190.63</v>
          </cell>
          <cell r="M15897" t="str">
            <v>F</v>
          </cell>
          <cell r="N15897">
            <v>1</v>
          </cell>
        </row>
        <row r="15898">
          <cell r="G15898" t="str">
            <v>GR-2018/07-0082</v>
          </cell>
        </row>
        <row r="15898">
          <cell r="I15898" t="str">
            <v>F</v>
          </cell>
          <cell r="J15898">
            <v>1950</v>
          </cell>
          <cell r="K15898">
            <v>1950</v>
          </cell>
          <cell r="L15898">
            <v>1950</v>
          </cell>
          <cell r="M15898" t="str">
            <v>F</v>
          </cell>
          <cell r="N15898">
            <v>1</v>
          </cell>
        </row>
        <row r="15899">
          <cell r="G15899" t="str">
            <v>SPO-2018/08-0030, SPO-2018/08-0031</v>
          </cell>
        </row>
        <row r="15899">
          <cell r="I15899" t="str">
            <v>F</v>
          </cell>
          <cell r="J15899">
            <v>0</v>
          </cell>
          <cell r="K15899">
            <v>0</v>
          </cell>
          <cell r="L15899">
            <v>0</v>
          </cell>
          <cell r="M15899" t="str">
            <v>F</v>
          </cell>
          <cell r="N15899">
            <v>3</v>
          </cell>
        </row>
        <row r="15900">
          <cell r="G15900" t="str">
            <v>SPO-2018/12-0027</v>
          </cell>
        </row>
        <row r="15900">
          <cell r="I15900" t="str">
            <v>F</v>
          </cell>
          <cell r="J15900">
            <v>2700</v>
          </cell>
          <cell r="K15900">
            <v>2700</v>
          </cell>
          <cell r="L15900">
            <v>8100</v>
          </cell>
          <cell r="M15900" t="str">
            <v>F</v>
          </cell>
          <cell r="N15900">
            <v>3</v>
          </cell>
        </row>
        <row r="15901">
          <cell r="G15901" t="str">
            <v>SPO-2019/01-0044</v>
          </cell>
        </row>
        <row r="15901">
          <cell r="I15901" t="str">
            <v>F</v>
          </cell>
          <cell r="J15901">
            <v>0</v>
          </cell>
          <cell r="K15901">
            <v>0</v>
          </cell>
          <cell r="L15901">
            <v>0</v>
          </cell>
          <cell r="M15901" t="str">
            <v>F</v>
          </cell>
          <cell r="N15901">
            <v>3</v>
          </cell>
        </row>
        <row r="15902">
          <cell r="G15902" t="str">
            <v>GR-2018/07-0020</v>
          </cell>
        </row>
        <row r="15902">
          <cell r="I15902" t="str">
            <v>F</v>
          </cell>
          <cell r="J15902">
            <v>56.73</v>
          </cell>
          <cell r="K15902">
            <v>56.73</v>
          </cell>
          <cell r="L15902">
            <v>56.73</v>
          </cell>
          <cell r="M15902" t="str">
            <v>F</v>
          </cell>
          <cell r="N15902">
            <v>1</v>
          </cell>
        </row>
        <row r="15903">
          <cell r="F15903" t="str">
            <v>TCNU7403153</v>
          </cell>
          <cell r="G15903" t="str">
            <v>GR-2018/07-0053</v>
          </cell>
          <cell r="H15903" t="str">
            <v>201804-S0031, 201805-S0024</v>
          </cell>
          <cell r="I15903" t="str">
            <v>F</v>
          </cell>
          <cell r="J15903">
            <v>20638.35</v>
          </cell>
          <cell r="K15903">
            <v>20638.35</v>
          </cell>
          <cell r="L15903">
            <v>20638.35</v>
          </cell>
          <cell r="M15903" t="str">
            <v>F</v>
          </cell>
          <cell r="N15903">
            <v>1</v>
          </cell>
        </row>
        <row r="15904">
          <cell r="G15904" t="str">
            <v>SPO-2018/08-0037</v>
          </cell>
        </row>
        <row r="15904">
          <cell r="I15904" t="str">
            <v>F</v>
          </cell>
          <cell r="J15904">
            <v>12200</v>
          </cell>
          <cell r="K15904">
            <v>12200</v>
          </cell>
          <cell r="L15904">
            <v>36600</v>
          </cell>
          <cell r="M15904" t="str">
            <v>F</v>
          </cell>
          <cell r="N15904">
            <v>3</v>
          </cell>
        </row>
        <row r="15905">
          <cell r="F15905" t="str">
            <v>TCNU7403153</v>
          </cell>
          <cell r="G15905" t="str">
            <v>GR-2018/07-0052</v>
          </cell>
          <cell r="H15905" t="str">
            <v>201805-S0030, 201805-S0034, 201806-S0039</v>
          </cell>
          <cell r="I15905" t="str">
            <v>F</v>
          </cell>
          <cell r="J15905">
            <v>15452.68</v>
          </cell>
          <cell r="K15905">
            <v>15452.68</v>
          </cell>
          <cell r="L15905">
            <v>15452.68</v>
          </cell>
          <cell r="M15905" t="str">
            <v>F</v>
          </cell>
          <cell r="N15905">
            <v>1</v>
          </cell>
        </row>
        <row r="15906">
          <cell r="G15906" t="str">
            <v>SPO-2018/08-0027</v>
          </cell>
        </row>
        <row r="15906">
          <cell r="I15906" t="str">
            <v>F</v>
          </cell>
          <cell r="J15906">
            <v>52307.92</v>
          </cell>
          <cell r="K15906">
            <v>52307.92</v>
          </cell>
          <cell r="L15906">
            <v>156923.76</v>
          </cell>
          <cell r="M15906" t="str">
            <v>F</v>
          </cell>
          <cell r="N15906">
            <v>3</v>
          </cell>
        </row>
        <row r="15907">
          <cell r="F15907" t="str">
            <v>TCNU7403153</v>
          </cell>
          <cell r="G15907" t="str">
            <v>GR-2018/07-0051</v>
          </cell>
          <cell r="H15907" t="str">
            <v>201803-S0080</v>
          </cell>
          <cell r="I15907" t="str">
            <v>F</v>
          </cell>
          <cell r="J15907">
            <v>15256.08</v>
          </cell>
          <cell r="K15907">
            <v>15256.08</v>
          </cell>
          <cell r="L15907">
            <v>15256.08</v>
          </cell>
          <cell r="M15907" t="str">
            <v>F</v>
          </cell>
          <cell r="N15907">
            <v>1</v>
          </cell>
        </row>
        <row r="15908">
          <cell r="F15908" t="str">
            <v>TCNU7403153</v>
          </cell>
          <cell r="G15908" t="str">
            <v>GR-2018/07-0050</v>
          </cell>
          <cell r="H15908" t="str">
            <v>201803-S0061</v>
          </cell>
          <cell r="I15908" t="str">
            <v>F</v>
          </cell>
          <cell r="J15908">
            <v>8505</v>
          </cell>
          <cell r="K15908">
            <v>8505</v>
          </cell>
          <cell r="L15908">
            <v>8505</v>
          </cell>
          <cell r="M15908" t="str">
            <v>F</v>
          </cell>
          <cell r="N15908">
            <v>1</v>
          </cell>
        </row>
        <row r="15909">
          <cell r="G15909" t="str">
            <v>SPO-2018/09-0015, SPO-2018/08-0026</v>
          </cell>
        </row>
        <row r="15909">
          <cell r="I15909" t="str">
            <v>F</v>
          </cell>
          <cell r="J15909">
            <v>62123.74</v>
          </cell>
          <cell r="K15909">
            <v>62123.74</v>
          </cell>
          <cell r="L15909">
            <v>186371.22</v>
          </cell>
          <cell r="M15909" t="str">
            <v>F</v>
          </cell>
          <cell r="N15909">
            <v>3</v>
          </cell>
        </row>
        <row r="15910">
          <cell r="G15910" t="str">
            <v>SPO-2018/09-0009</v>
          </cell>
        </row>
        <row r="15910">
          <cell r="I15910" t="str">
            <v>F</v>
          </cell>
          <cell r="J15910">
            <v>21810</v>
          </cell>
          <cell r="K15910">
            <v>21810</v>
          </cell>
          <cell r="L15910">
            <v>65430</v>
          </cell>
          <cell r="M15910" t="str">
            <v>F</v>
          </cell>
          <cell r="N15910">
            <v>3</v>
          </cell>
        </row>
        <row r="15911">
          <cell r="G15911" t="str">
            <v>GR-2018/07-0019</v>
          </cell>
        </row>
        <row r="15911">
          <cell r="I15911" t="str">
            <v>F</v>
          </cell>
          <cell r="J15911">
            <v>72.81</v>
          </cell>
          <cell r="K15911">
            <v>72.81</v>
          </cell>
          <cell r="L15911">
            <v>72.81</v>
          </cell>
          <cell r="M15911" t="str">
            <v>T</v>
          </cell>
          <cell r="N15911">
            <v>1</v>
          </cell>
        </row>
        <row r="15912">
          <cell r="G15912" t="str">
            <v>SPO-2018/11-0017</v>
          </cell>
        </row>
        <row r="15912">
          <cell r="I15912" t="str">
            <v>F</v>
          </cell>
          <cell r="J15912">
            <v>4752</v>
          </cell>
          <cell r="K15912">
            <v>4752</v>
          </cell>
          <cell r="L15912">
            <v>14256</v>
          </cell>
          <cell r="M15912" t="str">
            <v>F</v>
          </cell>
          <cell r="N15912">
            <v>3</v>
          </cell>
        </row>
        <row r="15913">
          <cell r="F15913" t="str">
            <v>TCNU7403153</v>
          </cell>
          <cell r="G15913" t="str">
            <v>GR-2018/07-0049</v>
          </cell>
          <cell r="H15913" t="str">
            <v>201806-S0028</v>
          </cell>
          <cell r="I15913" t="str">
            <v>F</v>
          </cell>
          <cell r="J15913">
            <v>431.52</v>
          </cell>
          <cell r="K15913">
            <v>431.52</v>
          </cell>
          <cell r="L15913">
            <v>431.52</v>
          </cell>
          <cell r="M15913" t="str">
            <v>F</v>
          </cell>
          <cell r="N15913">
            <v>1</v>
          </cell>
        </row>
        <row r="15914">
          <cell r="G15914" t="str">
            <v>SPO-2018/08-0034</v>
          </cell>
        </row>
        <row r="15914">
          <cell r="I15914" t="str">
            <v>F</v>
          </cell>
          <cell r="J15914">
            <v>52544.12</v>
          </cell>
          <cell r="K15914">
            <v>52544.12</v>
          </cell>
          <cell r="L15914">
            <v>157632.36</v>
          </cell>
          <cell r="M15914" t="str">
            <v>F</v>
          </cell>
          <cell r="N15914">
            <v>3</v>
          </cell>
        </row>
        <row r="15915">
          <cell r="G15915" t="str">
            <v>SPO-2018/08-0048</v>
          </cell>
        </row>
        <row r="15915">
          <cell r="I15915" t="str">
            <v>F</v>
          </cell>
          <cell r="J15915">
            <v>30103.2</v>
          </cell>
          <cell r="K15915">
            <v>30103.2</v>
          </cell>
          <cell r="L15915">
            <v>90309.6</v>
          </cell>
          <cell r="M15915" t="str">
            <v>F</v>
          </cell>
          <cell r="N15915">
            <v>3</v>
          </cell>
        </row>
        <row r="15916">
          <cell r="I15916" t="str">
            <v>T</v>
          </cell>
          <cell r="J15916">
            <v>19763.61</v>
          </cell>
          <cell r="K15916">
            <v>19763.61</v>
          </cell>
          <cell r="L15916">
            <v>59290.83</v>
          </cell>
          <cell r="M15916" t="str">
            <v>F</v>
          </cell>
          <cell r="N15916">
            <v>3</v>
          </cell>
        </row>
        <row r="15917">
          <cell r="G15917" t="str">
            <v>SPO-2018/09-0010</v>
          </cell>
        </row>
        <row r="15917">
          <cell r="I15917" t="str">
            <v>F</v>
          </cell>
          <cell r="J15917">
            <v>1008.48</v>
          </cell>
          <cell r="K15917">
            <v>1008.48</v>
          </cell>
          <cell r="L15917">
            <v>3025.44</v>
          </cell>
          <cell r="M15917" t="str">
            <v>F</v>
          </cell>
          <cell r="N15917">
            <v>3</v>
          </cell>
        </row>
        <row r="15918">
          <cell r="G15918" t="str">
            <v>SPO-2018/08-0007, SPO-2018/08-0035</v>
          </cell>
        </row>
        <row r="15918">
          <cell r="I15918" t="str">
            <v>F</v>
          </cell>
          <cell r="J15918">
            <v>56375.8</v>
          </cell>
          <cell r="K15918">
            <v>56375.8</v>
          </cell>
          <cell r="L15918">
            <v>169127.4</v>
          </cell>
          <cell r="M15918" t="str">
            <v>F</v>
          </cell>
          <cell r="N15918">
            <v>3</v>
          </cell>
        </row>
        <row r="15919">
          <cell r="G15919" t="str">
            <v>SPO-2018/08-0025, SPO-2018/12-0002</v>
          </cell>
        </row>
        <row r="15919">
          <cell r="I15919" t="str">
            <v>F</v>
          </cell>
          <cell r="J15919">
            <v>12508.95</v>
          </cell>
          <cell r="K15919">
            <v>12508.95</v>
          </cell>
          <cell r="L15919">
            <v>37526.85</v>
          </cell>
          <cell r="M15919" t="str">
            <v>F</v>
          </cell>
          <cell r="N15919">
            <v>3</v>
          </cell>
        </row>
        <row r="15920">
          <cell r="F15920" t="str">
            <v>TCNU7403153</v>
          </cell>
          <cell r="G15920" t="str">
            <v>GR-2018/07-0048</v>
          </cell>
          <cell r="H15920" t="str">
            <v>201805-S0035, 201806-S0049, 201806-S0030, 201803-S0028, 201802-S0011</v>
          </cell>
          <cell r="I15920" t="str">
            <v>F</v>
          </cell>
          <cell r="J15920">
            <v>109447.37</v>
          </cell>
          <cell r="K15920">
            <v>109447.37</v>
          </cell>
          <cell r="L15920">
            <v>109447.37</v>
          </cell>
          <cell r="M15920" t="str">
            <v>F</v>
          </cell>
          <cell r="N15920">
            <v>1</v>
          </cell>
        </row>
        <row r="15921">
          <cell r="G15921" t="str">
            <v>GR-2018/07-0017</v>
          </cell>
        </row>
        <row r="15921">
          <cell r="I15921" t="str">
            <v>F</v>
          </cell>
          <cell r="J15921">
            <v>9.01</v>
          </cell>
          <cell r="K15921">
            <v>9.01</v>
          </cell>
          <cell r="L15921">
            <v>9.01</v>
          </cell>
          <cell r="M15921" t="str">
            <v>F</v>
          </cell>
          <cell r="N15921">
            <v>1</v>
          </cell>
        </row>
        <row r="15922">
          <cell r="G15922" t="str">
            <v>GR-2018/07-0018</v>
          </cell>
        </row>
        <row r="15922">
          <cell r="I15922" t="str">
            <v>F</v>
          </cell>
          <cell r="J15922">
            <v>52.14</v>
          </cell>
          <cell r="K15922">
            <v>52.14</v>
          </cell>
          <cell r="L15922">
            <v>52.14</v>
          </cell>
          <cell r="M15922" t="str">
            <v>T</v>
          </cell>
          <cell r="N15922">
            <v>1</v>
          </cell>
        </row>
        <row r="15923">
          <cell r="F15923" t="str">
            <v>TCNU7403153</v>
          </cell>
          <cell r="G15923" t="str">
            <v>GR-2018/07-0047</v>
          </cell>
          <cell r="H15923" t="str">
            <v>201803-S0057</v>
          </cell>
          <cell r="I15923" t="str">
            <v>F</v>
          </cell>
          <cell r="J15923">
            <v>147738.56</v>
          </cell>
          <cell r="K15923">
            <v>147738.56</v>
          </cell>
          <cell r="L15923">
            <v>147738.56</v>
          </cell>
          <cell r="M15923" t="str">
            <v>F</v>
          </cell>
          <cell r="N15923">
            <v>1</v>
          </cell>
        </row>
        <row r="15924">
          <cell r="F15924" t="str">
            <v>GESU6771191</v>
          </cell>
          <cell r="G15924" t="str">
            <v>GR-2018/07-0027</v>
          </cell>
          <cell r="H15924" t="str">
            <v>201803-S0038, 201805-S0001, 201806-S0011, 201803-S0015, 201802-S0003</v>
          </cell>
          <cell r="I15924" t="str">
            <v>F</v>
          </cell>
          <cell r="J15924">
            <v>189465.52</v>
          </cell>
          <cell r="K15924">
            <v>189465.52</v>
          </cell>
          <cell r="L15924">
            <v>189465.52</v>
          </cell>
          <cell r="M15924" t="str">
            <v>F</v>
          </cell>
          <cell r="N15924">
            <v>1</v>
          </cell>
        </row>
        <row r="15925">
          <cell r="F15925" t="str">
            <v>GESU6771191</v>
          </cell>
          <cell r="G15925" t="str">
            <v>GR-2018/07-0026</v>
          </cell>
          <cell r="H15925" t="str">
            <v>201803-S0016, 201711-S0002</v>
          </cell>
          <cell r="I15925" t="str">
            <v>F</v>
          </cell>
          <cell r="J15925">
            <v>17490.4</v>
          </cell>
          <cell r="K15925">
            <v>17490.4</v>
          </cell>
          <cell r="L15925">
            <v>17490.4</v>
          </cell>
          <cell r="M15925" t="str">
            <v>F</v>
          </cell>
          <cell r="N15925">
            <v>1</v>
          </cell>
        </row>
        <row r="15926">
          <cell r="F15926" t="str">
            <v>APHU6784919</v>
          </cell>
          <cell r="G15926" t="str">
            <v>GR-2018/07-0081</v>
          </cell>
          <cell r="H15926" t="str">
            <v>201803-S0016, 201806-S0027, 201711-S0002, 201804-S0025</v>
          </cell>
          <cell r="I15926" t="str">
            <v>F</v>
          </cell>
          <cell r="J15926">
            <v>16940.94</v>
          </cell>
          <cell r="K15926">
            <v>16940.94</v>
          </cell>
          <cell r="L15926">
            <v>50822.82</v>
          </cell>
          <cell r="M15926" t="str">
            <v>F</v>
          </cell>
          <cell r="N15926">
            <v>3</v>
          </cell>
        </row>
        <row r="15927">
          <cell r="F15927" t="str">
            <v>TCNU1939149</v>
          </cell>
          <cell r="G15927" t="str">
            <v>GR-2018/07-0036</v>
          </cell>
          <cell r="H15927" t="str">
            <v>201802-S0006</v>
          </cell>
          <cell r="I15927" t="str">
            <v>F</v>
          </cell>
          <cell r="J15927">
            <v>23359.69</v>
          </cell>
          <cell r="K15927">
            <v>23359.69</v>
          </cell>
          <cell r="L15927">
            <v>23359.69</v>
          </cell>
          <cell r="M15927" t="str">
            <v>F</v>
          </cell>
          <cell r="N15927">
            <v>1</v>
          </cell>
        </row>
        <row r="15928">
          <cell r="F15928" t="str">
            <v>TCNU1939149</v>
          </cell>
          <cell r="G15928" t="str">
            <v>GR-2018/07-0035</v>
          </cell>
          <cell r="H15928" t="str">
            <v>POO201803004</v>
          </cell>
          <cell r="I15928" t="str">
            <v>F</v>
          </cell>
          <cell r="J15928">
            <v>34604</v>
          </cell>
          <cell r="K15928">
            <v>34604</v>
          </cell>
          <cell r="L15928">
            <v>34604</v>
          </cell>
          <cell r="M15928" t="str">
            <v>F</v>
          </cell>
          <cell r="N15928">
            <v>1</v>
          </cell>
        </row>
        <row r="15929">
          <cell r="G15929" t="str">
            <v>SPO-2019/01-0095</v>
          </cell>
        </row>
        <row r="15929">
          <cell r="I15929" t="str">
            <v>F</v>
          </cell>
          <cell r="J15929">
            <v>2925.02</v>
          </cell>
          <cell r="K15929">
            <v>2925.02</v>
          </cell>
          <cell r="L15929">
            <v>8775.06</v>
          </cell>
          <cell r="M15929" t="str">
            <v>F</v>
          </cell>
          <cell r="N15929">
            <v>3</v>
          </cell>
        </row>
        <row r="15930">
          <cell r="G15930" t="str">
            <v>SPO-2018/07-0032</v>
          </cell>
        </row>
        <row r="15930">
          <cell r="I15930" t="str">
            <v>F</v>
          </cell>
          <cell r="J15930">
            <v>0</v>
          </cell>
          <cell r="K15930">
            <v>0</v>
          </cell>
          <cell r="L15930">
            <v>0</v>
          </cell>
          <cell r="M15930" t="str">
            <v>F</v>
          </cell>
          <cell r="N15930">
            <v>3</v>
          </cell>
        </row>
        <row r="15931">
          <cell r="G15931" t="str">
            <v>SPO-2018/08-0034</v>
          </cell>
        </row>
        <row r="15931">
          <cell r="I15931" t="str">
            <v>F</v>
          </cell>
          <cell r="J15931">
            <v>10424.6</v>
          </cell>
          <cell r="K15931">
            <v>10424.6</v>
          </cell>
          <cell r="L15931">
            <v>31273.8</v>
          </cell>
          <cell r="M15931" t="str">
            <v>F</v>
          </cell>
          <cell r="N15931">
            <v>3</v>
          </cell>
        </row>
        <row r="15932">
          <cell r="F15932" t="str">
            <v>TCNU1939149</v>
          </cell>
          <cell r="G15932" t="str">
            <v>GR-2018/07-0034</v>
          </cell>
          <cell r="H15932" t="str">
            <v>201804-S0013, 201805-S0032, 201804-S0010, 201805-S0013, 201804-S0024, 201804-S0030, 201805-S0004</v>
          </cell>
          <cell r="I15932" t="str">
            <v>F</v>
          </cell>
          <cell r="J15932">
            <v>270790.26</v>
          </cell>
          <cell r="K15932">
            <v>270790.26</v>
          </cell>
          <cell r="L15932">
            <v>270790.26</v>
          </cell>
          <cell r="M15932" t="str">
            <v>F</v>
          </cell>
          <cell r="N15932">
            <v>1</v>
          </cell>
        </row>
        <row r="15933">
          <cell r="G15933" t="str">
            <v>GR-2018/07-0016</v>
          </cell>
        </row>
        <row r="15933">
          <cell r="I15933" t="str">
            <v>F</v>
          </cell>
          <cell r="J15933">
            <v>186.45</v>
          </cell>
          <cell r="K15933">
            <v>186.45</v>
          </cell>
          <cell r="L15933">
            <v>186.45</v>
          </cell>
          <cell r="M15933" t="str">
            <v>T</v>
          </cell>
          <cell r="N15933">
            <v>1</v>
          </cell>
        </row>
        <row r="15934">
          <cell r="G15934" t="str">
            <v>SPO-2018/11-0001, SPO-2018/10-0012, SPO-2018/10-0010, SPO-2018/11-0019, SPO-2018/08-0031</v>
          </cell>
        </row>
        <row r="15934">
          <cell r="I15934" t="str">
            <v>F</v>
          </cell>
          <cell r="J15934">
            <v>0</v>
          </cell>
          <cell r="K15934">
            <v>0</v>
          </cell>
          <cell r="L15934">
            <v>0</v>
          </cell>
          <cell r="M15934" t="str">
            <v>F</v>
          </cell>
          <cell r="N15934">
            <v>3</v>
          </cell>
        </row>
        <row r="15935">
          <cell r="I15935" t="str">
            <v>F</v>
          </cell>
          <cell r="J15935">
            <v>19650</v>
          </cell>
          <cell r="K15935">
            <v>19650</v>
          </cell>
          <cell r="L15935">
            <v>58950</v>
          </cell>
          <cell r="M15935" t="str">
            <v>F</v>
          </cell>
          <cell r="N15935">
            <v>3</v>
          </cell>
        </row>
        <row r="15936">
          <cell r="G15936" t="str">
            <v>GR-2018/07-0015</v>
          </cell>
        </row>
        <row r="15936">
          <cell r="I15936" t="str">
            <v>F</v>
          </cell>
          <cell r="J15936">
            <v>395.56</v>
          </cell>
          <cell r="K15936">
            <v>395.56</v>
          </cell>
          <cell r="L15936">
            <v>395.56</v>
          </cell>
          <cell r="M15936" t="str">
            <v>T</v>
          </cell>
          <cell r="N15936">
            <v>1</v>
          </cell>
        </row>
        <row r="15937">
          <cell r="F15937" t="str">
            <v>JTMU6005257</v>
          </cell>
          <cell r="G15937" t="str">
            <v>GR-2018/07-0022</v>
          </cell>
          <cell r="H15937" t="str">
            <v>201804-S0008, 201805-S0014, 201804-S0009</v>
          </cell>
          <cell r="I15937" t="str">
            <v>F</v>
          </cell>
          <cell r="J15937">
            <v>211163.33</v>
          </cell>
          <cell r="K15937">
            <v>211163.33</v>
          </cell>
          <cell r="L15937">
            <v>211163.33</v>
          </cell>
          <cell r="M15937" t="str">
            <v>F</v>
          </cell>
          <cell r="N15937">
            <v>1</v>
          </cell>
        </row>
        <row r="15938">
          <cell r="F15938" t="str">
            <v>JTMU6005257</v>
          </cell>
          <cell r="G15938" t="str">
            <v>GR-2018/07-0021</v>
          </cell>
          <cell r="H15938" t="str">
            <v>201803-S0035</v>
          </cell>
          <cell r="I15938" t="str">
            <v>F</v>
          </cell>
          <cell r="J15938">
            <v>12210</v>
          </cell>
          <cell r="K15938">
            <v>12210</v>
          </cell>
          <cell r="L15938">
            <v>12210</v>
          </cell>
          <cell r="M15938" t="str">
            <v>F</v>
          </cell>
          <cell r="N15938">
            <v>1</v>
          </cell>
        </row>
        <row r="15939">
          <cell r="G15939" t="str">
            <v>SPO-2018/08-0018</v>
          </cell>
        </row>
        <row r="15939">
          <cell r="I15939" t="str">
            <v>F</v>
          </cell>
          <cell r="J15939">
            <v>10474.99</v>
          </cell>
          <cell r="K15939">
            <v>10474.99</v>
          </cell>
          <cell r="L15939">
            <v>31424.97</v>
          </cell>
          <cell r="M15939" t="str">
            <v>F</v>
          </cell>
          <cell r="N15939">
            <v>3</v>
          </cell>
        </row>
        <row r="15940">
          <cell r="G15940" t="str">
            <v>SPO-2018/08-0015, SPO-2018/07-0028</v>
          </cell>
        </row>
        <row r="15940">
          <cell r="I15940" t="str">
            <v>F</v>
          </cell>
          <cell r="J15940">
            <v>15913.8</v>
          </cell>
          <cell r="K15940">
            <v>15913.8</v>
          </cell>
          <cell r="L15940">
            <v>47741.4</v>
          </cell>
          <cell r="M15940" t="str">
            <v>F</v>
          </cell>
          <cell r="N15940">
            <v>3</v>
          </cell>
        </row>
        <row r="15941">
          <cell r="F15941" t="str">
            <v>BY COURIER 02.7.18</v>
          </cell>
        </row>
        <row r="15941">
          <cell r="H15941" t="str">
            <v>201806-S0013, 201806-S0009</v>
          </cell>
          <cell r="I15941" t="str">
            <v>F</v>
          </cell>
          <cell r="J15941">
            <v>482.35</v>
          </cell>
          <cell r="K15941">
            <v>482.35</v>
          </cell>
          <cell r="L15941">
            <v>1447.05</v>
          </cell>
          <cell r="M15941" t="str">
            <v>F</v>
          </cell>
          <cell r="N15941">
            <v>3</v>
          </cell>
        </row>
        <row r="15942">
          <cell r="I15942" t="str">
            <v>T</v>
          </cell>
          <cell r="J15942">
            <v>993</v>
          </cell>
          <cell r="K15942">
            <v>993</v>
          </cell>
          <cell r="L15942">
            <v>993</v>
          </cell>
          <cell r="M15942" t="str">
            <v>F</v>
          </cell>
          <cell r="N15942">
            <v>1</v>
          </cell>
        </row>
        <row r="15943">
          <cell r="F15943" t="str">
            <v>PCIU8707411</v>
          </cell>
          <cell r="G15943" t="str">
            <v>GR-2018/07-0003</v>
          </cell>
        </row>
        <row r="15943">
          <cell r="I15943" t="str">
            <v>F</v>
          </cell>
          <cell r="J15943">
            <v>446.88</v>
          </cell>
          <cell r="K15943">
            <v>446.88</v>
          </cell>
          <cell r="L15943">
            <v>446.88</v>
          </cell>
          <cell r="M15943" t="str">
            <v>F</v>
          </cell>
          <cell r="N15943">
            <v>1</v>
          </cell>
        </row>
        <row r="15944">
          <cell r="G15944" t="str">
            <v>SPO-2018/08-0030, SPO-2019/01-0005, SPO-2019/04-0034, SPO-2019/01-0097, SPO-2019/03-0021, SPO-2018/10-0012</v>
          </cell>
        </row>
        <row r="15944">
          <cell r="I15944" t="str">
            <v>F</v>
          </cell>
          <cell r="J15944">
            <v>0</v>
          </cell>
          <cell r="K15944">
            <v>0</v>
          </cell>
          <cell r="L15944">
            <v>0</v>
          </cell>
          <cell r="M15944" t="str">
            <v>F</v>
          </cell>
          <cell r="N15944">
            <v>3</v>
          </cell>
        </row>
        <row r="15945">
          <cell r="F15945" t="str">
            <v>TCNU6110248</v>
          </cell>
          <cell r="G15945" t="str">
            <v>GR-2018/07-0077</v>
          </cell>
          <cell r="H15945" t="str">
            <v>POO201803005, 201708-S0071, 201606-S0003, 201802-S0021, 201806-S0009, 201801-S0018, 201804-S0020, 201801-S0017, POO201803002</v>
          </cell>
          <cell r="I15945" t="str">
            <v>F</v>
          </cell>
          <cell r="J15945">
            <v>28518</v>
          </cell>
          <cell r="K15945">
            <v>28518</v>
          </cell>
          <cell r="L15945">
            <v>85554</v>
          </cell>
          <cell r="M15945" t="str">
            <v>F</v>
          </cell>
          <cell r="N15945">
            <v>3</v>
          </cell>
        </row>
        <row r="15946">
          <cell r="F15946" t="str">
            <v>HDMU6768019</v>
          </cell>
          <cell r="G15946" t="str">
            <v>GR-2018/07-0068</v>
          </cell>
          <cell r="H15946" t="str">
            <v>201804-S0018, 201806-S0035, 201805-S0008, 201710-S0062</v>
          </cell>
          <cell r="I15946" t="str">
            <v>F</v>
          </cell>
          <cell r="J15946">
            <v>16569.45</v>
          </cell>
          <cell r="K15946">
            <v>16569.45</v>
          </cell>
          <cell r="L15946">
            <v>49708.35</v>
          </cell>
          <cell r="M15946" t="str">
            <v>F</v>
          </cell>
          <cell r="N15946">
            <v>3</v>
          </cell>
        </row>
        <row r="15947">
          <cell r="F15947" t="str">
            <v>CAIU8425148</v>
          </cell>
          <cell r="G15947" t="str">
            <v>GR-2018/07-0056</v>
          </cell>
          <cell r="H15947" t="str">
            <v>201806-S0035, 201804-S0002, 201712-S0040, 201806-S0004, 201804-S0018</v>
          </cell>
          <cell r="I15947" t="str">
            <v>F</v>
          </cell>
          <cell r="J15947">
            <v>19848.17</v>
          </cell>
          <cell r="K15947">
            <v>19848.17</v>
          </cell>
          <cell r="L15947">
            <v>59544.51</v>
          </cell>
          <cell r="M15947" t="str">
            <v>F</v>
          </cell>
          <cell r="N15947">
            <v>3</v>
          </cell>
        </row>
        <row r="15948">
          <cell r="G15948" t="str">
            <v>GR-2018/07-0014</v>
          </cell>
        </row>
        <row r="15948">
          <cell r="I15948" t="str">
            <v>F</v>
          </cell>
          <cell r="J15948">
            <v>2000.02</v>
          </cell>
          <cell r="K15948">
            <v>2000.02</v>
          </cell>
          <cell r="L15948">
            <v>2000.02</v>
          </cell>
          <cell r="M15948" t="str">
            <v>F</v>
          </cell>
          <cell r="N15948">
            <v>1</v>
          </cell>
        </row>
        <row r="15949">
          <cell r="F15949" t="str">
            <v>GLDU9978960</v>
          </cell>
          <cell r="G15949" t="str">
            <v>GR-2018/07-0067</v>
          </cell>
          <cell r="H15949" t="str">
            <v>201806-S0035, 201712-S0040</v>
          </cell>
          <cell r="I15949" t="str">
            <v>F</v>
          </cell>
          <cell r="J15949">
            <v>18431.78</v>
          </cell>
          <cell r="K15949">
            <v>18431.78</v>
          </cell>
          <cell r="L15949">
            <v>55295.34</v>
          </cell>
          <cell r="M15949" t="str">
            <v>F</v>
          </cell>
          <cell r="N15949">
            <v>3</v>
          </cell>
        </row>
        <row r="15950">
          <cell r="G15950" t="str">
            <v>SPO-2019/01-0028, SPO-2019/05-0057, SPO-2018/11-0037, SPO-2019/01-0073, SPO-2019/05-0021, SPO-2018/11-0013, SPO-2019/04-0033</v>
          </cell>
        </row>
        <row r="15950">
          <cell r="I15950" t="str">
            <v>F</v>
          </cell>
          <cell r="J15950">
            <v>287119.75</v>
          </cell>
          <cell r="K15950">
            <v>287119.75</v>
          </cell>
          <cell r="L15950">
            <v>861359.25</v>
          </cell>
          <cell r="M15950" t="str">
            <v>F</v>
          </cell>
          <cell r="N15950">
            <v>3</v>
          </cell>
        </row>
        <row r="15951">
          <cell r="G15951" t="str">
            <v>SPO-2018/10-0010, SPO-2018/12-0006, SPO-2019/01-0020, SPO-2018/11-0015</v>
          </cell>
        </row>
        <row r="15951">
          <cell r="I15951" t="str">
            <v>F</v>
          </cell>
          <cell r="J15951">
            <v>304322.4</v>
          </cell>
          <cell r="K15951">
            <v>304322.4</v>
          </cell>
          <cell r="L15951">
            <v>912967.2</v>
          </cell>
          <cell r="M15951" t="str">
            <v>F</v>
          </cell>
          <cell r="N15951">
            <v>3</v>
          </cell>
        </row>
        <row r="15952">
          <cell r="G15952" t="str">
            <v>GR-2018/07-0006</v>
          </cell>
        </row>
        <row r="15952">
          <cell r="I15952" t="str">
            <v>F</v>
          </cell>
          <cell r="J15952">
            <v>246.4</v>
          </cell>
          <cell r="K15952">
            <v>246.4</v>
          </cell>
          <cell r="L15952">
            <v>246.4</v>
          </cell>
          <cell r="M15952" t="str">
            <v>T</v>
          </cell>
          <cell r="N15952">
            <v>1</v>
          </cell>
        </row>
        <row r="15953">
          <cell r="G15953" t="str">
            <v>SPO-2018/08-0022</v>
          </cell>
        </row>
        <row r="15953">
          <cell r="I15953" t="str">
            <v>F</v>
          </cell>
          <cell r="J15953">
            <v>0</v>
          </cell>
          <cell r="K15953">
            <v>0</v>
          </cell>
          <cell r="L15953">
            <v>0</v>
          </cell>
          <cell r="M15953" t="str">
            <v>F</v>
          </cell>
          <cell r="N15953">
            <v>3</v>
          </cell>
        </row>
        <row r="15954">
          <cell r="I15954" t="str">
            <v>F</v>
          </cell>
          <cell r="J15954">
            <v>6354</v>
          </cell>
          <cell r="K15954">
            <v>6354</v>
          </cell>
          <cell r="L15954">
            <v>19062</v>
          </cell>
          <cell r="M15954" t="str">
            <v>F</v>
          </cell>
          <cell r="N15954">
            <v>3</v>
          </cell>
        </row>
        <row r="15955">
          <cell r="I15955" t="str">
            <v>F</v>
          </cell>
          <cell r="J15955">
            <v>6972</v>
          </cell>
          <cell r="K15955">
            <v>6972</v>
          </cell>
          <cell r="L15955">
            <v>20916</v>
          </cell>
          <cell r="M15955" t="str">
            <v>F</v>
          </cell>
          <cell r="N15955">
            <v>3</v>
          </cell>
        </row>
        <row r="15956">
          <cell r="F15956" t="str">
            <v>FCIU8867045</v>
          </cell>
          <cell r="G15956" t="str">
            <v>GR-2018/07-0025</v>
          </cell>
          <cell r="H15956" t="str">
            <v>201806-S0003, 201806-S0012, 201806-S0018, 201804-S0001, 201805-S0018</v>
          </cell>
          <cell r="I15956" t="str">
            <v>F</v>
          </cell>
          <cell r="J15956">
            <v>22240.01</v>
          </cell>
          <cell r="K15956">
            <v>22240.01</v>
          </cell>
          <cell r="L15956">
            <v>66720.03</v>
          </cell>
          <cell r="M15956" t="str">
            <v>F</v>
          </cell>
          <cell r="N15956">
            <v>3</v>
          </cell>
        </row>
        <row r="15957">
          <cell r="F15957" t="str">
            <v>DFSU6949467</v>
          </cell>
          <cell r="G15957" t="str">
            <v>GR-2018/07-0033</v>
          </cell>
          <cell r="H15957" t="str">
            <v>201802-S0007, 201712-S0039, 201801-S0038, 201803-S0022, 201806-S0003, 201806-S0001, PO-2018/06-0041, 201804-S0022, 201806-S0012, 201710-S0047, 201711-S0123, POO201712002, 201803-S0025, 201711-S0115</v>
          </cell>
          <cell r="I15957" t="str">
            <v>F</v>
          </cell>
          <cell r="J15957">
            <v>25391.54</v>
          </cell>
          <cell r="K15957">
            <v>25391.54</v>
          </cell>
          <cell r="L15957">
            <v>76174.62</v>
          </cell>
          <cell r="M15957" t="str">
            <v>F</v>
          </cell>
          <cell r="N15957">
            <v>3</v>
          </cell>
        </row>
        <row r="15958">
          <cell r="G15958" t="str">
            <v>SPO-2018/11-0002, SPO-2019/01-0052, SPO-2019/05-0042, SPO-2018/10-0011, SPO-2018/12-0009, SPO-2019/05-0017</v>
          </cell>
        </row>
        <row r="15958">
          <cell r="I15958" t="str">
            <v>F</v>
          </cell>
          <cell r="J15958">
            <v>113383.2</v>
          </cell>
          <cell r="K15958">
            <v>113383.2</v>
          </cell>
          <cell r="L15958">
            <v>113383.2</v>
          </cell>
          <cell r="M15958" t="str">
            <v>F</v>
          </cell>
          <cell r="N15958">
            <v>1</v>
          </cell>
        </row>
        <row r="15959">
          <cell r="F15959" t="str">
            <v>TCNU3983325</v>
          </cell>
          <cell r="G15959" t="str">
            <v>GR-2018/07-0005</v>
          </cell>
        </row>
        <row r="15959">
          <cell r="I15959" t="str">
            <v>F</v>
          </cell>
          <cell r="J15959">
            <v>16247.07</v>
          </cell>
          <cell r="K15959">
            <v>16247.07</v>
          </cell>
          <cell r="L15959">
            <v>16247.07</v>
          </cell>
          <cell r="M15959" t="str">
            <v>F</v>
          </cell>
          <cell r="N15959">
            <v>1</v>
          </cell>
        </row>
        <row r="15960">
          <cell r="G15960" t="str">
            <v>SPO-2018/08-0018</v>
          </cell>
        </row>
        <row r="15960">
          <cell r="I15960" t="str">
            <v>F</v>
          </cell>
          <cell r="J15960">
            <v>0</v>
          </cell>
          <cell r="K15960">
            <v>0</v>
          </cell>
          <cell r="L15960">
            <v>0</v>
          </cell>
          <cell r="M15960" t="str">
            <v>F</v>
          </cell>
          <cell r="N15960">
            <v>3</v>
          </cell>
        </row>
        <row r="15961">
          <cell r="G15961" t="str">
            <v>GR-2018/07-0007</v>
          </cell>
        </row>
        <row r="15961">
          <cell r="I15961" t="str">
            <v>F</v>
          </cell>
          <cell r="J15961">
            <v>276.3</v>
          </cell>
          <cell r="K15961">
            <v>276.3</v>
          </cell>
          <cell r="L15961">
            <v>276.3</v>
          </cell>
          <cell r="M15961" t="str">
            <v>F</v>
          </cell>
          <cell r="N15961">
            <v>1</v>
          </cell>
        </row>
        <row r="15962">
          <cell r="F15962" t="str">
            <v>BSIU9284559</v>
          </cell>
          <cell r="G15962" t="str">
            <v>GR-2018/06-0099</v>
          </cell>
          <cell r="H15962" t="str">
            <v>201803-S0039, 201803-S0071</v>
          </cell>
          <cell r="I15962" t="str">
            <v>F</v>
          </cell>
          <cell r="J15962">
            <v>25222.05</v>
          </cell>
          <cell r="K15962">
            <v>25222.05</v>
          </cell>
          <cell r="L15962">
            <v>25222.05</v>
          </cell>
          <cell r="M15962" t="str">
            <v>F</v>
          </cell>
          <cell r="N15962">
            <v>1</v>
          </cell>
        </row>
        <row r="15963">
          <cell r="F15963" t="str">
            <v>BSIU9284559</v>
          </cell>
          <cell r="G15963" t="str">
            <v>GR-2018/06-0098</v>
          </cell>
          <cell r="H15963" t="str">
            <v>201803-S0036, 201803-S0037, 201803-S0069, 201803-S0009</v>
          </cell>
          <cell r="I15963" t="str">
            <v>F</v>
          </cell>
          <cell r="J15963">
            <v>89621.62</v>
          </cell>
          <cell r="K15963">
            <v>89621.62</v>
          </cell>
          <cell r="L15963">
            <v>89621.62</v>
          </cell>
          <cell r="M15963" t="str">
            <v>F</v>
          </cell>
          <cell r="N15963">
            <v>1</v>
          </cell>
        </row>
        <row r="15964">
          <cell r="F15964" t="str">
            <v>BSIU9284559</v>
          </cell>
          <cell r="G15964" t="str">
            <v>GR-2018/06-0097</v>
          </cell>
          <cell r="H15964" t="str">
            <v>201712-S0086, PO-2018/04-0059, 201803-S0041</v>
          </cell>
          <cell r="I15964" t="str">
            <v>F</v>
          </cell>
          <cell r="J15964">
            <v>36363.98</v>
          </cell>
          <cell r="K15964">
            <v>36363.98</v>
          </cell>
          <cell r="L15964">
            <v>36363.98</v>
          </cell>
          <cell r="M15964" t="str">
            <v>F</v>
          </cell>
          <cell r="N15964">
            <v>1</v>
          </cell>
        </row>
        <row r="15965">
          <cell r="F15965" t="str">
            <v>BSIU9284559</v>
          </cell>
          <cell r="G15965" t="str">
            <v>GR-2018/06-0096</v>
          </cell>
          <cell r="H15965" t="str">
            <v>201803-S0080</v>
          </cell>
          <cell r="I15965" t="str">
            <v>F</v>
          </cell>
          <cell r="J15965">
            <v>12932.44</v>
          </cell>
          <cell r="K15965">
            <v>12932.44</v>
          </cell>
          <cell r="L15965">
            <v>12932.44</v>
          </cell>
          <cell r="M15965" t="str">
            <v>F</v>
          </cell>
          <cell r="N15965">
            <v>1</v>
          </cell>
        </row>
        <row r="15966">
          <cell r="I15966" t="str">
            <v>T</v>
          </cell>
          <cell r="J15966">
            <v>4609.5</v>
          </cell>
          <cell r="K15966">
            <v>4609.5</v>
          </cell>
          <cell r="L15966">
            <v>13828.5</v>
          </cell>
          <cell r="M15966" t="str">
            <v>F</v>
          </cell>
          <cell r="N15966">
            <v>3</v>
          </cell>
        </row>
        <row r="15967">
          <cell r="F15967" t="str">
            <v>BSIU9284559</v>
          </cell>
          <cell r="G15967" t="str">
            <v>GR-2018/06-0095</v>
          </cell>
          <cell r="H15967" t="str">
            <v>201804-S0023, 201805-S0025, 201802-S0011, 201805-S0020, 201805-S0006, 201805-S0035, 201803-S0078, 201803-S0028, 201806-S0016, 201801-S0034, 201805-S0028</v>
          </cell>
          <cell r="I15967" t="str">
            <v>F</v>
          </cell>
          <cell r="J15967">
            <v>101883.59</v>
          </cell>
          <cell r="K15967">
            <v>101883.59</v>
          </cell>
          <cell r="L15967">
            <v>101883.59</v>
          </cell>
          <cell r="M15967" t="str">
            <v>F</v>
          </cell>
          <cell r="N15967">
            <v>1</v>
          </cell>
        </row>
        <row r="15968">
          <cell r="I15968" t="str">
            <v>F</v>
          </cell>
          <cell r="J15968">
            <v>0</v>
          </cell>
          <cell r="K15968">
            <v>0</v>
          </cell>
          <cell r="L15968">
            <v>0</v>
          </cell>
          <cell r="M15968" t="str">
            <v>F</v>
          </cell>
          <cell r="N15968">
            <v>3</v>
          </cell>
        </row>
        <row r="15969">
          <cell r="F15969" t="str">
            <v>BSIU9284559</v>
          </cell>
          <cell r="G15969" t="str">
            <v>GR-2018/06-0094</v>
          </cell>
          <cell r="H15969" t="str">
            <v>201805-S0002</v>
          </cell>
          <cell r="I15969" t="str">
            <v>F</v>
          </cell>
          <cell r="J15969">
            <v>51593.38</v>
          </cell>
          <cell r="K15969">
            <v>51593.38</v>
          </cell>
          <cell r="L15969">
            <v>51593.38</v>
          </cell>
          <cell r="M15969" t="str">
            <v>F</v>
          </cell>
          <cell r="N15969">
            <v>1</v>
          </cell>
        </row>
        <row r="15970">
          <cell r="F15970" t="str">
            <v>BSIU9284559</v>
          </cell>
          <cell r="G15970" t="str">
            <v>GR-2018/06-0093</v>
          </cell>
        </row>
        <row r="15970">
          <cell r="I15970" t="str">
            <v>F</v>
          </cell>
          <cell r="J15970">
            <v>14225.72</v>
          </cell>
          <cell r="K15970">
            <v>14225.72</v>
          </cell>
          <cell r="L15970">
            <v>14225.72</v>
          </cell>
          <cell r="M15970" t="str">
            <v>F</v>
          </cell>
          <cell r="N15970">
            <v>1</v>
          </cell>
        </row>
        <row r="15971">
          <cell r="F15971" t="str">
            <v>BSIU9284559</v>
          </cell>
          <cell r="G15971" t="str">
            <v>GR-2018/06-0092</v>
          </cell>
          <cell r="H15971" t="str">
            <v>201803-S0020</v>
          </cell>
          <cell r="I15971" t="str">
            <v>F</v>
          </cell>
          <cell r="J15971">
            <v>43999</v>
          </cell>
          <cell r="K15971">
            <v>43999</v>
          </cell>
          <cell r="L15971">
            <v>43999</v>
          </cell>
          <cell r="M15971" t="str">
            <v>F</v>
          </cell>
          <cell r="N15971">
            <v>1</v>
          </cell>
        </row>
        <row r="15972">
          <cell r="F15972" t="str">
            <v>BSIU9284559</v>
          </cell>
          <cell r="G15972" t="str">
            <v>GR-2018/06-0091</v>
          </cell>
          <cell r="H15972" t="str">
            <v>201805-S0021, 201712-S0022</v>
          </cell>
          <cell r="I15972" t="str">
            <v>F</v>
          </cell>
          <cell r="J15972">
            <v>19475.48</v>
          </cell>
          <cell r="K15972">
            <v>19475.48</v>
          </cell>
          <cell r="L15972">
            <v>19475.48</v>
          </cell>
          <cell r="M15972" t="str">
            <v>F</v>
          </cell>
          <cell r="N15972">
            <v>1</v>
          </cell>
        </row>
        <row r="15973">
          <cell r="F15973" t="str">
            <v>BSIU9312687</v>
          </cell>
          <cell r="G15973" t="str">
            <v>GR-2018/07-0078</v>
          </cell>
          <cell r="H15973" t="str">
            <v>201708-S0071, 201806-S0009, 201804-S0020, 201801-S0009, 201712-S0067, 201801-S0018, 201710-S0003, POO201803002, 201710-S0018, 201802-S0021</v>
          </cell>
          <cell r="I15973" t="str">
            <v>F</v>
          </cell>
          <cell r="J15973">
            <v>36932</v>
          </cell>
          <cell r="K15973">
            <v>36932</v>
          </cell>
          <cell r="L15973">
            <v>110796</v>
          </cell>
          <cell r="M15973" t="str">
            <v>F</v>
          </cell>
          <cell r="N15973">
            <v>3</v>
          </cell>
        </row>
        <row r="15974">
          <cell r="F15974" t="str">
            <v>BSIU9212219</v>
          </cell>
          <cell r="G15974" t="str">
            <v>GR-2018/07-0079</v>
          </cell>
          <cell r="H15974" t="str">
            <v>201708-S0071, 201801-S0009, 201801-S0017</v>
          </cell>
          <cell r="I15974" t="str">
            <v>F</v>
          </cell>
          <cell r="J15974">
            <v>28950</v>
          </cell>
          <cell r="K15974">
            <v>28950</v>
          </cell>
          <cell r="L15974">
            <v>86850</v>
          </cell>
          <cell r="M15974" t="str">
            <v>F</v>
          </cell>
          <cell r="N15974">
            <v>3</v>
          </cell>
        </row>
        <row r="15975">
          <cell r="G15975" t="str">
            <v>GR-2018/07-0009</v>
          </cell>
        </row>
        <row r="15975">
          <cell r="I15975" t="str">
            <v>F</v>
          </cell>
          <cell r="J15975">
            <v>879.59</v>
          </cell>
          <cell r="K15975">
            <v>879.59</v>
          </cell>
          <cell r="L15975">
            <v>879.59</v>
          </cell>
          <cell r="M15975" t="str">
            <v>T</v>
          </cell>
          <cell r="N15975">
            <v>1</v>
          </cell>
        </row>
        <row r="15976">
          <cell r="G15976" t="str">
            <v>SPO-2018/08-0035, SPO-2018/07-0018, SPO-2018/08-0007</v>
          </cell>
        </row>
        <row r="15976">
          <cell r="I15976" t="str">
            <v>F</v>
          </cell>
          <cell r="J15976">
            <v>110084.66</v>
          </cell>
          <cell r="K15976">
            <v>110084.66</v>
          </cell>
          <cell r="L15976">
            <v>330253.98</v>
          </cell>
          <cell r="M15976" t="str">
            <v>F</v>
          </cell>
          <cell r="N15976">
            <v>3</v>
          </cell>
        </row>
        <row r="15977">
          <cell r="G15977" t="str">
            <v>SPO-2018/08-0022, SPO-2019/06-0009</v>
          </cell>
        </row>
        <row r="15977">
          <cell r="I15977" t="str">
            <v>F</v>
          </cell>
          <cell r="J15977">
            <v>42138</v>
          </cell>
          <cell r="K15977">
            <v>42138</v>
          </cell>
          <cell r="L15977">
            <v>126414</v>
          </cell>
          <cell r="M15977" t="str">
            <v>F</v>
          </cell>
          <cell r="N15977">
            <v>3</v>
          </cell>
        </row>
        <row r="15978">
          <cell r="G15978" t="str">
            <v>GR-2018/07-0001</v>
          </cell>
        </row>
        <row r="15978">
          <cell r="I15978" t="str">
            <v>F</v>
          </cell>
          <cell r="J15978">
            <v>2547.53</v>
          </cell>
          <cell r="K15978">
            <v>2547.53</v>
          </cell>
          <cell r="L15978">
            <v>2547.53</v>
          </cell>
          <cell r="M15978" t="str">
            <v>T</v>
          </cell>
          <cell r="N15978">
            <v>1</v>
          </cell>
        </row>
        <row r="15979">
          <cell r="G15979" t="str">
            <v>GR-2018/07-0008</v>
          </cell>
        </row>
        <row r="15979">
          <cell r="I15979" t="str">
            <v>F</v>
          </cell>
          <cell r="J15979">
            <v>4376.2</v>
          </cell>
          <cell r="K15979">
            <v>4376.2</v>
          </cell>
          <cell r="L15979">
            <v>4376.2</v>
          </cell>
          <cell r="M15979" t="str">
            <v>T</v>
          </cell>
          <cell r="N15979">
            <v>1</v>
          </cell>
        </row>
        <row r="15980">
          <cell r="F15980" t="str">
            <v>TGBU6219774</v>
          </cell>
          <cell r="G15980" t="str">
            <v>GR-2018/07-0023</v>
          </cell>
          <cell r="H15980" t="str">
            <v>201804-S0031, 201803-S0005</v>
          </cell>
          <cell r="I15980" t="str">
            <v>F</v>
          </cell>
          <cell r="J15980">
            <v>140117.65</v>
          </cell>
          <cell r="K15980">
            <v>140117.65</v>
          </cell>
          <cell r="L15980">
            <v>140117.65</v>
          </cell>
          <cell r="M15980" t="str">
            <v>F</v>
          </cell>
          <cell r="N15980">
            <v>1</v>
          </cell>
        </row>
        <row r="15981">
          <cell r="G15981" t="str">
            <v>SPO-2018/08-0005</v>
          </cell>
        </row>
        <row r="15981">
          <cell r="I15981" t="str">
            <v>F</v>
          </cell>
          <cell r="J15981">
            <v>102924.76</v>
          </cell>
          <cell r="K15981">
            <v>102924.76</v>
          </cell>
          <cell r="L15981">
            <v>308774.28</v>
          </cell>
          <cell r="M15981" t="str">
            <v>F</v>
          </cell>
          <cell r="N15981">
            <v>3</v>
          </cell>
        </row>
        <row r="15982">
          <cell r="G15982" t="str">
            <v>SPO-2018/10-0011, SPO-2018/08-0039, SPO-2019/01-0052, SPO-2018/11-0002</v>
          </cell>
        </row>
        <row r="15982">
          <cell r="I15982" t="str">
            <v>F</v>
          </cell>
          <cell r="J15982">
            <v>24990</v>
          </cell>
          <cell r="K15982">
            <v>24990</v>
          </cell>
          <cell r="L15982">
            <v>74970</v>
          </cell>
          <cell r="M15982" t="str">
            <v>F</v>
          </cell>
          <cell r="N15982">
            <v>3</v>
          </cell>
        </row>
        <row r="15983">
          <cell r="F15983" t="str">
            <v>TGBU6219199</v>
          </cell>
          <cell r="G15983" t="str">
            <v>GR-2018/07-0013</v>
          </cell>
          <cell r="H15983" t="str">
            <v>201805-S0024, 201804-S0031, 201803-S0005</v>
          </cell>
          <cell r="I15983" t="str">
            <v>F</v>
          </cell>
          <cell r="J15983">
            <v>108479.41</v>
          </cell>
          <cell r="K15983">
            <v>108479.41</v>
          </cell>
          <cell r="L15983">
            <v>108479.41</v>
          </cell>
          <cell r="M15983" t="str">
            <v>F</v>
          </cell>
          <cell r="N15983">
            <v>1</v>
          </cell>
        </row>
        <row r="15984">
          <cell r="G15984" t="str">
            <v>GR-2018/06-0090</v>
          </cell>
        </row>
        <row r="15984">
          <cell r="I15984" t="str">
            <v>F</v>
          </cell>
          <cell r="J15984">
            <v>70.56</v>
          </cell>
          <cell r="K15984">
            <v>70.56</v>
          </cell>
          <cell r="L15984">
            <v>70.56</v>
          </cell>
          <cell r="M15984" t="str">
            <v>F</v>
          </cell>
          <cell r="N15984">
            <v>1</v>
          </cell>
        </row>
        <row r="15985">
          <cell r="G15985" t="str">
            <v>SPO-2019/01-0020</v>
          </cell>
        </row>
        <row r="15985">
          <cell r="I15985" t="str">
            <v>F</v>
          </cell>
          <cell r="J15985">
            <v>0</v>
          </cell>
          <cell r="K15985">
            <v>0</v>
          </cell>
          <cell r="L15985">
            <v>0</v>
          </cell>
          <cell r="M15985" t="str">
            <v>F</v>
          </cell>
          <cell r="N15985">
            <v>3</v>
          </cell>
        </row>
        <row r="15986">
          <cell r="G15986" t="str">
            <v>SPO-2018/11-0019</v>
          </cell>
        </row>
        <row r="15986">
          <cell r="I15986" t="str">
            <v>F</v>
          </cell>
          <cell r="J15986">
            <v>49.3</v>
          </cell>
          <cell r="K15986">
            <v>49.3</v>
          </cell>
          <cell r="L15986">
            <v>147.9</v>
          </cell>
          <cell r="M15986" t="str">
            <v>F</v>
          </cell>
          <cell r="N15986">
            <v>3</v>
          </cell>
        </row>
        <row r="15987">
          <cell r="F15987" t="str">
            <v>DFSU6818024</v>
          </cell>
          <cell r="G15987" t="str">
            <v>GR-2018/06-0103</v>
          </cell>
        </row>
        <row r="15987">
          <cell r="I15987" t="str">
            <v>F</v>
          </cell>
          <cell r="J15987">
            <v>6052.83</v>
          </cell>
          <cell r="K15987">
            <v>6052.83</v>
          </cell>
          <cell r="L15987">
            <v>6052.83</v>
          </cell>
          <cell r="M15987" t="str">
            <v>F</v>
          </cell>
          <cell r="N15987">
            <v>1</v>
          </cell>
        </row>
        <row r="15988">
          <cell r="G15988" t="str">
            <v>SPO-2018/12-0023</v>
          </cell>
        </row>
        <row r="15988">
          <cell r="I15988" t="str">
            <v>F</v>
          </cell>
          <cell r="J15988">
            <v>41040</v>
          </cell>
          <cell r="K15988">
            <v>41040</v>
          </cell>
          <cell r="L15988">
            <v>123120</v>
          </cell>
          <cell r="M15988" t="str">
            <v>F</v>
          </cell>
          <cell r="N15988">
            <v>3</v>
          </cell>
        </row>
        <row r="15989">
          <cell r="G15989" t="str">
            <v>SPO-2018/08-0018</v>
          </cell>
        </row>
        <row r="15989">
          <cell r="I15989" t="str">
            <v>F</v>
          </cell>
          <cell r="J15989">
            <v>10261</v>
          </cell>
          <cell r="K15989">
            <v>10261</v>
          </cell>
          <cell r="L15989">
            <v>30783</v>
          </cell>
          <cell r="M15989" t="str">
            <v>F</v>
          </cell>
          <cell r="N15989">
            <v>3</v>
          </cell>
        </row>
        <row r="15990">
          <cell r="G15990" t="str">
            <v>GR-2018/06-0087</v>
          </cell>
        </row>
        <row r="15990">
          <cell r="I15990" t="str">
            <v>F</v>
          </cell>
          <cell r="J15990">
            <v>179.62</v>
          </cell>
          <cell r="K15990">
            <v>179.62</v>
          </cell>
          <cell r="L15990">
            <v>179.62</v>
          </cell>
          <cell r="M15990" t="str">
            <v>F</v>
          </cell>
          <cell r="N15990">
            <v>1</v>
          </cell>
        </row>
        <row r="15991">
          <cell r="G15991" t="str">
            <v>GR-2018/06-0088</v>
          </cell>
        </row>
        <row r="15991">
          <cell r="I15991" t="str">
            <v>F</v>
          </cell>
          <cell r="J15991">
            <v>35</v>
          </cell>
          <cell r="K15991">
            <v>35</v>
          </cell>
          <cell r="L15991">
            <v>35</v>
          </cell>
          <cell r="M15991" t="str">
            <v>T</v>
          </cell>
          <cell r="N15991">
            <v>1</v>
          </cell>
        </row>
        <row r="15992">
          <cell r="I15992" t="str">
            <v>F</v>
          </cell>
          <cell r="J15992">
            <v>1466.88</v>
          </cell>
          <cell r="K15992">
            <v>1466.88</v>
          </cell>
          <cell r="L15992">
            <v>4400.64</v>
          </cell>
          <cell r="M15992" t="str">
            <v>F</v>
          </cell>
          <cell r="N15992">
            <v>3</v>
          </cell>
        </row>
        <row r="15993">
          <cell r="F15993" t="str">
            <v>TGHU1712922</v>
          </cell>
          <cell r="G15993" t="str">
            <v>GR-2018/06-0062</v>
          </cell>
          <cell r="H15993" t="str">
            <v>201711-S0109, 201803-S0052, 201805-S0009, 201802-S0021, 201712-S0066, 201702-S0007-PDT, POO201803005, POO201803002, 201801-S0037, 201803-S0043, 201801-S0018, 201805-S0019, 201803-S0040, 201802-S0008, 201711-S0018, 201707-S0025, 201801-S0017, 201804-S0020</v>
          </cell>
          <cell r="I15993" t="str">
            <v>F</v>
          </cell>
          <cell r="J15993">
            <v>60706.91</v>
          </cell>
          <cell r="K15993">
            <v>60706.91</v>
          </cell>
          <cell r="L15993">
            <v>182120.73</v>
          </cell>
          <cell r="M15993" t="str">
            <v>F</v>
          </cell>
          <cell r="N15993">
            <v>3</v>
          </cell>
        </row>
        <row r="15994">
          <cell r="G15994" t="str">
            <v>GR-2018/06-0086</v>
          </cell>
        </row>
        <row r="15994">
          <cell r="I15994" t="str">
            <v>F</v>
          </cell>
          <cell r="J15994">
            <v>2269.12</v>
          </cell>
          <cell r="K15994">
            <v>2269.12</v>
          </cell>
          <cell r="L15994">
            <v>2269.12</v>
          </cell>
          <cell r="M15994" t="str">
            <v>T</v>
          </cell>
          <cell r="N15994">
            <v>1</v>
          </cell>
        </row>
        <row r="15995">
          <cell r="F15995" t="str">
            <v>TEMU4840397</v>
          </cell>
          <cell r="G15995" t="str">
            <v>GR-2018/06-0051</v>
          </cell>
          <cell r="H15995" t="str">
            <v>201804-S0011, 201805-S0029, 201804-S0012</v>
          </cell>
          <cell r="I15995" t="str">
            <v>F</v>
          </cell>
          <cell r="J15995">
            <v>229880.61</v>
          </cell>
          <cell r="K15995">
            <v>229880.61</v>
          </cell>
          <cell r="L15995">
            <v>229880.61</v>
          </cell>
          <cell r="M15995" t="str">
            <v>F</v>
          </cell>
          <cell r="N15995">
            <v>1</v>
          </cell>
        </row>
        <row r="15996">
          <cell r="G15996" t="str">
            <v>SPO-2018/07-0036</v>
          </cell>
        </row>
        <row r="15996">
          <cell r="I15996" t="str">
            <v>F</v>
          </cell>
          <cell r="J15996">
            <v>294.19</v>
          </cell>
          <cell r="K15996">
            <v>294.19</v>
          </cell>
          <cell r="L15996">
            <v>882.57</v>
          </cell>
          <cell r="M15996" t="str">
            <v>F</v>
          </cell>
          <cell r="N15996">
            <v>3</v>
          </cell>
        </row>
        <row r="15997">
          <cell r="G15997" t="str">
            <v>GR-2018/06-0085</v>
          </cell>
        </row>
        <row r="15997">
          <cell r="I15997" t="str">
            <v>F</v>
          </cell>
          <cell r="J15997">
            <v>97.08</v>
          </cell>
          <cell r="K15997">
            <v>97.08</v>
          </cell>
          <cell r="L15997">
            <v>97.08</v>
          </cell>
          <cell r="M15997" t="str">
            <v>T</v>
          </cell>
          <cell r="N15997">
            <v>1</v>
          </cell>
        </row>
        <row r="15998">
          <cell r="G15998" t="str">
            <v>SPO-2019/01-0044, SPO-2018/10-0003, SPO-2019/04-0024, SPO-2019/01-0062, SPO-2018/08-0051, SPO-2018/10-0004, SPO-2018/12-0012, SPO-2019/04-0021, SPO-2018/07-0001, SPO-2018/12-0013, SPO-2020/02-0004, SPO-2018/07-0037, SPO-2018/12-0021, SPO-2019/05-0032, SPO-2019/05-0003, SPO-2019/01-0007, SPO-2018/10-0009, SPO-2018/12-0011, SPO-2018/07-0038, SPO-2018/08-0055, SPO-2018/09-0005, SPO-2019/01-0060, SPO-2018/08-0056, SPO-2018/11-0018</v>
          </cell>
        </row>
        <row r="15998">
          <cell r="I15998" t="str">
            <v>F</v>
          </cell>
          <cell r="J15998">
            <v>188019.7</v>
          </cell>
          <cell r="K15998">
            <v>188019.7</v>
          </cell>
          <cell r="L15998">
            <v>564059.1</v>
          </cell>
          <cell r="M15998" t="str">
            <v>F</v>
          </cell>
          <cell r="N15998">
            <v>3</v>
          </cell>
        </row>
        <row r="15999">
          <cell r="G15999" t="str">
            <v>SPO-2018/07-0022</v>
          </cell>
        </row>
        <row r="15999">
          <cell r="I15999" t="str">
            <v>F</v>
          </cell>
          <cell r="J15999">
            <v>0</v>
          </cell>
          <cell r="K15999">
            <v>0</v>
          </cell>
          <cell r="L15999">
            <v>0</v>
          </cell>
          <cell r="M15999" t="str">
            <v>F</v>
          </cell>
          <cell r="N15999">
            <v>3</v>
          </cell>
        </row>
        <row r="16000">
          <cell r="G16000" t="str">
            <v>GR-2018/06-0060</v>
          </cell>
        </row>
        <row r="16000">
          <cell r="I16000" t="str">
            <v>F</v>
          </cell>
          <cell r="J16000">
            <v>373.73</v>
          </cell>
          <cell r="K16000">
            <v>373.73</v>
          </cell>
          <cell r="L16000">
            <v>373.73</v>
          </cell>
          <cell r="M16000" t="str">
            <v>T</v>
          </cell>
          <cell r="N16000">
            <v>1</v>
          </cell>
        </row>
        <row r="16001">
          <cell r="G16001" t="str">
            <v>GR-2018/06-0082</v>
          </cell>
        </row>
        <row r="16001">
          <cell r="I16001" t="str">
            <v>F</v>
          </cell>
          <cell r="J16001">
            <v>158.76</v>
          </cell>
          <cell r="K16001">
            <v>158.76</v>
          </cell>
          <cell r="L16001">
            <v>158.76</v>
          </cell>
          <cell r="M16001" t="str">
            <v>F</v>
          </cell>
          <cell r="N16001">
            <v>1</v>
          </cell>
        </row>
        <row r="16002">
          <cell r="G16002" t="str">
            <v>GR-2018/07-0010</v>
          </cell>
        </row>
        <row r="16002">
          <cell r="I16002" t="str">
            <v>F</v>
          </cell>
          <cell r="J16002">
            <v>3055.1</v>
          </cell>
          <cell r="K16002">
            <v>3055.1</v>
          </cell>
          <cell r="L16002">
            <v>3055.1</v>
          </cell>
          <cell r="M16002" t="str">
            <v>F</v>
          </cell>
          <cell r="N16002">
            <v>1</v>
          </cell>
        </row>
        <row r="16003">
          <cell r="G16003" t="str">
            <v>SPO-2018/10-0013, SPO-2018/07-0030</v>
          </cell>
        </row>
        <row r="16003">
          <cell r="I16003" t="str">
            <v>F</v>
          </cell>
          <cell r="J16003">
            <v>0</v>
          </cell>
          <cell r="K16003">
            <v>0</v>
          </cell>
          <cell r="L16003">
            <v>0</v>
          </cell>
          <cell r="M16003" t="str">
            <v>F</v>
          </cell>
          <cell r="N16003">
            <v>3</v>
          </cell>
        </row>
        <row r="16004">
          <cell r="G16004" t="str">
            <v>GR-2018/06-0059</v>
          </cell>
        </row>
        <row r="16004">
          <cell r="I16004" t="str">
            <v>F</v>
          </cell>
          <cell r="J16004">
            <v>252.6</v>
          </cell>
          <cell r="K16004">
            <v>252.6</v>
          </cell>
          <cell r="L16004">
            <v>252.6</v>
          </cell>
          <cell r="M16004" t="str">
            <v>T</v>
          </cell>
          <cell r="N16004">
            <v>1</v>
          </cell>
        </row>
        <row r="16005">
          <cell r="G16005" t="str">
            <v>SPO-2019/01-0103, SPO-2018/08-0048</v>
          </cell>
        </row>
        <row r="16005">
          <cell r="I16005" t="str">
            <v>F</v>
          </cell>
          <cell r="J16005">
            <v>80128.5</v>
          </cell>
          <cell r="K16005">
            <v>80128.5</v>
          </cell>
          <cell r="L16005">
            <v>240385.5</v>
          </cell>
          <cell r="M16005" t="str">
            <v>F</v>
          </cell>
          <cell r="N16005">
            <v>3</v>
          </cell>
        </row>
        <row r="16006">
          <cell r="G16006" t="str">
            <v>GR-2018/06-0058</v>
          </cell>
        </row>
        <row r="16006">
          <cell r="I16006" t="str">
            <v>F</v>
          </cell>
          <cell r="J16006">
            <v>405.84</v>
          </cell>
          <cell r="K16006">
            <v>405.84</v>
          </cell>
          <cell r="L16006">
            <v>405.84</v>
          </cell>
          <cell r="M16006" t="str">
            <v>T</v>
          </cell>
          <cell r="N16006">
            <v>1</v>
          </cell>
        </row>
        <row r="16007">
          <cell r="G16007" t="str">
            <v>SPO-2018/08-0013, SPO-2018/07-0024</v>
          </cell>
        </row>
        <row r="16007">
          <cell r="I16007" t="str">
            <v>F</v>
          </cell>
          <cell r="J16007">
            <v>24984</v>
          </cell>
          <cell r="K16007">
            <v>24984</v>
          </cell>
          <cell r="L16007">
            <v>74952</v>
          </cell>
          <cell r="M16007" t="str">
            <v>F</v>
          </cell>
          <cell r="N16007">
            <v>3</v>
          </cell>
        </row>
        <row r="16008">
          <cell r="G16008" t="str">
            <v>GR-2018/06-0057</v>
          </cell>
        </row>
        <row r="16008">
          <cell r="I16008" t="str">
            <v>F</v>
          </cell>
          <cell r="J16008">
            <v>2302.46</v>
          </cell>
          <cell r="K16008">
            <v>2302.46</v>
          </cell>
          <cell r="L16008">
            <v>2302.46</v>
          </cell>
          <cell r="M16008" t="str">
            <v>T</v>
          </cell>
          <cell r="N16008">
            <v>1</v>
          </cell>
        </row>
        <row r="16009">
          <cell r="I16009" t="str">
            <v>T</v>
          </cell>
          <cell r="J16009">
            <v>0</v>
          </cell>
          <cell r="K16009">
            <v>0</v>
          </cell>
          <cell r="L16009">
            <v>0</v>
          </cell>
          <cell r="M16009" t="str">
            <v>F</v>
          </cell>
          <cell r="N16009">
            <v>1</v>
          </cell>
        </row>
        <row r="16010">
          <cell r="G16010" t="str">
            <v>GR-2018/06-0056</v>
          </cell>
        </row>
        <row r="16010">
          <cell r="I16010" t="str">
            <v>F</v>
          </cell>
          <cell r="J16010">
            <v>1391.2</v>
          </cell>
          <cell r="K16010">
            <v>1391.2</v>
          </cell>
          <cell r="L16010">
            <v>1391.2</v>
          </cell>
          <cell r="M16010" t="str">
            <v>T</v>
          </cell>
          <cell r="N16010">
            <v>1</v>
          </cell>
        </row>
        <row r="16011">
          <cell r="G16011" t="str">
            <v>GR-2018/06-0089</v>
          </cell>
        </row>
        <row r="16011">
          <cell r="I16011" t="str">
            <v>F</v>
          </cell>
          <cell r="J16011">
            <v>35</v>
          </cell>
          <cell r="K16011">
            <v>35</v>
          </cell>
          <cell r="L16011">
            <v>35</v>
          </cell>
          <cell r="M16011" t="str">
            <v>T</v>
          </cell>
          <cell r="N16011">
            <v>1</v>
          </cell>
        </row>
        <row r="16012">
          <cell r="G16012" t="str">
            <v>GR-2018/06-0065</v>
          </cell>
        </row>
        <row r="16012">
          <cell r="I16012" t="str">
            <v>F</v>
          </cell>
          <cell r="J16012">
            <v>361.6</v>
          </cell>
          <cell r="K16012">
            <v>361.6</v>
          </cell>
          <cell r="L16012">
            <v>361.6</v>
          </cell>
          <cell r="M16012" t="str">
            <v>F</v>
          </cell>
          <cell r="N16012">
            <v>1</v>
          </cell>
        </row>
        <row r="16013">
          <cell r="G16013" t="str">
            <v>GR-2018/12-0072, GR-2018/11-0090, GR-2018/10-0076, GR-2018/10-0073, GR-2018/12-0074, GR-2018/11-0091, GR-2018/10-0072, GR-2018/10-0074, GR-2018/10-0075</v>
          </cell>
        </row>
        <row r="16013">
          <cell r="I16013" t="str">
            <v>F</v>
          </cell>
          <cell r="J16013">
            <v>7495.02</v>
          </cell>
          <cell r="K16013">
            <v>7495.02</v>
          </cell>
          <cell r="L16013">
            <v>7495.02</v>
          </cell>
          <cell r="M16013" t="str">
            <v>F</v>
          </cell>
          <cell r="N16013">
            <v>1</v>
          </cell>
        </row>
        <row r="16014">
          <cell r="G16014" t="str">
            <v>GR-2018/10-0071, GR-2018/10-0074, GR-2018/09-0074, GR-2018/09-0073, GR-2018/09-0071, GR-2018/09-0075</v>
          </cell>
        </row>
        <row r="16014">
          <cell r="I16014" t="str">
            <v>F</v>
          </cell>
          <cell r="J16014">
            <v>6373.8</v>
          </cell>
          <cell r="K16014">
            <v>6373.8</v>
          </cell>
          <cell r="L16014">
            <v>6373.8</v>
          </cell>
          <cell r="M16014" t="str">
            <v>F</v>
          </cell>
          <cell r="N16014">
            <v>1</v>
          </cell>
        </row>
        <row r="16015">
          <cell r="G16015" t="str">
            <v>GR-2018/08-0111, GR-2018/08-0110</v>
          </cell>
        </row>
        <row r="16015">
          <cell r="I16015" t="str">
            <v>F</v>
          </cell>
          <cell r="J16015">
            <v>6008.82</v>
          </cell>
          <cell r="K16015">
            <v>6008.82</v>
          </cell>
          <cell r="L16015">
            <v>6008.82</v>
          </cell>
          <cell r="M16015" t="str">
            <v>F</v>
          </cell>
          <cell r="N16015">
            <v>1</v>
          </cell>
        </row>
        <row r="16016">
          <cell r="G16016" t="str">
            <v>GR-2018/07-0024</v>
          </cell>
        </row>
        <row r="16016">
          <cell r="I16016" t="str">
            <v>F</v>
          </cell>
          <cell r="J16016">
            <v>2972.5</v>
          </cell>
          <cell r="K16016">
            <v>2972.5</v>
          </cell>
          <cell r="L16016">
            <v>2972.5</v>
          </cell>
          <cell r="M16016" t="str">
            <v>F</v>
          </cell>
          <cell r="N16016">
            <v>1</v>
          </cell>
        </row>
        <row r="16017">
          <cell r="G16017" t="str">
            <v>GR-2018/06-0064</v>
          </cell>
        </row>
        <row r="16017">
          <cell r="I16017" t="str">
            <v>F</v>
          </cell>
          <cell r="J16017">
            <v>1044</v>
          </cell>
          <cell r="K16017">
            <v>1044</v>
          </cell>
          <cell r="L16017">
            <v>1044</v>
          </cell>
          <cell r="M16017" t="str">
            <v>F</v>
          </cell>
          <cell r="N16017">
            <v>1</v>
          </cell>
        </row>
        <row r="16018">
          <cell r="G16018" t="str">
            <v>SPO-2018/07-0004, SPO-2018/07-0036, SPO-2018/12-0025, SPO-2018/08-0043, SPO-2018/07-0003, SPO-2018/07-0005, SPO-2018/07-0035, SPO-2019/05-0052</v>
          </cell>
        </row>
        <row r="16018">
          <cell r="I16018" t="str">
            <v>F</v>
          </cell>
          <cell r="J16018">
            <v>10455.29</v>
          </cell>
          <cell r="K16018">
            <v>10455.29</v>
          </cell>
          <cell r="L16018">
            <v>31365.87</v>
          </cell>
          <cell r="M16018" t="str">
            <v>F</v>
          </cell>
          <cell r="N16018">
            <v>3</v>
          </cell>
        </row>
        <row r="16019">
          <cell r="G16019" t="str">
            <v>SPO-2018/08-0022</v>
          </cell>
        </row>
        <row r="16019">
          <cell r="I16019" t="str">
            <v>F</v>
          </cell>
          <cell r="J16019">
            <v>7208</v>
          </cell>
          <cell r="K16019">
            <v>7208</v>
          </cell>
          <cell r="L16019">
            <v>21624</v>
          </cell>
          <cell r="M16019" t="str">
            <v>F</v>
          </cell>
          <cell r="N16019">
            <v>3</v>
          </cell>
        </row>
        <row r="16020">
          <cell r="G16020" t="str">
            <v>SPO-2018/08-0048</v>
          </cell>
        </row>
        <row r="16020">
          <cell r="I16020" t="str">
            <v>F</v>
          </cell>
          <cell r="J16020">
            <v>53083.32</v>
          </cell>
          <cell r="K16020">
            <v>53083.32</v>
          </cell>
          <cell r="L16020">
            <v>159249.96</v>
          </cell>
          <cell r="M16020" t="str">
            <v>F</v>
          </cell>
          <cell r="N16020">
            <v>3</v>
          </cell>
        </row>
        <row r="16021">
          <cell r="G16021" t="str">
            <v>SPO-2018/08-0017, SPO-2018/08-0012</v>
          </cell>
        </row>
        <row r="16021">
          <cell r="I16021" t="str">
            <v>F</v>
          </cell>
          <cell r="J16021">
            <v>145200</v>
          </cell>
          <cell r="K16021">
            <v>145200</v>
          </cell>
          <cell r="L16021">
            <v>435600</v>
          </cell>
          <cell r="M16021" t="str">
            <v>F</v>
          </cell>
          <cell r="N16021">
            <v>3</v>
          </cell>
        </row>
        <row r="16022">
          <cell r="G16022" t="str">
            <v>SPO-2018/08-0027</v>
          </cell>
        </row>
        <row r="16022">
          <cell r="I16022" t="str">
            <v>F</v>
          </cell>
          <cell r="J16022">
            <v>18852.1</v>
          </cell>
          <cell r="K16022">
            <v>18852.1</v>
          </cell>
          <cell r="L16022">
            <v>56556.3</v>
          </cell>
          <cell r="M16022" t="str">
            <v>F</v>
          </cell>
          <cell r="N16022">
            <v>3</v>
          </cell>
        </row>
        <row r="16023">
          <cell r="G16023" t="str">
            <v>SPO-2018/08-0022</v>
          </cell>
        </row>
        <row r="16023">
          <cell r="I16023" t="str">
            <v>F</v>
          </cell>
          <cell r="J16023">
            <v>26250</v>
          </cell>
          <cell r="K16023">
            <v>26250</v>
          </cell>
          <cell r="L16023">
            <v>78750</v>
          </cell>
          <cell r="M16023" t="str">
            <v>F</v>
          </cell>
          <cell r="N16023">
            <v>3</v>
          </cell>
        </row>
        <row r="16024">
          <cell r="G16024" t="str">
            <v>SPO-2018/11-0031, SPO-2018/08-0007, SPO-2018/07-0018, SPO-2018/08-0035</v>
          </cell>
        </row>
        <row r="16024">
          <cell r="I16024" t="str">
            <v>F</v>
          </cell>
          <cell r="J16024">
            <v>151862.83</v>
          </cell>
          <cell r="K16024">
            <v>151862.83</v>
          </cell>
          <cell r="L16024">
            <v>1383166655.64</v>
          </cell>
          <cell r="M16024" t="str">
            <v>F</v>
          </cell>
          <cell r="N16024">
            <v>9108</v>
          </cell>
        </row>
        <row r="16025">
          <cell r="G16025" t="str">
            <v>SPO-2018/07-0030</v>
          </cell>
        </row>
        <row r="16025">
          <cell r="I16025" t="str">
            <v>F</v>
          </cell>
          <cell r="J16025">
            <v>21735</v>
          </cell>
          <cell r="K16025">
            <v>21735</v>
          </cell>
          <cell r="L16025">
            <v>65205</v>
          </cell>
          <cell r="M16025" t="str">
            <v>F</v>
          </cell>
          <cell r="N16025">
            <v>3</v>
          </cell>
        </row>
        <row r="16026">
          <cell r="G16026" t="str">
            <v>GR-2018/06-0038</v>
          </cell>
        </row>
        <row r="16026">
          <cell r="I16026" t="str">
            <v>F</v>
          </cell>
          <cell r="J16026">
            <v>1896.3</v>
          </cell>
          <cell r="K16026">
            <v>1896.3</v>
          </cell>
          <cell r="L16026">
            <v>1896.3</v>
          </cell>
          <cell r="M16026" t="str">
            <v>T</v>
          </cell>
          <cell r="N16026">
            <v>1</v>
          </cell>
        </row>
        <row r="16027">
          <cell r="F16027" t="str">
            <v>CAIU7181520</v>
          </cell>
          <cell r="G16027" t="str">
            <v>GR-2018/07-0059</v>
          </cell>
          <cell r="H16027" t="str">
            <v>201805-S0015, 201805-S0017, 201802-S0010, 201806-S0004, 201712-S0075, 201803-S0076</v>
          </cell>
          <cell r="I16027" t="str">
            <v>F</v>
          </cell>
          <cell r="J16027">
            <v>14867.98</v>
          </cell>
          <cell r="K16027">
            <v>14867.98</v>
          </cell>
          <cell r="L16027">
            <v>44603.94</v>
          </cell>
          <cell r="M16027" t="str">
            <v>F</v>
          </cell>
          <cell r="N16027">
            <v>3</v>
          </cell>
        </row>
        <row r="16028">
          <cell r="G16028" t="str">
            <v>SPO-2018/07-0019</v>
          </cell>
        </row>
        <row r="16028">
          <cell r="I16028" t="str">
            <v>F</v>
          </cell>
          <cell r="J16028">
            <v>0</v>
          </cell>
          <cell r="K16028">
            <v>0</v>
          </cell>
          <cell r="L16028">
            <v>0</v>
          </cell>
          <cell r="M16028" t="str">
            <v>F</v>
          </cell>
          <cell r="N16028">
            <v>1</v>
          </cell>
        </row>
        <row r="16029">
          <cell r="G16029" t="str">
            <v>SPO-2018/07-0014</v>
          </cell>
        </row>
        <row r="16029">
          <cell r="I16029" t="str">
            <v>F</v>
          </cell>
          <cell r="J16029">
            <v>12461.36</v>
          </cell>
          <cell r="K16029">
            <v>12461.36</v>
          </cell>
          <cell r="L16029">
            <v>37384.08</v>
          </cell>
          <cell r="M16029" t="str">
            <v>F</v>
          </cell>
          <cell r="N16029">
            <v>3</v>
          </cell>
        </row>
        <row r="16030">
          <cell r="G16030" t="str">
            <v>SPO-2018/08-0026, SPO-2018/09-0015</v>
          </cell>
        </row>
        <row r="16030">
          <cell r="I16030" t="str">
            <v>F</v>
          </cell>
          <cell r="J16030">
            <v>20898</v>
          </cell>
          <cell r="K16030">
            <v>20898</v>
          </cell>
          <cell r="L16030">
            <v>62694</v>
          </cell>
          <cell r="M16030" t="str">
            <v>F</v>
          </cell>
          <cell r="N16030">
            <v>3</v>
          </cell>
        </row>
        <row r="16031">
          <cell r="G16031" t="str">
            <v>GR-2018/06-0082, GR-2018/07-0089, GR-2018/06-0083</v>
          </cell>
        </row>
        <row r="16031">
          <cell r="I16031" t="str">
            <v>F</v>
          </cell>
          <cell r="J16031">
            <v>1486.32</v>
          </cell>
          <cell r="K16031">
            <v>1486.32</v>
          </cell>
          <cell r="L16031">
            <v>1486.32</v>
          </cell>
          <cell r="M16031" t="str">
            <v>F</v>
          </cell>
          <cell r="N16031">
            <v>1</v>
          </cell>
        </row>
        <row r="16032">
          <cell r="G16032" t="str">
            <v>SPO-2018/10-0010, SPO-2018/08-0004</v>
          </cell>
        </row>
        <row r="16032">
          <cell r="I16032" t="str">
            <v>F</v>
          </cell>
          <cell r="J16032">
            <v>14310</v>
          </cell>
          <cell r="K16032">
            <v>14310</v>
          </cell>
          <cell r="L16032">
            <v>42930</v>
          </cell>
          <cell r="M16032" t="str">
            <v>F</v>
          </cell>
          <cell r="N16032">
            <v>3</v>
          </cell>
        </row>
        <row r="16033">
          <cell r="G16033" t="str">
            <v>SPO-2018/09-0010</v>
          </cell>
        </row>
        <row r="16033">
          <cell r="I16033" t="str">
            <v>F</v>
          </cell>
          <cell r="J16033">
            <v>13158.8</v>
          </cell>
          <cell r="K16033">
            <v>13158.8</v>
          </cell>
          <cell r="L16033">
            <v>39476.4</v>
          </cell>
          <cell r="M16033" t="str">
            <v>F</v>
          </cell>
          <cell r="N16033">
            <v>3</v>
          </cell>
        </row>
        <row r="16034">
          <cell r="G16034" t="str">
            <v>GR-2018/06-0084</v>
          </cell>
        </row>
        <row r="16034">
          <cell r="I16034" t="str">
            <v>F</v>
          </cell>
          <cell r="J16034">
            <v>470.4</v>
          </cell>
          <cell r="K16034">
            <v>470.4</v>
          </cell>
          <cell r="L16034">
            <v>470.4</v>
          </cell>
          <cell r="M16034" t="str">
            <v>T</v>
          </cell>
          <cell r="N16034">
            <v>1</v>
          </cell>
        </row>
        <row r="16035">
          <cell r="G16035" t="str">
            <v>SPO-2018/08-0025</v>
          </cell>
        </row>
        <row r="16035">
          <cell r="I16035" t="str">
            <v>F</v>
          </cell>
          <cell r="J16035">
            <v>69890</v>
          </cell>
          <cell r="K16035">
            <v>69890</v>
          </cell>
          <cell r="L16035">
            <v>209670</v>
          </cell>
          <cell r="M16035" t="str">
            <v>F</v>
          </cell>
          <cell r="N16035">
            <v>3</v>
          </cell>
        </row>
        <row r="16036">
          <cell r="G16036" t="str">
            <v>GR-2018/06-0040</v>
          </cell>
        </row>
        <row r="16036">
          <cell r="I16036" t="str">
            <v>F</v>
          </cell>
          <cell r="J16036">
            <v>186.45</v>
          </cell>
          <cell r="K16036">
            <v>186.45</v>
          </cell>
          <cell r="L16036">
            <v>186.45</v>
          </cell>
          <cell r="M16036" t="str">
            <v>T</v>
          </cell>
          <cell r="N16036">
            <v>1</v>
          </cell>
        </row>
        <row r="16037">
          <cell r="F16037" t="str">
            <v>TCLU5896705</v>
          </cell>
          <cell r="G16037" t="str">
            <v>GR-2018/07-0041</v>
          </cell>
          <cell r="H16037" t="str">
            <v>201707-S0037</v>
          </cell>
          <cell r="I16037" t="str">
            <v>F</v>
          </cell>
          <cell r="J16037">
            <v>18842.4</v>
          </cell>
          <cell r="K16037">
            <v>18842.4</v>
          </cell>
          <cell r="L16037">
            <v>56527.2</v>
          </cell>
          <cell r="M16037" t="str">
            <v>F</v>
          </cell>
          <cell r="N16037">
            <v>3</v>
          </cell>
        </row>
        <row r="16038">
          <cell r="F16038" t="str">
            <v>WFHU5202446</v>
          </cell>
          <cell r="G16038" t="str">
            <v>GR-2018/07-0060</v>
          </cell>
          <cell r="H16038" t="str">
            <v>201803-S0014, POO201712001</v>
          </cell>
          <cell r="I16038" t="str">
            <v>F</v>
          </cell>
          <cell r="J16038">
            <v>20293.48</v>
          </cell>
          <cell r="K16038">
            <v>20293.48</v>
          </cell>
          <cell r="L16038">
            <v>60880.44</v>
          </cell>
          <cell r="M16038" t="str">
            <v>F</v>
          </cell>
          <cell r="N16038">
            <v>3</v>
          </cell>
        </row>
        <row r="16039">
          <cell r="G16039" t="str">
            <v>SPO-2018/08-0047, SPO-2018/08-0010, SPO-2018/11-0015</v>
          </cell>
        </row>
        <row r="16039">
          <cell r="I16039" t="str">
            <v>F</v>
          </cell>
          <cell r="J16039">
            <v>102889.65</v>
          </cell>
          <cell r="K16039">
            <v>102889.65</v>
          </cell>
          <cell r="L16039">
            <v>308668.95</v>
          </cell>
          <cell r="M16039" t="str">
            <v>F</v>
          </cell>
          <cell r="N16039">
            <v>3</v>
          </cell>
        </row>
        <row r="16040">
          <cell r="G16040" t="str">
            <v>SPO-2018/08-0018</v>
          </cell>
        </row>
        <row r="16040">
          <cell r="I16040" t="str">
            <v>F</v>
          </cell>
          <cell r="J16040">
            <v>8046</v>
          </cell>
          <cell r="K16040">
            <v>8046</v>
          </cell>
          <cell r="L16040">
            <v>24138</v>
          </cell>
          <cell r="M16040" t="str">
            <v>F</v>
          </cell>
          <cell r="N16040">
            <v>3</v>
          </cell>
        </row>
        <row r="16041">
          <cell r="G16041" t="str">
            <v>GR-2018/06-0039</v>
          </cell>
        </row>
        <row r="16041">
          <cell r="I16041" t="str">
            <v>F</v>
          </cell>
          <cell r="J16041">
            <v>949.73</v>
          </cell>
          <cell r="K16041">
            <v>949.73</v>
          </cell>
          <cell r="L16041">
            <v>949.73</v>
          </cell>
          <cell r="M16041" t="str">
            <v>T</v>
          </cell>
          <cell r="N16041">
            <v>1</v>
          </cell>
        </row>
        <row r="16042">
          <cell r="G16042" t="str">
            <v>SPO-2018/08-0029</v>
          </cell>
        </row>
        <row r="16042">
          <cell r="I16042" t="str">
            <v>F</v>
          </cell>
          <cell r="J16042">
            <v>73714</v>
          </cell>
          <cell r="K16042">
            <v>73714</v>
          </cell>
          <cell r="L16042">
            <v>221142</v>
          </cell>
          <cell r="M16042" t="str">
            <v>F</v>
          </cell>
          <cell r="N16042">
            <v>3</v>
          </cell>
        </row>
        <row r="16043">
          <cell r="I16043" t="str">
            <v>F</v>
          </cell>
          <cell r="J16043">
            <v>299.4</v>
          </cell>
          <cell r="K16043">
            <v>299.4</v>
          </cell>
          <cell r="L16043">
            <v>898.2</v>
          </cell>
          <cell r="M16043" t="str">
            <v>F</v>
          </cell>
          <cell r="N16043">
            <v>3</v>
          </cell>
        </row>
        <row r="16044">
          <cell r="G16044" t="str">
            <v>SPO-2018/07-0002</v>
          </cell>
        </row>
        <row r="16044">
          <cell r="I16044" t="str">
            <v>F</v>
          </cell>
          <cell r="J16044">
            <v>1393.16</v>
          </cell>
          <cell r="K16044">
            <v>1393.16</v>
          </cell>
          <cell r="L16044">
            <v>4179.48</v>
          </cell>
          <cell r="M16044" t="str">
            <v>F</v>
          </cell>
          <cell r="N16044">
            <v>3</v>
          </cell>
        </row>
        <row r="16045">
          <cell r="I16045" t="str">
            <v>T</v>
          </cell>
          <cell r="J16045">
            <v>608</v>
          </cell>
          <cell r="K16045">
            <v>608</v>
          </cell>
          <cell r="L16045">
            <v>1824</v>
          </cell>
          <cell r="M16045" t="str">
            <v>F</v>
          </cell>
          <cell r="N16045">
            <v>3</v>
          </cell>
        </row>
        <row r="16046">
          <cell r="I16046" t="str">
            <v>T</v>
          </cell>
          <cell r="J16046">
            <v>0</v>
          </cell>
          <cell r="K16046">
            <v>0</v>
          </cell>
          <cell r="L16046">
            <v>0</v>
          </cell>
          <cell r="M16046" t="str">
            <v>F</v>
          </cell>
          <cell r="N16046">
            <v>3</v>
          </cell>
        </row>
        <row r="16047">
          <cell r="G16047" t="str">
            <v>SPO-2018/08-0007, SPO-2018/06-0039</v>
          </cell>
        </row>
        <row r="16047">
          <cell r="I16047" t="str">
            <v>F</v>
          </cell>
          <cell r="J16047">
            <v>13000</v>
          </cell>
          <cell r="K16047">
            <v>13000</v>
          </cell>
          <cell r="L16047">
            <v>39000</v>
          </cell>
          <cell r="M16047" t="str">
            <v>F</v>
          </cell>
          <cell r="N16047">
            <v>3</v>
          </cell>
        </row>
        <row r="16048">
          <cell r="G16048" t="str">
            <v>SPO-2018/07-0028</v>
          </cell>
        </row>
        <row r="16048">
          <cell r="I16048" t="str">
            <v>F</v>
          </cell>
          <cell r="J16048">
            <v>9000</v>
          </cell>
          <cell r="K16048">
            <v>9000</v>
          </cell>
          <cell r="L16048">
            <v>27000</v>
          </cell>
          <cell r="M16048" t="str">
            <v>F</v>
          </cell>
          <cell r="N16048">
            <v>3</v>
          </cell>
        </row>
        <row r="16049">
          <cell r="G16049" t="str">
            <v>GR-2018/06-0052</v>
          </cell>
        </row>
        <row r="16049">
          <cell r="I16049" t="str">
            <v>F</v>
          </cell>
          <cell r="J16049">
            <v>2000</v>
          </cell>
          <cell r="K16049">
            <v>2000</v>
          </cell>
          <cell r="L16049">
            <v>2000</v>
          </cell>
          <cell r="M16049" t="str">
            <v>F</v>
          </cell>
          <cell r="N16049">
            <v>1</v>
          </cell>
        </row>
        <row r="16050">
          <cell r="G16050" t="str">
            <v>SPO-2018/08-0032, SPO-2018/08-0016</v>
          </cell>
        </row>
        <row r="16050">
          <cell r="I16050" t="str">
            <v>F</v>
          </cell>
          <cell r="J16050">
            <v>28629.5</v>
          </cell>
          <cell r="K16050">
            <v>28629.5</v>
          </cell>
          <cell r="L16050">
            <v>85888.5</v>
          </cell>
          <cell r="M16050" t="str">
            <v>F</v>
          </cell>
          <cell r="N16050">
            <v>3</v>
          </cell>
        </row>
        <row r="16051">
          <cell r="F16051" t="str">
            <v>TLLU5288473</v>
          </cell>
          <cell r="G16051" t="str">
            <v>GR-2018/07-0012</v>
          </cell>
        </row>
        <row r="16051">
          <cell r="I16051" t="str">
            <v>F</v>
          </cell>
          <cell r="J16051">
            <v>17504.1</v>
          </cell>
          <cell r="K16051">
            <v>17504.1</v>
          </cell>
          <cell r="L16051">
            <v>17504.1</v>
          </cell>
          <cell r="M16051" t="str">
            <v>F</v>
          </cell>
          <cell r="N16051">
            <v>1</v>
          </cell>
        </row>
        <row r="16052">
          <cell r="F16052" t="str">
            <v>HMMU6182746</v>
          </cell>
        </row>
        <row r="16052">
          <cell r="I16052" t="str">
            <v>T</v>
          </cell>
          <cell r="J16052">
            <v>0</v>
          </cell>
          <cell r="K16052">
            <v>0</v>
          </cell>
          <cell r="L16052">
            <v>0</v>
          </cell>
          <cell r="M16052" t="str">
            <v>F</v>
          </cell>
          <cell r="N16052">
            <v>1</v>
          </cell>
        </row>
        <row r="16053">
          <cell r="I16053" t="str">
            <v>T</v>
          </cell>
          <cell r="J16053">
            <v>0</v>
          </cell>
          <cell r="K16053">
            <v>0</v>
          </cell>
          <cell r="L16053">
            <v>0</v>
          </cell>
          <cell r="M16053" t="str">
            <v>F</v>
          </cell>
          <cell r="N16053">
            <v>1</v>
          </cell>
        </row>
        <row r="16054">
          <cell r="F16054" t="str">
            <v>BSIU9757040</v>
          </cell>
          <cell r="G16054" t="str">
            <v>GR-2018/06-0024</v>
          </cell>
        </row>
        <row r="16054">
          <cell r="I16054" t="str">
            <v>F</v>
          </cell>
          <cell r="J16054">
            <v>65694.4</v>
          </cell>
          <cell r="K16054">
            <v>65694.4</v>
          </cell>
          <cell r="L16054">
            <v>65694.4</v>
          </cell>
          <cell r="M16054" t="str">
            <v>F</v>
          </cell>
          <cell r="N16054">
            <v>1</v>
          </cell>
        </row>
        <row r="16055">
          <cell r="F16055" t="str">
            <v>WFHU5145900</v>
          </cell>
          <cell r="G16055" t="str">
            <v>GR-2018/07-0091, GR-2018/07-0004</v>
          </cell>
        </row>
        <row r="16055">
          <cell r="I16055" t="str">
            <v>F</v>
          </cell>
          <cell r="J16055">
            <v>939.24</v>
          </cell>
          <cell r="K16055">
            <v>939.24</v>
          </cell>
          <cell r="L16055">
            <v>939.24</v>
          </cell>
          <cell r="M16055" t="str">
            <v>F</v>
          </cell>
          <cell r="N16055">
            <v>1</v>
          </cell>
        </row>
        <row r="16056">
          <cell r="G16056" t="str">
            <v>GR-2018/06-0023</v>
          </cell>
        </row>
        <row r="16056">
          <cell r="I16056" t="str">
            <v>F</v>
          </cell>
          <cell r="J16056">
            <v>51.32</v>
          </cell>
          <cell r="K16056">
            <v>51.32</v>
          </cell>
          <cell r="L16056">
            <v>51.32</v>
          </cell>
          <cell r="M16056" t="str">
            <v>F</v>
          </cell>
          <cell r="N16056">
            <v>1</v>
          </cell>
        </row>
        <row r="16057">
          <cell r="G16057" t="str">
            <v>GR-2018/06-0022</v>
          </cell>
        </row>
        <row r="16057">
          <cell r="I16057" t="str">
            <v>F</v>
          </cell>
          <cell r="J16057">
            <v>816.75</v>
          </cell>
          <cell r="K16057">
            <v>816.75</v>
          </cell>
          <cell r="L16057">
            <v>816.75</v>
          </cell>
          <cell r="M16057" t="str">
            <v>T</v>
          </cell>
          <cell r="N16057">
            <v>1</v>
          </cell>
        </row>
        <row r="16058">
          <cell r="G16058" t="str">
            <v>GR-2018/06-0026</v>
          </cell>
        </row>
        <row r="16058">
          <cell r="I16058" t="str">
            <v>F</v>
          </cell>
          <cell r="J16058">
            <v>23.52</v>
          </cell>
          <cell r="K16058">
            <v>23.52</v>
          </cell>
          <cell r="L16058">
            <v>23.52</v>
          </cell>
          <cell r="M16058" t="str">
            <v>T</v>
          </cell>
          <cell r="N16058">
            <v>1</v>
          </cell>
        </row>
        <row r="16059">
          <cell r="G16059" t="str">
            <v>SPO-2018/07-0008</v>
          </cell>
        </row>
        <row r="16059">
          <cell r="I16059" t="str">
            <v>F</v>
          </cell>
          <cell r="J16059">
            <v>3489</v>
          </cell>
          <cell r="K16059">
            <v>3489</v>
          </cell>
          <cell r="L16059">
            <v>10467</v>
          </cell>
          <cell r="M16059" t="str">
            <v>F</v>
          </cell>
          <cell r="N16059">
            <v>3</v>
          </cell>
        </row>
        <row r="16060">
          <cell r="G16060" t="str">
            <v>GR-2018/06-0021</v>
          </cell>
        </row>
        <row r="16060">
          <cell r="I16060" t="str">
            <v>F</v>
          </cell>
          <cell r="J16060">
            <v>481.89</v>
          </cell>
          <cell r="K16060">
            <v>481.89</v>
          </cell>
          <cell r="L16060">
            <v>481.89</v>
          </cell>
          <cell r="M16060" t="str">
            <v>T</v>
          </cell>
          <cell r="N16060">
            <v>1</v>
          </cell>
        </row>
        <row r="16061">
          <cell r="F16061" t="str">
            <v>GCXU5014680</v>
          </cell>
          <cell r="G16061" t="str">
            <v>GR-2018/09-0056</v>
          </cell>
          <cell r="H16061" t="str">
            <v>201806-S0004, 201805-S0017, 201707-S0037</v>
          </cell>
          <cell r="I16061" t="str">
            <v>F</v>
          </cell>
          <cell r="J16061">
            <v>18986.78</v>
          </cell>
          <cell r="K16061">
            <v>18986.78</v>
          </cell>
          <cell r="L16061">
            <v>56960.34</v>
          </cell>
          <cell r="M16061" t="str">
            <v>F</v>
          </cell>
          <cell r="N16061">
            <v>3</v>
          </cell>
        </row>
        <row r="16062">
          <cell r="G16062" t="str">
            <v>SPO-2018/12-0016, SPO-2019/06-0020, SPO-2018/08-0051, SPO-2018/10-0004, SPO-2019/05-0049, SPO-2018/12-0019, SPO-2018/08-0054, SPO-2018/12-0012, SPO-2018/07-0002, SPO-2019/06-0005, SPO-2018/07-0001, SPO-2019/02-0011, SPO-2019/07-0002, SPO-2018/07-0037, SPO-2019/05-0003, SPO-2019/05-0010, SPO-2018/09-0003, SPO-2018/12-0022, SPO-2019/04-0022</v>
          </cell>
        </row>
        <row r="16062">
          <cell r="I16062" t="str">
            <v>F</v>
          </cell>
          <cell r="J16062">
            <v>0</v>
          </cell>
          <cell r="K16062">
            <v>0</v>
          </cell>
          <cell r="L16062">
            <v>0</v>
          </cell>
          <cell r="M16062" t="str">
            <v>F</v>
          </cell>
          <cell r="N16062">
            <v>3</v>
          </cell>
        </row>
        <row r="16063">
          <cell r="F16063" t="str">
            <v>TLLU5293187</v>
          </cell>
          <cell r="G16063" t="str">
            <v>GR-2018/09-0057</v>
          </cell>
          <cell r="H16063" t="str">
            <v>201803-S0014, 201712-S0075, POO201803001, 201804-S0018, 201712-S0040</v>
          </cell>
          <cell r="I16063" t="str">
            <v>F</v>
          </cell>
          <cell r="J16063">
            <v>19033.44</v>
          </cell>
          <cell r="K16063">
            <v>19033.44</v>
          </cell>
          <cell r="L16063">
            <v>57100.32</v>
          </cell>
          <cell r="M16063" t="str">
            <v>F</v>
          </cell>
          <cell r="N16063">
            <v>3</v>
          </cell>
        </row>
        <row r="16064">
          <cell r="F16064" t="str">
            <v>TLLU5292935</v>
          </cell>
          <cell r="G16064" t="str">
            <v>GR-2018/06-0100</v>
          </cell>
          <cell r="H16064" t="str">
            <v>201710-S0047, 201805-S0018, 201801-S0038, 201712-S0039, 201803-S0059, 201804-S0022</v>
          </cell>
          <cell r="I16064" t="str">
            <v>F</v>
          </cell>
          <cell r="J16064">
            <v>19676.48</v>
          </cell>
          <cell r="K16064">
            <v>19676.48</v>
          </cell>
          <cell r="L16064">
            <v>39352.96</v>
          </cell>
          <cell r="M16064" t="str">
            <v>F</v>
          </cell>
          <cell r="N16064">
            <v>2</v>
          </cell>
        </row>
        <row r="16065">
          <cell r="F16065" t="str">
            <v>HMMU6182788</v>
          </cell>
          <cell r="G16065" t="str">
            <v>GR-2018/06-0061</v>
          </cell>
          <cell r="H16065" t="str">
            <v>201804-S0022, 201803-S0025, 201803-S0017, 201803-S0019, 201803-S0004, 201711-S0115, 201712-S0039, 201711-S0123</v>
          </cell>
          <cell r="I16065" t="str">
            <v>F</v>
          </cell>
          <cell r="J16065">
            <v>25075.52</v>
          </cell>
          <cell r="K16065">
            <v>25075.52</v>
          </cell>
          <cell r="L16065">
            <v>75226.56</v>
          </cell>
          <cell r="M16065" t="str">
            <v>F</v>
          </cell>
          <cell r="N16065">
            <v>3</v>
          </cell>
        </row>
        <row r="16066">
          <cell r="F16066" t="str">
            <v>CAIU8440013</v>
          </cell>
          <cell r="G16066" t="str">
            <v>GR-2018/06-0041</v>
          </cell>
          <cell r="H16066" t="str">
            <v>201805-S0018, 201803-S0059</v>
          </cell>
          <cell r="I16066" t="str">
            <v>F</v>
          </cell>
          <cell r="J16066">
            <v>18580.64</v>
          </cell>
          <cell r="K16066">
            <v>18580.64</v>
          </cell>
          <cell r="L16066">
            <v>55741.92</v>
          </cell>
          <cell r="M16066" t="str">
            <v>F</v>
          </cell>
          <cell r="N16066">
            <v>3</v>
          </cell>
        </row>
        <row r="16067">
          <cell r="G16067" t="str">
            <v>GR-2018/06-0020</v>
          </cell>
        </row>
        <row r="16067">
          <cell r="I16067" t="str">
            <v>F</v>
          </cell>
          <cell r="J16067">
            <v>99.44</v>
          </cell>
          <cell r="K16067">
            <v>99.44</v>
          </cell>
          <cell r="L16067">
            <v>99.44</v>
          </cell>
          <cell r="M16067" t="str">
            <v>T</v>
          </cell>
          <cell r="N16067">
            <v>1</v>
          </cell>
        </row>
        <row r="16068">
          <cell r="G16068" t="str">
            <v>SPO-2018/07-0016</v>
          </cell>
        </row>
        <row r="16068">
          <cell r="I16068" t="str">
            <v>F</v>
          </cell>
          <cell r="J16068">
            <v>2622</v>
          </cell>
          <cell r="K16068">
            <v>2622</v>
          </cell>
          <cell r="L16068">
            <v>7866</v>
          </cell>
          <cell r="M16068" t="str">
            <v>F</v>
          </cell>
          <cell r="N16068">
            <v>3</v>
          </cell>
        </row>
        <row r="16069">
          <cell r="G16069" t="str">
            <v>SPO-2018/08-0002</v>
          </cell>
        </row>
        <row r="16069">
          <cell r="I16069" t="str">
            <v>F</v>
          </cell>
          <cell r="J16069">
            <v>6006.25</v>
          </cell>
          <cell r="K16069">
            <v>6006.25</v>
          </cell>
          <cell r="L16069">
            <v>18018.75</v>
          </cell>
          <cell r="M16069" t="str">
            <v>F</v>
          </cell>
          <cell r="N16069">
            <v>3</v>
          </cell>
        </row>
        <row r="16070">
          <cell r="G16070" t="str">
            <v>SPO-2018/08-0005, SPO-2018/11-0030, SPO-2018/08-0022</v>
          </cell>
        </row>
        <row r="16070">
          <cell r="I16070" t="str">
            <v>F</v>
          </cell>
          <cell r="J16070">
            <v>183312</v>
          </cell>
          <cell r="K16070">
            <v>183312</v>
          </cell>
          <cell r="L16070">
            <v>549936</v>
          </cell>
          <cell r="M16070" t="str">
            <v>F</v>
          </cell>
          <cell r="N16070">
            <v>3</v>
          </cell>
        </row>
        <row r="16071">
          <cell r="G16071" t="str">
            <v>SPO-2018/06-0034, SPO-2018/11-0026, SPO-2018/07-0029, SPO-2018/07-0006, SPO-2018/11-0024, SPO-2018/09-0017, SPO-2018/07-0024, SPO-2018/07-0008, SPO-2018/08-0013, SPO-2018/08-0053, SPO-2019/02-0009</v>
          </cell>
        </row>
        <row r="16071">
          <cell r="I16071" t="str">
            <v>F</v>
          </cell>
          <cell r="J16071">
            <v>42400.26</v>
          </cell>
          <cell r="K16071">
            <v>42400.26</v>
          </cell>
          <cell r="L16071">
            <v>127200.78</v>
          </cell>
          <cell r="M16071" t="str">
            <v>F</v>
          </cell>
          <cell r="N16071">
            <v>3</v>
          </cell>
        </row>
        <row r="16072">
          <cell r="F16072" t="str">
            <v>TLLU5288473</v>
          </cell>
        </row>
        <row r="16072">
          <cell r="I16072" t="str">
            <v>T</v>
          </cell>
          <cell r="J16072">
            <v>17504.1</v>
          </cell>
          <cell r="K16072">
            <v>17504.1</v>
          </cell>
          <cell r="L16072">
            <v>17504.1</v>
          </cell>
          <cell r="M16072" t="str">
            <v>T</v>
          </cell>
          <cell r="N16072">
            <v>1</v>
          </cell>
        </row>
        <row r="16073">
          <cell r="F16073" t="str">
            <v>HMMU6182746</v>
          </cell>
          <cell r="G16073" t="str">
            <v>GR-2018/06-0037</v>
          </cell>
        </row>
        <row r="16073">
          <cell r="I16073" t="str">
            <v>F</v>
          </cell>
          <cell r="J16073">
            <v>12966</v>
          </cell>
          <cell r="K16073">
            <v>12966</v>
          </cell>
          <cell r="L16073">
            <v>12966</v>
          </cell>
          <cell r="M16073" t="str">
            <v>T</v>
          </cell>
          <cell r="N16073">
            <v>1</v>
          </cell>
        </row>
        <row r="16074">
          <cell r="F16074" t="str">
            <v>FSCU8978367</v>
          </cell>
          <cell r="G16074" t="str">
            <v>GR-2018/06-0063</v>
          </cell>
        </row>
        <row r="16074">
          <cell r="I16074" t="str">
            <v>F</v>
          </cell>
          <cell r="J16074">
            <v>22906.6</v>
          </cell>
          <cell r="K16074">
            <v>22906.6</v>
          </cell>
          <cell r="L16074">
            <v>22906.6</v>
          </cell>
          <cell r="M16074" t="str">
            <v>T</v>
          </cell>
          <cell r="N16074">
            <v>1</v>
          </cell>
        </row>
        <row r="16075">
          <cell r="F16075" t="str">
            <v>BEAU4064844</v>
          </cell>
          <cell r="G16075" t="str">
            <v>GR-2018/06-0034</v>
          </cell>
          <cell r="H16075" t="str">
            <v>201804-S0018, 201802-S0010, 201805-S0008, 201804-S0002, POO201803001, 201803-S0076, POO201712001</v>
          </cell>
          <cell r="I16075" t="str">
            <v>F</v>
          </cell>
          <cell r="J16075">
            <v>35340.7</v>
          </cell>
          <cell r="K16075">
            <v>35340.7</v>
          </cell>
          <cell r="L16075">
            <v>106022.1</v>
          </cell>
          <cell r="M16075" t="str">
            <v>F</v>
          </cell>
          <cell r="N16075">
            <v>3</v>
          </cell>
        </row>
        <row r="16076">
          <cell r="F16076" t="str">
            <v>FSCU9810932</v>
          </cell>
          <cell r="G16076" t="str">
            <v>GR-2018/06-0036</v>
          </cell>
          <cell r="H16076" t="str">
            <v>201711-S0013, 201707-S0037, 201804-S0018, 201805-S0017</v>
          </cell>
          <cell r="I16076" t="str">
            <v>F</v>
          </cell>
          <cell r="J16076">
            <v>17071.48</v>
          </cell>
          <cell r="K16076">
            <v>17071.48</v>
          </cell>
          <cell r="L16076">
            <v>51214.44</v>
          </cell>
          <cell r="M16076" t="str">
            <v>F</v>
          </cell>
          <cell r="N16076">
            <v>3</v>
          </cell>
        </row>
        <row r="16077">
          <cell r="G16077" t="str">
            <v>SPO-2018/08-0033</v>
          </cell>
        </row>
        <row r="16077">
          <cell r="I16077" t="str">
            <v>F</v>
          </cell>
          <cell r="J16077">
            <v>481050</v>
          </cell>
          <cell r="K16077">
            <v>481050</v>
          </cell>
          <cell r="L16077">
            <v>1443150</v>
          </cell>
          <cell r="M16077" t="str">
            <v>F</v>
          </cell>
          <cell r="N16077">
            <v>3</v>
          </cell>
        </row>
        <row r="16078">
          <cell r="F16078" t="str">
            <v>PCIU8707411</v>
          </cell>
          <cell r="G16078" t="str">
            <v>GR-2018/06-0050</v>
          </cell>
          <cell r="H16078" t="str">
            <v>201803-S0050, 201803-S0028, 201803-S0027, 201802-S0011, 201803-S0042</v>
          </cell>
          <cell r="I16078" t="str">
            <v>F</v>
          </cell>
          <cell r="J16078">
            <v>131083.16</v>
          </cell>
          <cell r="K16078">
            <v>131083.16</v>
          </cell>
          <cell r="L16078">
            <v>131083.16</v>
          </cell>
          <cell r="M16078" t="str">
            <v>F</v>
          </cell>
          <cell r="N16078">
            <v>1</v>
          </cell>
        </row>
        <row r="16079">
          <cell r="F16079" t="str">
            <v>PCIU8707411</v>
          </cell>
          <cell r="G16079" t="str">
            <v>GR-2018/06-0049</v>
          </cell>
          <cell r="H16079" t="str">
            <v>201803-S0080</v>
          </cell>
          <cell r="I16079" t="str">
            <v>F</v>
          </cell>
          <cell r="J16079">
            <v>12468</v>
          </cell>
          <cell r="K16079">
            <v>12468</v>
          </cell>
          <cell r="L16079">
            <v>12468</v>
          </cell>
          <cell r="M16079" t="str">
            <v>F</v>
          </cell>
          <cell r="N16079">
            <v>1</v>
          </cell>
        </row>
        <row r="16080">
          <cell r="F16080" t="str">
            <v>PCIU8707411</v>
          </cell>
          <cell r="G16080" t="str">
            <v>GR-2018/06-0048</v>
          </cell>
          <cell r="H16080" t="str">
            <v>201803-S0075</v>
          </cell>
          <cell r="I16080" t="str">
            <v>F</v>
          </cell>
          <cell r="J16080">
            <v>23700</v>
          </cell>
          <cell r="K16080">
            <v>23700</v>
          </cell>
          <cell r="L16080">
            <v>23700</v>
          </cell>
          <cell r="M16080" t="str">
            <v>F</v>
          </cell>
          <cell r="N16080">
            <v>1</v>
          </cell>
        </row>
        <row r="16081">
          <cell r="F16081" t="str">
            <v>PCIU8707411</v>
          </cell>
          <cell r="G16081" t="str">
            <v>GR-2018/06-0047</v>
          </cell>
          <cell r="H16081" t="str">
            <v>201803-S0062</v>
          </cell>
          <cell r="I16081" t="str">
            <v>F</v>
          </cell>
          <cell r="J16081">
            <v>22504.32</v>
          </cell>
          <cell r="K16081">
            <v>22504.32</v>
          </cell>
          <cell r="L16081">
            <v>22504.32</v>
          </cell>
          <cell r="M16081" t="str">
            <v>F</v>
          </cell>
          <cell r="N16081">
            <v>1</v>
          </cell>
        </row>
        <row r="16082">
          <cell r="F16082" t="str">
            <v>PCIU8707411</v>
          </cell>
          <cell r="G16082" t="str">
            <v>GR-2018/06-0046</v>
          </cell>
        </row>
        <row r="16082">
          <cell r="I16082" t="str">
            <v>F</v>
          </cell>
          <cell r="J16082">
            <v>20470.4</v>
          </cell>
          <cell r="K16082">
            <v>20470.4</v>
          </cell>
          <cell r="L16082">
            <v>20470.4</v>
          </cell>
          <cell r="M16082" t="str">
            <v>F</v>
          </cell>
          <cell r="N16082">
            <v>1</v>
          </cell>
        </row>
        <row r="16083">
          <cell r="F16083" t="str">
            <v>PCIU8707411</v>
          </cell>
          <cell r="G16083" t="str">
            <v>GR-2018/06-0045</v>
          </cell>
          <cell r="H16083" t="str">
            <v>201805-S0010, 201803-S0032</v>
          </cell>
          <cell r="I16083" t="str">
            <v>F</v>
          </cell>
          <cell r="J16083">
            <v>25017.5</v>
          </cell>
          <cell r="K16083">
            <v>25017.5</v>
          </cell>
          <cell r="L16083">
            <v>25017.5</v>
          </cell>
          <cell r="M16083" t="str">
            <v>F</v>
          </cell>
          <cell r="N16083">
            <v>1</v>
          </cell>
        </row>
        <row r="16084">
          <cell r="F16084" t="str">
            <v>PCIU8707411</v>
          </cell>
          <cell r="G16084" t="str">
            <v>GR-2018/06-0044</v>
          </cell>
          <cell r="H16084" t="str">
            <v>201803-S0069, 201803-S0048</v>
          </cell>
          <cell r="I16084" t="str">
            <v>F</v>
          </cell>
          <cell r="J16084">
            <v>23540.8</v>
          </cell>
          <cell r="K16084">
            <v>23540.8</v>
          </cell>
          <cell r="L16084">
            <v>23540.8</v>
          </cell>
          <cell r="M16084" t="str">
            <v>F</v>
          </cell>
          <cell r="N16084">
            <v>1</v>
          </cell>
        </row>
        <row r="16085">
          <cell r="F16085" t="str">
            <v>PCIU8707411</v>
          </cell>
          <cell r="G16085" t="str">
            <v>GR-2018/06-0043</v>
          </cell>
          <cell r="H16085" t="str">
            <v>201803-S0018</v>
          </cell>
          <cell r="I16085" t="str">
            <v>F</v>
          </cell>
          <cell r="J16085">
            <v>2488.2</v>
          </cell>
          <cell r="K16085">
            <v>2488.2</v>
          </cell>
          <cell r="L16085">
            <v>2488.2</v>
          </cell>
          <cell r="M16085" t="str">
            <v>F</v>
          </cell>
          <cell r="N16085">
            <v>1</v>
          </cell>
        </row>
        <row r="16086">
          <cell r="F16086" t="str">
            <v>PCIU8707411</v>
          </cell>
        </row>
        <row r="16086">
          <cell r="I16086" t="str">
            <v>T</v>
          </cell>
          <cell r="J16086">
            <v>0</v>
          </cell>
          <cell r="K16086">
            <v>0</v>
          </cell>
          <cell r="L16086">
            <v>0</v>
          </cell>
          <cell r="M16086" t="str">
            <v>F</v>
          </cell>
          <cell r="N16086">
            <v>1</v>
          </cell>
        </row>
        <row r="16087">
          <cell r="F16087" t="str">
            <v>PCIU8707411</v>
          </cell>
          <cell r="G16087" t="str">
            <v>GR-2018/06-0042</v>
          </cell>
          <cell r="H16087" t="str">
            <v>201804-S0026, 201711-S0021, 201805-S0007</v>
          </cell>
          <cell r="I16087" t="str">
            <v>F</v>
          </cell>
          <cell r="J16087">
            <v>15227.54</v>
          </cell>
          <cell r="K16087">
            <v>15227.54</v>
          </cell>
          <cell r="L16087">
            <v>15227.54</v>
          </cell>
          <cell r="M16087" t="str">
            <v>F</v>
          </cell>
          <cell r="N16087">
            <v>1</v>
          </cell>
        </row>
        <row r="16088">
          <cell r="G16088" t="str">
            <v>GR-2018/06-0010</v>
          </cell>
        </row>
        <row r="16088">
          <cell r="I16088" t="str">
            <v>F</v>
          </cell>
          <cell r="J16088">
            <v>2650.88</v>
          </cell>
          <cell r="K16088">
            <v>2650.88</v>
          </cell>
          <cell r="L16088">
            <v>2650.88</v>
          </cell>
          <cell r="M16088" t="str">
            <v>T</v>
          </cell>
          <cell r="N16088">
            <v>1</v>
          </cell>
        </row>
        <row r="16089">
          <cell r="G16089" t="str">
            <v>SPO-2018/07-0030</v>
          </cell>
        </row>
        <row r="16089">
          <cell r="I16089" t="str">
            <v>F</v>
          </cell>
          <cell r="J16089">
            <v>5292</v>
          </cell>
          <cell r="K16089">
            <v>5292</v>
          </cell>
          <cell r="L16089">
            <v>15876</v>
          </cell>
          <cell r="M16089" t="str">
            <v>F</v>
          </cell>
          <cell r="N16089">
            <v>3</v>
          </cell>
        </row>
        <row r="16090">
          <cell r="G16090" t="str">
            <v>SPO-2018/09-0010</v>
          </cell>
        </row>
        <row r="16090">
          <cell r="I16090" t="str">
            <v>F</v>
          </cell>
          <cell r="J16090">
            <v>9994.41</v>
          </cell>
          <cell r="K16090">
            <v>9994.41</v>
          </cell>
          <cell r="L16090">
            <v>29983.23</v>
          </cell>
          <cell r="M16090" t="str">
            <v>F</v>
          </cell>
          <cell r="N16090">
            <v>3</v>
          </cell>
        </row>
        <row r="16091">
          <cell r="G16091" t="str">
            <v>GR-2018/06-0066</v>
          </cell>
        </row>
        <row r="16091">
          <cell r="I16091" t="str">
            <v>F</v>
          </cell>
          <cell r="J16091">
            <v>291.5</v>
          </cell>
          <cell r="K16091">
            <v>291.5</v>
          </cell>
          <cell r="L16091">
            <v>291.5</v>
          </cell>
          <cell r="M16091" t="str">
            <v>F</v>
          </cell>
          <cell r="N16091">
            <v>1</v>
          </cell>
        </row>
        <row r="16092">
          <cell r="G16092" t="str">
            <v>SPO-2018/06-0020, SPO-2018/06-0028, SPO-2018/07-0036, SPO-2018/07-0004, SPO-2018/11-0023</v>
          </cell>
        </row>
        <row r="16092">
          <cell r="I16092" t="str">
            <v>F</v>
          </cell>
          <cell r="J16092">
            <v>31165.38</v>
          </cell>
          <cell r="K16092">
            <v>31165.38</v>
          </cell>
          <cell r="L16092">
            <v>93496.14</v>
          </cell>
          <cell r="M16092" t="str">
            <v>F</v>
          </cell>
          <cell r="N16092">
            <v>3</v>
          </cell>
        </row>
        <row r="16093">
          <cell r="G16093" t="str">
            <v>SPO-2019/12-0039, SPO-2019/01-0061, SPO-2020/02-0002, SPO-2018/07-0002, SPO-2018/07-0001, SPO-2018/08-0058, SPO-2019/06-0003, SPO-2019/01-0044, SPO-2018/08-0051, SPO-2019/06-0020, SPO-2018/12-0019, SPO-2018/07-0038, SPO-2018/09-0005, SPO-2018/12-0022, SPO-2018/12-0011, SPO-2018/11-0018, SPO-2018/07-0037, SPO-2019/02-0011, SPO-2018/12-0021</v>
          </cell>
        </row>
        <row r="16093">
          <cell r="I16093" t="str">
            <v>F</v>
          </cell>
          <cell r="J16093">
            <v>61983.59</v>
          </cell>
          <cell r="K16093">
            <v>61983.59</v>
          </cell>
          <cell r="L16093">
            <v>185950.77</v>
          </cell>
          <cell r="M16093" t="str">
            <v>F</v>
          </cell>
          <cell r="N16093">
            <v>3</v>
          </cell>
        </row>
        <row r="16094">
          <cell r="G16094" t="str">
            <v>GR-2018/06-0066</v>
          </cell>
        </row>
        <row r="16094">
          <cell r="I16094" t="str">
            <v>F</v>
          </cell>
          <cell r="J16094">
            <v>232</v>
          </cell>
          <cell r="K16094">
            <v>232</v>
          </cell>
          <cell r="L16094">
            <v>232</v>
          </cell>
          <cell r="M16094" t="str">
            <v>F</v>
          </cell>
          <cell r="N16094">
            <v>1</v>
          </cell>
        </row>
        <row r="16095">
          <cell r="G16095" t="str">
            <v>GR-2018/06-0009</v>
          </cell>
        </row>
        <row r="16095">
          <cell r="I16095" t="str">
            <v>F</v>
          </cell>
          <cell r="J16095">
            <v>62.15</v>
          </cell>
          <cell r="K16095">
            <v>62.15</v>
          </cell>
          <cell r="L16095">
            <v>62.15</v>
          </cell>
          <cell r="M16095" t="str">
            <v>T</v>
          </cell>
          <cell r="N16095">
            <v>1</v>
          </cell>
        </row>
        <row r="16096">
          <cell r="G16096" t="str">
            <v>GR-2018/08-0110</v>
          </cell>
          <cell r="H16096" t="str">
            <v>SO140036</v>
          </cell>
          <cell r="I16096" t="str">
            <v>F</v>
          </cell>
          <cell r="J16096">
            <v>2122.45</v>
          </cell>
          <cell r="K16096">
            <v>2122.45</v>
          </cell>
          <cell r="L16096">
            <v>2122.45</v>
          </cell>
          <cell r="M16096" t="str">
            <v>F</v>
          </cell>
          <cell r="N16096">
            <v>1</v>
          </cell>
        </row>
        <row r="16097">
          <cell r="G16097" t="str">
            <v>GR-2018/07-0088</v>
          </cell>
        </row>
        <row r="16097">
          <cell r="I16097" t="str">
            <v>F</v>
          </cell>
          <cell r="J16097">
            <v>3969.6</v>
          </cell>
          <cell r="K16097">
            <v>3969.6</v>
          </cell>
          <cell r="L16097">
            <v>3969.6</v>
          </cell>
          <cell r="M16097" t="str">
            <v>F</v>
          </cell>
          <cell r="N16097">
            <v>1</v>
          </cell>
        </row>
        <row r="16098">
          <cell r="G16098" t="str">
            <v>GR-2018/06-0080, GR-2018/07-0089, GR-2018/07-0080</v>
          </cell>
        </row>
        <row r="16098">
          <cell r="I16098" t="str">
            <v>F</v>
          </cell>
          <cell r="J16098">
            <v>3175.2</v>
          </cell>
          <cell r="K16098">
            <v>3175.2</v>
          </cell>
          <cell r="L16098">
            <v>3175.2</v>
          </cell>
          <cell r="M16098" t="str">
            <v>F</v>
          </cell>
          <cell r="N16098">
            <v>1</v>
          </cell>
        </row>
        <row r="16099">
          <cell r="G16099" t="str">
            <v>GR-2018/06-0008</v>
          </cell>
        </row>
        <row r="16099">
          <cell r="I16099" t="str">
            <v>F</v>
          </cell>
          <cell r="J16099">
            <v>1219.23</v>
          </cell>
          <cell r="K16099">
            <v>1219.23</v>
          </cell>
          <cell r="L16099">
            <v>1219.23</v>
          </cell>
          <cell r="M16099" t="str">
            <v>T</v>
          </cell>
          <cell r="N16099">
            <v>1</v>
          </cell>
        </row>
        <row r="16100">
          <cell r="G16100" t="str">
            <v>GR-2018/06-0066</v>
          </cell>
        </row>
        <row r="16100">
          <cell r="I16100" t="str">
            <v>F</v>
          </cell>
          <cell r="J16100">
            <v>317.4</v>
          </cell>
          <cell r="K16100">
            <v>317.4</v>
          </cell>
          <cell r="L16100">
            <v>317.4</v>
          </cell>
          <cell r="M16100" t="str">
            <v>F</v>
          </cell>
          <cell r="N16100">
            <v>1</v>
          </cell>
        </row>
        <row r="16101">
          <cell r="G16101" t="str">
            <v>GR-2018/06-0012</v>
          </cell>
        </row>
        <row r="16101">
          <cell r="I16101" t="str">
            <v>F</v>
          </cell>
          <cell r="J16101">
            <v>1595</v>
          </cell>
          <cell r="K16101">
            <v>1595</v>
          </cell>
          <cell r="L16101">
            <v>1595</v>
          </cell>
          <cell r="M16101" t="str">
            <v>F</v>
          </cell>
          <cell r="N16101">
            <v>1</v>
          </cell>
        </row>
        <row r="16102">
          <cell r="G16102" t="str">
            <v>SPO-2019/01-0035, SPO-2019/01-0055, SPO-2019/01-0008, SPO-2019/01-0094, SPO-2018/12-0025, SPO-2019/03-0024</v>
          </cell>
        </row>
        <row r="16102">
          <cell r="I16102" t="str">
            <v>F</v>
          </cell>
          <cell r="J16102">
            <v>19600</v>
          </cell>
          <cell r="K16102">
            <v>19600</v>
          </cell>
          <cell r="L16102">
            <v>58800</v>
          </cell>
          <cell r="M16102" t="str">
            <v>F</v>
          </cell>
          <cell r="N16102">
            <v>3</v>
          </cell>
        </row>
        <row r="16103">
          <cell r="G16103" t="str">
            <v>SPO-2018/07-0001, SPO-2018/07-0038, SPO-2019/02-0012</v>
          </cell>
        </row>
        <row r="16103">
          <cell r="I16103" t="str">
            <v>F</v>
          </cell>
          <cell r="J16103">
            <v>3657.14</v>
          </cell>
          <cell r="K16103">
            <v>3657.14</v>
          </cell>
          <cell r="L16103">
            <v>10971.42</v>
          </cell>
          <cell r="M16103" t="str">
            <v>F</v>
          </cell>
          <cell r="N16103">
            <v>3</v>
          </cell>
        </row>
        <row r="16104">
          <cell r="I16104" t="str">
            <v>T</v>
          </cell>
          <cell r="J16104">
            <v>0</v>
          </cell>
          <cell r="K16104">
            <v>0</v>
          </cell>
          <cell r="L16104">
            <v>0</v>
          </cell>
          <cell r="M16104" t="str">
            <v>F</v>
          </cell>
          <cell r="N16104">
            <v>3</v>
          </cell>
        </row>
        <row r="16105">
          <cell r="G16105" t="str">
            <v>GR-2018/06-0007</v>
          </cell>
        </row>
        <row r="16105">
          <cell r="I16105" t="str">
            <v>F</v>
          </cell>
          <cell r="J16105">
            <v>1019.34</v>
          </cell>
          <cell r="K16105">
            <v>1019.34</v>
          </cell>
          <cell r="L16105">
            <v>1019.34</v>
          </cell>
          <cell r="M16105" t="str">
            <v>T</v>
          </cell>
          <cell r="N16105">
            <v>1</v>
          </cell>
        </row>
        <row r="16106">
          <cell r="F16106" t="str">
            <v>PCIU9084569</v>
          </cell>
          <cell r="G16106" t="str">
            <v>GR-2018/06-0035</v>
          </cell>
          <cell r="H16106" t="str">
            <v>201804-S0006, 201804-S0031</v>
          </cell>
          <cell r="I16106" t="str">
            <v>F</v>
          </cell>
          <cell r="J16106">
            <v>30595.13</v>
          </cell>
          <cell r="K16106">
            <v>30595.13</v>
          </cell>
          <cell r="L16106">
            <v>30595.13</v>
          </cell>
          <cell r="M16106" t="str">
            <v>F</v>
          </cell>
          <cell r="N16106">
            <v>1</v>
          </cell>
        </row>
        <row r="16107">
          <cell r="F16107" t="str">
            <v>NYKU4300392</v>
          </cell>
          <cell r="G16107" t="str">
            <v>GR-2018/06-0011</v>
          </cell>
          <cell r="H16107" t="str">
            <v>201804-S0021</v>
          </cell>
          <cell r="I16107" t="str">
            <v>F</v>
          </cell>
          <cell r="J16107">
            <v>9956.12</v>
          </cell>
          <cell r="K16107">
            <v>9956.12</v>
          </cell>
          <cell r="L16107">
            <v>9956.12</v>
          </cell>
          <cell r="M16107" t="str">
            <v>T</v>
          </cell>
          <cell r="N16107">
            <v>1</v>
          </cell>
        </row>
        <row r="16108">
          <cell r="G16108" t="str">
            <v>SPO-2018/08-0007, SPO-2018/07-0018, SPO-2018/06-0039</v>
          </cell>
        </row>
        <row r="16108">
          <cell r="I16108" t="str">
            <v>F</v>
          </cell>
          <cell r="J16108">
            <v>251138.68</v>
          </cell>
          <cell r="K16108">
            <v>251138.68</v>
          </cell>
          <cell r="L16108">
            <v>753416.04</v>
          </cell>
          <cell r="M16108" t="str">
            <v>F</v>
          </cell>
          <cell r="N16108">
            <v>3</v>
          </cell>
        </row>
        <row r="16109">
          <cell r="G16109" t="str">
            <v>GR-2018/05-0084</v>
          </cell>
        </row>
        <row r="16109">
          <cell r="I16109" t="str">
            <v>F</v>
          </cell>
          <cell r="J16109">
            <v>716.46</v>
          </cell>
          <cell r="K16109">
            <v>759.45</v>
          </cell>
          <cell r="L16109">
            <v>759.45</v>
          </cell>
          <cell r="M16109" t="str">
            <v>T</v>
          </cell>
          <cell r="N16109">
            <v>1</v>
          </cell>
        </row>
        <row r="16110">
          <cell r="G16110" t="str">
            <v>SPO-2018/07-0022, SPO-2018/08-0001</v>
          </cell>
        </row>
        <row r="16110">
          <cell r="I16110" t="str">
            <v>F</v>
          </cell>
          <cell r="J16110">
            <v>17292.04</v>
          </cell>
          <cell r="K16110">
            <v>17292.04</v>
          </cell>
          <cell r="L16110">
            <v>51876.12</v>
          </cell>
          <cell r="M16110" t="str">
            <v>F</v>
          </cell>
          <cell r="N16110">
            <v>3</v>
          </cell>
        </row>
        <row r="16111">
          <cell r="F16111" t="str">
            <v>CSLU1201424</v>
          </cell>
          <cell r="G16111" t="str">
            <v>GR-2018/05-0078</v>
          </cell>
          <cell r="H16111" t="str">
            <v>201804-S0024, 201804-S0029, 201803-S0018, 201712-S0071, 201712-S0069, 201802-S0016, 201803-S0020, 201804-S0030, 201804-S0010</v>
          </cell>
          <cell r="I16111" t="str">
            <v>F</v>
          </cell>
          <cell r="J16111">
            <v>68699.64</v>
          </cell>
          <cell r="K16111">
            <v>72821.62</v>
          </cell>
          <cell r="L16111">
            <v>72821.62</v>
          </cell>
          <cell r="M16111" t="str">
            <v>F</v>
          </cell>
          <cell r="N16111">
            <v>1</v>
          </cell>
        </row>
        <row r="16112">
          <cell r="I16112" t="str">
            <v>T</v>
          </cell>
          <cell r="J16112">
            <v>0</v>
          </cell>
          <cell r="K16112">
            <v>0</v>
          </cell>
          <cell r="L16112">
            <v>0</v>
          </cell>
          <cell r="M16112" t="str">
            <v>F</v>
          </cell>
          <cell r="N16112">
            <v>3</v>
          </cell>
        </row>
        <row r="16113">
          <cell r="F16113" t="str">
            <v>WFHU5139410</v>
          </cell>
          <cell r="G16113" t="str">
            <v>GR-2018/06-0015</v>
          </cell>
          <cell r="H16113" t="str">
            <v>201802-S0010, 201804-S0002, 201803-S0024, 201711-S0033, 201803-S0023, 201803-S0076, POO201803001, 201707-S0037, 201804-S0018</v>
          </cell>
          <cell r="I16113" t="str">
            <v>F</v>
          </cell>
          <cell r="J16113">
            <v>19105.12</v>
          </cell>
          <cell r="K16113">
            <v>19105.12</v>
          </cell>
          <cell r="L16113">
            <v>57315.36</v>
          </cell>
          <cell r="M16113" t="str">
            <v>F</v>
          </cell>
          <cell r="N16113">
            <v>3</v>
          </cell>
        </row>
        <row r="16114">
          <cell r="F16114" t="str">
            <v>TSLU0545592</v>
          </cell>
          <cell r="G16114" t="str">
            <v>GR-2018/06-0002</v>
          </cell>
          <cell r="H16114" t="str">
            <v>POO201803001, 201803-S0023, POO201803003, 201803-S0076, 201707-S0037, 201802-S0010, 201804-S0002, 201801-S0042, 201803-S0012, 201803-S0024</v>
          </cell>
          <cell r="I16114" t="str">
            <v>F</v>
          </cell>
          <cell r="J16114">
            <v>23298.55</v>
          </cell>
          <cell r="K16114">
            <v>23298.55</v>
          </cell>
          <cell r="L16114">
            <v>69895.65</v>
          </cell>
          <cell r="M16114" t="str">
            <v>F</v>
          </cell>
          <cell r="N16114">
            <v>3</v>
          </cell>
        </row>
        <row r="16115">
          <cell r="G16115" t="str">
            <v>GR-2018/05-0085</v>
          </cell>
        </row>
        <row r="16115">
          <cell r="I16115" t="str">
            <v>F</v>
          </cell>
          <cell r="J16115">
            <v>692.55</v>
          </cell>
          <cell r="K16115">
            <v>734.1</v>
          </cell>
          <cell r="L16115">
            <v>734.1</v>
          </cell>
          <cell r="M16115" t="str">
            <v>T</v>
          </cell>
          <cell r="N16115">
            <v>1</v>
          </cell>
        </row>
        <row r="16116">
          <cell r="G16116" t="str">
            <v>GR-2018/05-0074</v>
          </cell>
        </row>
        <row r="16116">
          <cell r="I16116" t="str">
            <v>F</v>
          </cell>
          <cell r="J16116">
            <v>19.66</v>
          </cell>
          <cell r="K16116">
            <v>20.84</v>
          </cell>
          <cell r="L16116">
            <v>20.84</v>
          </cell>
          <cell r="M16116" t="str">
            <v>T</v>
          </cell>
          <cell r="N16116">
            <v>1</v>
          </cell>
        </row>
        <row r="16117">
          <cell r="F16117" t="str">
            <v>BMOU5239200</v>
          </cell>
          <cell r="G16117" t="str">
            <v>GR-2018/05-0059</v>
          </cell>
          <cell r="H16117" t="str">
            <v>201803-S0079</v>
          </cell>
          <cell r="I16117" t="str">
            <v>F</v>
          </cell>
          <cell r="J16117">
            <v>61665</v>
          </cell>
          <cell r="K16117">
            <v>65364.9</v>
          </cell>
          <cell r="L16117">
            <v>65364.9</v>
          </cell>
          <cell r="M16117" t="str">
            <v>F</v>
          </cell>
          <cell r="N16117">
            <v>1</v>
          </cell>
        </row>
        <row r="16118">
          <cell r="I16118" t="str">
            <v>F</v>
          </cell>
          <cell r="J16118">
            <v>3150</v>
          </cell>
          <cell r="K16118">
            <v>3150</v>
          </cell>
          <cell r="L16118">
            <v>9450</v>
          </cell>
          <cell r="M16118" t="str">
            <v>F</v>
          </cell>
          <cell r="N16118">
            <v>3</v>
          </cell>
        </row>
        <row r="16119">
          <cell r="F16119" t="str">
            <v>BMOU5239200</v>
          </cell>
          <cell r="G16119" t="str">
            <v>GR-2018/05-0058</v>
          </cell>
          <cell r="H16119" t="str">
            <v>201803-S0011, 201803-S0039, 201712-S0035, 201805-S0005</v>
          </cell>
          <cell r="I16119" t="str">
            <v>F</v>
          </cell>
          <cell r="J16119">
            <v>109261.44</v>
          </cell>
          <cell r="K16119">
            <v>115817.13</v>
          </cell>
          <cell r="L16119">
            <v>115817.13</v>
          </cell>
          <cell r="M16119" t="str">
            <v>F</v>
          </cell>
          <cell r="N16119">
            <v>1</v>
          </cell>
        </row>
        <row r="16120">
          <cell r="F16120" t="str">
            <v>BMOU5239200</v>
          </cell>
          <cell r="G16120" t="str">
            <v>GR-2018/05-0057</v>
          </cell>
          <cell r="H16120" t="str">
            <v>201802-S0014</v>
          </cell>
          <cell r="I16120" t="str">
            <v>F</v>
          </cell>
          <cell r="J16120">
            <v>4477.2</v>
          </cell>
          <cell r="K16120">
            <v>4745.83</v>
          </cell>
          <cell r="L16120">
            <v>4745.83</v>
          </cell>
          <cell r="M16120" t="str">
            <v>F</v>
          </cell>
          <cell r="N16120">
            <v>1</v>
          </cell>
        </row>
        <row r="16121">
          <cell r="F16121" t="str">
            <v>BMOU5239200</v>
          </cell>
        </row>
        <row r="16121">
          <cell r="I16121" t="str">
            <v>T</v>
          </cell>
          <cell r="J16121">
            <v>4477.2</v>
          </cell>
          <cell r="K16121">
            <v>4745.83</v>
          </cell>
          <cell r="L16121">
            <v>4745.83</v>
          </cell>
          <cell r="M16121" t="str">
            <v>F</v>
          </cell>
          <cell r="N16121">
            <v>1</v>
          </cell>
        </row>
        <row r="16122">
          <cell r="G16122" t="str">
            <v>GR-2018/05-0073</v>
          </cell>
        </row>
        <row r="16122">
          <cell r="I16122" t="str">
            <v>F</v>
          </cell>
          <cell r="J16122">
            <v>11.55</v>
          </cell>
          <cell r="K16122">
            <v>12.24</v>
          </cell>
          <cell r="L16122">
            <v>12.24</v>
          </cell>
          <cell r="M16122" t="str">
            <v>T</v>
          </cell>
          <cell r="N16122">
            <v>1</v>
          </cell>
        </row>
        <row r="16123">
          <cell r="F16123" t="str">
            <v>BMOU5239200</v>
          </cell>
          <cell r="G16123" t="str">
            <v>GR-2018/05-0056</v>
          </cell>
          <cell r="H16123" t="str">
            <v>201801-S0033, 201802-S0011, 201803-S0044, 201803-S0028, 201803-S0067, 201804-S0023, 201801-S0034, 201803-S0027, 201804-S0007</v>
          </cell>
          <cell r="I16123" t="str">
            <v>F</v>
          </cell>
          <cell r="J16123">
            <v>123620.74</v>
          </cell>
          <cell r="K16123">
            <v>131037.98</v>
          </cell>
          <cell r="L16123">
            <v>131037.98</v>
          </cell>
          <cell r="M16123" t="str">
            <v>F</v>
          </cell>
          <cell r="N16123">
            <v>1</v>
          </cell>
        </row>
        <row r="16124">
          <cell r="G16124" t="str">
            <v>SPO-2018/07-0011, SPO-2018/11-0015, SPO-2018/08-0047, SPO-2018/07-0033, SPO-2019/01-0020</v>
          </cell>
        </row>
        <row r="16124">
          <cell r="I16124" t="str">
            <v>F</v>
          </cell>
          <cell r="J16124">
            <v>41827.48</v>
          </cell>
          <cell r="K16124">
            <v>41827.48</v>
          </cell>
          <cell r="L16124">
            <v>125482.44</v>
          </cell>
          <cell r="M16124" t="str">
            <v>F</v>
          </cell>
          <cell r="N16124">
            <v>3</v>
          </cell>
        </row>
        <row r="16125">
          <cell r="F16125" t="str">
            <v>BMOU5239200</v>
          </cell>
          <cell r="G16125" t="str">
            <v>GR-2018/05-0055</v>
          </cell>
          <cell r="H16125" t="str">
            <v>201803-S0051, 201802-S0004, 201803-S0065, 201803-S0045, 201803-S0029</v>
          </cell>
          <cell r="I16125" t="str">
            <v>F</v>
          </cell>
          <cell r="J16125">
            <v>25791.07</v>
          </cell>
          <cell r="K16125">
            <v>27338.53</v>
          </cell>
          <cell r="L16125">
            <v>27338.53</v>
          </cell>
          <cell r="M16125" t="str">
            <v>F</v>
          </cell>
          <cell r="N16125">
            <v>1</v>
          </cell>
        </row>
        <row r="16126">
          <cell r="G16126" t="str">
            <v>SPO-2018/08-0016</v>
          </cell>
        </row>
        <row r="16126">
          <cell r="I16126" t="str">
            <v>F</v>
          </cell>
          <cell r="J16126">
            <v>60601</v>
          </cell>
          <cell r="K16126">
            <v>60601</v>
          </cell>
          <cell r="L16126">
            <v>181803</v>
          </cell>
          <cell r="M16126" t="str">
            <v>F</v>
          </cell>
          <cell r="N16126">
            <v>3</v>
          </cell>
        </row>
        <row r="16127">
          <cell r="G16127" t="str">
            <v>SPO-2018/07-0022, SPO-2018/08-0001</v>
          </cell>
        </row>
        <row r="16127">
          <cell r="I16127" t="str">
            <v>F</v>
          </cell>
          <cell r="J16127">
            <v>11420</v>
          </cell>
          <cell r="K16127">
            <v>11420</v>
          </cell>
          <cell r="L16127">
            <v>34260</v>
          </cell>
          <cell r="M16127" t="str">
            <v>F</v>
          </cell>
          <cell r="N16127">
            <v>3</v>
          </cell>
        </row>
        <row r="16128">
          <cell r="F16128" t="str">
            <v>CBHU8694574</v>
          </cell>
          <cell r="G16128" t="str">
            <v>GR-2018/05-0060</v>
          </cell>
          <cell r="H16128" t="str">
            <v>201711-S0119, 201803-S0016, 201803-S0063</v>
          </cell>
          <cell r="I16128" t="str">
            <v>F</v>
          </cell>
          <cell r="J16128">
            <v>67469.87</v>
          </cell>
          <cell r="K16128">
            <v>71518.06</v>
          </cell>
          <cell r="L16128">
            <v>71518.06</v>
          </cell>
          <cell r="M16128" t="str">
            <v>F</v>
          </cell>
          <cell r="N16128">
            <v>1</v>
          </cell>
        </row>
        <row r="16129">
          <cell r="G16129" t="str">
            <v>SPO-2018/06-0029</v>
          </cell>
        </row>
        <row r="16129">
          <cell r="I16129" t="str">
            <v>F</v>
          </cell>
          <cell r="J16129">
            <v>9280</v>
          </cell>
          <cell r="K16129">
            <v>9280</v>
          </cell>
          <cell r="L16129">
            <v>27840</v>
          </cell>
          <cell r="M16129" t="str">
            <v>F</v>
          </cell>
          <cell r="N16129">
            <v>3</v>
          </cell>
        </row>
        <row r="16130">
          <cell r="F16130" t="str">
            <v>MAGU5618300</v>
          </cell>
          <cell r="G16130" t="str">
            <v>GR-2018/06-0003</v>
          </cell>
          <cell r="H16130" t="str">
            <v>201804-S0018, POO201803003, 201802-S0010, 201707-S0037, 201710-S0066, 201712-S0040, 201803-S0014</v>
          </cell>
          <cell r="I16130" t="str">
            <v>F</v>
          </cell>
          <cell r="J16130">
            <v>18520.82</v>
          </cell>
          <cell r="K16130">
            <v>18520.82</v>
          </cell>
          <cell r="L16130">
            <v>55562.46</v>
          </cell>
          <cell r="M16130" t="str">
            <v>F</v>
          </cell>
          <cell r="N16130">
            <v>3</v>
          </cell>
        </row>
        <row r="16131">
          <cell r="G16131" t="str">
            <v>SPO-2018/06-0039</v>
          </cell>
        </row>
        <row r="16131">
          <cell r="I16131" t="str">
            <v>F</v>
          </cell>
          <cell r="J16131">
            <v>4388.4</v>
          </cell>
          <cell r="K16131">
            <v>4388.4</v>
          </cell>
          <cell r="L16131">
            <v>13165.2</v>
          </cell>
          <cell r="M16131" t="str">
            <v>F</v>
          </cell>
          <cell r="N16131">
            <v>3</v>
          </cell>
        </row>
        <row r="16132">
          <cell r="I16132" t="str">
            <v>T</v>
          </cell>
          <cell r="J16132">
            <v>4388.4</v>
          </cell>
          <cell r="K16132">
            <v>4388.4</v>
          </cell>
          <cell r="L16132">
            <v>13165.2</v>
          </cell>
          <cell r="M16132" t="str">
            <v>F</v>
          </cell>
          <cell r="N16132">
            <v>3</v>
          </cell>
        </row>
        <row r="16133">
          <cell r="G16133" t="str">
            <v>GR-2018/06-0068, GR-2018/06-0069</v>
          </cell>
        </row>
        <row r="16133">
          <cell r="I16133" t="str">
            <v>F</v>
          </cell>
          <cell r="J16133">
            <v>148</v>
          </cell>
          <cell r="K16133">
            <v>156.88</v>
          </cell>
          <cell r="L16133">
            <v>156.88</v>
          </cell>
          <cell r="M16133" t="str">
            <v>F</v>
          </cell>
          <cell r="N16133">
            <v>1</v>
          </cell>
        </row>
        <row r="16134">
          <cell r="G16134" t="str">
            <v>GR-2018/05-0072</v>
          </cell>
        </row>
        <row r="16134">
          <cell r="I16134" t="str">
            <v>F</v>
          </cell>
          <cell r="J16134">
            <v>337.08</v>
          </cell>
          <cell r="K16134">
            <v>357.3</v>
          </cell>
          <cell r="L16134">
            <v>357.3</v>
          </cell>
          <cell r="M16134" t="str">
            <v>T</v>
          </cell>
          <cell r="N16134">
            <v>1</v>
          </cell>
        </row>
        <row r="16135">
          <cell r="F16135" t="str">
            <v>TSLU0548781</v>
          </cell>
          <cell r="G16135" t="str">
            <v>GR-2018/07-0011</v>
          </cell>
          <cell r="H16135" t="str">
            <v>201802-S0007, POO201712002, 201803-S0059</v>
          </cell>
          <cell r="I16135" t="str">
            <v>F</v>
          </cell>
          <cell r="J16135">
            <v>20000.81</v>
          </cell>
          <cell r="K16135">
            <v>20000.81</v>
          </cell>
          <cell r="L16135">
            <v>60002.43</v>
          </cell>
          <cell r="M16135" t="str">
            <v>F</v>
          </cell>
          <cell r="N16135">
            <v>3</v>
          </cell>
        </row>
        <row r="16136">
          <cell r="F16136" t="str">
            <v>TCNU4722049</v>
          </cell>
          <cell r="G16136" t="str">
            <v>GR-2018/07-0002</v>
          </cell>
          <cell r="H16136" t="str">
            <v>201712-S0039, 201802-S0007</v>
          </cell>
          <cell r="I16136" t="str">
            <v>F</v>
          </cell>
          <cell r="J16136">
            <v>29924.84</v>
          </cell>
          <cell r="K16136">
            <v>29924.84</v>
          </cell>
          <cell r="L16136">
            <v>269323.56</v>
          </cell>
          <cell r="M16136" t="str">
            <v>F</v>
          </cell>
          <cell r="N16136">
            <v>9</v>
          </cell>
        </row>
        <row r="16137">
          <cell r="I16137" t="str">
            <v>F</v>
          </cell>
          <cell r="J16137">
            <v>317.9</v>
          </cell>
          <cell r="K16137">
            <v>317.9</v>
          </cell>
          <cell r="L16137">
            <v>953.7</v>
          </cell>
          <cell r="M16137" t="str">
            <v>F</v>
          </cell>
          <cell r="N16137">
            <v>3</v>
          </cell>
        </row>
        <row r="16138">
          <cell r="F16138" t="str">
            <v>TSTU0518430</v>
          </cell>
          <cell r="G16138" t="str">
            <v>GR-2018/06-0014</v>
          </cell>
          <cell r="H16138" t="str">
            <v>201708-S0071, 201712-S0067, 201801-S0009, 201801-S0017, POO201712004, POO201803002, 201804-S0019</v>
          </cell>
          <cell r="I16138" t="str">
            <v>F</v>
          </cell>
          <cell r="J16138">
            <v>25180.98</v>
          </cell>
          <cell r="K16138">
            <v>25180.98</v>
          </cell>
          <cell r="L16138">
            <v>75542.94</v>
          </cell>
          <cell r="M16138" t="str">
            <v>F</v>
          </cell>
          <cell r="N16138">
            <v>3</v>
          </cell>
        </row>
        <row r="16139">
          <cell r="F16139" t="str">
            <v>TCNU3423589</v>
          </cell>
          <cell r="G16139" t="str">
            <v>GR-2018/06-0013</v>
          </cell>
          <cell r="H16139" t="str">
            <v>201801-S0018, 201712-S0067, 201801-S0009, 201712-S0048, 201710-S0042, 201801-S0017</v>
          </cell>
          <cell r="I16139" t="str">
            <v>F</v>
          </cell>
          <cell r="J16139">
            <v>29340</v>
          </cell>
          <cell r="K16139">
            <v>29340</v>
          </cell>
          <cell r="L16139">
            <v>88020</v>
          </cell>
          <cell r="M16139" t="str">
            <v>F</v>
          </cell>
          <cell r="N16139">
            <v>3</v>
          </cell>
        </row>
        <row r="16140">
          <cell r="G16140" t="str">
            <v>GR-2018/05-0071</v>
          </cell>
        </row>
        <row r="16140">
          <cell r="I16140" t="str">
            <v>F</v>
          </cell>
          <cell r="J16140">
            <v>1477.53</v>
          </cell>
          <cell r="K16140">
            <v>1566.18</v>
          </cell>
          <cell r="L16140">
            <v>1566.18</v>
          </cell>
          <cell r="M16140" t="str">
            <v>T</v>
          </cell>
          <cell r="N16140">
            <v>1</v>
          </cell>
        </row>
        <row r="16141">
          <cell r="F16141" t="str">
            <v>MAGU5625382</v>
          </cell>
          <cell r="G16141" t="str">
            <v>GR-2018/05-0077</v>
          </cell>
          <cell r="H16141" t="str">
            <v>201801-S0038, 201711-S0115, 201704-S0027, 201804-S0003, 201803-S0058, 201710-S0047, 201803-S0017</v>
          </cell>
          <cell r="I16141" t="str">
            <v>F</v>
          </cell>
          <cell r="J16141">
            <v>24062.1</v>
          </cell>
          <cell r="K16141">
            <v>24062.1</v>
          </cell>
          <cell r="L16141">
            <v>72186.3</v>
          </cell>
          <cell r="M16141" t="str">
            <v>F</v>
          </cell>
          <cell r="N16141">
            <v>3</v>
          </cell>
        </row>
        <row r="16142">
          <cell r="G16142" t="str">
            <v>GR-2018/05-0049</v>
          </cell>
        </row>
        <row r="16142">
          <cell r="I16142" t="str">
            <v>F</v>
          </cell>
          <cell r="J16142">
            <v>346.27</v>
          </cell>
          <cell r="K16142">
            <v>367.05</v>
          </cell>
          <cell r="L16142">
            <v>367.05</v>
          </cell>
          <cell r="M16142" t="str">
            <v>T</v>
          </cell>
          <cell r="N16142">
            <v>1</v>
          </cell>
        </row>
        <row r="16143">
          <cell r="F16143" t="str">
            <v>BSIU9291558</v>
          </cell>
          <cell r="G16143" t="str">
            <v>GR-2018/05-0076</v>
          </cell>
          <cell r="H16143" t="str">
            <v>201804-S0005, 201804-S0003, 201803-S0025, POO201712002, 201803-S0017, 201803-S0019, 201711-S0115</v>
          </cell>
          <cell r="I16143" t="str">
            <v>F</v>
          </cell>
          <cell r="J16143">
            <v>26840.81</v>
          </cell>
          <cell r="K16143">
            <v>26840.81</v>
          </cell>
          <cell r="L16143">
            <v>80522.43</v>
          </cell>
          <cell r="M16143" t="str">
            <v>F</v>
          </cell>
          <cell r="N16143">
            <v>3</v>
          </cell>
        </row>
        <row r="16144">
          <cell r="G16144" t="str">
            <v>GR-2018/06-0080, GR-2018/06-0101</v>
          </cell>
        </row>
        <row r="16144">
          <cell r="I16144" t="str">
            <v>F</v>
          </cell>
          <cell r="J16144">
            <v>47.25</v>
          </cell>
          <cell r="K16144">
            <v>50.09</v>
          </cell>
          <cell r="L16144">
            <v>50.09</v>
          </cell>
          <cell r="M16144" t="str">
            <v>F</v>
          </cell>
          <cell r="N16144">
            <v>1</v>
          </cell>
        </row>
        <row r="16145">
          <cell r="G16145" t="str">
            <v>GR-2018/05-0043</v>
          </cell>
        </row>
        <row r="16145">
          <cell r="I16145" t="str">
            <v>F</v>
          </cell>
          <cell r="J16145">
            <v>133.51</v>
          </cell>
          <cell r="K16145">
            <v>141.52</v>
          </cell>
          <cell r="L16145">
            <v>141.52</v>
          </cell>
          <cell r="M16145" t="str">
            <v>T</v>
          </cell>
          <cell r="N16145">
            <v>1</v>
          </cell>
        </row>
        <row r="16146">
          <cell r="G16146" t="str">
            <v>GR-2018/05-0042</v>
          </cell>
        </row>
        <row r="16146">
          <cell r="I16146" t="str">
            <v>F</v>
          </cell>
          <cell r="J16146">
            <v>62.92</v>
          </cell>
          <cell r="K16146">
            <v>66.7</v>
          </cell>
          <cell r="L16146">
            <v>66.7</v>
          </cell>
          <cell r="M16146" t="str">
            <v>T</v>
          </cell>
          <cell r="N16146">
            <v>1</v>
          </cell>
        </row>
        <row r="16147">
          <cell r="G16147" t="str">
            <v>GR-2018/05-0030</v>
          </cell>
        </row>
        <row r="16147">
          <cell r="I16147" t="str">
            <v>F</v>
          </cell>
          <cell r="J16147">
            <v>1323.25</v>
          </cell>
          <cell r="K16147">
            <v>1402.64</v>
          </cell>
          <cell r="L16147">
            <v>1402.64</v>
          </cell>
          <cell r="M16147" t="str">
            <v>T</v>
          </cell>
          <cell r="N16147">
            <v>1</v>
          </cell>
        </row>
        <row r="16148">
          <cell r="G16148" t="str">
            <v>SPO-2018/08-0025, SPO-2018/07-0030</v>
          </cell>
        </row>
        <row r="16148">
          <cell r="I16148" t="str">
            <v>F</v>
          </cell>
          <cell r="J16148">
            <v>19358</v>
          </cell>
          <cell r="K16148">
            <v>19358</v>
          </cell>
          <cell r="L16148">
            <v>58074</v>
          </cell>
          <cell r="M16148" t="str">
            <v>F</v>
          </cell>
          <cell r="N16148">
            <v>3</v>
          </cell>
        </row>
        <row r="16149">
          <cell r="G16149" t="str">
            <v>SPO-2018/06-0039</v>
          </cell>
        </row>
        <row r="16149">
          <cell r="I16149" t="str">
            <v>F</v>
          </cell>
          <cell r="J16149">
            <v>2098.56</v>
          </cell>
          <cell r="K16149">
            <v>2098.56</v>
          </cell>
          <cell r="L16149">
            <v>6295.68</v>
          </cell>
          <cell r="M16149" t="str">
            <v>F</v>
          </cell>
          <cell r="N16149">
            <v>3</v>
          </cell>
        </row>
        <row r="16150">
          <cell r="G16150" t="str">
            <v>SPO-2018/06-0031, SPO-2018/07-0032, SPO-2018/07-0028, SPO-2018/07-0023</v>
          </cell>
        </row>
        <row r="16150">
          <cell r="I16150" t="str">
            <v>F</v>
          </cell>
          <cell r="J16150">
            <v>75396.5</v>
          </cell>
          <cell r="K16150">
            <v>75396.5</v>
          </cell>
          <cell r="L16150">
            <v>226189.5</v>
          </cell>
          <cell r="M16150" t="str">
            <v>F</v>
          </cell>
          <cell r="N16150">
            <v>3</v>
          </cell>
        </row>
        <row r="16151">
          <cell r="I16151" t="str">
            <v>T</v>
          </cell>
          <cell r="J16151">
            <v>0</v>
          </cell>
          <cell r="K16151">
            <v>0</v>
          </cell>
          <cell r="L16151">
            <v>0</v>
          </cell>
          <cell r="M16151" t="str">
            <v>F</v>
          </cell>
          <cell r="N16151">
            <v>3</v>
          </cell>
        </row>
        <row r="16152">
          <cell r="G16152" t="str">
            <v>GR-2018/05-0038</v>
          </cell>
        </row>
        <row r="16152">
          <cell r="I16152" t="str">
            <v>F</v>
          </cell>
          <cell r="J16152">
            <v>570.52</v>
          </cell>
          <cell r="K16152">
            <v>604.75</v>
          </cell>
          <cell r="L16152">
            <v>604.75</v>
          </cell>
          <cell r="M16152" t="str">
            <v>T</v>
          </cell>
          <cell r="N16152">
            <v>1</v>
          </cell>
        </row>
        <row r="16153">
          <cell r="G16153" t="str">
            <v>GR-2018/05-0037</v>
          </cell>
        </row>
        <row r="16153">
          <cell r="I16153" t="str">
            <v>F</v>
          </cell>
          <cell r="J16153">
            <v>47.41</v>
          </cell>
          <cell r="K16153">
            <v>50.25</v>
          </cell>
          <cell r="L16153">
            <v>50.25</v>
          </cell>
          <cell r="M16153" t="str">
            <v>T</v>
          </cell>
          <cell r="N16153">
            <v>1</v>
          </cell>
        </row>
        <row r="16154">
          <cell r="G16154" t="str">
            <v>GR-2018/05-0036</v>
          </cell>
        </row>
        <row r="16154">
          <cell r="I16154" t="str">
            <v>F</v>
          </cell>
          <cell r="J16154">
            <v>135.64</v>
          </cell>
          <cell r="K16154">
            <v>143.78</v>
          </cell>
          <cell r="L16154">
            <v>143.78</v>
          </cell>
          <cell r="M16154" t="str">
            <v>T</v>
          </cell>
          <cell r="N16154">
            <v>1</v>
          </cell>
        </row>
        <row r="16155">
          <cell r="G16155" t="str">
            <v>GR-2018/05-0035</v>
          </cell>
        </row>
        <row r="16155">
          <cell r="I16155" t="str">
            <v>F</v>
          </cell>
          <cell r="J16155">
            <v>184.43</v>
          </cell>
          <cell r="K16155">
            <v>195.5</v>
          </cell>
          <cell r="L16155">
            <v>195.5</v>
          </cell>
          <cell r="M16155" t="str">
            <v>T</v>
          </cell>
          <cell r="N16155">
            <v>1</v>
          </cell>
        </row>
        <row r="16156">
          <cell r="G16156" t="str">
            <v>GR-2018/06-0081, GR-2018/06-0080</v>
          </cell>
        </row>
        <row r="16156">
          <cell r="I16156" t="str">
            <v>F</v>
          </cell>
          <cell r="J16156">
            <v>6800.28</v>
          </cell>
          <cell r="K16156">
            <v>6974.38</v>
          </cell>
          <cell r="L16156">
            <v>6974.38</v>
          </cell>
          <cell r="M16156" t="str">
            <v>F</v>
          </cell>
          <cell r="N16156">
            <v>1</v>
          </cell>
        </row>
        <row r="16157">
          <cell r="G16157" t="str">
            <v>GR-2018/05-0034</v>
          </cell>
        </row>
        <row r="16157">
          <cell r="I16157" t="str">
            <v>F</v>
          </cell>
          <cell r="J16157">
            <v>527.52</v>
          </cell>
          <cell r="K16157">
            <v>559.17</v>
          </cell>
          <cell r="L16157">
            <v>559.17</v>
          </cell>
          <cell r="M16157" t="str">
            <v>T</v>
          </cell>
          <cell r="N16157">
            <v>1</v>
          </cell>
        </row>
        <row r="16158">
          <cell r="G16158" t="str">
            <v>GR-2018/05-0039</v>
          </cell>
        </row>
        <row r="16158">
          <cell r="I16158" t="str">
            <v>F</v>
          </cell>
          <cell r="J16158">
            <v>290.72</v>
          </cell>
          <cell r="K16158">
            <v>308.16</v>
          </cell>
          <cell r="L16158">
            <v>308.16</v>
          </cell>
          <cell r="M16158" t="str">
            <v>T</v>
          </cell>
          <cell r="N16158">
            <v>1</v>
          </cell>
        </row>
        <row r="16159">
          <cell r="G16159" t="str">
            <v>GR-2018/05-0033</v>
          </cell>
        </row>
        <row r="16159">
          <cell r="I16159" t="str">
            <v>F</v>
          </cell>
          <cell r="J16159">
            <v>943.42</v>
          </cell>
          <cell r="K16159">
            <v>1000.03</v>
          </cell>
          <cell r="L16159">
            <v>1000.03</v>
          </cell>
          <cell r="M16159" t="str">
            <v>T</v>
          </cell>
          <cell r="N16159">
            <v>1</v>
          </cell>
        </row>
        <row r="16160">
          <cell r="G16160" t="str">
            <v>GR-2018/05-0032</v>
          </cell>
        </row>
        <row r="16160">
          <cell r="I16160" t="str">
            <v>F</v>
          </cell>
          <cell r="J16160">
            <v>368.87</v>
          </cell>
          <cell r="K16160">
            <v>391</v>
          </cell>
          <cell r="L16160">
            <v>391</v>
          </cell>
          <cell r="M16160" t="str">
            <v>T</v>
          </cell>
          <cell r="N16160">
            <v>1</v>
          </cell>
        </row>
        <row r="16161">
          <cell r="F16161" t="str">
            <v>UACU5745333</v>
          </cell>
          <cell r="G16161" t="str">
            <v>GR-2018/05-0024, GR-2018/06-0001</v>
          </cell>
        </row>
        <row r="16161">
          <cell r="I16161" t="str">
            <v>F</v>
          </cell>
          <cell r="J16161">
            <v>21610.38</v>
          </cell>
          <cell r="K16161">
            <v>22907</v>
          </cell>
          <cell r="L16161">
            <v>22907</v>
          </cell>
          <cell r="M16161" t="str">
            <v>T</v>
          </cell>
          <cell r="N16161">
            <v>1</v>
          </cell>
        </row>
        <row r="16162">
          <cell r="I16162" t="str">
            <v>F</v>
          </cell>
          <cell r="J16162">
            <v>16080</v>
          </cell>
          <cell r="K16162">
            <v>16080</v>
          </cell>
          <cell r="L16162">
            <v>48240</v>
          </cell>
          <cell r="M16162" t="str">
            <v>F</v>
          </cell>
          <cell r="N16162">
            <v>3</v>
          </cell>
        </row>
        <row r="16163">
          <cell r="G16163" t="str">
            <v>SPO-2018/06-0035</v>
          </cell>
        </row>
        <row r="16163">
          <cell r="I16163" t="str">
            <v>F</v>
          </cell>
          <cell r="J16163">
            <v>2350</v>
          </cell>
          <cell r="K16163">
            <v>2350</v>
          </cell>
          <cell r="L16163">
            <v>7050</v>
          </cell>
          <cell r="M16163" t="str">
            <v>F</v>
          </cell>
          <cell r="N16163">
            <v>3</v>
          </cell>
        </row>
        <row r="16164">
          <cell r="F16164" t="str">
            <v>PCIU8701964</v>
          </cell>
          <cell r="G16164" t="str">
            <v>GR-2018/05-0069</v>
          </cell>
          <cell r="H16164" t="str">
            <v>201802-S0018</v>
          </cell>
          <cell r="I16164" t="str">
            <v>F</v>
          </cell>
          <cell r="J16164">
            <v>14580</v>
          </cell>
          <cell r="K16164">
            <v>15454.8</v>
          </cell>
          <cell r="L16164">
            <v>15454.8</v>
          </cell>
          <cell r="M16164" t="str">
            <v>F</v>
          </cell>
          <cell r="N16164">
            <v>1</v>
          </cell>
        </row>
        <row r="16165">
          <cell r="F16165" t="str">
            <v>PCIU8701964</v>
          </cell>
          <cell r="G16165" t="str">
            <v>GR-2018/05-0068</v>
          </cell>
          <cell r="H16165" t="str">
            <v>201803-S0027, 201802-S0011</v>
          </cell>
          <cell r="I16165" t="str">
            <v>F</v>
          </cell>
          <cell r="J16165">
            <v>81539.03</v>
          </cell>
          <cell r="K16165">
            <v>86431.37</v>
          </cell>
          <cell r="L16165">
            <v>86431.37</v>
          </cell>
          <cell r="M16165" t="str">
            <v>F</v>
          </cell>
          <cell r="N16165">
            <v>1</v>
          </cell>
        </row>
        <row r="16166">
          <cell r="G16166" t="str">
            <v>SPO-2018/06-0039</v>
          </cell>
        </row>
        <row r="16166">
          <cell r="I16166" t="str">
            <v>F</v>
          </cell>
          <cell r="J16166">
            <v>2880</v>
          </cell>
          <cell r="K16166">
            <v>2880</v>
          </cell>
          <cell r="L16166">
            <v>8640</v>
          </cell>
          <cell r="M16166" t="str">
            <v>F</v>
          </cell>
          <cell r="N16166">
            <v>3</v>
          </cell>
        </row>
        <row r="16167">
          <cell r="F16167" t="str">
            <v>PCIU8701964</v>
          </cell>
        </row>
        <row r="16167">
          <cell r="I16167" t="str">
            <v>T</v>
          </cell>
          <cell r="J16167">
            <v>0</v>
          </cell>
          <cell r="K16167">
            <v>0</v>
          </cell>
          <cell r="L16167">
            <v>0</v>
          </cell>
          <cell r="M16167" t="str">
            <v>F</v>
          </cell>
          <cell r="N16167">
            <v>1</v>
          </cell>
        </row>
        <row r="16168">
          <cell r="F16168" t="str">
            <v>PCIU8701964</v>
          </cell>
          <cell r="G16168" t="str">
            <v>GR-2018/05-0067</v>
          </cell>
          <cell r="H16168" t="str">
            <v>201803-S0011, 201803-S0039, 201712-S0058, 201802-S0012, 201803-S0071</v>
          </cell>
          <cell r="I16168" t="str">
            <v>F</v>
          </cell>
          <cell r="J16168">
            <v>110526.71</v>
          </cell>
          <cell r="K16168">
            <v>117158.31</v>
          </cell>
          <cell r="L16168">
            <v>117158.31</v>
          </cell>
          <cell r="M16168" t="str">
            <v>F</v>
          </cell>
          <cell r="N16168">
            <v>1</v>
          </cell>
        </row>
        <row r="16169">
          <cell r="G16169" t="str">
            <v>GR-2018/05-0023</v>
          </cell>
        </row>
        <row r="16169">
          <cell r="I16169" t="str">
            <v>F</v>
          </cell>
          <cell r="J16169">
            <v>529.02</v>
          </cell>
          <cell r="K16169">
            <v>560.76</v>
          </cell>
          <cell r="L16169">
            <v>560.76</v>
          </cell>
          <cell r="M16169" t="str">
            <v>T</v>
          </cell>
          <cell r="N16169">
            <v>1</v>
          </cell>
        </row>
        <row r="16170">
          <cell r="G16170" t="str">
            <v>GR-2018/05-0029</v>
          </cell>
        </row>
        <row r="16170">
          <cell r="I16170" t="str">
            <v>F</v>
          </cell>
          <cell r="J16170">
            <v>168.68</v>
          </cell>
          <cell r="K16170">
            <v>178.8</v>
          </cell>
          <cell r="L16170">
            <v>178.8</v>
          </cell>
          <cell r="M16170" t="str">
            <v>T</v>
          </cell>
          <cell r="N16170">
            <v>1</v>
          </cell>
        </row>
        <row r="16171">
          <cell r="G16171" t="str">
            <v>SPO-2018/06-0030, SPO-2018/07-0024</v>
          </cell>
        </row>
        <row r="16171">
          <cell r="I16171" t="str">
            <v>F</v>
          </cell>
          <cell r="J16171">
            <v>7603.8</v>
          </cell>
          <cell r="K16171">
            <v>7603.8</v>
          </cell>
          <cell r="L16171">
            <v>22811.4</v>
          </cell>
          <cell r="M16171" t="str">
            <v>F</v>
          </cell>
          <cell r="N16171">
            <v>3</v>
          </cell>
        </row>
        <row r="16172">
          <cell r="F16172" t="str">
            <v>PCIU8701964</v>
          </cell>
          <cell r="G16172" t="str">
            <v>GR-2018/05-0066</v>
          </cell>
          <cell r="H16172" t="str">
            <v>201801-S0014, 201803-S0009, 201804-S0015, 201802-S0014</v>
          </cell>
          <cell r="I16172" t="str">
            <v>F</v>
          </cell>
          <cell r="J16172">
            <v>119010.93</v>
          </cell>
          <cell r="K16172">
            <v>126151.59</v>
          </cell>
          <cell r="L16172">
            <v>126151.59</v>
          </cell>
          <cell r="M16172" t="str">
            <v>F</v>
          </cell>
          <cell r="N16172">
            <v>1</v>
          </cell>
        </row>
        <row r="16173">
          <cell r="F16173" t="str">
            <v>PCIU8701964</v>
          </cell>
          <cell r="G16173" t="str">
            <v>GR-2018/05-0064</v>
          </cell>
        </row>
        <row r="16173">
          <cell r="I16173" t="str">
            <v>F</v>
          </cell>
          <cell r="J16173">
            <v>125941.07</v>
          </cell>
          <cell r="K16173">
            <v>133497.53</v>
          </cell>
          <cell r="L16173">
            <v>133497.53</v>
          </cell>
          <cell r="M16173" t="str">
            <v>F</v>
          </cell>
          <cell r="N16173">
            <v>1</v>
          </cell>
        </row>
        <row r="16174">
          <cell r="F16174" t="str">
            <v>PCIU8701964</v>
          </cell>
          <cell r="G16174" t="str">
            <v>GR-2018/05-0065</v>
          </cell>
          <cell r="H16174" t="str">
            <v>201802-S0004, 201804-S0008</v>
          </cell>
          <cell r="I16174" t="str">
            <v>F</v>
          </cell>
          <cell r="J16174">
            <v>48355.2</v>
          </cell>
          <cell r="K16174">
            <v>51256.51</v>
          </cell>
          <cell r="L16174">
            <v>51256.51</v>
          </cell>
          <cell r="M16174" t="str">
            <v>F</v>
          </cell>
          <cell r="N16174">
            <v>1</v>
          </cell>
        </row>
        <row r="16175">
          <cell r="G16175" t="str">
            <v>GR-2018/05-0028</v>
          </cell>
        </row>
        <row r="16175">
          <cell r="I16175" t="str">
            <v>F</v>
          </cell>
          <cell r="J16175">
            <v>147.47</v>
          </cell>
          <cell r="K16175">
            <v>156.32</v>
          </cell>
          <cell r="L16175">
            <v>156.32</v>
          </cell>
          <cell r="M16175" t="str">
            <v>T</v>
          </cell>
          <cell r="N16175">
            <v>1</v>
          </cell>
        </row>
        <row r="16176">
          <cell r="I16176" t="str">
            <v>T</v>
          </cell>
          <cell r="J16176">
            <v>0</v>
          </cell>
          <cell r="K16176">
            <v>0</v>
          </cell>
          <cell r="L16176">
            <v>0</v>
          </cell>
          <cell r="M16176" t="str">
            <v>F</v>
          </cell>
          <cell r="N16176">
            <v>1</v>
          </cell>
        </row>
        <row r="16177">
          <cell r="F16177" t="str">
            <v>PCIU8701964</v>
          </cell>
          <cell r="G16177" t="str">
            <v>GR-2018/05-0063</v>
          </cell>
          <cell r="H16177" t="str">
            <v>201801-S0022</v>
          </cell>
          <cell r="I16177" t="str">
            <v>F</v>
          </cell>
          <cell r="J16177">
            <v>3279.98</v>
          </cell>
          <cell r="K16177">
            <v>3476.78</v>
          </cell>
          <cell r="L16177">
            <v>3476.78</v>
          </cell>
          <cell r="M16177" t="str">
            <v>F</v>
          </cell>
          <cell r="N16177">
            <v>1</v>
          </cell>
        </row>
        <row r="16178">
          <cell r="F16178" t="str">
            <v>PCIU8701964</v>
          </cell>
          <cell r="G16178" t="str">
            <v>GR-2018/05-0062</v>
          </cell>
          <cell r="H16178" t="str">
            <v>201803-S0031</v>
          </cell>
          <cell r="I16178" t="str">
            <v>F</v>
          </cell>
          <cell r="J16178">
            <v>27334.5</v>
          </cell>
          <cell r="K16178">
            <v>28974.57</v>
          </cell>
          <cell r="L16178">
            <v>28974.57</v>
          </cell>
          <cell r="M16178" t="str">
            <v>F</v>
          </cell>
          <cell r="N16178">
            <v>1</v>
          </cell>
        </row>
        <row r="16179">
          <cell r="G16179" t="str">
            <v>SPO-2018/06-0016, SPO-2018/06-0018, SPO-2018/10-0009, SPO-2018/07-0038, SPO-2018/10-0003, SPO-2018/07-0002</v>
          </cell>
        </row>
        <row r="16179">
          <cell r="I16179" t="str">
            <v>F</v>
          </cell>
          <cell r="J16179">
            <v>11682.53</v>
          </cell>
          <cell r="K16179">
            <v>11682.53</v>
          </cell>
          <cell r="L16179">
            <v>35047.59</v>
          </cell>
          <cell r="M16179" t="str">
            <v>F</v>
          </cell>
          <cell r="N16179">
            <v>3</v>
          </cell>
        </row>
        <row r="16180">
          <cell r="G16180" t="str">
            <v>SPO-2018/06-0028, SPO-2018/06-0020, SPO-2018/06-0011</v>
          </cell>
        </row>
        <row r="16180">
          <cell r="I16180" t="str">
            <v>F</v>
          </cell>
          <cell r="J16180">
            <v>5651.5</v>
          </cell>
          <cell r="K16180">
            <v>5651.5</v>
          </cell>
          <cell r="L16180">
            <v>16954.5</v>
          </cell>
          <cell r="M16180" t="str">
            <v>F</v>
          </cell>
          <cell r="N16180">
            <v>3</v>
          </cell>
        </row>
        <row r="16181">
          <cell r="G16181" t="str">
            <v>GR-2018/05-0031</v>
          </cell>
        </row>
        <row r="16181">
          <cell r="I16181" t="str">
            <v>F</v>
          </cell>
          <cell r="J16181">
            <v>209.7</v>
          </cell>
          <cell r="K16181">
            <v>222.28</v>
          </cell>
          <cell r="L16181">
            <v>222.28</v>
          </cell>
          <cell r="M16181" t="str">
            <v>T</v>
          </cell>
          <cell r="N16181">
            <v>1</v>
          </cell>
        </row>
        <row r="16182">
          <cell r="G16182" t="str">
            <v>SPO-2018/07-0027</v>
          </cell>
        </row>
        <row r="16182">
          <cell r="I16182" t="str">
            <v>F</v>
          </cell>
          <cell r="J16182">
            <v>0</v>
          </cell>
          <cell r="K16182">
            <v>0</v>
          </cell>
          <cell r="L16182">
            <v>0</v>
          </cell>
          <cell r="M16182" t="str">
            <v>F</v>
          </cell>
          <cell r="N16182">
            <v>3</v>
          </cell>
        </row>
        <row r="16183">
          <cell r="G16183" t="str">
            <v>SPO-2018/06-0028</v>
          </cell>
        </row>
        <row r="16183">
          <cell r="I16183" t="str">
            <v>F</v>
          </cell>
          <cell r="J16183">
            <v>0</v>
          </cell>
          <cell r="K16183">
            <v>0</v>
          </cell>
          <cell r="L16183">
            <v>0</v>
          </cell>
          <cell r="M16183" t="str">
            <v>F</v>
          </cell>
          <cell r="N16183">
            <v>3</v>
          </cell>
        </row>
        <row r="16184">
          <cell r="G16184" t="str">
            <v>SPO-2018/07-0010</v>
          </cell>
        </row>
        <row r="16184">
          <cell r="I16184" t="str">
            <v>F</v>
          </cell>
          <cell r="J16184">
            <v>56760</v>
          </cell>
          <cell r="K16184">
            <v>56760</v>
          </cell>
          <cell r="L16184">
            <v>170280</v>
          </cell>
          <cell r="M16184" t="str">
            <v>F</v>
          </cell>
          <cell r="N16184">
            <v>3</v>
          </cell>
        </row>
        <row r="16185">
          <cell r="G16185" t="str">
            <v>SPO-2018/07-0011, SPO-2019/05-0029</v>
          </cell>
        </row>
        <row r="16185">
          <cell r="I16185" t="str">
            <v>F</v>
          </cell>
          <cell r="J16185">
            <v>12810.84</v>
          </cell>
          <cell r="K16185">
            <v>12810.84</v>
          </cell>
          <cell r="L16185">
            <v>38432.52</v>
          </cell>
          <cell r="M16185" t="str">
            <v>F</v>
          </cell>
          <cell r="N16185">
            <v>3</v>
          </cell>
        </row>
        <row r="16186">
          <cell r="G16186" t="str">
            <v>SPO-2018/07-0032, SPO-2018/07-0028</v>
          </cell>
        </row>
        <row r="16186">
          <cell r="I16186" t="str">
            <v>F</v>
          </cell>
          <cell r="J16186">
            <v>67439.75</v>
          </cell>
          <cell r="K16186">
            <v>67439.75</v>
          </cell>
          <cell r="L16186">
            <v>202319.25</v>
          </cell>
          <cell r="M16186" t="str">
            <v>F</v>
          </cell>
          <cell r="N16186">
            <v>3</v>
          </cell>
        </row>
        <row r="16187">
          <cell r="G16187" t="str">
            <v>GR-2018/05-0026</v>
          </cell>
        </row>
        <row r="16187">
          <cell r="I16187" t="str">
            <v>F</v>
          </cell>
          <cell r="J16187">
            <v>1449.69</v>
          </cell>
          <cell r="K16187">
            <v>1536.67</v>
          </cell>
          <cell r="L16187">
            <v>1536.67</v>
          </cell>
          <cell r="M16187" t="str">
            <v>T</v>
          </cell>
          <cell r="N16187">
            <v>1</v>
          </cell>
        </row>
        <row r="16188">
          <cell r="G16188" t="str">
            <v>GR-2018/05-0027</v>
          </cell>
        </row>
        <row r="16188">
          <cell r="I16188" t="str">
            <v>F</v>
          </cell>
          <cell r="J16188">
            <v>176.77</v>
          </cell>
          <cell r="K16188">
            <v>187.38</v>
          </cell>
          <cell r="L16188">
            <v>187.38</v>
          </cell>
          <cell r="M16188" t="str">
            <v>T</v>
          </cell>
          <cell r="N16188">
            <v>1</v>
          </cell>
        </row>
        <row r="16189">
          <cell r="G16189" t="str">
            <v>GR-2018/05-0019</v>
          </cell>
        </row>
        <row r="16189">
          <cell r="I16189" t="str">
            <v>F</v>
          </cell>
          <cell r="J16189">
            <v>89.96</v>
          </cell>
          <cell r="K16189">
            <v>95.36</v>
          </cell>
          <cell r="L16189">
            <v>95.36</v>
          </cell>
          <cell r="M16189" t="str">
            <v>T</v>
          </cell>
          <cell r="N16189">
            <v>1</v>
          </cell>
        </row>
        <row r="16190">
          <cell r="I16190" t="str">
            <v>F</v>
          </cell>
          <cell r="J16190">
            <v>0</v>
          </cell>
          <cell r="K16190">
            <v>0</v>
          </cell>
          <cell r="L16190">
            <v>0</v>
          </cell>
          <cell r="M16190" t="str">
            <v>F</v>
          </cell>
          <cell r="N16190">
            <v>3</v>
          </cell>
        </row>
        <row r="16191">
          <cell r="G16191" t="str">
            <v>GR-2018/05-0018</v>
          </cell>
        </row>
        <row r="16191">
          <cell r="I16191" t="str">
            <v>F</v>
          </cell>
          <cell r="J16191">
            <v>1229.01</v>
          </cell>
          <cell r="K16191">
            <v>1302.75</v>
          </cell>
          <cell r="L16191">
            <v>1302.75</v>
          </cell>
          <cell r="M16191" t="str">
            <v>T</v>
          </cell>
          <cell r="N16191">
            <v>1</v>
          </cell>
        </row>
        <row r="16192">
          <cell r="G16192" t="str">
            <v>GR-2018/05-0025</v>
          </cell>
        </row>
        <row r="16192">
          <cell r="I16192" t="str">
            <v>F</v>
          </cell>
          <cell r="J16192">
            <v>49.16</v>
          </cell>
          <cell r="K16192">
            <v>52.11</v>
          </cell>
          <cell r="L16192">
            <v>52.11</v>
          </cell>
          <cell r="M16192" t="str">
            <v>T</v>
          </cell>
          <cell r="N16192">
            <v>1</v>
          </cell>
        </row>
        <row r="16193">
          <cell r="G16193" t="str">
            <v>GR-2018/05-0020</v>
          </cell>
        </row>
        <row r="16193">
          <cell r="I16193" t="str">
            <v>F</v>
          </cell>
          <cell r="J16193">
            <v>482.67</v>
          </cell>
          <cell r="K16193">
            <v>511.63</v>
          </cell>
          <cell r="L16193">
            <v>511.63</v>
          </cell>
          <cell r="M16193" t="str">
            <v>T</v>
          </cell>
          <cell r="N16193">
            <v>1</v>
          </cell>
        </row>
        <row r="16194">
          <cell r="G16194" t="str">
            <v>GR-2018/06-0055, GR-2018/11-0058</v>
          </cell>
        </row>
        <row r="16194">
          <cell r="I16194" t="str">
            <v>F</v>
          </cell>
          <cell r="J16194">
            <v>6304.87</v>
          </cell>
          <cell r="K16194">
            <v>6683.16</v>
          </cell>
          <cell r="L16194">
            <v>6683.16</v>
          </cell>
          <cell r="M16194" t="str">
            <v>T</v>
          </cell>
          <cell r="N16194">
            <v>1</v>
          </cell>
        </row>
        <row r="16195">
          <cell r="G16195" t="str">
            <v>SPO-2018/06-0005</v>
          </cell>
        </row>
        <row r="16195">
          <cell r="I16195" t="str">
            <v>F</v>
          </cell>
          <cell r="J16195">
            <v>0</v>
          </cell>
          <cell r="K16195">
            <v>0</v>
          </cell>
          <cell r="L16195">
            <v>0</v>
          </cell>
          <cell r="M16195" t="str">
            <v>F</v>
          </cell>
          <cell r="N16195">
            <v>3</v>
          </cell>
        </row>
        <row r="16196">
          <cell r="G16196" t="str">
            <v>SPO-2018/06-0030, SPO-2018/07-0024, SPO-2018/08-0013</v>
          </cell>
        </row>
        <row r="16196">
          <cell r="I16196" t="str">
            <v>F</v>
          </cell>
          <cell r="J16196">
            <v>2773.3</v>
          </cell>
          <cell r="K16196">
            <v>2773.3</v>
          </cell>
          <cell r="L16196">
            <v>8319.9</v>
          </cell>
          <cell r="M16196" t="str">
            <v>F</v>
          </cell>
          <cell r="N16196">
            <v>3</v>
          </cell>
        </row>
        <row r="16197">
          <cell r="G16197" t="str">
            <v>SPO-2018/06-0012, SPO-2018/07-0005, SPO-2018/07-0031</v>
          </cell>
        </row>
        <row r="16197">
          <cell r="I16197" t="str">
            <v>F</v>
          </cell>
          <cell r="J16197">
            <v>10063.78</v>
          </cell>
          <cell r="K16197">
            <v>10063.78</v>
          </cell>
          <cell r="L16197">
            <v>30191.34</v>
          </cell>
          <cell r="M16197" t="str">
            <v>F</v>
          </cell>
          <cell r="N16197">
            <v>3</v>
          </cell>
        </row>
        <row r="16198">
          <cell r="G16198" t="str">
            <v>SPO-2018/06-0002</v>
          </cell>
        </row>
        <row r="16198">
          <cell r="I16198" t="str">
            <v>F</v>
          </cell>
          <cell r="J16198">
            <v>0</v>
          </cell>
          <cell r="K16198">
            <v>0</v>
          </cell>
          <cell r="L16198">
            <v>0</v>
          </cell>
          <cell r="M16198" t="str">
            <v>F</v>
          </cell>
          <cell r="N16198">
            <v>3</v>
          </cell>
        </row>
        <row r="16199">
          <cell r="G16199" t="str">
            <v>SPO-2018/06-0039</v>
          </cell>
        </row>
        <row r="16199">
          <cell r="I16199" t="str">
            <v>F</v>
          </cell>
          <cell r="J16199">
            <v>0</v>
          </cell>
          <cell r="K16199">
            <v>0</v>
          </cell>
          <cell r="L16199">
            <v>0</v>
          </cell>
          <cell r="M16199" t="str">
            <v>F</v>
          </cell>
          <cell r="N16199">
            <v>3</v>
          </cell>
        </row>
        <row r="16200">
          <cell r="G16200" t="str">
            <v>SPO-2018/05-0025</v>
          </cell>
        </row>
        <row r="16200">
          <cell r="I16200" t="str">
            <v>F</v>
          </cell>
          <cell r="J16200">
            <v>0</v>
          </cell>
          <cell r="K16200">
            <v>0</v>
          </cell>
          <cell r="L16200">
            <v>0</v>
          </cell>
          <cell r="M16200" t="str">
            <v>F</v>
          </cell>
          <cell r="N16200">
            <v>3</v>
          </cell>
        </row>
        <row r="16201">
          <cell r="G16201" t="str">
            <v>SPO-2018/07-0011</v>
          </cell>
        </row>
        <row r="16201">
          <cell r="I16201" t="str">
            <v>F</v>
          </cell>
          <cell r="J16201">
            <v>9350.4</v>
          </cell>
          <cell r="K16201">
            <v>9350.4</v>
          </cell>
          <cell r="L16201">
            <v>28051.2</v>
          </cell>
          <cell r="M16201" t="str">
            <v>F</v>
          </cell>
          <cell r="N16201">
            <v>3</v>
          </cell>
        </row>
        <row r="16202">
          <cell r="G16202" t="str">
            <v>SPO-2018/08-0014, SPO-2018/07-0025</v>
          </cell>
        </row>
        <row r="16202">
          <cell r="I16202" t="str">
            <v>F</v>
          </cell>
          <cell r="J16202">
            <v>17458</v>
          </cell>
          <cell r="K16202">
            <v>17458</v>
          </cell>
          <cell r="L16202">
            <v>52374</v>
          </cell>
          <cell r="M16202" t="str">
            <v>F</v>
          </cell>
          <cell r="N16202">
            <v>3</v>
          </cell>
        </row>
        <row r="16203">
          <cell r="F16203" t="str">
            <v>PCIU8944455</v>
          </cell>
          <cell r="G16203" t="str">
            <v>GR-2018/05-0052</v>
          </cell>
          <cell r="H16203" t="str">
            <v>201801-S0043, 201803-S0005, 201711-S0126, 201804-S0031, 201804-S0006</v>
          </cell>
          <cell r="I16203" t="str">
            <v>F</v>
          </cell>
          <cell r="J16203">
            <v>46078.96</v>
          </cell>
          <cell r="K16203">
            <v>48843.7</v>
          </cell>
          <cell r="L16203">
            <v>48843.7</v>
          </cell>
          <cell r="M16203" t="str">
            <v>F</v>
          </cell>
          <cell r="N16203">
            <v>1</v>
          </cell>
        </row>
        <row r="16204">
          <cell r="F16204" t="str">
            <v>PCIU8944455</v>
          </cell>
          <cell r="G16204" t="str">
            <v>GR-2018/05-0051</v>
          </cell>
          <cell r="H16204" t="str">
            <v>201803-S0007</v>
          </cell>
          <cell r="I16204" t="str">
            <v>F</v>
          </cell>
          <cell r="J16204">
            <v>88017.1</v>
          </cell>
          <cell r="K16204">
            <v>93298.13</v>
          </cell>
          <cell r="L16204">
            <v>93298.13</v>
          </cell>
          <cell r="M16204" t="str">
            <v>F</v>
          </cell>
          <cell r="N16204">
            <v>1</v>
          </cell>
        </row>
        <row r="16205">
          <cell r="F16205" t="str">
            <v>PCIU8944455</v>
          </cell>
        </row>
        <row r="16205">
          <cell r="I16205" t="str">
            <v>T</v>
          </cell>
          <cell r="J16205">
            <v>0</v>
          </cell>
          <cell r="K16205">
            <v>0</v>
          </cell>
          <cell r="L16205">
            <v>0</v>
          </cell>
          <cell r="M16205" t="str">
            <v>F</v>
          </cell>
          <cell r="N16205">
            <v>1</v>
          </cell>
        </row>
        <row r="16206">
          <cell r="F16206" t="str">
            <v>PCIU8944455</v>
          </cell>
          <cell r="G16206" t="str">
            <v>GR-2018/05-0050</v>
          </cell>
          <cell r="H16206" t="str">
            <v>201703-S0001</v>
          </cell>
          <cell r="I16206" t="str">
            <v>F</v>
          </cell>
          <cell r="J16206">
            <v>17372.17</v>
          </cell>
          <cell r="K16206">
            <v>18414.5</v>
          </cell>
          <cell r="L16206">
            <v>18414.5</v>
          </cell>
          <cell r="M16206" t="str">
            <v>F</v>
          </cell>
          <cell r="N16206">
            <v>1</v>
          </cell>
        </row>
        <row r="16207">
          <cell r="G16207" t="str">
            <v>GR-2018/05-0017</v>
          </cell>
        </row>
        <row r="16207">
          <cell r="I16207" t="str">
            <v>F</v>
          </cell>
          <cell r="J16207">
            <v>19.66</v>
          </cell>
          <cell r="K16207">
            <v>20.84</v>
          </cell>
          <cell r="L16207">
            <v>20.84</v>
          </cell>
          <cell r="M16207" t="str">
            <v>T</v>
          </cell>
          <cell r="N16207">
            <v>1</v>
          </cell>
        </row>
        <row r="16208">
          <cell r="G16208" t="str">
            <v>GR-2018/05-0081</v>
          </cell>
        </row>
        <row r="16208">
          <cell r="I16208" t="str">
            <v>F</v>
          </cell>
          <cell r="J16208">
            <v>66.15</v>
          </cell>
          <cell r="K16208">
            <v>70.12</v>
          </cell>
          <cell r="L16208">
            <v>70.12</v>
          </cell>
          <cell r="M16208" t="str">
            <v>F</v>
          </cell>
          <cell r="N16208">
            <v>1</v>
          </cell>
        </row>
        <row r="16209">
          <cell r="F16209" t="str">
            <v>MAGU5614990</v>
          </cell>
          <cell r="G16209" t="str">
            <v>GR-2018/05-0041</v>
          </cell>
          <cell r="H16209" t="str">
            <v>POO201801004</v>
          </cell>
          <cell r="I16209" t="str">
            <v>F</v>
          </cell>
          <cell r="J16209">
            <v>10334.19</v>
          </cell>
          <cell r="K16209">
            <v>10334.19</v>
          </cell>
          <cell r="L16209">
            <v>31002.57</v>
          </cell>
          <cell r="M16209" t="str">
            <v>F</v>
          </cell>
          <cell r="N16209">
            <v>3</v>
          </cell>
        </row>
        <row r="16210">
          <cell r="I16210" t="str">
            <v>T</v>
          </cell>
          <cell r="J16210">
            <v>75.14</v>
          </cell>
          <cell r="K16210">
            <v>79.65</v>
          </cell>
          <cell r="L16210">
            <v>79.65</v>
          </cell>
          <cell r="M16210" t="str">
            <v>T</v>
          </cell>
          <cell r="N16210">
            <v>1</v>
          </cell>
        </row>
        <row r="16211">
          <cell r="G16211" t="str">
            <v>GR-2018/05-0016</v>
          </cell>
        </row>
        <row r="16211">
          <cell r="I16211" t="str">
            <v>F</v>
          </cell>
          <cell r="J16211">
            <v>368.87</v>
          </cell>
          <cell r="K16211">
            <v>391</v>
          </cell>
          <cell r="L16211">
            <v>391</v>
          </cell>
          <cell r="M16211" t="str">
            <v>T</v>
          </cell>
          <cell r="N16211">
            <v>1</v>
          </cell>
        </row>
        <row r="16212">
          <cell r="I16212" t="str">
            <v>T</v>
          </cell>
          <cell r="J16212">
            <v>0</v>
          </cell>
          <cell r="K16212">
            <v>0</v>
          </cell>
          <cell r="L16212">
            <v>0</v>
          </cell>
          <cell r="M16212" t="str">
            <v>F</v>
          </cell>
          <cell r="N16212">
            <v>3</v>
          </cell>
        </row>
        <row r="16213">
          <cell r="I16213" t="str">
            <v>T</v>
          </cell>
          <cell r="J16213">
            <v>0</v>
          </cell>
          <cell r="K16213">
            <v>0</v>
          </cell>
          <cell r="L16213">
            <v>0</v>
          </cell>
          <cell r="M16213" t="str">
            <v>T</v>
          </cell>
          <cell r="N16213">
            <v>1</v>
          </cell>
        </row>
        <row r="16214">
          <cell r="G16214" t="str">
            <v>GR-2018/05-0015</v>
          </cell>
        </row>
        <row r="16214">
          <cell r="I16214" t="str">
            <v>F</v>
          </cell>
          <cell r="J16214">
            <v>2528.3</v>
          </cell>
          <cell r="K16214">
            <v>2680</v>
          </cell>
          <cell r="L16214">
            <v>2680</v>
          </cell>
          <cell r="M16214" t="str">
            <v>T</v>
          </cell>
          <cell r="N16214">
            <v>1</v>
          </cell>
        </row>
        <row r="16215">
          <cell r="G16215" t="str">
            <v>SPO-2018/06-0038</v>
          </cell>
        </row>
        <row r="16215">
          <cell r="I16215" t="str">
            <v>F</v>
          </cell>
          <cell r="J16215">
            <v>37748.66</v>
          </cell>
          <cell r="K16215">
            <v>37748.66</v>
          </cell>
          <cell r="L16215">
            <v>113245.98</v>
          </cell>
          <cell r="M16215" t="str">
            <v>F</v>
          </cell>
          <cell r="N16215">
            <v>3</v>
          </cell>
        </row>
        <row r="16216">
          <cell r="G16216" t="str">
            <v>SPO-2018/07-0016, SPO-2018/08-0026</v>
          </cell>
        </row>
        <row r="16216">
          <cell r="I16216" t="str">
            <v>F</v>
          </cell>
          <cell r="J16216">
            <v>124082</v>
          </cell>
          <cell r="K16216">
            <v>124082</v>
          </cell>
          <cell r="L16216">
            <v>372246</v>
          </cell>
          <cell r="M16216" t="str">
            <v>F</v>
          </cell>
          <cell r="N16216">
            <v>3</v>
          </cell>
        </row>
        <row r="16217">
          <cell r="G16217" t="str">
            <v>GR-2018/05-0008</v>
          </cell>
        </row>
        <row r="16217">
          <cell r="I16217" t="str">
            <v>F</v>
          </cell>
          <cell r="J16217">
            <v>28.44</v>
          </cell>
          <cell r="K16217">
            <v>30.15</v>
          </cell>
          <cell r="L16217">
            <v>30.15</v>
          </cell>
          <cell r="M16217" t="str">
            <v>T</v>
          </cell>
          <cell r="N16217">
            <v>1</v>
          </cell>
        </row>
        <row r="16218">
          <cell r="G16218" t="str">
            <v>GR-2018/05-0007</v>
          </cell>
        </row>
        <row r="16218">
          <cell r="I16218" t="str">
            <v>F</v>
          </cell>
          <cell r="J16218">
            <v>1213.21</v>
          </cell>
          <cell r="K16218">
            <v>1286</v>
          </cell>
          <cell r="L16218">
            <v>1286</v>
          </cell>
          <cell r="M16218" t="str">
            <v>T</v>
          </cell>
          <cell r="N16218">
            <v>1</v>
          </cell>
        </row>
        <row r="16219">
          <cell r="G16219" t="str">
            <v>GR-2018/05-0006</v>
          </cell>
        </row>
        <row r="16219">
          <cell r="I16219" t="str">
            <v>F</v>
          </cell>
          <cell r="J16219">
            <v>77.94</v>
          </cell>
          <cell r="K16219">
            <v>82.62</v>
          </cell>
          <cell r="L16219">
            <v>82.62</v>
          </cell>
          <cell r="M16219" t="str">
            <v>T</v>
          </cell>
          <cell r="N16219">
            <v>1</v>
          </cell>
        </row>
        <row r="16220">
          <cell r="G16220" t="str">
            <v>GR-2018/05-0081</v>
          </cell>
        </row>
        <row r="16220">
          <cell r="I16220" t="str">
            <v>F</v>
          </cell>
          <cell r="J16220">
            <v>390</v>
          </cell>
          <cell r="K16220">
            <v>413.4</v>
          </cell>
          <cell r="L16220">
            <v>413.4</v>
          </cell>
          <cell r="M16220" t="str">
            <v>F</v>
          </cell>
          <cell r="N16220">
            <v>1</v>
          </cell>
        </row>
        <row r="16221">
          <cell r="G16221" t="str">
            <v>GR-2018/05-0022</v>
          </cell>
        </row>
        <row r="16221">
          <cell r="I16221" t="str">
            <v>F</v>
          </cell>
          <cell r="J16221">
            <v>286.58</v>
          </cell>
          <cell r="K16221">
            <v>303.78</v>
          </cell>
          <cell r="L16221">
            <v>303.78</v>
          </cell>
          <cell r="M16221" t="str">
            <v>T</v>
          </cell>
          <cell r="N16221">
            <v>1</v>
          </cell>
        </row>
        <row r="16222">
          <cell r="G16222" t="str">
            <v>SPO-2019/05-0016, SPO-2018/08-0025, SPO-2018/12-0002, SPO-2018/07-0030</v>
          </cell>
        </row>
        <row r="16222">
          <cell r="I16222" t="str">
            <v>F</v>
          </cell>
          <cell r="J16222">
            <v>70372.5</v>
          </cell>
          <cell r="K16222">
            <v>70372.5</v>
          </cell>
          <cell r="L16222">
            <v>211117.5</v>
          </cell>
          <cell r="M16222" t="str">
            <v>F</v>
          </cell>
          <cell r="N16222">
            <v>3</v>
          </cell>
        </row>
        <row r="16223">
          <cell r="G16223" t="str">
            <v>SPO-2018/07-0023, SPO-2018/09-0008, SPO-2018/06-0031, SPO-2018/06-0032, SPO-2018/05-0004, SPO-2018/07-0032, SPO-2018/07-0028, SPO-2018/06-0001</v>
          </cell>
        </row>
        <row r="16223">
          <cell r="I16223" t="str">
            <v>F</v>
          </cell>
          <cell r="J16223">
            <v>196229.56</v>
          </cell>
          <cell r="K16223">
            <v>196229.56</v>
          </cell>
          <cell r="L16223">
            <v>588688.68</v>
          </cell>
          <cell r="M16223" t="str">
            <v>F</v>
          </cell>
          <cell r="N16223">
            <v>3</v>
          </cell>
        </row>
        <row r="16224">
          <cell r="G16224" t="str">
            <v>SPO-2019/06-0024, SPO-2018/07-0033, SPO-2018/05-0029, SPO-2018/07-0011</v>
          </cell>
        </row>
        <row r="16224">
          <cell r="I16224" t="str">
            <v>F</v>
          </cell>
          <cell r="J16224">
            <v>89843.16</v>
          </cell>
          <cell r="K16224">
            <v>89843.16</v>
          </cell>
          <cell r="L16224">
            <v>269529.48</v>
          </cell>
          <cell r="M16224" t="str">
            <v>F</v>
          </cell>
          <cell r="N16224">
            <v>3</v>
          </cell>
        </row>
        <row r="16225">
          <cell r="I16225" t="str">
            <v>T</v>
          </cell>
          <cell r="J16225">
            <v>122956</v>
          </cell>
          <cell r="K16225">
            <v>122956</v>
          </cell>
          <cell r="L16225">
            <v>368868</v>
          </cell>
          <cell r="M16225" t="str">
            <v>F</v>
          </cell>
          <cell r="N16225">
            <v>3</v>
          </cell>
        </row>
        <row r="16226">
          <cell r="G16226" t="str">
            <v>GR-2018/04-0092</v>
          </cell>
        </row>
        <row r="16226">
          <cell r="I16226" t="str">
            <v>F</v>
          </cell>
          <cell r="J16226">
            <v>773.27</v>
          </cell>
          <cell r="K16226">
            <v>819.67</v>
          </cell>
          <cell r="L16226">
            <v>819.67</v>
          </cell>
          <cell r="M16226" t="str">
            <v>T</v>
          </cell>
          <cell r="N16226">
            <v>1</v>
          </cell>
        </row>
        <row r="16227">
          <cell r="G16227" t="str">
            <v>SPO-2018/05-0029</v>
          </cell>
        </row>
        <row r="16227">
          <cell r="I16227" t="str">
            <v>F</v>
          </cell>
          <cell r="J16227">
            <v>19037.92</v>
          </cell>
          <cell r="K16227">
            <v>19037.92</v>
          </cell>
          <cell r="L16227">
            <v>57113.76</v>
          </cell>
          <cell r="M16227" t="str">
            <v>F</v>
          </cell>
          <cell r="N16227">
            <v>3</v>
          </cell>
        </row>
        <row r="16228">
          <cell r="G16228" t="str">
            <v>GR-2018/04-0091</v>
          </cell>
        </row>
        <row r="16228">
          <cell r="I16228" t="str">
            <v>F</v>
          </cell>
          <cell r="J16228">
            <v>5.77</v>
          </cell>
          <cell r="K16228">
            <v>6.12</v>
          </cell>
          <cell r="L16228">
            <v>6.12</v>
          </cell>
          <cell r="M16228" t="str">
            <v>T</v>
          </cell>
          <cell r="N16228">
            <v>1</v>
          </cell>
        </row>
        <row r="16229">
          <cell r="G16229" t="str">
            <v>GR-2018/04-0089</v>
          </cell>
        </row>
        <row r="16229">
          <cell r="I16229" t="str">
            <v>F</v>
          </cell>
          <cell r="J16229">
            <v>727.92</v>
          </cell>
          <cell r="K16229">
            <v>771.6</v>
          </cell>
          <cell r="L16229">
            <v>771.6</v>
          </cell>
          <cell r="M16229" t="str">
            <v>T</v>
          </cell>
          <cell r="N16229">
            <v>1</v>
          </cell>
        </row>
        <row r="16230">
          <cell r="G16230" t="str">
            <v>GR-2018/04-0094</v>
          </cell>
        </row>
        <row r="16230">
          <cell r="I16230" t="str">
            <v>F</v>
          </cell>
          <cell r="J16230">
            <v>621.32</v>
          </cell>
          <cell r="K16230">
            <v>658.6</v>
          </cell>
          <cell r="L16230">
            <v>658.6</v>
          </cell>
          <cell r="M16230" t="str">
            <v>T</v>
          </cell>
          <cell r="N16230">
            <v>1</v>
          </cell>
        </row>
        <row r="16231">
          <cell r="G16231" t="str">
            <v>GR-2018/04-0093</v>
          </cell>
        </row>
        <row r="16231">
          <cell r="I16231" t="str">
            <v>F</v>
          </cell>
          <cell r="J16231">
            <v>1455.85</v>
          </cell>
          <cell r="K16231">
            <v>1543.2</v>
          </cell>
          <cell r="L16231">
            <v>1543.2</v>
          </cell>
          <cell r="M16231" t="str">
            <v>T</v>
          </cell>
          <cell r="N16231">
            <v>1</v>
          </cell>
        </row>
        <row r="16232">
          <cell r="G16232" t="str">
            <v>GR-2018/04-0086</v>
          </cell>
        </row>
        <row r="16232">
          <cell r="I16232" t="str">
            <v>F</v>
          </cell>
          <cell r="J16232">
            <v>40.91</v>
          </cell>
          <cell r="K16232">
            <v>43.36</v>
          </cell>
          <cell r="L16232">
            <v>43.36</v>
          </cell>
          <cell r="M16232" t="str">
            <v>T</v>
          </cell>
          <cell r="N16232">
            <v>1</v>
          </cell>
        </row>
        <row r="16233">
          <cell r="G16233" t="str">
            <v>GR-2018/04-0088</v>
          </cell>
        </row>
        <row r="16233">
          <cell r="I16233" t="str">
            <v>F</v>
          </cell>
          <cell r="J16233">
            <v>727.92</v>
          </cell>
          <cell r="K16233">
            <v>771.6</v>
          </cell>
          <cell r="L16233">
            <v>771.6</v>
          </cell>
          <cell r="M16233" t="str">
            <v>T</v>
          </cell>
          <cell r="N16233">
            <v>1</v>
          </cell>
        </row>
        <row r="16234">
          <cell r="F16234" t="str">
            <v>BSIU9290680</v>
          </cell>
          <cell r="G16234" t="str">
            <v>GR-2018/05-0070</v>
          </cell>
          <cell r="H16234" t="str">
            <v>201803-S0014</v>
          </cell>
          <cell r="I16234" t="str">
            <v>F</v>
          </cell>
          <cell r="J16234">
            <v>18067.2</v>
          </cell>
          <cell r="K16234">
            <v>18067.2</v>
          </cell>
          <cell r="L16234">
            <v>54201.6</v>
          </cell>
          <cell r="M16234" t="str">
            <v>F</v>
          </cell>
          <cell r="N16234">
            <v>3</v>
          </cell>
        </row>
        <row r="16235">
          <cell r="F16235" t="str">
            <v>TSTU0518209</v>
          </cell>
          <cell r="G16235" t="str">
            <v>GR-2018/05-0075</v>
          </cell>
          <cell r="H16235" t="str">
            <v>201804-S0018, 201802-S0010, POO201712001, 201707-S0037</v>
          </cell>
          <cell r="I16235" t="str">
            <v>F</v>
          </cell>
          <cell r="J16235">
            <v>18362.58</v>
          </cell>
          <cell r="K16235">
            <v>18362.58</v>
          </cell>
          <cell r="L16235">
            <v>55087.74</v>
          </cell>
          <cell r="M16235" t="str">
            <v>F</v>
          </cell>
          <cell r="N16235">
            <v>3</v>
          </cell>
        </row>
        <row r="16236">
          <cell r="G16236" t="str">
            <v>GR-2018/04-0080</v>
          </cell>
        </row>
        <row r="16236">
          <cell r="I16236" t="str">
            <v>F</v>
          </cell>
          <cell r="J16236">
            <v>63.75</v>
          </cell>
          <cell r="K16236">
            <v>67.58</v>
          </cell>
          <cell r="L16236">
            <v>67.58</v>
          </cell>
          <cell r="M16236" t="str">
            <v>F</v>
          </cell>
          <cell r="N16236">
            <v>1</v>
          </cell>
        </row>
        <row r="16237">
          <cell r="G16237" t="str">
            <v>GR-2018/04-0090</v>
          </cell>
        </row>
        <row r="16237">
          <cell r="I16237" t="str">
            <v>F</v>
          </cell>
          <cell r="J16237">
            <v>75.85</v>
          </cell>
          <cell r="K16237">
            <v>80.4</v>
          </cell>
          <cell r="L16237">
            <v>80.4</v>
          </cell>
          <cell r="M16237" t="str">
            <v>T</v>
          </cell>
          <cell r="N16237">
            <v>1</v>
          </cell>
        </row>
        <row r="16238">
          <cell r="F16238" t="str">
            <v>BSIU9749065</v>
          </cell>
          <cell r="G16238" t="str">
            <v>GR-2018/06-0074, GR-2018/06-0030, GR-2018/05-0061, GR-2018/06-0077</v>
          </cell>
          <cell r="H16238" t="str">
            <v>POO201803005, 201801-S0010, 201802-S0021, 201702-S0001-PDT, 201801-S0009, 201710-S0042, 201802-S0008, 201710-S0018, 201801-S0037, POO201712004, 201801-S0017, 201712-S0020, 201711-S0109, POO201803002, 201710-S0003, 201803-S0003</v>
          </cell>
          <cell r="I16238" t="str">
            <v>F</v>
          </cell>
          <cell r="J16238">
            <v>112748.81</v>
          </cell>
          <cell r="K16238">
            <v>112748.81</v>
          </cell>
          <cell r="L16238">
            <v>338246.43</v>
          </cell>
          <cell r="M16238" t="str">
            <v>F</v>
          </cell>
          <cell r="N16238">
            <v>3</v>
          </cell>
        </row>
        <row r="16239">
          <cell r="G16239" t="str">
            <v>SPO-2018/08-0042</v>
          </cell>
        </row>
        <row r="16239">
          <cell r="I16239" t="str">
            <v>F</v>
          </cell>
          <cell r="J16239">
            <v>110000</v>
          </cell>
          <cell r="K16239">
            <v>116600</v>
          </cell>
          <cell r="L16239">
            <v>349800</v>
          </cell>
          <cell r="M16239" t="str">
            <v>F</v>
          </cell>
          <cell r="N16239">
            <v>3</v>
          </cell>
        </row>
        <row r="16240">
          <cell r="F16240" t="str">
            <v>MAGU5605093</v>
          </cell>
          <cell r="G16240" t="str">
            <v>GR-2018/06-0031, GR-2018/06-0079, GR-2018/06-0016</v>
          </cell>
          <cell r="H16240" t="str">
            <v>201708-S0071, 201711-S0019, 201712-S0020</v>
          </cell>
          <cell r="I16240" t="str">
            <v>F</v>
          </cell>
          <cell r="J16240">
            <v>29034</v>
          </cell>
          <cell r="K16240">
            <v>29034</v>
          </cell>
          <cell r="L16240">
            <v>87102</v>
          </cell>
          <cell r="M16240" t="str">
            <v>F</v>
          </cell>
          <cell r="N16240">
            <v>3</v>
          </cell>
        </row>
        <row r="16241">
          <cell r="F16241" t="str">
            <v>CAIU8601078</v>
          </cell>
          <cell r="G16241" t="str">
            <v>GR-2018/05-0011</v>
          </cell>
          <cell r="H16241" t="str">
            <v>201802-S0001</v>
          </cell>
          <cell r="I16241" t="str">
            <v>F</v>
          </cell>
          <cell r="J16241">
            <v>38620.8</v>
          </cell>
          <cell r="K16241">
            <v>40938.05</v>
          </cell>
          <cell r="L16241">
            <v>40938.05</v>
          </cell>
          <cell r="M16241" t="str">
            <v>F</v>
          </cell>
          <cell r="N16241">
            <v>1</v>
          </cell>
        </row>
        <row r="16242">
          <cell r="F16242" t="str">
            <v>CAIU8601078</v>
          </cell>
          <cell r="G16242" t="str">
            <v>GR-2018/05-0010</v>
          </cell>
          <cell r="H16242" t="str">
            <v>201710-S0073, 201803-S0005, 201711-S0126, 201803-S0054, 201802-S0002, 201712-S0060</v>
          </cell>
          <cell r="I16242" t="str">
            <v>F</v>
          </cell>
          <cell r="J16242">
            <v>121753.32</v>
          </cell>
          <cell r="K16242">
            <v>129058.52</v>
          </cell>
          <cell r="L16242">
            <v>129058.52</v>
          </cell>
          <cell r="M16242" t="str">
            <v>F</v>
          </cell>
          <cell r="N16242">
            <v>1</v>
          </cell>
        </row>
        <row r="16243">
          <cell r="F16243" t="str">
            <v>PCIU8468997</v>
          </cell>
          <cell r="G16243" t="str">
            <v>GR-2018/05-0009</v>
          </cell>
          <cell r="H16243" t="str">
            <v>201803-S0016</v>
          </cell>
          <cell r="I16243" t="str">
            <v>F</v>
          </cell>
          <cell r="J16243">
            <v>62313.33</v>
          </cell>
          <cell r="K16243">
            <v>66052.13</v>
          </cell>
          <cell r="L16243">
            <v>66052.13</v>
          </cell>
          <cell r="M16243" t="str">
            <v>F</v>
          </cell>
          <cell r="N16243">
            <v>1</v>
          </cell>
        </row>
        <row r="16244">
          <cell r="I16244" t="str">
            <v>T</v>
          </cell>
          <cell r="J16244">
            <v>58444.19</v>
          </cell>
          <cell r="K16244">
            <v>61950.84</v>
          </cell>
          <cell r="L16244">
            <v>185852.52</v>
          </cell>
          <cell r="M16244" t="str">
            <v>F</v>
          </cell>
          <cell r="N16244">
            <v>3</v>
          </cell>
        </row>
        <row r="16245">
          <cell r="F16245" t="str">
            <v>WHLU5497204</v>
          </cell>
          <cell r="G16245" t="str">
            <v>GR-2018/06-0017, GR-2018/06-0067, GR-2018/06-0033, GR-2019/08-0009</v>
          </cell>
          <cell r="H16245" t="str">
            <v>201804-S0005, 201804-S0022</v>
          </cell>
          <cell r="I16245" t="str">
            <v>F</v>
          </cell>
          <cell r="J16245">
            <v>23029.19</v>
          </cell>
          <cell r="K16245">
            <v>23029.19</v>
          </cell>
          <cell r="L16245">
            <v>69087.57</v>
          </cell>
          <cell r="M16245" t="str">
            <v>F</v>
          </cell>
          <cell r="N16245">
            <v>3</v>
          </cell>
        </row>
        <row r="16246">
          <cell r="G16246" t="str">
            <v>GR-2018/04-0072</v>
          </cell>
        </row>
        <row r="16246">
          <cell r="I16246" t="str">
            <v>F</v>
          </cell>
          <cell r="J16246">
            <v>1213.21</v>
          </cell>
          <cell r="K16246">
            <v>1286</v>
          </cell>
          <cell r="L16246">
            <v>1286</v>
          </cell>
          <cell r="M16246" t="str">
            <v>T</v>
          </cell>
          <cell r="N16246">
            <v>1</v>
          </cell>
        </row>
        <row r="16247">
          <cell r="G16247" t="str">
            <v>GR-2018/04-0073</v>
          </cell>
        </row>
        <row r="16247">
          <cell r="I16247" t="str">
            <v>F</v>
          </cell>
          <cell r="J16247">
            <v>1447.25</v>
          </cell>
          <cell r="K16247">
            <v>1534.08</v>
          </cell>
          <cell r="L16247">
            <v>1534.08</v>
          </cell>
          <cell r="M16247" t="str">
            <v>T</v>
          </cell>
          <cell r="N16247">
            <v>1</v>
          </cell>
        </row>
        <row r="16248">
          <cell r="G16248" t="str">
            <v>GR-2018/05-0021</v>
          </cell>
        </row>
        <row r="16248">
          <cell r="I16248" t="str">
            <v>F</v>
          </cell>
          <cell r="J16248">
            <v>716.46</v>
          </cell>
          <cell r="K16248">
            <v>759.45</v>
          </cell>
          <cell r="L16248">
            <v>759.45</v>
          </cell>
          <cell r="M16248" t="str">
            <v>T</v>
          </cell>
          <cell r="N16248">
            <v>1</v>
          </cell>
        </row>
        <row r="16249">
          <cell r="G16249" t="str">
            <v>GR-2018/05-0082</v>
          </cell>
        </row>
        <row r="16249">
          <cell r="I16249" t="str">
            <v>F</v>
          </cell>
          <cell r="J16249">
            <v>485.28</v>
          </cell>
          <cell r="K16249">
            <v>514.4</v>
          </cell>
          <cell r="L16249">
            <v>514.4</v>
          </cell>
          <cell r="M16249" t="str">
            <v>T</v>
          </cell>
          <cell r="N16249">
            <v>1</v>
          </cell>
        </row>
        <row r="16250">
          <cell r="G16250" t="str">
            <v>GR-2018/04-0071</v>
          </cell>
        </row>
        <row r="16250">
          <cell r="I16250" t="str">
            <v>F</v>
          </cell>
          <cell r="J16250">
            <v>1321.79</v>
          </cell>
          <cell r="K16250">
            <v>1401.1</v>
          </cell>
          <cell r="L16250">
            <v>1401.1</v>
          </cell>
          <cell r="M16250" t="str">
            <v>T</v>
          </cell>
          <cell r="N16250">
            <v>1</v>
          </cell>
        </row>
        <row r="16251">
          <cell r="G16251" t="str">
            <v>GR-2018/04-0069</v>
          </cell>
        </row>
        <row r="16251">
          <cell r="I16251" t="str">
            <v>F</v>
          </cell>
          <cell r="J16251">
            <v>563.63</v>
          </cell>
          <cell r="K16251">
            <v>597.45</v>
          </cell>
          <cell r="L16251">
            <v>597.45</v>
          </cell>
          <cell r="M16251" t="str">
            <v>T</v>
          </cell>
          <cell r="N16251">
            <v>1</v>
          </cell>
        </row>
        <row r="16252">
          <cell r="I16252" t="str">
            <v>F</v>
          </cell>
          <cell r="J16252">
            <v>3618</v>
          </cell>
          <cell r="K16252">
            <v>3618</v>
          </cell>
          <cell r="L16252">
            <v>10854</v>
          </cell>
          <cell r="M16252" t="str">
            <v>F</v>
          </cell>
          <cell r="N16252">
            <v>3</v>
          </cell>
        </row>
        <row r="16253">
          <cell r="G16253" t="str">
            <v>SPO-2018/06-0002</v>
          </cell>
        </row>
        <row r="16253">
          <cell r="I16253" t="str">
            <v>F</v>
          </cell>
          <cell r="J16253">
            <v>7346</v>
          </cell>
          <cell r="K16253">
            <v>7346</v>
          </cell>
          <cell r="L16253">
            <v>22038</v>
          </cell>
          <cell r="M16253" t="str">
            <v>F</v>
          </cell>
          <cell r="N16253">
            <v>3</v>
          </cell>
        </row>
        <row r="16254">
          <cell r="G16254" t="str">
            <v>GR-2018/04-0068</v>
          </cell>
        </row>
        <row r="16254">
          <cell r="I16254" t="str">
            <v>F</v>
          </cell>
          <cell r="J16254">
            <v>255.99</v>
          </cell>
          <cell r="K16254">
            <v>271.35</v>
          </cell>
          <cell r="L16254">
            <v>271.35</v>
          </cell>
          <cell r="M16254" t="str">
            <v>T</v>
          </cell>
          <cell r="N16254">
            <v>1</v>
          </cell>
        </row>
        <row r="16255">
          <cell r="G16255" t="str">
            <v>GR-2018/04-0067</v>
          </cell>
        </row>
        <row r="16255">
          <cell r="I16255" t="str">
            <v>F</v>
          </cell>
          <cell r="J16255">
            <v>338.33</v>
          </cell>
          <cell r="K16255">
            <v>358.63</v>
          </cell>
          <cell r="L16255">
            <v>358.63</v>
          </cell>
          <cell r="M16255" t="str">
            <v>T</v>
          </cell>
          <cell r="N16255">
            <v>1</v>
          </cell>
        </row>
        <row r="16256">
          <cell r="G16256" t="str">
            <v>GR-2018/04-0078</v>
          </cell>
        </row>
        <row r="16256">
          <cell r="I16256" t="str">
            <v>F</v>
          </cell>
          <cell r="J16256">
            <v>165.5</v>
          </cell>
          <cell r="K16256">
            <v>175.43</v>
          </cell>
          <cell r="L16256">
            <v>175.43</v>
          </cell>
          <cell r="M16256" t="str">
            <v>F</v>
          </cell>
          <cell r="N16256">
            <v>1</v>
          </cell>
        </row>
        <row r="16257">
          <cell r="G16257" t="str">
            <v>SPO-2018/07-0014</v>
          </cell>
        </row>
        <row r="16257">
          <cell r="I16257" t="str">
            <v>F</v>
          </cell>
          <cell r="J16257">
            <v>0</v>
          </cell>
          <cell r="K16257">
            <v>0</v>
          </cell>
          <cell r="L16257">
            <v>0</v>
          </cell>
          <cell r="M16257" t="str">
            <v>F</v>
          </cell>
          <cell r="N16257">
            <v>3</v>
          </cell>
        </row>
        <row r="16258">
          <cell r="I16258" t="str">
            <v>T</v>
          </cell>
          <cell r="J16258">
            <v>0</v>
          </cell>
          <cell r="K16258">
            <v>0</v>
          </cell>
          <cell r="L16258">
            <v>0</v>
          </cell>
          <cell r="M16258" t="str">
            <v>F</v>
          </cell>
          <cell r="N16258">
            <v>3</v>
          </cell>
        </row>
        <row r="16259">
          <cell r="F16259" t="str">
            <v>ADEXE (MASTERON)</v>
          </cell>
          <cell r="G16259" t="str">
            <v>SPO-2018/05-0029, SPO-2018/07-0011</v>
          </cell>
        </row>
        <row r="16259">
          <cell r="I16259" t="str">
            <v>F</v>
          </cell>
          <cell r="J16259">
            <v>0</v>
          </cell>
          <cell r="K16259">
            <v>0</v>
          </cell>
          <cell r="L16259">
            <v>0</v>
          </cell>
          <cell r="M16259" t="str">
            <v>F</v>
          </cell>
          <cell r="N16259">
            <v>3</v>
          </cell>
        </row>
        <row r="16260">
          <cell r="I16260" t="str">
            <v>T</v>
          </cell>
          <cell r="J16260">
            <v>0</v>
          </cell>
          <cell r="K16260">
            <v>0</v>
          </cell>
          <cell r="L16260">
            <v>0</v>
          </cell>
          <cell r="M16260" t="str">
            <v>F</v>
          </cell>
          <cell r="N16260">
            <v>3</v>
          </cell>
        </row>
        <row r="16261">
          <cell r="G16261" t="str">
            <v>GR-2018/04-0096</v>
          </cell>
        </row>
        <row r="16261">
          <cell r="I16261" t="str">
            <v>F</v>
          </cell>
          <cell r="J16261">
            <v>338</v>
          </cell>
          <cell r="K16261">
            <v>358.28</v>
          </cell>
          <cell r="L16261">
            <v>358.28</v>
          </cell>
          <cell r="M16261" t="str">
            <v>F</v>
          </cell>
          <cell r="N16261">
            <v>1</v>
          </cell>
        </row>
        <row r="16262">
          <cell r="G16262" t="str">
            <v>GR-2018/04-0070</v>
          </cell>
        </row>
        <row r="16262">
          <cell r="I16262" t="str">
            <v>F</v>
          </cell>
          <cell r="J16262">
            <v>663.68</v>
          </cell>
          <cell r="K16262">
            <v>703.5</v>
          </cell>
          <cell r="L16262">
            <v>703.5</v>
          </cell>
          <cell r="M16262" t="str">
            <v>T</v>
          </cell>
          <cell r="N16262">
            <v>1</v>
          </cell>
        </row>
        <row r="16263">
          <cell r="G16263" t="str">
            <v>SPO-2018/06-0039, SPO-2018/05-0023</v>
          </cell>
        </row>
        <row r="16263">
          <cell r="I16263" t="str">
            <v>F</v>
          </cell>
          <cell r="J16263">
            <v>0</v>
          </cell>
          <cell r="K16263">
            <v>0</v>
          </cell>
          <cell r="L16263">
            <v>0</v>
          </cell>
          <cell r="M16263" t="str">
            <v>F</v>
          </cell>
          <cell r="N16263">
            <v>3</v>
          </cell>
        </row>
        <row r="16264">
          <cell r="I16264" t="str">
            <v>T</v>
          </cell>
          <cell r="J16264">
            <v>0</v>
          </cell>
          <cell r="K16264">
            <v>0</v>
          </cell>
          <cell r="L16264">
            <v>0</v>
          </cell>
          <cell r="M16264" t="str">
            <v>F</v>
          </cell>
          <cell r="N16264">
            <v>3</v>
          </cell>
        </row>
        <row r="16265">
          <cell r="I16265" t="str">
            <v>T</v>
          </cell>
          <cell r="J16265">
            <v>75.85</v>
          </cell>
          <cell r="K16265">
            <v>80.4</v>
          </cell>
          <cell r="L16265">
            <v>80.4</v>
          </cell>
          <cell r="M16265" t="str">
            <v>T</v>
          </cell>
          <cell r="N16265">
            <v>1</v>
          </cell>
        </row>
        <row r="16266">
          <cell r="G16266" t="str">
            <v>SPO-2018/06-0017, SPO-2019/05-0049, SPO-2019/05-0008, SPO-2019/05-0033, SPO-2018/04-0082, SPO-2018/07-0001, SPO-2019/06-0005, SPO-2019/04-0022, SPO-2018/09-0006, SPO-2019/05-0003, SPO-2019/05-0010, SPO-2018/06-0018, SPO-2018/07-0037, SPO-2018/10-0003, SPO-2018/08-0051</v>
          </cell>
        </row>
        <row r="16266">
          <cell r="I16266" t="str">
            <v>F</v>
          </cell>
          <cell r="J16266">
            <v>68760</v>
          </cell>
          <cell r="K16266">
            <v>68760</v>
          </cell>
          <cell r="L16266">
            <v>412560</v>
          </cell>
          <cell r="M16266" t="str">
            <v>F</v>
          </cell>
          <cell r="N16266">
            <v>6</v>
          </cell>
        </row>
        <row r="16267">
          <cell r="G16267" t="str">
            <v>GR-2018/04-0061</v>
          </cell>
        </row>
        <row r="16267">
          <cell r="I16267" t="str">
            <v>F</v>
          </cell>
          <cell r="J16267">
            <v>3639.62</v>
          </cell>
          <cell r="K16267">
            <v>3858</v>
          </cell>
          <cell r="L16267">
            <v>3858</v>
          </cell>
          <cell r="M16267" t="str">
            <v>T</v>
          </cell>
          <cell r="N16267">
            <v>1</v>
          </cell>
        </row>
        <row r="16268">
          <cell r="G16268" t="str">
            <v>GR-2018/04-0062</v>
          </cell>
        </row>
        <row r="16268">
          <cell r="I16268" t="str">
            <v>F</v>
          </cell>
          <cell r="J16268">
            <v>607.47</v>
          </cell>
          <cell r="K16268">
            <v>643.92</v>
          </cell>
          <cell r="L16268">
            <v>643.92</v>
          </cell>
          <cell r="M16268" t="str">
            <v>T</v>
          </cell>
          <cell r="N16268">
            <v>1</v>
          </cell>
        </row>
        <row r="16269">
          <cell r="G16269" t="str">
            <v>SPO-2018/05-0013</v>
          </cell>
        </row>
        <row r="16269">
          <cell r="I16269" t="str">
            <v>F</v>
          </cell>
          <cell r="J16269">
            <v>2175.3</v>
          </cell>
          <cell r="K16269">
            <v>2175.3</v>
          </cell>
          <cell r="L16269">
            <v>6525.9</v>
          </cell>
          <cell r="M16269" t="str">
            <v>F</v>
          </cell>
          <cell r="N16269">
            <v>3</v>
          </cell>
        </row>
        <row r="16270">
          <cell r="G16270" t="str">
            <v>GR-2018/04-0063</v>
          </cell>
        </row>
        <row r="16270">
          <cell r="I16270" t="str">
            <v>F</v>
          </cell>
          <cell r="J16270">
            <v>225.45</v>
          </cell>
          <cell r="K16270">
            <v>238.98</v>
          </cell>
          <cell r="L16270">
            <v>238.98</v>
          </cell>
          <cell r="M16270" t="str">
            <v>T</v>
          </cell>
          <cell r="N16270">
            <v>1</v>
          </cell>
        </row>
        <row r="16271">
          <cell r="G16271" t="str">
            <v>GR-2018/04-0064</v>
          </cell>
        </row>
        <row r="16271">
          <cell r="I16271" t="str">
            <v>F</v>
          </cell>
          <cell r="J16271">
            <v>3945.42</v>
          </cell>
          <cell r="K16271">
            <v>4182.15</v>
          </cell>
          <cell r="L16271">
            <v>4182.15</v>
          </cell>
          <cell r="M16271" t="str">
            <v>T</v>
          </cell>
          <cell r="N16271">
            <v>1</v>
          </cell>
        </row>
        <row r="16272">
          <cell r="G16272" t="str">
            <v>GR-2018/04-0065</v>
          </cell>
        </row>
        <row r="16272">
          <cell r="I16272" t="str">
            <v>F</v>
          </cell>
          <cell r="J16272">
            <v>637.14</v>
          </cell>
          <cell r="K16272">
            <v>675.37</v>
          </cell>
          <cell r="L16272">
            <v>675.37</v>
          </cell>
          <cell r="M16272" t="str">
            <v>T</v>
          </cell>
          <cell r="N16272">
            <v>1</v>
          </cell>
        </row>
        <row r="16273">
          <cell r="G16273" t="str">
            <v>SPO-2018/06-0034, SPO-2018/11-0026, SPO-2019/02-0009, SPO-2018/08-0053, SPO-2019/07-0006, SPO-2018/07-0006, SPO-2019/02-0008, SPO-2019/02-0006, SPO-2018/07-0024, SPO-2018/09-0017, SPO-2018/11-0024, SPO-2018/06-0030, SPO-2018/08-0013, SPO-2019/08-0001, SPO-2019/07-0013, SPO-2019/04-0015, SPO-2018/12-0023</v>
          </cell>
        </row>
        <row r="16273">
          <cell r="I16273" t="str">
            <v>F</v>
          </cell>
          <cell r="J16273">
            <v>150516.16</v>
          </cell>
          <cell r="K16273">
            <v>150516.16</v>
          </cell>
          <cell r="L16273">
            <v>451548.48</v>
          </cell>
          <cell r="M16273" t="str">
            <v>F</v>
          </cell>
          <cell r="N16273">
            <v>3</v>
          </cell>
        </row>
        <row r="16274">
          <cell r="I16274" t="str">
            <v>T</v>
          </cell>
          <cell r="J16274">
            <v>0</v>
          </cell>
          <cell r="K16274">
            <v>0</v>
          </cell>
          <cell r="L16274">
            <v>0</v>
          </cell>
          <cell r="M16274" t="str">
            <v>F</v>
          </cell>
          <cell r="N16274">
            <v>3</v>
          </cell>
        </row>
        <row r="16275">
          <cell r="G16275" t="str">
            <v>GR-2018/04-0066</v>
          </cell>
        </row>
        <row r="16275">
          <cell r="I16275" t="str">
            <v>F</v>
          </cell>
          <cell r="J16275">
            <v>1971.04</v>
          </cell>
          <cell r="K16275">
            <v>2089.3</v>
          </cell>
          <cell r="L16275">
            <v>2089.3</v>
          </cell>
          <cell r="M16275" t="str">
            <v>T</v>
          </cell>
          <cell r="N16275">
            <v>1</v>
          </cell>
        </row>
        <row r="16276">
          <cell r="G16276" t="str">
            <v>SPO-2018/05-0017</v>
          </cell>
        </row>
        <row r="16276">
          <cell r="I16276" t="str">
            <v>F</v>
          </cell>
          <cell r="J16276">
            <v>2160</v>
          </cell>
          <cell r="K16276">
            <v>2160</v>
          </cell>
          <cell r="L16276">
            <v>6480</v>
          </cell>
          <cell r="M16276" t="str">
            <v>F</v>
          </cell>
          <cell r="N16276">
            <v>3</v>
          </cell>
        </row>
        <row r="16277">
          <cell r="G16277" t="str">
            <v>SPO-2018/06-0041</v>
          </cell>
        </row>
        <row r="16277">
          <cell r="I16277" t="str">
            <v>F</v>
          </cell>
          <cell r="J16277">
            <v>11049.73</v>
          </cell>
          <cell r="K16277">
            <v>11049.73</v>
          </cell>
          <cell r="L16277">
            <v>33149.19</v>
          </cell>
          <cell r="M16277" t="str">
            <v>F</v>
          </cell>
          <cell r="N16277">
            <v>3</v>
          </cell>
        </row>
        <row r="16278">
          <cell r="G16278" t="str">
            <v>SPO-2018/08-0043, SPO-2018/06-0012, SPO-2018/07-0005, SPO-2018/05-0020, SPO-2018/06-0019, SPO-2018/04-0091, SPO-2019/02-0010, SPO-2018/06-0011, SPO-2018/07-0004, SPO-2018/05-0028</v>
          </cell>
        </row>
        <row r="16278">
          <cell r="I16278" t="str">
            <v>F</v>
          </cell>
          <cell r="J16278">
            <v>67856.6</v>
          </cell>
          <cell r="K16278">
            <v>67856.6</v>
          </cell>
          <cell r="L16278">
            <v>203569.8</v>
          </cell>
          <cell r="M16278" t="str">
            <v>F</v>
          </cell>
          <cell r="N16278">
            <v>3</v>
          </cell>
        </row>
        <row r="16279">
          <cell r="G16279" t="str">
            <v>GR-2018/04-0075</v>
          </cell>
        </row>
        <row r="16279">
          <cell r="I16279" t="str">
            <v>F</v>
          </cell>
          <cell r="J16279">
            <v>179.2</v>
          </cell>
          <cell r="K16279">
            <v>189.95</v>
          </cell>
          <cell r="L16279">
            <v>189.95</v>
          </cell>
          <cell r="M16279" t="str">
            <v>F</v>
          </cell>
          <cell r="N16279">
            <v>1</v>
          </cell>
        </row>
        <row r="16280">
          <cell r="F16280" t="str">
            <v>MAGU5593259</v>
          </cell>
          <cell r="G16280" t="str">
            <v>GR-2019/08-0011, GR-2018/06-0070, GR-2018/06-0018</v>
          </cell>
          <cell r="H16280" t="str">
            <v>201707-S0037, 201712-S0040, 201803-S0023, POO201803003</v>
          </cell>
          <cell r="I16280" t="str">
            <v>F</v>
          </cell>
          <cell r="J16280">
            <v>18542.4</v>
          </cell>
          <cell r="K16280">
            <v>18542.4</v>
          </cell>
          <cell r="L16280">
            <v>55627.2</v>
          </cell>
          <cell r="M16280" t="str">
            <v>F</v>
          </cell>
          <cell r="N16280">
            <v>3</v>
          </cell>
        </row>
        <row r="16281">
          <cell r="G16281" t="str">
            <v>GR-2018/04-0060</v>
          </cell>
        </row>
        <row r="16281">
          <cell r="I16281" t="str">
            <v>F</v>
          </cell>
          <cell r="J16281">
            <v>272.51</v>
          </cell>
          <cell r="K16281">
            <v>288.86</v>
          </cell>
          <cell r="L16281">
            <v>288.86</v>
          </cell>
          <cell r="M16281" t="str">
            <v>T</v>
          </cell>
          <cell r="N16281">
            <v>1</v>
          </cell>
        </row>
        <row r="16282">
          <cell r="G16282" t="str">
            <v>GR-2018/04-0076</v>
          </cell>
        </row>
        <row r="16282">
          <cell r="I16282" t="str">
            <v>F</v>
          </cell>
          <cell r="J16282">
            <v>210</v>
          </cell>
          <cell r="K16282">
            <v>222.6</v>
          </cell>
          <cell r="L16282">
            <v>222.6</v>
          </cell>
          <cell r="M16282" t="str">
            <v>F</v>
          </cell>
          <cell r="N16282">
            <v>1</v>
          </cell>
        </row>
        <row r="16283">
          <cell r="G16283" t="str">
            <v>GR-2018/04-0079</v>
          </cell>
        </row>
        <row r="16283">
          <cell r="I16283" t="str">
            <v>F</v>
          </cell>
          <cell r="J16283">
            <v>347.34</v>
          </cell>
          <cell r="K16283">
            <v>368.18</v>
          </cell>
          <cell r="L16283">
            <v>368.18</v>
          </cell>
          <cell r="M16283" t="str">
            <v>F</v>
          </cell>
          <cell r="N16283">
            <v>1</v>
          </cell>
        </row>
        <row r="16284">
          <cell r="F16284" t="str">
            <v>TSLU0513867</v>
          </cell>
          <cell r="G16284" t="str">
            <v>GR-2018/06-0006, GR-2018/05-0048, GR-2018/05-0014, GR-2018/06-0071, GR-2018/05-0079, GR-2019/08-0012, GR-2018/05-0046</v>
          </cell>
          <cell r="H16284" t="str">
            <v>POO201712002, 201712-S0073, 201711-S0123, 201803-S0026, 201803-S0017, 201801-S0038, POO201803006, 201711-S0115, 201802-S0007, 201710-S0047, 201803-S0022, 201803-S0049</v>
          </cell>
          <cell r="I16284" t="str">
            <v>F</v>
          </cell>
          <cell r="J16284">
            <v>23077.87</v>
          </cell>
          <cell r="K16284">
            <v>23077.87</v>
          </cell>
          <cell r="L16284">
            <v>69233.61</v>
          </cell>
          <cell r="M16284" t="str">
            <v>F</v>
          </cell>
          <cell r="N16284">
            <v>3</v>
          </cell>
        </row>
        <row r="16285">
          <cell r="F16285" t="str">
            <v>TSLU0529400</v>
          </cell>
          <cell r="G16285" t="str">
            <v>GR-2018/06-0076, GR-2018/05-0047, GR-2018/06-0102, GR-2018/06-0004, GR-2018/05-0013</v>
          </cell>
          <cell r="H16285" t="str">
            <v>201803-S0025</v>
          </cell>
          <cell r="I16285" t="str">
            <v>F</v>
          </cell>
          <cell r="J16285">
            <v>31023.15</v>
          </cell>
          <cell r="K16285">
            <v>31023.15</v>
          </cell>
          <cell r="L16285">
            <v>93069.45</v>
          </cell>
          <cell r="M16285" t="str">
            <v>F</v>
          </cell>
          <cell r="N16285">
            <v>3</v>
          </cell>
        </row>
        <row r="16286">
          <cell r="G16286" t="str">
            <v>GR-2018/04-0059</v>
          </cell>
        </row>
        <row r="16286">
          <cell r="I16286" t="str">
            <v>F</v>
          </cell>
          <cell r="J16286">
            <v>893.75</v>
          </cell>
          <cell r="K16286">
            <v>947.37</v>
          </cell>
          <cell r="L16286">
            <v>947.37</v>
          </cell>
          <cell r="M16286" t="str">
            <v>T</v>
          </cell>
          <cell r="N16286">
            <v>1</v>
          </cell>
        </row>
        <row r="16287">
          <cell r="I16287" t="str">
            <v>T</v>
          </cell>
          <cell r="J16287">
            <v>0</v>
          </cell>
          <cell r="K16287">
            <v>0</v>
          </cell>
          <cell r="L16287">
            <v>0</v>
          </cell>
          <cell r="M16287" t="str">
            <v>F</v>
          </cell>
          <cell r="N16287">
            <v>3</v>
          </cell>
        </row>
        <row r="16288">
          <cell r="I16288" t="str">
            <v>T</v>
          </cell>
          <cell r="J16288">
            <v>0</v>
          </cell>
          <cell r="K16288">
            <v>0</v>
          </cell>
          <cell r="L16288">
            <v>0</v>
          </cell>
          <cell r="M16288" t="str">
            <v>F</v>
          </cell>
          <cell r="N16288">
            <v>3</v>
          </cell>
        </row>
        <row r="16289">
          <cell r="I16289" t="str">
            <v>T</v>
          </cell>
          <cell r="J16289">
            <v>0</v>
          </cell>
          <cell r="K16289">
            <v>0</v>
          </cell>
          <cell r="L16289">
            <v>0</v>
          </cell>
          <cell r="M16289" t="str">
            <v>F</v>
          </cell>
          <cell r="N16289">
            <v>3</v>
          </cell>
        </row>
        <row r="16290">
          <cell r="G16290" t="str">
            <v>SPO-2018/05-0009</v>
          </cell>
        </row>
        <row r="16290">
          <cell r="I16290" t="str">
            <v>F</v>
          </cell>
          <cell r="J16290">
            <v>0</v>
          </cell>
          <cell r="K16290">
            <v>0</v>
          </cell>
          <cell r="L16290">
            <v>0</v>
          </cell>
          <cell r="M16290" t="str">
            <v>F</v>
          </cell>
          <cell r="N16290">
            <v>3</v>
          </cell>
        </row>
        <row r="16291">
          <cell r="G16291" t="str">
            <v>GR-2018/04-0058</v>
          </cell>
        </row>
        <row r="16291">
          <cell r="I16291" t="str">
            <v>F</v>
          </cell>
          <cell r="J16291">
            <v>273.6</v>
          </cell>
          <cell r="K16291">
            <v>290.02</v>
          </cell>
          <cell r="L16291">
            <v>290.02</v>
          </cell>
          <cell r="M16291" t="str">
            <v>T</v>
          </cell>
          <cell r="N16291">
            <v>1</v>
          </cell>
        </row>
        <row r="16292">
          <cell r="G16292" t="str">
            <v>SPO-2018/08-0005, SPO-2019/01-0077</v>
          </cell>
        </row>
        <row r="16292">
          <cell r="I16292" t="str">
            <v>F</v>
          </cell>
          <cell r="J16292">
            <v>0</v>
          </cell>
          <cell r="K16292">
            <v>0</v>
          </cell>
          <cell r="L16292">
            <v>0</v>
          </cell>
          <cell r="M16292" t="str">
            <v>F</v>
          </cell>
          <cell r="N16292">
            <v>3</v>
          </cell>
        </row>
        <row r="16293">
          <cell r="G16293" t="str">
            <v>SPO-2018/07-0011</v>
          </cell>
        </row>
        <row r="16293">
          <cell r="I16293" t="str">
            <v>F</v>
          </cell>
          <cell r="J16293">
            <v>0</v>
          </cell>
          <cell r="K16293">
            <v>0</v>
          </cell>
          <cell r="L16293">
            <v>0</v>
          </cell>
          <cell r="M16293" t="str">
            <v>F</v>
          </cell>
          <cell r="N16293">
            <v>3</v>
          </cell>
        </row>
        <row r="16294">
          <cell r="G16294" t="str">
            <v>SPO-2018/06-0029</v>
          </cell>
        </row>
        <row r="16294">
          <cell r="I16294" t="str">
            <v>F</v>
          </cell>
          <cell r="J16294">
            <v>8575</v>
          </cell>
          <cell r="K16294">
            <v>8575</v>
          </cell>
          <cell r="L16294">
            <v>25725</v>
          </cell>
          <cell r="M16294" t="str">
            <v>F</v>
          </cell>
          <cell r="N16294">
            <v>3</v>
          </cell>
        </row>
        <row r="16295">
          <cell r="G16295" t="str">
            <v>SPO-2018/06-0029</v>
          </cell>
        </row>
        <row r="16295">
          <cell r="I16295" t="str">
            <v>F</v>
          </cell>
          <cell r="J16295">
            <v>84456.8</v>
          </cell>
          <cell r="K16295">
            <v>84456.8</v>
          </cell>
          <cell r="L16295">
            <v>253370.4</v>
          </cell>
          <cell r="M16295" t="str">
            <v>F</v>
          </cell>
          <cell r="N16295">
            <v>3</v>
          </cell>
        </row>
        <row r="16296">
          <cell r="I16296" t="str">
            <v>T</v>
          </cell>
          <cell r="J16296">
            <v>0</v>
          </cell>
          <cell r="K16296">
            <v>0</v>
          </cell>
          <cell r="L16296">
            <v>0</v>
          </cell>
          <cell r="M16296" t="str">
            <v>F</v>
          </cell>
          <cell r="N16296">
            <v>3</v>
          </cell>
        </row>
        <row r="16297">
          <cell r="G16297" t="str">
            <v>SPO-2018/07-0011, SPO-2018/05-0029</v>
          </cell>
        </row>
        <row r="16297">
          <cell r="I16297" t="str">
            <v>F</v>
          </cell>
          <cell r="J16297">
            <v>895.2</v>
          </cell>
          <cell r="K16297">
            <v>895.2</v>
          </cell>
          <cell r="L16297">
            <v>2685.6</v>
          </cell>
          <cell r="M16297" t="str">
            <v>F</v>
          </cell>
          <cell r="N16297">
            <v>3</v>
          </cell>
        </row>
        <row r="16298">
          <cell r="I16298" t="str">
            <v>T</v>
          </cell>
          <cell r="J16298">
            <v>0</v>
          </cell>
          <cell r="K16298">
            <v>0</v>
          </cell>
          <cell r="L16298">
            <v>0</v>
          </cell>
          <cell r="M16298" t="str">
            <v>F</v>
          </cell>
          <cell r="N16298">
            <v>3</v>
          </cell>
        </row>
        <row r="16299">
          <cell r="G16299" t="str">
            <v>SPO-2018/07-0010</v>
          </cell>
        </row>
        <row r="16299">
          <cell r="I16299" t="str">
            <v>F</v>
          </cell>
          <cell r="J16299">
            <v>15755</v>
          </cell>
          <cell r="K16299">
            <v>15755</v>
          </cell>
          <cell r="L16299">
            <v>47265</v>
          </cell>
          <cell r="M16299" t="str">
            <v>F</v>
          </cell>
          <cell r="N16299">
            <v>3</v>
          </cell>
        </row>
        <row r="16300">
          <cell r="G16300" t="str">
            <v>GR-2018/04-0057</v>
          </cell>
        </row>
        <row r="16300">
          <cell r="I16300" t="str">
            <v>F</v>
          </cell>
          <cell r="J16300">
            <v>1336.71</v>
          </cell>
          <cell r="K16300">
            <v>1416.91</v>
          </cell>
          <cell r="L16300">
            <v>1416.91</v>
          </cell>
          <cell r="M16300" t="str">
            <v>T</v>
          </cell>
          <cell r="N16300">
            <v>1</v>
          </cell>
        </row>
        <row r="16301">
          <cell r="G16301" t="str">
            <v>SPO-2018/05-0023</v>
          </cell>
        </row>
        <row r="16301">
          <cell r="I16301" t="str">
            <v>F</v>
          </cell>
          <cell r="J16301">
            <v>1227.28</v>
          </cell>
          <cell r="K16301">
            <v>1227.28</v>
          </cell>
          <cell r="L16301">
            <v>3681.84</v>
          </cell>
          <cell r="M16301" t="str">
            <v>F</v>
          </cell>
          <cell r="N16301">
            <v>3</v>
          </cell>
        </row>
        <row r="16302">
          <cell r="I16302" t="str">
            <v>T</v>
          </cell>
          <cell r="J16302">
            <v>1844</v>
          </cell>
          <cell r="K16302">
            <v>1844</v>
          </cell>
          <cell r="L16302">
            <v>5532</v>
          </cell>
          <cell r="M16302" t="str">
            <v>F</v>
          </cell>
          <cell r="N16302">
            <v>3</v>
          </cell>
        </row>
        <row r="16303">
          <cell r="G16303" t="str">
            <v>SPO-2018/07-0010, SPO-2018/05-0008</v>
          </cell>
        </row>
        <row r="16303">
          <cell r="I16303" t="str">
            <v>F</v>
          </cell>
          <cell r="J16303">
            <v>0</v>
          </cell>
          <cell r="K16303">
            <v>0</v>
          </cell>
          <cell r="L16303">
            <v>0</v>
          </cell>
          <cell r="M16303" t="str">
            <v>F</v>
          </cell>
          <cell r="N16303">
            <v>3</v>
          </cell>
        </row>
        <row r="16304">
          <cell r="G16304" t="str">
            <v>GR-2018/04-0074</v>
          </cell>
        </row>
        <row r="16304">
          <cell r="I16304" t="str">
            <v>F</v>
          </cell>
          <cell r="J16304">
            <v>2100</v>
          </cell>
          <cell r="K16304">
            <v>2226</v>
          </cell>
          <cell r="L16304">
            <v>2226</v>
          </cell>
          <cell r="M16304" t="str">
            <v>F</v>
          </cell>
          <cell r="N16304">
            <v>1</v>
          </cell>
        </row>
        <row r="16305">
          <cell r="G16305" t="str">
            <v>GR-2018/04-0050</v>
          </cell>
        </row>
        <row r="16305">
          <cell r="I16305" t="str">
            <v>F</v>
          </cell>
          <cell r="J16305">
            <v>20.09</v>
          </cell>
          <cell r="K16305">
            <v>21.3</v>
          </cell>
          <cell r="L16305">
            <v>21.3</v>
          </cell>
          <cell r="M16305" t="str">
            <v>T</v>
          </cell>
          <cell r="N16305">
            <v>1</v>
          </cell>
        </row>
        <row r="16306">
          <cell r="F16306" t="str">
            <v>CCLU7129603</v>
          </cell>
          <cell r="G16306" t="str">
            <v>GR-2018/05-0005</v>
          </cell>
          <cell r="H16306" t="str">
            <v>201803-S0074</v>
          </cell>
          <cell r="I16306" t="str">
            <v>F</v>
          </cell>
          <cell r="J16306">
            <v>2099.52</v>
          </cell>
          <cell r="K16306">
            <v>2225.49</v>
          </cell>
          <cell r="L16306">
            <v>2225.49</v>
          </cell>
          <cell r="M16306" t="str">
            <v>F</v>
          </cell>
          <cell r="N16306">
            <v>1</v>
          </cell>
        </row>
        <row r="16307">
          <cell r="F16307" t="str">
            <v>CCLU7129603</v>
          </cell>
          <cell r="G16307" t="str">
            <v>GR-2018/05-0004</v>
          </cell>
          <cell r="H16307" t="str">
            <v>201712-S0022, 201802-S0015, 201803-S0047</v>
          </cell>
          <cell r="I16307" t="str">
            <v>F</v>
          </cell>
          <cell r="J16307">
            <v>21799.08</v>
          </cell>
          <cell r="K16307">
            <v>23107.02</v>
          </cell>
          <cell r="L16307">
            <v>23107.02</v>
          </cell>
          <cell r="M16307" t="str">
            <v>F</v>
          </cell>
          <cell r="N16307">
            <v>1</v>
          </cell>
        </row>
        <row r="16308">
          <cell r="F16308" t="str">
            <v>CCLU7129603</v>
          </cell>
          <cell r="G16308" t="str">
            <v>GR-2018/05-0003</v>
          </cell>
          <cell r="H16308" t="str">
            <v>201803-S0005, 201711-S0126, 201709-S0043</v>
          </cell>
          <cell r="I16308" t="str">
            <v>F</v>
          </cell>
          <cell r="J16308">
            <v>59443.96</v>
          </cell>
          <cell r="K16308">
            <v>63010.6</v>
          </cell>
          <cell r="L16308">
            <v>63010.6</v>
          </cell>
          <cell r="M16308" t="str">
            <v>F</v>
          </cell>
          <cell r="N16308">
            <v>1</v>
          </cell>
        </row>
        <row r="16309">
          <cell r="F16309" t="str">
            <v>CCLU7129603</v>
          </cell>
          <cell r="G16309" t="str">
            <v>GR-2018/05-0002</v>
          </cell>
          <cell r="H16309" t="str">
            <v>201803-S0033, 201803-S0046</v>
          </cell>
          <cell r="I16309" t="str">
            <v>F</v>
          </cell>
          <cell r="J16309">
            <v>46222.18</v>
          </cell>
          <cell r="K16309">
            <v>48995.51</v>
          </cell>
          <cell r="L16309">
            <v>48995.51</v>
          </cell>
          <cell r="M16309" t="str">
            <v>F</v>
          </cell>
          <cell r="N16309">
            <v>1</v>
          </cell>
        </row>
        <row r="16310">
          <cell r="G16310" t="str">
            <v>GR-2018/04-0077</v>
          </cell>
        </row>
        <row r="16310">
          <cell r="I16310" t="str">
            <v>F</v>
          </cell>
          <cell r="J16310">
            <v>198.48</v>
          </cell>
          <cell r="K16310">
            <v>210.39</v>
          </cell>
          <cell r="L16310">
            <v>210.39</v>
          </cell>
          <cell r="M16310" t="str">
            <v>F</v>
          </cell>
          <cell r="N16310">
            <v>1</v>
          </cell>
        </row>
        <row r="16311">
          <cell r="F16311" t="str">
            <v>BMOU6394433</v>
          </cell>
          <cell r="G16311" t="str">
            <v>GR-2018/04-0081</v>
          </cell>
          <cell r="H16311" t="str">
            <v>201802-S0011, 201801-S0035, 201801-S0040, 201803-S0072, 201711-S0050, 201711-S0127, 201803-S0073, 201803-S0053, 201803-S0006, 201712-S0044, 201803-S0044, 201803-S0028, 201801-S0023, 201712-S0028</v>
          </cell>
          <cell r="I16311" t="str">
            <v>F</v>
          </cell>
          <cell r="J16311">
            <v>215855.35</v>
          </cell>
          <cell r="K16311">
            <v>228806.67</v>
          </cell>
          <cell r="L16311">
            <v>228806.67</v>
          </cell>
          <cell r="M16311" t="str">
            <v>F</v>
          </cell>
          <cell r="N16311">
            <v>1</v>
          </cell>
        </row>
        <row r="16312">
          <cell r="G16312" t="str">
            <v>GR-2018/04-0052</v>
          </cell>
        </row>
        <row r="16312">
          <cell r="I16312" t="str">
            <v>F</v>
          </cell>
          <cell r="J16312">
            <v>2426.42</v>
          </cell>
          <cell r="K16312">
            <v>2572</v>
          </cell>
          <cell r="L16312">
            <v>2572</v>
          </cell>
          <cell r="M16312" t="str">
            <v>T</v>
          </cell>
          <cell r="N16312">
            <v>1</v>
          </cell>
        </row>
        <row r="16313">
          <cell r="I16313" t="str">
            <v>F</v>
          </cell>
          <cell r="J16313">
            <v>0</v>
          </cell>
          <cell r="K16313">
            <v>0</v>
          </cell>
          <cell r="L16313">
            <v>0</v>
          </cell>
          <cell r="M16313" t="str">
            <v>F</v>
          </cell>
          <cell r="N16313">
            <v>1</v>
          </cell>
        </row>
        <row r="16314">
          <cell r="G16314" t="str">
            <v>SPO-2018/06-0001, SPO-2018/05-0004</v>
          </cell>
        </row>
        <row r="16314">
          <cell r="I16314" t="str">
            <v>F</v>
          </cell>
          <cell r="J16314">
            <v>9437.1</v>
          </cell>
          <cell r="K16314">
            <v>9437.1</v>
          </cell>
          <cell r="L16314">
            <v>28311.3</v>
          </cell>
          <cell r="M16314" t="str">
            <v>F</v>
          </cell>
          <cell r="N16314">
            <v>3</v>
          </cell>
        </row>
        <row r="16315">
          <cell r="G16315" t="str">
            <v>GR-2018/04-0051</v>
          </cell>
        </row>
        <row r="16315">
          <cell r="I16315" t="str">
            <v>F</v>
          </cell>
          <cell r="J16315">
            <v>136.1</v>
          </cell>
          <cell r="K16315">
            <v>144.27</v>
          </cell>
          <cell r="L16315">
            <v>144.27</v>
          </cell>
          <cell r="M16315" t="str">
            <v>T</v>
          </cell>
          <cell r="N16315">
            <v>1</v>
          </cell>
        </row>
        <row r="16316">
          <cell r="G16316" t="str">
            <v>SPO-2018/05-0014, SPO-2018/04-0082</v>
          </cell>
        </row>
        <row r="16316">
          <cell r="I16316" t="str">
            <v>F</v>
          </cell>
          <cell r="J16316">
            <v>17337.5</v>
          </cell>
          <cell r="K16316">
            <v>17337.5</v>
          </cell>
          <cell r="L16316">
            <v>52012.5</v>
          </cell>
          <cell r="M16316" t="str">
            <v>F</v>
          </cell>
          <cell r="N16316">
            <v>3</v>
          </cell>
        </row>
        <row r="16317">
          <cell r="G16317" t="str">
            <v>GR-2018/04-0034</v>
          </cell>
        </row>
        <row r="16317">
          <cell r="I16317" t="str">
            <v>F</v>
          </cell>
          <cell r="J16317">
            <v>252</v>
          </cell>
          <cell r="K16317">
            <v>267.12</v>
          </cell>
          <cell r="L16317">
            <v>267.12</v>
          </cell>
          <cell r="M16317" t="str">
            <v>F</v>
          </cell>
          <cell r="N16317">
            <v>1</v>
          </cell>
        </row>
        <row r="16318">
          <cell r="G16318" t="str">
            <v>GR-2018/04-0049</v>
          </cell>
        </row>
        <row r="16318">
          <cell r="I16318" t="str">
            <v>F</v>
          </cell>
          <cell r="J16318">
            <v>727.92</v>
          </cell>
          <cell r="K16318">
            <v>771.6</v>
          </cell>
          <cell r="L16318">
            <v>771.6</v>
          </cell>
          <cell r="M16318" t="str">
            <v>T</v>
          </cell>
          <cell r="N16318">
            <v>1</v>
          </cell>
        </row>
        <row r="16319">
          <cell r="G16319" t="str">
            <v>GR-2018/04-0048</v>
          </cell>
        </row>
        <row r="16319">
          <cell r="I16319" t="str">
            <v>F</v>
          </cell>
          <cell r="J16319">
            <v>1157.92</v>
          </cell>
          <cell r="K16319">
            <v>1227.4</v>
          </cell>
          <cell r="L16319">
            <v>1227.4</v>
          </cell>
          <cell r="M16319" t="str">
            <v>T</v>
          </cell>
          <cell r="N16319">
            <v>1</v>
          </cell>
        </row>
        <row r="16320">
          <cell r="G16320" t="str">
            <v>GR-2018/04-0047</v>
          </cell>
        </row>
        <row r="16320">
          <cell r="I16320" t="str">
            <v>F</v>
          </cell>
          <cell r="J16320">
            <v>322.86</v>
          </cell>
          <cell r="K16320">
            <v>342.23</v>
          </cell>
          <cell r="L16320">
            <v>342.23</v>
          </cell>
          <cell r="M16320" t="str">
            <v>T</v>
          </cell>
          <cell r="N16320">
            <v>1</v>
          </cell>
        </row>
        <row r="16321">
          <cell r="G16321" t="str">
            <v>GR-2018/08-0090</v>
          </cell>
        </row>
        <row r="16321">
          <cell r="I16321" t="str">
            <v>F</v>
          </cell>
          <cell r="J16321">
            <v>5158.44</v>
          </cell>
          <cell r="K16321">
            <v>5158.44</v>
          </cell>
          <cell r="L16321">
            <v>5158.44</v>
          </cell>
          <cell r="M16321" t="str">
            <v>F</v>
          </cell>
          <cell r="N16321">
            <v>1</v>
          </cell>
        </row>
        <row r="16322">
          <cell r="G16322" t="str">
            <v>GR-2018/07-0028</v>
          </cell>
        </row>
        <row r="16322">
          <cell r="I16322" t="str">
            <v>F</v>
          </cell>
          <cell r="J16322">
            <v>4012.12</v>
          </cell>
          <cell r="K16322">
            <v>4012.12</v>
          </cell>
          <cell r="L16322">
            <v>4012.12</v>
          </cell>
          <cell r="M16322" t="str">
            <v>F</v>
          </cell>
          <cell r="N16322">
            <v>1</v>
          </cell>
        </row>
        <row r="16323">
          <cell r="G16323" t="str">
            <v>GR-2018/07-0065</v>
          </cell>
        </row>
        <row r="16323">
          <cell r="I16323" t="str">
            <v>F</v>
          </cell>
          <cell r="J16323">
            <v>14615.58</v>
          </cell>
          <cell r="K16323">
            <v>14615.58</v>
          </cell>
          <cell r="L16323">
            <v>14615.58</v>
          </cell>
          <cell r="M16323" t="str">
            <v>F</v>
          </cell>
          <cell r="N16323">
            <v>1</v>
          </cell>
        </row>
        <row r="16324">
          <cell r="G16324" t="str">
            <v>GR-2019/01-0069</v>
          </cell>
        </row>
        <row r="16324">
          <cell r="I16324" t="str">
            <v>F</v>
          </cell>
          <cell r="J16324">
            <v>6304.76</v>
          </cell>
          <cell r="K16324">
            <v>6304.76</v>
          </cell>
          <cell r="L16324">
            <v>6304.76</v>
          </cell>
          <cell r="M16324" t="str">
            <v>F</v>
          </cell>
          <cell r="N16324">
            <v>1</v>
          </cell>
        </row>
        <row r="16325">
          <cell r="G16325" t="str">
            <v>GR-2018/04-0033</v>
          </cell>
        </row>
        <row r="16325">
          <cell r="I16325" t="str">
            <v>F</v>
          </cell>
          <cell r="J16325">
            <v>1213.21</v>
          </cell>
          <cell r="K16325">
            <v>1286</v>
          </cell>
          <cell r="L16325">
            <v>1286</v>
          </cell>
          <cell r="M16325" t="str">
            <v>T</v>
          </cell>
          <cell r="N16325">
            <v>1</v>
          </cell>
        </row>
        <row r="16326">
          <cell r="G16326" t="str">
            <v>GR-2018/04-0046</v>
          </cell>
        </row>
        <row r="16326">
          <cell r="I16326" t="str">
            <v>F</v>
          </cell>
          <cell r="J16326">
            <v>1990.27</v>
          </cell>
          <cell r="K16326">
            <v>2109.69</v>
          </cell>
          <cell r="L16326">
            <v>2109.69</v>
          </cell>
          <cell r="M16326" t="str">
            <v>T</v>
          </cell>
          <cell r="N16326">
            <v>1</v>
          </cell>
        </row>
        <row r="16327">
          <cell r="G16327" t="str">
            <v>GR-2018/04-0045</v>
          </cell>
        </row>
        <row r="16327">
          <cell r="I16327" t="str">
            <v>F</v>
          </cell>
          <cell r="J16327">
            <v>90.58</v>
          </cell>
          <cell r="K16327">
            <v>96.02</v>
          </cell>
          <cell r="L16327">
            <v>96.02</v>
          </cell>
          <cell r="M16327" t="str">
            <v>T</v>
          </cell>
          <cell r="N16327">
            <v>1</v>
          </cell>
        </row>
        <row r="16328">
          <cell r="F16328" t="str">
            <v>BMOU6394433</v>
          </cell>
          <cell r="G16328" t="str">
            <v>GR-2018/04-0083</v>
          </cell>
          <cell r="H16328" t="str">
            <v>201711-S0106, 201711-S0121, 201802-S0014, 201801-S0014, 201712-S0085, 201803-S0009</v>
          </cell>
          <cell r="I16328" t="str">
            <v>F</v>
          </cell>
          <cell r="J16328">
            <v>201237.8</v>
          </cell>
          <cell r="K16328">
            <v>213312.07</v>
          </cell>
          <cell r="L16328">
            <v>213312.07</v>
          </cell>
          <cell r="M16328" t="str">
            <v>F</v>
          </cell>
          <cell r="N16328">
            <v>1</v>
          </cell>
        </row>
        <row r="16329">
          <cell r="F16329" t="str">
            <v>BMOU6394433</v>
          </cell>
          <cell r="G16329" t="str">
            <v>GR-2018/04-0087</v>
          </cell>
          <cell r="H16329" t="str">
            <v>201712-S0057, 201712-S0027, 201712-S0055</v>
          </cell>
          <cell r="I16329" t="str">
            <v>F</v>
          </cell>
          <cell r="J16329">
            <v>35400</v>
          </cell>
          <cell r="K16329">
            <v>37524</v>
          </cell>
          <cell r="L16329">
            <v>37524</v>
          </cell>
          <cell r="M16329" t="str">
            <v>F</v>
          </cell>
          <cell r="N16329">
            <v>1</v>
          </cell>
        </row>
        <row r="16330">
          <cell r="F16330" t="str">
            <v>BMOU6394433</v>
          </cell>
          <cell r="G16330" t="str">
            <v>GR-2018/04-0082</v>
          </cell>
          <cell r="H16330" t="str">
            <v>201801-S0021, 201703-S0001</v>
          </cell>
          <cell r="I16330" t="str">
            <v>F</v>
          </cell>
          <cell r="J16330">
            <v>42090.8</v>
          </cell>
          <cell r="K16330">
            <v>44616.25</v>
          </cell>
          <cell r="L16330">
            <v>44616.25</v>
          </cell>
          <cell r="M16330" t="str">
            <v>F</v>
          </cell>
          <cell r="N16330">
            <v>1</v>
          </cell>
        </row>
        <row r="16331">
          <cell r="G16331" t="str">
            <v>GR-2018/04-0032</v>
          </cell>
        </row>
        <row r="16331">
          <cell r="I16331" t="str">
            <v>F</v>
          </cell>
          <cell r="J16331">
            <v>727.92</v>
          </cell>
          <cell r="K16331">
            <v>771.6</v>
          </cell>
          <cell r="L16331">
            <v>771.6</v>
          </cell>
          <cell r="M16331" t="str">
            <v>T</v>
          </cell>
          <cell r="N16331">
            <v>1</v>
          </cell>
        </row>
        <row r="16332">
          <cell r="F16332" t="str">
            <v>BMOU6394433</v>
          </cell>
          <cell r="G16332" t="str">
            <v>GR-2018/04-0095</v>
          </cell>
          <cell r="H16332" t="str">
            <v>201712-S0019, 201802-S0012</v>
          </cell>
          <cell r="I16332" t="str">
            <v>F</v>
          </cell>
          <cell r="J16332">
            <v>28204</v>
          </cell>
          <cell r="K16332">
            <v>29896.24</v>
          </cell>
          <cell r="L16332">
            <v>29896.24</v>
          </cell>
          <cell r="M16332" t="str">
            <v>F</v>
          </cell>
          <cell r="N16332">
            <v>1</v>
          </cell>
        </row>
        <row r="16333">
          <cell r="F16333" t="str">
            <v>BMOU6394433</v>
          </cell>
          <cell r="G16333" t="str">
            <v>GR-2018/04-0085</v>
          </cell>
          <cell r="H16333" t="str">
            <v>201801-S0036</v>
          </cell>
          <cell r="I16333" t="str">
            <v>F</v>
          </cell>
          <cell r="J16333">
            <v>5820</v>
          </cell>
          <cell r="K16333">
            <v>6169.2</v>
          </cell>
          <cell r="L16333">
            <v>6169.2</v>
          </cell>
          <cell r="M16333" t="str">
            <v>F</v>
          </cell>
          <cell r="N16333">
            <v>1</v>
          </cell>
        </row>
        <row r="16334">
          <cell r="G16334" t="str">
            <v>GR-2018/04-0029</v>
          </cell>
        </row>
        <row r="16334">
          <cell r="I16334" t="str">
            <v>F</v>
          </cell>
          <cell r="J16334">
            <v>39.19</v>
          </cell>
          <cell r="K16334">
            <v>41.54</v>
          </cell>
          <cell r="L16334">
            <v>41.54</v>
          </cell>
          <cell r="M16334" t="str">
            <v>T</v>
          </cell>
          <cell r="N16334">
            <v>1</v>
          </cell>
        </row>
        <row r="16335">
          <cell r="F16335" t="str">
            <v>BMOU6394433</v>
          </cell>
          <cell r="G16335" t="str">
            <v>GR-2018/04-0084</v>
          </cell>
          <cell r="H16335" t="str">
            <v>201712-S0080, 201802-S0004</v>
          </cell>
          <cell r="I16335" t="str">
            <v>F</v>
          </cell>
          <cell r="J16335">
            <v>25518.48</v>
          </cell>
          <cell r="K16335">
            <v>27049.59</v>
          </cell>
          <cell r="L16335">
            <v>27049.59</v>
          </cell>
          <cell r="M16335" t="str">
            <v>F</v>
          </cell>
          <cell r="N16335">
            <v>1</v>
          </cell>
        </row>
        <row r="16336">
          <cell r="G16336" t="str">
            <v>GR-2018/04-0028</v>
          </cell>
        </row>
        <row r="16336">
          <cell r="I16336" t="str">
            <v>F</v>
          </cell>
          <cell r="J16336">
            <v>540.75</v>
          </cell>
          <cell r="K16336">
            <v>573.2</v>
          </cell>
          <cell r="L16336">
            <v>573.2</v>
          </cell>
          <cell r="M16336" t="str">
            <v>T</v>
          </cell>
          <cell r="N16336">
            <v>1</v>
          </cell>
        </row>
        <row r="16337">
          <cell r="I16337" t="str">
            <v>T</v>
          </cell>
          <cell r="J16337">
            <v>0</v>
          </cell>
          <cell r="K16337">
            <v>0</v>
          </cell>
          <cell r="L16337">
            <v>0</v>
          </cell>
          <cell r="M16337" t="str">
            <v>F</v>
          </cell>
          <cell r="N16337">
            <v>3</v>
          </cell>
        </row>
        <row r="16338">
          <cell r="G16338" t="str">
            <v>SPO-2019/02-0012, SPO-2018/05-0015, SPO-2018/05-0014</v>
          </cell>
        </row>
        <row r="16338">
          <cell r="I16338" t="str">
            <v>F</v>
          </cell>
          <cell r="J16338">
            <v>1035.95</v>
          </cell>
          <cell r="K16338">
            <v>1035.95</v>
          </cell>
          <cell r="L16338">
            <v>3107.85</v>
          </cell>
          <cell r="M16338" t="str">
            <v>F</v>
          </cell>
          <cell r="N16338">
            <v>3</v>
          </cell>
        </row>
        <row r="16339">
          <cell r="G16339" t="str">
            <v>SPO-2018/05-0028, SPO-2018/07-0004, SPO-2018/06-0012, SPO-2018/05-0027</v>
          </cell>
        </row>
        <row r="16339">
          <cell r="I16339" t="str">
            <v>F</v>
          </cell>
          <cell r="J16339">
            <v>0</v>
          </cell>
          <cell r="K16339">
            <v>0</v>
          </cell>
          <cell r="L16339">
            <v>0</v>
          </cell>
          <cell r="M16339" t="str">
            <v>F</v>
          </cell>
          <cell r="N16339">
            <v>3</v>
          </cell>
        </row>
        <row r="16340">
          <cell r="I16340" t="str">
            <v>T</v>
          </cell>
          <cell r="J16340">
            <v>0</v>
          </cell>
          <cell r="K16340">
            <v>0</v>
          </cell>
          <cell r="L16340">
            <v>0</v>
          </cell>
          <cell r="M16340" t="str">
            <v>F</v>
          </cell>
          <cell r="N16340">
            <v>3</v>
          </cell>
        </row>
        <row r="16341">
          <cell r="G16341" t="str">
            <v>SPO-2018/12-0011, SPO-2018/09-0003, SPO-2018/07-0002</v>
          </cell>
        </row>
        <row r="16341">
          <cell r="I16341" t="str">
            <v>F</v>
          </cell>
          <cell r="J16341">
            <v>13238.52</v>
          </cell>
          <cell r="K16341">
            <v>13238.52</v>
          </cell>
          <cell r="L16341">
            <v>39715.56</v>
          </cell>
          <cell r="M16341" t="str">
            <v>F</v>
          </cell>
          <cell r="N16341">
            <v>3</v>
          </cell>
        </row>
        <row r="16342">
          <cell r="I16342" t="str">
            <v>T</v>
          </cell>
          <cell r="J16342">
            <v>0</v>
          </cell>
          <cell r="K16342">
            <v>0</v>
          </cell>
          <cell r="L16342">
            <v>0</v>
          </cell>
          <cell r="M16342" t="str">
            <v>F</v>
          </cell>
          <cell r="N16342">
            <v>3</v>
          </cell>
        </row>
        <row r="16343">
          <cell r="G16343" t="str">
            <v>GR-2018/04-0025</v>
          </cell>
        </row>
        <row r="16343">
          <cell r="I16343" t="str">
            <v>F</v>
          </cell>
          <cell r="J16343">
            <v>51.96</v>
          </cell>
          <cell r="K16343">
            <v>55.08</v>
          </cell>
          <cell r="L16343">
            <v>55.08</v>
          </cell>
          <cell r="M16343" t="str">
            <v>T</v>
          </cell>
          <cell r="N16343">
            <v>1</v>
          </cell>
        </row>
        <row r="16344">
          <cell r="G16344" t="str">
            <v>GR-2018/04-0027</v>
          </cell>
        </row>
        <row r="16344">
          <cell r="I16344" t="str">
            <v>F</v>
          </cell>
          <cell r="J16344">
            <v>78.91</v>
          </cell>
          <cell r="K16344">
            <v>83.64</v>
          </cell>
          <cell r="L16344">
            <v>83.64</v>
          </cell>
          <cell r="M16344" t="str">
            <v>T</v>
          </cell>
          <cell r="N16344">
            <v>1</v>
          </cell>
        </row>
        <row r="16345">
          <cell r="G16345" t="str">
            <v>GR-2018/04-0074</v>
          </cell>
        </row>
        <row r="16345">
          <cell r="I16345" t="str">
            <v>F</v>
          </cell>
          <cell r="J16345">
            <v>56</v>
          </cell>
          <cell r="K16345">
            <v>59.36</v>
          </cell>
          <cell r="L16345">
            <v>59.36</v>
          </cell>
          <cell r="M16345" t="str">
            <v>F</v>
          </cell>
          <cell r="N16345">
            <v>1</v>
          </cell>
        </row>
        <row r="16346">
          <cell r="G16346" t="str">
            <v>GR-2018/04-0044</v>
          </cell>
        </row>
        <row r="16346">
          <cell r="I16346" t="str">
            <v>F</v>
          </cell>
          <cell r="J16346">
            <v>1392</v>
          </cell>
          <cell r="K16346">
            <v>1475.52</v>
          </cell>
          <cell r="L16346">
            <v>1475.52</v>
          </cell>
          <cell r="M16346" t="str">
            <v>F</v>
          </cell>
          <cell r="N16346">
            <v>1</v>
          </cell>
        </row>
        <row r="16347">
          <cell r="F16347" t="str">
            <v>DFSU7023608</v>
          </cell>
          <cell r="G16347" t="str">
            <v>GR-2018/04-0056</v>
          </cell>
          <cell r="H16347" t="str">
            <v>201803-S0005</v>
          </cell>
          <cell r="I16347" t="str">
            <v>F</v>
          </cell>
          <cell r="J16347">
            <v>9211.38</v>
          </cell>
          <cell r="K16347">
            <v>9764.06</v>
          </cell>
          <cell r="L16347">
            <v>9764.06</v>
          </cell>
          <cell r="M16347" t="str">
            <v>F</v>
          </cell>
          <cell r="N16347">
            <v>1</v>
          </cell>
        </row>
        <row r="16348">
          <cell r="G16348" t="str">
            <v>GR-2018/04-0026</v>
          </cell>
        </row>
        <row r="16348">
          <cell r="I16348" t="str">
            <v>F</v>
          </cell>
          <cell r="J16348">
            <v>493.64</v>
          </cell>
          <cell r="K16348">
            <v>523.26</v>
          </cell>
          <cell r="L16348">
            <v>523.26</v>
          </cell>
          <cell r="M16348" t="str">
            <v>T</v>
          </cell>
          <cell r="N16348">
            <v>1</v>
          </cell>
        </row>
        <row r="16349">
          <cell r="G16349" t="str">
            <v>GR-2018/04-0024</v>
          </cell>
        </row>
        <row r="16349">
          <cell r="I16349" t="str">
            <v>F</v>
          </cell>
          <cell r="J16349">
            <v>3639.62</v>
          </cell>
          <cell r="K16349">
            <v>3858</v>
          </cell>
          <cell r="L16349">
            <v>3858</v>
          </cell>
          <cell r="M16349" t="str">
            <v>T</v>
          </cell>
          <cell r="N16349">
            <v>1</v>
          </cell>
        </row>
        <row r="16350">
          <cell r="G16350" t="str">
            <v>GR-2018/04-0030</v>
          </cell>
        </row>
        <row r="16350">
          <cell r="I16350" t="str">
            <v>F</v>
          </cell>
          <cell r="J16350">
            <v>273.96</v>
          </cell>
          <cell r="K16350">
            <v>290.4</v>
          </cell>
          <cell r="L16350">
            <v>290.4</v>
          </cell>
          <cell r="M16350" t="str">
            <v>T</v>
          </cell>
          <cell r="N16350">
            <v>1</v>
          </cell>
        </row>
        <row r="16351">
          <cell r="G16351" t="str">
            <v>GR-2018/04-0021</v>
          </cell>
        </row>
        <row r="16351">
          <cell r="I16351" t="str">
            <v>F</v>
          </cell>
          <cell r="J16351">
            <v>236.72</v>
          </cell>
          <cell r="K16351">
            <v>250.92</v>
          </cell>
          <cell r="L16351">
            <v>250.92</v>
          </cell>
          <cell r="M16351" t="str">
            <v>T</v>
          </cell>
          <cell r="N16351">
            <v>1</v>
          </cell>
        </row>
        <row r="16352">
          <cell r="G16352" t="str">
            <v>GR-2018/04-0022</v>
          </cell>
        </row>
        <row r="16352">
          <cell r="I16352" t="str">
            <v>F</v>
          </cell>
          <cell r="J16352">
            <v>1213.21</v>
          </cell>
          <cell r="K16352">
            <v>1286</v>
          </cell>
          <cell r="L16352">
            <v>1286</v>
          </cell>
          <cell r="M16352" t="str">
            <v>T</v>
          </cell>
          <cell r="N16352">
            <v>1</v>
          </cell>
        </row>
        <row r="16353">
          <cell r="G16353" t="str">
            <v>GR-2018/04-0020</v>
          </cell>
        </row>
        <row r="16353">
          <cell r="I16353" t="str">
            <v>F</v>
          </cell>
          <cell r="J16353">
            <v>1924.72</v>
          </cell>
          <cell r="K16353">
            <v>2040.2</v>
          </cell>
          <cell r="L16353">
            <v>2040.2</v>
          </cell>
          <cell r="M16353" t="str">
            <v>T</v>
          </cell>
          <cell r="N16353">
            <v>1</v>
          </cell>
        </row>
        <row r="16354">
          <cell r="G16354" t="str">
            <v>GR-2018/04-0019</v>
          </cell>
        </row>
        <row r="16354">
          <cell r="I16354" t="str">
            <v>F</v>
          </cell>
          <cell r="J16354">
            <v>1289.63</v>
          </cell>
          <cell r="K16354">
            <v>1367.01</v>
          </cell>
          <cell r="L16354">
            <v>1367.01</v>
          </cell>
          <cell r="M16354" t="str">
            <v>T</v>
          </cell>
          <cell r="N16354">
            <v>1</v>
          </cell>
        </row>
        <row r="16355">
          <cell r="G16355" t="str">
            <v>SPO-2018/07-0021, SPO-2018/06-0040, SPO-2018/06-0009</v>
          </cell>
        </row>
        <row r="16355">
          <cell r="I16355" t="str">
            <v>F</v>
          </cell>
          <cell r="J16355">
            <v>0</v>
          </cell>
          <cell r="K16355">
            <v>0</v>
          </cell>
          <cell r="L16355">
            <v>0</v>
          </cell>
          <cell r="M16355" t="str">
            <v>F</v>
          </cell>
          <cell r="N16355">
            <v>3</v>
          </cell>
        </row>
        <row r="16356">
          <cell r="G16356" t="str">
            <v>SPO-2018/05-0026</v>
          </cell>
        </row>
        <row r="16356">
          <cell r="I16356" t="str">
            <v>F</v>
          </cell>
          <cell r="J16356">
            <v>61665</v>
          </cell>
          <cell r="K16356">
            <v>61665</v>
          </cell>
          <cell r="L16356">
            <v>184995</v>
          </cell>
          <cell r="M16356" t="str">
            <v>F</v>
          </cell>
          <cell r="N16356">
            <v>3</v>
          </cell>
        </row>
        <row r="16357">
          <cell r="G16357" t="str">
            <v>GR-2018/04-0011</v>
          </cell>
        </row>
        <row r="16357">
          <cell r="I16357" t="str">
            <v>F</v>
          </cell>
          <cell r="J16357">
            <v>319.72</v>
          </cell>
          <cell r="K16357">
            <v>338.9</v>
          </cell>
          <cell r="L16357">
            <v>338.9</v>
          </cell>
          <cell r="M16357" t="str">
            <v>T</v>
          </cell>
          <cell r="N16357">
            <v>1</v>
          </cell>
        </row>
        <row r="16358">
          <cell r="G16358" t="str">
            <v>SPO-2018/06-0039</v>
          </cell>
        </row>
        <row r="16358">
          <cell r="I16358" t="str">
            <v>F</v>
          </cell>
          <cell r="J16358">
            <v>9315</v>
          </cell>
          <cell r="K16358">
            <v>9315</v>
          </cell>
          <cell r="L16358">
            <v>27945</v>
          </cell>
          <cell r="M16358" t="str">
            <v>F</v>
          </cell>
          <cell r="N16358">
            <v>3</v>
          </cell>
        </row>
        <row r="16359">
          <cell r="I16359" t="str">
            <v>T</v>
          </cell>
          <cell r="J16359">
            <v>24794</v>
          </cell>
          <cell r="K16359">
            <v>24794</v>
          </cell>
          <cell r="L16359">
            <v>74382</v>
          </cell>
          <cell r="M16359" t="str">
            <v>F</v>
          </cell>
          <cell r="N16359">
            <v>3</v>
          </cell>
        </row>
        <row r="16360">
          <cell r="G16360" t="str">
            <v>SPO-2019/01-0049, SPO-2018/05-0027, SPO-2019/05-0052, SPO-2018/06-0028, SPO-2018/05-0028, SPO-2018/06-0012</v>
          </cell>
        </row>
        <row r="16360">
          <cell r="I16360" t="str">
            <v>F</v>
          </cell>
          <cell r="J16360">
            <v>17322.75</v>
          </cell>
          <cell r="K16360">
            <v>17322.75</v>
          </cell>
          <cell r="L16360">
            <v>51968.25</v>
          </cell>
          <cell r="M16360" t="str">
            <v>F</v>
          </cell>
          <cell r="N16360">
            <v>3</v>
          </cell>
        </row>
        <row r="16361">
          <cell r="G16361" t="str">
            <v>GR-2018/04-0012</v>
          </cell>
        </row>
        <row r="16361">
          <cell r="I16361" t="str">
            <v>F</v>
          </cell>
          <cell r="J16361">
            <v>859.75</v>
          </cell>
          <cell r="K16361">
            <v>911.34</v>
          </cell>
          <cell r="L16361">
            <v>911.34</v>
          </cell>
          <cell r="M16361" t="str">
            <v>T</v>
          </cell>
          <cell r="N16361">
            <v>1</v>
          </cell>
        </row>
        <row r="16362">
          <cell r="G16362" t="str">
            <v>GR-2018/04-0009</v>
          </cell>
        </row>
        <row r="16362">
          <cell r="I16362" t="str">
            <v>F</v>
          </cell>
          <cell r="J16362">
            <v>161.76</v>
          </cell>
          <cell r="K16362">
            <v>171.47</v>
          </cell>
          <cell r="L16362">
            <v>171.47</v>
          </cell>
          <cell r="M16362" t="str">
            <v>T</v>
          </cell>
          <cell r="N16362">
            <v>1</v>
          </cell>
        </row>
        <row r="16363">
          <cell r="G16363" t="str">
            <v>SPO-2018/06-0008</v>
          </cell>
        </row>
        <row r="16363">
          <cell r="I16363" t="str">
            <v>F</v>
          </cell>
          <cell r="J16363">
            <v>22872</v>
          </cell>
          <cell r="K16363">
            <v>22872</v>
          </cell>
          <cell r="L16363">
            <v>68616</v>
          </cell>
          <cell r="M16363" t="str">
            <v>F</v>
          </cell>
          <cell r="N16363">
            <v>3</v>
          </cell>
        </row>
        <row r="16364">
          <cell r="G16364" t="str">
            <v>SPO-2018/08-0009, SPO-2018/08-0041, PO-2018/04-0043</v>
          </cell>
        </row>
        <row r="16364">
          <cell r="I16364" t="str">
            <v>F</v>
          </cell>
          <cell r="J16364">
            <v>0</v>
          </cell>
          <cell r="K16364">
            <v>0</v>
          </cell>
          <cell r="L16364">
            <v>0</v>
          </cell>
          <cell r="M16364" t="str">
            <v>F</v>
          </cell>
          <cell r="N16364">
            <v>3</v>
          </cell>
        </row>
        <row r="16365">
          <cell r="G16365" t="str">
            <v>SPO-2018/04-0036</v>
          </cell>
        </row>
        <row r="16365">
          <cell r="I16365" t="str">
            <v>F</v>
          </cell>
          <cell r="J16365">
            <v>1004.5</v>
          </cell>
          <cell r="K16365">
            <v>1004.5</v>
          </cell>
          <cell r="L16365">
            <v>3013.5</v>
          </cell>
          <cell r="M16365" t="str">
            <v>F</v>
          </cell>
          <cell r="N16365">
            <v>3</v>
          </cell>
        </row>
        <row r="16366">
          <cell r="G16366" t="str">
            <v>GR-2018/04-0010</v>
          </cell>
        </row>
        <row r="16366">
          <cell r="I16366" t="str">
            <v>F</v>
          </cell>
          <cell r="J16366">
            <v>629.09</v>
          </cell>
          <cell r="K16366">
            <v>666.84</v>
          </cell>
          <cell r="L16366">
            <v>666.84</v>
          </cell>
          <cell r="M16366" t="str">
            <v>T</v>
          </cell>
          <cell r="N16366">
            <v>1</v>
          </cell>
        </row>
        <row r="16367">
          <cell r="I16367" t="str">
            <v>T</v>
          </cell>
          <cell r="J16367">
            <v>0</v>
          </cell>
          <cell r="K16367">
            <v>0</v>
          </cell>
          <cell r="L16367">
            <v>0</v>
          </cell>
          <cell r="M16367" t="str">
            <v>F</v>
          </cell>
          <cell r="N16367">
            <v>3</v>
          </cell>
        </row>
        <row r="16368">
          <cell r="G16368" t="str">
            <v>GR-2018/03-0084</v>
          </cell>
        </row>
        <row r="16368">
          <cell r="I16368" t="str">
            <v>F</v>
          </cell>
          <cell r="J16368">
            <v>95.7</v>
          </cell>
          <cell r="K16368">
            <v>101.44</v>
          </cell>
          <cell r="L16368">
            <v>101.44</v>
          </cell>
          <cell r="M16368" t="str">
            <v>F</v>
          </cell>
          <cell r="N16368">
            <v>1</v>
          </cell>
        </row>
        <row r="16369">
          <cell r="I16369" t="str">
            <v>F</v>
          </cell>
          <cell r="J16369">
            <v>0</v>
          </cell>
          <cell r="K16369">
            <v>0</v>
          </cell>
          <cell r="L16369">
            <v>0</v>
          </cell>
          <cell r="M16369" t="str">
            <v>F</v>
          </cell>
          <cell r="N16369">
            <v>3</v>
          </cell>
        </row>
        <row r="16370">
          <cell r="G16370" t="str">
            <v>SPO-2018/06-0004, SPO-2018/06-0042</v>
          </cell>
        </row>
        <row r="16370">
          <cell r="I16370" t="str">
            <v>F</v>
          </cell>
          <cell r="J16370">
            <v>60700</v>
          </cell>
          <cell r="K16370">
            <v>60700</v>
          </cell>
          <cell r="L16370">
            <v>182100</v>
          </cell>
          <cell r="M16370" t="str">
            <v>F</v>
          </cell>
          <cell r="N16370">
            <v>3</v>
          </cell>
        </row>
        <row r="16371">
          <cell r="G16371" t="str">
            <v>SPO-2018/06-0043, SPO-2018/05-0010</v>
          </cell>
        </row>
        <row r="16371">
          <cell r="I16371" t="str">
            <v>F</v>
          </cell>
          <cell r="J16371">
            <v>36334.49</v>
          </cell>
          <cell r="K16371">
            <v>38514.56</v>
          </cell>
          <cell r="L16371">
            <v>115543.68</v>
          </cell>
          <cell r="M16371" t="str">
            <v>F</v>
          </cell>
          <cell r="N16371">
            <v>3</v>
          </cell>
        </row>
        <row r="16372">
          <cell r="I16372" t="str">
            <v>T</v>
          </cell>
          <cell r="J16372">
            <v>2529.63</v>
          </cell>
          <cell r="K16372">
            <v>2529.63</v>
          </cell>
          <cell r="L16372">
            <v>7588.89</v>
          </cell>
          <cell r="M16372" t="str">
            <v>F</v>
          </cell>
          <cell r="N16372">
            <v>3</v>
          </cell>
        </row>
        <row r="16373">
          <cell r="G16373" t="str">
            <v>SPO-2018/05-0023</v>
          </cell>
        </row>
        <row r="16373">
          <cell r="I16373" t="str">
            <v>F</v>
          </cell>
          <cell r="J16373">
            <v>19674</v>
          </cell>
          <cell r="K16373">
            <v>19674</v>
          </cell>
          <cell r="L16373">
            <v>59022</v>
          </cell>
          <cell r="M16373" t="str">
            <v>F</v>
          </cell>
          <cell r="N16373">
            <v>3</v>
          </cell>
        </row>
        <row r="16374">
          <cell r="F16374" t="str">
            <v>BEAU4047359</v>
          </cell>
          <cell r="G16374" t="str">
            <v>GR-2018/04-0054</v>
          </cell>
          <cell r="H16374" t="str">
            <v>201803-S0016, 201803-S0010, 201711-S0002</v>
          </cell>
          <cell r="I16374" t="str">
            <v>F</v>
          </cell>
          <cell r="J16374">
            <v>47744.44</v>
          </cell>
          <cell r="K16374">
            <v>50609.11</v>
          </cell>
          <cell r="L16374">
            <v>50609.11</v>
          </cell>
          <cell r="M16374" t="str">
            <v>F</v>
          </cell>
          <cell r="N16374">
            <v>1</v>
          </cell>
        </row>
        <row r="16375">
          <cell r="G16375" t="str">
            <v>GR-2018/03-0076</v>
          </cell>
        </row>
        <row r="16375">
          <cell r="I16375" t="str">
            <v>F</v>
          </cell>
          <cell r="J16375">
            <v>12.29</v>
          </cell>
          <cell r="K16375">
            <v>13.03</v>
          </cell>
          <cell r="L16375">
            <v>13.03</v>
          </cell>
          <cell r="M16375" t="str">
            <v>T</v>
          </cell>
          <cell r="N16375">
            <v>1</v>
          </cell>
        </row>
        <row r="16376">
          <cell r="G16376" t="str">
            <v>SPO-2018/11-0020, SPO-2018/11-0023, SPO-2019/01-0008</v>
          </cell>
        </row>
        <row r="16376">
          <cell r="I16376" t="str">
            <v>F</v>
          </cell>
          <cell r="J16376">
            <v>0</v>
          </cell>
          <cell r="K16376">
            <v>0</v>
          </cell>
          <cell r="L16376">
            <v>0</v>
          </cell>
          <cell r="M16376" t="str">
            <v>F</v>
          </cell>
          <cell r="N16376">
            <v>3</v>
          </cell>
        </row>
        <row r="16377">
          <cell r="G16377" t="str">
            <v>GR-2018/03-0089</v>
          </cell>
        </row>
        <row r="16377">
          <cell r="I16377" t="str">
            <v>F</v>
          </cell>
          <cell r="J16377">
            <v>49.62</v>
          </cell>
          <cell r="K16377">
            <v>52.6</v>
          </cell>
          <cell r="L16377">
            <v>52.6</v>
          </cell>
          <cell r="M16377" t="str">
            <v>F</v>
          </cell>
          <cell r="N16377">
            <v>1</v>
          </cell>
        </row>
        <row r="16378">
          <cell r="G16378" t="str">
            <v>SPO-2018/05-0022</v>
          </cell>
        </row>
        <row r="16378">
          <cell r="I16378" t="str">
            <v>F</v>
          </cell>
          <cell r="J16378">
            <v>0</v>
          </cell>
          <cell r="K16378">
            <v>0</v>
          </cell>
          <cell r="L16378">
            <v>0</v>
          </cell>
          <cell r="M16378" t="str">
            <v>F</v>
          </cell>
          <cell r="N16378">
            <v>3</v>
          </cell>
        </row>
        <row r="16379">
          <cell r="I16379" t="str">
            <v>T</v>
          </cell>
          <cell r="J16379">
            <v>0</v>
          </cell>
          <cell r="K16379">
            <v>0</v>
          </cell>
          <cell r="L16379">
            <v>0</v>
          </cell>
          <cell r="M16379" t="str">
            <v>F</v>
          </cell>
          <cell r="N16379">
            <v>3</v>
          </cell>
        </row>
        <row r="16380">
          <cell r="F16380" t="str">
            <v>CMAU4253260</v>
          </cell>
          <cell r="G16380" t="str">
            <v>GR-2018/04-0055</v>
          </cell>
          <cell r="H16380" t="str">
            <v>201802-S0013, 201801-S0039, 201711-S0098, 201712-S0051, 201711-S0097</v>
          </cell>
          <cell r="I16380" t="str">
            <v>F</v>
          </cell>
          <cell r="J16380">
            <v>109292.05</v>
          </cell>
          <cell r="K16380">
            <v>115849.57</v>
          </cell>
          <cell r="L16380">
            <v>115849.57</v>
          </cell>
          <cell r="M16380" t="str">
            <v>F</v>
          </cell>
          <cell r="N16380">
            <v>1</v>
          </cell>
        </row>
        <row r="16381">
          <cell r="G16381" t="str">
            <v>GR-2018/04-0023</v>
          </cell>
        </row>
        <row r="16381">
          <cell r="I16381" t="str">
            <v>F</v>
          </cell>
          <cell r="J16381">
            <v>299.77</v>
          </cell>
          <cell r="K16381">
            <v>317.76</v>
          </cell>
          <cell r="L16381">
            <v>317.76</v>
          </cell>
          <cell r="M16381" t="str">
            <v>T</v>
          </cell>
          <cell r="N16381">
            <v>1</v>
          </cell>
        </row>
        <row r="16382">
          <cell r="G16382" t="str">
            <v>SPO-2018/05-0021</v>
          </cell>
        </row>
        <row r="16382">
          <cell r="I16382" t="str">
            <v>F</v>
          </cell>
          <cell r="J16382">
            <v>0</v>
          </cell>
          <cell r="K16382">
            <v>0</v>
          </cell>
          <cell r="L16382">
            <v>0</v>
          </cell>
          <cell r="M16382" t="str">
            <v>F</v>
          </cell>
          <cell r="N16382">
            <v>3</v>
          </cell>
        </row>
        <row r="16383">
          <cell r="G16383" t="str">
            <v>SPO-2018/11-0013, SPO-2018/08-0021, SPO-2019/03-0010, SPO-2018/11-0037, SPO-2018/06-0007, SPO-2018/08-0003, SPO-2018/09-0011, SPO-2019/08-0012, SPO-2019/12-0004</v>
          </cell>
        </row>
        <row r="16383">
          <cell r="I16383" t="str">
            <v>F</v>
          </cell>
          <cell r="J16383">
            <v>543138.52</v>
          </cell>
          <cell r="K16383">
            <v>543138.52</v>
          </cell>
          <cell r="L16383">
            <v>1629415.56</v>
          </cell>
          <cell r="M16383" t="str">
            <v>F</v>
          </cell>
          <cell r="N16383">
            <v>3</v>
          </cell>
        </row>
        <row r="16384">
          <cell r="G16384" t="str">
            <v>SPO-2018/07-0020</v>
          </cell>
        </row>
        <row r="16384">
          <cell r="I16384" t="str">
            <v>F</v>
          </cell>
          <cell r="J16384">
            <v>7947.5</v>
          </cell>
          <cell r="K16384">
            <v>7947.5</v>
          </cell>
          <cell r="L16384">
            <v>23842.5</v>
          </cell>
          <cell r="M16384" t="str">
            <v>F</v>
          </cell>
          <cell r="N16384">
            <v>3</v>
          </cell>
        </row>
        <row r="16385">
          <cell r="G16385" t="str">
            <v>GR-2018/03-0073</v>
          </cell>
        </row>
        <row r="16385">
          <cell r="I16385" t="str">
            <v>F</v>
          </cell>
          <cell r="J16385">
            <v>727.92</v>
          </cell>
          <cell r="K16385">
            <v>771.6</v>
          </cell>
          <cell r="L16385">
            <v>771.6</v>
          </cell>
          <cell r="M16385" t="str">
            <v>T</v>
          </cell>
          <cell r="N16385">
            <v>1</v>
          </cell>
        </row>
        <row r="16386">
          <cell r="G16386" t="str">
            <v>GR-2018/03-0080</v>
          </cell>
        </row>
        <row r="16386">
          <cell r="I16386" t="str">
            <v>F</v>
          </cell>
          <cell r="J16386">
            <v>821.5</v>
          </cell>
          <cell r="K16386">
            <v>870.79</v>
          </cell>
          <cell r="L16386">
            <v>870.79</v>
          </cell>
          <cell r="M16386" t="str">
            <v>F</v>
          </cell>
          <cell r="N16386">
            <v>1</v>
          </cell>
        </row>
        <row r="16387">
          <cell r="G16387" t="str">
            <v>GR-2018/03-0074</v>
          </cell>
        </row>
        <row r="16387">
          <cell r="I16387" t="str">
            <v>F</v>
          </cell>
          <cell r="J16387">
            <v>2911.7</v>
          </cell>
          <cell r="K16387">
            <v>3086.4</v>
          </cell>
          <cell r="L16387">
            <v>3086.4</v>
          </cell>
          <cell r="M16387" t="str">
            <v>T</v>
          </cell>
          <cell r="N16387">
            <v>1</v>
          </cell>
        </row>
        <row r="16388">
          <cell r="G16388" t="str">
            <v>GR-2018/03-0075</v>
          </cell>
        </row>
        <row r="16388">
          <cell r="I16388" t="str">
            <v>F</v>
          </cell>
          <cell r="J16388">
            <v>1498.92</v>
          </cell>
          <cell r="K16388">
            <v>1588.86</v>
          </cell>
          <cell r="L16388">
            <v>1588.86</v>
          </cell>
          <cell r="M16388" t="str">
            <v>T</v>
          </cell>
          <cell r="N16388">
            <v>1</v>
          </cell>
        </row>
        <row r="16389">
          <cell r="G16389" t="str">
            <v>GR-2018/03-0077</v>
          </cell>
        </row>
        <row r="16389">
          <cell r="I16389" t="str">
            <v>F</v>
          </cell>
          <cell r="J16389">
            <v>583.47</v>
          </cell>
          <cell r="K16389">
            <v>618.48</v>
          </cell>
          <cell r="L16389">
            <v>618.48</v>
          </cell>
          <cell r="M16389" t="str">
            <v>T</v>
          </cell>
          <cell r="N16389">
            <v>1</v>
          </cell>
        </row>
        <row r="16390">
          <cell r="G16390" t="str">
            <v>GR-2018/03-0079</v>
          </cell>
        </row>
        <row r="16390">
          <cell r="I16390" t="str">
            <v>F</v>
          </cell>
          <cell r="J16390">
            <v>1503.7</v>
          </cell>
          <cell r="K16390">
            <v>1593.92</v>
          </cell>
          <cell r="L16390">
            <v>1593.92</v>
          </cell>
          <cell r="M16390" t="str">
            <v>T</v>
          </cell>
          <cell r="N16390">
            <v>1</v>
          </cell>
        </row>
        <row r="16391">
          <cell r="G16391" t="str">
            <v>SPO-2018/08-0036</v>
          </cell>
        </row>
        <row r="16391">
          <cell r="I16391" t="str">
            <v>F</v>
          </cell>
          <cell r="J16391">
            <v>2251.2</v>
          </cell>
          <cell r="K16391">
            <v>2251.2</v>
          </cell>
          <cell r="L16391">
            <v>6753.6</v>
          </cell>
          <cell r="M16391" t="str">
            <v>F</v>
          </cell>
          <cell r="N16391">
            <v>3</v>
          </cell>
        </row>
        <row r="16392">
          <cell r="G16392" t="str">
            <v>SPO-2018/06-0016, SPO-2018/05-0019, SPO-2018/06-0018</v>
          </cell>
        </row>
        <row r="16392">
          <cell r="I16392" t="str">
            <v>F</v>
          </cell>
          <cell r="J16392">
            <v>0</v>
          </cell>
          <cell r="K16392">
            <v>0</v>
          </cell>
          <cell r="L16392">
            <v>0</v>
          </cell>
          <cell r="M16392" t="str">
            <v>F</v>
          </cell>
          <cell r="N16392">
            <v>3</v>
          </cell>
        </row>
        <row r="16393">
          <cell r="G16393" t="str">
            <v>GR-2018/03-0083</v>
          </cell>
        </row>
        <row r="16393">
          <cell r="I16393" t="str">
            <v>F</v>
          </cell>
          <cell r="J16393">
            <v>3103</v>
          </cell>
          <cell r="K16393">
            <v>3289.18</v>
          </cell>
          <cell r="L16393">
            <v>3289.18</v>
          </cell>
          <cell r="M16393" t="str">
            <v>F</v>
          </cell>
          <cell r="N16393">
            <v>1</v>
          </cell>
        </row>
        <row r="16394">
          <cell r="G16394" t="str">
            <v>SPO-2018/05-0015</v>
          </cell>
        </row>
        <row r="16394">
          <cell r="I16394" t="str">
            <v>F</v>
          </cell>
          <cell r="J16394">
            <v>4458</v>
          </cell>
          <cell r="K16394">
            <v>4458</v>
          </cell>
          <cell r="L16394">
            <v>13374</v>
          </cell>
          <cell r="M16394" t="str">
            <v>F</v>
          </cell>
          <cell r="N16394">
            <v>3</v>
          </cell>
        </row>
        <row r="16395">
          <cell r="F16395" t="str">
            <v>NEW MODEL</v>
          </cell>
          <cell r="G16395" t="str">
            <v>SPO-2018/07-0017</v>
          </cell>
        </row>
        <row r="16395">
          <cell r="I16395" t="str">
            <v>F</v>
          </cell>
          <cell r="J16395">
            <v>143400.24</v>
          </cell>
          <cell r="K16395">
            <v>143400.24</v>
          </cell>
          <cell r="L16395">
            <v>430200.72</v>
          </cell>
          <cell r="M16395" t="str">
            <v>F</v>
          </cell>
          <cell r="N16395">
            <v>3</v>
          </cell>
        </row>
        <row r="16396">
          <cell r="G16396" t="str">
            <v>GR-2018/03-0078</v>
          </cell>
        </row>
        <row r="16396">
          <cell r="I16396" t="str">
            <v>F</v>
          </cell>
          <cell r="J16396">
            <v>429.88</v>
          </cell>
          <cell r="K16396">
            <v>455.67</v>
          </cell>
          <cell r="L16396">
            <v>455.67</v>
          </cell>
          <cell r="M16396" t="str">
            <v>T</v>
          </cell>
          <cell r="N16396">
            <v>1</v>
          </cell>
        </row>
        <row r="16397">
          <cell r="I16397" t="str">
            <v>T</v>
          </cell>
          <cell r="J16397">
            <v>143400.24</v>
          </cell>
          <cell r="K16397">
            <v>143400.24</v>
          </cell>
          <cell r="L16397">
            <v>430200.72</v>
          </cell>
          <cell r="M16397" t="str">
            <v>F</v>
          </cell>
          <cell r="N16397">
            <v>3</v>
          </cell>
        </row>
        <row r="16398">
          <cell r="F16398" t="str">
            <v>OOLU8248921</v>
          </cell>
          <cell r="G16398" t="str">
            <v>GR-2018/05-0040, GR-2019/08-0010, GR-2018/06-0075, GR-2018/05-0044</v>
          </cell>
          <cell r="H16398" t="str">
            <v>PO-2018/01-0121, 201711-S0124, 201712-S0074, 201712-S0040, 201712-S0029</v>
          </cell>
          <cell r="I16398" t="str">
            <v>F</v>
          </cell>
          <cell r="J16398">
            <v>24703.68</v>
          </cell>
          <cell r="K16398">
            <v>24703.68</v>
          </cell>
          <cell r="L16398">
            <v>74111.04</v>
          </cell>
          <cell r="M16398" t="str">
            <v>F</v>
          </cell>
          <cell r="N16398">
            <v>3</v>
          </cell>
        </row>
        <row r="16399">
          <cell r="G16399" t="str">
            <v>XP-000054</v>
          </cell>
        </row>
        <row r="16399">
          <cell r="I16399" t="str">
            <v>F</v>
          </cell>
          <cell r="J16399">
            <v>0</v>
          </cell>
          <cell r="K16399">
            <v>0</v>
          </cell>
          <cell r="L16399">
            <v>0</v>
          </cell>
          <cell r="M16399" t="str">
            <v>F</v>
          </cell>
          <cell r="N16399">
            <v>3</v>
          </cell>
        </row>
        <row r="16400">
          <cell r="I16400" t="str">
            <v>F</v>
          </cell>
          <cell r="J16400">
            <v>89.4</v>
          </cell>
          <cell r="K16400">
            <v>89.4</v>
          </cell>
          <cell r="L16400">
            <v>268.2</v>
          </cell>
          <cell r="M16400" t="str">
            <v>F</v>
          </cell>
          <cell r="N16400">
            <v>3</v>
          </cell>
        </row>
        <row r="16401">
          <cell r="G16401" t="str">
            <v>SPO-2018/04-0085, SPO-2018/07-0028</v>
          </cell>
        </row>
        <row r="16401">
          <cell r="I16401" t="str">
            <v>F</v>
          </cell>
          <cell r="J16401">
            <v>6062.4</v>
          </cell>
          <cell r="K16401">
            <v>6062.4</v>
          </cell>
          <cell r="L16401">
            <v>18187.2</v>
          </cell>
          <cell r="M16401" t="str">
            <v>F</v>
          </cell>
          <cell r="N16401">
            <v>3</v>
          </cell>
        </row>
        <row r="16402">
          <cell r="G16402" t="str">
            <v>SPO-2018/04-0036</v>
          </cell>
        </row>
        <row r="16402">
          <cell r="I16402" t="str">
            <v>F</v>
          </cell>
          <cell r="J16402">
            <v>5065.6</v>
          </cell>
          <cell r="K16402">
            <v>5065.6</v>
          </cell>
          <cell r="L16402">
            <v>15196.8</v>
          </cell>
          <cell r="M16402" t="str">
            <v>F</v>
          </cell>
          <cell r="N16402">
            <v>3</v>
          </cell>
        </row>
        <row r="16403">
          <cell r="F16403" t="str">
            <v>TCNU4933062</v>
          </cell>
          <cell r="G16403" t="str">
            <v>GR-2018/04-0040</v>
          </cell>
          <cell r="H16403" t="str">
            <v>201710-S0082, 201712-S0011, 201708-S0047, 201801-S0015, 201802-S0016, 201801-S0030, 201712-S0069, 201803-S0001, 201712-S0032, 201712-S0071</v>
          </cell>
          <cell r="I16403" t="str">
            <v>F</v>
          </cell>
          <cell r="J16403">
            <v>413518.21</v>
          </cell>
          <cell r="K16403">
            <v>438329.3</v>
          </cell>
          <cell r="L16403">
            <v>438329.3</v>
          </cell>
          <cell r="M16403" t="str">
            <v>F</v>
          </cell>
          <cell r="N16403">
            <v>1</v>
          </cell>
        </row>
        <row r="16404">
          <cell r="G16404" t="str">
            <v>GR-2018/03-0069</v>
          </cell>
        </row>
        <row r="16404">
          <cell r="I16404" t="str">
            <v>F</v>
          </cell>
          <cell r="J16404">
            <v>11.87</v>
          </cell>
          <cell r="K16404">
            <v>12.58</v>
          </cell>
          <cell r="L16404">
            <v>12.58</v>
          </cell>
          <cell r="M16404" t="str">
            <v>T</v>
          </cell>
          <cell r="N16404">
            <v>1</v>
          </cell>
        </row>
        <row r="16405">
          <cell r="G16405" t="str">
            <v>SPO-2018/06-0030, SPO-2018/09-0017, SPO-2018/08-0013, SPO-2018/07-0024, SPO-2019/07-0006</v>
          </cell>
        </row>
        <row r="16405">
          <cell r="I16405" t="str">
            <v>F</v>
          </cell>
          <cell r="J16405">
            <v>76952.46</v>
          </cell>
          <cell r="K16405">
            <v>76952.46</v>
          </cell>
          <cell r="L16405">
            <v>230857.38</v>
          </cell>
          <cell r="M16405" t="str">
            <v>F</v>
          </cell>
          <cell r="N16405">
            <v>3</v>
          </cell>
        </row>
        <row r="16406">
          <cell r="G16406" t="str">
            <v>SPO-2018/05-0022</v>
          </cell>
        </row>
        <row r="16406">
          <cell r="I16406" t="str">
            <v>F</v>
          </cell>
          <cell r="J16406">
            <v>8819.77</v>
          </cell>
          <cell r="K16406">
            <v>8819.77</v>
          </cell>
          <cell r="L16406">
            <v>26459.31</v>
          </cell>
          <cell r="M16406" t="str">
            <v>F</v>
          </cell>
          <cell r="N16406">
            <v>3</v>
          </cell>
        </row>
        <row r="16407">
          <cell r="G16407" t="str">
            <v>SPO-2018/06-0010, SPO-2018/08-0035, SPO-2018/08-0007</v>
          </cell>
        </row>
        <row r="16407">
          <cell r="I16407" t="str">
            <v>F</v>
          </cell>
          <cell r="J16407">
            <v>36283.8</v>
          </cell>
          <cell r="K16407">
            <v>36283.8</v>
          </cell>
          <cell r="L16407">
            <v>108851.4</v>
          </cell>
          <cell r="M16407" t="str">
            <v>F</v>
          </cell>
          <cell r="N16407">
            <v>3</v>
          </cell>
        </row>
        <row r="16408">
          <cell r="G16408" t="str">
            <v>GR-2018/03-0070</v>
          </cell>
        </row>
        <row r="16408">
          <cell r="I16408" t="str">
            <v>F</v>
          </cell>
          <cell r="J16408">
            <v>666.28</v>
          </cell>
          <cell r="K16408">
            <v>706.26</v>
          </cell>
          <cell r="L16408">
            <v>706.26</v>
          </cell>
          <cell r="M16408" t="str">
            <v>T</v>
          </cell>
          <cell r="N16408">
            <v>1</v>
          </cell>
        </row>
        <row r="16409">
          <cell r="G16409" t="str">
            <v>SPO-2018/10-0003, SPO-2018/04-0053</v>
          </cell>
        </row>
        <row r="16409">
          <cell r="I16409" t="str">
            <v>F</v>
          </cell>
          <cell r="J16409">
            <v>1303.2</v>
          </cell>
          <cell r="K16409">
            <v>1303.2</v>
          </cell>
          <cell r="L16409">
            <v>3909.6</v>
          </cell>
          <cell r="M16409" t="str">
            <v>F</v>
          </cell>
          <cell r="N16409">
            <v>3</v>
          </cell>
        </row>
        <row r="16410">
          <cell r="G16410" t="str">
            <v>SPO-2018/06-0004</v>
          </cell>
        </row>
        <row r="16410">
          <cell r="I16410" t="str">
            <v>F</v>
          </cell>
          <cell r="J16410">
            <v>8694</v>
          </cell>
          <cell r="K16410">
            <v>8694</v>
          </cell>
          <cell r="L16410">
            <v>26082</v>
          </cell>
          <cell r="M16410" t="str">
            <v>F</v>
          </cell>
          <cell r="N16410">
            <v>3</v>
          </cell>
        </row>
        <row r="16411">
          <cell r="G16411" t="str">
            <v>SPO-2018/04-0041</v>
          </cell>
        </row>
        <row r="16411">
          <cell r="I16411" t="str">
            <v>F</v>
          </cell>
          <cell r="J16411">
            <v>887.14</v>
          </cell>
          <cell r="K16411">
            <v>887.14</v>
          </cell>
          <cell r="L16411">
            <v>2661.42</v>
          </cell>
          <cell r="M16411" t="str">
            <v>F</v>
          </cell>
          <cell r="N16411">
            <v>3</v>
          </cell>
        </row>
        <row r="16412">
          <cell r="G16412" t="str">
            <v>SPO-2018/04-0039</v>
          </cell>
        </row>
        <row r="16412">
          <cell r="I16412" t="str">
            <v>F</v>
          </cell>
          <cell r="J16412">
            <v>6099.3</v>
          </cell>
          <cell r="K16412">
            <v>6099.3</v>
          </cell>
          <cell r="L16412">
            <v>18297.9</v>
          </cell>
          <cell r="M16412" t="str">
            <v>F</v>
          </cell>
          <cell r="N16412">
            <v>3</v>
          </cell>
        </row>
        <row r="16413">
          <cell r="F16413" t="str">
            <v>TEMU7941539(JASA)</v>
          </cell>
          <cell r="G16413" t="str">
            <v>GR-2018/06-0078, GR-2018/06-0027, GR-2018/05-0054, GR-2018/06-0025</v>
          </cell>
          <cell r="H16413" t="str">
            <v>201802-S0021, 201710-S0042, 201708-S0071</v>
          </cell>
          <cell r="I16413" t="str">
            <v>F</v>
          </cell>
          <cell r="J16413">
            <v>36924</v>
          </cell>
          <cell r="K16413">
            <v>36924</v>
          </cell>
          <cell r="L16413">
            <v>36924</v>
          </cell>
          <cell r="M16413" t="str">
            <v>F</v>
          </cell>
          <cell r="N16413">
            <v>1</v>
          </cell>
        </row>
        <row r="16414">
          <cell r="G16414" t="str">
            <v>SPO-2018/05-0022, SPO-2018/08-0050</v>
          </cell>
        </row>
        <row r="16414">
          <cell r="I16414" t="str">
            <v>F</v>
          </cell>
          <cell r="J16414">
            <v>5074.08</v>
          </cell>
          <cell r="K16414">
            <v>5074.08</v>
          </cell>
          <cell r="L16414">
            <v>15222.24</v>
          </cell>
          <cell r="M16414" t="str">
            <v>F</v>
          </cell>
          <cell r="N16414">
            <v>3</v>
          </cell>
        </row>
        <row r="16415">
          <cell r="G16415" t="str">
            <v>SPO-2018/05-0023, SPO-2018/04-0036</v>
          </cell>
        </row>
        <row r="16415">
          <cell r="I16415" t="str">
            <v>F</v>
          </cell>
          <cell r="J16415">
            <v>22254</v>
          </cell>
          <cell r="K16415">
            <v>22254</v>
          </cell>
          <cell r="L16415">
            <v>66762</v>
          </cell>
          <cell r="M16415" t="str">
            <v>F</v>
          </cell>
          <cell r="N16415">
            <v>3</v>
          </cell>
        </row>
        <row r="16416">
          <cell r="G16416" t="str">
            <v>GR-2018/03-0088</v>
          </cell>
        </row>
        <row r="16416">
          <cell r="I16416" t="str">
            <v>F</v>
          </cell>
          <cell r="J16416">
            <v>2056.6</v>
          </cell>
          <cell r="K16416">
            <v>2180</v>
          </cell>
          <cell r="L16416">
            <v>2180</v>
          </cell>
          <cell r="M16416" t="str">
            <v>T</v>
          </cell>
          <cell r="N16416">
            <v>1</v>
          </cell>
        </row>
        <row r="16417">
          <cell r="G16417" t="str">
            <v>SPO-2018/06-0030</v>
          </cell>
        </row>
        <row r="16417">
          <cell r="I16417" t="str">
            <v>F</v>
          </cell>
          <cell r="J16417">
            <v>160.4</v>
          </cell>
          <cell r="K16417">
            <v>160.4</v>
          </cell>
          <cell r="L16417">
            <v>481.2</v>
          </cell>
          <cell r="M16417" t="str">
            <v>F</v>
          </cell>
          <cell r="N16417">
            <v>3</v>
          </cell>
        </row>
        <row r="16418">
          <cell r="F16418" t="str">
            <v>BSIU9532320(JASA)</v>
          </cell>
          <cell r="G16418" t="str">
            <v>GR-2018/06-0019, GR-2018/06-0029, GR-2018/06-0077</v>
          </cell>
          <cell r="H16418" t="str">
            <v>201801-S0037, 201802-S0008, 201710-S0003, 201802-S0021, 201803-S0002, 201711-S0034, 201712-S0067, 201712-S0048</v>
          </cell>
          <cell r="I16418" t="str">
            <v>F</v>
          </cell>
          <cell r="J16418">
            <v>29510</v>
          </cell>
          <cell r="K16418">
            <v>29510</v>
          </cell>
          <cell r="L16418">
            <v>29510</v>
          </cell>
          <cell r="M16418" t="str">
            <v>F</v>
          </cell>
          <cell r="N16418">
            <v>1</v>
          </cell>
        </row>
        <row r="16419">
          <cell r="F16419" t="str">
            <v>FCIU7119291</v>
          </cell>
          <cell r="G16419" t="str">
            <v>GR-2018/05-0012, GR-2018/05-0080, GR-2018/06-0073, GR-2019/08-0008, GR-2018/06-0005, GR-2018/05-0045</v>
          </cell>
          <cell r="H16419" t="str">
            <v>201712-S0046, 201711-S0115, 201801-S0038, POO201712002</v>
          </cell>
          <cell r="I16419" t="str">
            <v>F</v>
          </cell>
          <cell r="J16419">
            <v>23176.19</v>
          </cell>
          <cell r="K16419">
            <v>23176.19</v>
          </cell>
          <cell r="L16419">
            <v>69528.57</v>
          </cell>
          <cell r="M16419" t="str">
            <v>F</v>
          </cell>
          <cell r="N16419">
            <v>3</v>
          </cell>
        </row>
        <row r="16420">
          <cell r="G16420" t="str">
            <v>SPO-2018/06-0010</v>
          </cell>
        </row>
        <row r="16420">
          <cell r="I16420" t="str">
            <v>F</v>
          </cell>
          <cell r="J16420">
            <v>84636</v>
          </cell>
          <cell r="K16420">
            <v>84636</v>
          </cell>
          <cell r="L16420">
            <v>253908</v>
          </cell>
          <cell r="M16420" t="str">
            <v>F</v>
          </cell>
          <cell r="N16420">
            <v>3</v>
          </cell>
        </row>
        <row r="16421">
          <cell r="F16421" t="str">
            <v>CMAU4038035</v>
          </cell>
          <cell r="G16421" t="str">
            <v>GR-2018/04-0031</v>
          </cell>
          <cell r="H16421" t="str">
            <v>201712-S0066, 201711-S0018, 201707-S0072, 201711-S0109, 201802-S0008, 201711-S0017</v>
          </cell>
          <cell r="I16421" t="str">
            <v>F</v>
          </cell>
          <cell r="J16421">
            <v>248278.48</v>
          </cell>
          <cell r="K16421">
            <v>263175.19</v>
          </cell>
          <cell r="L16421">
            <v>263175.19</v>
          </cell>
          <cell r="M16421" t="str">
            <v>F</v>
          </cell>
          <cell r="N16421">
            <v>1</v>
          </cell>
        </row>
        <row r="16422">
          <cell r="F16422" t="str">
            <v>CMAU4038035</v>
          </cell>
          <cell r="G16422" t="str">
            <v>GR-2018/04-0008</v>
          </cell>
          <cell r="H16422" t="str">
            <v>201707-S0030, 201711-S0125, 201710-S0030, 201711-S0053, 201703-S0001</v>
          </cell>
          <cell r="I16422" t="str">
            <v>F</v>
          </cell>
          <cell r="J16422">
            <v>90817.48</v>
          </cell>
          <cell r="K16422">
            <v>96266.53</v>
          </cell>
          <cell r="L16422">
            <v>96266.53</v>
          </cell>
          <cell r="M16422" t="str">
            <v>F</v>
          </cell>
          <cell r="N16422">
            <v>1</v>
          </cell>
        </row>
        <row r="16423">
          <cell r="F16423" t="str">
            <v>CMAU4038035</v>
          </cell>
          <cell r="G16423" t="str">
            <v>GR-2018/04-0007</v>
          </cell>
          <cell r="H16423" t="str">
            <v>201801-S0028, 201709-S0043, 201711-S0126, 201712-S0060, 201802-S0002, 201802-S0019, 201803-S0005</v>
          </cell>
          <cell r="I16423" t="str">
            <v>F</v>
          </cell>
          <cell r="J16423">
            <v>54569.88</v>
          </cell>
          <cell r="K16423">
            <v>57844.07</v>
          </cell>
          <cell r="L16423">
            <v>57844.07</v>
          </cell>
          <cell r="M16423" t="str">
            <v>F</v>
          </cell>
          <cell r="N16423">
            <v>1</v>
          </cell>
        </row>
        <row r="16424">
          <cell r="F16424" t="str">
            <v>CMAU4038035</v>
          </cell>
          <cell r="G16424" t="str">
            <v>GR-2018/04-0006</v>
          </cell>
          <cell r="H16424" t="str">
            <v>201801-S0016</v>
          </cell>
          <cell r="I16424" t="str">
            <v>F</v>
          </cell>
          <cell r="J16424">
            <v>33963.3</v>
          </cell>
          <cell r="K16424">
            <v>36001.1</v>
          </cell>
          <cell r="L16424">
            <v>36001.1</v>
          </cell>
          <cell r="M16424" t="str">
            <v>F</v>
          </cell>
          <cell r="N16424">
            <v>1</v>
          </cell>
        </row>
        <row r="16425">
          <cell r="F16425" t="str">
            <v>CMAU5826290</v>
          </cell>
          <cell r="G16425" t="str">
            <v>GR-2018/04-0005</v>
          </cell>
          <cell r="H16425" t="str">
            <v>201711-S0050, 201803-S0027, 201712-S0070, 201712-S0050, 201801-S0023, 201711-S0036, 201802-S0011, 201711-S0127, 201712-S0028, 201712-S0010, 201803-S0008</v>
          </cell>
          <cell r="I16425" t="str">
            <v>F</v>
          </cell>
          <cell r="J16425">
            <v>346502.94</v>
          </cell>
          <cell r="K16425">
            <v>367293.12</v>
          </cell>
          <cell r="L16425">
            <v>367293.12</v>
          </cell>
          <cell r="M16425" t="str">
            <v>F</v>
          </cell>
          <cell r="N16425">
            <v>1</v>
          </cell>
        </row>
        <row r="16426">
          <cell r="F16426" t="str">
            <v>CMAU5826290</v>
          </cell>
          <cell r="G16426" t="str">
            <v>GR-2018/04-0004</v>
          </cell>
          <cell r="H16426" t="str">
            <v>201712-S0027, 201712-S0057, 201712-S0055</v>
          </cell>
          <cell r="I16426" t="str">
            <v>F</v>
          </cell>
          <cell r="J16426">
            <v>64216.5</v>
          </cell>
          <cell r="K16426">
            <v>68069.49</v>
          </cell>
          <cell r="L16426">
            <v>68069.49</v>
          </cell>
          <cell r="M16426" t="str">
            <v>F</v>
          </cell>
          <cell r="N16426">
            <v>1</v>
          </cell>
        </row>
        <row r="16427">
          <cell r="F16427" t="str">
            <v>CMAU5826290</v>
          </cell>
          <cell r="G16427" t="str">
            <v>GR-2018/04-0003</v>
          </cell>
          <cell r="H16427" t="str">
            <v>201801-S0032, 201712-S0030</v>
          </cell>
          <cell r="I16427" t="str">
            <v>F</v>
          </cell>
          <cell r="J16427">
            <v>17356.15</v>
          </cell>
          <cell r="K16427">
            <v>18397.52</v>
          </cell>
          <cell r="L16427">
            <v>18397.52</v>
          </cell>
          <cell r="M16427" t="str">
            <v>F</v>
          </cell>
          <cell r="N16427">
            <v>1</v>
          </cell>
        </row>
        <row r="16428">
          <cell r="G16428" t="str">
            <v>GR-2018/05-0083</v>
          </cell>
        </row>
        <row r="16428">
          <cell r="I16428" t="str">
            <v>F</v>
          </cell>
          <cell r="J16428">
            <v>657.4</v>
          </cell>
          <cell r="K16428">
            <v>696.84</v>
          </cell>
          <cell r="L16428">
            <v>696.84</v>
          </cell>
          <cell r="M16428" t="str">
            <v>T</v>
          </cell>
          <cell r="N16428">
            <v>1</v>
          </cell>
        </row>
        <row r="16429">
          <cell r="G16429" t="str">
            <v>GR-2018/03-0068</v>
          </cell>
        </row>
        <row r="16429">
          <cell r="I16429" t="str">
            <v>F</v>
          </cell>
          <cell r="J16429">
            <v>486.68</v>
          </cell>
          <cell r="K16429">
            <v>515.88</v>
          </cell>
          <cell r="L16429">
            <v>515.88</v>
          </cell>
          <cell r="M16429" t="str">
            <v>T</v>
          </cell>
          <cell r="N16429">
            <v>1</v>
          </cell>
        </row>
        <row r="16430">
          <cell r="F16430" t="str">
            <v>CMAU5826290</v>
          </cell>
          <cell r="G16430" t="str">
            <v>GR-2018/04-0002</v>
          </cell>
          <cell r="H16430" t="str">
            <v>201712-S0019, 201712-S0018, 201712-S0035, 201802-S0012, 201712-S0012, 201712-S0013</v>
          </cell>
          <cell r="I16430" t="str">
            <v>F</v>
          </cell>
          <cell r="J16430">
            <v>69062.08</v>
          </cell>
          <cell r="K16430">
            <v>73205.8</v>
          </cell>
          <cell r="L16430">
            <v>73205.8</v>
          </cell>
          <cell r="M16430" t="str">
            <v>F</v>
          </cell>
          <cell r="N16430">
            <v>1</v>
          </cell>
        </row>
        <row r="16431">
          <cell r="F16431" t="str">
            <v>CMAU5826290</v>
          </cell>
          <cell r="G16431" t="str">
            <v>GR-2018/04-0001</v>
          </cell>
          <cell r="H16431" t="str">
            <v>201711-S0088, 201711-S0122, 201712-S0086</v>
          </cell>
          <cell r="I16431" t="str">
            <v>F</v>
          </cell>
          <cell r="J16431">
            <v>136049.12</v>
          </cell>
          <cell r="K16431">
            <v>144212.07</v>
          </cell>
          <cell r="L16431">
            <v>144212.07</v>
          </cell>
          <cell r="M16431" t="str">
            <v>F</v>
          </cell>
          <cell r="N16431">
            <v>1</v>
          </cell>
        </row>
        <row r="16432">
          <cell r="G16432" t="str">
            <v>GR-2018/03-0067</v>
          </cell>
        </row>
        <row r="16432">
          <cell r="I16432" t="str">
            <v>F</v>
          </cell>
          <cell r="J16432">
            <v>1008.34</v>
          </cell>
          <cell r="K16432">
            <v>1068.84</v>
          </cell>
          <cell r="L16432">
            <v>1068.84</v>
          </cell>
          <cell r="M16432" t="str">
            <v>T</v>
          </cell>
          <cell r="N16432">
            <v>1</v>
          </cell>
        </row>
        <row r="16433">
          <cell r="F16433" t="str">
            <v>EX-STOCK</v>
          </cell>
          <cell r="G16433" t="str">
            <v>SPO-2018/07-0038, SPO-2020/07-0004, SPO-2021/01-0062, SPO-2019/09-0037, SPO-2018/04-0053, SPO-2018/08-0054, SPO-2020/02-0002, SPO-2019/05-0010, SPO-2020/10-0004, SPO-2018/08-0056</v>
          </cell>
        </row>
        <row r="16433">
          <cell r="I16433" t="str">
            <v>F</v>
          </cell>
          <cell r="J16433">
            <v>201686.6</v>
          </cell>
          <cell r="K16433">
            <v>201686.6</v>
          </cell>
          <cell r="L16433">
            <v>605059.8</v>
          </cell>
          <cell r="M16433" t="str">
            <v>F</v>
          </cell>
          <cell r="N16433">
            <v>3</v>
          </cell>
        </row>
        <row r="16434">
          <cell r="G16434" t="str">
            <v>GR-2018/03-0066</v>
          </cell>
        </row>
        <row r="16434">
          <cell r="I16434" t="str">
            <v>F</v>
          </cell>
          <cell r="J16434">
            <v>365.51</v>
          </cell>
          <cell r="K16434">
            <v>387.44</v>
          </cell>
          <cell r="L16434">
            <v>387.44</v>
          </cell>
          <cell r="M16434" t="str">
            <v>T</v>
          </cell>
          <cell r="N16434">
            <v>1</v>
          </cell>
        </row>
        <row r="16435">
          <cell r="F16435" t="str">
            <v>EX-STOCK</v>
          </cell>
        </row>
        <row r="16435">
          <cell r="I16435" t="str">
            <v>T</v>
          </cell>
          <cell r="J16435">
            <v>48796.6</v>
          </cell>
          <cell r="K16435">
            <v>48796.6</v>
          </cell>
          <cell r="L16435">
            <v>146389.8</v>
          </cell>
          <cell r="M16435" t="str">
            <v>F</v>
          </cell>
          <cell r="N16435">
            <v>3</v>
          </cell>
        </row>
        <row r="16436">
          <cell r="G16436" t="str">
            <v>GR-2018/03-0072</v>
          </cell>
        </row>
        <row r="16436">
          <cell r="I16436" t="str">
            <v>F</v>
          </cell>
          <cell r="J16436">
            <v>2100</v>
          </cell>
          <cell r="K16436">
            <v>2226</v>
          </cell>
          <cell r="L16436">
            <v>2226</v>
          </cell>
          <cell r="M16436" t="str">
            <v>F</v>
          </cell>
          <cell r="N16436">
            <v>1</v>
          </cell>
        </row>
        <row r="16437">
          <cell r="G16437" t="str">
            <v>GR-2018/03-0065</v>
          </cell>
        </row>
        <row r="16437">
          <cell r="I16437" t="str">
            <v>F</v>
          </cell>
          <cell r="J16437">
            <v>198.18</v>
          </cell>
          <cell r="K16437">
            <v>210.07</v>
          </cell>
          <cell r="L16437">
            <v>210.07</v>
          </cell>
          <cell r="M16437" t="str">
            <v>T</v>
          </cell>
          <cell r="N16437">
            <v>1</v>
          </cell>
        </row>
        <row r="16438">
          <cell r="G16438" t="str">
            <v>SPO-2018/06-0041</v>
          </cell>
        </row>
        <row r="16438">
          <cell r="I16438" t="str">
            <v>F</v>
          </cell>
          <cell r="J16438">
            <v>11189.6</v>
          </cell>
          <cell r="K16438">
            <v>11189.6</v>
          </cell>
          <cell r="L16438">
            <v>33568.8</v>
          </cell>
          <cell r="M16438" t="str">
            <v>F</v>
          </cell>
          <cell r="N16438">
            <v>3</v>
          </cell>
        </row>
        <row r="16439">
          <cell r="G16439" t="str">
            <v>GR-2018/03-0071</v>
          </cell>
        </row>
        <row r="16439">
          <cell r="I16439" t="str">
            <v>F</v>
          </cell>
          <cell r="J16439">
            <v>1432.92</v>
          </cell>
          <cell r="K16439">
            <v>1518.9</v>
          </cell>
          <cell r="L16439">
            <v>1518.9</v>
          </cell>
          <cell r="M16439" t="str">
            <v>T</v>
          </cell>
          <cell r="N16439">
            <v>1</v>
          </cell>
        </row>
        <row r="16440">
          <cell r="G16440" t="str">
            <v>GR-2018/03-0064</v>
          </cell>
        </row>
        <row r="16440">
          <cell r="I16440" t="str">
            <v>F</v>
          </cell>
          <cell r="J16440">
            <v>207.17</v>
          </cell>
          <cell r="K16440">
            <v>219.6</v>
          </cell>
          <cell r="L16440">
            <v>219.6</v>
          </cell>
          <cell r="M16440" t="str">
            <v>T</v>
          </cell>
          <cell r="N16440">
            <v>1</v>
          </cell>
        </row>
        <row r="16441">
          <cell r="G16441" t="str">
            <v>SPO-2019/07-0006, SPO-2018/06-0030, SPO-2018/07-0024</v>
          </cell>
        </row>
        <row r="16441">
          <cell r="I16441" t="str">
            <v>F</v>
          </cell>
          <cell r="J16441">
            <v>5370.9</v>
          </cell>
          <cell r="K16441">
            <v>5370.9</v>
          </cell>
          <cell r="L16441">
            <v>16112.7</v>
          </cell>
          <cell r="M16441" t="str">
            <v>F</v>
          </cell>
          <cell r="N16441">
            <v>3</v>
          </cell>
        </row>
        <row r="16442">
          <cell r="G16442" t="str">
            <v>SPO-2018/07-0006, SPO-2018/04-0088, SPO-2018/06-0030</v>
          </cell>
        </row>
        <row r="16442">
          <cell r="I16442" t="str">
            <v>F</v>
          </cell>
          <cell r="J16442">
            <v>816.72</v>
          </cell>
          <cell r="K16442">
            <v>816.72</v>
          </cell>
          <cell r="L16442">
            <v>2450.16</v>
          </cell>
          <cell r="M16442" t="str">
            <v>F</v>
          </cell>
          <cell r="N16442">
            <v>3</v>
          </cell>
        </row>
        <row r="16443">
          <cell r="G16443" t="str">
            <v>SPO-2018/06-0043, SPO-2018/05-0010, SPO-2018/05-0025</v>
          </cell>
        </row>
        <row r="16443">
          <cell r="I16443" t="str">
            <v>F</v>
          </cell>
          <cell r="J16443">
            <v>122718</v>
          </cell>
          <cell r="K16443">
            <v>130081.08</v>
          </cell>
          <cell r="L16443">
            <v>390243.24</v>
          </cell>
          <cell r="M16443" t="str">
            <v>F</v>
          </cell>
          <cell r="N16443">
            <v>3</v>
          </cell>
        </row>
        <row r="16444">
          <cell r="G16444" t="str">
            <v>GR-2018/03-0062</v>
          </cell>
        </row>
        <row r="16444">
          <cell r="I16444" t="str">
            <v>F</v>
          </cell>
          <cell r="J16444">
            <v>1119.31</v>
          </cell>
          <cell r="K16444">
            <v>1186.47</v>
          </cell>
          <cell r="L16444">
            <v>1186.47</v>
          </cell>
          <cell r="M16444" t="str">
            <v>T</v>
          </cell>
          <cell r="N16444">
            <v>1</v>
          </cell>
        </row>
        <row r="16445">
          <cell r="G16445" t="str">
            <v>GR-2018/03-0061</v>
          </cell>
        </row>
        <row r="16445">
          <cell r="I16445" t="str">
            <v>F</v>
          </cell>
          <cell r="J16445">
            <v>727.92</v>
          </cell>
          <cell r="K16445">
            <v>771.6</v>
          </cell>
          <cell r="L16445">
            <v>771.6</v>
          </cell>
          <cell r="M16445" t="str">
            <v>T</v>
          </cell>
          <cell r="N16445">
            <v>1</v>
          </cell>
        </row>
        <row r="16446">
          <cell r="F16446" t="str">
            <v>NEW MODEL</v>
          </cell>
          <cell r="G16446" t="str">
            <v>SPO-2018/07-0016</v>
          </cell>
        </row>
        <row r="16446">
          <cell r="I16446" t="str">
            <v>F</v>
          </cell>
          <cell r="J16446">
            <v>35777.5</v>
          </cell>
          <cell r="K16446">
            <v>35777.5</v>
          </cell>
          <cell r="L16446">
            <v>107332.5</v>
          </cell>
          <cell r="M16446" t="str">
            <v>F</v>
          </cell>
          <cell r="N16446">
            <v>3</v>
          </cell>
        </row>
        <row r="16447">
          <cell r="G16447" t="str">
            <v>GR-2018/03-0057</v>
          </cell>
        </row>
        <row r="16447">
          <cell r="I16447" t="str">
            <v>F</v>
          </cell>
          <cell r="J16447">
            <v>590.86</v>
          </cell>
          <cell r="K16447">
            <v>626.31</v>
          </cell>
          <cell r="L16447">
            <v>626.31</v>
          </cell>
          <cell r="M16447" t="str">
            <v>T</v>
          </cell>
          <cell r="N16447">
            <v>1</v>
          </cell>
        </row>
        <row r="16448">
          <cell r="I16448" t="str">
            <v>F</v>
          </cell>
          <cell r="J16448">
            <v>124.48</v>
          </cell>
          <cell r="K16448">
            <v>124.48</v>
          </cell>
          <cell r="L16448">
            <v>373.44</v>
          </cell>
          <cell r="M16448" t="str">
            <v>F</v>
          </cell>
          <cell r="N16448">
            <v>3</v>
          </cell>
        </row>
        <row r="16449">
          <cell r="G16449" t="str">
            <v>GR-2018/03-0060</v>
          </cell>
        </row>
        <row r="16449">
          <cell r="I16449" t="str">
            <v>F</v>
          </cell>
          <cell r="J16449">
            <v>590.49</v>
          </cell>
          <cell r="K16449">
            <v>625.92</v>
          </cell>
          <cell r="L16449">
            <v>625.92</v>
          </cell>
          <cell r="M16449" t="str">
            <v>T</v>
          </cell>
          <cell r="N16449">
            <v>1</v>
          </cell>
        </row>
        <row r="16450">
          <cell r="G16450" t="str">
            <v>GR-2018/03-0059</v>
          </cell>
        </row>
        <row r="16450">
          <cell r="I16450" t="str">
            <v>F</v>
          </cell>
          <cell r="J16450">
            <v>727.92</v>
          </cell>
          <cell r="K16450">
            <v>771.6</v>
          </cell>
          <cell r="L16450">
            <v>771.6</v>
          </cell>
          <cell r="M16450" t="str">
            <v>T</v>
          </cell>
          <cell r="N16450">
            <v>1</v>
          </cell>
        </row>
        <row r="16451">
          <cell r="F16451" t="str">
            <v>BB(EX-STOCK)</v>
          </cell>
          <cell r="G16451" t="str">
            <v>SPO-2018/07-0012</v>
          </cell>
        </row>
        <row r="16451">
          <cell r="I16451" t="str">
            <v>F</v>
          </cell>
          <cell r="J16451">
            <v>7120</v>
          </cell>
          <cell r="K16451">
            <v>7120</v>
          </cell>
          <cell r="L16451">
            <v>21360</v>
          </cell>
          <cell r="M16451" t="str">
            <v>F</v>
          </cell>
          <cell r="N16451">
            <v>3</v>
          </cell>
        </row>
        <row r="16452">
          <cell r="G16452" t="str">
            <v>GR-2018/03-0058</v>
          </cell>
        </row>
        <row r="16452">
          <cell r="I16452" t="str">
            <v>F</v>
          </cell>
          <cell r="J16452">
            <v>2426.42</v>
          </cell>
          <cell r="K16452">
            <v>2572</v>
          </cell>
          <cell r="L16452">
            <v>2572</v>
          </cell>
          <cell r="M16452" t="str">
            <v>T</v>
          </cell>
          <cell r="N16452">
            <v>1</v>
          </cell>
        </row>
        <row r="16453">
          <cell r="I16453" t="str">
            <v>T</v>
          </cell>
          <cell r="J16453">
            <v>0</v>
          </cell>
          <cell r="K16453">
            <v>0</v>
          </cell>
          <cell r="L16453">
            <v>0</v>
          </cell>
          <cell r="M16453" t="str">
            <v>T</v>
          </cell>
          <cell r="N16453">
            <v>1</v>
          </cell>
        </row>
        <row r="16454">
          <cell r="G16454" t="str">
            <v>GR-2018/04-0014</v>
          </cell>
        </row>
        <row r="16454">
          <cell r="I16454" t="str">
            <v>F</v>
          </cell>
          <cell r="J16454">
            <v>9096.88</v>
          </cell>
          <cell r="K16454">
            <v>9642.69</v>
          </cell>
          <cell r="L16454">
            <v>9642.69</v>
          </cell>
          <cell r="M16454" t="str">
            <v>F</v>
          </cell>
          <cell r="N16454">
            <v>1</v>
          </cell>
        </row>
        <row r="16455">
          <cell r="G16455" t="str">
            <v>GR-2018/03-0082</v>
          </cell>
        </row>
        <row r="16455">
          <cell r="I16455" t="str">
            <v>F</v>
          </cell>
          <cell r="J16455">
            <v>1455.3</v>
          </cell>
          <cell r="K16455">
            <v>1542.62</v>
          </cell>
          <cell r="L16455">
            <v>1542.62</v>
          </cell>
          <cell r="M16455" t="str">
            <v>F</v>
          </cell>
          <cell r="N16455">
            <v>1</v>
          </cell>
        </row>
        <row r="16456">
          <cell r="F16456" t="str">
            <v>EX-STOCK</v>
          </cell>
          <cell r="G16456" t="str">
            <v>SPO-2018/05-0027, SPO-2018/11-0020, SPO-2018/05-0020, SPO-2018/04-0058, SPO-2018/10-0005</v>
          </cell>
        </row>
        <row r="16456">
          <cell r="I16456" t="str">
            <v>F</v>
          </cell>
          <cell r="J16456">
            <v>5116.88</v>
          </cell>
          <cell r="K16456">
            <v>5116.88</v>
          </cell>
          <cell r="L16456">
            <v>15350.64</v>
          </cell>
          <cell r="M16456" t="str">
            <v>F</v>
          </cell>
          <cell r="N16456">
            <v>3</v>
          </cell>
        </row>
        <row r="16457">
          <cell r="G16457" t="str">
            <v>SPO-2018/06-0042</v>
          </cell>
        </row>
        <row r="16457">
          <cell r="I16457" t="str">
            <v>F</v>
          </cell>
          <cell r="J16457">
            <v>51262.96</v>
          </cell>
          <cell r="K16457">
            <v>51262.96</v>
          </cell>
          <cell r="L16457">
            <v>153788.88</v>
          </cell>
          <cell r="M16457" t="str">
            <v>F</v>
          </cell>
          <cell r="N16457">
            <v>3</v>
          </cell>
        </row>
        <row r="16458">
          <cell r="G16458" t="str">
            <v>SPO-2018/06-0042</v>
          </cell>
        </row>
        <row r="16458">
          <cell r="I16458" t="str">
            <v>F</v>
          </cell>
          <cell r="J16458">
            <v>9376.8</v>
          </cell>
          <cell r="K16458">
            <v>9376.8</v>
          </cell>
          <cell r="L16458">
            <v>28130.4</v>
          </cell>
          <cell r="M16458" t="str">
            <v>F</v>
          </cell>
          <cell r="N16458">
            <v>3</v>
          </cell>
        </row>
        <row r="16459">
          <cell r="G16459" t="str">
            <v>SPO-2018/07-0009</v>
          </cell>
        </row>
        <row r="16459">
          <cell r="I16459" t="str">
            <v>F</v>
          </cell>
          <cell r="J16459">
            <v>11880</v>
          </cell>
          <cell r="K16459">
            <v>11880</v>
          </cell>
          <cell r="L16459">
            <v>35640</v>
          </cell>
          <cell r="M16459" t="str">
            <v>F</v>
          </cell>
          <cell r="N16459">
            <v>3</v>
          </cell>
        </row>
        <row r="16460">
          <cell r="I16460" t="str">
            <v>T</v>
          </cell>
          <cell r="J16460">
            <v>4250</v>
          </cell>
          <cell r="K16460">
            <v>4250</v>
          </cell>
          <cell r="L16460">
            <v>12750</v>
          </cell>
          <cell r="M16460" t="str">
            <v>F</v>
          </cell>
          <cell r="N16460">
            <v>3</v>
          </cell>
        </row>
        <row r="16461">
          <cell r="G16461" t="str">
            <v>SPO-2018/04-0039</v>
          </cell>
        </row>
        <row r="16461">
          <cell r="I16461" t="str">
            <v>F</v>
          </cell>
          <cell r="J16461">
            <v>35949.02</v>
          </cell>
          <cell r="K16461">
            <v>35949.02</v>
          </cell>
          <cell r="L16461">
            <v>107847.06</v>
          </cell>
          <cell r="M16461" t="str">
            <v>F</v>
          </cell>
          <cell r="N16461">
            <v>3</v>
          </cell>
        </row>
        <row r="16462">
          <cell r="G16462" t="str">
            <v>SPO-2018/06-0005, SPO-2019/06-0006</v>
          </cell>
        </row>
        <row r="16462">
          <cell r="I16462" t="str">
            <v>F</v>
          </cell>
          <cell r="J16462">
            <v>30932.1</v>
          </cell>
          <cell r="K16462">
            <v>30932.1</v>
          </cell>
          <cell r="L16462">
            <v>92796.3</v>
          </cell>
          <cell r="M16462" t="str">
            <v>F</v>
          </cell>
          <cell r="N16462">
            <v>3</v>
          </cell>
        </row>
        <row r="16463">
          <cell r="G16463" t="str">
            <v>SPO-2018/05-0005</v>
          </cell>
        </row>
        <row r="16463">
          <cell r="I16463" t="str">
            <v>F</v>
          </cell>
          <cell r="J16463">
            <v>28278</v>
          </cell>
          <cell r="K16463">
            <v>28278</v>
          </cell>
          <cell r="L16463">
            <v>84834</v>
          </cell>
          <cell r="M16463" t="str">
            <v>F</v>
          </cell>
          <cell r="N16463">
            <v>3</v>
          </cell>
        </row>
        <row r="16464">
          <cell r="G16464" t="str">
            <v>SPO-2018/07-0030</v>
          </cell>
        </row>
        <row r="16464">
          <cell r="I16464" t="str">
            <v>F</v>
          </cell>
          <cell r="J16464">
            <v>18555.29</v>
          </cell>
          <cell r="K16464">
            <v>18555.29</v>
          </cell>
          <cell r="L16464">
            <v>55665.87</v>
          </cell>
          <cell r="M16464" t="str">
            <v>F</v>
          </cell>
          <cell r="N16464">
            <v>3</v>
          </cell>
        </row>
        <row r="16465">
          <cell r="G16465" t="str">
            <v>SPO-2018/05-0022</v>
          </cell>
        </row>
        <row r="16465">
          <cell r="I16465" t="str">
            <v>F</v>
          </cell>
          <cell r="J16465">
            <v>1397</v>
          </cell>
          <cell r="K16465">
            <v>1397</v>
          </cell>
          <cell r="L16465">
            <v>4191</v>
          </cell>
          <cell r="M16465" t="str">
            <v>F</v>
          </cell>
          <cell r="N16465">
            <v>3</v>
          </cell>
        </row>
        <row r="16466">
          <cell r="G16466" t="str">
            <v>SPO-2018/06-0010, SPO-2018/07-0018, SPO-2018/05-0023, SPO-2018/06-0039, SPO-2018/04-0036</v>
          </cell>
        </row>
        <row r="16466">
          <cell r="I16466" t="str">
            <v>F</v>
          </cell>
          <cell r="J16466">
            <v>65991.6</v>
          </cell>
          <cell r="K16466">
            <v>65991.6</v>
          </cell>
          <cell r="L16466">
            <v>197974.8</v>
          </cell>
          <cell r="M16466" t="str">
            <v>F</v>
          </cell>
          <cell r="N16466">
            <v>3</v>
          </cell>
        </row>
        <row r="16467">
          <cell r="G16467" t="str">
            <v>SPO-2019/09-0040, SPO-2019/02-0008, SPO-2019/01-0004, SPO-2019/08-0003, SPO-2019/06-0016, SPO-2018/11-0025, SPO-2018/06-0030, SPO-2019/07-0013, SPO-2019/04-0015, SPO-2018/08-0052, SPO-2017/12-0066, SPO-2018/06-0034, SPO-2018/11-0026, SPO-2019/01-0050, SPO-2019/06-0014, SPO-2019/07-0004, SPO-2019/12-0027, SPO-2018/07-0006, SPO-2018/04-0088, SPO-2018/11-0024, SPO-2018/07-0029, SPO-2019/07-0006, SPO-2018/05-0017, SPO-2019/11-0012</v>
          </cell>
        </row>
        <row r="16467">
          <cell r="I16467" t="str">
            <v>F</v>
          </cell>
          <cell r="J16467">
            <v>61255.11</v>
          </cell>
          <cell r="K16467">
            <v>61255.11</v>
          </cell>
          <cell r="L16467">
            <v>183765.33</v>
          </cell>
          <cell r="M16467" t="str">
            <v>F</v>
          </cell>
          <cell r="N16467">
            <v>3</v>
          </cell>
        </row>
        <row r="16468">
          <cell r="I16468" t="str">
            <v>T</v>
          </cell>
          <cell r="J16468">
            <v>0</v>
          </cell>
          <cell r="K16468">
            <v>0</v>
          </cell>
          <cell r="L16468">
            <v>0</v>
          </cell>
          <cell r="M16468" t="str">
            <v>F</v>
          </cell>
          <cell r="N16468">
            <v>3</v>
          </cell>
        </row>
        <row r="16469">
          <cell r="G16469" t="str">
            <v>GR-2018/06-0054</v>
          </cell>
        </row>
        <row r="16469">
          <cell r="I16469" t="str">
            <v>F</v>
          </cell>
          <cell r="J16469">
            <v>9457.14</v>
          </cell>
          <cell r="K16469">
            <v>9457.14</v>
          </cell>
          <cell r="L16469">
            <v>9457.14</v>
          </cell>
          <cell r="M16469" t="str">
            <v>T</v>
          </cell>
          <cell r="N16469">
            <v>1</v>
          </cell>
        </row>
        <row r="16470">
          <cell r="G16470" t="str">
            <v>GR-2018/07-0030</v>
          </cell>
        </row>
        <row r="16470">
          <cell r="I16470" t="str">
            <v>F</v>
          </cell>
          <cell r="J16470">
            <v>5731.6</v>
          </cell>
          <cell r="K16470">
            <v>5731.6</v>
          </cell>
          <cell r="L16470">
            <v>5731.6</v>
          </cell>
          <cell r="M16470" t="str">
            <v>F</v>
          </cell>
          <cell r="N16470">
            <v>1</v>
          </cell>
        </row>
        <row r="16471">
          <cell r="I16471" t="str">
            <v>T</v>
          </cell>
          <cell r="J16471">
            <v>0</v>
          </cell>
          <cell r="K16471">
            <v>0</v>
          </cell>
          <cell r="L16471">
            <v>0</v>
          </cell>
          <cell r="M16471" t="str">
            <v>F</v>
          </cell>
          <cell r="N16471">
            <v>3</v>
          </cell>
        </row>
        <row r="16472">
          <cell r="G16472" t="str">
            <v>GR-2018/07-0029</v>
          </cell>
        </row>
        <row r="16472">
          <cell r="I16472" t="str">
            <v>F</v>
          </cell>
          <cell r="J16472">
            <v>5731.6</v>
          </cell>
          <cell r="K16472">
            <v>5731.6</v>
          </cell>
          <cell r="L16472">
            <v>5731.6</v>
          </cell>
          <cell r="M16472" t="str">
            <v>F</v>
          </cell>
          <cell r="N16472">
            <v>1</v>
          </cell>
        </row>
        <row r="16473">
          <cell r="G16473" t="str">
            <v>GR-2018/06-0053</v>
          </cell>
        </row>
        <row r="16473">
          <cell r="I16473" t="str">
            <v>F</v>
          </cell>
          <cell r="J16473">
            <v>7737.66</v>
          </cell>
          <cell r="K16473">
            <v>7737.66</v>
          </cell>
          <cell r="L16473">
            <v>7737.66</v>
          </cell>
          <cell r="M16473" t="str">
            <v>F</v>
          </cell>
          <cell r="N16473">
            <v>1</v>
          </cell>
        </row>
        <row r="16474">
          <cell r="G16474" t="str">
            <v>SPO-2018/03-0068, SPO-2019/01-0074, SPO-2018/05-0011, SPO-2018/06-0010, SPO-2019/01-0021, SPO-2018/05-0023</v>
          </cell>
        </row>
        <row r="16474">
          <cell r="I16474" t="str">
            <v>F</v>
          </cell>
          <cell r="J16474">
            <v>196689.36</v>
          </cell>
          <cell r="K16474">
            <v>196689.36</v>
          </cell>
          <cell r="L16474">
            <v>590068.08</v>
          </cell>
          <cell r="M16474" t="str">
            <v>F</v>
          </cell>
          <cell r="N16474">
            <v>3</v>
          </cell>
        </row>
        <row r="16475">
          <cell r="G16475" t="str">
            <v>GR-2018/03-0056</v>
          </cell>
        </row>
        <row r="16475">
          <cell r="I16475" t="str">
            <v>F</v>
          </cell>
          <cell r="J16475">
            <v>4113.44</v>
          </cell>
          <cell r="K16475">
            <v>4360.25</v>
          </cell>
          <cell r="L16475">
            <v>4360.25</v>
          </cell>
          <cell r="M16475" t="str">
            <v>T</v>
          </cell>
          <cell r="N16475">
            <v>1</v>
          </cell>
        </row>
        <row r="16476">
          <cell r="G16476" t="str">
            <v>GR-2018/03-0055</v>
          </cell>
        </row>
        <row r="16476">
          <cell r="I16476" t="str">
            <v>F</v>
          </cell>
          <cell r="J16476">
            <v>608.04</v>
          </cell>
          <cell r="K16476">
            <v>644.52</v>
          </cell>
          <cell r="L16476">
            <v>644.52</v>
          </cell>
          <cell r="M16476" t="str">
            <v>T</v>
          </cell>
          <cell r="N16476">
            <v>1</v>
          </cell>
        </row>
        <row r="16477">
          <cell r="G16477" t="str">
            <v>SPO-2018/04-0053</v>
          </cell>
        </row>
        <row r="16477">
          <cell r="I16477" t="str">
            <v>F</v>
          </cell>
          <cell r="J16477">
            <v>1241.6</v>
          </cell>
          <cell r="K16477">
            <v>1241.6</v>
          </cell>
          <cell r="L16477">
            <v>3724.8</v>
          </cell>
          <cell r="M16477" t="str">
            <v>F</v>
          </cell>
          <cell r="N16477">
            <v>3</v>
          </cell>
        </row>
        <row r="16478">
          <cell r="G16478" t="str">
            <v>SPO-2018/06-0017, SPO-2018/04-0052, SPO-2018/05-0014, SPO-2018/07-0001, SPO-2018/07-0037, SPO-2018/10-0009, SPO-2018/09-0005</v>
          </cell>
        </row>
        <row r="16478">
          <cell r="I16478" t="str">
            <v>F</v>
          </cell>
          <cell r="J16478">
            <v>4813.12</v>
          </cell>
          <cell r="K16478">
            <v>4813.12</v>
          </cell>
          <cell r="L16478">
            <v>14439.36</v>
          </cell>
          <cell r="M16478" t="str">
            <v>F</v>
          </cell>
          <cell r="N16478">
            <v>3</v>
          </cell>
        </row>
        <row r="16479">
          <cell r="F16479" t="str">
            <v>HOMEPRO</v>
          </cell>
          <cell r="G16479" t="str">
            <v>SPO-2018/05-0028, SPO-2018/05-0027</v>
          </cell>
        </row>
        <row r="16479">
          <cell r="I16479" t="str">
            <v>F</v>
          </cell>
          <cell r="J16479">
            <v>679</v>
          </cell>
          <cell r="K16479">
            <v>679</v>
          </cell>
          <cell r="L16479">
            <v>2037</v>
          </cell>
          <cell r="M16479" t="str">
            <v>F</v>
          </cell>
          <cell r="N16479">
            <v>3</v>
          </cell>
        </row>
        <row r="16480">
          <cell r="F16480" t="str">
            <v>BB PRO-URGENT</v>
          </cell>
          <cell r="G16480" t="str">
            <v>SPO-2018/05-0027, SPO-2018/05-0028, SPO-2018/07-0036, SPO-2018/04-0058</v>
          </cell>
        </row>
        <row r="16480">
          <cell r="I16480" t="str">
            <v>F</v>
          </cell>
          <cell r="J16480">
            <v>7777.59</v>
          </cell>
          <cell r="K16480">
            <v>7777.59</v>
          </cell>
          <cell r="L16480">
            <v>23332.77</v>
          </cell>
          <cell r="M16480" t="str">
            <v>F</v>
          </cell>
          <cell r="N16480">
            <v>3</v>
          </cell>
        </row>
        <row r="16481">
          <cell r="G16481" t="str">
            <v>SPO-2018/07-0001, SPO-2018/12-0021, SPO-2019/02-0011, SPO-2019/01-0007, SPO-2018/12-0022, SPO-2018/09-0006, SPO-2018/08-0055, SPO-2018/07-0038, SPO-2018/11-0018, SPO-2018/08-0051, SPO-2019/01-0044, SPO-2018/10-0004, SPO-2018/04-0053</v>
          </cell>
        </row>
        <row r="16481">
          <cell r="I16481" t="str">
            <v>F</v>
          </cell>
          <cell r="J16481">
            <v>72153.51</v>
          </cell>
          <cell r="K16481">
            <v>72153.51</v>
          </cell>
          <cell r="L16481">
            <v>216460.53</v>
          </cell>
          <cell r="M16481" t="str">
            <v>F</v>
          </cell>
          <cell r="N16481">
            <v>3</v>
          </cell>
        </row>
        <row r="16482">
          <cell r="I16482" t="str">
            <v>F</v>
          </cell>
          <cell r="J16482">
            <v>346.23</v>
          </cell>
          <cell r="K16482">
            <v>346.23</v>
          </cell>
          <cell r="L16482">
            <v>1038.69</v>
          </cell>
          <cell r="M16482" t="str">
            <v>F</v>
          </cell>
          <cell r="N16482">
            <v>3</v>
          </cell>
        </row>
        <row r="16483">
          <cell r="G16483" t="str">
            <v>SPO-2018/05-0029, SPO-2018/06-0036, SPO-2018/08-0010, SPO-2019/03-0018</v>
          </cell>
        </row>
        <row r="16483">
          <cell r="I16483" t="str">
            <v>F</v>
          </cell>
          <cell r="J16483">
            <v>13065.3</v>
          </cell>
          <cell r="K16483">
            <v>13065.3</v>
          </cell>
          <cell r="L16483">
            <v>39195.9</v>
          </cell>
          <cell r="M16483" t="str">
            <v>F</v>
          </cell>
          <cell r="N16483">
            <v>3</v>
          </cell>
        </row>
        <row r="16484">
          <cell r="G16484" t="str">
            <v>SPO-2018/06-0017, SPO-2018/05-0014</v>
          </cell>
        </row>
        <row r="16484">
          <cell r="I16484" t="str">
            <v>F</v>
          </cell>
          <cell r="J16484">
            <v>5684.91</v>
          </cell>
          <cell r="K16484">
            <v>5684.91</v>
          </cell>
          <cell r="L16484">
            <v>17054.73</v>
          </cell>
          <cell r="M16484" t="str">
            <v>F</v>
          </cell>
          <cell r="N16484">
            <v>3</v>
          </cell>
        </row>
        <row r="16485">
          <cell r="G16485" t="str">
            <v>SPO-2018/05-0029, SPO-2018/06-0003</v>
          </cell>
        </row>
        <row r="16485">
          <cell r="I16485" t="str">
            <v>F</v>
          </cell>
          <cell r="J16485">
            <v>2430.4</v>
          </cell>
          <cell r="K16485">
            <v>2430.4</v>
          </cell>
          <cell r="L16485">
            <v>7291.2</v>
          </cell>
          <cell r="M16485" t="str">
            <v>F</v>
          </cell>
          <cell r="N16485">
            <v>3</v>
          </cell>
        </row>
        <row r="16486">
          <cell r="G16486" t="str">
            <v>SPO-2018/06-0017, SPO-2018/04-0053, SPO-2018/05-0014, SPO-2018/05-0015</v>
          </cell>
        </row>
        <row r="16486">
          <cell r="I16486" t="str">
            <v>F</v>
          </cell>
          <cell r="J16486">
            <v>10460.39</v>
          </cell>
          <cell r="K16486">
            <v>10460.39</v>
          </cell>
          <cell r="L16486">
            <v>31381.17</v>
          </cell>
          <cell r="M16486" t="str">
            <v>F</v>
          </cell>
          <cell r="N16486">
            <v>3</v>
          </cell>
        </row>
        <row r="16487">
          <cell r="I16487" t="str">
            <v>T</v>
          </cell>
          <cell r="J16487">
            <v>7219.21</v>
          </cell>
          <cell r="K16487">
            <v>7219.21</v>
          </cell>
          <cell r="L16487">
            <v>21657.63</v>
          </cell>
          <cell r="M16487" t="str">
            <v>F</v>
          </cell>
          <cell r="N16487">
            <v>3</v>
          </cell>
        </row>
        <row r="16488">
          <cell r="G16488" t="str">
            <v>SPO-2018/05-0021, SPO-2018/07-0015, SPO-2018/07-0014, SPO-2018/03-0094, SPO-2018/04-0084</v>
          </cell>
        </row>
        <row r="16488">
          <cell r="I16488" t="str">
            <v>F</v>
          </cell>
          <cell r="J16488">
            <v>61619.98</v>
          </cell>
          <cell r="K16488">
            <v>65317.18</v>
          </cell>
          <cell r="L16488">
            <v>195951.54</v>
          </cell>
          <cell r="M16488" t="str">
            <v>F</v>
          </cell>
          <cell r="N16488">
            <v>3</v>
          </cell>
        </row>
        <row r="16489">
          <cell r="G16489" t="str">
            <v>SPO-2018/07-0016</v>
          </cell>
        </row>
        <row r="16489">
          <cell r="I16489" t="str">
            <v>F</v>
          </cell>
          <cell r="J16489">
            <v>29715</v>
          </cell>
          <cell r="K16489">
            <v>29715</v>
          </cell>
          <cell r="L16489">
            <v>89145</v>
          </cell>
          <cell r="M16489" t="str">
            <v>F</v>
          </cell>
          <cell r="N16489">
            <v>3</v>
          </cell>
        </row>
        <row r="16490">
          <cell r="G16490" t="str">
            <v>SPO-2018/06-0019, SPO-2019/03-0025, SPO-2018/04-0092, SPO-2018/08-0044, SPO-2018/05-0020, SPO-2018/06-0026</v>
          </cell>
        </row>
        <row r="16490">
          <cell r="I16490" t="str">
            <v>F</v>
          </cell>
          <cell r="J16490">
            <v>19667.2</v>
          </cell>
          <cell r="K16490">
            <v>19667.2</v>
          </cell>
          <cell r="L16490">
            <v>59001.6</v>
          </cell>
          <cell r="M16490" t="str">
            <v>F</v>
          </cell>
          <cell r="N16490">
            <v>3</v>
          </cell>
        </row>
        <row r="16491">
          <cell r="I16491" t="str">
            <v>F</v>
          </cell>
          <cell r="J16491">
            <v>209.4</v>
          </cell>
          <cell r="K16491">
            <v>209.4</v>
          </cell>
          <cell r="L16491">
            <v>822.94</v>
          </cell>
          <cell r="M16491" t="str">
            <v>F</v>
          </cell>
          <cell r="N16491">
            <v>3.93</v>
          </cell>
        </row>
        <row r="16492">
          <cell r="G16492" t="str">
            <v>GR-2018/03-0054</v>
          </cell>
        </row>
        <row r="16492">
          <cell r="I16492" t="str">
            <v>F</v>
          </cell>
          <cell r="J16492">
            <v>756.91</v>
          </cell>
          <cell r="K16492">
            <v>802.32</v>
          </cell>
          <cell r="L16492">
            <v>802.32</v>
          </cell>
          <cell r="M16492" t="str">
            <v>T</v>
          </cell>
          <cell r="N16492">
            <v>1</v>
          </cell>
        </row>
        <row r="16493">
          <cell r="G16493" t="str">
            <v>GR-2018/03-0053</v>
          </cell>
        </row>
        <row r="16493">
          <cell r="I16493" t="str">
            <v>F</v>
          </cell>
          <cell r="J16493">
            <v>604.25</v>
          </cell>
          <cell r="K16493">
            <v>640.5</v>
          </cell>
          <cell r="L16493">
            <v>640.5</v>
          </cell>
          <cell r="M16493" t="str">
            <v>T</v>
          </cell>
          <cell r="N16493">
            <v>1</v>
          </cell>
        </row>
        <row r="16494">
          <cell r="G16494" t="str">
            <v>GR-2018/03-0052</v>
          </cell>
        </row>
        <row r="16494">
          <cell r="I16494" t="str">
            <v>F</v>
          </cell>
          <cell r="J16494">
            <v>430.24</v>
          </cell>
          <cell r="K16494">
            <v>456.05</v>
          </cell>
          <cell r="L16494">
            <v>456.05</v>
          </cell>
          <cell r="M16494" t="str">
            <v>T</v>
          </cell>
          <cell r="N16494">
            <v>1</v>
          </cell>
        </row>
        <row r="16495">
          <cell r="G16495" t="str">
            <v>SPO-2018/05-0027</v>
          </cell>
        </row>
        <row r="16495">
          <cell r="I16495" t="str">
            <v>F</v>
          </cell>
          <cell r="J16495">
            <v>1095.2</v>
          </cell>
          <cell r="K16495">
            <v>1095.2</v>
          </cell>
          <cell r="L16495">
            <v>3285.6</v>
          </cell>
          <cell r="M16495" t="str">
            <v>F</v>
          </cell>
          <cell r="N16495">
            <v>3</v>
          </cell>
        </row>
        <row r="16496">
          <cell r="G16496" t="str">
            <v>SPO-2018/05-0025, SPO-2018/05-0010</v>
          </cell>
        </row>
        <row r="16496">
          <cell r="I16496" t="str">
            <v>F</v>
          </cell>
          <cell r="J16496">
            <v>47320</v>
          </cell>
          <cell r="K16496">
            <v>50159.2</v>
          </cell>
          <cell r="L16496">
            <v>150477.6</v>
          </cell>
          <cell r="M16496" t="str">
            <v>F</v>
          </cell>
          <cell r="N16496">
            <v>3</v>
          </cell>
        </row>
        <row r="16497">
          <cell r="G16497" t="str">
            <v>GR-2018/03-0051</v>
          </cell>
        </row>
        <row r="16497">
          <cell r="I16497" t="str">
            <v>F</v>
          </cell>
          <cell r="J16497">
            <v>59.57</v>
          </cell>
          <cell r="K16497">
            <v>63.14</v>
          </cell>
          <cell r="L16497">
            <v>63.14</v>
          </cell>
          <cell r="M16497" t="str">
            <v>T</v>
          </cell>
          <cell r="N16497">
            <v>1</v>
          </cell>
        </row>
        <row r="16498">
          <cell r="G16498" t="str">
            <v>SPO-2018/11-0021, SPO-2018/03-0094, SPO-2018/11-0019</v>
          </cell>
        </row>
        <row r="16498">
          <cell r="I16498" t="str">
            <v>F</v>
          </cell>
          <cell r="J16498">
            <v>0</v>
          </cell>
          <cell r="K16498">
            <v>0</v>
          </cell>
          <cell r="L16498">
            <v>0</v>
          </cell>
          <cell r="M16498" t="str">
            <v>F</v>
          </cell>
          <cell r="N16498">
            <v>3</v>
          </cell>
        </row>
        <row r="16499">
          <cell r="G16499" t="str">
            <v>GR-2018/03-0087</v>
          </cell>
        </row>
        <row r="16499">
          <cell r="I16499" t="str">
            <v>F</v>
          </cell>
          <cell r="J16499">
            <v>545</v>
          </cell>
          <cell r="K16499">
            <v>577.7</v>
          </cell>
          <cell r="L16499">
            <v>577.7</v>
          </cell>
          <cell r="M16499" t="str">
            <v>F</v>
          </cell>
          <cell r="N16499">
            <v>1</v>
          </cell>
        </row>
        <row r="16500">
          <cell r="G16500" t="str">
            <v>SPO-2018/05-0027, SPO-2018/06-0019, SPO-2018/05-0028, SPO-2018/06-0012</v>
          </cell>
        </row>
        <row r="16500">
          <cell r="I16500" t="str">
            <v>F</v>
          </cell>
          <cell r="J16500">
            <v>21560.95</v>
          </cell>
          <cell r="K16500">
            <v>21560.95</v>
          </cell>
          <cell r="L16500">
            <v>64682.85</v>
          </cell>
          <cell r="M16500" t="str">
            <v>F</v>
          </cell>
          <cell r="N16500">
            <v>3</v>
          </cell>
        </row>
        <row r="16501">
          <cell r="G16501" t="str">
            <v>GR-2018/03-0050</v>
          </cell>
        </row>
        <row r="16501">
          <cell r="I16501" t="str">
            <v>F</v>
          </cell>
          <cell r="J16501">
            <v>196.62</v>
          </cell>
          <cell r="K16501">
            <v>208.42</v>
          </cell>
          <cell r="L16501">
            <v>208.42</v>
          </cell>
          <cell r="M16501" t="str">
            <v>T</v>
          </cell>
          <cell r="N16501">
            <v>1</v>
          </cell>
        </row>
        <row r="16502">
          <cell r="G16502" t="str">
            <v>SPO-2018/05-0009, SPO-2018/04-0022, SPO-2018/06-0042</v>
          </cell>
        </row>
        <row r="16502">
          <cell r="I16502" t="str">
            <v>F</v>
          </cell>
          <cell r="J16502">
            <v>18853.5</v>
          </cell>
          <cell r="K16502">
            <v>18853.5</v>
          </cell>
          <cell r="L16502">
            <v>56560.5</v>
          </cell>
          <cell r="M16502" t="str">
            <v>F</v>
          </cell>
          <cell r="N16502">
            <v>3</v>
          </cell>
        </row>
        <row r="16503">
          <cell r="G16503" t="str">
            <v>SPO-2018/03-0068</v>
          </cell>
        </row>
        <row r="16503">
          <cell r="I16503" t="str">
            <v>F</v>
          </cell>
          <cell r="J16503">
            <v>4055.1</v>
          </cell>
          <cell r="K16503">
            <v>4055.1</v>
          </cell>
          <cell r="L16503">
            <v>12165.3</v>
          </cell>
          <cell r="M16503" t="str">
            <v>F</v>
          </cell>
          <cell r="N16503">
            <v>3</v>
          </cell>
        </row>
        <row r="16504">
          <cell r="G16504" t="str">
            <v>SPO-2018/05-0003</v>
          </cell>
        </row>
        <row r="16504">
          <cell r="I16504" t="str">
            <v>F</v>
          </cell>
          <cell r="J16504">
            <v>45540.11</v>
          </cell>
          <cell r="K16504">
            <v>45540.11</v>
          </cell>
          <cell r="L16504">
            <v>136620.33</v>
          </cell>
          <cell r="M16504" t="str">
            <v>F</v>
          </cell>
          <cell r="N16504">
            <v>3</v>
          </cell>
        </row>
        <row r="16505">
          <cell r="G16505" t="str">
            <v>SPO-2018/04-0036</v>
          </cell>
        </row>
        <row r="16505">
          <cell r="I16505" t="str">
            <v>F</v>
          </cell>
          <cell r="J16505">
            <v>0</v>
          </cell>
          <cell r="K16505">
            <v>0</v>
          </cell>
          <cell r="L16505">
            <v>0</v>
          </cell>
          <cell r="M16505" t="str">
            <v>F</v>
          </cell>
          <cell r="N16505">
            <v>3</v>
          </cell>
        </row>
        <row r="16506">
          <cell r="F16506" t="str">
            <v>APHU7331141</v>
          </cell>
          <cell r="G16506" t="str">
            <v>GR-2018/03-0041</v>
          </cell>
        </row>
        <row r="16506">
          <cell r="I16506" t="str">
            <v>F</v>
          </cell>
          <cell r="J16506">
            <v>528</v>
          </cell>
          <cell r="K16506">
            <v>559.68</v>
          </cell>
          <cell r="L16506">
            <v>559.68</v>
          </cell>
          <cell r="M16506" t="str">
            <v>F</v>
          </cell>
          <cell r="N16506">
            <v>1</v>
          </cell>
        </row>
        <row r="16507">
          <cell r="G16507" t="str">
            <v>SPO-2018/04-0040, SPO-2018/04-0085, SPO-2018/05-0004, SPO-2018/04-0008, SPO-2018/06-0031, SPO-2018/06-0032, SPO-2018/03-0070</v>
          </cell>
        </row>
        <row r="16507">
          <cell r="I16507" t="str">
            <v>F</v>
          </cell>
          <cell r="J16507">
            <v>143422.99</v>
          </cell>
          <cell r="K16507">
            <v>143422.99</v>
          </cell>
          <cell r="L16507">
            <v>430268.97</v>
          </cell>
          <cell r="M16507" t="str">
            <v>F</v>
          </cell>
          <cell r="N16507">
            <v>3</v>
          </cell>
        </row>
        <row r="16508">
          <cell r="F16508" t="str">
            <v>TRHU3704445</v>
          </cell>
          <cell r="G16508" t="str">
            <v>GR-2018/03-0035</v>
          </cell>
        </row>
        <row r="16508">
          <cell r="I16508" t="str">
            <v>F</v>
          </cell>
          <cell r="J16508">
            <v>71667</v>
          </cell>
          <cell r="K16508">
            <v>71667</v>
          </cell>
          <cell r="L16508">
            <v>215001</v>
          </cell>
          <cell r="M16508" t="str">
            <v>F</v>
          </cell>
          <cell r="N16508">
            <v>3</v>
          </cell>
        </row>
        <row r="16509">
          <cell r="G16509" t="str">
            <v>GR-2018/03-0048</v>
          </cell>
        </row>
        <row r="16509">
          <cell r="I16509" t="str">
            <v>F</v>
          </cell>
          <cell r="J16509">
            <v>365.51</v>
          </cell>
          <cell r="K16509">
            <v>387.44</v>
          </cell>
          <cell r="L16509">
            <v>387.44</v>
          </cell>
          <cell r="M16509" t="str">
            <v>T</v>
          </cell>
          <cell r="N16509">
            <v>1</v>
          </cell>
        </row>
        <row r="16510">
          <cell r="G16510" t="str">
            <v>GR-2018/03-0047</v>
          </cell>
        </row>
        <row r="16510">
          <cell r="I16510" t="str">
            <v>F</v>
          </cell>
          <cell r="J16510">
            <v>970.57</v>
          </cell>
          <cell r="K16510">
            <v>1028.8</v>
          </cell>
          <cell r="L16510">
            <v>1028.8</v>
          </cell>
          <cell r="M16510" t="str">
            <v>T</v>
          </cell>
          <cell r="N16510">
            <v>1</v>
          </cell>
        </row>
        <row r="16511">
          <cell r="G16511" t="str">
            <v>GR-2018/04-0053</v>
          </cell>
        </row>
        <row r="16511">
          <cell r="I16511" t="str">
            <v>F</v>
          </cell>
          <cell r="J16511">
            <v>8250</v>
          </cell>
          <cell r="K16511">
            <v>8745</v>
          </cell>
          <cell r="L16511">
            <v>8745</v>
          </cell>
          <cell r="M16511" t="str">
            <v>F</v>
          </cell>
          <cell r="N16511">
            <v>1</v>
          </cell>
        </row>
        <row r="16512">
          <cell r="G16512" t="str">
            <v>GR-2018/03-0045</v>
          </cell>
        </row>
        <row r="16512">
          <cell r="I16512" t="str">
            <v>F</v>
          </cell>
          <cell r="J16512">
            <v>79.22</v>
          </cell>
          <cell r="K16512">
            <v>83.97</v>
          </cell>
          <cell r="L16512">
            <v>83.97</v>
          </cell>
          <cell r="M16512" t="str">
            <v>T</v>
          </cell>
          <cell r="N16512">
            <v>1</v>
          </cell>
        </row>
        <row r="16513">
          <cell r="G16513" t="str">
            <v>GR-2018/03-0046</v>
          </cell>
        </row>
        <row r="16513">
          <cell r="I16513" t="str">
            <v>F</v>
          </cell>
          <cell r="J16513">
            <v>55.06</v>
          </cell>
          <cell r="K16513">
            <v>58.36</v>
          </cell>
          <cell r="L16513">
            <v>58.36</v>
          </cell>
          <cell r="M16513" t="str">
            <v>T</v>
          </cell>
          <cell r="N16513">
            <v>1</v>
          </cell>
        </row>
        <row r="16514">
          <cell r="I16514" t="str">
            <v>T</v>
          </cell>
          <cell r="J16514">
            <v>78.65</v>
          </cell>
          <cell r="K16514">
            <v>83.37</v>
          </cell>
          <cell r="L16514">
            <v>83.37</v>
          </cell>
          <cell r="M16514" t="str">
            <v>T</v>
          </cell>
          <cell r="N16514">
            <v>1</v>
          </cell>
        </row>
        <row r="16515">
          <cell r="G16515" t="str">
            <v>SPO-2018/06-0017, SPO-2019/04-0002</v>
          </cell>
        </row>
        <row r="16515">
          <cell r="I16515" t="str">
            <v>F</v>
          </cell>
          <cell r="J16515">
            <v>0</v>
          </cell>
          <cell r="K16515">
            <v>0</v>
          </cell>
          <cell r="L16515">
            <v>0</v>
          </cell>
          <cell r="M16515" t="str">
            <v>F</v>
          </cell>
          <cell r="N16515">
            <v>3</v>
          </cell>
        </row>
        <row r="16516">
          <cell r="G16516" t="str">
            <v>GR-2018/03-0034</v>
          </cell>
        </row>
        <row r="16516">
          <cell r="I16516" t="str">
            <v>F</v>
          </cell>
          <cell r="J16516">
            <v>23299.22</v>
          </cell>
          <cell r="K16516">
            <v>23299.22</v>
          </cell>
          <cell r="L16516">
            <v>90974.13</v>
          </cell>
          <cell r="M16516" t="str">
            <v>F</v>
          </cell>
          <cell r="N16516">
            <v>3.9046</v>
          </cell>
        </row>
        <row r="16517">
          <cell r="G16517" t="str">
            <v>SPO-2018/04-0088</v>
          </cell>
        </row>
        <row r="16517">
          <cell r="I16517" t="str">
            <v>F</v>
          </cell>
          <cell r="J16517">
            <v>5000</v>
          </cell>
          <cell r="K16517">
            <v>5000</v>
          </cell>
          <cell r="L16517">
            <v>15000</v>
          </cell>
          <cell r="M16517" t="str">
            <v>F</v>
          </cell>
          <cell r="N16517">
            <v>3</v>
          </cell>
        </row>
        <row r="16518">
          <cell r="G16518" t="str">
            <v>GR-2018/03-0042</v>
          </cell>
        </row>
        <row r="16518">
          <cell r="I16518" t="str">
            <v>F</v>
          </cell>
          <cell r="J16518">
            <v>1213.21</v>
          </cell>
          <cell r="K16518">
            <v>1286</v>
          </cell>
          <cell r="L16518">
            <v>1286</v>
          </cell>
          <cell r="M16518" t="str">
            <v>T</v>
          </cell>
          <cell r="N16518">
            <v>1</v>
          </cell>
        </row>
        <row r="16519">
          <cell r="G16519" t="str">
            <v>GR-2018/03-0044</v>
          </cell>
        </row>
        <row r="16519">
          <cell r="I16519" t="str">
            <v>F</v>
          </cell>
          <cell r="J16519">
            <v>2301.82</v>
          </cell>
          <cell r="K16519">
            <v>2439.93</v>
          </cell>
          <cell r="L16519">
            <v>2439.93</v>
          </cell>
          <cell r="M16519" t="str">
            <v>T</v>
          </cell>
          <cell r="N16519">
            <v>1</v>
          </cell>
        </row>
        <row r="16520">
          <cell r="G16520" t="str">
            <v>SPO-2018/03-0075</v>
          </cell>
        </row>
        <row r="16520">
          <cell r="I16520" t="str">
            <v>F</v>
          </cell>
          <cell r="J16520">
            <v>0</v>
          </cell>
          <cell r="K16520">
            <v>0</v>
          </cell>
          <cell r="L16520">
            <v>0</v>
          </cell>
          <cell r="M16520" t="str">
            <v>F</v>
          </cell>
          <cell r="N16520">
            <v>3</v>
          </cell>
        </row>
        <row r="16521">
          <cell r="G16521" t="str">
            <v>GR-2018/03-0043</v>
          </cell>
        </row>
        <row r="16521">
          <cell r="I16521" t="str">
            <v>F</v>
          </cell>
          <cell r="J16521">
            <v>943.87</v>
          </cell>
          <cell r="K16521">
            <v>1000.5</v>
          </cell>
          <cell r="L16521">
            <v>1000.5</v>
          </cell>
          <cell r="M16521" t="str">
            <v>T</v>
          </cell>
          <cell r="N16521">
            <v>1</v>
          </cell>
        </row>
        <row r="16522">
          <cell r="G16522" t="str">
            <v>SPO-2018/03-0079</v>
          </cell>
        </row>
        <row r="16522">
          <cell r="I16522" t="str">
            <v>F</v>
          </cell>
          <cell r="J16522">
            <v>21490</v>
          </cell>
          <cell r="K16522">
            <v>21490</v>
          </cell>
          <cell r="L16522">
            <v>64470</v>
          </cell>
          <cell r="M16522" t="str">
            <v>F</v>
          </cell>
          <cell r="N16522">
            <v>3</v>
          </cell>
        </row>
        <row r="16523">
          <cell r="G16523" t="str">
            <v>GR-2018/03-0037</v>
          </cell>
        </row>
        <row r="16523">
          <cell r="I16523" t="str">
            <v>F</v>
          </cell>
          <cell r="J16523">
            <v>360</v>
          </cell>
          <cell r="K16523">
            <v>381.6</v>
          </cell>
          <cell r="L16523">
            <v>381.6</v>
          </cell>
          <cell r="M16523" t="str">
            <v>F</v>
          </cell>
          <cell r="N16523">
            <v>1</v>
          </cell>
        </row>
        <row r="16524">
          <cell r="G16524" t="str">
            <v>GR-2018/03-0030</v>
          </cell>
        </row>
        <row r="16524">
          <cell r="I16524" t="str">
            <v>F</v>
          </cell>
          <cell r="J16524">
            <v>44.76</v>
          </cell>
          <cell r="K16524">
            <v>47.45</v>
          </cell>
          <cell r="L16524">
            <v>47.45</v>
          </cell>
          <cell r="M16524" t="str">
            <v>T</v>
          </cell>
          <cell r="N16524">
            <v>1</v>
          </cell>
        </row>
        <row r="16525">
          <cell r="G16525" t="str">
            <v>GR-2018/03-0036</v>
          </cell>
        </row>
        <row r="16525">
          <cell r="I16525" t="str">
            <v>F</v>
          </cell>
          <cell r="J16525">
            <v>3940</v>
          </cell>
          <cell r="K16525">
            <v>4176.4</v>
          </cell>
          <cell r="L16525">
            <v>4176.4</v>
          </cell>
          <cell r="M16525" t="str">
            <v>F</v>
          </cell>
          <cell r="N16525">
            <v>1</v>
          </cell>
        </row>
        <row r="16526">
          <cell r="G16526" t="str">
            <v>GR-2018/03-0023</v>
          </cell>
        </row>
        <row r="16526">
          <cell r="I16526" t="str">
            <v>F</v>
          </cell>
          <cell r="J16526">
            <v>379.25</v>
          </cell>
          <cell r="K16526">
            <v>402</v>
          </cell>
          <cell r="L16526">
            <v>402</v>
          </cell>
          <cell r="M16526" t="str">
            <v>T</v>
          </cell>
          <cell r="N16526">
            <v>1</v>
          </cell>
        </row>
        <row r="16527">
          <cell r="G16527" t="str">
            <v>GR-2018/03-0024</v>
          </cell>
        </row>
        <row r="16527">
          <cell r="I16527" t="str">
            <v>F</v>
          </cell>
          <cell r="J16527">
            <v>176.34</v>
          </cell>
          <cell r="K16527">
            <v>186.92</v>
          </cell>
          <cell r="L16527">
            <v>186.92</v>
          </cell>
          <cell r="M16527" t="str">
            <v>T</v>
          </cell>
          <cell r="N16527">
            <v>1</v>
          </cell>
        </row>
        <row r="16528">
          <cell r="G16528" t="str">
            <v>GR-2018/03-0025</v>
          </cell>
        </row>
        <row r="16528">
          <cell r="I16528" t="str">
            <v>F</v>
          </cell>
          <cell r="J16528">
            <v>91.27</v>
          </cell>
          <cell r="K16528">
            <v>96.75</v>
          </cell>
          <cell r="L16528">
            <v>96.75</v>
          </cell>
          <cell r="M16528" t="str">
            <v>T</v>
          </cell>
          <cell r="N16528">
            <v>1</v>
          </cell>
        </row>
        <row r="16529">
          <cell r="G16529" t="str">
            <v>GR-2018/03-0029</v>
          </cell>
        </row>
        <row r="16529">
          <cell r="I16529" t="str">
            <v>F</v>
          </cell>
          <cell r="J16529">
            <v>1446.53</v>
          </cell>
          <cell r="K16529">
            <v>1533.32</v>
          </cell>
          <cell r="L16529">
            <v>1533.32</v>
          </cell>
          <cell r="M16529" t="str">
            <v>T</v>
          </cell>
          <cell r="N16529">
            <v>1</v>
          </cell>
        </row>
        <row r="16530">
          <cell r="G16530" t="str">
            <v>GR-2018/03-0026</v>
          </cell>
        </row>
        <row r="16530">
          <cell r="I16530" t="str">
            <v>F</v>
          </cell>
          <cell r="J16530">
            <v>667.83</v>
          </cell>
          <cell r="K16530">
            <v>707.9</v>
          </cell>
          <cell r="L16530">
            <v>707.9</v>
          </cell>
          <cell r="M16530" t="str">
            <v>T</v>
          </cell>
          <cell r="N16530">
            <v>1</v>
          </cell>
        </row>
        <row r="16531">
          <cell r="G16531" t="str">
            <v>GR-2018/03-0049</v>
          </cell>
        </row>
        <row r="16531">
          <cell r="I16531" t="str">
            <v>F</v>
          </cell>
          <cell r="J16531">
            <v>940.89</v>
          </cell>
          <cell r="K16531">
            <v>997.34</v>
          </cell>
          <cell r="L16531">
            <v>997.34</v>
          </cell>
          <cell r="M16531" t="str">
            <v>T</v>
          </cell>
          <cell r="N16531">
            <v>1</v>
          </cell>
        </row>
        <row r="16532">
          <cell r="G16532" t="str">
            <v>GR-2018/03-0039</v>
          </cell>
        </row>
        <row r="16532">
          <cell r="I16532" t="str">
            <v>F</v>
          </cell>
          <cell r="J16532">
            <v>297</v>
          </cell>
          <cell r="K16532">
            <v>314.82</v>
          </cell>
          <cell r="L16532">
            <v>314.82</v>
          </cell>
          <cell r="M16532" t="str">
            <v>F</v>
          </cell>
          <cell r="N16532">
            <v>1</v>
          </cell>
        </row>
        <row r="16533">
          <cell r="G16533" t="str">
            <v>GR-2018/03-0010</v>
          </cell>
        </row>
        <row r="16533">
          <cell r="I16533" t="str">
            <v>F</v>
          </cell>
          <cell r="J16533">
            <v>1003.05</v>
          </cell>
          <cell r="K16533">
            <v>1063.23</v>
          </cell>
          <cell r="L16533">
            <v>1063.23</v>
          </cell>
          <cell r="M16533" t="str">
            <v>T</v>
          </cell>
          <cell r="N16533">
            <v>1</v>
          </cell>
        </row>
        <row r="16534">
          <cell r="G16534" t="str">
            <v>GR-2018/03-0027</v>
          </cell>
        </row>
        <row r="16534">
          <cell r="I16534" t="str">
            <v>F</v>
          </cell>
          <cell r="J16534">
            <v>418.48</v>
          </cell>
          <cell r="K16534">
            <v>443.59</v>
          </cell>
          <cell r="L16534">
            <v>443.59</v>
          </cell>
          <cell r="M16534" t="str">
            <v>T</v>
          </cell>
          <cell r="N16534">
            <v>1</v>
          </cell>
        </row>
        <row r="16535">
          <cell r="G16535" t="str">
            <v>GR-2018/03-0009</v>
          </cell>
        </row>
        <row r="16535">
          <cell r="I16535" t="str">
            <v>F</v>
          </cell>
          <cell r="J16535">
            <v>2149.39</v>
          </cell>
          <cell r="K16535">
            <v>2278.35</v>
          </cell>
          <cell r="L16535">
            <v>2278.35</v>
          </cell>
          <cell r="M16535" t="str">
            <v>T</v>
          </cell>
          <cell r="N16535">
            <v>1</v>
          </cell>
        </row>
        <row r="16536">
          <cell r="G16536" t="str">
            <v>GR-2018/03-0028</v>
          </cell>
        </row>
        <row r="16536">
          <cell r="I16536" t="str">
            <v>F</v>
          </cell>
          <cell r="J16536">
            <v>1409.81</v>
          </cell>
          <cell r="K16536">
            <v>1494.4</v>
          </cell>
          <cell r="L16536">
            <v>1494.4</v>
          </cell>
          <cell r="M16536" t="str">
            <v>T</v>
          </cell>
          <cell r="N16536">
            <v>1</v>
          </cell>
        </row>
        <row r="16537">
          <cell r="F16537" t="str">
            <v>TRHU3704445</v>
          </cell>
        </row>
        <row r="16537">
          <cell r="I16537" t="str">
            <v>T</v>
          </cell>
          <cell r="J16537">
            <v>0</v>
          </cell>
          <cell r="K16537">
            <v>0</v>
          </cell>
          <cell r="L16537">
            <v>0</v>
          </cell>
          <cell r="M16537" t="str">
            <v>F</v>
          </cell>
          <cell r="N16537">
            <v>3</v>
          </cell>
        </row>
        <row r="16538">
          <cell r="G16538" t="str">
            <v>GR-2018/03-0008</v>
          </cell>
        </row>
        <row r="16538">
          <cell r="I16538" t="str">
            <v>F</v>
          </cell>
          <cell r="J16538">
            <v>29.38</v>
          </cell>
          <cell r="K16538">
            <v>31.14</v>
          </cell>
          <cell r="L16538">
            <v>31.14</v>
          </cell>
          <cell r="M16538" t="str">
            <v>T</v>
          </cell>
          <cell r="N16538">
            <v>1</v>
          </cell>
        </row>
        <row r="16539">
          <cell r="G16539" t="str">
            <v>GR-2018/03-0007</v>
          </cell>
        </row>
        <row r="16539">
          <cell r="I16539" t="str">
            <v>F</v>
          </cell>
          <cell r="J16539">
            <v>563.27</v>
          </cell>
          <cell r="K16539">
            <v>597.07</v>
          </cell>
          <cell r="L16539">
            <v>597.07</v>
          </cell>
          <cell r="M16539" t="str">
            <v>T</v>
          </cell>
          <cell r="N16539">
            <v>1</v>
          </cell>
        </row>
        <row r="16540">
          <cell r="G16540" t="str">
            <v>GR-2018/03-0081</v>
          </cell>
        </row>
        <row r="16540">
          <cell r="I16540" t="str">
            <v>F</v>
          </cell>
          <cell r="J16540">
            <v>4305</v>
          </cell>
          <cell r="K16540">
            <v>4563.3</v>
          </cell>
          <cell r="L16540">
            <v>4563.3</v>
          </cell>
          <cell r="M16540" t="str">
            <v>F</v>
          </cell>
          <cell r="N16540">
            <v>1</v>
          </cell>
        </row>
        <row r="16541">
          <cell r="G16541" t="str">
            <v>SPO-2018/03-0076, SPO-2018/06-0030, SPO-2018/07-0006, SPO-2018/04-0088, SPO-2018/03-0075, SPO-2018/06-0034</v>
          </cell>
        </row>
        <row r="16541">
          <cell r="I16541" t="str">
            <v>F</v>
          </cell>
          <cell r="J16541">
            <v>15963</v>
          </cell>
          <cell r="K16541">
            <v>15963</v>
          </cell>
          <cell r="L16541">
            <v>47889</v>
          </cell>
          <cell r="M16541" t="str">
            <v>F</v>
          </cell>
          <cell r="N16541">
            <v>3</v>
          </cell>
        </row>
        <row r="16542">
          <cell r="G16542" t="str">
            <v>GR-2018/03-0031</v>
          </cell>
        </row>
        <row r="16542">
          <cell r="I16542" t="str">
            <v>F</v>
          </cell>
          <cell r="J16542">
            <v>63.44</v>
          </cell>
          <cell r="K16542">
            <v>67.25</v>
          </cell>
          <cell r="L16542">
            <v>67.25</v>
          </cell>
          <cell r="M16542" t="str">
            <v>T</v>
          </cell>
          <cell r="N16542">
            <v>1</v>
          </cell>
        </row>
        <row r="16543">
          <cell r="G16543" t="str">
            <v>GR-2018/03-0006</v>
          </cell>
        </row>
        <row r="16543">
          <cell r="I16543" t="str">
            <v>F</v>
          </cell>
          <cell r="J16543">
            <v>548.26</v>
          </cell>
          <cell r="K16543">
            <v>581.16</v>
          </cell>
          <cell r="L16543">
            <v>581.16</v>
          </cell>
          <cell r="M16543" t="str">
            <v>T</v>
          </cell>
          <cell r="N16543">
            <v>1</v>
          </cell>
        </row>
        <row r="16544">
          <cell r="G16544" t="str">
            <v>GR-2018/03-0005</v>
          </cell>
        </row>
        <row r="16544">
          <cell r="I16544" t="str">
            <v>F</v>
          </cell>
          <cell r="J16544">
            <v>2579.26</v>
          </cell>
          <cell r="K16544">
            <v>2734.02</v>
          </cell>
          <cell r="L16544">
            <v>2734.02</v>
          </cell>
          <cell r="M16544" t="str">
            <v>T</v>
          </cell>
          <cell r="N16544">
            <v>1</v>
          </cell>
        </row>
        <row r="16545">
          <cell r="G16545" t="str">
            <v>GR-2018/03-0004</v>
          </cell>
        </row>
        <row r="16545">
          <cell r="I16545" t="str">
            <v>F</v>
          </cell>
          <cell r="J16545">
            <v>273.96</v>
          </cell>
          <cell r="K16545">
            <v>290.4</v>
          </cell>
          <cell r="L16545">
            <v>290.4</v>
          </cell>
          <cell r="M16545" t="str">
            <v>T</v>
          </cell>
          <cell r="N16545">
            <v>1</v>
          </cell>
        </row>
        <row r="16546">
          <cell r="I16546" t="str">
            <v>T</v>
          </cell>
          <cell r="J16546">
            <v>58850</v>
          </cell>
          <cell r="K16546">
            <v>58850</v>
          </cell>
          <cell r="L16546">
            <v>238813.3</v>
          </cell>
          <cell r="M16546" t="str">
            <v>F</v>
          </cell>
          <cell r="N16546">
            <v>4.058</v>
          </cell>
        </row>
        <row r="16547">
          <cell r="G16547" t="str">
            <v>SPO-2018/03-0070</v>
          </cell>
        </row>
        <row r="16547">
          <cell r="I16547" t="str">
            <v>F</v>
          </cell>
          <cell r="J16547">
            <v>6434.2</v>
          </cell>
          <cell r="K16547">
            <v>6434.2</v>
          </cell>
          <cell r="L16547">
            <v>19302.6</v>
          </cell>
          <cell r="M16547" t="str">
            <v>F</v>
          </cell>
          <cell r="N16547">
            <v>3</v>
          </cell>
        </row>
        <row r="16548">
          <cell r="I16548" t="str">
            <v>T</v>
          </cell>
          <cell r="J16548">
            <v>0</v>
          </cell>
          <cell r="K16548">
            <v>0</v>
          </cell>
          <cell r="L16548">
            <v>0</v>
          </cell>
          <cell r="M16548" t="str">
            <v>T</v>
          </cell>
          <cell r="N16548">
            <v>1</v>
          </cell>
        </row>
        <row r="16549">
          <cell r="G16549" t="str">
            <v>GR-2018/03-0003</v>
          </cell>
        </row>
        <row r="16549">
          <cell r="I16549" t="str">
            <v>F</v>
          </cell>
          <cell r="J16549">
            <v>4298.77</v>
          </cell>
          <cell r="K16549">
            <v>4556.7</v>
          </cell>
          <cell r="L16549">
            <v>4556.7</v>
          </cell>
          <cell r="M16549" t="str">
            <v>T</v>
          </cell>
          <cell r="N16549">
            <v>1</v>
          </cell>
        </row>
        <row r="16550">
          <cell r="G16550" t="str">
            <v>GR-2018/02-0050</v>
          </cell>
        </row>
        <row r="16550">
          <cell r="I16550" t="str">
            <v>F</v>
          </cell>
          <cell r="J16550">
            <v>0</v>
          </cell>
          <cell r="K16550">
            <v>0</v>
          </cell>
          <cell r="L16550">
            <v>0</v>
          </cell>
          <cell r="M16550" t="str">
            <v>T</v>
          </cell>
          <cell r="N16550">
            <v>1</v>
          </cell>
        </row>
        <row r="16551">
          <cell r="G16551" t="str">
            <v>GR-2018/02-0063</v>
          </cell>
        </row>
        <row r="16551">
          <cell r="I16551" t="str">
            <v>F</v>
          </cell>
          <cell r="J16551">
            <v>904.68</v>
          </cell>
          <cell r="K16551">
            <v>958.96</v>
          </cell>
          <cell r="L16551">
            <v>958.96</v>
          </cell>
          <cell r="M16551" t="str">
            <v>T</v>
          </cell>
          <cell r="N16551">
            <v>1</v>
          </cell>
        </row>
        <row r="16552">
          <cell r="F16552" t="str">
            <v>TGHU9736290(JASA)</v>
          </cell>
          <cell r="G16552" t="str">
            <v>GR-2019/03-0012, GR-2019/01-0053, GR-2018/03-0019</v>
          </cell>
          <cell r="H16552" t="str">
            <v>201711-S0124, 201801-S0027, POO201712001, 201712-S0046, POO201712006</v>
          </cell>
          <cell r="I16552" t="str">
            <v>F</v>
          </cell>
          <cell r="J16552">
            <v>28282.95</v>
          </cell>
          <cell r="K16552">
            <v>28282.95</v>
          </cell>
          <cell r="L16552">
            <v>84848.85</v>
          </cell>
          <cell r="M16552" t="str">
            <v>F</v>
          </cell>
          <cell r="N16552">
            <v>3</v>
          </cell>
        </row>
        <row r="16553">
          <cell r="F16553" t="str">
            <v>TGHU6379075</v>
          </cell>
          <cell r="G16553" t="str">
            <v>GR-2018/03-0022</v>
          </cell>
          <cell r="H16553" t="str">
            <v>201712-S0052, 201801-S0028, 201712-S0060</v>
          </cell>
          <cell r="I16553" t="str">
            <v>F</v>
          </cell>
          <cell r="J16553">
            <v>94991.38</v>
          </cell>
          <cell r="K16553">
            <v>100690.86</v>
          </cell>
          <cell r="L16553">
            <v>100690.86</v>
          </cell>
          <cell r="M16553" t="str">
            <v>F</v>
          </cell>
          <cell r="N16553">
            <v>1</v>
          </cell>
        </row>
        <row r="16554">
          <cell r="F16554" t="str">
            <v>TGHU6379075</v>
          </cell>
          <cell r="G16554" t="str">
            <v>GR-2018/03-0021</v>
          </cell>
          <cell r="H16554" t="str">
            <v>201712-S0081, 201801-S0016</v>
          </cell>
          <cell r="I16554" t="str">
            <v>F</v>
          </cell>
          <cell r="J16554">
            <v>36703.7</v>
          </cell>
          <cell r="K16554">
            <v>38905.92</v>
          </cell>
          <cell r="L16554">
            <v>38905.92</v>
          </cell>
          <cell r="M16554" t="str">
            <v>F</v>
          </cell>
          <cell r="N16554">
            <v>1</v>
          </cell>
        </row>
        <row r="16555">
          <cell r="F16555" t="str">
            <v>TGHU6379075</v>
          </cell>
        </row>
        <row r="16555">
          <cell r="I16555" t="str">
            <v>T</v>
          </cell>
          <cell r="J16555">
            <v>59976.76</v>
          </cell>
          <cell r="K16555">
            <v>63575.37</v>
          </cell>
          <cell r="L16555">
            <v>63575.37</v>
          </cell>
          <cell r="M16555" t="str">
            <v>F</v>
          </cell>
          <cell r="N16555">
            <v>1</v>
          </cell>
        </row>
        <row r="16556">
          <cell r="F16556" t="str">
            <v>TGHU6379075</v>
          </cell>
          <cell r="G16556" t="str">
            <v>GR-2018/03-0020</v>
          </cell>
          <cell r="H16556" t="str">
            <v>201712-S0058, 201712-S0013, 201712-S0035, 201712-S0018, 201712-S0019</v>
          </cell>
          <cell r="I16556" t="str">
            <v>F</v>
          </cell>
          <cell r="J16556">
            <v>179680.03</v>
          </cell>
          <cell r="K16556">
            <v>190460.83</v>
          </cell>
          <cell r="L16556">
            <v>190460.83</v>
          </cell>
          <cell r="M16556" t="str">
            <v>F</v>
          </cell>
          <cell r="N16556">
            <v>1</v>
          </cell>
        </row>
        <row r="16557">
          <cell r="F16557" t="str">
            <v>TGBU5250857</v>
          </cell>
          <cell r="G16557" t="str">
            <v>GR-2018/03-0040</v>
          </cell>
          <cell r="H16557" t="str">
            <v>201801-S0003, 201710-S0010, 201801-S0020, 201711-S0116, 201710-S0062</v>
          </cell>
          <cell r="I16557" t="str">
            <v>F</v>
          </cell>
          <cell r="J16557">
            <v>18316.33</v>
          </cell>
          <cell r="K16557">
            <v>18316.33</v>
          </cell>
          <cell r="L16557">
            <v>54948.99</v>
          </cell>
          <cell r="M16557" t="str">
            <v>F</v>
          </cell>
          <cell r="N16557">
            <v>3</v>
          </cell>
        </row>
        <row r="16558">
          <cell r="F16558" t="str">
            <v>OOLU8970132</v>
          </cell>
          <cell r="G16558" t="str">
            <v>GR-2018/03-0063</v>
          </cell>
        </row>
        <row r="16558">
          <cell r="I16558" t="str">
            <v>F</v>
          </cell>
          <cell r="J16558">
            <v>12041.22</v>
          </cell>
          <cell r="K16558">
            <v>12041.22</v>
          </cell>
          <cell r="L16558">
            <v>36123.66</v>
          </cell>
          <cell r="M16558" t="str">
            <v>F</v>
          </cell>
          <cell r="N16558">
            <v>3</v>
          </cell>
        </row>
        <row r="16559">
          <cell r="F16559" t="str">
            <v>OOLU9701523</v>
          </cell>
          <cell r="G16559" t="str">
            <v>GR-2018/03-0038</v>
          </cell>
          <cell r="H16559" t="str">
            <v>201802-S0007, POO201712002, 201711-S0076, 201712-S0073, 201801-S0026</v>
          </cell>
          <cell r="I16559" t="str">
            <v>F</v>
          </cell>
          <cell r="J16559">
            <v>20577.39</v>
          </cell>
          <cell r="K16559">
            <v>20577.39</v>
          </cell>
          <cell r="L16559">
            <v>61732.17</v>
          </cell>
          <cell r="M16559" t="str">
            <v>F</v>
          </cell>
          <cell r="N16559">
            <v>3</v>
          </cell>
        </row>
        <row r="16560">
          <cell r="G16560" t="str">
            <v>GR-2018/02-0065</v>
          </cell>
        </row>
        <row r="16560">
          <cell r="I16560" t="str">
            <v>F</v>
          </cell>
          <cell r="J16560">
            <v>1747.15</v>
          </cell>
          <cell r="K16560">
            <v>1851.98</v>
          </cell>
          <cell r="L16560">
            <v>1851.98</v>
          </cell>
          <cell r="M16560" t="str">
            <v>T</v>
          </cell>
          <cell r="N16560">
            <v>1</v>
          </cell>
        </row>
        <row r="16561">
          <cell r="G16561" t="str">
            <v>SPO-2018/05-0012</v>
          </cell>
        </row>
        <row r="16561">
          <cell r="I16561" t="str">
            <v>F</v>
          </cell>
          <cell r="J16561">
            <v>22510</v>
          </cell>
          <cell r="K16561">
            <v>22510</v>
          </cell>
          <cell r="L16561">
            <v>67530</v>
          </cell>
          <cell r="M16561" t="str">
            <v>F</v>
          </cell>
          <cell r="N16561">
            <v>3</v>
          </cell>
        </row>
        <row r="16562">
          <cell r="F16562" t="str">
            <v>OOLU8605654</v>
          </cell>
          <cell r="G16562" t="str">
            <v>GR-2018/03-0033</v>
          </cell>
          <cell r="H16562" t="str">
            <v>201801-S0038, 201801-S0007, 201801-S0001, 201710-S0005, 201801-S0026, 201711-S0115, 201710-S0047, 201712-S0073</v>
          </cell>
          <cell r="I16562" t="str">
            <v>F</v>
          </cell>
          <cell r="J16562">
            <v>22438.36</v>
          </cell>
          <cell r="K16562">
            <v>22438.36</v>
          </cell>
          <cell r="L16562">
            <v>67315.08</v>
          </cell>
          <cell r="M16562" t="str">
            <v>F</v>
          </cell>
          <cell r="N16562">
            <v>3</v>
          </cell>
        </row>
        <row r="16563">
          <cell r="F16563" t="str">
            <v>APHU7331141</v>
          </cell>
          <cell r="G16563" t="str">
            <v>GR-2018/03-0018</v>
          </cell>
          <cell r="H16563" t="str">
            <v>201711-S0103, 201711-S0122, 201712-S0086</v>
          </cell>
          <cell r="I16563" t="str">
            <v>F</v>
          </cell>
          <cell r="J16563">
            <v>17484.72</v>
          </cell>
          <cell r="K16563">
            <v>18533.8</v>
          </cell>
          <cell r="L16563">
            <v>18533.8</v>
          </cell>
          <cell r="M16563" t="str">
            <v>F</v>
          </cell>
          <cell r="N16563">
            <v>1</v>
          </cell>
        </row>
        <row r="16564">
          <cell r="F16564" t="str">
            <v>APHU7331141</v>
          </cell>
          <cell r="G16564" t="str">
            <v>GR-2018/03-0017</v>
          </cell>
          <cell r="H16564" t="str">
            <v>201711-S0044</v>
          </cell>
          <cell r="I16564" t="str">
            <v>F</v>
          </cell>
          <cell r="J16564">
            <v>7364</v>
          </cell>
          <cell r="K16564">
            <v>7805.84</v>
          </cell>
          <cell r="L16564">
            <v>7805.84</v>
          </cell>
          <cell r="M16564" t="str">
            <v>F</v>
          </cell>
          <cell r="N16564">
            <v>1</v>
          </cell>
        </row>
        <row r="16565">
          <cell r="F16565" t="str">
            <v>APHU7331141</v>
          </cell>
          <cell r="G16565" t="str">
            <v>GR-2018/03-0016</v>
          </cell>
          <cell r="H16565" t="str">
            <v>201710-S0025</v>
          </cell>
          <cell r="I16565" t="str">
            <v>F</v>
          </cell>
          <cell r="J16565">
            <v>5525.93</v>
          </cell>
          <cell r="K16565">
            <v>5857.49</v>
          </cell>
          <cell r="L16565">
            <v>5857.49</v>
          </cell>
          <cell r="M16565" t="str">
            <v>F</v>
          </cell>
          <cell r="N16565">
            <v>1</v>
          </cell>
        </row>
        <row r="16566">
          <cell r="G16566" t="str">
            <v>GR-2018/02-0041</v>
          </cell>
        </row>
        <row r="16566">
          <cell r="I16566" t="str">
            <v>F</v>
          </cell>
          <cell r="J16566">
            <v>1213.21</v>
          </cell>
          <cell r="K16566">
            <v>1286</v>
          </cell>
          <cell r="L16566">
            <v>1286</v>
          </cell>
          <cell r="M16566" t="str">
            <v>T</v>
          </cell>
          <cell r="N16566">
            <v>1</v>
          </cell>
        </row>
        <row r="16567">
          <cell r="G16567" t="str">
            <v>GR-2018/02-0042</v>
          </cell>
        </row>
        <row r="16567">
          <cell r="I16567" t="str">
            <v>F</v>
          </cell>
          <cell r="J16567">
            <v>1029.17</v>
          </cell>
          <cell r="K16567">
            <v>1090.92</v>
          </cell>
          <cell r="L16567">
            <v>1090.92</v>
          </cell>
          <cell r="M16567" t="str">
            <v>T</v>
          </cell>
          <cell r="N16567">
            <v>1</v>
          </cell>
        </row>
        <row r="16568">
          <cell r="F16568" t="str">
            <v>APHU7331141</v>
          </cell>
          <cell r="G16568" t="str">
            <v>GR-2018/03-0015</v>
          </cell>
          <cell r="H16568" t="str">
            <v>201711-S0127, 201801-S0002, 201712-S0044, 201712-S0049, 201712-S0070, 201712-S0028, 201711-S0048, 201712-S0050, 201801-S0040</v>
          </cell>
          <cell r="I16568" t="str">
            <v>F</v>
          </cell>
          <cell r="J16568">
            <v>128084.3</v>
          </cell>
          <cell r="K16568">
            <v>135769.36</v>
          </cell>
          <cell r="L16568">
            <v>135769.36</v>
          </cell>
          <cell r="M16568" t="str">
            <v>F</v>
          </cell>
          <cell r="N16568">
            <v>1</v>
          </cell>
        </row>
        <row r="16569">
          <cell r="F16569" t="str">
            <v>APHU7331141</v>
          </cell>
          <cell r="G16569" t="str">
            <v>GR-2018/03-0014</v>
          </cell>
          <cell r="H16569" t="str">
            <v>201801-S0012</v>
          </cell>
          <cell r="I16569" t="str">
            <v>F</v>
          </cell>
          <cell r="J16569">
            <v>1141.95</v>
          </cell>
          <cell r="K16569">
            <v>1210.47</v>
          </cell>
          <cell r="L16569">
            <v>1210.47</v>
          </cell>
          <cell r="M16569" t="str">
            <v>F</v>
          </cell>
          <cell r="N16569">
            <v>1</v>
          </cell>
        </row>
        <row r="16570">
          <cell r="F16570" t="str">
            <v>APHU7331141</v>
          </cell>
          <cell r="G16570" t="str">
            <v>GR-2018/03-0013</v>
          </cell>
          <cell r="H16570" t="str">
            <v>201712-S0055</v>
          </cell>
          <cell r="I16570" t="str">
            <v>F</v>
          </cell>
          <cell r="J16570">
            <v>7956</v>
          </cell>
          <cell r="K16570">
            <v>8433.36</v>
          </cell>
          <cell r="L16570">
            <v>8433.36</v>
          </cell>
          <cell r="M16570" t="str">
            <v>F</v>
          </cell>
          <cell r="N16570">
            <v>1</v>
          </cell>
        </row>
        <row r="16571">
          <cell r="F16571" t="str">
            <v>APHU7331141</v>
          </cell>
          <cell r="G16571" t="str">
            <v>GR-2018/03-0012</v>
          </cell>
          <cell r="H16571" t="str">
            <v>201712-S0082, 201711-S0046</v>
          </cell>
          <cell r="I16571" t="str">
            <v>F</v>
          </cell>
          <cell r="J16571">
            <v>9726</v>
          </cell>
          <cell r="K16571">
            <v>10309.56</v>
          </cell>
          <cell r="L16571">
            <v>10309.56</v>
          </cell>
          <cell r="M16571" t="str">
            <v>F</v>
          </cell>
          <cell r="N16571">
            <v>1</v>
          </cell>
        </row>
        <row r="16572">
          <cell r="F16572" t="str">
            <v>APHU7331141</v>
          </cell>
          <cell r="G16572" t="str">
            <v>GR-2018/03-0011</v>
          </cell>
          <cell r="H16572" t="str">
            <v>201801-S0005</v>
          </cell>
          <cell r="I16572" t="str">
            <v>F</v>
          </cell>
          <cell r="J16572">
            <v>34328</v>
          </cell>
          <cell r="K16572">
            <v>36387.68</v>
          </cell>
          <cell r="L16572">
            <v>36387.68</v>
          </cell>
          <cell r="M16572" t="str">
            <v>F</v>
          </cell>
          <cell r="N16572">
            <v>1</v>
          </cell>
        </row>
        <row r="16573">
          <cell r="F16573" t="str">
            <v>CXDU1093061</v>
          </cell>
          <cell r="G16573" t="str">
            <v>GR-2018/02-0043</v>
          </cell>
          <cell r="H16573" t="str">
            <v>201712-S0020, 201711-S0020, 201712-S0068, 201712-S0025, 201711-S0030, 201712-S0066, 201707-S0025, 201711-S0075, 201712-S0031, 201712-S0048, 201711-S0086, 201711-S0113, 201711-S0078, 201711-S0109</v>
          </cell>
          <cell r="I16573" t="str">
            <v>F</v>
          </cell>
          <cell r="J16573">
            <v>41402.77</v>
          </cell>
          <cell r="K16573">
            <v>41402.77</v>
          </cell>
          <cell r="L16573">
            <v>124208.31</v>
          </cell>
          <cell r="M16573" t="str">
            <v>F</v>
          </cell>
          <cell r="N16573">
            <v>3</v>
          </cell>
        </row>
        <row r="16574">
          <cell r="F16574" t="str">
            <v>BEAU2463104</v>
          </cell>
          <cell r="G16574" t="str">
            <v>GR-2018/02-0049</v>
          </cell>
          <cell r="H16574" t="str">
            <v>201711-S0100, 201712-S0045, 201711-S0080</v>
          </cell>
          <cell r="I16574" t="str">
            <v>F</v>
          </cell>
          <cell r="J16574">
            <v>20978.8</v>
          </cell>
          <cell r="K16574">
            <v>20978.8</v>
          </cell>
          <cell r="L16574">
            <v>62936.4</v>
          </cell>
          <cell r="M16574" t="str">
            <v>F</v>
          </cell>
          <cell r="N16574">
            <v>3</v>
          </cell>
        </row>
        <row r="16575">
          <cell r="G16575" t="str">
            <v>GR-2018/02-0040</v>
          </cell>
        </row>
        <row r="16575">
          <cell r="I16575" t="str">
            <v>F</v>
          </cell>
          <cell r="J16575">
            <v>2087.02</v>
          </cell>
          <cell r="K16575">
            <v>2212.24</v>
          </cell>
          <cell r="L16575">
            <v>2212.24</v>
          </cell>
          <cell r="M16575" t="str">
            <v>T</v>
          </cell>
          <cell r="N16575">
            <v>1</v>
          </cell>
        </row>
        <row r="16576">
          <cell r="G16576" t="str">
            <v>GR-2018/02-0035</v>
          </cell>
        </row>
        <row r="16576">
          <cell r="I16576" t="str">
            <v>F</v>
          </cell>
          <cell r="J16576">
            <v>432.77</v>
          </cell>
          <cell r="K16576">
            <v>458.74</v>
          </cell>
          <cell r="L16576">
            <v>458.74</v>
          </cell>
          <cell r="M16576" t="str">
            <v>T</v>
          </cell>
          <cell r="N16576">
            <v>1</v>
          </cell>
        </row>
        <row r="16577">
          <cell r="G16577" t="str">
            <v>SPO-2019/01-0001</v>
          </cell>
        </row>
        <row r="16577">
          <cell r="I16577" t="str">
            <v>F</v>
          </cell>
          <cell r="J16577">
            <v>1051.6</v>
          </cell>
          <cell r="K16577">
            <v>1051.6</v>
          </cell>
          <cell r="L16577">
            <v>3154.8</v>
          </cell>
          <cell r="M16577" t="str">
            <v>F</v>
          </cell>
          <cell r="N16577">
            <v>3</v>
          </cell>
        </row>
        <row r="16578">
          <cell r="G16578" t="str">
            <v>SPO-2018/03-0079, SPO-2018/05-0029</v>
          </cell>
        </row>
        <row r="16578">
          <cell r="I16578" t="str">
            <v>F</v>
          </cell>
          <cell r="J16578">
            <v>111232.8</v>
          </cell>
          <cell r="K16578">
            <v>111232.8</v>
          </cell>
          <cell r="L16578">
            <v>333698.4</v>
          </cell>
          <cell r="M16578" t="str">
            <v>F</v>
          </cell>
          <cell r="N16578">
            <v>3</v>
          </cell>
        </row>
        <row r="16579">
          <cell r="G16579" t="str">
            <v>SPO-2018/04-0041</v>
          </cell>
        </row>
        <row r="16579">
          <cell r="I16579" t="str">
            <v>F</v>
          </cell>
          <cell r="J16579">
            <v>5083.35</v>
          </cell>
          <cell r="K16579">
            <v>5083.35</v>
          </cell>
          <cell r="L16579">
            <v>15250.05</v>
          </cell>
          <cell r="M16579" t="str">
            <v>F</v>
          </cell>
          <cell r="N16579">
            <v>3</v>
          </cell>
        </row>
        <row r="16580">
          <cell r="G16580" t="str">
            <v>SPO-2018/05-0024, SPO-2018/04-0022, SPO-2018/05-0009</v>
          </cell>
        </row>
        <row r="16580">
          <cell r="I16580" t="str">
            <v>F</v>
          </cell>
          <cell r="J16580">
            <v>21039</v>
          </cell>
          <cell r="K16580">
            <v>21039</v>
          </cell>
          <cell r="L16580">
            <v>63117</v>
          </cell>
          <cell r="M16580" t="str">
            <v>F</v>
          </cell>
          <cell r="N16580">
            <v>3</v>
          </cell>
        </row>
        <row r="16581">
          <cell r="G16581" t="str">
            <v>SPO-2018/03-0091, SPO-2018/07-0030</v>
          </cell>
        </row>
        <row r="16581">
          <cell r="I16581" t="str">
            <v>F</v>
          </cell>
          <cell r="J16581">
            <v>37209</v>
          </cell>
          <cell r="K16581">
            <v>37209</v>
          </cell>
          <cell r="L16581">
            <v>111627</v>
          </cell>
          <cell r="M16581" t="str">
            <v>F</v>
          </cell>
          <cell r="N16581">
            <v>3</v>
          </cell>
        </row>
        <row r="16582">
          <cell r="G16582" t="str">
            <v>SPO-2018/05-0010, SPO-2018/04-0019, SPO-2018/03-0063</v>
          </cell>
        </row>
        <row r="16582">
          <cell r="I16582" t="str">
            <v>F</v>
          </cell>
          <cell r="J16582">
            <v>32816.8</v>
          </cell>
          <cell r="K16582">
            <v>34785.81</v>
          </cell>
          <cell r="L16582">
            <v>104357.43</v>
          </cell>
          <cell r="M16582" t="str">
            <v>F</v>
          </cell>
          <cell r="N16582">
            <v>3</v>
          </cell>
        </row>
        <row r="16583">
          <cell r="G16583" t="str">
            <v>SPO-2018/04-0036, SPO-2018/06-0039, SPO-2018/05-0023, SPO-2018/03-0068, SPO-2018/05-0011, SPO-2018/07-0018, SPO-2018/06-0010</v>
          </cell>
        </row>
        <row r="16583">
          <cell r="I16583" t="str">
            <v>F</v>
          </cell>
          <cell r="J16583">
            <v>226706.25</v>
          </cell>
          <cell r="K16583">
            <v>226706.25</v>
          </cell>
          <cell r="L16583">
            <v>680118.75</v>
          </cell>
          <cell r="M16583" t="str">
            <v>F</v>
          </cell>
          <cell r="N16583">
            <v>3</v>
          </cell>
        </row>
        <row r="16584">
          <cell r="I16584" t="str">
            <v>T</v>
          </cell>
          <cell r="J16584">
            <v>226233.49</v>
          </cell>
          <cell r="K16584">
            <v>226233.49</v>
          </cell>
          <cell r="L16584">
            <v>678700.47</v>
          </cell>
          <cell r="M16584" t="str">
            <v>F</v>
          </cell>
          <cell r="N16584">
            <v>3</v>
          </cell>
        </row>
        <row r="16585">
          <cell r="G16585" t="str">
            <v>GR-2018/02-0034</v>
          </cell>
        </row>
        <row r="16585">
          <cell r="I16585" t="str">
            <v>F</v>
          </cell>
          <cell r="J16585">
            <v>2149.68</v>
          </cell>
          <cell r="K16585">
            <v>2278.66</v>
          </cell>
          <cell r="L16585">
            <v>2278.66</v>
          </cell>
          <cell r="M16585" t="str">
            <v>T</v>
          </cell>
          <cell r="N16585">
            <v>1</v>
          </cell>
        </row>
        <row r="16586">
          <cell r="I16586" t="str">
            <v>T</v>
          </cell>
          <cell r="J16586">
            <v>220767.49</v>
          </cell>
          <cell r="K16586">
            <v>220767.49</v>
          </cell>
          <cell r="L16586">
            <v>662302.47</v>
          </cell>
          <cell r="M16586" t="str">
            <v>F</v>
          </cell>
          <cell r="N16586">
            <v>3</v>
          </cell>
        </row>
        <row r="16587">
          <cell r="F16587" t="str">
            <v>BEAU4012373</v>
          </cell>
          <cell r="G16587" t="str">
            <v>GR-2018/03-0002</v>
          </cell>
          <cell r="H16587" t="str">
            <v>201711-S0126</v>
          </cell>
          <cell r="I16587" t="str">
            <v>F</v>
          </cell>
          <cell r="J16587">
            <v>31959.4</v>
          </cell>
          <cell r="K16587">
            <v>33876.96</v>
          </cell>
          <cell r="L16587">
            <v>33876.96</v>
          </cell>
          <cell r="M16587" t="str">
            <v>F</v>
          </cell>
          <cell r="N16587">
            <v>1</v>
          </cell>
        </row>
        <row r="16588">
          <cell r="F16588" t="str">
            <v>BEAU4012373</v>
          </cell>
          <cell r="G16588" t="str">
            <v>GR-2018/03-0001</v>
          </cell>
          <cell r="H16588" t="str">
            <v>201711-S0104, 201707-S0021, 201710-S0020, 201710-S0079, 201711-S0026, 201710-S0012, 201709-S0027</v>
          </cell>
          <cell r="I16588" t="str">
            <v>F</v>
          </cell>
          <cell r="J16588">
            <v>135127.02</v>
          </cell>
          <cell r="K16588">
            <v>143234.64</v>
          </cell>
          <cell r="L16588">
            <v>143234.64</v>
          </cell>
          <cell r="M16588" t="str">
            <v>F</v>
          </cell>
          <cell r="N16588">
            <v>1</v>
          </cell>
        </row>
        <row r="16589">
          <cell r="G16589" t="str">
            <v>GR-2018/02-0033</v>
          </cell>
        </row>
        <row r="16589">
          <cell r="I16589" t="str">
            <v>F</v>
          </cell>
          <cell r="J16589">
            <v>1432.92</v>
          </cell>
          <cell r="K16589">
            <v>1518.9</v>
          </cell>
          <cell r="L16589">
            <v>1518.9</v>
          </cell>
          <cell r="M16589" t="str">
            <v>T</v>
          </cell>
          <cell r="N16589">
            <v>1</v>
          </cell>
        </row>
        <row r="16590">
          <cell r="G16590" t="str">
            <v>GR-2018/02-0052</v>
          </cell>
        </row>
        <row r="16590">
          <cell r="I16590" t="str">
            <v>F</v>
          </cell>
          <cell r="J16590">
            <v>113.4</v>
          </cell>
          <cell r="K16590">
            <v>120.2</v>
          </cell>
          <cell r="L16590">
            <v>120.2</v>
          </cell>
          <cell r="M16590" t="str">
            <v>F</v>
          </cell>
          <cell r="N16590">
            <v>1</v>
          </cell>
        </row>
        <row r="16591">
          <cell r="G16591" t="str">
            <v>GR-2018/02-0018</v>
          </cell>
        </row>
        <row r="16591">
          <cell r="I16591" t="str">
            <v>F</v>
          </cell>
          <cell r="J16591">
            <v>2380.25</v>
          </cell>
          <cell r="K16591">
            <v>2523.07</v>
          </cell>
          <cell r="L16591">
            <v>2523.07</v>
          </cell>
          <cell r="M16591" t="str">
            <v>T</v>
          </cell>
          <cell r="N16591">
            <v>1</v>
          </cell>
        </row>
        <row r="16592">
          <cell r="G16592" t="str">
            <v>SPO-2018/05-0028, SPO-2018/06-0028, SPO-2018/05-0020, SPO-2018/06-0012, SPO-2018/07-0035, SPO-2018/05-0027, SPO-2018/04-0091</v>
          </cell>
        </row>
        <row r="16592">
          <cell r="I16592" t="str">
            <v>F</v>
          </cell>
          <cell r="J16592">
            <v>3792.19</v>
          </cell>
          <cell r="K16592">
            <v>3792.19</v>
          </cell>
          <cell r="L16592">
            <v>11376.57</v>
          </cell>
          <cell r="M16592" t="str">
            <v>F</v>
          </cell>
          <cell r="N16592">
            <v>3</v>
          </cell>
        </row>
        <row r="16593">
          <cell r="G16593" t="str">
            <v>GR-2018/02-0017</v>
          </cell>
        </row>
        <row r="16593">
          <cell r="I16593" t="str">
            <v>F</v>
          </cell>
          <cell r="J16593">
            <v>81.47</v>
          </cell>
          <cell r="K16593">
            <v>86.36</v>
          </cell>
          <cell r="L16593">
            <v>86.36</v>
          </cell>
          <cell r="M16593" t="str">
            <v>T</v>
          </cell>
          <cell r="N16593">
            <v>1</v>
          </cell>
        </row>
        <row r="16594">
          <cell r="I16594" t="str">
            <v>T</v>
          </cell>
          <cell r="J16594">
            <v>85463</v>
          </cell>
          <cell r="K16594">
            <v>85463</v>
          </cell>
          <cell r="L16594">
            <v>256389</v>
          </cell>
          <cell r="M16594" t="str">
            <v>F</v>
          </cell>
          <cell r="N16594">
            <v>3</v>
          </cell>
        </row>
        <row r="16595">
          <cell r="G16595" t="str">
            <v>SPO-2018/03-0075, SPO-2018/03-0072, SPO-2018/04-0088, SPO-2018/06-0030</v>
          </cell>
        </row>
        <row r="16595">
          <cell r="I16595" t="str">
            <v>F</v>
          </cell>
          <cell r="J16595">
            <v>1407.56</v>
          </cell>
          <cell r="K16595">
            <v>1407.56</v>
          </cell>
          <cell r="L16595">
            <v>4222.68</v>
          </cell>
          <cell r="M16595" t="str">
            <v>F</v>
          </cell>
          <cell r="N16595">
            <v>3</v>
          </cell>
        </row>
        <row r="16596">
          <cell r="G16596" t="str">
            <v>GR-2018/02-0016</v>
          </cell>
        </row>
        <row r="16596">
          <cell r="I16596" t="str">
            <v>F</v>
          </cell>
          <cell r="J16596">
            <v>2865.85</v>
          </cell>
          <cell r="K16596">
            <v>3037.8</v>
          </cell>
          <cell r="L16596">
            <v>3037.8</v>
          </cell>
          <cell r="M16596" t="str">
            <v>T</v>
          </cell>
          <cell r="N16596">
            <v>1</v>
          </cell>
        </row>
        <row r="16597">
          <cell r="G16597" t="str">
            <v>GR-2018/02-0014</v>
          </cell>
        </row>
        <row r="16597">
          <cell r="I16597" t="str">
            <v>F</v>
          </cell>
          <cell r="J16597">
            <v>301.21</v>
          </cell>
          <cell r="K16597">
            <v>319.28</v>
          </cell>
          <cell r="L16597">
            <v>319.28</v>
          </cell>
          <cell r="M16597" t="str">
            <v>T</v>
          </cell>
          <cell r="N16597">
            <v>1</v>
          </cell>
        </row>
        <row r="16598">
          <cell r="F16598" t="str">
            <v>TCNU2607128(JASA)</v>
          </cell>
        </row>
        <row r="16598">
          <cell r="I16598" t="str">
            <v>T</v>
          </cell>
          <cell r="J16598">
            <v>5593.5</v>
          </cell>
          <cell r="K16598">
            <v>5593.5</v>
          </cell>
          <cell r="L16598">
            <v>16780.5</v>
          </cell>
          <cell r="M16598" t="str">
            <v>F</v>
          </cell>
          <cell r="N16598">
            <v>3</v>
          </cell>
        </row>
        <row r="16599">
          <cell r="G16599" t="str">
            <v>GR-2018/02-0005</v>
          </cell>
        </row>
        <row r="16599">
          <cell r="I16599" t="str">
            <v>F</v>
          </cell>
          <cell r="J16599">
            <v>274.92</v>
          </cell>
          <cell r="K16599">
            <v>291.42</v>
          </cell>
          <cell r="L16599">
            <v>291.42</v>
          </cell>
          <cell r="M16599" t="str">
            <v>T</v>
          </cell>
          <cell r="N16599">
            <v>1</v>
          </cell>
        </row>
        <row r="16600">
          <cell r="G16600" t="str">
            <v>SPO-2018/07-0001, SPO-2018/02-0033, SPO-2018/07-0038, SPO-2018/05-0019, SPO-2018/04-0053, SPO-2018/05-0018</v>
          </cell>
        </row>
        <row r="16600">
          <cell r="I16600" t="str">
            <v>F</v>
          </cell>
          <cell r="J16600">
            <v>13864.62</v>
          </cell>
          <cell r="K16600">
            <v>13864.62</v>
          </cell>
          <cell r="L16600">
            <v>41593.86</v>
          </cell>
          <cell r="M16600" t="str">
            <v>F</v>
          </cell>
          <cell r="N16600">
            <v>3</v>
          </cell>
        </row>
        <row r="16601">
          <cell r="G16601" t="str">
            <v>SPO-2018/07-0013</v>
          </cell>
        </row>
        <row r="16601">
          <cell r="I16601" t="str">
            <v>F</v>
          </cell>
          <cell r="J16601">
            <v>2429.25</v>
          </cell>
          <cell r="K16601">
            <v>2575.01</v>
          </cell>
          <cell r="L16601">
            <v>7725.03</v>
          </cell>
          <cell r="M16601" t="str">
            <v>F</v>
          </cell>
          <cell r="N16601">
            <v>3</v>
          </cell>
        </row>
        <row r="16602">
          <cell r="I16602" t="str">
            <v>T</v>
          </cell>
          <cell r="J16602">
            <v>33076.57</v>
          </cell>
          <cell r="K16602">
            <v>33076.57</v>
          </cell>
          <cell r="L16602">
            <v>99229.71</v>
          </cell>
          <cell r="M16602" t="str">
            <v>F</v>
          </cell>
          <cell r="N16602">
            <v>3</v>
          </cell>
        </row>
        <row r="16603">
          <cell r="G16603" t="str">
            <v>SPO-2018/04-0016, SPO-2018/05-0022, SPO-2018/05-0008</v>
          </cell>
        </row>
        <row r="16603">
          <cell r="I16603" t="str">
            <v>F</v>
          </cell>
          <cell r="J16603">
            <v>81773.6</v>
          </cell>
          <cell r="K16603">
            <v>81773.6</v>
          </cell>
          <cell r="L16603">
            <v>245320.8</v>
          </cell>
          <cell r="M16603" t="str">
            <v>F</v>
          </cell>
          <cell r="N16603">
            <v>3</v>
          </cell>
        </row>
        <row r="16604">
          <cell r="G16604" t="str">
            <v>SPO-2018/07-0016</v>
          </cell>
        </row>
        <row r="16604">
          <cell r="I16604" t="str">
            <v>F</v>
          </cell>
          <cell r="J16604">
            <v>12777</v>
          </cell>
          <cell r="K16604">
            <v>12777</v>
          </cell>
          <cell r="L16604">
            <v>38331</v>
          </cell>
          <cell r="M16604" t="str">
            <v>F</v>
          </cell>
          <cell r="N16604">
            <v>3</v>
          </cell>
        </row>
        <row r="16605">
          <cell r="G16605" t="str">
            <v>GR-2018/02-0013</v>
          </cell>
        </row>
        <row r="16605">
          <cell r="I16605" t="str">
            <v>F</v>
          </cell>
          <cell r="J16605">
            <v>3582.31</v>
          </cell>
          <cell r="K16605">
            <v>3797.25</v>
          </cell>
          <cell r="L16605">
            <v>3797.25</v>
          </cell>
          <cell r="M16605" t="str">
            <v>T</v>
          </cell>
          <cell r="N16605">
            <v>1</v>
          </cell>
        </row>
        <row r="16606">
          <cell r="G16606" t="str">
            <v>SPO-2018/03-0070, SPO-2018/04-0085</v>
          </cell>
        </row>
        <row r="16606">
          <cell r="I16606" t="str">
            <v>F</v>
          </cell>
          <cell r="J16606">
            <v>8398</v>
          </cell>
          <cell r="K16606">
            <v>8398</v>
          </cell>
          <cell r="L16606">
            <v>25194</v>
          </cell>
          <cell r="M16606" t="str">
            <v>F</v>
          </cell>
          <cell r="N16606">
            <v>3</v>
          </cell>
        </row>
        <row r="16607">
          <cell r="G16607" t="str">
            <v>SPO-2018/11-0002, SPO-2018/04-0086, SPO-2018/08-0014</v>
          </cell>
        </row>
        <row r="16607">
          <cell r="I16607" t="str">
            <v>F</v>
          </cell>
          <cell r="J16607">
            <v>37706.76</v>
          </cell>
          <cell r="K16607">
            <v>37706.76</v>
          </cell>
          <cell r="L16607">
            <v>113120.28</v>
          </cell>
          <cell r="M16607" t="str">
            <v>F</v>
          </cell>
          <cell r="N16607">
            <v>3</v>
          </cell>
        </row>
        <row r="16608">
          <cell r="G16608" t="str">
            <v>GR-2018/02-0012</v>
          </cell>
        </row>
        <row r="16608">
          <cell r="I16608" t="str">
            <v>F</v>
          </cell>
          <cell r="J16608">
            <v>1213.21</v>
          </cell>
          <cell r="K16608">
            <v>1286</v>
          </cell>
          <cell r="L16608">
            <v>1286</v>
          </cell>
          <cell r="M16608" t="str">
            <v>T</v>
          </cell>
          <cell r="N16608">
            <v>1</v>
          </cell>
        </row>
        <row r="16609">
          <cell r="G16609" t="str">
            <v>GR-2018/02-0011</v>
          </cell>
        </row>
        <row r="16609">
          <cell r="I16609" t="str">
            <v>F</v>
          </cell>
          <cell r="J16609">
            <v>114.1</v>
          </cell>
          <cell r="K16609">
            <v>120.95</v>
          </cell>
          <cell r="L16609">
            <v>120.95</v>
          </cell>
          <cell r="M16609" t="str">
            <v>T</v>
          </cell>
          <cell r="N16609">
            <v>1</v>
          </cell>
        </row>
        <row r="16610">
          <cell r="I16610" t="str">
            <v>T</v>
          </cell>
          <cell r="J16610">
            <v>0</v>
          </cell>
          <cell r="K16610">
            <v>0</v>
          </cell>
          <cell r="L16610">
            <v>0</v>
          </cell>
          <cell r="M16610" t="str">
            <v>T</v>
          </cell>
          <cell r="N16610">
            <v>1</v>
          </cell>
        </row>
        <row r="16611">
          <cell r="G16611" t="str">
            <v>GR-2018/02-0010</v>
          </cell>
        </row>
        <row r="16611">
          <cell r="I16611" t="str">
            <v>F</v>
          </cell>
          <cell r="J16611">
            <v>1546.49</v>
          </cell>
          <cell r="K16611">
            <v>1639.28</v>
          </cell>
          <cell r="L16611">
            <v>1639.28</v>
          </cell>
          <cell r="M16611" t="str">
            <v>T</v>
          </cell>
          <cell r="N16611">
            <v>1</v>
          </cell>
        </row>
        <row r="16612">
          <cell r="G16612" t="str">
            <v>GR-2018/02-0002</v>
          </cell>
        </row>
        <row r="16612">
          <cell r="I16612" t="str">
            <v>F</v>
          </cell>
          <cell r="J16612">
            <v>1213.21</v>
          </cell>
          <cell r="K16612">
            <v>1286</v>
          </cell>
          <cell r="L16612">
            <v>1286</v>
          </cell>
          <cell r="M16612" t="str">
            <v>T</v>
          </cell>
          <cell r="N16612">
            <v>1</v>
          </cell>
        </row>
        <row r="16613">
          <cell r="G16613" t="str">
            <v>GR-2018/02-0001</v>
          </cell>
        </row>
        <row r="16613">
          <cell r="I16613" t="str">
            <v>F</v>
          </cell>
          <cell r="J16613">
            <v>310.75</v>
          </cell>
          <cell r="K16613">
            <v>329.4</v>
          </cell>
          <cell r="L16613">
            <v>329.4</v>
          </cell>
          <cell r="M16613" t="str">
            <v>T</v>
          </cell>
          <cell r="N16613">
            <v>1</v>
          </cell>
        </row>
        <row r="16614">
          <cell r="G16614" t="str">
            <v>GR-2018/01-0132</v>
          </cell>
        </row>
        <row r="16614">
          <cell r="I16614" t="str">
            <v>F</v>
          </cell>
          <cell r="J16614">
            <v>182.75</v>
          </cell>
          <cell r="K16614">
            <v>193.72</v>
          </cell>
          <cell r="L16614">
            <v>193.72</v>
          </cell>
          <cell r="M16614" t="str">
            <v>T</v>
          </cell>
          <cell r="N16614">
            <v>1</v>
          </cell>
        </row>
        <row r="16615">
          <cell r="G16615" t="str">
            <v>GR-2018/01-0131</v>
          </cell>
        </row>
        <row r="16615">
          <cell r="I16615" t="str">
            <v>F</v>
          </cell>
          <cell r="J16615">
            <v>3457.26</v>
          </cell>
          <cell r="K16615">
            <v>3664.7</v>
          </cell>
          <cell r="L16615">
            <v>3664.7</v>
          </cell>
          <cell r="M16615" t="str">
            <v>T</v>
          </cell>
          <cell r="N16615">
            <v>1</v>
          </cell>
        </row>
        <row r="16616">
          <cell r="G16616" t="str">
            <v>SPO-2018/03-0080</v>
          </cell>
        </row>
        <row r="16616">
          <cell r="I16616" t="str">
            <v>F</v>
          </cell>
          <cell r="J16616">
            <v>0</v>
          </cell>
          <cell r="K16616">
            <v>0</v>
          </cell>
          <cell r="L16616">
            <v>0</v>
          </cell>
          <cell r="M16616" t="str">
            <v>F</v>
          </cell>
          <cell r="N16616">
            <v>3</v>
          </cell>
        </row>
        <row r="16617">
          <cell r="F16617" t="str">
            <v>CNSU6493250</v>
          </cell>
          <cell r="G16617" t="str">
            <v>GR-2018/02-0032</v>
          </cell>
          <cell r="H16617" t="str">
            <v>201711-S0036, 201711-S0111, 201712-S0050, 201711-S0048, 201801-S0034, 201712-S0070, 201712-S0028, 201712-S0010, 201710-S0053, 201711-S0050, 201712-S0005, 201801-S0002, 201711-S0127</v>
          </cell>
          <cell r="I16617" t="str">
            <v>F</v>
          </cell>
          <cell r="J16617">
            <v>175455.74</v>
          </cell>
          <cell r="K16617">
            <v>185983.08</v>
          </cell>
          <cell r="L16617">
            <v>185983.08</v>
          </cell>
          <cell r="M16617" t="str">
            <v>F</v>
          </cell>
          <cell r="N16617">
            <v>1</v>
          </cell>
        </row>
        <row r="16618">
          <cell r="F16618" t="str">
            <v>CSNU6493250</v>
          </cell>
          <cell r="G16618" t="str">
            <v>GR-2018/02-0031</v>
          </cell>
          <cell r="H16618" t="str">
            <v>201711-S0121, 201709-S0030, 201711-S0089, 201801-S0014, 201801-S0024, 201711-S0110, 201708-S0005, 201711-S0055</v>
          </cell>
          <cell r="I16618" t="str">
            <v>F</v>
          </cell>
          <cell r="J16618">
            <v>169483.08</v>
          </cell>
          <cell r="K16618">
            <v>179652.06</v>
          </cell>
          <cell r="L16618">
            <v>179652.06</v>
          </cell>
          <cell r="M16618" t="str">
            <v>F</v>
          </cell>
          <cell r="N16618">
            <v>1</v>
          </cell>
        </row>
        <row r="16619">
          <cell r="F16619" t="str">
            <v>CSNU6493250</v>
          </cell>
          <cell r="G16619" t="str">
            <v>GR-2018/02-0030</v>
          </cell>
          <cell r="H16619" t="str">
            <v>201712-S0035, 201711-S0095, 201712-S0018, 201712-S0019, 201801-S0004, 201712-S0058</v>
          </cell>
          <cell r="I16619" t="str">
            <v>F</v>
          </cell>
          <cell r="J16619">
            <v>156787.45</v>
          </cell>
          <cell r="K16619">
            <v>166194.7</v>
          </cell>
          <cell r="L16619">
            <v>166194.7</v>
          </cell>
          <cell r="M16619" t="str">
            <v>F</v>
          </cell>
          <cell r="N16619">
            <v>1</v>
          </cell>
        </row>
        <row r="16620">
          <cell r="F16620" t="str">
            <v>CSNU6493250</v>
          </cell>
          <cell r="G16620" t="str">
            <v>GR-2018/02-0029</v>
          </cell>
          <cell r="H16620" t="str">
            <v>201712-S0072, 201712-S0022, 201712-S0083, 201712-S0053</v>
          </cell>
          <cell r="I16620" t="str">
            <v>F</v>
          </cell>
          <cell r="J16620">
            <v>38011.84</v>
          </cell>
          <cell r="K16620">
            <v>40292.55</v>
          </cell>
          <cell r="L16620">
            <v>40292.55</v>
          </cell>
          <cell r="M16620" t="str">
            <v>F</v>
          </cell>
          <cell r="N16620">
            <v>1</v>
          </cell>
        </row>
        <row r="16621">
          <cell r="F16621" t="str">
            <v>CSNU6493250</v>
          </cell>
          <cell r="G16621" t="str">
            <v>GR-2018/02-0027</v>
          </cell>
          <cell r="H16621" t="str">
            <v>201711-S0073, 201711-S0062</v>
          </cell>
          <cell r="I16621" t="str">
            <v>F</v>
          </cell>
          <cell r="J16621">
            <v>3790.82</v>
          </cell>
          <cell r="K16621">
            <v>4018.27</v>
          </cell>
          <cell r="L16621">
            <v>4018.27</v>
          </cell>
          <cell r="M16621" t="str">
            <v>F</v>
          </cell>
          <cell r="N16621">
            <v>1</v>
          </cell>
        </row>
        <row r="16622">
          <cell r="F16622" t="str">
            <v>CSNU6493250</v>
          </cell>
          <cell r="G16622" t="str">
            <v>GR-2018/02-0028</v>
          </cell>
          <cell r="H16622" t="str">
            <v>201711-S0125, 201703-S0001, 201711-S0072, 201711-S0053</v>
          </cell>
          <cell r="I16622" t="str">
            <v>F</v>
          </cell>
          <cell r="J16622">
            <v>21445.4</v>
          </cell>
          <cell r="K16622">
            <v>22732.12</v>
          </cell>
          <cell r="L16622">
            <v>22732.12</v>
          </cell>
          <cell r="M16622" t="str">
            <v>F</v>
          </cell>
          <cell r="N16622">
            <v>1</v>
          </cell>
        </row>
        <row r="16623">
          <cell r="F16623" t="str">
            <v>CSNU6493250</v>
          </cell>
          <cell r="G16623" t="str">
            <v>GR-2018/02-0026</v>
          </cell>
          <cell r="H16623" t="str">
            <v>201712-S0027</v>
          </cell>
          <cell r="I16623" t="str">
            <v>F</v>
          </cell>
          <cell r="J16623">
            <v>15529.8</v>
          </cell>
          <cell r="K16623">
            <v>16461.59</v>
          </cell>
          <cell r="L16623">
            <v>16461.59</v>
          </cell>
          <cell r="M16623" t="str">
            <v>F</v>
          </cell>
          <cell r="N16623">
            <v>1</v>
          </cell>
        </row>
        <row r="16624">
          <cell r="F16624" t="str">
            <v>CSNU6493250</v>
          </cell>
          <cell r="G16624" t="str">
            <v>GR-2018/02-0025</v>
          </cell>
          <cell r="H16624" t="str">
            <v>201712-S0030, 201712-S0041</v>
          </cell>
          <cell r="I16624" t="str">
            <v>F</v>
          </cell>
          <cell r="J16624">
            <v>6515.84</v>
          </cell>
          <cell r="K16624">
            <v>6906.79</v>
          </cell>
          <cell r="L16624">
            <v>6906.79</v>
          </cell>
          <cell r="M16624" t="str">
            <v>F</v>
          </cell>
          <cell r="N16624">
            <v>1</v>
          </cell>
        </row>
        <row r="16625">
          <cell r="F16625" t="str">
            <v>CNSU6493250</v>
          </cell>
          <cell r="G16625" t="str">
            <v>GR-2018/02-0024</v>
          </cell>
          <cell r="H16625" t="str">
            <v>201801-S0013</v>
          </cell>
          <cell r="I16625" t="str">
            <v>F</v>
          </cell>
          <cell r="J16625">
            <v>4040.04</v>
          </cell>
          <cell r="K16625">
            <v>4282.44</v>
          </cell>
          <cell r="L16625">
            <v>4282.44</v>
          </cell>
          <cell r="M16625" t="str">
            <v>F</v>
          </cell>
          <cell r="N16625">
            <v>1</v>
          </cell>
        </row>
        <row r="16626">
          <cell r="F16626" t="str">
            <v>GESU5096015</v>
          </cell>
          <cell r="G16626" t="str">
            <v>GR-2018/02-0023</v>
          </cell>
          <cell r="H16626" t="str">
            <v>201711-S0092, 201712-S0063, 201712-S0078, 201712-S0071, 201712-S0011, 201711-S0090</v>
          </cell>
          <cell r="I16626" t="str">
            <v>F</v>
          </cell>
          <cell r="J16626">
            <v>308441.88</v>
          </cell>
          <cell r="K16626">
            <v>326948.39</v>
          </cell>
          <cell r="L16626">
            <v>326948.39</v>
          </cell>
          <cell r="M16626" t="str">
            <v>F</v>
          </cell>
          <cell r="N16626">
            <v>1</v>
          </cell>
        </row>
        <row r="16627">
          <cell r="G16627" t="str">
            <v>GR-2018/01-0120</v>
          </cell>
        </row>
        <row r="16627">
          <cell r="I16627" t="str">
            <v>F</v>
          </cell>
          <cell r="J16627">
            <v>68.82</v>
          </cell>
          <cell r="K16627">
            <v>72.95</v>
          </cell>
          <cell r="L16627">
            <v>72.95</v>
          </cell>
          <cell r="M16627" t="str">
            <v>T</v>
          </cell>
          <cell r="N16627">
            <v>1</v>
          </cell>
        </row>
        <row r="16628">
          <cell r="G16628" t="str">
            <v>GR-2018/01-0121</v>
          </cell>
        </row>
        <row r="16628">
          <cell r="I16628" t="str">
            <v>F</v>
          </cell>
          <cell r="J16628">
            <v>66.09</v>
          </cell>
          <cell r="K16628">
            <v>70.06</v>
          </cell>
          <cell r="L16628">
            <v>70.06</v>
          </cell>
          <cell r="M16628" t="str">
            <v>T</v>
          </cell>
          <cell r="N16628">
            <v>1</v>
          </cell>
        </row>
        <row r="16629">
          <cell r="F16629" t="str">
            <v>GESU5096015</v>
          </cell>
          <cell r="G16629" t="str">
            <v>GR-2018/02-0022</v>
          </cell>
          <cell r="H16629" t="str">
            <v>201712-S0076</v>
          </cell>
          <cell r="I16629" t="str">
            <v>F</v>
          </cell>
          <cell r="J16629">
            <v>475.35</v>
          </cell>
          <cell r="K16629">
            <v>503.87</v>
          </cell>
          <cell r="L16629">
            <v>503.87</v>
          </cell>
          <cell r="M16629" t="str">
            <v>F</v>
          </cell>
          <cell r="N16629">
            <v>1</v>
          </cell>
        </row>
        <row r="16630">
          <cell r="F16630" t="str">
            <v>GESU5096015</v>
          </cell>
          <cell r="G16630" t="str">
            <v>GR-2018/02-0021</v>
          </cell>
          <cell r="H16630" t="str">
            <v>201712-S0003, 201712-S0059</v>
          </cell>
          <cell r="I16630" t="str">
            <v>F</v>
          </cell>
          <cell r="J16630">
            <v>10638</v>
          </cell>
          <cell r="K16630">
            <v>11276.28</v>
          </cell>
          <cell r="L16630">
            <v>11276.28</v>
          </cell>
          <cell r="M16630" t="str">
            <v>F</v>
          </cell>
          <cell r="N16630">
            <v>1</v>
          </cell>
        </row>
        <row r="16631">
          <cell r="F16631" t="str">
            <v>CSLU6045350</v>
          </cell>
          <cell r="G16631" t="str">
            <v>GR-2018/02-0020</v>
          </cell>
          <cell r="H16631" t="str">
            <v>201709-S0028</v>
          </cell>
          <cell r="I16631" t="str">
            <v>F</v>
          </cell>
          <cell r="J16631">
            <v>19641.7</v>
          </cell>
          <cell r="K16631">
            <v>20820.2</v>
          </cell>
          <cell r="L16631">
            <v>20820.2</v>
          </cell>
          <cell r="M16631" t="str">
            <v>F</v>
          </cell>
          <cell r="N16631">
            <v>1</v>
          </cell>
        </row>
        <row r="16632">
          <cell r="F16632" t="str">
            <v>CSLU6045350</v>
          </cell>
          <cell r="G16632" t="str">
            <v>GR-2018/02-0019</v>
          </cell>
          <cell r="H16632" t="str">
            <v>201712-S0064, 201709-S0043, 201712-S0052, 201710-S0073, 201709-S0025</v>
          </cell>
          <cell r="I16632" t="str">
            <v>F</v>
          </cell>
          <cell r="J16632">
            <v>109613.01</v>
          </cell>
          <cell r="K16632">
            <v>116189.79</v>
          </cell>
          <cell r="L16632">
            <v>116189.79</v>
          </cell>
          <cell r="M16632" t="str">
            <v>F</v>
          </cell>
          <cell r="N16632">
            <v>1</v>
          </cell>
        </row>
        <row r="16633">
          <cell r="F16633" t="str">
            <v>NEW MODEL</v>
          </cell>
          <cell r="G16633" t="str">
            <v>SPO-2018/05-0004</v>
          </cell>
        </row>
        <row r="16633">
          <cell r="I16633" t="str">
            <v>F</v>
          </cell>
          <cell r="J16633">
            <v>0</v>
          </cell>
          <cell r="K16633">
            <v>0</v>
          </cell>
          <cell r="L16633">
            <v>0</v>
          </cell>
          <cell r="M16633" t="str">
            <v>F</v>
          </cell>
          <cell r="N16633">
            <v>3</v>
          </cell>
        </row>
        <row r="16634">
          <cell r="G16634" t="str">
            <v>SPO-2018/05-0027</v>
          </cell>
        </row>
        <row r="16634">
          <cell r="I16634" t="str">
            <v>F</v>
          </cell>
          <cell r="J16634">
            <v>1652</v>
          </cell>
          <cell r="K16634">
            <v>1652</v>
          </cell>
          <cell r="L16634">
            <v>4956</v>
          </cell>
          <cell r="M16634" t="str">
            <v>F</v>
          </cell>
          <cell r="N16634">
            <v>3</v>
          </cell>
        </row>
        <row r="16635">
          <cell r="F16635" t="str">
            <v>SEGERA DO: 240022</v>
          </cell>
          <cell r="G16635" t="str">
            <v>GR-2018/01-0111</v>
          </cell>
        </row>
        <row r="16635">
          <cell r="I16635" t="str">
            <v>F</v>
          </cell>
          <cell r="J16635">
            <v>424.8</v>
          </cell>
          <cell r="K16635">
            <v>424.8</v>
          </cell>
          <cell r="L16635">
            <v>1816.74</v>
          </cell>
          <cell r="M16635" t="str">
            <v>F</v>
          </cell>
          <cell r="N16635">
            <v>4.2767</v>
          </cell>
        </row>
        <row r="16636">
          <cell r="F16636" t="str">
            <v>CAIU8831023</v>
          </cell>
          <cell r="G16636" t="str">
            <v>GR-2018/02-0015</v>
          </cell>
          <cell r="H16636" t="str">
            <v>POO201801005, 201801-S0026, 201801-S0001</v>
          </cell>
          <cell r="I16636" t="str">
            <v>F</v>
          </cell>
          <cell r="J16636">
            <v>11294.72</v>
          </cell>
          <cell r="K16636">
            <v>11972.4</v>
          </cell>
          <cell r="L16636">
            <v>11972.4</v>
          </cell>
          <cell r="M16636" t="str">
            <v>T</v>
          </cell>
          <cell r="N16636">
            <v>1</v>
          </cell>
        </row>
        <row r="16637">
          <cell r="G16637" t="str">
            <v>GR-2018/01-0122</v>
          </cell>
        </row>
        <row r="16637">
          <cell r="I16637" t="str">
            <v>F</v>
          </cell>
          <cell r="J16637">
            <v>1035.84</v>
          </cell>
          <cell r="K16637">
            <v>1097.99</v>
          </cell>
          <cell r="L16637">
            <v>1097.99</v>
          </cell>
          <cell r="M16637" t="str">
            <v>T</v>
          </cell>
          <cell r="N16637">
            <v>1</v>
          </cell>
        </row>
        <row r="16638">
          <cell r="G16638" t="str">
            <v>GR-2018/01-0110</v>
          </cell>
        </row>
        <row r="16638">
          <cell r="I16638" t="str">
            <v>F</v>
          </cell>
          <cell r="J16638">
            <v>11.24</v>
          </cell>
          <cell r="K16638">
            <v>11.91</v>
          </cell>
          <cell r="L16638">
            <v>11.91</v>
          </cell>
          <cell r="M16638" t="str">
            <v>T</v>
          </cell>
          <cell r="N16638">
            <v>1</v>
          </cell>
        </row>
        <row r="16639">
          <cell r="G16639" t="str">
            <v>GR-2018/01-0109</v>
          </cell>
        </row>
        <row r="16639">
          <cell r="I16639" t="str">
            <v>F</v>
          </cell>
          <cell r="J16639">
            <v>131.75</v>
          </cell>
          <cell r="K16639">
            <v>139.65</v>
          </cell>
          <cell r="L16639">
            <v>139.65</v>
          </cell>
          <cell r="M16639" t="str">
            <v>T</v>
          </cell>
          <cell r="N16639">
            <v>1</v>
          </cell>
        </row>
        <row r="16640">
          <cell r="I16640" t="str">
            <v>T</v>
          </cell>
          <cell r="J16640">
            <v>0</v>
          </cell>
          <cell r="K16640">
            <v>0</v>
          </cell>
          <cell r="L16640">
            <v>0</v>
          </cell>
          <cell r="M16640" t="str">
            <v>T</v>
          </cell>
          <cell r="N16640">
            <v>1</v>
          </cell>
        </row>
        <row r="16641">
          <cell r="G16641" t="str">
            <v>GR-2018/01-0108</v>
          </cell>
        </row>
        <row r="16641">
          <cell r="I16641" t="str">
            <v>F</v>
          </cell>
          <cell r="J16641">
            <v>1418.95</v>
          </cell>
          <cell r="K16641">
            <v>1504.09</v>
          </cell>
          <cell r="L16641">
            <v>1504.09</v>
          </cell>
          <cell r="M16641" t="str">
            <v>T</v>
          </cell>
          <cell r="N16641">
            <v>1</v>
          </cell>
        </row>
        <row r="16642">
          <cell r="G16642" t="str">
            <v>GR-2018/01-0107</v>
          </cell>
        </row>
        <row r="16642">
          <cell r="I16642" t="str">
            <v>F</v>
          </cell>
          <cell r="J16642">
            <v>2408.53</v>
          </cell>
          <cell r="K16642">
            <v>2553.04</v>
          </cell>
          <cell r="L16642">
            <v>2553.04</v>
          </cell>
          <cell r="M16642" t="str">
            <v>T</v>
          </cell>
          <cell r="N16642">
            <v>1</v>
          </cell>
        </row>
        <row r="16643">
          <cell r="G16643" t="str">
            <v>SPO-2018/04-0036, SPO-2018/02-0025</v>
          </cell>
        </row>
        <row r="16643">
          <cell r="I16643" t="str">
            <v>F</v>
          </cell>
          <cell r="J16643">
            <v>38680</v>
          </cell>
          <cell r="K16643">
            <v>38680</v>
          </cell>
          <cell r="L16643">
            <v>116040</v>
          </cell>
          <cell r="M16643" t="str">
            <v>F</v>
          </cell>
          <cell r="N16643">
            <v>3</v>
          </cell>
        </row>
        <row r="16644">
          <cell r="G16644" t="str">
            <v>SPO-2018/03-0091</v>
          </cell>
        </row>
        <row r="16644">
          <cell r="I16644" t="str">
            <v>F</v>
          </cell>
          <cell r="J16644">
            <v>58200</v>
          </cell>
          <cell r="K16644">
            <v>58200</v>
          </cell>
          <cell r="L16644">
            <v>174600</v>
          </cell>
          <cell r="M16644" t="str">
            <v>F</v>
          </cell>
          <cell r="N16644">
            <v>3</v>
          </cell>
        </row>
        <row r="16645">
          <cell r="G16645" t="str">
            <v>GR-2018/01-0106</v>
          </cell>
        </row>
        <row r="16645">
          <cell r="I16645" t="str">
            <v>F</v>
          </cell>
          <cell r="J16645">
            <v>1632.08</v>
          </cell>
          <cell r="K16645">
            <v>1730</v>
          </cell>
          <cell r="L16645">
            <v>1730</v>
          </cell>
          <cell r="M16645" t="str">
            <v>T</v>
          </cell>
          <cell r="N16645">
            <v>1</v>
          </cell>
        </row>
        <row r="16646">
          <cell r="G16646" t="str">
            <v>GR-2018/01-0104</v>
          </cell>
        </row>
        <row r="16646">
          <cell r="I16646" t="str">
            <v>F</v>
          </cell>
          <cell r="J16646">
            <v>1445.85</v>
          </cell>
          <cell r="K16646">
            <v>1532.6</v>
          </cell>
          <cell r="L16646">
            <v>1532.6</v>
          </cell>
          <cell r="M16646" t="str">
            <v>T</v>
          </cell>
          <cell r="N16646">
            <v>1</v>
          </cell>
        </row>
        <row r="16647">
          <cell r="G16647" t="str">
            <v>SPO-2018/02-0031, SPO-2018/05-0015, SPO-2018/07-0001, SPO-2018/06-0018, SPO-2018/04-0053, SPO-2018/03-0073, SPO-2018/07-0038</v>
          </cell>
        </row>
        <row r="16647">
          <cell r="I16647" t="str">
            <v>F</v>
          </cell>
          <cell r="J16647">
            <v>12787.08</v>
          </cell>
          <cell r="K16647">
            <v>12787.08</v>
          </cell>
          <cell r="L16647">
            <v>38361.24</v>
          </cell>
          <cell r="M16647" t="str">
            <v>F</v>
          </cell>
          <cell r="N16647">
            <v>3</v>
          </cell>
        </row>
        <row r="16648">
          <cell r="G16648" t="str">
            <v>GR-2018/01-0103</v>
          </cell>
        </row>
        <row r="16648">
          <cell r="I16648" t="str">
            <v>F</v>
          </cell>
          <cell r="J16648">
            <v>11.39</v>
          </cell>
          <cell r="K16648">
            <v>12.07</v>
          </cell>
          <cell r="L16648">
            <v>12.07</v>
          </cell>
          <cell r="M16648" t="str">
            <v>T</v>
          </cell>
          <cell r="N16648">
            <v>1</v>
          </cell>
        </row>
        <row r="16649">
          <cell r="G16649" t="str">
            <v>GR-2018/01-0102</v>
          </cell>
        </row>
        <row r="16649">
          <cell r="I16649" t="str">
            <v>F</v>
          </cell>
          <cell r="J16649">
            <v>196.6</v>
          </cell>
          <cell r="K16649">
            <v>208.4</v>
          </cell>
          <cell r="L16649">
            <v>208.4</v>
          </cell>
          <cell r="M16649" t="str">
            <v>T</v>
          </cell>
          <cell r="N16649">
            <v>1</v>
          </cell>
        </row>
        <row r="16650">
          <cell r="G16650" t="str">
            <v>GR-2018/01-0101</v>
          </cell>
        </row>
        <row r="16650">
          <cell r="I16650" t="str">
            <v>F</v>
          </cell>
          <cell r="J16650">
            <v>820.47</v>
          </cell>
          <cell r="K16650">
            <v>869.7</v>
          </cell>
          <cell r="L16650">
            <v>869.7</v>
          </cell>
          <cell r="M16650" t="str">
            <v>T</v>
          </cell>
          <cell r="N16650">
            <v>1</v>
          </cell>
        </row>
        <row r="16651">
          <cell r="G16651" t="str">
            <v>GR-2018/01-0100</v>
          </cell>
        </row>
        <row r="16651">
          <cell r="I16651" t="str">
            <v>F</v>
          </cell>
          <cell r="J16651">
            <v>3576.81</v>
          </cell>
          <cell r="K16651">
            <v>3791.42</v>
          </cell>
          <cell r="L16651">
            <v>3791.42</v>
          </cell>
          <cell r="M16651" t="str">
            <v>T</v>
          </cell>
          <cell r="N16651">
            <v>1</v>
          </cell>
        </row>
        <row r="16652">
          <cell r="G16652" t="str">
            <v>SPO-2018/03-0075, SPO-2018/06-0030, SPO-2018/04-0088</v>
          </cell>
        </row>
        <row r="16652">
          <cell r="I16652" t="str">
            <v>F</v>
          </cell>
          <cell r="J16652">
            <v>7952.7</v>
          </cell>
          <cell r="K16652">
            <v>7952.7</v>
          </cell>
          <cell r="L16652">
            <v>23858.1</v>
          </cell>
          <cell r="M16652" t="str">
            <v>F</v>
          </cell>
          <cell r="N16652">
            <v>3</v>
          </cell>
        </row>
        <row r="16653">
          <cell r="G16653" t="str">
            <v>SPO-2018/04-0017</v>
          </cell>
        </row>
        <row r="16653">
          <cell r="I16653" t="str">
            <v>F</v>
          </cell>
          <cell r="J16653">
            <v>5830</v>
          </cell>
          <cell r="K16653">
            <v>5830</v>
          </cell>
          <cell r="L16653">
            <v>17490</v>
          </cell>
          <cell r="M16653" t="str">
            <v>F</v>
          </cell>
          <cell r="N16653">
            <v>3</v>
          </cell>
        </row>
        <row r="16654">
          <cell r="G16654" t="str">
            <v>GR-2018/01-0099</v>
          </cell>
        </row>
        <row r="16654">
          <cell r="I16654" t="str">
            <v>F</v>
          </cell>
          <cell r="J16654">
            <v>541.42</v>
          </cell>
          <cell r="K16654">
            <v>573.9</v>
          </cell>
          <cell r="L16654">
            <v>573.9</v>
          </cell>
          <cell r="M16654" t="str">
            <v>T</v>
          </cell>
          <cell r="N16654">
            <v>1</v>
          </cell>
        </row>
        <row r="16655">
          <cell r="G16655" t="str">
            <v>SPO-2018/04-0036</v>
          </cell>
        </row>
        <row r="16655">
          <cell r="I16655" t="str">
            <v>F</v>
          </cell>
          <cell r="J16655">
            <v>8365</v>
          </cell>
          <cell r="K16655">
            <v>8365</v>
          </cell>
          <cell r="L16655">
            <v>25095</v>
          </cell>
          <cell r="M16655" t="str">
            <v>F</v>
          </cell>
          <cell r="N16655">
            <v>3</v>
          </cell>
        </row>
        <row r="16656">
          <cell r="G16656" t="str">
            <v>SPO-2018/01-0120, SPO-2018/05-0023, SPO-2018/06-0039</v>
          </cell>
        </row>
        <row r="16656">
          <cell r="I16656" t="str">
            <v>F</v>
          </cell>
          <cell r="J16656">
            <v>22923.5</v>
          </cell>
          <cell r="K16656">
            <v>22923.5</v>
          </cell>
          <cell r="L16656">
            <v>68770.5</v>
          </cell>
          <cell r="M16656" t="str">
            <v>F</v>
          </cell>
          <cell r="N16656">
            <v>3</v>
          </cell>
        </row>
        <row r="16657">
          <cell r="G16657" t="str">
            <v>SPO-2018/05-0023</v>
          </cell>
        </row>
        <row r="16657">
          <cell r="I16657" t="str">
            <v>F</v>
          </cell>
          <cell r="J16657">
            <v>14953.4</v>
          </cell>
          <cell r="K16657">
            <v>14953.4</v>
          </cell>
          <cell r="L16657">
            <v>44860.2</v>
          </cell>
          <cell r="M16657" t="str">
            <v>F</v>
          </cell>
          <cell r="N16657">
            <v>3</v>
          </cell>
        </row>
        <row r="16658">
          <cell r="G16658" t="str">
            <v>GR-2018/01-0094</v>
          </cell>
        </row>
        <row r="16658">
          <cell r="I16658" t="str">
            <v>F</v>
          </cell>
          <cell r="J16658">
            <v>134.24</v>
          </cell>
          <cell r="K16658">
            <v>142.29</v>
          </cell>
          <cell r="L16658">
            <v>142.29</v>
          </cell>
          <cell r="M16658" t="str">
            <v>T</v>
          </cell>
          <cell r="N16658">
            <v>1</v>
          </cell>
        </row>
        <row r="16659">
          <cell r="G16659" t="str">
            <v>GR-2018/01-0090</v>
          </cell>
        </row>
        <row r="16659">
          <cell r="I16659" t="str">
            <v>F</v>
          </cell>
          <cell r="J16659">
            <v>296.89</v>
          </cell>
          <cell r="K16659">
            <v>314.7</v>
          </cell>
          <cell r="L16659">
            <v>314.7</v>
          </cell>
          <cell r="M16659" t="str">
            <v>T</v>
          </cell>
          <cell r="N16659">
            <v>1</v>
          </cell>
        </row>
        <row r="16660">
          <cell r="G16660" t="str">
            <v>SPO-2018/03-0066</v>
          </cell>
        </row>
        <row r="16660">
          <cell r="I16660" t="str">
            <v>F</v>
          </cell>
          <cell r="J16660">
            <v>1165</v>
          </cell>
          <cell r="K16660">
            <v>1165</v>
          </cell>
          <cell r="L16660">
            <v>3495</v>
          </cell>
          <cell r="M16660" t="str">
            <v>F</v>
          </cell>
          <cell r="N16660">
            <v>3</v>
          </cell>
        </row>
        <row r="16661">
          <cell r="G16661" t="str">
            <v>GR-2018/01-0091</v>
          </cell>
        </row>
        <row r="16661">
          <cell r="I16661" t="str">
            <v>F</v>
          </cell>
          <cell r="J16661">
            <v>1213.21</v>
          </cell>
          <cell r="K16661">
            <v>1286</v>
          </cell>
          <cell r="L16661">
            <v>1286</v>
          </cell>
          <cell r="M16661" t="str">
            <v>T</v>
          </cell>
          <cell r="N16661">
            <v>1</v>
          </cell>
        </row>
        <row r="16662">
          <cell r="F16662" t="str">
            <v>CAIU7850559(JASA)</v>
          </cell>
          <cell r="G16662" t="str">
            <v>GR-2018/04-0017, GR-2018/04-0041, GR-2018/02-0045</v>
          </cell>
          <cell r="H16662" t="str">
            <v>201711-S0019, 201712-S0020, 201712-S0067, 201712-S0048, POO201712004, 201708-S0071, 201606-S0003</v>
          </cell>
          <cell r="I16662" t="str">
            <v>F</v>
          </cell>
          <cell r="J16662">
            <v>31958.2</v>
          </cell>
          <cell r="K16662">
            <v>31958.2</v>
          </cell>
          <cell r="L16662">
            <v>125276.14</v>
          </cell>
          <cell r="M16662" t="str">
            <v>F</v>
          </cell>
          <cell r="N16662">
            <v>3.92</v>
          </cell>
        </row>
        <row r="16663">
          <cell r="F16663" t="str">
            <v>CAIU7850625(JASA)</v>
          </cell>
          <cell r="G16663" t="str">
            <v>GR-2018/02-0044</v>
          </cell>
          <cell r="H16663" t="str">
            <v>201712-S0033, 201710-S0003</v>
          </cell>
          <cell r="I16663" t="str">
            <v>F</v>
          </cell>
          <cell r="J16663">
            <v>27818</v>
          </cell>
          <cell r="K16663">
            <v>27818</v>
          </cell>
          <cell r="L16663">
            <v>109046.56</v>
          </cell>
          <cell r="M16663" t="str">
            <v>F</v>
          </cell>
          <cell r="N16663">
            <v>3.92</v>
          </cell>
        </row>
        <row r="16664">
          <cell r="F16664" t="str">
            <v>TCNU2607128(JASA)</v>
          </cell>
          <cell r="G16664" t="str">
            <v>GR-2018/04-0036, GR-2018/02-0058</v>
          </cell>
        </row>
        <row r="16664">
          <cell r="I16664" t="str">
            <v>F</v>
          </cell>
          <cell r="J16664">
            <v>5477.5</v>
          </cell>
          <cell r="K16664">
            <v>5477.5</v>
          </cell>
          <cell r="L16664">
            <v>16432.5</v>
          </cell>
          <cell r="M16664" t="str">
            <v>F</v>
          </cell>
          <cell r="N16664">
            <v>3</v>
          </cell>
        </row>
        <row r="16665">
          <cell r="F16665" t="str">
            <v>TCNU2607128(JASA)</v>
          </cell>
          <cell r="G16665" t="str">
            <v>GR-2018/02-0008, GR-2018/02-0037</v>
          </cell>
          <cell r="H16665" t="str">
            <v>201712-S0036, 201712-S0053, 201708-S0064, 201711-S0029, 201712-S0007</v>
          </cell>
          <cell r="I16665" t="str">
            <v>F</v>
          </cell>
          <cell r="J16665">
            <v>18425.97</v>
          </cell>
          <cell r="K16665">
            <v>18425.97</v>
          </cell>
          <cell r="L16665">
            <v>55277.91</v>
          </cell>
          <cell r="M16665" t="str">
            <v>F</v>
          </cell>
          <cell r="N16665">
            <v>3</v>
          </cell>
        </row>
        <row r="16666">
          <cell r="F16666" t="str">
            <v>TCNU2607128(JASA)</v>
          </cell>
          <cell r="G16666" t="str">
            <v>GR-2018/02-0036, GR-2018/02-0007</v>
          </cell>
          <cell r="H16666" t="str">
            <v>201711-S0062, 201711-S0073</v>
          </cell>
          <cell r="I16666" t="str">
            <v>F</v>
          </cell>
          <cell r="J16666">
            <v>4054.83</v>
          </cell>
          <cell r="K16666">
            <v>4054.83</v>
          </cell>
          <cell r="L16666">
            <v>12164.49</v>
          </cell>
          <cell r="M16666" t="str">
            <v>F</v>
          </cell>
          <cell r="N16666">
            <v>3</v>
          </cell>
        </row>
        <row r="16667">
          <cell r="G16667" t="str">
            <v>GR-2018/01-0098</v>
          </cell>
        </row>
        <row r="16667">
          <cell r="I16667" t="str">
            <v>F</v>
          </cell>
          <cell r="J16667">
            <v>7118.87</v>
          </cell>
          <cell r="K16667">
            <v>7546</v>
          </cell>
          <cell r="L16667">
            <v>7546</v>
          </cell>
          <cell r="M16667" t="str">
            <v>T</v>
          </cell>
          <cell r="N16667">
            <v>1</v>
          </cell>
        </row>
        <row r="16668">
          <cell r="G16668" t="str">
            <v>GR-2018/01-0089</v>
          </cell>
        </row>
        <row r="16668">
          <cell r="I16668" t="str">
            <v>F</v>
          </cell>
          <cell r="J16668">
            <v>548.26</v>
          </cell>
          <cell r="K16668">
            <v>581.16</v>
          </cell>
          <cell r="L16668">
            <v>581.16</v>
          </cell>
          <cell r="M16668" t="str">
            <v>T</v>
          </cell>
          <cell r="N16668">
            <v>1</v>
          </cell>
        </row>
        <row r="16669">
          <cell r="F16669" t="str">
            <v>TCNU2607128(JASA)</v>
          </cell>
          <cell r="G16669" t="str">
            <v>GR-2018/02-0006</v>
          </cell>
          <cell r="H16669" t="str">
            <v>201712-S0016, 201711-S0045, 201711-S0057</v>
          </cell>
          <cell r="I16669" t="str">
            <v>F</v>
          </cell>
          <cell r="J16669">
            <v>5593.5</v>
          </cell>
          <cell r="K16669">
            <v>5593.5</v>
          </cell>
          <cell r="L16669">
            <v>16780.5</v>
          </cell>
          <cell r="M16669" t="str">
            <v>F</v>
          </cell>
          <cell r="N16669">
            <v>3</v>
          </cell>
        </row>
        <row r="16670">
          <cell r="G16670" t="str">
            <v>GR-2018/01-0087</v>
          </cell>
        </row>
        <row r="16670">
          <cell r="I16670" t="str">
            <v>F</v>
          </cell>
          <cell r="J16670">
            <v>2133.99</v>
          </cell>
          <cell r="K16670">
            <v>2262.03</v>
          </cell>
          <cell r="L16670">
            <v>2262.03</v>
          </cell>
          <cell r="M16670" t="str">
            <v>T</v>
          </cell>
          <cell r="N16670">
            <v>1</v>
          </cell>
        </row>
        <row r="16671">
          <cell r="G16671" t="str">
            <v>GR-2018/01-0088</v>
          </cell>
        </row>
        <row r="16671">
          <cell r="I16671" t="str">
            <v>F</v>
          </cell>
          <cell r="J16671">
            <v>221.25</v>
          </cell>
          <cell r="K16671">
            <v>234.52</v>
          </cell>
          <cell r="L16671">
            <v>234.52</v>
          </cell>
          <cell r="M16671" t="str">
            <v>T</v>
          </cell>
          <cell r="N16671">
            <v>1</v>
          </cell>
        </row>
        <row r="16672">
          <cell r="G16672" t="str">
            <v>GR-2018/01-0092</v>
          </cell>
        </row>
        <row r="16672">
          <cell r="I16672" t="str">
            <v>F</v>
          </cell>
          <cell r="J16672">
            <v>2940.17</v>
          </cell>
          <cell r="K16672">
            <v>3116.58</v>
          </cell>
          <cell r="L16672">
            <v>3116.58</v>
          </cell>
          <cell r="M16672" t="str">
            <v>T</v>
          </cell>
          <cell r="N16672">
            <v>1</v>
          </cell>
        </row>
        <row r="16673">
          <cell r="G16673" t="str">
            <v>GR-2018/01-0097</v>
          </cell>
        </row>
        <row r="16673">
          <cell r="I16673" t="str">
            <v>F</v>
          </cell>
          <cell r="J16673">
            <v>324.53</v>
          </cell>
          <cell r="K16673">
            <v>344</v>
          </cell>
          <cell r="L16673">
            <v>344</v>
          </cell>
          <cell r="M16673" t="str">
            <v>T</v>
          </cell>
          <cell r="N16673">
            <v>1</v>
          </cell>
        </row>
        <row r="16674">
          <cell r="G16674" t="str">
            <v>GR-2018/01-0136</v>
          </cell>
        </row>
        <row r="16674">
          <cell r="I16674" t="str">
            <v>F</v>
          </cell>
          <cell r="J16674">
            <v>360</v>
          </cell>
          <cell r="K16674">
            <v>381.6</v>
          </cell>
          <cell r="L16674">
            <v>381.6</v>
          </cell>
          <cell r="M16674" t="str">
            <v>F</v>
          </cell>
          <cell r="N16674">
            <v>1</v>
          </cell>
        </row>
        <row r="16675">
          <cell r="G16675" t="str">
            <v>GR-2018/01-0117</v>
          </cell>
        </row>
        <row r="16675">
          <cell r="I16675" t="str">
            <v>F</v>
          </cell>
          <cell r="J16675">
            <v>218.4</v>
          </cell>
          <cell r="K16675">
            <v>231.5</v>
          </cell>
          <cell r="L16675">
            <v>231.5</v>
          </cell>
          <cell r="M16675" t="str">
            <v>F</v>
          </cell>
          <cell r="N16675">
            <v>1</v>
          </cell>
        </row>
        <row r="16676">
          <cell r="G16676" t="str">
            <v>GR-2018/01-0136</v>
          </cell>
        </row>
        <row r="16676">
          <cell r="I16676" t="str">
            <v>F</v>
          </cell>
          <cell r="J16676">
            <v>80</v>
          </cell>
          <cell r="K16676">
            <v>84.8</v>
          </cell>
          <cell r="L16676">
            <v>84.8</v>
          </cell>
          <cell r="M16676" t="str">
            <v>F</v>
          </cell>
          <cell r="N16676">
            <v>1</v>
          </cell>
        </row>
        <row r="16677">
          <cell r="F16677" t="str">
            <v>HJCU1906693</v>
          </cell>
          <cell r="G16677" t="str">
            <v>GR-2018/02-0003</v>
          </cell>
          <cell r="H16677" t="str">
            <v>201712-S0029, 201711-S0124</v>
          </cell>
          <cell r="I16677" t="str">
            <v>F</v>
          </cell>
          <cell r="J16677">
            <v>28264.1</v>
          </cell>
          <cell r="K16677">
            <v>28264.1</v>
          </cell>
          <cell r="L16677">
            <v>84792.3</v>
          </cell>
          <cell r="M16677" t="str">
            <v>F</v>
          </cell>
          <cell r="N16677">
            <v>3</v>
          </cell>
        </row>
        <row r="16678">
          <cell r="G16678" t="str">
            <v>GR-2018/01-0093</v>
          </cell>
        </row>
        <row r="16678">
          <cell r="I16678" t="str">
            <v>F</v>
          </cell>
          <cell r="J16678">
            <v>3012.79</v>
          </cell>
          <cell r="K16678">
            <v>3193.56</v>
          </cell>
          <cell r="L16678">
            <v>3193.56</v>
          </cell>
          <cell r="M16678" t="str">
            <v>T</v>
          </cell>
          <cell r="N16678">
            <v>1</v>
          </cell>
        </row>
        <row r="16679">
          <cell r="I16679" t="str">
            <v>T</v>
          </cell>
          <cell r="J16679">
            <v>3680</v>
          </cell>
          <cell r="K16679">
            <v>3680</v>
          </cell>
          <cell r="L16679">
            <v>11040</v>
          </cell>
          <cell r="M16679" t="str">
            <v>F</v>
          </cell>
          <cell r="N16679">
            <v>3</v>
          </cell>
        </row>
        <row r="16680">
          <cell r="G16680" t="str">
            <v>GR-2018/01-0066</v>
          </cell>
        </row>
        <row r="16680">
          <cell r="I16680" t="str">
            <v>F</v>
          </cell>
          <cell r="J16680">
            <v>600.67</v>
          </cell>
          <cell r="K16680">
            <v>636.71</v>
          </cell>
          <cell r="L16680">
            <v>636.71</v>
          </cell>
          <cell r="M16680" t="str">
            <v>T</v>
          </cell>
          <cell r="N16680">
            <v>1</v>
          </cell>
        </row>
        <row r="16681">
          <cell r="F16681" t="str">
            <v>RFCU5131518</v>
          </cell>
          <cell r="G16681" t="str">
            <v>GR-2018/01-0130</v>
          </cell>
          <cell r="H16681" t="str">
            <v>201711-S0120, 201711-S0071, 201707-S0037, POO201712001, 201710-S0010, 201712-S0075</v>
          </cell>
          <cell r="I16681" t="str">
            <v>F</v>
          </cell>
          <cell r="J16681">
            <v>23464.86</v>
          </cell>
          <cell r="K16681">
            <v>23464.86</v>
          </cell>
          <cell r="L16681">
            <v>70394.58</v>
          </cell>
          <cell r="M16681" t="str">
            <v>F</v>
          </cell>
          <cell r="N16681">
            <v>3</v>
          </cell>
        </row>
        <row r="16682">
          <cell r="F16682" t="str">
            <v>TCNU8672537</v>
          </cell>
          <cell r="G16682" t="str">
            <v>GR-2018/02-0039</v>
          </cell>
          <cell r="H16682" t="str">
            <v>201711-S0054, 201712-S0061, 201711-S0005</v>
          </cell>
          <cell r="I16682" t="str">
            <v>F</v>
          </cell>
          <cell r="J16682">
            <v>31322.41</v>
          </cell>
          <cell r="K16682">
            <v>33201.75</v>
          </cell>
          <cell r="L16682">
            <v>33201.75</v>
          </cell>
          <cell r="M16682" t="str">
            <v>T</v>
          </cell>
          <cell r="N16682">
            <v>1</v>
          </cell>
        </row>
        <row r="16683">
          <cell r="F16683" t="str">
            <v>SEGU4802596</v>
          </cell>
          <cell r="G16683" t="str">
            <v>GR-2018/04-0015, GR-2018/02-0051, GR-2018/04-0038, GR-2018/03-0032</v>
          </cell>
          <cell r="H16683" t="str">
            <v>201712-S0034, 201711-S0115, 201711-S0123, 201711-S0064, 201801-S0026, POO201712002, 201801-S0007, POO201801001</v>
          </cell>
          <cell r="I16683" t="str">
            <v>F</v>
          </cell>
          <cell r="J16683">
            <v>24440.37</v>
          </cell>
          <cell r="K16683">
            <v>24440.37</v>
          </cell>
          <cell r="L16683">
            <v>73321.11</v>
          </cell>
          <cell r="M16683" t="str">
            <v>F</v>
          </cell>
          <cell r="N16683">
            <v>3</v>
          </cell>
        </row>
        <row r="16684">
          <cell r="F16684" t="str">
            <v>FCIU7136513</v>
          </cell>
          <cell r="G16684" t="str">
            <v>GR-2018/04-0039, GR-2018/02-0056, GR-2018/04-0018</v>
          </cell>
          <cell r="H16684" t="str">
            <v>201710-S0052, 201708-S0058</v>
          </cell>
          <cell r="I16684" t="str">
            <v>F</v>
          </cell>
          <cell r="J16684">
            <v>22491.79</v>
          </cell>
          <cell r="K16684">
            <v>22491.79</v>
          </cell>
          <cell r="L16684">
            <v>67475.37</v>
          </cell>
          <cell r="M16684" t="str">
            <v>F</v>
          </cell>
          <cell r="N16684">
            <v>3</v>
          </cell>
        </row>
        <row r="16685">
          <cell r="G16685" t="str">
            <v>SPO-2018/03-0079</v>
          </cell>
        </row>
        <row r="16685">
          <cell r="I16685" t="str">
            <v>F</v>
          </cell>
          <cell r="J16685">
            <v>9180</v>
          </cell>
          <cell r="K16685">
            <v>9180</v>
          </cell>
          <cell r="L16685">
            <v>27540</v>
          </cell>
          <cell r="M16685" t="str">
            <v>F</v>
          </cell>
          <cell r="N16685">
            <v>3</v>
          </cell>
        </row>
        <row r="16686">
          <cell r="G16686" t="str">
            <v>GR-2018/01-0080</v>
          </cell>
        </row>
        <row r="16686">
          <cell r="I16686" t="str">
            <v>F</v>
          </cell>
          <cell r="J16686">
            <v>124.91</v>
          </cell>
          <cell r="K16686">
            <v>132.4</v>
          </cell>
          <cell r="L16686">
            <v>132.4</v>
          </cell>
          <cell r="M16686" t="str">
            <v>T</v>
          </cell>
          <cell r="N16686">
            <v>1</v>
          </cell>
        </row>
        <row r="16687">
          <cell r="I16687" t="str">
            <v>T</v>
          </cell>
          <cell r="J16687">
            <v>0</v>
          </cell>
          <cell r="K16687">
            <v>0</v>
          </cell>
          <cell r="L16687">
            <v>0</v>
          </cell>
          <cell r="M16687" t="str">
            <v>F</v>
          </cell>
          <cell r="N16687">
            <v>3</v>
          </cell>
        </row>
        <row r="16688">
          <cell r="G16688" t="str">
            <v>GR-2018/01-0105</v>
          </cell>
        </row>
        <row r="16688">
          <cell r="I16688" t="str">
            <v>F</v>
          </cell>
          <cell r="J16688">
            <v>49.47</v>
          </cell>
          <cell r="K16688">
            <v>52.44</v>
          </cell>
          <cell r="L16688">
            <v>52.44</v>
          </cell>
          <cell r="M16688" t="str">
            <v>T</v>
          </cell>
          <cell r="N16688">
            <v>1</v>
          </cell>
        </row>
        <row r="16689">
          <cell r="G16689" t="str">
            <v>GR-2018/01-0061</v>
          </cell>
        </row>
        <row r="16689">
          <cell r="I16689" t="str">
            <v>F</v>
          </cell>
          <cell r="J16689">
            <v>367.58</v>
          </cell>
          <cell r="K16689">
            <v>389.63</v>
          </cell>
          <cell r="L16689">
            <v>389.63</v>
          </cell>
          <cell r="M16689" t="str">
            <v>T</v>
          </cell>
          <cell r="N16689">
            <v>1</v>
          </cell>
        </row>
        <row r="16690">
          <cell r="G16690" t="str">
            <v>GR-2018/01-0065</v>
          </cell>
        </row>
        <row r="16690">
          <cell r="I16690" t="str">
            <v>F</v>
          </cell>
          <cell r="J16690">
            <v>1213.21</v>
          </cell>
          <cell r="K16690">
            <v>1286</v>
          </cell>
          <cell r="L16690">
            <v>1286</v>
          </cell>
          <cell r="M16690" t="str">
            <v>T</v>
          </cell>
          <cell r="N16690">
            <v>1</v>
          </cell>
        </row>
        <row r="16691">
          <cell r="G16691" t="str">
            <v>GR-2018/01-0064</v>
          </cell>
        </row>
        <row r="16691">
          <cell r="I16691" t="str">
            <v>F</v>
          </cell>
          <cell r="J16691">
            <v>185.32</v>
          </cell>
          <cell r="K16691">
            <v>196.44</v>
          </cell>
          <cell r="L16691">
            <v>196.44</v>
          </cell>
          <cell r="M16691" t="str">
            <v>T</v>
          </cell>
          <cell r="N16691">
            <v>1</v>
          </cell>
        </row>
        <row r="16692">
          <cell r="G16692" t="str">
            <v>GR-2018/01-0063</v>
          </cell>
        </row>
        <row r="16692">
          <cell r="I16692" t="str">
            <v>F</v>
          </cell>
          <cell r="J16692">
            <v>702.93</v>
          </cell>
          <cell r="K16692">
            <v>745.11</v>
          </cell>
          <cell r="L16692">
            <v>745.11</v>
          </cell>
          <cell r="M16692" t="str">
            <v>T</v>
          </cell>
          <cell r="N16692">
            <v>1</v>
          </cell>
        </row>
        <row r="16693">
          <cell r="F16693" t="str">
            <v>TLLU4660797</v>
          </cell>
          <cell r="G16693" t="str">
            <v>GR-2018/01-0123</v>
          </cell>
          <cell r="H16693" t="str">
            <v>201710-S0032, 201707-S0084, 201711-S0066, 201711-S0128, 201711-S0098, 201711-S0037, 201711-S0097, 201711-S0085, 201711-S0052, 201711-S0084, 201712-S0021</v>
          </cell>
          <cell r="I16693" t="str">
            <v>F</v>
          </cell>
          <cell r="J16693">
            <v>152634.3</v>
          </cell>
          <cell r="K16693">
            <v>161792.36</v>
          </cell>
          <cell r="L16693">
            <v>161792.36</v>
          </cell>
          <cell r="M16693" t="str">
            <v>F</v>
          </cell>
          <cell r="N16693">
            <v>1</v>
          </cell>
        </row>
        <row r="16694">
          <cell r="F16694" t="str">
            <v>TLLU4660797</v>
          </cell>
          <cell r="G16694" t="str">
            <v>GR-2018/01-0124</v>
          </cell>
          <cell r="H16694" t="str">
            <v>201711-S0092, 201712-S0078</v>
          </cell>
          <cell r="I16694" t="str">
            <v>F</v>
          </cell>
          <cell r="J16694">
            <v>12826.88</v>
          </cell>
          <cell r="K16694">
            <v>13596.49</v>
          </cell>
          <cell r="L16694">
            <v>13596.49</v>
          </cell>
          <cell r="M16694" t="str">
            <v>F</v>
          </cell>
          <cell r="N16694">
            <v>1</v>
          </cell>
        </row>
        <row r="16695">
          <cell r="G16695" t="str">
            <v>GR-2018/01-0062</v>
          </cell>
        </row>
        <row r="16695">
          <cell r="I16695" t="str">
            <v>F</v>
          </cell>
          <cell r="J16695">
            <v>705.04</v>
          </cell>
          <cell r="K16695">
            <v>747.34</v>
          </cell>
          <cell r="L16695">
            <v>747.34</v>
          </cell>
          <cell r="M16695" t="str">
            <v>T</v>
          </cell>
          <cell r="N16695">
            <v>1</v>
          </cell>
        </row>
        <row r="16696">
          <cell r="G16696" t="str">
            <v>SPO-2018/03-0070, SPO-2018/02-0039</v>
          </cell>
        </row>
        <row r="16696">
          <cell r="I16696" t="str">
            <v>F</v>
          </cell>
          <cell r="J16696">
            <v>27614.5</v>
          </cell>
          <cell r="K16696">
            <v>27614.5</v>
          </cell>
          <cell r="L16696">
            <v>82843.5</v>
          </cell>
          <cell r="M16696" t="str">
            <v>F</v>
          </cell>
          <cell r="N16696">
            <v>3</v>
          </cell>
        </row>
        <row r="16697">
          <cell r="I16697" t="str">
            <v>T</v>
          </cell>
          <cell r="J16697">
            <v>27614.5</v>
          </cell>
          <cell r="K16697">
            <v>27614.5</v>
          </cell>
          <cell r="L16697">
            <v>82843.5</v>
          </cell>
          <cell r="M16697" t="str">
            <v>F</v>
          </cell>
          <cell r="N16697">
            <v>3</v>
          </cell>
        </row>
        <row r="16698">
          <cell r="G16698" t="str">
            <v>GR-2018/01-0134</v>
          </cell>
        </row>
        <row r="16698">
          <cell r="I16698" t="str">
            <v>F</v>
          </cell>
          <cell r="J16698">
            <v>737.1</v>
          </cell>
          <cell r="K16698">
            <v>781.33</v>
          </cell>
          <cell r="L16698">
            <v>781.33</v>
          </cell>
          <cell r="M16698" t="str">
            <v>F</v>
          </cell>
          <cell r="N16698">
            <v>1</v>
          </cell>
        </row>
        <row r="16699">
          <cell r="G16699" t="str">
            <v>GR-2018/01-0059</v>
          </cell>
        </row>
        <row r="16699">
          <cell r="I16699" t="str">
            <v>F</v>
          </cell>
          <cell r="J16699">
            <v>282.47</v>
          </cell>
          <cell r="K16699">
            <v>299.42</v>
          </cell>
          <cell r="L16699">
            <v>299.42</v>
          </cell>
          <cell r="M16699" t="str">
            <v>T</v>
          </cell>
          <cell r="N16699">
            <v>1</v>
          </cell>
        </row>
        <row r="16700">
          <cell r="G16700" t="str">
            <v>GR-2018/01-0134</v>
          </cell>
        </row>
        <row r="16700">
          <cell r="I16700" t="str">
            <v>F</v>
          </cell>
          <cell r="J16700">
            <v>37.8</v>
          </cell>
          <cell r="K16700">
            <v>40.07</v>
          </cell>
          <cell r="L16700">
            <v>40.07</v>
          </cell>
          <cell r="M16700" t="str">
            <v>F</v>
          </cell>
          <cell r="N16700">
            <v>1</v>
          </cell>
        </row>
        <row r="16701">
          <cell r="G16701" t="str">
            <v>SPO-2018/02-0040</v>
          </cell>
        </row>
        <row r="16701">
          <cell r="I16701" t="str">
            <v>F</v>
          </cell>
          <cell r="J16701">
            <v>761.92</v>
          </cell>
          <cell r="K16701">
            <v>761.92</v>
          </cell>
          <cell r="L16701">
            <v>2285.76</v>
          </cell>
          <cell r="M16701" t="str">
            <v>F</v>
          </cell>
          <cell r="N16701">
            <v>3</v>
          </cell>
        </row>
        <row r="16702">
          <cell r="G16702" t="str">
            <v>SPO-2018/02-0031, SPO-2018/01-0104, SPO-2018/01-0067, SPO-2018/02-0033</v>
          </cell>
        </row>
        <row r="16702">
          <cell r="I16702" t="str">
            <v>F</v>
          </cell>
          <cell r="J16702">
            <v>1253.85</v>
          </cell>
          <cell r="K16702">
            <v>1253.85</v>
          </cell>
          <cell r="L16702">
            <v>3761.55</v>
          </cell>
          <cell r="M16702" t="str">
            <v>F</v>
          </cell>
          <cell r="N16702">
            <v>3</v>
          </cell>
        </row>
        <row r="16703">
          <cell r="G16703" t="str">
            <v>GR-2018/01-0096</v>
          </cell>
        </row>
        <row r="16703">
          <cell r="I16703" t="str">
            <v>F</v>
          </cell>
          <cell r="J16703">
            <v>15299.28</v>
          </cell>
          <cell r="K16703">
            <v>16217.24</v>
          </cell>
          <cell r="L16703">
            <v>16217.24</v>
          </cell>
          <cell r="M16703" t="str">
            <v>T</v>
          </cell>
          <cell r="N16703">
            <v>1</v>
          </cell>
        </row>
        <row r="16704">
          <cell r="G16704" t="str">
            <v>GR-2018/01-0048</v>
          </cell>
        </row>
        <row r="16704">
          <cell r="I16704" t="str">
            <v>F</v>
          </cell>
          <cell r="J16704">
            <v>54.58</v>
          </cell>
          <cell r="K16704">
            <v>57.86</v>
          </cell>
          <cell r="L16704">
            <v>57.86</v>
          </cell>
          <cell r="M16704" t="str">
            <v>T</v>
          </cell>
          <cell r="N16704">
            <v>1</v>
          </cell>
        </row>
        <row r="16705">
          <cell r="G16705" t="str">
            <v>SPO-2018/10-0003</v>
          </cell>
        </row>
        <row r="16705">
          <cell r="I16705" t="str">
            <v>F</v>
          </cell>
          <cell r="J16705">
            <v>943.5</v>
          </cell>
          <cell r="K16705">
            <v>943.5</v>
          </cell>
          <cell r="L16705">
            <v>2830.5</v>
          </cell>
          <cell r="M16705" t="str">
            <v>F</v>
          </cell>
          <cell r="N16705">
            <v>3</v>
          </cell>
        </row>
        <row r="16706">
          <cell r="I16706" t="str">
            <v>T</v>
          </cell>
          <cell r="J16706">
            <v>0</v>
          </cell>
          <cell r="K16706">
            <v>0</v>
          </cell>
          <cell r="L16706">
            <v>0</v>
          </cell>
          <cell r="M16706" t="str">
            <v>T</v>
          </cell>
          <cell r="N16706">
            <v>1</v>
          </cell>
        </row>
        <row r="16707">
          <cell r="G16707" t="str">
            <v>GR-2018/01-0138</v>
          </cell>
        </row>
        <row r="16707">
          <cell r="I16707" t="str">
            <v>F</v>
          </cell>
          <cell r="J16707">
            <v>84</v>
          </cell>
          <cell r="K16707">
            <v>89.04</v>
          </cell>
          <cell r="L16707">
            <v>89.04</v>
          </cell>
          <cell r="M16707" t="str">
            <v>F</v>
          </cell>
          <cell r="N16707">
            <v>1</v>
          </cell>
        </row>
        <row r="16708">
          <cell r="G16708" t="str">
            <v>GR-2018/01-0052</v>
          </cell>
        </row>
        <row r="16708">
          <cell r="I16708" t="str">
            <v>F</v>
          </cell>
          <cell r="J16708">
            <v>444.19</v>
          </cell>
          <cell r="K16708">
            <v>470.84</v>
          </cell>
          <cell r="L16708">
            <v>470.84</v>
          </cell>
          <cell r="M16708" t="str">
            <v>T</v>
          </cell>
          <cell r="N16708">
            <v>1</v>
          </cell>
        </row>
        <row r="16709">
          <cell r="G16709" t="str">
            <v>GR-2018/01-0054</v>
          </cell>
        </row>
        <row r="16709">
          <cell r="I16709" t="str">
            <v>F</v>
          </cell>
          <cell r="J16709">
            <v>2426.42</v>
          </cell>
          <cell r="K16709">
            <v>2572</v>
          </cell>
          <cell r="L16709">
            <v>2572</v>
          </cell>
          <cell r="M16709" t="str">
            <v>T</v>
          </cell>
          <cell r="N16709">
            <v>1</v>
          </cell>
        </row>
        <row r="16710">
          <cell r="G16710" t="str">
            <v>SPO-2018/01-0119</v>
          </cell>
        </row>
        <row r="16710">
          <cell r="I16710" t="str">
            <v>F</v>
          </cell>
          <cell r="J16710">
            <v>0</v>
          </cell>
          <cell r="K16710">
            <v>0</v>
          </cell>
          <cell r="L16710">
            <v>0</v>
          </cell>
          <cell r="M16710" t="str">
            <v>F</v>
          </cell>
          <cell r="N16710">
            <v>3</v>
          </cell>
        </row>
        <row r="16711">
          <cell r="G16711" t="str">
            <v>GR-2018/01-0051</v>
          </cell>
        </row>
        <row r="16711">
          <cell r="I16711" t="str">
            <v>F</v>
          </cell>
          <cell r="J16711">
            <v>78.65</v>
          </cell>
          <cell r="K16711">
            <v>83.37</v>
          </cell>
          <cell r="L16711">
            <v>83.37</v>
          </cell>
          <cell r="M16711" t="str">
            <v>T</v>
          </cell>
          <cell r="N16711">
            <v>1</v>
          </cell>
        </row>
        <row r="16712">
          <cell r="F16712" t="str">
            <v>CAIU9054191</v>
          </cell>
          <cell r="G16712" t="str">
            <v>GR-2018/01-0129</v>
          </cell>
          <cell r="H16712" t="str">
            <v>201712-S0028, 201712-S0070, 201712-S0049, 201712-S0010, 201711-S0048, 201711-S0050, 201711-S0067, 201712-S0005, 201711-S0036, 201711-S0127, 201801-S0002, 201712-S0087</v>
          </cell>
          <cell r="I16712" t="str">
            <v>F</v>
          </cell>
          <cell r="J16712">
            <v>367258.87</v>
          </cell>
          <cell r="K16712">
            <v>389294.4</v>
          </cell>
          <cell r="L16712">
            <v>389294.4</v>
          </cell>
          <cell r="M16712" t="str">
            <v>F</v>
          </cell>
          <cell r="N16712">
            <v>1</v>
          </cell>
        </row>
        <row r="16713">
          <cell r="F16713" t="str">
            <v>CAIU9054191</v>
          </cell>
          <cell r="G16713" t="str">
            <v>GR-2018/01-0128</v>
          </cell>
          <cell r="H16713" t="str">
            <v>201711-S0051, 201710-S0033</v>
          </cell>
          <cell r="I16713" t="str">
            <v>F</v>
          </cell>
          <cell r="J16713">
            <v>17669.11</v>
          </cell>
          <cell r="K16713">
            <v>18729.26</v>
          </cell>
          <cell r="L16713">
            <v>18729.26</v>
          </cell>
          <cell r="M16713" t="str">
            <v>F</v>
          </cell>
          <cell r="N16713">
            <v>1</v>
          </cell>
        </row>
        <row r="16714">
          <cell r="G16714" t="str">
            <v>GR-2018/01-0053</v>
          </cell>
        </row>
        <row r="16714">
          <cell r="I16714" t="str">
            <v>F</v>
          </cell>
          <cell r="J16714">
            <v>1146.34</v>
          </cell>
          <cell r="K16714">
            <v>1215.12</v>
          </cell>
          <cell r="L16714">
            <v>1215.12</v>
          </cell>
          <cell r="M16714" t="str">
            <v>T</v>
          </cell>
          <cell r="N16714">
            <v>1</v>
          </cell>
        </row>
        <row r="16715">
          <cell r="F16715" t="str">
            <v>CAIU9054191</v>
          </cell>
          <cell r="G16715" t="str">
            <v>GR-2018/01-0127</v>
          </cell>
          <cell r="H16715" t="str">
            <v>201711-S0047</v>
          </cell>
          <cell r="I16715" t="str">
            <v>F</v>
          </cell>
          <cell r="J16715">
            <v>18970</v>
          </cell>
          <cell r="K16715">
            <v>20108.2</v>
          </cell>
          <cell r="L16715">
            <v>20108.2</v>
          </cell>
          <cell r="M16715" t="str">
            <v>F</v>
          </cell>
          <cell r="N16715">
            <v>1</v>
          </cell>
        </row>
        <row r="16716">
          <cell r="F16716" t="str">
            <v>CAIU9054191</v>
          </cell>
          <cell r="G16716" t="str">
            <v>GR-2018/01-0126</v>
          </cell>
          <cell r="H16716" t="str">
            <v>201708-S0013</v>
          </cell>
          <cell r="I16716" t="str">
            <v>F</v>
          </cell>
          <cell r="J16716">
            <v>6322</v>
          </cell>
          <cell r="K16716">
            <v>6701.32</v>
          </cell>
          <cell r="L16716">
            <v>6701.32</v>
          </cell>
          <cell r="M16716" t="str">
            <v>F</v>
          </cell>
          <cell r="N16716">
            <v>1</v>
          </cell>
        </row>
        <row r="16717">
          <cell r="F16717" t="str">
            <v>CAIU9054191</v>
          </cell>
          <cell r="G16717" t="str">
            <v>GR-2018/01-0125</v>
          </cell>
          <cell r="H16717" t="str">
            <v>201709-S0029, 201711-S0088</v>
          </cell>
          <cell r="I16717" t="str">
            <v>F</v>
          </cell>
          <cell r="J16717">
            <v>39494.7</v>
          </cell>
          <cell r="K16717">
            <v>41864.38</v>
          </cell>
          <cell r="L16717">
            <v>41864.38</v>
          </cell>
          <cell r="M16717" t="str">
            <v>F</v>
          </cell>
          <cell r="N16717">
            <v>1</v>
          </cell>
        </row>
        <row r="16718">
          <cell r="G16718" t="str">
            <v>GR-2018/01-0058</v>
          </cell>
        </row>
        <row r="16718">
          <cell r="I16718" t="str">
            <v>F</v>
          </cell>
          <cell r="J16718">
            <v>1146.34</v>
          </cell>
          <cell r="K16718">
            <v>1215.12</v>
          </cell>
          <cell r="L16718">
            <v>1215.12</v>
          </cell>
          <cell r="M16718" t="str">
            <v>T</v>
          </cell>
          <cell r="N16718">
            <v>1</v>
          </cell>
        </row>
        <row r="16719">
          <cell r="G16719" t="str">
            <v>GR-2018/01-0049</v>
          </cell>
        </row>
        <row r="16719">
          <cell r="I16719" t="str">
            <v>F</v>
          </cell>
          <cell r="J16719">
            <v>56.56</v>
          </cell>
          <cell r="K16719">
            <v>59.95</v>
          </cell>
          <cell r="L16719">
            <v>59.95</v>
          </cell>
          <cell r="M16719" t="str">
            <v>T</v>
          </cell>
          <cell r="N16719">
            <v>1</v>
          </cell>
        </row>
        <row r="16720">
          <cell r="G16720" t="str">
            <v>SPO-2018/03-0068, SPO-2018/04-0036</v>
          </cell>
        </row>
        <row r="16720">
          <cell r="I16720" t="str">
            <v>F</v>
          </cell>
          <cell r="J16720">
            <v>6868.8</v>
          </cell>
          <cell r="K16720">
            <v>6868.8</v>
          </cell>
          <cell r="L16720">
            <v>20606.4</v>
          </cell>
          <cell r="M16720" t="str">
            <v>F</v>
          </cell>
          <cell r="N16720">
            <v>3</v>
          </cell>
        </row>
        <row r="16721">
          <cell r="G16721" t="str">
            <v>SPO-2018/05-0006</v>
          </cell>
        </row>
        <row r="16721">
          <cell r="I16721" t="str">
            <v>F</v>
          </cell>
          <cell r="J16721">
            <v>3315</v>
          </cell>
          <cell r="K16721">
            <v>3315</v>
          </cell>
          <cell r="L16721">
            <v>9945</v>
          </cell>
          <cell r="M16721" t="str">
            <v>F</v>
          </cell>
          <cell r="N16721">
            <v>3</v>
          </cell>
        </row>
        <row r="16722">
          <cell r="G16722" t="str">
            <v>SPO-2018/04-0020</v>
          </cell>
        </row>
        <row r="16722">
          <cell r="I16722" t="str">
            <v>F</v>
          </cell>
          <cell r="J16722">
            <v>1864.2</v>
          </cell>
          <cell r="K16722">
            <v>1864.2</v>
          </cell>
          <cell r="L16722">
            <v>5592.6</v>
          </cell>
          <cell r="M16722" t="str">
            <v>F</v>
          </cell>
          <cell r="N16722">
            <v>3</v>
          </cell>
        </row>
        <row r="16723">
          <cell r="G16723" t="str">
            <v>SPO-2018/02-0035</v>
          </cell>
        </row>
        <row r="16723">
          <cell r="I16723" t="str">
            <v>F</v>
          </cell>
          <cell r="J16723">
            <v>2677.5</v>
          </cell>
          <cell r="K16723">
            <v>2677.5</v>
          </cell>
          <cell r="L16723">
            <v>8032.5</v>
          </cell>
          <cell r="M16723" t="str">
            <v>F</v>
          </cell>
          <cell r="N16723">
            <v>3</v>
          </cell>
        </row>
        <row r="16724">
          <cell r="G16724" t="str">
            <v>SPO-2019/12-0028, SPO-2018/09-0017, SPO-2018/11-0025, SPO-2019/04-0015, SPO-2018/08-0013, SPO-2018/12-0023, SPO-2018/08-0053, SPO-2019/02-0009, SPO-2019/01-0050, SPO-2018/11-0026, XP-000053</v>
          </cell>
        </row>
        <row r="16724">
          <cell r="I16724" t="str">
            <v>F</v>
          </cell>
          <cell r="J16724">
            <v>45798.56</v>
          </cell>
          <cell r="K16724">
            <v>45798.56</v>
          </cell>
          <cell r="L16724">
            <v>137395.68</v>
          </cell>
          <cell r="M16724" t="str">
            <v>F</v>
          </cell>
          <cell r="N16724">
            <v>3</v>
          </cell>
        </row>
        <row r="16725">
          <cell r="G16725" t="str">
            <v>SPO-2019/07-0004, SPO-2018/05-0016, SPO-2019/07-0003, SPO-2018/06-0034, SPO-2018/11-0024, SPO-2018/07-0006, SPO-2018/06-0030, SPO-2018/11-0025, SPO-2018/07-0024, SPO-2018/08-0013, SPO-2019/02-0009, SPO-2018/08-0053, SPO-2019/04-0017, XP-000053</v>
          </cell>
        </row>
        <row r="16725">
          <cell r="I16725" t="str">
            <v>F</v>
          </cell>
          <cell r="J16725">
            <v>37751.2</v>
          </cell>
          <cell r="K16725">
            <v>37751.2</v>
          </cell>
          <cell r="L16725">
            <v>113253.6</v>
          </cell>
          <cell r="M16725" t="str">
            <v>F</v>
          </cell>
          <cell r="N16725">
            <v>3</v>
          </cell>
        </row>
        <row r="16726">
          <cell r="G16726" t="str">
            <v>GR-2018/01-0055</v>
          </cell>
        </row>
        <row r="16726">
          <cell r="I16726" t="str">
            <v>F</v>
          </cell>
          <cell r="J16726">
            <v>367.51</v>
          </cell>
          <cell r="K16726">
            <v>389.56</v>
          </cell>
          <cell r="L16726">
            <v>389.56</v>
          </cell>
          <cell r="M16726" t="str">
            <v>T</v>
          </cell>
          <cell r="N16726">
            <v>1</v>
          </cell>
        </row>
        <row r="16727">
          <cell r="G16727" t="str">
            <v>SPO-2018/05-0016, SPO-2018/05-0017, SPO-2018/07-0006, SPO-2018/04-0088, SPO-2018/06-0030, SPO-2018/06-0033, SPO-2018/07-0024, XP-000053</v>
          </cell>
        </row>
        <row r="16727">
          <cell r="I16727" t="str">
            <v>F</v>
          </cell>
          <cell r="J16727">
            <v>93382.12</v>
          </cell>
          <cell r="K16727">
            <v>93382.12</v>
          </cell>
          <cell r="L16727">
            <v>280146.36</v>
          </cell>
          <cell r="M16727" t="str">
            <v>F</v>
          </cell>
          <cell r="N16727">
            <v>3</v>
          </cell>
        </row>
        <row r="16728">
          <cell r="G16728" t="str">
            <v>GR-2018/01-0050</v>
          </cell>
        </row>
        <row r="16728">
          <cell r="I16728" t="str">
            <v>F</v>
          </cell>
          <cell r="J16728">
            <v>1604.99</v>
          </cell>
          <cell r="K16728">
            <v>1701.29</v>
          </cell>
          <cell r="L16728">
            <v>1701.29</v>
          </cell>
          <cell r="M16728" t="str">
            <v>T</v>
          </cell>
          <cell r="N16728">
            <v>1</v>
          </cell>
        </row>
        <row r="16729">
          <cell r="G16729" t="str">
            <v>GR-2018/01-0084</v>
          </cell>
        </row>
        <row r="16729">
          <cell r="I16729" t="str">
            <v>F</v>
          </cell>
          <cell r="J16729">
            <v>1655.88</v>
          </cell>
          <cell r="K16729">
            <v>1755.23</v>
          </cell>
          <cell r="L16729">
            <v>1755.23</v>
          </cell>
          <cell r="M16729" t="str">
            <v>T</v>
          </cell>
          <cell r="N16729">
            <v>1</v>
          </cell>
        </row>
        <row r="16730">
          <cell r="G16730" t="str">
            <v>SPO-2018/02-0038, SPO-2018/03-0069, XP-000050</v>
          </cell>
        </row>
        <row r="16730">
          <cell r="I16730" t="str">
            <v>F</v>
          </cell>
          <cell r="J16730">
            <v>57711.67</v>
          </cell>
          <cell r="K16730">
            <v>57711.67</v>
          </cell>
          <cell r="L16730">
            <v>173135.01</v>
          </cell>
          <cell r="M16730" t="str">
            <v>F</v>
          </cell>
          <cell r="N16730">
            <v>3</v>
          </cell>
        </row>
        <row r="16731">
          <cell r="G16731" t="str">
            <v>SPO-2018/03-0079</v>
          </cell>
        </row>
        <row r="16731">
          <cell r="I16731" t="str">
            <v>F</v>
          </cell>
          <cell r="J16731">
            <v>19684.6</v>
          </cell>
          <cell r="K16731">
            <v>19684.6</v>
          </cell>
          <cell r="L16731">
            <v>59053.8</v>
          </cell>
          <cell r="M16731" t="str">
            <v>F</v>
          </cell>
          <cell r="N16731">
            <v>3</v>
          </cell>
        </row>
        <row r="16732">
          <cell r="G16732" t="str">
            <v>SPO-2018/05-0009, SPO-2018/01-0119, SPO-2018/04-0022</v>
          </cell>
        </row>
        <row r="16732">
          <cell r="I16732" t="str">
            <v>F</v>
          </cell>
          <cell r="J16732">
            <v>104828</v>
          </cell>
          <cell r="K16732">
            <v>104828</v>
          </cell>
          <cell r="L16732">
            <v>314484</v>
          </cell>
          <cell r="M16732" t="str">
            <v>F</v>
          </cell>
          <cell r="N16732">
            <v>3</v>
          </cell>
        </row>
        <row r="16733">
          <cell r="G16733" t="str">
            <v>SPO-2018/01-0112</v>
          </cell>
        </row>
        <row r="16733">
          <cell r="I16733" t="str">
            <v>F</v>
          </cell>
          <cell r="J16733">
            <v>3542.19</v>
          </cell>
          <cell r="K16733">
            <v>3542.19</v>
          </cell>
          <cell r="L16733">
            <v>10626.57</v>
          </cell>
          <cell r="M16733" t="str">
            <v>F</v>
          </cell>
          <cell r="N16733">
            <v>3</v>
          </cell>
        </row>
        <row r="16734">
          <cell r="G16734" t="str">
            <v>GR-2018/01-0043</v>
          </cell>
        </row>
        <row r="16734">
          <cell r="I16734" t="str">
            <v>F</v>
          </cell>
          <cell r="J16734">
            <v>432.83</v>
          </cell>
          <cell r="K16734">
            <v>458.8</v>
          </cell>
          <cell r="L16734">
            <v>458.8</v>
          </cell>
          <cell r="M16734" t="str">
            <v>T</v>
          </cell>
          <cell r="N16734">
            <v>1</v>
          </cell>
        </row>
        <row r="16735">
          <cell r="G16735" t="str">
            <v>GR-2018/01-0042</v>
          </cell>
        </row>
        <row r="16735">
          <cell r="I16735" t="str">
            <v>F</v>
          </cell>
          <cell r="J16735">
            <v>93.97</v>
          </cell>
          <cell r="K16735">
            <v>99.61</v>
          </cell>
          <cell r="L16735">
            <v>99.61</v>
          </cell>
          <cell r="M16735" t="str">
            <v>T</v>
          </cell>
          <cell r="N16735">
            <v>1</v>
          </cell>
        </row>
        <row r="16736">
          <cell r="G16736" t="str">
            <v>SPO-2018/02-0024</v>
          </cell>
        </row>
        <row r="16736">
          <cell r="I16736" t="str">
            <v>F</v>
          </cell>
          <cell r="J16736">
            <v>0</v>
          </cell>
          <cell r="K16736">
            <v>0</v>
          </cell>
          <cell r="L16736">
            <v>0</v>
          </cell>
          <cell r="M16736" t="str">
            <v>F</v>
          </cell>
          <cell r="N16736">
            <v>3</v>
          </cell>
        </row>
        <row r="16737">
          <cell r="I16737" t="str">
            <v>T</v>
          </cell>
          <cell r="J16737">
            <v>0</v>
          </cell>
          <cell r="K16737">
            <v>0</v>
          </cell>
          <cell r="L16737">
            <v>0</v>
          </cell>
          <cell r="M16737" t="str">
            <v>F</v>
          </cell>
          <cell r="N16737">
            <v>1</v>
          </cell>
        </row>
        <row r="16738">
          <cell r="G16738" t="str">
            <v>GR-2018/01-0118</v>
          </cell>
        </row>
        <row r="16738">
          <cell r="I16738" t="str">
            <v>F</v>
          </cell>
          <cell r="J16738">
            <v>5313</v>
          </cell>
          <cell r="K16738">
            <v>5631.78</v>
          </cell>
          <cell r="L16738">
            <v>5631.78</v>
          </cell>
          <cell r="M16738" t="str">
            <v>F</v>
          </cell>
          <cell r="N16738">
            <v>1</v>
          </cell>
        </row>
        <row r="16739">
          <cell r="G16739" t="str">
            <v>SPO-2018/01-0104</v>
          </cell>
        </row>
        <row r="16739">
          <cell r="I16739" t="str">
            <v>F</v>
          </cell>
          <cell r="J16739">
            <v>1230</v>
          </cell>
          <cell r="K16739">
            <v>1230</v>
          </cell>
          <cell r="L16739">
            <v>3690</v>
          </cell>
          <cell r="M16739" t="str">
            <v>F</v>
          </cell>
          <cell r="N16739">
            <v>3</v>
          </cell>
        </row>
        <row r="16740">
          <cell r="G16740" t="str">
            <v>GR-2018/01-0079</v>
          </cell>
        </row>
        <row r="16740">
          <cell r="I16740" t="str">
            <v>F</v>
          </cell>
          <cell r="J16740">
            <v>24.5</v>
          </cell>
          <cell r="K16740">
            <v>25.97</v>
          </cell>
          <cell r="L16740">
            <v>25.97</v>
          </cell>
          <cell r="M16740" t="str">
            <v>F</v>
          </cell>
          <cell r="N16740">
            <v>1</v>
          </cell>
        </row>
        <row r="16741">
          <cell r="G16741" t="str">
            <v>GR-2018/01-0041</v>
          </cell>
        </row>
        <row r="16741">
          <cell r="I16741" t="str">
            <v>F</v>
          </cell>
          <cell r="J16741">
            <v>636.17</v>
          </cell>
          <cell r="K16741">
            <v>674.34</v>
          </cell>
          <cell r="L16741">
            <v>674.34</v>
          </cell>
          <cell r="M16741" t="str">
            <v>T</v>
          </cell>
          <cell r="N16741">
            <v>1</v>
          </cell>
        </row>
        <row r="16742">
          <cell r="G16742" t="str">
            <v>SPO-2018/05-0001, SPO-2020/07-0008</v>
          </cell>
        </row>
        <row r="16742">
          <cell r="I16742" t="str">
            <v>F</v>
          </cell>
          <cell r="J16742">
            <v>6983.72</v>
          </cell>
          <cell r="K16742">
            <v>6983.72</v>
          </cell>
          <cell r="L16742">
            <v>20951.16</v>
          </cell>
          <cell r="M16742" t="str">
            <v>F</v>
          </cell>
          <cell r="N16742">
            <v>3</v>
          </cell>
        </row>
        <row r="16743">
          <cell r="G16743" t="str">
            <v>GR-2018/01-0032</v>
          </cell>
        </row>
        <row r="16743">
          <cell r="I16743" t="str">
            <v>F</v>
          </cell>
          <cell r="J16743">
            <v>486.89</v>
          </cell>
          <cell r="K16743">
            <v>516.1</v>
          </cell>
          <cell r="L16743">
            <v>516.1</v>
          </cell>
          <cell r="M16743" t="str">
            <v>T</v>
          </cell>
          <cell r="N16743">
            <v>1</v>
          </cell>
        </row>
        <row r="16744">
          <cell r="I16744" t="str">
            <v>T</v>
          </cell>
          <cell r="J16744">
            <v>4186.4</v>
          </cell>
          <cell r="K16744">
            <v>4186.4</v>
          </cell>
          <cell r="L16744">
            <v>12559.2</v>
          </cell>
          <cell r="M16744" t="str">
            <v>F</v>
          </cell>
          <cell r="N16744">
            <v>3</v>
          </cell>
        </row>
        <row r="16745">
          <cell r="G16745" t="str">
            <v>SPO-2019/11-0012, SPO-2018/04-0088, SPO-2018/09-0017, SPO-2018/08-0013, SPO-2020/01-0033</v>
          </cell>
        </row>
        <row r="16745">
          <cell r="I16745" t="str">
            <v>F</v>
          </cell>
          <cell r="J16745">
            <v>20438.4</v>
          </cell>
          <cell r="K16745">
            <v>20438.4</v>
          </cell>
          <cell r="L16745">
            <v>61315.2</v>
          </cell>
          <cell r="M16745" t="str">
            <v>F</v>
          </cell>
          <cell r="N16745">
            <v>3</v>
          </cell>
        </row>
        <row r="16746">
          <cell r="G16746" t="str">
            <v>GR-2018/01-0033</v>
          </cell>
        </row>
        <row r="16746">
          <cell r="I16746" t="str">
            <v>F</v>
          </cell>
          <cell r="J16746">
            <v>247.29</v>
          </cell>
          <cell r="K16746">
            <v>262.13</v>
          </cell>
          <cell r="L16746">
            <v>262.13</v>
          </cell>
          <cell r="M16746" t="str">
            <v>T</v>
          </cell>
          <cell r="N16746">
            <v>1</v>
          </cell>
        </row>
        <row r="16747">
          <cell r="G16747" t="str">
            <v>GR-2018/01-0060</v>
          </cell>
        </row>
        <row r="16747">
          <cell r="I16747" t="str">
            <v>F</v>
          </cell>
          <cell r="J16747">
            <v>4385.89</v>
          </cell>
          <cell r="K16747">
            <v>4649.04</v>
          </cell>
          <cell r="L16747">
            <v>4649.04</v>
          </cell>
          <cell r="M16747" t="str">
            <v>T</v>
          </cell>
          <cell r="N16747">
            <v>1</v>
          </cell>
        </row>
        <row r="16748">
          <cell r="G16748" t="str">
            <v>GR-2018/01-0034</v>
          </cell>
        </row>
        <row r="16748">
          <cell r="I16748" t="str">
            <v>F</v>
          </cell>
          <cell r="J16748">
            <v>52.3</v>
          </cell>
          <cell r="K16748">
            <v>55.44</v>
          </cell>
          <cell r="L16748">
            <v>55.44</v>
          </cell>
          <cell r="M16748" t="str">
            <v>T</v>
          </cell>
          <cell r="N16748">
            <v>1</v>
          </cell>
        </row>
        <row r="16749">
          <cell r="F16749" t="str">
            <v>FLOSSY (CERANO)</v>
          </cell>
          <cell r="G16749" t="str">
            <v>XP-000045</v>
          </cell>
        </row>
        <row r="16749">
          <cell r="I16749" t="str">
            <v>F</v>
          </cell>
          <cell r="J16749">
            <v>2229.9</v>
          </cell>
          <cell r="K16749">
            <v>2229.9</v>
          </cell>
          <cell r="L16749">
            <v>6689.7</v>
          </cell>
          <cell r="M16749" t="str">
            <v>F</v>
          </cell>
          <cell r="N16749">
            <v>3</v>
          </cell>
        </row>
        <row r="16750">
          <cell r="G16750" t="str">
            <v>XP-000046</v>
          </cell>
        </row>
        <row r="16750">
          <cell r="I16750" t="str">
            <v>F</v>
          </cell>
          <cell r="J16750">
            <v>2140.1</v>
          </cell>
          <cell r="K16750">
            <v>2140.1</v>
          </cell>
          <cell r="L16750">
            <v>6420.3</v>
          </cell>
          <cell r="M16750" t="str">
            <v>F</v>
          </cell>
          <cell r="N16750">
            <v>3</v>
          </cell>
        </row>
        <row r="16751">
          <cell r="G16751" t="str">
            <v>SPO-2018/08-0052, SPO-2019/07-0013, SPO-2019/08-0001, SPO-2018/06-0034, SPO-2018/05-0016, SPO-2018/07-0029, SPO-2018/04-0088, SPO-2018/06-0033, SPO-2018/05-0017, SPO-2018/07-0024, SPO-2018/09-0017, SPO-2019/08-0003, SPO-2018/08-0053, SPO-2019/04-0017</v>
          </cell>
        </row>
        <row r="16751">
          <cell r="I16751" t="str">
            <v>F</v>
          </cell>
          <cell r="J16751">
            <v>12615</v>
          </cell>
          <cell r="K16751">
            <v>12615</v>
          </cell>
          <cell r="L16751">
            <v>37845</v>
          </cell>
          <cell r="M16751" t="str">
            <v>F</v>
          </cell>
          <cell r="N16751">
            <v>3</v>
          </cell>
        </row>
        <row r="16752">
          <cell r="I16752" t="str">
            <v>T</v>
          </cell>
          <cell r="J16752">
            <v>2331.6</v>
          </cell>
          <cell r="K16752">
            <v>2331.6</v>
          </cell>
          <cell r="L16752">
            <v>6994.8</v>
          </cell>
          <cell r="M16752" t="str">
            <v>F</v>
          </cell>
          <cell r="N16752">
            <v>3</v>
          </cell>
        </row>
        <row r="16753">
          <cell r="G16753" t="str">
            <v>GR-2018/01-0035</v>
          </cell>
        </row>
        <row r="16753">
          <cell r="I16753" t="str">
            <v>F</v>
          </cell>
          <cell r="J16753">
            <v>8334.01</v>
          </cell>
          <cell r="K16753">
            <v>8834.05</v>
          </cell>
          <cell r="L16753">
            <v>8834.05</v>
          </cell>
          <cell r="M16753" t="str">
            <v>T</v>
          </cell>
          <cell r="N16753">
            <v>1</v>
          </cell>
        </row>
        <row r="16754">
          <cell r="G16754" t="str">
            <v>SPO-2018/01-0067</v>
          </cell>
        </row>
        <row r="16754">
          <cell r="I16754" t="str">
            <v>F</v>
          </cell>
          <cell r="J16754">
            <v>1204.4</v>
          </cell>
          <cell r="K16754">
            <v>1204.4</v>
          </cell>
          <cell r="L16754">
            <v>3613.2</v>
          </cell>
          <cell r="M16754" t="str">
            <v>F</v>
          </cell>
          <cell r="N16754">
            <v>3</v>
          </cell>
        </row>
        <row r="16755">
          <cell r="G16755" t="str">
            <v>GR-2018/01-0038</v>
          </cell>
        </row>
        <row r="16755">
          <cell r="I16755" t="str">
            <v>F</v>
          </cell>
          <cell r="J16755">
            <v>5473.43</v>
          </cell>
          <cell r="K16755">
            <v>5801.84</v>
          </cell>
          <cell r="L16755">
            <v>5801.84</v>
          </cell>
          <cell r="M16755" t="str">
            <v>T</v>
          </cell>
          <cell r="N16755">
            <v>1</v>
          </cell>
        </row>
        <row r="16756">
          <cell r="G16756" t="str">
            <v>GR-2018/01-0037</v>
          </cell>
        </row>
        <row r="16756">
          <cell r="I16756" t="str">
            <v>F</v>
          </cell>
          <cell r="J16756">
            <v>1130.24</v>
          </cell>
          <cell r="K16756">
            <v>1198.05</v>
          </cell>
          <cell r="L16756">
            <v>1198.05</v>
          </cell>
          <cell r="M16756" t="str">
            <v>T</v>
          </cell>
          <cell r="N16756">
            <v>1</v>
          </cell>
        </row>
        <row r="16757">
          <cell r="F16757" t="str">
            <v>BSIU9611707</v>
          </cell>
          <cell r="G16757" t="str">
            <v>GR-2018/01-0114</v>
          </cell>
        </row>
        <row r="16757">
          <cell r="I16757" t="str">
            <v>F</v>
          </cell>
          <cell r="J16757">
            <v>25035.1</v>
          </cell>
          <cell r="K16757">
            <v>25035.1</v>
          </cell>
          <cell r="L16757">
            <v>75105.3</v>
          </cell>
          <cell r="M16757" t="str">
            <v>F</v>
          </cell>
          <cell r="N16757">
            <v>3</v>
          </cell>
        </row>
        <row r="16758">
          <cell r="F16758" t="str">
            <v>GESU6802517</v>
          </cell>
          <cell r="G16758" t="str">
            <v>GR-2018/01-0085</v>
          </cell>
        </row>
        <row r="16758">
          <cell r="I16758" t="str">
            <v>F</v>
          </cell>
          <cell r="J16758">
            <v>24569.76</v>
          </cell>
          <cell r="K16758">
            <v>24569.76</v>
          </cell>
          <cell r="L16758">
            <v>73709.28</v>
          </cell>
          <cell r="M16758" t="str">
            <v>F</v>
          </cell>
          <cell r="N16758">
            <v>3</v>
          </cell>
        </row>
        <row r="16759">
          <cell r="F16759" t="str">
            <v>RFCU5131816</v>
          </cell>
          <cell r="G16759" t="str">
            <v>GR-2018/05-0001, GR-2018/02-0038, GR-2018/02-0062</v>
          </cell>
        </row>
        <row r="16759">
          <cell r="I16759" t="str">
            <v>F</v>
          </cell>
          <cell r="J16759">
            <v>16776.56</v>
          </cell>
          <cell r="K16759">
            <v>16776.56</v>
          </cell>
          <cell r="L16759">
            <v>50329.68</v>
          </cell>
          <cell r="M16759" t="str">
            <v>F</v>
          </cell>
          <cell r="N16759">
            <v>3</v>
          </cell>
        </row>
        <row r="16760">
          <cell r="F16760" t="str">
            <v>OCGU8101004</v>
          </cell>
          <cell r="G16760" t="str">
            <v>GR-2018/01-0113</v>
          </cell>
          <cell r="H16760" t="str">
            <v>201711-S0076, 201711-S0064, 201712-S0084, 201712-S0034, 201711-S0061, 201710-S0052, 201711-S0023, 201710-S0005, 201711-S0112, POO201712002, 201712-S0037</v>
          </cell>
          <cell r="I16760" t="str">
            <v>F</v>
          </cell>
          <cell r="J16760">
            <v>24583.4</v>
          </cell>
          <cell r="K16760">
            <v>24583.4</v>
          </cell>
          <cell r="L16760">
            <v>73750.2</v>
          </cell>
          <cell r="M16760" t="str">
            <v>F</v>
          </cell>
          <cell r="N16760">
            <v>3</v>
          </cell>
        </row>
        <row r="16761">
          <cell r="F16761" t="str">
            <v>GESU5031713</v>
          </cell>
          <cell r="G16761" t="str">
            <v>GR-2018/01-0119</v>
          </cell>
          <cell r="H16761" t="str">
            <v>201711-S0115, 201710-S0005</v>
          </cell>
          <cell r="I16761" t="str">
            <v>F</v>
          </cell>
          <cell r="J16761">
            <v>20563.2</v>
          </cell>
          <cell r="K16761">
            <v>20563.2</v>
          </cell>
          <cell r="L16761">
            <v>83525.66</v>
          </cell>
          <cell r="M16761" t="str">
            <v>F</v>
          </cell>
          <cell r="N16761">
            <v>4.0619</v>
          </cell>
        </row>
        <row r="16762">
          <cell r="G16762" t="str">
            <v>GR-2018/01-0027</v>
          </cell>
        </row>
        <row r="16762">
          <cell r="I16762" t="str">
            <v>F</v>
          </cell>
          <cell r="J16762">
            <v>1556.53</v>
          </cell>
          <cell r="K16762">
            <v>1649.92</v>
          </cell>
          <cell r="L16762">
            <v>1649.92</v>
          </cell>
          <cell r="M16762" t="str">
            <v>T</v>
          </cell>
          <cell r="N16762">
            <v>1</v>
          </cell>
        </row>
        <row r="16763">
          <cell r="G16763" t="str">
            <v>SPO-2018/02-0031, SPO-2018/01-0067</v>
          </cell>
        </row>
        <row r="16763">
          <cell r="I16763" t="str">
            <v>F</v>
          </cell>
          <cell r="J16763">
            <v>763.8</v>
          </cell>
          <cell r="K16763">
            <v>763.8</v>
          </cell>
          <cell r="L16763">
            <v>2291.4</v>
          </cell>
          <cell r="M16763" t="str">
            <v>F</v>
          </cell>
          <cell r="N16763">
            <v>3</v>
          </cell>
        </row>
        <row r="16764">
          <cell r="G16764" t="str">
            <v>GR-2018/01-0026</v>
          </cell>
        </row>
        <row r="16764">
          <cell r="I16764" t="str">
            <v>F</v>
          </cell>
          <cell r="J16764">
            <v>1579.13</v>
          </cell>
          <cell r="K16764">
            <v>1673.88</v>
          </cell>
          <cell r="L16764">
            <v>1673.88</v>
          </cell>
          <cell r="M16764" t="str">
            <v>T</v>
          </cell>
          <cell r="N16764">
            <v>1</v>
          </cell>
        </row>
        <row r="16765">
          <cell r="I16765" t="str">
            <v>T</v>
          </cell>
          <cell r="J16765">
            <v>18215</v>
          </cell>
          <cell r="K16765">
            <v>18215</v>
          </cell>
          <cell r="L16765">
            <v>54645</v>
          </cell>
          <cell r="M16765" t="str">
            <v>F</v>
          </cell>
          <cell r="N16765">
            <v>3</v>
          </cell>
        </row>
        <row r="16766">
          <cell r="G16766" t="str">
            <v>GR-2018/01-0025</v>
          </cell>
        </row>
        <row r="16766">
          <cell r="I16766" t="str">
            <v>F</v>
          </cell>
          <cell r="J16766">
            <v>11.31</v>
          </cell>
          <cell r="K16766">
            <v>11.99</v>
          </cell>
          <cell r="L16766">
            <v>11.99</v>
          </cell>
          <cell r="M16766" t="str">
            <v>T</v>
          </cell>
          <cell r="N16766">
            <v>1</v>
          </cell>
        </row>
        <row r="16767">
          <cell r="G16767" t="str">
            <v>SPO-2018/02-0021</v>
          </cell>
        </row>
        <row r="16767">
          <cell r="I16767" t="str">
            <v>F</v>
          </cell>
          <cell r="J16767">
            <v>34328</v>
          </cell>
          <cell r="K16767">
            <v>34328</v>
          </cell>
          <cell r="L16767">
            <v>102984</v>
          </cell>
          <cell r="M16767" t="str">
            <v>F</v>
          </cell>
          <cell r="N16767">
            <v>3</v>
          </cell>
        </row>
        <row r="16768">
          <cell r="G16768" t="str">
            <v>GR-2018/01-0024</v>
          </cell>
        </row>
        <row r="16768">
          <cell r="I16768" t="str">
            <v>F</v>
          </cell>
          <cell r="J16768">
            <v>98.54</v>
          </cell>
          <cell r="K16768">
            <v>104.45</v>
          </cell>
          <cell r="L16768">
            <v>104.45</v>
          </cell>
          <cell r="M16768" t="str">
            <v>T</v>
          </cell>
          <cell r="N16768">
            <v>1</v>
          </cell>
        </row>
        <row r="16769">
          <cell r="G16769" t="str">
            <v>SPO-2018/01-0118</v>
          </cell>
        </row>
        <row r="16769">
          <cell r="I16769" t="str">
            <v>F</v>
          </cell>
          <cell r="J16769">
            <v>105499.05</v>
          </cell>
          <cell r="K16769">
            <v>111828.99</v>
          </cell>
          <cell r="L16769">
            <v>335486.97</v>
          </cell>
          <cell r="M16769" t="str">
            <v>F</v>
          </cell>
          <cell r="N16769">
            <v>3</v>
          </cell>
        </row>
        <row r="16770">
          <cell r="G16770" t="str">
            <v>SPO-2018/02-0035</v>
          </cell>
        </row>
        <row r="16770">
          <cell r="I16770" t="str">
            <v>F</v>
          </cell>
          <cell r="J16770">
            <v>3380.3</v>
          </cell>
          <cell r="K16770">
            <v>3380.3</v>
          </cell>
          <cell r="L16770">
            <v>10140.9</v>
          </cell>
          <cell r="M16770" t="str">
            <v>F</v>
          </cell>
          <cell r="N16770">
            <v>3</v>
          </cell>
        </row>
        <row r="16771">
          <cell r="F16771" t="str">
            <v>TEMU7620502</v>
          </cell>
          <cell r="G16771" t="str">
            <v>GR-2018/01-0116</v>
          </cell>
          <cell r="H16771" t="str">
            <v>201712-S0064, 201712-S0002, 201709-S0043, 201710-S0021, 201711-S0069, 201710-S0073, 201712-S0043, 201709-S0025, 201711-S0007, 201712-S0052, 201710-S0065</v>
          </cell>
          <cell r="I16771" t="str">
            <v>F</v>
          </cell>
          <cell r="J16771">
            <v>179363.37</v>
          </cell>
          <cell r="K16771">
            <v>190125.17</v>
          </cell>
          <cell r="L16771">
            <v>190125.17</v>
          </cell>
          <cell r="M16771" t="str">
            <v>F</v>
          </cell>
          <cell r="N16771">
            <v>1</v>
          </cell>
        </row>
        <row r="16772">
          <cell r="F16772" t="str">
            <v>TEMU7620502</v>
          </cell>
          <cell r="G16772" t="str">
            <v>GR-2018/01-0115</v>
          </cell>
          <cell r="H16772" t="str">
            <v>201710-S0007, 201712-S0047, 201710-S0058, 201708-S0070</v>
          </cell>
          <cell r="I16772" t="str">
            <v>F</v>
          </cell>
          <cell r="J16772">
            <v>22775.5</v>
          </cell>
          <cell r="K16772">
            <v>24142.03</v>
          </cell>
          <cell r="L16772">
            <v>24142.03</v>
          </cell>
          <cell r="M16772" t="str">
            <v>F</v>
          </cell>
          <cell r="N16772">
            <v>1</v>
          </cell>
        </row>
        <row r="16773">
          <cell r="F16773" t="str">
            <v>TCLU6639738</v>
          </cell>
          <cell r="G16773" t="str">
            <v>GR-2018/01-0072</v>
          </cell>
          <cell r="H16773" t="str">
            <v>201711-S0121, 201711-S0089, 201710-S0028, 201709-S0017, 201711-S0009, 201708-S0005, 201710-S0064, 201710-S0044, 201709-S0044, 201711-S0055</v>
          </cell>
          <cell r="I16773" t="str">
            <v>F</v>
          </cell>
          <cell r="J16773">
            <v>202361.94</v>
          </cell>
          <cell r="K16773">
            <v>214503.66</v>
          </cell>
          <cell r="L16773">
            <v>214503.66</v>
          </cell>
          <cell r="M16773" t="str">
            <v>F</v>
          </cell>
          <cell r="N16773">
            <v>1</v>
          </cell>
        </row>
        <row r="16774">
          <cell r="G16774" t="str">
            <v>GR-2018/01-0036</v>
          </cell>
        </row>
        <row r="16774">
          <cell r="I16774" t="str">
            <v>F</v>
          </cell>
          <cell r="J16774">
            <v>7201.89</v>
          </cell>
          <cell r="K16774">
            <v>7634</v>
          </cell>
          <cell r="L16774">
            <v>7634</v>
          </cell>
          <cell r="M16774" t="str">
            <v>T</v>
          </cell>
          <cell r="N16774">
            <v>1</v>
          </cell>
        </row>
        <row r="16775">
          <cell r="F16775" t="str">
            <v>TCLU6639738</v>
          </cell>
          <cell r="G16775" t="str">
            <v>GR-2018/01-0071</v>
          </cell>
          <cell r="H16775" t="str">
            <v>201709-S0005, 201712-S0070, 201711-S0050, 201712-S0087, 201709-S0031, 201711-S0036, 201710-S0045, 201711-S0087, 201712-S0042, 201712-S0024, 201712-S0015, 201712-S0006, 201711-S0127</v>
          </cell>
          <cell r="I16775" t="str">
            <v>F</v>
          </cell>
          <cell r="J16775">
            <v>96146.44</v>
          </cell>
          <cell r="K16775">
            <v>101915.23</v>
          </cell>
          <cell r="L16775">
            <v>101915.23</v>
          </cell>
          <cell r="M16775" t="str">
            <v>F</v>
          </cell>
          <cell r="N16775">
            <v>1</v>
          </cell>
        </row>
        <row r="16776">
          <cell r="F16776" t="str">
            <v>TCLU6639738</v>
          </cell>
          <cell r="G16776" t="str">
            <v>GR-2018/01-0070</v>
          </cell>
          <cell r="H16776" t="str">
            <v>201712-S0057, 201711-S0102</v>
          </cell>
          <cell r="I16776" t="str">
            <v>F</v>
          </cell>
          <cell r="J16776">
            <v>7066.58</v>
          </cell>
          <cell r="K16776">
            <v>7490.57</v>
          </cell>
          <cell r="L16776">
            <v>7490.57</v>
          </cell>
          <cell r="M16776" t="str">
            <v>F</v>
          </cell>
          <cell r="N16776">
            <v>1</v>
          </cell>
        </row>
        <row r="16777">
          <cell r="F16777" t="str">
            <v>TCLU6639738</v>
          </cell>
          <cell r="G16777" t="str">
            <v>GR-2018/01-0069</v>
          </cell>
          <cell r="H16777" t="str">
            <v>201707-S0092</v>
          </cell>
          <cell r="I16777" t="str">
            <v>F</v>
          </cell>
          <cell r="J16777">
            <v>3661.5</v>
          </cell>
          <cell r="K16777">
            <v>3881.19</v>
          </cell>
          <cell r="L16777">
            <v>3881.19</v>
          </cell>
          <cell r="M16777" t="str">
            <v>F</v>
          </cell>
          <cell r="N16777">
            <v>1</v>
          </cell>
        </row>
        <row r="16778">
          <cell r="G16778" t="str">
            <v>SPO-2018/02-0025, SPO-2018/01-0120, SPO-2018/01-0046</v>
          </cell>
        </row>
        <row r="16778">
          <cell r="I16778" t="str">
            <v>F</v>
          </cell>
          <cell r="J16778">
            <v>22446.92</v>
          </cell>
          <cell r="K16778">
            <v>22446.92</v>
          </cell>
          <cell r="L16778">
            <v>67340.76</v>
          </cell>
          <cell r="M16778" t="str">
            <v>F</v>
          </cell>
          <cell r="N16778">
            <v>3</v>
          </cell>
        </row>
        <row r="16779">
          <cell r="G16779" t="str">
            <v>GR-2018/01-0023</v>
          </cell>
        </row>
        <row r="16779">
          <cell r="I16779" t="str">
            <v>F</v>
          </cell>
          <cell r="J16779">
            <v>20.85</v>
          </cell>
          <cell r="K16779">
            <v>22.1</v>
          </cell>
          <cell r="L16779">
            <v>22.1</v>
          </cell>
          <cell r="M16779" t="str">
            <v>T</v>
          </cell>
          <cell r="N16779">
            <v>1</v>
          </cell>
        </row>
        <row r="16780">
          <cell r="F16780" t="str">
            <v>TCLU6639738</v>
          </cell>
          <cell r="G16780" t="str">
            <v>GR-2018/01-0068</v>
          </cell>
          <cell r="H16780" t="str">
            <v>201712-S0030, 201711-S0058, 201711-S0065, 201711-S0041</v>
          </cell>
          <cell r="I16780" t="str">
            <v>F</v>
          </cell>
          <cell r="J16780">
            <v>32756.06</v>
          </cell>
          <cell r="K16780">
            <v>34721.42</v>
          </cell>
          <cell r="L16780">
            <v>34721.42</v>
          </cell>
          <cell r="M16780" t="str">
            <v>F</v>
          </cell>
          <cell r="N16780">
            <v>1</v>
          </cell>
        </row>
        <row r="16781">
          <cell r="F16781" t="str">
            <v>TCLU6639738</v>
          </cell>
          <cell r="G16781" t="str">
            <v>GR-2018/01-0067</v>
          </cell>
          <cell r="H16781" t="str">
            <v>201712-S0014</v>
          </cell>
          <cell r="I16781" t="str">
            <v>F</v>
          </cell>
          <cell r="J16781">
            <v>559.02</v>
          </cell>
          <cell r="K16781">
            <v>592.56</v>
          </cell>
          <cell r="L16781">
            <v>592.56</v>
          </cell>
          <cell r="M16781" t="str">
            <v>F</v>
          </cell>
          <cell r="N16781">
            <v>1</v>
          </cell>
        </row>
        <row r="16782">
          <cell r="G16782" t="str">
            <v>GR-2018/01-0029</v>
          </cell>
        </row>
        <row r="16782">
          <cell r="I16782" t="str">
            <v>F</v>
          </cell>
          <cell r="J16782">
            <v>1325</v>
          </cell>
          <cell r="K16782">
            <v>1404.5</v>
          </cell>
          <cell r="L16782">
            <v>1404.5</v>
          </cell>
          <cell r="M16782" t="str">
            <v>F</v>
          </cell>
          <cell r="N16782">
            <v>1</v>
          </cell>
        </row>
        <row r="16783">
          <cell r="F16783" t="str">
            <v>TCLU6639738</v>
          </cell>
          <cell r="G16783" t="str">
            <v>GR-2018/01-0075</v>
          </cell>
          <cell r="H16783" t="str">
            <v>201711-S0027, 201712-S0018</v>
          </cell>
          <cell r="I16783" t="str">
            <v>F</v>
          </cell>
          <cell r="J16783">
            <v>55730.5</v>
          </cell>
          <cell r="K16783">
            <v>59074.33</v>
          </cell>
          <cell r="L16783">
            <v>59074.33</v>
          </cell>
          <cell r="M16783" t="str">
            <v>F</v>
          </cell>
          <cell r="N16783">
            <v>1</v>
          </cell>
        </row>
        <row r="16784">
          <cell r="G16784" t="str">
            <v>SPO-2018/02-0031, SPO-2018/01-0104</v>
          </cell>
        </row>
        <row r="16784">
          <cell r="I16784" t="str">
            <v>F</v>
          </cell>
          <cell r="J16784">
            <v>1845</v>
          </cell>
          <cell r="K16784">
            <v>1845</v>
          </cell>
          <cell r="L16784">
            <v>5535</v>
          </cell>
          <cell r="M16784" t="str">
            <v>F</v>
          </cell>
          <cell r="N16784">
            <v>3</v>
          </cell>
        </row>
        <row r="16785">
          <cell r="F16785" t="str">
            <v>TCLU6639738</v>
          </cell>
          <cell r="G16785" t="str">
            <v>GR-2018/01-0074</v>
          </cell>
          <cell r="H16785" t="str">
            <v>201712-S0083, 201712-S0026, 201711-S0077</v>
          </cell>
          <cell r="I16785" t="str">
            <v>F</v>
          </cell>
          <cell r="J16785">
            <v>35809.62</v>
          </cell>
          <cell r="K16785">
            <v>37958.2</v>
          </cell>
          <cell r="L16785">
            <v>37958.2</v>
          </cell>
          <cell r="M16785" t="str">
            <v>F</v>
          </cell>
          <cell r="N16785">
            <v>1</v>
          </cell>
        </row>
        <row r="16786">
          <cell r="F16786" t="str">
            <v>TCLU6639738</v>
          </cell>
          <cell r="G16786" t="str">
            <v>GR-2018/01-0078</v>
          </cell>
          <cell r="H16786" t="str">
            <v>201710-S0083</v>
          </cell>
          <cell r="I16786" t="str">
            <v>F</v>
          </cell>
          <cell r="J16786">
            <v>187.28</v>
          </cell>
          <cell r="K16786">
            <v>198.52</v>
          </cell>
          <cell r="L16786">
            <v>198.52</v>
          </cell>
          <cell r="M16786" t="str">
            <v>F</v>
          </cell>
          <cell r="N16786">
            <v>1</v>
          </cell>
        </row>
        <row r="16787">
          <cell r="F16787" t="str">
            <v>TCLU6639738</v>
          </cell>
          <cell r="G16787" t="str">
            <v>GR-2018/01-0073</v>
          </cell>
          <cell r="H16787" t="str">
            <v>201710-S0067, 201711-S0088, 201712-S0086</v>
          </cell>
          <cell r="I16787" t="str">
            <v>F</v>
          </cell>
          <cell r="J16787">
            <v>101373.75</v>
          </cell>
          <cell r="K16787">
            <v>107456.18</v>
          </cell>
          <cell r="L16787">
            <v>107456.18</v>
          </cell>
          <cell r="M16787" t="str">
            <v>F</v>
          </cell>
          <cell r="N16787">
            <v>1</v>
          </cell>
        </row>
        <row r="16788">
          <cell r="F16788" t="str">
            <v>TCLU6639738</v>
          </cell>
          <cell r="G16788" t="str">
            <v>GR-2018/01-0077</v>
          </cell>
          <cell r="H16788" t="str">
            <v>201712-S0025</v>
          </cell>
          <cell r="I16788" t="str">
            <v>F</v>
          </cell>
          <cell r="J16788">
            <v>462.2</v>
          </cell>
          <cell r="K16788">
            <v>489.93</v>
          </cell>
          <cell r="L16788">
            <v>489.93</v>
          </cell>
          <cell r="M16788" t="str">
            <v>F</v>
          </cell>
          <cell r="N16788">
            <v>1</v>
          </cell>
        </row>
        <row r="16789">
          <cell r="F16789" t="str">
            <v>TCLU6639738</v>
          </cell>
          <cell r="G16789" t="str">
            <v>GR-2018/01-0076</v>
          </cell>
          <cell r="H16789" t="str">
            <v>201712-S0017, 201711-S0038</v>
          </cell>
          <cell r="I16789" t="str">
            <v>F</v>
          </cell>
          <cell r="J16789">
            <v>27059.28</v>
          </cell>
          <cell r="K16789">
            <v>28682.84</v>
          </cell>
          <cell r="L16789">
            <v>28682.84</v>
          </cell>
          <cell r="M16789" t="str">
            <v>F</v>
          </cell>
          <cell r="N16789">
            <v>1</v>
          </cell>
        </row>
        <row r="16790">
          <cell r="G16790" t="str">
            <v>GR-2018/01-0022</v>
          </cell>
        </row>
        <row r="16790">
          <cell r="I16790" t="str">
            <v>F</v>
          </cell>
          <cell r="J16790">
            <v>2683.48</v>
          </cell>
          <cell r="K16790">
            <v>2844.49</v>
          </cell>
          <cell r="L16790">
            <v>2844.49</v>
          </cell>
          <cell r="M16790" t="str">
            <v>T</v>
          </cell>
          <cell r="N16790">
            <v>1</v>
          </cell>
        </row>
        <row r="16791">
          <cell r="G16791" t="str">
            <v>GR-2018/01-0021</v>
          </cell>
        </row>
        <row r="16791">
          <cell r="I16791" t="str">
            <v>F</v>
          </cell>
          <cell r="J16791">
            <v>407.62</v>
          </cell>
          <cell r="K16791">
            <v>432.08</v>
          </cell>
          <cell r="L16791">
            <v>432.08</v>
          </cell>
          <cell r="M16791" t="str">
            <v>T</v>
          </cell>
          <cell r="N16791">
            <v>1</v>
          </cell>
        </row>
        <row r="16792">
          <cell r="G16792" t="str">
            <v>SPO-2018/01-0009, SPO-2018/01-0046</v>
          </cell>
        </row>
        <row r="16792">
          <cell r="I16792" t="str">
            <v>F</v>
          </cell>
          <cell r="J16792">
            <v>249.2</v>
          </cell>
          <cell r="K16792">
            <v>249.2</v>
          </cell>
          <cell r="L16792">
            <v>747.6</v>
          </cell>
          <cell r="M16792" t="str">
            <v>F</v>
          </cell>
          <cell r="N16792">
            <v>3</v>
          </cell>
        </row>
        <row r="16793">
          <cell r="G16793" t="str">
            <v>SPO-2018/06-0041, SPO-2018/02-0030, SPO-2017/12-0127, SPO-2018/03-0062</v>
          </cell>
        </row>
        <row r="16793">
          <cell r="I16793" t="str">
            <v>F</v>
          </cell>
          <cell r="J16793">
            <v>21428.6</v>
          </cell>
          <cell r="K16793">
            <v>21428.6</v>
          </cell>
          <cell r="L16793">
            <v>64285.8</v>
          </cell>
          <cell r="M16793" t="str">
            <v>F</v>
          </cell>
          <cell r="N16793">
            <v>3</v>
          </cell>
        </row>
        <row r="16794">
          <cell r="G16794" t="str">
            <v>SPO-2018/04-0022</v>
          </cell>
        </row>
        <row r="16794">
          <cell r="I16794" t="str">
            <v>F</v>
          </cell>
          <cell r="J16794">
            <v>27049.5</v>
          </cell>
          <cell r="K16794">
            <v>27049.5</v>
          </cell>
          <cell r="L16794">
            <v>81148.5</v>
          </cell>
          <cell r="M16794" t="str">
            <v>F</v>
          </cell>
          <cell r="N16794">
            <v>3</v>
          </cell>
        </row>
        <row r="16795">
          <cell r="G16795" t="str">
            <v>SPO-2018/01-0021</v>
          </cell>
        </row>
        <row r="16795">
          <cell r="I16795" t="str">
            <v>F</v>
          </cell>
          <cell r="J16795">
            <v>1054.8</v>
          </cell>
          <cell r="K16795">
            <v>1054.8</v>
          </cell>
          <cell r="L16795">
            <v>3164.4</v>
          </cell>
          <cell r="M16795" t="str">
            <v>F</v>
          </cell>
          <cell r="N16795">
            <v>3</v>
          </cell>
        </row>
        <row r="16796">
          <cell r="G16796" t="str">
            <v>SPO-2017/12-0128, SPO-2018/01-0117</v>
          </cell>
        </row>
        <row r="16796">
          <cell r="I16796" t="str">
            <v>F</v>
          </cell>
          <cell r="J16796">
            <v>1603</v>
          </cell>
          <cell r="K16796">
            <v>1603</v>
          </cell>
          <cell r="L16796">
            <v>4809</v>
          </cell>
          <cell r="M16796" t="str">
            <v>F</v>
          </cell>
          <cell r="N16796">
            <v>3</v>
          </cell>
        </row>
        <row r="16797">
          <cell r="G16797" t="str">
            <v>SPO-2018/02-0022, XP-000047</v>
          </cell>
        </row>
        <row r="16797">
          <cell r="I16797" t="str">
            <v>F</v>
          </cell>
          <cell r="J16797">
            <v>3851.04</v>
          </cell>
          <cell r="K16797">
            <v>3851.04</v>
          </cell>
          <cell r="L16797">
            <v>11553.12</v>
          </cell>
          <cell r="M16797" t="str">
            <v>F</v>
          </cell>
          <cell r="N16797">
            <v>3</v>
          </cell>
        </row>
        <row r="16798">
          <cell r="G16798" t="str">
            <v>GR-2018/01-0020</v>
          </cell>
        </row>
        <row r="16798">
          <cell r="I16798" t="str">
            <v>F</v>
          </cell>
          <cell r="J16798">
            <v>2167.81</v>
          </cell>
          <cell r="K16798">
            <v>2297.88</v>
          </cell>
          <cell r="L16798">
            <v>2297.88</v>
          </cell>
          <cell r="M16798" t="str">
            <v>T</v>
          </cell>
          <cell r="N16798">
            <v>1</v>
          </cell>
        </row>
        <row r="16799">
          <cell r="G16799" t="str">
            <v>SPO-2018/02-0038</v>
          </cell>
        </row>
        <row r="16799">
          <cell r="I16799" t="str">
            <v>F</v>
          </cell>
          <cell r="J16799">
            <v>9836.5</v>
          </cell>
          <cell r="K16799">
            <v>9836.5</v>
          </cell>
          <cell r="L16799">
            <v>29509.5</v>
          </cell>
          <cell r="M16799" t="str">
            <v>F</v>
          </cell>
          <cell r="N16799">
            <v>3</v>
          </cell>
        </row>
        <row r="16800">
          <cell r="G16800" t="str">
            <v>SPO-2018/04-0016</v>
          </cell>
        </row>
        <row r="16800">
          <cell r="I16800" t="str">
            <v>F</v>
          </cell>
          <cell r="J16800">
            <v>4664</v>
          </cell>
          <cell r="K16800">
            <v>4664</v>
          </cell>
          <cell r="L16800">
            <v>13992</v>
          </cell>
          <cell r="M16800" t="str">
            <v>F</v>
          </cell>
          <cell r="N16800">
            <v>3</v>
          </cell>
        </row>
        <row r="16801">
          <cell r="I16801" t="str">
            <v>T</v>
          </cell>
          <cell r="J16801">
            <v>0</v>
          </cell>
          <cell r="K16801">
            <v>0</v>
          </cell>
          <cell r="L16801">
            <v>0</v>
          </cell>
          <cell r="M16801" t="str">
            <v>F</v>
          </cell>
          <cell r="N16801">
            <v>2.5</v>
          </cell>
        </row>
        <row r="16802">
          <cell r="G16802" t="str">
            <v>SPO-2018/01-0058, SPO-2018/01-0111</v>
          </cell>
        </row>
        <row r="16802">
          <cell r="I16802" t="str">
            <v>F</v>
          </cell>
          <cell r="J16802">
            <v>58248</v>
          </cell>
          <cell r="K16802">
            <v>58248</v>
          </cell>
          <cell r="L16802">
            <v>174744</v>
          </cell>
          <cell r="M16802" t="str">
            <v>F</v>
          </cell>
          <cell r="N16802">
            <v>3</v>
          </cell>
        </row>
        <row r="16803">
          <cell r="I16803" t="str">
            <v>T</v>
          </cell>
          <cell r="J16803">
            <v>0</v>
          </cell>
          <cell r="K16803">
            <v>0</v>
          </cell>
          <cell r="L16803">
            <v>0</v>
          </cell>
          <cell r="M16803" t="str">
            <v>F</v>
          </cell>
          <cell r="N16803">
            <v>2.5</v>
          </cell>
        </row>
        <row r="16804">
          <cell r="I16804" t="str">
            <v>T</v>
          </cell>
          <cell r="J16804">
            <v>0</v>
          </cell>
          <cell r="K16804">
            <v>0</v>
          </cell>
          <cell r="L16804">
            <v>0</v>
          </cell>
          <cell r="M16804" t="str">
            <v>T</v>
          </cell>
          <cell r="N16804">
            <v>1</v>
          </cell>
        </row>
        <row r="16805">
          <cell r="G16805" t="str">
            <v>GR-2018/01-0095</v>
          </cell>
        </row>
        <row r="16805">
          <cell r="I16805" t="str">
            <v>F</v>
          </cell>
          <cell r="J16805">
            <v>5500</v>
          </cell>
          <cell r="K16805">
            <v>5830</v>
          </cell>
          <cell r="L16805">
            <v>5830</v>
          </cell>
          <cell r="M16805" t="str">
            <v>F</v>
          </cell>
          <cell r="N16805">
            <v>1</v>
          </cell>
        </row>
        <row r="16806">
          <cell r="G16806" t="str">
            <v>GR-2018/01-0137</v>
          </cell>
        </row>
        <row r="16806">
          <cell r="I16806" t="str">
            <v>F</v>
          </cell>
          <cell r="J16806">
            <v>1247.4</v>
          </cell>
          <cell r="K16806">
            <v>1322.24</v>
          </cell>
          <cell r="L16806">
            <v>1322.24</v>
          </cell>
          <cell r="M16806" t="str">
            <v>F</v>
          </cell>
          <cell r="N16806">
            <v>1</v>
          </cell>
        </row>
        <row r="16807">
          <cell r="G16807" t="str">
            <v>GR-2018/01-0004</v>
          </cell>
        </row>
        <row r="16807">
          <cell r="I16807" t="str">
            <v>F</v>
          </cell>
          <cell r="J16807">
            <v>3681</v>
          </cell>
          <cell r="K16807">
            <v>3901.86</v>
          </cell>
          <cell r="L16807">
            <v>3901.86</v>
          </cell>
          <cell r="M16807" t="str">
            <v>F</v>
          </cell>
          <cell r="N16807">
            <v>1</v>
          </cell>
        </row>
        <row r="16808">
          <cell r="G16808" t="str">
            <v>GR-2018/01-0019</v>
          </cell>
        </row>
        <row r="16808">
          <cell r="I16808" t="str">
            <v>F</v>
          </cell>
          <cell r="J16808">
            <v>154.39</v>
          </cell>
          <cell r="K16808">
            <v>163.65</v>
          </cell>
          <cell r="L16808">
            <v>163.65</v>
          </cell>
          <cell r="M16808" t="str">
            <v>T</v>
          </cell>
          <cell r="N16808">
            <v>1</v>
          </cell>
        </row>
        <row r="16809">
          <cell r="F16809" t="str">
            <v>FSCU9958956</v>
          </cell>
          <cell r="G16809" t="str">
            <v>GR-2018/01-0081</v>
          </cell>
          <cell r="H16809" t="str">
            <v>201712-S0043, 201712-S0052, 201710-S0073, 201709-S0026, 201710-S0021</v>
          </cell>
          <cell r="I16809" t="str">
            <v>F</v>
          </cell>
          <cell r="J16809">
            <v>99528.75</v>
          </cell>
          <cell r="K16809">
            <v>105500.48</v>
          </cell>
          <cell r="L16809">
            <v>105500.48</v>
          </cell>
          <cell r="M16809" t="str">
            <v>F</v>
          </cell>
          <cell r="N16809">
            <v>1</v>
          </cell>
        </row>
        <row r="16810">
          <cell r="G16810" t="str">
            <v>GR-2018/01-0018</v>
          </cell>
        </row>
        <row r="16810">
          <cell r="I16810" t="str">
            <v>F</v>
          </cell>
          <cell r="J16810">
            <v>1194.09</v>
          </cell>
          <cell r="K16810">
            <v>1265.74</v>
          </cell>
          <cell r="L16810">
            <v>1265.74</v>
          </cell>
          <cell r="M16810" t="str">
            <v>T</v>
          </cell>
          <cell r="N16810">
            <v>1</v>
          </cell>
        </row>
        <row r="16811">
          <cell r="F16811" t="str">
            <v>CAIU8994437</v>
          </cell>
          <cell r="G16811" t="str">
            <v>GR-2018/01-0039</v>
          </cell>
          <cell r="H16811" t="str">
            <v>201711-S0076, 201711-S0123, 201704-S0026, 201712-S0023, 201711-S0032, 201710-S0026, 201702-S0006</v>
          </cell>
          <cell r="I16811" t="str">
            <v>F</v>
          </cell>
          <cell r="J16811">
            <v>26926.95</v>
          </cell>
          <cell r="K16811">
            <v>26926.95</v>
          </cell>
          <cell r="L16811">
            <v>80780.85</v>
          </cell>
          <cell r="M16811" t="str">
            <v>F</v>
          </cell>
          <cell r="N16811">
            <v>3</v>
          </cell>
        </row>
        <row r="16812">
          <cell r="F16812" t="str">
            <v>SEGU5457426</v>
          </cell>
          <cell r="G16812" t="str">
            <v>GR-2018/01-0001</v>
          </cell>
          <cell r="H16812" t="str">
            <v>201711-S0068, 201711-S0093, 201711-S0120, 201711-S0124, 201711-S0060, 201707-S0037, 201708-S0048, 201712-S0001, 201711-S0033, 201711-S0022, 201710-S0010</v>
          </cell>
          <cell r="I16812" t="str">
            <v>F</v>
          </cell>
          <cell r="J16812">
            <v>20633.85</v>
          </cell>
          <cell r="K16812">
            <v>20633.85</v>
          </cell>
          <cell r="L16812">
            <v>84986.7</v>
          </cell>
          <cell r="M16812" t="str">
            <v>F</v>
          </cell>
          <cell r="N16812">
            <v>4.1188</v>
          </cell>
        </row>
        <row r="16813">
          <cell r="G16813" t="str">
            <v>GR-2017/12-0126</v>
          </cell>
        </row>
        <row r="16813">
          <cell r="I16813" t="str">
            <v>F</v>
          </cell>
          <cell r="J16813">
            <v>2029.19</v>
          </cell>
          <cell r="K16813">
            <v>2150.94</v>
          </cell>
          <cell r="L16813">
            <v>2150.94</v>
          </cell>
          <cell r="M16813" t="str">
            <v>T</v>
          </cell>
          <cell r="N16813">
            <v>1</v>
          </cell>
        </row>
        <row r="16814">
          <cell r="G16814" t="str">
            <v>GR-2017/12-0127</v>
          </cell>
        </row>
        <row r="16814">
          <cell r="I16814" t="str">
            <v>F</v>
          </cell>
          <cell r="J16814">
            <v>8967.7</v>
          </cell>
          <cell r="K16814">
            <v>9505.76</v>
          </cell>
          <cell r="L16814">
            <v>9505.76</v>
          </cell>
          <cell r="M16814" t="str">
            <v>T</v>
          </cell>
          <cell r="N16814">
            <v>1</v>
          </cell>
        </row>
        <row r="16815">
          <cell r="G16815" t="str">
            <v>SPO-2018/01-0110</v>
          </cell>
        </row>
        <row r="16815">
          <cell r="I16815" t="str">
            <v>F</v>
          </cell>
          <cell r="J16815">
            <v>469.95</v>
          </cell>
          <cell r="K16815">
            <v>498.15</v>
          </cell>
          <cell r="L16815">
            <v>1494.45</v>
          </cell>
          <cell r="M16815" t="str">
            <v>F</v>
          </cell>
          <cell r="N16815">
            <v>3</v>
          </cell>
        </row>
        <row r="16816">
          <cell r="G16816" t="str">
            <v>GR-2017/12-0124</v>
          </cell>
        </row>
        <row r="16816">
          <cell r="I16816" t="str">
            <v>F</v>
          </cell>
          <cell r="J16816">
            <v>3916.21</v>
          </cell>
          <cell r="K16816">
            <v>4151.18</v>
          </cell>
          <cell r="L16816">
            <v>4151.18</v>
          </cell>
          <cell r="M16816" t="str">
            <v>T</v>
          </cell>
          <cell r="N16816">
            <v>1</v>
          </cell>
        </row>
        <row r="16817">
          <cell r="F16817" t="str">
            <v>TCLU5694685</v>
          </cell>
          <cell r="G16817" t="str">
            <v>GR-2018/01-0086</v>
          </cell>
          <cell r="H16817" t="str">
            <v>201707-S0037, 201711-S0116, 201711-S0124</v>
          </cell>
          <cell r="I16817" t="str">
            <v>F</v>
          </cell>
          <cell r="J16817">
            <v>19090.76</v>
          </cell>
          <cell r="K16817">
            <v>19090.76</v>
          </cell>
          <cell r="L16817">
            <v>57272.28</v>
          </cell>
          <cell r="M16817" t="str">
            <v>F</v>
          </cell>
          <cell r="N16817">
            <v>3</v>
          </cell>
        </row>
        <row r="16818">
          <cell r="F16818" t="str">
            <v>CSLU6232963</v>
          </cell>
          <cell r="G16818" t="str">
            <v>GR-2018/01-0047</v>
          </cell>
          <cell r="H16818" t="str">
            <v>201711-S0108, 201711-S0003, 201711-S0002</v>
          </cell>
          <cell r="I16818" t="str">
            <v>F</v>
          </cell>
          <cell r="J16818">
            <v>56903.95</v>
          </cell>
          <cell r="K16818">
            <v>60318.19</v>
          </cell>
          <cell r="L16818">
            <v>60318.19</v>
          </cell>
          <cell r="M16818" t="str">
            <v>F</v>
          </cell>
          <cell r="N16818">
            <v>1</v>
          </cell>
        </row>
        <row r="16819">
          <cell r="F16819" t="str">
            <v>REGU5084424</v>
          </cell>
          <cell r="G16819" t="str">
            <v>GR-2018/01-0031</v>
          </cell>
          <cell r="H16819" t="str">
            <v>201711-S0054, 201710-S0075, 201709-S0036, 201711-S0005</v>
          </cell>
          <cell r="I16819" t="str">
            <v>F</v>
          </cell>
          <cell r="J16819">
            <v>21780.85</v>
          </cell>
          <cell r="K16819">
            <v>21780.85</v>
          </cell>
          <cell r="L16819">
            <v>89702.25</v>
          </cell>
          <cell r="M16819" t="str">
            <v>F</v>
          </cell>
          <cell r="N16819">
            <v>4.1184</v>
          </cell>
        </row>
        <row r="16820">
          <cell r="G16820" t="str">
            <v>SPO-2018/06-0019, SPO-2018/06-0028, SPO-2018/01-0070</v>
          </cell>
        </row>
        <row r="16820">
          <cell r="I16820" t="str">
            <v>F</v>
          </cell>
          <cell r="J16820">
            <v>3548.49</v>
          </cell>
          <cell r="K16820">
            <v>3548.49</v>
          </cell>
          <cell r="L16820">
            <v>10645.47</v>
          </cell>
          <cell r="M16820" t="str">
            <v>F</v>
          </cell>
          <cell r="N16820">
            <v>3</v>
          </cell>
        </row>
        <row r="16821">
          <cell r="G16821" t="str">
            <v>GR-2017/12-0116</v>
          </cell>
        </row>
        <row r="16821">
          <cell r="I16821" t="str">
            <v>F</v>
          </cell>
          <cell r="J16821">
            <v>416.98</v>
          </cell>
          <cell r="K16821">
            <v>442</v>
          </cell>
          <cell r="L16821">
            <v>442</v>
          </cell>
          <cell r="M16821" t="str">
            <v>T</v>
          </cell>
          <cell r="N16821">
            <v>1</v>
          </cell>
        </row>
        <row r="16822">
          <cell r="G16822" t="str">
            <v>GR-2017/12-0117</v>
          </cell>
        </row>
        <row r="16822">
          <cell r="I16822" t="str">
            <v>F</v>
          </cell>
          <cell r="J16822">
            <v>2981.58</v>
          </cell>
          <cell r="K16822">
            <v>3160.47</v>
          </cell>
          <cell r="L16822">
            <v>3160.47</v>
          </cell>
          <cell r="M16822" t="str">
            <v>T</v>
          </cell>
          <cell r="N16822">
            <v>1</v>
          </cell>
        </row>
        <row r="16823">
          <cell r="G16823" t="str">
            <v>GR-2017/12-0115</v>
          </cell>
        </row>
        <row r="16823">
          <cell r="I16823" t="str">
            <v>F</v>
          </cell>
          <cell r="J16823">
            <v>5440.57</v>
          </cell>
          <cell r="K16823">
            <v>5767</v>
          </cell>
          <cell r="L16823">
            <v>5767</v>
          </cell>
          <cell r="M16823" t="str">
            <v>T</v>
          </cell>
          <cell r="N16823">
            <v>1</v>
          </cell>
        </row>
        <row r="16824">
          <cell r="G16824" t="str">
            <v>SPO-2018/03-0080</v>
          </cell>
        </row>
        <row r="16824">
          <cell r="I16824" t="str">
            <v>F</v>
          </cell>
          <cell r="J16824">
            <v>1158.6</v>
          </cell>
          <cell r="K16824">
            <v>1158.6</v>
          </cell>
          <cell r="L16824">
            <v>3475.8</v>
          </cell>
          <cell r="M16824" t="str">
            <v>F</v>
          </cell>
          <cell r="N16824">
            <v>3</v>
          </cell>
        </row>
        <row r="16825">
          <cell r="G16825" t="str">
            <v>SPO-2018/04-0053, SPO-2018/02-0033, SPO-2018/02-0031</v>
          </cell>
        </row>
        <row r="16825">
          <cell r="I16825" t="str">
            <v>F</v>
          </cell>
          <cell r="J16825">
            <v>1005.15</v>
          </cell>
          <cell r="K16825">
            <v>1005.15</v>
          </cell>
          <cell r="L16825">
            <v>3015.45</v>
          </cell>
          <cell r="M16825" t="str">
            <v>F</v>
          </cell>
          <cell r="N16825">
            <v>3</v>
          </cell>
        </row>
        <row r="16826">
          <cell r="I16826" t="str">
            <v>T</v>
          </cell>
          <cell r="J16826">
            <v>360.23</v>
          </cell>
          <cell r="K16826">
            <v>381.84</v>
          </cell>
          <cell r="L16826">
            <v>381.84</v>
          </cell>
          <cell r="M16826" t="str">
            <v>T</v>
          </cell>
          <cell r="N16826">
            <v>1</v>
          </cell>
        </row>
        <row r="16827">
          <cell r="G16827" t="str">
            <v>GR-2017/12-0125</v>
          </cell>
        </row>
        <row r="16827">
          <cell r="I16827" t="str">
            <v>F</v>
          </cell>
          <cell r="J16827">
            <v>1647.57</v>
          </cell>
          <cell r="K16827">
            <v>1746.42</v>
          </cell>
          <cell r="L16827">
            <v>1746.42</v>
          </cell>
          <cell r="M16827" t="str">
            <v>T</v>
          </cell>
          <cell r="N16827">
            <v>1</v>
          </cell>
        </row>
        <row r="16828">
          <cell r="G16828" t="str">
            <v>GR-2017/12-0111</v>
          </cell>
        </row>
        <row r="16828">
          <cell r="I16828" t="str">
            <v>F</v>
          </cell>
          <cell r="J16828">
            <v>636.17</v>
          </cell>
          <cell r="K16828">
            <v>674.34</v>
          </cell>
          <cell r="L16828">
            <v>674.34</v>
          </cell>
          <cell r="M16828" t="str">
            <v>T</v>
          </cell>
          <cell r="N16828">
            <v>1</v>
          </cell>
        </row>
        <row r="16829">
          <cell r="G16829" t="str">
            <v>GR-2017/12-0118</v>
          </cell>
        </row>
        <row r="16829">
          <cell r="I16829" t="str">
            <v>F</v>
          </cell>
          <cell r="J16829">
            <v>4336.5</v>
          </cell>
          <cell r="K16829">
            <v>4596.69</v>
          </cell>
          <cell r="L16829">
            <v>4596.69</v>
          </cell>
          <cell r="M16829" t="str">
            <v>T</v>
          </cell>
          <cell r="N16829">
            <v>1</v>
          </cell>
        </row>
        <row r="16830">
          <cell r="G16830" t="str">
            <v>SPO-2018/01-0117</v>
          </cell>
        </row>
        <row r="16830">
          <cell r="I16830" t="str">
            <v>F</v>
          </cell>
          <cell r="J16830">
            <v>1675.84</v>
          </cell>
          <cell r="K16830">
            <v>1675.84</v>
          </cell>
          <cell r="L16830">
            <v>5027.52</v>
          </cell>
          <cell r="M16830" t="str">
            <v>F</v>
          </cell>
          <cell r="N16830">
            <v>3</v>
          </cell>
        </row>
        <row r="16831">
          <cell r="G16831" t="str">
            <v>SPO-2018/05-0029, SPO-2018/01-0111, SPO-2018/03-0079</v>
          </cell>
        </row>
        <row r="16831">
          <cell r="I16831" t="str">
            <v>F</v>
          </cell>
          <cell r="J16831">
            <v>168839.08</v>
          </cell>
          <cell r="K16831">
            <v>168839.08</v>
          </cell>
          <cell r="L16831">
            <v>506517.24</v>
          </cell>
          <cell r="M16831" t="str">
            <v>F</v>
          </cell>
          <cell r="N16831">
            <v>3</v>
          </cell>
        </row>
        <row r="16832">
          <cell r="G16832" t="str">
            <v>SPO-2018/01-0046, SPO-2018/01-0009, SPO-2018/03-0068, SPO-2018/01-0120, SPO-2018/02-0025</v>
          </cell>
        </row>
        <row r="16832">
          <cell r="I16832" t="str">
            <v>F</v>
          </cell>
          <cell r="J16832">
            <v>108083.24</v>
          </cell>
          <cell r="K16832">
            <v>108083.24</v>
          </cell>
          <cell r="L16832">
            <v>324249.72</v>
          </cell>
          <cell r="M16832" t="str">
            <v>F</v>
          </cell>
          <cell r="N16832">
            <v>3</v>
          </cell>
        </row>
        <row r="16833">
          <cell r="G16833" t="str">
            <v>SPO-2018/05-0029, SPO-2018/03-0079</v>
          </cell>
        </row>
        <row r="16833">
          <cell r="I16833" t="str">
            <v>F</v>
          </cell>
          <cell r="J16833">
            <v>101509.76</v>
          </cell>
          <cell r="K16833">
            <v>101509.76</v>
          </cell>
          <cell r="L16833">
            <v>304529.28</v>
          </cell>
          <cell r="M16833" t="str">
            <v>F</v>
          </cell>
          <cell r="N16833">
            <v>3</v>
          </cell>
        </row>
        <row r="16834">
          <cell r="G16834" t="str">
            <v>SPO-2018/02-0020</v>
          </cell>
        </row>
        <row r="16834">
          <cell r="I16834" t="str">
            <v>F</v>
          </cell>
          <cell r="J16834">
            <v>4858.14</v>
          </cell>
          <cell r="K16834">
            <v>4858.14</v>
          </cell>
          <cell r="L16834">
            <v>14574.42</v>
          </cell>
          <cell r="M16834" t="str">
            <v>F</v>
          </cell>
          <cell r="N16834">
            <v>3</v>
          </cell>
        </row>
        <row r="16835">
          <cell r="G16835" t="str">
            <v>GR-2017/12-0109</v>
          </cell>
        </row>
        <row r="16835">
          <cell r="I16835" t="str">
            <v>F</v>
          </cell>
          <cell r="J16835">
            <v>816.99</v>
          </cell>
          <cell r="K16835">
            <v>866.01</v>
          </cell>
          <cell r="L16835">
            <v>866.01</v>
          </cell>
          <cell r="M16835" t="str">
            <v>T</v>
          </cell>
          <cell r="N16835">
            <v>1</v>
          </cell>
        </row>
        <row r="16836">
          <cell r="G16836" t="str">
            <v>SPO-2017/12-0066, SPO-2018/05-0016, SPO-2018/06-0034, SPO-2018/01-0087, SPO-2018/05-0017, SPO-2018/03-0075</v>
          </cell>
        </row>
        <row r="16836">
          <cell r="I16836" t="str">
            <v>F</v>
          </cell>
          <cell r="J16836">
            <v>18286.26</v>
          </cell>
          <cell r="K16836">
            <v>18286.26</v>
          </cell>
          <cell r="L16836">
            <v>54858.78</v>
          </cell>
          <cell r="M16836" t="str">
            <v>F</v>
          </cell>
          <cell r="N16836">
            <v>3</v>
          </cell>
        </row>
        <row r="16837">
          <cell r="G16837" t="str">
            <v>SPO-2018/03-0072, SPO-2018/06-0030, SPO-2018/02-0020</v>
          </cell>
        </row>
        <row r="16837">
          <cell r="I16837" t="str">
            <v>F</v>
          </cell>
          <cell r="J16837">
            <v>1792.42</v>
          </cell>
          <cell r="K16837">
            <v>1792.42</v>
          </cell>
          <cell r="L16837">
            <v>5377.26</v>
          </cell>
          <cell r="M16837" t="str">
            <v>F</v>
          </cell>
          <cell r="N16837">
            <v>3</v>
          </cell>
        </row>
        <row r="16838">
          <cell r="G16838" t="str">
            <v>XP-000053</v>
          </cell>
        </row>
        <row r="16838">
          <cell r="I16838" t="str">
            <v>F</v>
          </cell>
          <cell r="J16838">
            <v>8832</v>
          </cell>
          <cell r="K16838">
            <v>8832</v>
          </cell>
          <cell r="L16838">
            <v>26496</v>
          </cell>
          <cell r="M16838" t="str">
            <v>F</v>
          </cell>
          <cell r="N16838">
            <v>3</v>
          </cell>
        </row>
        <row r="16839">
          <cell r="G16839" t="str">
            <v>SPO-2018/01-0012, SPO-2018/01-0105</v>
          </cell>
        </row>
        <row r="16839">
          <cell r="I16839" t="str">
            <v>F</v>
          </cell>
          <cell r="J16839">
            <v>12935.82</v>
          </cell>
          <cell r="K16839">
            <v>12935.82</v>
          </cell>
          <cell r="L16839">
            <v>38807.46</v>
          </cell>
          <cell r="M16839" t="str">
            <v>F</v>
          </cell>
          <cell r="N16839">
            <v>3</v>
          </cell>
        </row>
        <row r="16840">
          <cell r="G16840" t="str">
            <v>GR-2017/12-0113</v>
          </cell>
        </row>
        <row r="16840">
          <cell r="I16840" t="str">
            <v>F</v>
          </cell>
          <cell r="J16840">
            <v>16.4</v>
          </cell>
          <cell r="K16840">
            <v>17.38</v>
          </cell>
          <cell r="L16840">
            <v>17.38</v>
          </cell>
          <cell r="M16840" t="str">
            <v>T</v>
          </cell>
          <cell r="N16840">
            <v>1</v>
          </cell>
        </row>
        <row r="16841">
          <cell r="G16841" t="str">
            <v>SPO-2018/01-0111</v>
          </cell>
        </row>
        <row r="16841">
          <cell r="I16841" t="str">
            <v>F</v>
          </cell>
          <cell r="J16841">
            <v>25600</v>
          </cell>
          <cell r="K16841">
            <v>25600</v>
          </cell>
          <cell r="L16841">
            <v>76800</v>
          </cell>
          <cell r="M16841" t="str">
            <v>F</v>
          </cell>
          <cell r="N16841">
            <v>3</v>
          </cell>
        </row>
        <row r="16842">
          <cell r="I16842" t="str">
            <v>F</v>
          </cell>
          <cell r="J16842">
            <v>100.5</v>
          </cell>
          <cell r="K16842">
            <v>100.5</v>
          </cell>
          <cell r="L16842">
            <v>301.5</v>
          </cell>
          <cell r="M16842" t="str">
            <v>F</v>
          </cell>
          <cell r="N16842">
            <v>3</v>
          </cell>
        </row>
        <row r="16843">
          <cell r="G16843" t="str">
            <v>SPO-2018/01-0068</v>
          </cell>
        </row>
        <row r="16843">
          <cell r="I16843" t="str">
            <v>F</v>
          </cell>
          <cell r="J16843">
            <v>7126.2</v>
          </cell>
          <cell r="K16843">
            <v>7126.2</v>
          </cell>
          <cell r="L16843">
            <v>21378.6</v>
          </cell>
          <cell r="M16843" t="str">
            <v>F</v>
          </cell>
          <cell r="N16843">
            <v>3</v>
          </cell>
        </row>
        <row r="16844">
          <cell r="G16844" t="str">
            <v>SPO-2018/03-0070, SPO-2018/02-0039, SPO-2018/04-0085, XP-000049</v>
          </cell>
        </row>
        <row r="16844">
          <cell r="I16844" t="str">
            <v>F</v>
          </cell>
          <cell r="J16844">
            <v>57504.88</v>
          </cell>
          <cell r="K16844">
            <v>57504.88</v>
          </cell>
          <cell r="L16844">
            <v>172514.64</v>
          </cell>
          <cell r="M16844" t="str">
            <v>F</v>
          </cell>
          <cell r="N16844">
            <v>3</v>
          </cell>
        </row>
        <row r="16845">
          <cell r="G16845" t="str">
            <v>SPO-2018/02-0040</v>
          </cell>
        </row>
        <row r="16845">
          <cell r="I16845" t="str">
            <v>F</v>
          </cell>
          <cell r="J16845">
            <v>12288.7</v>
          </cell>
          <cell r="K16845">
            <v>12288.7</v>
          </cell>
          <cell r="L16845">
            <v>36866.1</v>
          </cell>
          <cell r="M16845" t="str">
            <v>F</v>
          </cell>
          <cell r="N16845">
            <v>3</v>
          </cell>
        </row>
        <row r="16846">
          <cell r="G16846" t="str">
            <v>GR-2017/12-0123</v>
          </cell>
        </row>
        <row r="16846">
          <cell r="I16846" t="str">
            <v>F</v>
          </cell>
          <cell r="J16846">
            <v>135</v>
          </cell>
          <cell r="K16846">
            <v>143.1</v>
          </cell>
          <cell r="L16846">
            <v>143.1</v>
          </cell>
          <cell r="M16846" t="str">
            <v>F</v>
          </cell>
          <cell r="N16846">
            <v>1</v>
          </cell>
        </row>
        <row r="16847">
          <cell r="G16847" t="str">
            <v>GR-2017/12-0112</v>
          </cell>
        </row>
        <row r="16847">
          <cell r="I16847" t="str">
            <v>F</v>
          </cell>
          <cell r="J16847">
            <v>217.2</v>
          </cell>
          <cell r="K16847">
            <v>230.23</v>
          </cell>
          <cell r="L16847">
            <v>230.23</v>
          </cell>
          <cell r="M16847" t="str">
            <v>T</v>
          </cell>
          <cell r="N16847">
            <v>1</v>
          </cell>
        </row>
        <row r="16848">
          <cell r="G16848" t="str">
            <v>GR-2017/12-0107</v>
          </cell>
        </row>
        <row r="16848">
          <cell r="I16848" t="str">
            <v>F</v>
          </cell>
          <cell r="J16848">
            <v>226.7</v>
          </cell>
          <cell r="K16848">
            <v>240.3</v>
          </cell>
          <cell r="L16848">
            <v>240.3</v>
          </cell>
          <cell r="M16848" t="str">
            <v>T</v>
          </cell>
          <cell r="N16848">
            <v>1</v>
          </cell>
        </row>
        <row r="16849">
          <cell r="G16849" t="str">
            <v>GR-2017/12-0093</v>
          </cell>
        </row>
        <row r="16849">
          <cell r="I16849" t="str">
            <v>F</v>
          </cell>
          <cell r="J16849">
            <v>433.13</v>
          </cell>
          <cell r="K16849">
            <v>459.12</v>
          </cell>
          <cell r="L16849">
            <v>459.12</v>
          </cell>
          <cell r="M16849" t="str">
            <v>T</v>
          </cell>
          <cell r="N16849">
            <v>1</v>
          </cell>
        </row>
        <row r="16850">
          <cell r="G16850" t="str">
            <v>GR-2017/12-0106</v>
          </cell>
        </row>
        <row r="16850">
          <cell r="I16850" t="str">
            <v>F</v>
          </cell>
          <cell r="J16850">
            <v>332.5</v>
          </cell>
          <cell r="K16850">
            <v>352.45</v>
          </cell>
          <cell r="L16850">
            <v>352.45</v>
          </cell>
          <cell r="M16850" t="str">
            <v>T</v>
          </cell>
          <cell r="N16850">
            <v>1</v>
          </cell>
        </row>
        <row r="16851">
          <cell r="I16851" t="str">
            <v>T</v>
          </cell>
          <cell r="J16851">
            <v>0</v>
          </cell>
          <cell r="K16851">
            <v>0</v>
          </cell>
          <cell r="L16851">
            <v>0</v>
          </cell>
          <cell r="M16851" t="str">
            <v>T</v>
          </cell>
          <cell r="N16851">
            <v>1</v>
          </cell>
        </row>
        <row r="16852">
          <cell r="G16852" t="str">
            <v>SPO-2018/01-0107</v>
          </cell>
        </row>
        <row r="16852">
          <cell r="I16852" t="str">
            <v>F</v>
          </cell>
          <cell r="J16852">
            <v>5865</v>
          </cell>
          <cell r="K16852">
            <v>5865</v>
          </cell>
          <cell r="L16852">
            <v>17595</v>
          </cell>
          <cell r="M16852" t="str">
            <v>F</v>
          </cell>
          <cell r="N16852">
            <v>3</v>
          </cell>
        </row>
        <row r="16853">
          <cell r="G16853" t="str">
            <v>SPO-2018/02-0036, SPO-2018/05-0010, SPO-2018/01-0118, XP-000044</v>
          </cell>
        </row>
        <row r="16853">
          <cell r="I16853" t="str">
            <v>F</v>
          </cell>
          <cell r="J16853">
            <v>56014.66</v>
          </cell>
          <cell r="K16853">
            <v>59375.54</v>
          </cell>
          <cell r="L16853">
            <v>178126.62</v>
          </cell>
          <cell r="M16853" t="str">
            <v>F</v>
          </cell>
          <cell r="N16853">
            <v>3</v>
          </cell>
        </row>
        <row r="16854">
          <cell r="G16854" t="str">
            <v>SPO-2018/04-0021, SPO-2018/01-0007, SPO-2018/03-0067</v>
          </cell>
        </row>
        <row r="16854">
          <cell r="I16854" t="str">
            <v>F</v>
          </cell>
          <cell r="J16854">
            <v>0</v>
          </cell>
          <cell r="K16854">
            <v>0</v>
          </cell>
          <cell r="L16854">
            <v>0</v>
          </cell>
          <cell r="M16854" t="str">
            <v>F</v>
          </cell>
          <cell r="N16854">
            <v>3</v>
          </cell>
        </row>
        <row r="16855">
          <cell r="I16855" t="str">
            <v>T</v>
          </cell>
          <cell r="J16855">
            <v>0</v>
          </cell>
          <cell r="K16855">
            <v>0</v>
          </cell>
          <cell r="L16855">
            <v>0</v>
          </cell>
          <cell r="M16855" t="str">
            <v>F</v>
          </cell>
          <cell r="N16855">
            <v>3</v>
          </cell>
        </row>
        <row r="16856">
          <cell r="G16856" t="str">
            <v>SPO-2018/02-0023, SPO-2018/04-0021, SPO-2018/03-0067</v>
          </cell>
        </row>
        <row r="16856">
          <cell r="I16856" t="str">
            <v>F</v>
          </cell>
          <cell r="J16856">
            <v>19725.16</v>
          </cell>
          <cell r="K16856">
            <v>19725.16</v>
          </cell>
          <cell r="L16856">
            <v>59175.48</v>
          </cell>
          <cell r="M16856" t="str">
            <v>F</v>
          </cell>
          <cell r="N16856">
            <v>3</v>
          </cell>
        </row>
        <row r="16857">
          <cell r="I16857" t="str">
            <v>T</v>
          </cell>
          <cell r="J16857">
            <v>189.4</v>
          </cell>
          <cell r="K16857">
            <v>189.4</v>
          </cell>
          <cell r="L16857">
            <v>568.2</v>
          </cell>
          <cell r="M16857" t="str">
            <v>F</v>
          </cell>
          <cell r="N16857">
            <v>3</v>
          </cell>
        </row>
        <row r="16858">
          <cell r="G16858" t="str">
            <v>SPO-2018/01-0084, SPO-2018/01-0117</v>
          </cell>
        </row>
        <row r="16858">
          <cell r="I16858" t="str">
            <v>F</v>
          </cell>
          <cell r="J16858">
            <v>641.2</v>
          </cell>
          <cell r="K16858">
            <v>641.2</v>
          </cell>
          <cell r="L16858">
            <v>1923.6</v>
          </cell>
          <cell r="M16858" t="str">
            <v>F</v>
          </cell>
          <cell r="N16858">
            <v>3</v>
          </cell>
        </row>
        <row r="16859">
          <cell r="G16859" t="str">
            <v>SPO-2018/02-0039, PO-2017/12-0115, SPO-2018/01-0105, SPO-2018/01-0012</v>
          </cell>
        </row>
        <row r="16859">
          <cell r="I16859" t="str">
            <v>F</v>
          </cell>
          <cell r="J16859">
            <v>66216</v>
          </cell>
          <cell r="K16859">
            <v>66216</v>
          </cell>
          <cell r="L16859">
            <v>198648</v>
          </cell>
          <cell r="M16859" t="str">
            <v>F</v>
          </cell>
          <cell r="N16859">
            <v>3</v>
          </cell>
        </row>
        <row r="16860">
          <cell r="G16860" t="str">
            <v>SPO-2018/03-0091</v>
          </cell>
        </row>
        <row r="16860">
          <cell r="I16860" t="str">
            <v>F</v>
          </cell>
          <cell r="J16860">
            <v>3059.65</v>
          </cell>
          <cell r="K16860">
            <v>3059.65</v>
          </cell>
          <cell r="L16860">
            <v>9178.95</v>
          </cell>
          <cell r="M16860" t="str">
            <v>F</v>
          </cell>
          <cell r="N16860">
            <v>3</v>
          </cell>
        </row>
        <row r="16861">
          <cell r="G16861" t="str">
            <v>SPO-2018/01-0120, SPO-2018/03-0068, SPO-2019/01-0103, SPO-2018/02-0025</v>
          </cell>
        </row>
        <row r="16861">
          <cell r="I16861" t="str">
            <v>F</v>
          </cell>
          <cell r="J16861">
            <v>41779.92</v>
          </cell>
          <cell r="K16861">
            <v>41779.92</v>
          </cell>
          <cell r="L16861">
            <v>125339.76</v>
          </cell>
          <cell r="M16861" t="str">
            <v>F</v>
          </cell>
          <cell r="N16861">
            <v>3</v>
          </cell>
        </row>
        <row r="16862">
          <cell r="G16862" t="str">
            <v>SPO-2018/01-0046, SPO-2018/02-0025, XP-000043</v>
          </cell>
        </row>
        <row r="16862">
          <cell r="I16862" t="str">
            <v>F</v>
          </cell>
          <cell r="J16862">
            <v>9057.6</v>
          </cell>
          <cell r="K16862">
            <v>9057.6</v>
          </cell>
          <cell r="L16862">
            <v>27172.8</v>
          </cell>
          <cell r="M16862" t="str">
            <v>F</v>
          </cell>
          <cell r="N16862">
            <v>3</v>
          </cell>
        </row>
        <row r="16863">
          <cell r="G16863" t="str">
            <v>GR-2017/12-0105</v>
          </cell>
        </row>
        <row r="16863">
          <cell r="I16863" t="str">
            <v>F</v>
          </cell>
          <cell r="J16863">
            <v>183.75</v>
          </cell>
          <cell r="K16863">
            <v>194.78</v>
          </cell>
          <cell r="L16863">
            <v>194.78</v>
          </cell>
          <cell r="M16863" t="str">
            <v>T</v>
          </cell>
          <cell r="N16863">
            <v>1</v>
          </cell>
        </row>
        <row r="16864">
          <cell r="G16864" t="str">
            <v>SPO-2018/05-0016, SPO-2018/01-0087, SPO-2018/02-0020, SPO-2018/03-0075</v>
          </cell>
        </row>
        <row r="16864">
          <cell r="I16864" t="str">
            <v>F</v>
          </cell>
          <cell r="J16864">
            <v>12119.16</v>
          </cell>
          <cell r="K16864">
            <v>12119.16</v>
          </cell>
          <cell r="L16864">
            <v>36357.48</v>
          </cell>
          <cell r="M16864" t="str">
            <v>F</v>
          </cell>
          <cell r="N16864">
            <v>3</v>
          </cell>
        </row>
        <row r="16865">
          <cell r="G16865" t="str">
            <v>SPO-2018/01-0011</v>
          </cell>
        </row>
        <row r="16865">
          <cell r="I16865" t="str">
            <v>F</v>
          </cell>
          <cell r="J16865">
            <v>2412</v>
          </cell>
          <cell r="K16865">
            <v>2412</v>
          </cell>
          <cell r="L16865">
            <v>7236</v>
          </cell>
          <cell r="M16865" t="str">
            <v>F</v>
          </cell>
          <cell r="N16865">
            <v>3</v>
          </cell>
        </row>
        <row r="16866">
          <cell r="G16866" t="str">
            <v>GR-2017/12-0131, GR-2018/01-0118</v>
          </cell>
        </row>
        <row r="16866">
          <cell r="I16866" t="str">
            <v>F</v>
          </cell>
          <cell r="J16866">
            <v>417</v>
          </cell>
          <cell r="K16866">
            <v>442.02</v>
          </cell>
          <cell r="L16866">
            <v>442.02</v>
          </cell>
          <cell r="M16866" t="str">
            <v>F</v>
          </cell>
          <cell r="N16866">
            <v>1</v>
          </cell>
        </row>
        <row r="16867">
          <cell r="G16867" t="str">
            <v>GR-2017/12-0108</v>
          </cell>
        </row>
        <row r="16867">
          <cell r="I16867" t="str">
            <v>F</v>
          </cell>
          <cell r="J16867">
            <v>528.36</v>
          </cell>
          <cell r="K16867">
            <v>560.06</v>
          </cell>
          <cell r="L16867">
            <v>560.06</v>
          </cell>
          <cell r="M16867" t="str">
            <v>T</v>
          </cell>
          <cell r="N16867">
            <v>1</v>
          </cell>
        </row>
        <row r="16868">
          <cell r="G16868" t="str">
            <v>SPO-2018/03-0073, SPO-2018/02-0040</v>
          </cell>
        </row>
        <row r="16868">
          <cell r="I16868" t="str">
            <v>F</v>
          </cell>
          <cell r="J16868">
            <v>432</v>
          </cell>
          <cell r="K16868">
            <v>432</v>
          </cell>
          <cell r="L16868">
            <v>1296</v>
          </cell>
          <cell r="M16868" t="str">
            <v>F</v>
          </cell>
          <cell r="N16868">
            <v>3</v>
          </cell>
        </row>
        <row r="16869">
          <cell r="G16869" t="str">
            <v>SPO-2018/02-0019</v>
          </cell>
        </row>
        <row r="16869">
          <cell r="I16869" t="str">
            <v>F</v>
          </cell>
          <cell r="J16869">
            <v>60552.96</v>
          </cell>
          <cell r="K16869">
            <v>60552.96</v>
          </cell>
          <cell r="L16869">
            <v>181658.88</v>
          </cell>
          <cell r="M16869" t="str">
            <v>F</v>
          </cell>
          <cell r="N16869">
            <v>3</v>
          </cell>
        </row>
        <row r="16870">
          <cell r="G16870" t="str">
            <v>SPO-2018/02-0025, SPO-2018/04-0036, XP-000048</v>
          </cell>
        </row>
        <row r="16870">
          <cell r="I16870" t="str">
            <v>F</v>
          </cell>
          <cell r="J16870">
            <v>41463</v>
          </cell>
          <cell r="K16870">
            <v>41463</v>
          </cell>
          <cell r="L16870">
            <v>124389</v>
          </cell>
          <cell r="M16870" t="str">
            <v>F</v>
          </cell>
          <cell r="N16870">
            <v>3</v>
          </cell>
        </row>
        <row r="16871">
          <cell r="G16871" t="str">
            <v>GR-2017/12-0095</v>
          </cell>
        </row>
        <row r="16871">
          <cell r="I16871" t="str">
            <v>F</v>
          </cell>
          <cell r="J16871">
            <v>113.35</v>
          </cell>
          <cell r="K16871">
            <v>120.15</v>
          </cell>
          <cell r="L16871">
            <v>120.15</v>
          </cell>
          <cell r="M16871" t="str">
            <v>T</v>
          </cell>
          <cell r="N16871">
            <v>1</v>
          </cell>
        </row>
        <row r="16872">
          <cell r="G16872" t="str">
            <v>GR-2017/12-0104</v>
          </cell>
        </row>
        <row r="16872">
          <cell r="I16872" t="str">
            <v>F</v>
          </cell>
          <cell r="J16872">
            <v>1614.43</v>
          </cell>
          <cell r="K16872">
            <v>1711.3</v>
          </cell>
          <cell r="L16872">
            <v>1711.3</v>
          </cell>
          <cell r="M16872" t="str">
            <v>T</v>
          </cell>
          <cell r="N16872">
            <v>1</v>
          </cell>
        </row>
        <row r="16873">
          <cell r="G16873" t="str">
            <v>GR-2017/12-0096</v>
          </cell>
        </row>
        <row r="16873">
          <cell r="I16873" t="str">
            <v>F</v>
          </cell>
          <cell r="J16873">
            <v>104.25</v>
          </cell>
          <cell r="K16873">
            <v>110.5</v>
          </cell>
          <cell r="L16873">
            <v>110.5</v>
          </cell>
          <cell r="M16873" t="str">
            <v>T</v>
          </cell>
          <cell r="N16873">
            <v>1</v>
          </cell>
        </row>
        <row r="16874">
          <cell r="G16874" t="str">
            <v>PO-2017/12-0115, SPO-2018/01-0012</v>
          </cell>
        </row>
        <row r="16874">
          <cell r="I16874" t="str">
            <v>F</v>
          </cell>
          <cell r="J16874">
            <v>54830.8</v>
          </cell>
          <cell r="K16874">
            <v>54830.8</v>
          </cell>
          <cell r="L16874">
            <v>164492.4</v>
          </cell>
          <cell r="M16874" t="str">
            <v>F</v>
          </cell>
          <cell r="N16874">
            <v>3</v>
          </cell>
        </row>
        <row r="16875">
          <cell r="I16875" t="str">
            <v>T</v>
          </cell>
          <cell r="J16875">
            <v>18.91</v>
          </cell>
          <cell r="K16875">
            <v>20.04</v>
          </cell>
          <cell r="L16875">
            <v>20.04</v>
          </cell>
          <cell r="M16875" t="str">
            <v>T</v>
          </cell>
          <cell r="N16875">
            <v>1</v>
          </cell>
        </row>
        <row r="16876">
          <cell r="G16876" t="str">
            <v>GR-2017/12-0121</v>
          </cell>
          <cell r="H16876" t="str">
            <v>SO140609</v>
          </cell>
          <cell r="I16876" t="str">
            <v>F</v>
          </cell>
          <cell r="J16876">
            <v>214.98</v>
          </cell>
          <cell r="K16876">
            <v>227.88</v>
          </cell>
          <cell r="L16876">
            <v>227.88</v>
          </cell>
          <cell r="M16876" t="str">
            <v>F</v>
          </cell>
          <cell r="N16876">
            <v>1</v>
          </cell>
        </row>
        <row r="16877">
          <cell r="F16877" t="str">
            <v>TLLU4433540</v>
          </cell>
          <cell r="G16877" t="str">
            <v>GR-2018/01-0002</v>
          </cell>
          <cell r="H16877" t="str">
            <v>201711-S0039, 201711-S0077, 201712-S0022</v>
          </cell>
          <cell r="I16877" t="str">
            <v>F</v>
          </cell>
          <cell r="J16877">
            <v>20639</v>
          </cell>
          <cell r="K16877">
            <v>21877.34</v>
          </cell>
          <cell r="L16877">
            <v>21877.34</v>
          </cell>
          <cell r="M16877" t="str">
            <v>F</v>
          </cell>
          <cell r="N16877">
            <v>1</v>
          </cell>
        </row>
        <row r="16878">
          <cell r="F16878" t="str">
            <v>TTLU4433540</v>
          </cell>
          <cell r="G16878" t="str">
            <v>GR-2018/01-0003</v>
          </cell>
          <cell r="H16878" t="str">
            <v>201711-S0002, 201711-S0108, 201711-S0011</v>
          </cell>
          <cell r="I16878" t="str">
            <v>F</v>
          </cell>
          <cell r="J16878">
            <v>45794.25</v>
          </cell>
          <cell r="K16878">
            <v>48541.91</v>
          </cell>
          <cell r="L16878">
            <v>48541.91</v>
          </cell>
          <cell r="M16878" t="str">
            <v>F</v>
          </cell>
          <cell r="N16878">
            <v>1</v>
          </cell>
        </row>
        <row r="16879">
          <cell r="G16879" t="str">
            <v>GR-2017/12-0097</v>
          </cell>
        </row>
        <row r="16879">
          <cell r="I16879" t="str">
            <v>F</v>
          </cell>
          <cell r="J16879">
            <v>240.15</v>
          </cell>
          <cell r="K16879">
            <v>254.56</v>
          </cell>
          <cell r="L16879">
            <v>254.56</v>
          </cell>
          <cell r="M16879" t="str">
            <v>T</v>
          </cell>
          <cell r="N16879">
            <v>1</v>
          </cell>
        </row>
        <row r="16880">
          <cell r="G16880" t="str">
            <v>GR-2017/12-0099</v>
          </cell>
        </row>
        <row r="16880">
          <cell r="I16880" t="str">
            <v>F</v>
          </cell>
          <cell r="J16880">
            <v>1590.68</v>
          </cell>
          <cell r="K16880">
            <v>1686.12</v>
          </cell>
          <cell r="L16880">
            <v>1686.12</v>
          </cell>
          <cell r="M16880" t="str">
            <v>T</v>
          </cell>
          <cell r="N16880">
            <v>1</v>
          </cell>
        </row>
        <row r="16881">
          <cell r="G16881" t="str">
            <v>GR-2017/12-0100</v>
          </cell>
        </row>
        <row r="16881">
          <cell r="I16881" t="str">
            <v>F</v>
          </cell>
          <cell r="J16881">
            <v>1601.49</v>
          </cell>
          <cell r="K16881">
            <v>1601.49</v>
          </cell>
          <cell r="L16881">
            <v>6849.09</v>
          </cell>
          <cell r="M16881" t="str">
            <v>F</v>
          </cell>
          <cell r="N16881">
            <v>4.2767</v>
          </cell>
        </row>
        <row r="16882">
          <cell r="I16882" t="str">
            <v>T</v>
          </cell>
          <cell r="J16882">
            <v>4933.03</v>
          </cell>
          <cell r="K16882">
            <v>4933.03</v>
          </cell>
          <cell r="L16882">
            <v>21097.09</v>
          </cell>
          <cell r="M16882" t="str">
            <v>F</v>
          </cell>
          <cell r="N16882">
            <v>4.2767</v>
          </cell>
        </row>
        <row r="16883">
          <cell r="G16883" t="str">
            <v>SPO-2018/01-0009</v>
          </cell>
        </row>
        <row r="16883">
          <cell r="I16883" t="str">
            <v>F</v>
          </cell>
          <cell r="J16883">
            <v>0</v>
          </cell>
          <cell r="K16883">
            <v>0</v>
          </cell>
          <cell r="L16883">
            <v>0</v>
          </cell>
          <cell r="M16883" t="str">
            <v>F</v>
          </cell>
          <cell r="N16883">
            <v>3</v>
          </cell>
        </row>
        <row r="16884">
          <cell r="G16884" t="str">
            <v>SPO-2018/01-0113</v>
          </cell>
        </row>
        <row r="16884">
          <cell r="I16884" t="str">
            <v>F</v>
          </cell>
          <cell r="J16884">
            <v>0</v>
          </cell>
          <cell r="K16884">
            <v>0</v>
          </cell>
          <cell r="L16884">
            <v>0</v>
          </cell>
          <cell r="M16884" t="str">
            <v>F</v>
          </cell>
          <cell r="N16884">
            <v>3</v>
          </cell>
        </row>
        <row r="16885">
          <cell r="G16885" t="str">
            <v>GR-2017/12-0098</v>
          </cell>
        </row>
        <row r="16885">
          <cell r="I16885" t="str">
            <v>F</v>
          </cell>
          <cell r="J16885">
            <v>67.12</v>
          </cell>
          <cell r="K16885">
            <v>71.15</v>
          </cell>
          <cell r="L16885">
            <v>71.15</v>
          </cell>
          <cell r="M16885" t="str">
            <v>T</v>
          </cell>
          <cell r="N16885">
            <v>1</v>
          </cell>
        </row>
        <row r="16886">
          <cell r="F16886" t="str">
            <v>TRLU8276796</v>
          </cell>
          <cell r="G16886" t="str">
            <v>GR-2018/01-0045</v>
          </cell>
          <cell r="H16886" t="str">
            <v>201711-S0024</v>
          </cell>
          <cell r="I16886" t="str">
            <v>F</v>
          </cell>
          <cell r="J16886">
            <v>1970</v>
          </cell>
          <cell r="K16886">
            <v>2088.2</v>
          </cell>
          <cell r="L16886">
            <v>2088.2</v>
          </cell>
          <cell r="M16886" t="str">
            <v>F</v>
          </cell>
          <cell r="N16886">
            <v>1</v>
          </cell>
        </row>
        <row r="16887">
          <cell r="G16887" t="str">
            <v>GR-2017/12-0076</v>
          </cell>
        </row>
        <row r="16887">
          <cell r="I16887" t="str">
            <v>F</v>
          </cell>
          <cell r="J16887">
            <v>127.64</v>
          </cell>
          <cell r="K16887">
            <v>135.3</v>
          </cell>
          <cell r="L16887">
            <v>135.3</v>
          </cell>
          <cell r="M16887" t="str">
            <v>T</v>
          </cell>
          <cell r="N16887">
            <v>1</v>
          </cell>
        </row>
        <row r="16888">
          <cell r="G16888" t="str">
            <v>GR-2017/12-0077</v>
          </cell>
        </row>
        <row r="16888">
          <cell r="I16888" t="str">
            <v>F</v>
          </cell>
          <cell r="J16888">
            <v>210.37</v>
          </cell>
          <cell r="K16888">
            <v>222.99</v>
          </cell>
          <cell r="L16888">
            <v>222.99</v>
          </cell>
          <cell r="M16888" t="str">
            <v>T</v>
          </cell>
          <cell r="N16888">
            <v>1</v>
          </cell>
        </row>
        <row r="16889">
          <cell r="F16889" t="str">
            <v>TGHU6328144</v>
          </cell>
          <cell r="G16889" t="str">
            <v>GR-2018/01-0009</v>
          </cell>
          <cell r="H16889" t="str">
            <v>201708-S0064, 201711-S0070, 201711-S0077</v>
          </cell>
          <cell r="I16889" t="str">
            <v>F</v>
          </cell>
          <cell r="J16889">
            <v>15149.87</v>
          </cell>
          <cell r="K16889">
            <v>16058.86</v>
          </cell>
          <cell r="L16889">
            <v>16058.86</v>
          </cell>
          <cell r="M16889" t="str">
            <v>F</v>
          </cell>
          <cell r="N16889">
            <v>1</v>
          </cell>
        </row>
        <row r="16890">
          <cell r="F16890" t="str">
            <v>TGHU6328144</v>
          </cell>
          <cell r="G16890" t="str">
            <v>GR-2018/01-0008</v>
          </cell>
          <cell r="H16890" t="str">
            <v>201710-S0053, 201710-S0067</v>
          </cell>
          <cell r="I16890" t="str">
            <v>F</v>
          </cell>
          <cell r="J16890">
            <v>65753.53</v>
          </cell>
          <cell r="K16890">
            <v>69698.74</v>
          </cell>
          <cell r="L16890">
            <v>69698.74</v>
          </cell>
          <cell r="M16890" t="str">
            <v>F</v>
          </cell>
          <cell r="N16890">
            <v>1</v>
          </cell>
        </row>
        <row r="16891">
          <cell r="F16891" t="str">
            <v>TGHU6328144</v>
          </cell>
          <cell r="G16891" t="str">
            <v>GR-2018/01-0007</v>
          </cell>
          <cell r="H16891" t="str">
            <v>201708-S0028, 201706-S0008, 201711-S0035, 201707-S0030, 201711-S0053, 201710-S0030</v>
          </cell>
          <cell r="I16891" t="str">
            <v>F</v>
          </cell>
          <cell r="J16891">
            <v>57359.6</v>
          </cell>
          <cell r="K16891">
            <v>60801.18</v>
          </cell>
          <cell r="L16891">
            <v>60801.18</v>
          </cell>
          <cell r="M16891" t="str">
            <v>F</v>
          </cell>
          <cell r="N16891">
            <v>1</v>
          </cell>
        </row>
        <row r="16892">
          <cell r="F16892" t="str">
            <v>TGHU6328144</v>
          </cell>
          <cell r="G16892" t="str">
            <v>GR-2018/01-0006</v>
          </cell>
          <cell r="H16892" t="str">
            <v>201710-S0029, 201710-S0028, 201712-S0009, 201711-S0106</v>
          </cell>
          <cell r="I16892" t="str">
            <v>F</v>
          </cell>
          <cell r="J16892">
            <v>33179.3</v>
          </cell>
          <cell r="K16892">
            <v>35170.06</v>
          </cell>
          <cell r="L16892">
            <v>35170.06</v>
          </cell>
          <cell r="M16892" t="str">
            <v>F</v>
          </cell>
          <cell r="N16892">
            <v>1</v>
          </cell>
        </row>
        <row r="16893">
          <cell r="F16893" t="str">
            <v>TGHU6328144</v>
          </cell>
          <cell r="G16893" t="str">
            <v>GR-2018/01-0005</v>
          </cell>
          <cell r="H16893" t="str">
            <v>201712-S0010, 201712-S0005, 201711-S0127, 201712-S0022, 201710-S0045, 201711-S0087, 201711-S0083</v>
          </cell>
          <cell r="I16893" t="str">
            <v>F</v>
          </cell>
          <cell r="J16893">
            <v>57322.92</v>
          </cell>
          <cell r="K16893">
            <v>60762.3</v>
          </cell>
          <cell r="L16893">
            <v>60762.3</v>
          </cell>
          <cell r="M16893" t="str">
            <v>F</v>
          </cell>
          <cell r="N16893">
            <v>1</v>
          </cell>
        </row>
        <row r="16894">
          <cell r="F16894" t="str">
            <v>TRLU8276796</v>
          </cell>
          <cell r="G16894" t="str">
            <v>GR-2018/01-0044</v>
          </cell>
          <cell r="H16894" t="str">
            <v>201708-S0024, 201710-S0002, 201709-S0046, 201710-S0054, 201709-S0032</v>
          </cell>
          <cell r="I16894" t="str">
            <v>F</v>
          </cell>
          <cell r="J16894">
            <v>34715.62</v>
          </cell>
          <cell r="K16894">
            <v>36798.56</v>
          </cell>
          <cell r="L16894">
            <v>36798.56</v>
          </cell>
          <cell r="M16894" t="str">
            <v>F</v>
          </cell>
          <cell r="N16894">
            <v>1</v>
          </cell>
        </row>
        <row r="16895">
          <cell r="F16895" t="str">
            <v>TRLU8276796</v>
          </cell>
          <cell r="G16895" t="str">
            <v>GR-2018/01-0046</v>
          </cell>
          <cell r="H16895" t="str">
            <v>201711-S0004, 201711-S0079, 201711-S0037, 201711-S0006, 201711-S0052, 201712-S0021</v>
          </cell>
          <cell r="I16895" t="str">
            <v>F</v>
          </cell>
          <cell r="J16895">
            <v>91645.56</v>
          </cell>
          <cell r="K16895">
            <v>97144.29</v>
          </cell>
          <cell r="L16895">
            <v>97144.29</v>
          </cell>
          <cell r="M16895" t="str">
            <v>F</v>
          </cell>
          <cell r="N16895">
            <v>1</v>
          </cell>
        </row>
        <row r="16896">
          <cell r="F16896" t="str">
            <v>GCSU6031397</v>
          </cell>
          <cell r="G16896" t="str">
            <v>GR-2018/04-0013, GR-2018/06-0028, GR-2018/01-0013, GR-2018/02-0061, GR-2018/02-0009, GR-2018/06-0072, GR-2018/05-0053, GR-2018/01-0112, GR-2018/02-0046</v>
          </cell>
          <cell r="H16896" t="str">
            <v>201712-S0067, 201707-S0044, 201710-S0049, 201705-S0041, 201707-S0072, 201708-S0071, 201708-S0023, 201707-S0025, POO201803002, 201711-S0086, 201711-S0019, 201710-S0042</v>
          </cell>
          <cell r="I16896" t="str">
            <v>F</v>
          </cell>
          <cell r="J16896">
            <v>42510.86</v>
          </cell>
          <cell r="K16896">
            <v>42510.86</v>
          </cell>
          <cell r="L16896">
            <v>127532.58</v>
          </cell>
          <cell r="M16896" t="str">
            <v>F</v>
          </cell>
          <cell r="N16896">
            <v>3</v>
          </cell>
        </row>
        <row r="16897">
          <cell r="G16897" t="str">
            <v>GR-2017/12-0074</v>
          </cell>
        </row>
        <row r="16897">
          <cell r="I16897" t="str">
            <v>F</v>
          </cell>
          <cell r="J16897">
            <v>741.88</v>
          </cell>
          <cell r="K16897">
            <v>786.39</v>
          </cell>
          <cell r="L16897">
            <v>786.39</v>
          </cell>
          <cell r="M16897" t="str">
            <v>T</v>
          </cell>
          <cell r="N16897">
            <v>1</v>
          </cell>
        </row>
        <row r="16898">
          <cell r="G16898" t="str">
            <v>GR-2017/12-0064</v>
          </cell>
        </row>
        <row r="16898">
          <cell r="I16898" t="str">
            <v>F</v>
          </cell>
          <cell r="J16898">
            <v>2234.06</v>
          </cell>
          <cell r="K16898">
            <v>2368.1</v>
          </cell>
          <cell r="L16898">
            <v>2368.1</v>
          </cell>
          <cell r="M16898" t="str">
            <v>T</v>
          </cell>
          <cell r="N16898">
            <v>1</v>
          </cell>
        </row>
        <row r="16899">
          <cell r="G16899" t="str">
            <v>GR-2017/12-0078</v>
          </cell>
        </row>
        <row r="16899">
          <cell r="I16899" t="str">
            <v>F</v>
          </cell>
          <cell r="J16899">
            <v>701.32</v>
          </cell>
          <cell r="K16899">
            <v>743.4</v>
          </cell>
          <cell r="L16899">
            <v>743.4</v>
          </cell>
          <cell r="M16899" t="str">
            <v>T</v>
          </cell>
          <cell r="N16899">
            <v>1</v>
          </cell>
        </row>
        <row r="16900">
          <cell r="G16900" t="str">
            <v>GR-2017/12-0091</v>
          </cell>
        </row>
        <row r="16900">
          <cell r="I16900" t="str">
            <v>F</v>
          </cell>
          <cell r="J16900">
            <v>1200</v>
          </cell>
          <cell r="K16900">
            <v>1272</v>
          </cell>
          <cell r="L16900">
            <v>1272</v>
          </cell>
          <cell r="M16900" t="str">
            <v>F</v>
          </cell>
          <cell r="N16900">
            <v>1</v>
          </cell>
        </row>
        <row r="16901">
          <cell r="G16901" t="str">
            <v>SPO-2019/06-0022, SPO-2019/04-0028, SPO-2018/04-0058, SPO-2018/07-0003, SPO-2018/07-0004, SPO-2019/04-0024, SPO-2018/03-0080, SPO-2019/08-0018, SPO-2019/03-0024, SPO-2019/04-0023, SPO-2018/06-0019, SPO-2018/05-0020, SPO-2019/04-0027, SPO-2019/03-0002</v>
          </cell>
        </row>
        <row r="16901">
          <cell r="I16901" t="str">
            <v>F</v>
          </cell>
          <cell r="J16901">
            <v>28839.2</v>
          </cell>
          <cell r="K16901">
            <v>28839.2</v>
          </cell>
          <cell r="L16901">
            <v>86517.6</v>
          </cell>
          <cell r="M16901" t="str">
            <v>F</v>
          </cell>
          <cell r="N16901">
            <v>3</v>
          </cell>
        </row>
        <row r="16902">
          <cell r="G16902" t="str">
            <v>SPO-2018/08-0051, SPO-2019/05-0009, SPO-2019/01-0044, SPO-2019/01-0062, SPO-2018/10-0004, SPO-2018/07-0001, SPO-2018/12-0013, SPO-2018/05-0018, SPO-2018/06-0018, SPO-2019/05-0003, SPO-2018/09-0006, SPO-2019/05-0032, SPO-2018/06-0017, SPO-2019/04-0002, SPO-2018/11-0018, SPO-2018/12-0022, SPO-2018/07-0038, SPO-2018/12-0019, SPO-2019/03-0016</v>
          </cell>
        </row>
        <row r="16902">
          <cell r="I16902" t="str">
            <v>F</v>
          </cell>
          <cell r="J16902">
            <v>80411.21</v>
          </cell>
          <cell r="K16902">
            <v>80411.21</v>
          </cell>
          <cell r="L16902">
            <v>241233.63</v>
          </cell>
          <cell r="M16902" t="str">
            <v>F</v>
          </cell>
          <cell r="N16902">
            <v>3</v>
          </cell>
        </row>
        <row r="16903">
          <cell r="I16903" t="str">
            <v>F</v>
          </cell>
          <cell r="J16903">
            <v>82.86</v>
          </cell>
          <cell r="K16903">
            <v>82.86</v>
          </cell>
          <cell r="L16903">
            <v>248.58</v>
          </cell>
          <cell r="M16903" t="str">
            <v>F</v>
          </cell>
          <cell r="N16903">
            <v>3</v>
          </cell>
        </row>
        <row r="16904">
          <cell r="G16904" t="str">
            <v>GR-2017/12-0094</v>
          </cell>
        </row>
        <row r="16904">
          <cell r="I16904" t="str">
            <v>F</v>
          </cell>
          <cell r="J16904">
            <v>1416.87</v>
          </cell>
          <cell r="K16904">
            <v>1501.88</v>
          </cell>
          <cell r="L16904">
            <v>1501.88</v>
          </cell>
          <cell r="M16904" t="str">
            <v>T</v>
          </cell>
          <cell r="N16904">
            <v>1</v>
          </cell>
        </row>
        <row r="16905">
          <cell r="G16905" t="str">
            <v>GR-2017/12-0121</v>
          </cell>
        </row>
        <row r="16905">
          <cell r="I16905" t="str">
            <v>F</v>
          </cell>
          <cell r="J16905">
            <v>380</v>
          </cell>
          <cell r="K16905">
            <v>402.8</v>
          </cell>
          <cell r="L16905">
            <v>402.8</v>
          </cell>
          <cell r="M16905" t="str">
            <v>F</v>
          </cell>
          <cell r="N16905">
            <v>1</v>
          </cell>
        </row>
        <row r="16906">
          <cell r="G16906" t="str">
            <v>GR-2017/12-0073</v>
          </cell>
        </row>
        <row r="16906">
          <cell r="I16906" t="str">
            <v>F</v>
          </cell>
          <cell r="J16906">
            <v>492.69</v>
          </cell>
          <cell r="K16906">
            <v>522.25</v>
          </cell>
          <cell r="L16906">
            <v>522.25</v>
          </cell>
          <cell r="M16906" t="str">
            <v>T</v>
          </cell>
          <cell r="N16906">
            <v>1</v>
          </cell>
        </row>
        <row r="16907">
          <cell r="G16907" t="str">
            <v>GR-2017/12-0059</v>
          </cell>
        </row>
        <row r="16907">
          <cell r="I16907" t="str">
            <v>F</v>
          </cell>
          <cell r="J16907">
            <v>1013.19</v>
          </cell>
          <cell r="K16907">
            <v>1073.98</v>
          </cell>
          <cell r="L16907">
            <v>1073.98</v>
          </cell>
          <cell r="M16907" t="str">
            <v>T</v>
          </cell>
          <cell r="N16907">
            <v>1</v>
          </cell>
        </row>
        <row r="16908">
          <cell r="I16908" t="str">
            <v>T</v>
          </cell>
          <cell r="J16908">
            <v>360.85</v>
          </cell>
          <cell r="K16908">
            <v>382.5</v>
          </cell>
          <cell r="L16908">
            <v>382.5</v>
          </cell>
          <cell r="M16908" t="str">
            <v>T</v>
          </cell>
          <cell r="N16908">
            <v>1</v>
          </cell>
        </row>
        <row r="16909">
          <cell r="G16909" t="str">
            <v>GR-2017/12-0060</v>
          </cell>
        </row>
        <row r="16909">
          <cell r="I16909" t="str">
            <v>F</v>
          </cell>
          <cell r="J16909">
            <v>2327.53</v>
          </cell>
          <cell r="K16909">
            <v>2467.18</v>
          </cell>
          <cell r="L16909">
            <v>2467.18</v>
          </cell>
          <cell r="M16909" t="str">
            <v>T</v>
          </cell>
          <cell r="N16909">
            <v>1</v>
          </cell>
        </row>
        <row r="16910">
          <cell r="G16910" t="str">
            <v>GR-2017/12-0056</v>
          </cell>
        </row>
        <row r="16910">
          <cell r="I16910" t="str">
            <v>F</v>
          </cell>
          <cell r="J16910">
            <v>609.43</v>
          </cell>
          <cell r="K16910">
            <v>646</v>
          </cell>
          <cell r="L16910">
            <v>646</v>
          </cell>
          <cell r="M16910" t="str">
            <v>T</v>
          </cell>
          <cell r="N16910">
            <v>1</v>
          </cell>
        </row>
        <row r="16911">
          <cell r="G16911" t="str">
            <v>GR-2017/12-0055</v>
          </cell>
        </row>
        <row r="16911">
          <cell r="I16911" t="str">
            <v>F</v>
          </cell>
          <cell r="J16911">
            <v>3442.35</v>
          </cell>
          <cell r="K16911">
            <v>3648.89</v>
          </cell>
          <cell r="L16911">
            <v>3648.89</v>
          </cell>
          <cell r="M16911" t="str">
            <v>T</v>
          </cell>
          <cell r="N16911">
            <v>1</v>
          </cell>
        </row>
        <row r="16912">
          <cell r="G16912" t="str">
            <v>SPO-2018/01-0021</v>
          </cell>
        </row>
        <row r="16912">
          <cell r="I16912" t="str">
            <v>F</v>
          </cell>
          <cell r="J16912">
            <v>2594.1</v>
          </cell>
          <cell r="K16912">
            <v>2594.1</v>
          </cell>
          <cell r="L16912">
            <v>7782.3</v>
          </cell>
          <cell r="M16912" t="str">
            <v>F</v>
          </cell>
          <cell r="N16912">
            <v>3</v>
          </cell>
        </row>
        <row r="16913">
          <cell r="G16913" t="str">
            <v>GR-2017/12-0058</v>
          </cell>
        </row>
        <row r="16913">
          <cell r="I16913" t="str">
            <v>F</v>
          </cell>
          <cell r="J16913">
            <v>125.09</v>
          </cell>
          <cell r="K16913">
            <v>132.6</v>
          </cell>
          <cell r="L16913">
            <v>132.6</v>
          </cell>
          <cell r="M16913" t="str">
            <v>T</v>
          </cell>
          <cell r="N16913">
            <v>1</v>
          </cell>
        </row>
        <row r="16914">
          <cell r="F16914" t="str">
            <v>BEAU4047174</v>
          </cell>
          <cell r="G16914" t="str">
            <v>GR-2017/12-0080</v>
          </cell>
          <cell r="H16914" t="str">
            <v>201711-S0015</v>
          </cell>
          <cell r="I16914" t="str">
            <v>F</v>
          </cell>
          <cell r="J16914">
            <v>36300</v>
          </cell>
          <cell r="K16914">
            <v>38478</v>
          </cell>
          <cell r="L16914">
            <v>38478</v>
          </cell>
          <cell r="M16914" t="str">
            <v>F</v>
          </cell>
          <cell r="N16914">
            <v>1</v>
          </cell>
        </row>
        <row r="16915">
          <cell r="F16915" t="str">
            <v>BEAU4047174</v>
          </cell>
          <cell r="G16915" t="str">
            <v>GR-2017/12-0082</v>
          </cell>
          <cell r="H16915" t="str">
            <v>201711-S0099, 201708-S0074</v>
          </cell>
          <cell r="I16915" t="str">
            <v>F</v>
          </cell>
          <cell r="J16915">
            <v>12676.08</v>
          </cell>
          <cell r="K16915">
            <v>13436.64</v>
          </cell>
          <cell r="L16915">
            <v>13436.64</v>
          </cell>
          <cell r="M16915" t="str">
            <v>F</v>
          </cell>
          <cell r="N16915">
            <v>1</v>
          </cell>
        </row>
        <row r="16916">
          <cell r="F16916" t="str">
            <v>BEAU4047174</v>
          </cell>
          <cell r="G16916" t="str">
            <v>GR-2017/12-0079</v>
          </cell>
          <cell r="H16916" t="str">
            <v>201711-S0122, 201710-S0019, 201709-S0019</v>
          </cell>
          <cell r="I16916" t="str">
            <v>F</v>
          </cell>
          <cell r="J16916">
            <v>82198.6</v>
          </cell>
          <cell r="K16916">
            <v>87130.52</v>
          </cell>
          <cell r="L16916">
            <v>87130.52</v>
          </cell>
          <cell r="M16916" t="str">
            <v>F</v>
          </cell>
          <cell r="N16916">
            <v>1</v>
          </cell>
        </row>
        <row r="16917">
          <cell r="G16917" t="str">
            <v>GR-2017/12-0061</v>
          </cell>
        </row>
        <row r="16917">
          <cell r="I16917" t="str">
            <v>F</v>
          </cell>
          <cell r="J16917">
            <v>123.21</v>
          </cell>
          <cell r="K16917">
            <v>130.6</v>
          </cell>
          <cell r="L16917">
            <v>130.6</v>
          </cell>
          <cell r="M16917" t="str">
            <v>T</v>
          </cell>
          <cell r="N16917">
            <v>1</v>
          </cell>
        </row>
        <row r="16918">
          <cell r="G16918" t="str">
            <v>GR-2017/12-0072</v>
          </cell>
        </row>
        <row r="16918">
          <cell r="I16918" t="str">
            <v>F</v>
          </cell>
          <cell r="J16918">
            <v>492.69</v>
          </cell>
          <cell r="K16918">
            <v>522.25</v>
          </cell>
          <cell r="L16918">
            <v>522.25</v>
          </cell>
          <cell r="M16918" t="str">
            <v>T</v>
          </cell>
          <cell r="N16918">
            <v>1</v>
          </cell>
        </row>
        <row r="16919">
          <cell r="F16919" t="str">
            <v>BEAU4047174</v>
          </cell>
          <cell r="G16919" t="str">
            <v>GR-2017/12-0081</v>
          </cell>
          <cell r="H16919" t="str">
            <v>201710-S0064, 201710-S0080, 201710-S0055, 201709-S0044</v>
          </cell>
          <cell r="I16919" t="str">
            <v>F</v>
          </cell>
          <cell r="J16919">
            <v>93754</v>
          </cell>
          <cell r="K16919">
            <v>99379.24</v>
          </cell>
          <cell r="L16919">
            <v>99379.24</v>
          </cell>
          <cell r="M16919" t="str">
            <v>F</v>
          </cell>
          <cell r="N16919">
            <v>1</v>
          </cell>
        </row>
        <row r="16920">
          <cell r="G16920" t="str">
            <v>SPO-2018/01-0084</v>
          </cell>
        </row>
        <row r="16920">
          <cell r="I16920" t="str">
            <v>F</v>
          </cell>
          <cell r="J16920">
            <v>0</v>
          </cell>
          <cell r="K16920">
            <v>0</v>
          </cell>
          <cell r="L16920">
            <v>0</v>
          </cell>
          <cell r="M16920" t="str">
            <v>F</v>
          </cell>
          <cell r="N16920">
            <v>3</v>
          </cell>
        </row>
        <row r="16921">
          <cell r="F16921" t="str">
            <v>BEAU4047174</v>
          </cell>
          <cell r="G16921" t="str">
            <v>GR-2017/12-0083</v>
          </cell>
          <cell r="H16921" t="str">
            <v>201710-S0009</v>
          </cell>
          <cell r="I16921" t="str">
            <v>F</v>
          </cell>
          <cell r="J16921">
            <v>34416</v>
          </cell>
          <cell r="K16921">
            <v>36480.96</v>
          </cell>
          <cell r="L16921">
            <v>36480.96</v>
          </cell>
          <cell r="M16921" t="str">
            <v>F</v>
          </cell>
          <cell r="N16921">
            <v>1</v>
          </cell>
        </row>
        <row r="16922">
          <cell r="G16922" t="str">
            <v>SPO-2018/01-0118, SPO-2018/02-0036, SPO-2018/03-0063, SPO-2018/05-0025</v>
          </cell>
        </row>
        <row r="16922">
          <cell r="I16922" t="str">
            <v>F</v>
          </cell>
          <cell r="J16922">
            <v>0</v>
          </cell>
          <cell r="K16922">
            <v>0</v>
          </cell>
          <cell r="L16922">
            <v>0</v>
          </cell>
          <cell r="M16922" t="str">
            <v>F</v>
          </cell>
          <cell r="N16922">
            <v>3</v>
          </cell>
        </row>
        <row r="16923">
          <cell r="G16923" t="str">
            <v>GR-2017/12-0130</v>
          </cell>
        </row>
        <row r="16923">
          <cell r="I16923" t="str">
            <v>F</v>
          </cell>
          <cell r="J16923">
            <v>319.5</v>
          </cell>
          <cell r="K16923">
            <v>338.67</v>
          </cell>
          <cell r="L16923">
            <v>338.67</v>
          </cell>
          <cell r="M16923" t="str">
            <v>F</v>
          </cell>
          <cell r="N16923">
            <v>1</v>
          </cell>
        </row>
        <row r="16924">
          <cell r="F16924" t="str">
            <v>BEAU4047174</v>
          </cell>
          <cell r="G16924" t="str">
            <v>GR-2017/12-0084</v>
          </cell>
          <cell r="H16924" t="str">
            <v>201711-S0036, 201711-S0042, 201710-S0015, 201709-S0005, 201710-S0078, 201709-S0031, 201712-S0010, 201710-S0045, 201708-S0012, 201711-S0050, 201707-S0054, 201710-S0006</v>
          </cell>
          <cell r="I16924" t="str">
            <v>F</v>
          </cell>
          <cell r="J16924">
            <v>129779.52</v>
          </cell>
          <cell r="K16924">
            <v>137566.29</v>
          </cell>
          <cell r="L16924">
            <v>137566.29</v>
          </cell>
          <cell r="M16924" t="str">
            <v>F</v>
          </cell>
          <cell r="N16924">
            <v>1</v>
          </cell>
        </row>
        <row r="16925">
          <cell r="G16925" t="str">
            <v>GR-2017/12-0057</v>
          </cell>
        </row>
        <row r="16925">
          <cell r="I16925" t="str">
            <v>F</v>
          </cell>
          <cell r="J16925">
            <v>235.68</v>
          </cell>
          <cell r="K16925">
            <v>249.82</v>
          </cell>
          <cell r="L16925">
            <v>249.82</v>
          </cell>
          <cell r="M16925" t="str">
            <v>T</v>
          </cell>
          <cell r="N16925">
            <v>1</v>
          </cell>
        </row>
        <row r="16926">
          <cell r="F16926" t="str">
            <v>CMAU7077020</v>
          </cell>
          <cell r="G16926" t="str">
            <v>GR-2017/12-0089</v>
          </cell>
          <cell r="H16926" t="str">
            <v>201709-S0011, 201711-S0082</v>
          </cell>
          <cell r="I16926" t="str">
            <v>F</v>
          </cell>
          <cell r="J16926">
            <v>15505.5</v>
          </cell>
          <cell r="K16926">
            <v>16435.83</v>
          </cell>
          <cell r="L16926">
            <v>16435.83</v>
          </cell>
          <cell r="M16926" t="str">
            <v>F</v>
          </cell>
          <cell r="N16926">
            <v>1</v>
          </cell>
        </row>
        <row r="16927">
          <cell r="F16927" t="str">
            <v>CMAU7077020</v>
          </cell>
          <cell r="G16927" t="str">
            <v>GR-2017/12-0090</v>
          </cell>
          <cell r="H16927" t="str">
            <v>201712-S0017, 201710-S0025, 201707-S0070, 201710-S0008, 201709-S0002</v>
          </cell>
          <cell r="I16927" t="str">
            <v>F</v>
          </cell>
          <cell r="J16927">
            <v>158450.36</v>
          </cell>
          <cell r="K16927">
            <v>167957.38</v>
          </cell>
          <cell r="L16927">
            <v>167957.38</v>
          </cell>
          <cell r="M16927" t="str">
            <v>F</v>
          </cell>
          <cell r="N16927">
            <v>1</v>
          </cell>
        </row>
        <row r="16928">
          <cell r="F16928" t="str">
            <v>CMAU7077020</v>
          </cell>
          <cell r="G16928" t="str">
            <v>GR-2017/12-0085</v>
          </cell>
          <cell r="H16928" t="str">
            <v>201706-S0008, 201711-S0125, 201710-S0030, 201711-S0035, 201708-S0028</v>
          </cell>
          <cell r="I16928" t="str">
            <v>F</v>
          </cell>
          <cell r="J16928">
            <v>18363.5</v>
          </cell>
          <cell r="K16928">
            <v>19465.31</v>
          </cell>
          <cell r="L16928">
            <v>19465.31</v>
          </cell>
          <cell r="M16928" t="str">
            <v>F</v>
          </cell>
          <cell r="N16928">
            <v>1</v>
          </cell>
        </row>
        <row r="16929">
          <cell r="F16929" t="str">
            <v>CMAU7077020</v>
          </cell>
          <cell r="G16929" t="str">
            <v>GR-2017/12-0087</v>
          </cell>
          <cell r="H16929" t="str">
            <v>201710-S0045</v>
          </cell>
          <cell r="I16929" t="str">
            <v>F</v>
          </cell>
          <cell r="J16929">
            <v>4611.84</v>
          </cell>
          <cell r="K16929">
            <v>4888.55</v>
          </cell>
          <cell r="L16929">
            <v>4888.55</v>
          </cell>
          <cell r="M16929" t="str">
            <v>F</v>
          </cell>
          <cell r="N16929">
            <v>1</v>
          </cell>
        </row>
        <row r="16930">
          <cell r="G16930" t="str">
            <v>SPO-2018/01-0067, SPO-2018/01-0021</v>
          </cell>
        </row>
        <row r="16930">
          <cell r="I16930" t="str">
            <v>F</v>
          </cell>
          <cell r="J16930">
            <v>2927.7</v>
          </cell>
          <cell r="K16930">
            <v>2927.7</v>
          </cell>
          <cell r="L16930">
            <v>8783.1</v>
          </cell>
          <cell r="M16930" t="str">
            <v>F</v>
          </cell>
          <cell r="N16930">
            <v>3</v>
          </cell>
        </row>
        <row r="16931">
          <cell r="G16931" t="str">
            <v>GR-2017/12-0062</v>
          </cell>
        </row>
        <row r="16931">
          <cell r="I16931" t="str">
            <v>F</v>
          </cell>
          <cell r="J16931">
            <v>1033.71</v>
          </cell>
          <cell r="K16931">
            <v>1095.73</v>
          </cell>
          <cell r="L16931">
            <v>1095.73</v>
          </cell>
          <cell r="M16931" t="str">
            <v>T</v>
          </cell>
          <cell r="N16931">
            <v>1</v>
          </cell>
        </row>
        <row r="16932">
          <cell r="F16932" t="str">
            <v>CMAU7077020</v>
          </cell>
          <cell r="G16932" t="str">
            <v>GR-2017/12-0086</v>
          </cell>
          <cell r="H16932" t="str">
            <v>201711-S0107, 201711-S0031, 201711-S0021, 201711-S0117, 201711-S0028</v>
          </cell>
          <cell r="I16932" t="str">
            <v>F</v>
          </cell>
          <cell r="J16932">
            <v>4155.41</v>
          </cell>
          <cell r="K16932">
            <v>4404.73</v>
          </cell>
          <cell r="L16932">
            <v>4404.73</v>
          </cell>
          <cell r="M16932" t="str">
            <v>F</v>
          </cell>
          <cell r="N16932">
            <v>1</v>
          </cell>
        </row>
        <row r="16933">
          <cell r="G16933" t="str">
            <v>SPO-2018/01-0086</v>
          </cell>
        </row>
        <row r="16933">
          <cell r="I16933" t="str">
            <v>F</v>
          </cell>
          <cell r="J16933">
            <v>1794</v>
          </cell>
          <cell r="K16933">
            <v>1794</v>
          </cell>
          <cell r="L16933">
            <v>5382</v>
          </cell>
          <cell r="M16933" t="str">
            <v>F</v>
          </cell>
          <cell r="N16933">
            <v>3</v>
          </cell>
        </row>
        <row r="16934">
          <cell r="F16934" t="str">
            <v>CMAU7077020</v>
          </cell>
          <cell r="G16934" t="str">
            <v>GR-2017/12-0088</v>
          </cell>
          <cell r="H16934" t="str">
            <v>201710-S0077, 201711-S0063</v>
          </cell>
          <cell r="I16934" t="str">
            <v>F</v>
          </cell>
          <cell r="J16934">
            <v>16602.97</v>
          </cell>
          <cell r="K16934">
            <v>17599.15</v>
          </cell>
          <cell r="L16934">
            <v>17599.15</v>
          </cell>
          <cell r="M16934" t="str">
            <v>F</v>
          </cell>
          <cell r="N16934">
            <v>1</v>
          </cell>
        </row>
        <row r="16935">
          <cell r="F16935" t="str">
            <v>TCIU9217912</v>
          </cell>
          <cell r="G16935" t="str">
            <v>GR-2017/12-0110</v>
          </cell>
          <cell r="H16935" t="str">
            <v>201711-S0059, 201712-S0004, 201710-S0021, 201710-S0073, 201711-S0040, 201709-S0026, 201709-S0025</v>
          </cell>
          <cell r="I16935" t="str">
            <v>F</v>
          </cell>
          <cell r="J16935">
            <v>156887.3</v>
          </cell>
          <cell r="K16935">
            <v>166300.54</v>
          </cell>
          <cell r="L16935">
            <v>166300.54</v>
          </cell>
          <cell r="M16935" t="str">
            <v>F</v>
          </cell>
          <cell r="N16935">
            <v>1</v>
          </cell>
        </row>
        <row r="16936">
          <cell r="G16936" t="str">
            <v>GR-2017/12-0063</v>
          </cell>
        </row>
        <row r="16936">
          <cell r="I16936" t="str">
            <v>F</v>
          </cell>
          <cell r="J16936">
            <v>494.58</v>
          </cell>
          <cell r="K16936">
            <v>524.26</v>
          </cell>
          <cell r="L16936">
            <v>524.26</v>
          </cell>
          <cell r="M16936" t="str">
            <v>T</v>
          </cell>
          <cell r="N16936">
            <v>1</v>
          </cell>
        </row>
        <row r="16937">
          <cell r="G16937" t="str">
            <v>GR-2017/12-0120</v>
          </cell>
        </row>
        <row r="16937">
          <cell r="I16937" t="str">
            <v>F</v>
          </cell>
          <cell r="J16937">
            <v>1439.4</v>
          </cell>
          <cell r="K16937">
            <v>1525.76</v>
          </cell>
          <cell r="L16937">
            <v>1525.76</v>
          </cell>
          <cell r="M16937" t="str">
            <v>F</v>
          </cell>
          <cell r="N16937">
            <v>1</v>
          </cell>
        </row>
        <row r="16938">
          <cell r="G16938" t="str">
            <v>GR-2017/12-0035</v>
          </cell>
        </row>
        <row r="16938">
          <cell r="I16938" t="str">
            <v>F</v>
          </cell>
          <cell r="J16938">
            <v>162.55</v>
          </cell>
          <cell r="K16938">
            <v>172.3</v>
          </cell>
          <cell r="L16938">
            <v>172.3</v>
          </cell>
          <cell r="M16938" t="str">
            <v>T</v>
          </cell>
          <cell r="N16938">
            <v>1</v>
          </cell>
        </row>
        <row r="16939">
          <cell r="G16939" t="str">
            <v>GR-2017/12-0034</v>
          </cell>
        </row>
        <row r="16939">
          <cell r="I16939" t="str">
            <v>F</v>
          </cell>
          <cell r="J16939">
            <v>236.97</v>
          </cell>
          <cell r="K16939">
            <v>251.19</v>
          </cell>
          <cell r="L16939">
            <v>251.19</v>
          </cell>
          <cell r="M16939" t="str">
            <v>T</v>
          </cell>
          <cell r="N16939">
            <v>1</v>
          </cell>
        </row>
        <row r="16940">
          <cell r="G16940" t="str">
            <v>GR-2017/12-0075</v>
          </cell>
        </row>
        <row r="16940">
          <cell r="I16940" t="str">
            <v>F</v>
          </cell>
          <cell r="J16940">
            <v>4609.21</v>
          </cell>
          <cell r="K16940">
            <v>4885.76</v>
          </cell>
          <cell r="L16940">
            <v>4885.76</v>
          </cell>
          <cell r="M16940" t="str">
            <v>T</v>
          </cell>
          <cell r="N16940">
            <v>1</v>
          </cell>
        </row>
        <row r="16941">
          <cell r="G16941" t="str">
            <v>SPO-2018/11-0015, SPO-2018/03-0079</v>
          </cell>
        </row>
        <row r="16941">
          <cell r="I16941" t="str">
            <v>F</v>
          </cell>
          <cell r="J16941">
            <v>2915</v>
          </cell>
          <cell r="K16941">
            <v>2915</v>
          </cell>
          <cell r="L16941">
            <v>8745</v>
          </cell>
          <cell r="M16941" t="str">
            <v>F</v>
          </cell>
          <cell r="N16941">
            <v>3</v>
          </cell>
        </row>
        <row r="16942">
          <cell r="G16942" t="str">
            <v>SPO-2018/02-0020</v>
          </cell>
        </row>
        <row r="16942">
          <cell r="I16942" t="str">
            <v>F</v>
          </cell>
          <cell r="J16942">
            <v>0</v>
          </cell>
          <cell r="K16942">
            <v>0</v>
          </cell>
          <cell r="L16942">
            <v>0</v>
          </cell>
          <cell r="M16942" t="str">
            <v>F</v>
          </cell>
          <cell r="N16942">
            <v>3</v>
          </cell>
        </row>
        <row r="16943">
          <cell r="G16943" t="str">
            <v>SPO-2018/01-0005, SPO-2018/01-0113, SPO-2018/03-0066</v>
          </cell>
        </row>
        <row r="16943">
          <cell r="I16943" t="str">
            <v>F</v>
          </cell>
          <cell r="J16943">
            <v>16748.5</v>
          </cell>
          <cell r="K16943">
            <v>16748.5</v>
          </cell>
          <cell r="L16943">
            <v>50245.5</v>
          </cell>
          <cell r="M16943" t="str">
            <v>F</v>
          </cell>
          <cell r="N16943">
            <v>3</v>
          </cell>
        </row>
        <row r="16944">
          <cell r="G16944" t="str">
            <v>SPO-2018/01-0072, SPO-2018/03-0080</v>
          </cell>
        </row>
        <row r="16944">
          <cell r="I16944" t="str">
            <v>F</v>
          </cell>
          <cell r="J16944">
            <v>0</v>
          </cell>
          <cell r="K16944">
            <v>0</v>
          </cell>
          <cell r="L16944">
            <v>0</v>
          </cell>
          <cell r="M16944" t="str">
            <v>F</v>
          </cell>
          <cell r="N16944">
            <v>3</v>
          </cell>
        </row>
        <row r="16945">
          <cell r="G16945" t="str">
            <v>SPO-2018/01-0046, SPO-2018/01-0120, SPO-2018/03-0068, SPO-2018/02-0025, SPO-2018/04-0036, XP-000048</v>
          </cell>
        </row>
        <row r="16945">
          <cell r="I16945" t="str">
            <v>F</v>
          </cell>
          <cell r="J16945">
            <v>401355.04</v>
          </cell>
          <cell r="K16945">
            <v>401355.04</v>
          </cell>
          <cell r="L16945">
            <v>1204065.12</v>
          </cell>
          <cell r="M16945" t="str">
            <v>F</v>
          </cell>
          <cell r="N16945">
            <v>3</v>
          </cell>
        </row>
        <row r="16946">
          <cell r="G16946" t="str">
            <v>SPO-2018/03-0067, SPO-2018/04-0021, SPO-2018/01-0114</v>
          </cell>
        </row>
        <row r="16946">
          <cell r="I16946" t="str">
            <v>F</v>
          </cell>
          <cell r="J16946">
            <v>76500</v>
          </cell>
          <cell r="K16946">
            <v>76500</v>
          </cell>
          <cell r="L16946">
            <v>229500</v>
          </cell>
          <cell r="M16946" t="str">
            <v>F</v>
          </cell>
          <cell r="N16946">
            <v>3</v>
          </cell>
        </row>
        <row r="16947">
          <cell r="G16947" t="str">
            <v>SPO-2017/12-0128</v>
          </cell>
        </row>
        <row r="16947">
          <cell r="I16947" t="str">
            <v>F</v>
          </cell>
          <cell r="J16947">
            <v>1384.39</v>
          </cell>
          <cell r="K16947">
            <v>1384.39</v>
          </cell>
          <cell r="L16947">
            <v>4153.17</v>
          </cell>
          <cell r="M16947" t="str">
            <v>F</v>
          </cell>
          <cell r="N16947">
            <v>3</v>
          </cell>
        </row>
        <row r="16948">
          <cell r="G16948" t="str">
            <v>SPO-2018/02-0020, SPO-2017/12-0125</v>
          </cell>
        </row>
        <row r="16948">
          <cell r="I16948" t="str">
            <v>F</v>
          </cell>
          <cell r="J16948">
            <v>1751</v>
          </cell>
          <cell r="K16948">
            <v>1751</v>
          </cell>
          <cell r="L16948">
            <v>5253</v>
          </cell>
          <cell r="M16948" t="str">
            <v>F</v>
          </cell>
          <cell r="N16948">
            <v>3</v>
          </cell>
        </row>
        <row r="16949">
          <cell r="G16949" t="str">
            <v>SPO-2018/01-0009</v>
          </cell>
        </row>
        <row r="16949">
          <cell r="I16949" t="str">
            <v>F</v>
          </cell>
          <cell r="J16949">
            <v>193.1</v>
          </cell>
          <cell r="K16949">
            <v>193.1</v>
          </cell>
          <cell r="L16949">
            <v>579.3</v>
          </cell>
          <cell r="M16949" t="str">
            <v>F</v>
          </cell>
          <cell r="N16949">
            <v>3</v>
          </cell>
        </row>
        <row r="16950">
          <cell r="G16950" t="str">
            <v>SPO-2017/12-0113</v>
          </cell>
        </row>
        <row r="16950">
          <cell r="I16950" t="str">
            <v>F</v>
          </cell>
          <cell r="J16950">
            <v>615</v>
          </cell>
          <cell r="K16950">
            <v>615</v>
          </cell>
          <cell r="L16950">
            <v>1845</v>
          </cell>
          <cell r="M16950" t="str">
            <v>F</v>
          </cell>
          <cell r="N16950">
            <v>3</v>
          </cell>
        </row>
        <row r="16951">
          <cell r="G16951" t="str">
            <v>GR-2017/12-0033</v>
          </cell>
        </row>
        <row r="16951">
          <cell r="I16951" t="str">
            <v>F</v>
          </cell>
          <cell r="J16951">
            <v>81.27</v>
          </cell>
          <cell r="K16951">
            <v>86.15</v>
          </cell>
          <cell r="L16951">
            <v>86.15</v>
          </cell>
          <cell r="M16951" t="str">
            <v>T</v>
          </cell>
          <cell r="N16951">
            <v>1</v>
          </cell>
        </row>
        <row r="16952">
          <cell r="G16952" t="str">
            <v>GR-2017/12-0032</v>
          </cell>
        </row>
        <row r="16952">
          <cell r="I16952" t="str">
            <v>F</v>
          </cell>
          <cell r="J16952">
            <v>1021.63</v>
          </cell>
          <cell r="K16952">
            <v>1082.93</v>
          </cell>
          <cell r="L16952">
            <v>1082.93</v>
          </cell>
          <cell r="M16952" t="str">
            <v>T</v>
          </cell>
          <cell r="N16952">
            <v>1</v>
          </cell>
        </row>
        <row r="16953">
          <cell r="G16953" t="str">
            <v>SPO-2018/02-0020, SPO-2018/01-0087, SPO-2018/04-0088, SPO-2018/04-0087</v>
          </cell>
        </row>
        <row r="16953">
          <cell r="I16953" t="str">
            <v>F</v>
          </cell>
          <cell r="J16953">
            <v>5750</v>
          </cell>
          <cell r="K16953">
            <v>5750</v>
          </cell>
          <cell r="L16953">
            <v>17250</v>
          </cell>
          <cell r="M16953" t="str">
            <v>F</v>
          </cell>
          <cell r="N16953">
            <v>3</v>
          </cell>
        </row>
        <row r="16954">
          <cell r="G16954" t="str">
            <v>SPO-2018/01-0059, SPO-2017/12-0067</v>
          </cell>
        </row>
        <row r="16954">
          <cell r="I16954" t="str">
            <v>F</v>
          </cell>
          <cell r="J16954">
            <v>29150</v>
          </cell>
          <cell r="K16954">
            <v>29150</v>
          </cell>
          <cell r="L16954">
            <v>87450</v>
          </cell>
          <cell r="M16954" t="str">
            <v>F</v>
          </cell>
          <cell r="N16954">
            <v>3</v>
          </cell>
        </row>
        <row r="16955">
          <cell r="G16955" t="str">
            <v>SPO-2018/01-0117, SPO-2017/12-0082, SPO-2017/12-0069, SPO-2018/04-0041, SPO-2018/06-0035</v>
          </cell>
        </row>
        <row r="16955">
          <cell r="I16955" t="str">
            <v>F</v>
          </cell>
          <cell r="J16955">
            <v>40214.13</v>
          </cell>
          <cell r="K16955">
            <v>40214.13</v>
          </cell>
          <cell r="L16955">
            <v>120642.39</v>
          </cell>
          <cell r="M16955" t="str">
            <v>F</v>
          </cell>
          <cell r="N16955">
            <v>3</v>
          </cell>
        </row>
        <row r="16956">
          <cell r="G16956" t="str">
            <v>SPO-2018/03-0063, SPO-2018/04-0019, SPO-2018/01-0118, SPO-2018/02-0036</v>
          </cell>
        </row>
        <row r="16956">
          <cell r="I16956" t="str">
            <v>F</v>
          </cell>
          <cell r="J16956">
            <v>44080</v>
          </cell>
          <cell r="K16956">
            <v>46724.8</v>
          </cell>
          <cell r="L16956">
            <v>140174.4</v>
          </cell>
          <cell r="M16956" t="str">
            <v>F</v>
          </cell>
          <cell r="N16956">
            <v>3</v>
          </cell>
        </row>
        <row r="16957">
          <cell r="G16957" t="str">
            <v>SPO-2018/03-0063, SPO-2018/01-0118, SPO-2018/02-0036, SPO-2018/01-0001</v>
          </cell>
        </row>
        <row r="16957">
          <cell r="I16957" t="str">
            <v>F</v>
          </cell>
          <cell r="J16957">
            <v>187836</v>
          </cell>
          <cell r="K16957">
            <v>199106.16</v>
          </cell>
          <cell r="L16957">
            <v>597318.48</v>
          </cell>
          <cell r="M16957" t="str">
            <v>F</v>
          </cell>
          <cell r="N16957">
            <v>3</v>
          </cell>
        </row>
        <row r="16958">
          <cell r="G16958" t="str">
            <v>GR-2017/12-0120</v>
          </cell>
        </row>
        <row r="16958">
          <cell r="I16958" t="str">
            <v>F</v>
          </cell>
          <cell r="J16958">
            <v>372</v>
          </cell>
          <cell r="K16958">
            <v>394.32</v>
          </cell>
          <cell r="L16958">
            <v>394.32</v>
          </cell>
          <cell r="M16958" t="str">
            <v>F</v>
          </cell>
          <cell r="N16958">
            <v>1</v>
          </cell>
        </row>
        <row r="16959">
          <cell r="G16959" t="str">
            <v>GR-2017/12-0043</v>
          </cell>
        </row>
        <row r="16959">
          <cell r="I16959" t="str">
            <v>F</v>
          </cell>
          <cell r="J16959">
            <v>819.39</v>
          </cell>
          <cell r="K16959">
            <v>868.55</v>
          </cell>
          <cell r="L16959">
            <v>868.55</v>
          </cell>
          <cell r="M16959" t="str">
            <v>T</v>
          </cell>
          <cell r="N16959">
            <v>1</v>
          </cell>
        </row>
        <row r="16960">
          <cell r="G16960" t="str">
            <v>GR-2017/12-0042</v>
          </cell>
        </row>
        <row r="16960">
          <cell r="I16960" t="str">
            <v>F</v>
          </cell>
          <cell r="J16960">
            <v>128.83</v>
          </cell>
          <cell r="K16960">
            <v>136.56</v>
          </cell>
          <cell r="L16960">
            <v>136.56</v>
          </cell>
          <cell r="M16960" t="str">
            <v>T</v>
          </cell>
          <cell r="N16960">
            <v>1</v>
          </cell>
        </row>
        <row r="16961">
          <cell r="G16961" t="str">
            <v>SPO-2017/12-0041, SPO-2017/12-0124</v>
          </cell>
        </row>
        <row r="16961">
          <cell r="I16961" t="str">
            <v>F</v>
          </cell>
          <cell r="J16961">
            <v>6447</v>
          </cell>
          <cell r="K16961">
            <v>6447</v>
          </cell>
          <cell r="L16961">
            <v>19341</v>
          </cell>
          <cell r="M16961" t="str">
            <v>F</v>
          </cell>
          <cell r="N16961">
            <v>3</v>
          </cell>
        </row>
        <row r="16962">
          <cell r="G16962" t="str">
            <v>SPO-2018/11-0025, SPO-2018/12-0023, SPO-2019/07-0013, SPO-2019/04-0017, SPO-2018/01-0087, SPO-2019/06-0014, SPO-2019/01-0004, SPO-2018/04-0088, SPO-2018/05-0017, SPO-2019/09-0040, SPO-2019/08-0003</v>
          </cell>
        </row>
        <row r="16962">
          <cell r="I16962" t="str">
            <v>F</v>
          </cell>
          <cell r="J16962">
            <v>6428.17</v>
          </cell>
          <cell r="K16962">
            <v>6428.17</v>
          </cell>
          <cell r="L16962">
            <v>19284.51</v>
          </cell>
          <cell r="M16962" t="str">
            <v>F</v>
          </cell>
          <cell r="N16962">
            <v>3</v>
          </cell>
        </row>
        <row r="16963">
          <cell r="G16963" t="str">
            <v>XP-000037</v>
          </cell>
        </row>
        <row r="16963">
          <cell r="I16963" t="str">
            <v>F</v>
          </cell>
          <cell r="J16963">
            <v>0</v>
          </cell>
          <cell r="K16963">
            <v>0</v>
          </cell>
          <cell r="L16963">
            <v>0</v>
          </cell>
          <cell r="M16963" t="str">
            <v>F</v>
          </cell>
          <cell r="N16963">
            <v>3</v>
          </cell>
        </row>
        <row r="16964">
          <cell r="I16964" t="str">
            <v>T</v>
          </cell>
          <cell r="J16964">
            <v>0</v>
          </cell>
          <cell r="K16964">
            <v>0</v>
          </cell>
          <cell r="L16964">
            <v>0</v>
          </cell>
          <cell r="M16964" t="str">
            <v>F</v>
          </cell>
          <cell r="N16964">
            <v>3</v>
          </cell>
        </row>
        <row r="16965">
          <cell r="G16965" t="str">
            <v>GR-2017/12-0045</v>
          </cell>
        </row>
        <row r="16965">
          <cell r="I16965" t="str">
            <v>F</v>
          </cell>
          <cell r="J16965">
            <v>1578.34</v>
          </cell>
          <cell r="K16965">
            <v>1673.04</v>
          </cell>
          <cell r="L16965">
            <v>1673.04</v>
          </cell>
          <cell r="M16965" t="str">
            <v>T</v>
          </cell>
          <cell r="N16965">
            <v>1</v>
          </cell>
        </row>
        <row r="16966">
          <cell r="G16966" t="str">
            <v>SPO-2018/02-0025, SPO-2017/12-0069, SPO-2018/04-0036, SPO-2018/03-0068, SPO-2018/01-0120, SPO-2018/01-0046, SPO-2018/01-0009</v>
          </cell>
        </row>
        <row r="16966">
          <cell r="I16966" t="str">
            <v>F</v>
          </cell>
          <cell r="J16966">
            <v>183704.2</v>
          </cell>
          <cell r="K16966">
            <v>183704.2</v>
          </cell>
          <cell r="L16966">
            <v>551112.6</v>
          </cell>
          <cell r="M16966" t="str">
            <v>F</v>
          </cell>
          <cell r="N16966">
            <v>3</v>
          </cell>
        </row>
        <row r="16967">
          <cell r="G16967" t="str">
            <v>GR-2017/12-0029</v>
          </cell>
        </row>
        <row r="16967">
          <cell r="I16967" t="str">
            <v>F</v>
          </cell>
          <cell r="J16967">
            <v>753.47</v>
          </cell>
          <cell r="K16967">
            <v>798.68</v>
          </cell>
          <cell r="L16967">
            <v>798.68</v>
          </cell>
          <cell r="M16967" t="str">
            <v>T</v>
          </cell>
          <cell r="N16967">
            <v>1</v>
          </cell>
        </row>
        <row r="16968">
          <cell r="G16968" t="str">
            <v>GR-2017/12-0041</v>
          </cell>
        </row>
        <row r="16968">
          <cell r="I16968" t="str">
            <v>F</v>
          </cell>
          <cell r="J16968">
            <v>243.87</v>
          </cell>
          <cell r="K16968">
            <v>258.5</v>
          </cell>
          <cell r="L16968">
            <v>258.5</v>
          </cell>
          <cell r="M16968" t="str">
            <v>T</v>
          </cell>
          <cell r="N16968">
            <v>1</v>
          </cell>
        </row>
        <row r="16969">
          <cell r="G16969" t="str">
            <v>GR-2017/12-0129</v>
          </cell>
        </row>
        <row r="16969">
          <cell r="I16969" t="str">
            <v>F</v>
          </cell>
          <cell r="J16969">
            <v>280</v>
          </cell>
          <cell r="K16969">
            <v>296.8</v>
          </cell>
          <cell r="L16969">
            <v>296.8</v>
          </cell>
          <cell r="M16969" t="str">
            <v>F</v>
          </cell>
          <cell r="N16969">
            <v>1</v>
          </cell>
        </row>
        <row r="16970">
          <cell r="G16970" t="str">
            <v>SPO-2018/01-0080</v>
          </cell>
        </row>
        <row r="16970">
          <cell r="I16970" t="str">
            <v>F</v>
          </cell>
          <cell r="J16970">
            <v>3716.1</v>
          </cell>
          <cell r="K16970">
            <v>3716.1</v>
          </cell>
          <cell r="L16970">
            <v>11148.3</v>
          </cell>
          <cell r="M16970" t="str">
            <v>F</v>
          </cell>
          <cell r="N16970">
            <v>3</v>
          </cell>
        </row>
        <row r="16971">
          <cell r="G16971" t="str">
            <v>SPO-2018/01-0009</v>
          </cell>
        </row>
        <row r="16971">
          <cell r="I16971" t="str">
            <v>F</v>
          </cell>
          <cell r="J16971">
            <v>0</v>
          </cell>
          <cell r="K16971">
            <v>0</v>
          </cell>
          <cell r="L16971">
            <v>0</v>
          </cell>
          <cell r="M16971" t="str">
            <v>F</v>
          </cell>
          <cell r="N16971">
            <v>3</v>
          </cell>
        </row>
        <row r="16972">
          <cell r="G16972" t="str">
            <v>SPO-2018/01-0003</v>
          </cell>
        </row>
        <row r="16972">
          <cell r="I16972" t="str">
            <v>F</v>
          </cell>
          <cell r="J16972">
            <v>586.74</v>
          </cell>
          <cell r="K16972">
            <v>586.74</v>
          </cell>
          <cell r="L16972">
            <v>1760.22</v>
          </cell>
          <cell r="M16972" t="str">
            <v>F</v>
          </cell>
          <cell r="N16972">
            <v>3</v>
          </cell>
        </row>
        <row r="16973">
          <cell r="G16973" t="str">
            <v>SPO-2018/02-0036, SPO-2018/03-0063</v>
          </cell>
        </row>
        <row r="16973">
          <cell r="I16973" t="str">
            <v>F</v>
          </cell>
          <cell r="J16973">
            <v>15826.2</v>
          </cell>
          <cell r="K16973">
            <v>16775.77</v>
          </cell>
          <cell r="L16973">
            <v>50327.31</v>
          </cell>
          <cell r="M16973" t="str">
            <v>F</v>
          </cell>
          <cell r="N16973">
            <v>3</v>
          </cell>
        </row>
        <row r="16974">
          <cell r="G16974" t="str">
            <v>GR-2017/12-0038</v>
          </cell>
        </row>
        <row r="16974">
          <cell r="I16974" t="str">
            <v>F</v>
          </cell>
          <cell r="J16974">
            <v>681.41</v>
          </cell>
          <cell r="K16974">
            <v>722.29</v>
          </cell>
          <cell r="L16974">
            <v>722.29</v>
          </cell>
          <cell r="M16974" t="str">
            <v>T</v>
          </cell>
          <cell r="N16974">
            <v>1</v>
          </cell>
        </row>
        <row r="16975">
          <cell r="G16975" t="str">
            <v>GR-2017/12-0040</v>
          </cell>
        </row>
        <row r="16975">
          <cell r="I16975" t="str">
            <v>F</v>
          </cell>
          <cell r="J16975">
            <v>556.54</v>
          </cell>
          <cell r="K16975">
            <v>589.93</v>
          </cell>
          <cell r="L16975">
            <v>589.93</v>
          </cell>
          <cell r="M16975" t="str">
            <v>T</v>
          </cell>
          <cell r="N16975">
            <v>1</v>
          </cell>
        </row>
        <row r="16976">
          <cell r="G16976" t="str">
            <v>GR-2017/12-0039</v>
          </cell>
        </row>
        <row r="16976">
          <cell r="I16976" t="str">
            <v>F</v>
          </cell>
          <cell r="J16976">
            <v>83.4</v>
          </cell>
          <cell r="K16976">
            <v>88.4</v>
          </cell>
          <cell r="L16976">
            <v>88.4</v>
          </cell>
          <cell r="M16976" t="str">
            <v>T</v>
          </cell>
          <cell r="N16976">
            <v>1</v>
          </cell>
        </row>
        <row r="16977">
          <cell r="G16977" t="str">
            <v>GR-2017/12-0036</v>
          </cell>
        </row>
        <row r="16977">
          <cell r="I16977" t="str">
            <v>F</v>
          </cell>
          <cell r="J16977">
            <v>222.39</v>
          </cell>
          <cell r="K16977">
            <v>235.73</v>
          </cell>
          <cell r="L16977">
            <v>235.73</v>
          </cell>
          <cell r="M16977" t="str">
            <v>T</v>
          </cell>
          <cell r="N16977">
            <v>1</v>
          </cell>
        </row>
        <row r="16978">
          <cell r="G16978" t="str">
            <v>GR-2017/12-0037</v>
          </cell>
        </row>
        <row r="16978">
          <cell r="I16978" t="str">
            <v>F</v>
          </cell>
          <cell r="J16978">
            <v>191.04</v>
          </cell>
          <cell r="K16978">
            <v>202.5</v>
          </cell>
          <cell r="L16978">
            <v>202.5</v>
          </cell>
          <cell r="M16978" t="str">
            <v>T</v>
          </cell>
          <cell r="N16978">
            <v>1</v>
          </cell>
        </row>
        <row r="16979">
          <cell r="G16979" t="str">
            <v>SPO-2018/03-0063</v>
          </cell>
        </row>
        <row r="16979">
          <cell r="I16979" t="str">
            <v>F</v>
          </cell>
          <cell r="J16979">
            <v>6120</v>
          </cell>
          <cell r="K16979">
            <v>6487.2</v>
          </cell>
          <cell r="L16979">
            <v>19461.6</v>
          </cell>
          <cell r="M16979" t="str">
            <v>F</v>
          </cell>
          <cell r="N16979">
            <v>3</v>
          </cell>
        </row>
        <row r="16980">
          <cell r="G16980" t="str">
            <v>SPO-2018/03-0079, SPO-2018/01-0111</v>
          </cell>
        </row>
        <row r="16980">
          <cell r="I16980" t="str">
            <v>F</v>
          </cell>
          <cell r="J16980">
            <v>116388</v>
          </cell>
          <cell r="K16980">
            <v>116388</v>
          </cell>
          <cell r="L16980">
            <v>349164</v>
          </cell>
          <cell r="M16980" t="str">
            <v>F</v>
          </cell>
          <cell r="N16980">
            <v>3</v>
          </cell>
        </row>
        <row r="16981">
          <cell r="G16981" t="str">
            <v>SPO-2017/12-0069, SPO-2018/01-0046, SPO-2018/01-0120, SPO-2018/03-0068, SPO-2017/12-0044</v>
          </cell>
        </row>
        <row r="16981">
          <cell r="I16981" t="str">
            <v>F</v>
          </cell>
          <cell r="J16981">
            <v>72135</v>
          </cell>
          <cell r="K16981">
            <v>72135</v>
          </cell>
          <cell r="L16981">
            <v>216405</v>
          </cell>
          <cell r="M16981" t="str">
            <v>F</v>
          </cell>
          <cell r="N16981">
            <v>3</v>
          </cell>
        </row>
        <row r="16982">
          <cell r="G16982" t="str">
            <v>GR-2017/12-0129</v>
          </cell>
        </row>
        <row r="16982">
          <cell r="I16982" t="str">
            <v>F</v>
          </cell>
          <cell r="J16982">
            <v>798</v>
          </cell>
          <cell r="K16982">
            <v>845.88</v>
          </cell>
          <cell r="L16982">
            <v>845.88</v>
          </cell>
          <cell r="M16982" t="str">
            <v>F</v>
          </cell>
          <cell r="N16982">
            <v>1</v>
          </cell>
        </row>
        <row r="16983">
          <cell r="G16983" t="str">
            <v>SPO-2017/12-0010, SPO-2018/04-0053, SPO-2018/05-0019, SPO-2018/02-0033, SPO-2018/07-0038, SPO-2018/03-0073, SPO-2018/07-0001, SPO-2018/05-0014, SPO-2018/01-0067, SPO-2018/01-0021</v>
          </cell>
        </row>
        <row r="16983">
          <cell r="I16983" t="str">
            <v>F</v>
          </cell>
          <cell r="J16983">
            <v>22067.91</v>
          </cell>
          <cell r="K16983">
            <v>22067.91</v>
          </cell>
          <cell r="L16983">
            <v>66203.73</v>
          </cell>
          <cell r="M16983" t="str">
            <v>F</v>
          </cell>
          <cell r="N16983">
            <v>3</v>
          </cell>
        </row>
        <row r="16984">
          <cell r="I16984" t="str">
            <v>T</v>
          </cell>
          <cell r="J16984">
            <v>21694.86</v>
          </cell>
          <cell r="K16984">
            <v>21694.86</v>
          </cell>
          <cell r="L16984">
            <v>65084.58</v>
          </cell>
          <cell r="M16984" t="str">
            <v>F</v>
          </cell>
          <cell r="N16984">
            <v>3</v>
          </cell>
        </row>
        <row r="16985">
          <cell r="F16985" t="str">
            <v>FCIU9057711</v>
          </cell>
          <cell r="G16985" t="str">
            <v>GR-2018/01-0082</v>
          </cell>
          <cell r="H16985" t="str">
            <v>201709-S0040</v>
          </cell>
          <cell r="I16985" t="str">
            <v>F</v>
          </cell>
          <cell r="J16985">
            <v>24228.16</v>
          </cell>
          <cell r="K16985">
            <v>24228.16</v>
          </cell>
          <cell r="L16985">
            <v>72684.48</v>
          </cell>
          <cell r="M16985" t="str">
            <v>F</v>
          </cell>
          <cell r="N16985">
            <v>3</v>
          </cell>
        </row>
        <row r="16986">
          <cell r="F16986" t="str">
            <v>REGU5085380</v>
          </cell>
          <cell r="G16986" t="str">
            <v>GR-2018/01-0056</v>
          </cell>
        </row>
        <row r="16986">
          <cell r="I16986" t="str">
            <v>F</v>
          </cell>
          <cell r="J16986">
            <v>24569.76</v>
          </cell>
          <cell r="K16986">
            <v>24569.76</v>
          </cell>
          <cell r="L16986">
            <v>73709.28</v>
          </cell>
          <cell r="M16986" t="str">
            <v>F</v>
          </cell>
          <cell r="N16986">
            <v>3</v>
          </cell>
        </row>
        <row r="16987">
          <cell r="G16987" t="str">
            <v>SPO-2017/12-0070</v>
          </cell>
        </row>
        <row r="16987">
          <cell r="I16987" t="str">
            <v>F</v>
          </cell>
          <cell r="J16987">
            <v>0</v>
          </cell>
          <cell r="K16987">
            <v>0</v>
          </cell>
          <cell r="L16987">
            <v>0</v>
          </cell>
          <cell r="M16987" t="str">
            <v>F</v>
          </cell>
          <cell r="N16987">
            <v>3</v>
          </cell>
        </row>
        <row r="16988">
          <cell r="F16988" t="str">
            <v>TCNU4949536</v>
          </cell>
          <cell r="G16988" t="str">
            <v>GR-2018/01-0083</v>
          </cell>
          <cell r="H16988" t="str">
            <v>POO201712002, 201711-S0032, 201710-S0052, 201711-S0091</v>
          </cell>
          <cell r="I16988" t="str">
            <v>F</v>
          </cell>
          <cell r="J16988">
            <v>21125.5</v>
          </cell>
          <cell r="K16988">
            <v>21125.5</v>
          </cell>
          <cell r="L16988">
            <v>87032.83</v>
          </cell>
          <cell r="M16988" t="str">
            <v>F</v>
          </cell>
          <cell r="N16988">
            <v>4.1198</v>
          </cell>
        </row>
        <row r="16989">
          <cell r="I16989" t="str">
            <v>T</v>
          </cell>
          <cell r="J16989">
            <v>0</v>
          </cell>
          <cell r="K16989">
            <v>0</v>
          </cell>
          <cell r="L16989">
            <v>0</v>
          </cell>
          <cell r="M16989" t="str">
            <v>F</v>
          </cell>
          <cell r="N16989">
            <v>3</v>
          </cell>
        </row>
        <row r="16990">
          <cell r="G16990" t="str">
            <v>SPO-2018/01-0084</v>
          </cell>
        </row>
        <row r="16990">
          <cell r="I16990" t="str">
            <v>F</v>
          </cell>
          <cell r="J16990">
            <v>1119.36</v>
          </cell>
          <cell r="K16990">
            <v>1119.36</v>
          </cell>
          <cell r="L16990">
            <v>3358.08</v>
          </cell>
          <cell r="M16990" t="str">
            <v>F</v>
          </cell>
          <cell r="N16990">
            <v>3</v>
          </cell>
        </row>
        <row r="16991">
          <cell r="G16991" t="str">
            <v>SPO-2018/01-0009</v>
          </cell>
        </row>
        <row r="16991">
          <cell r="I16991" t="str">
            <v>F</v>
          </cell>
          <cell r="J16991">
            <v>10603.5</v>
          </cell>
          <cell r="K16991">
            <v>10603.5</v>
          </cell>
          <cell r="L16991">
            <v>31810.5</v>
          </cell>
          <cell r="M16991" t="str">
            <v>F</v>
          </cell>
          <cell r="N16991">
            <v>3</v>
          </cell>
        </row>
        <row r="16992">
          <cell r="G16992" t="str">
            <v>SPO-2017/12-0069, SPO-2018/01-0046, SPO-2018/01-0120</v>
          </cell>
        </row>
        <row r="16992">
          <cell r="I16992" t="str">
            <v>F</v>
          </cell>
          <cell r="J16992">
            <v>28884.45</v>
          </cell>
          <cell r="K16992">
            <v>28884.45</v>
          </cell>
          <cell r="L16992">
            <v>86653.35</v>
          </cell>
          <cell r="M16992" t="str">
            <v>F</v>
          </cell>
          <cell r="N16992">
            <v>3</v>
          </cell>
        </row>
        <row r="16993">
          <cell r="G16993" t="str">
            <v>SPO-2017/12-0035</v>
          </cell>
        </row>
        <row r="16993">
          <cell r="I16993" t="str">
            <v>F</v>
          </cell>
          <cell r="J16993">
            <v>1157.45</v>
          </cell>
          <cell r="K16993">
            <v>1157.45</v>
          </cell>
          <cell r="L16993">
            <v>3472.35</v>
          </cell>
          <cell r="M16993" t="str">
            <v>F</v>
          </cell>
          <cell r="N16993">
            <v>3</v>
          </cell>
        </row>
        <row r="16994">
          <cell r="G16994" t="str">
            <v>SPO-2018/01-0107</v>
          </cell>
        </row>
        <row r="16994">
          <cell r="I16994" t="str">
            <v>F</v>
          </cell>
          <cell r="J16994">
            <v>4944</v>
          </cell>
          <cell r="K16994">
            <v>4944</v>
          </cell>
          <cell r="L16994">
            <v>14832</v>
          </cell>
          <cell r="M16994" t="str">
            <v>F</v>
          </cell>
          <cell r="N16994">
            <v>3</v>
          </cell>
        </row>
        <row r="16995">
          <cell r="G16995" t="str">
            <v>GR-2017/12-0007</v>
          </cell>
        </row>
        <row r="16995">
          <cell r="I16995" t="str">
            <v>F</v>
          </cell>
          <cell r="J16995">
            <v>743.66</v>
          </cell>
          <cell r="K16995">
            <v>788.28</v>
          </cell>
          <cell r="L16995">
            <v>788.28</v>
          </cell>
          <cell r="M16995" t="str">
            <v>T</v>
          </cell>
          <cell r="N16995">
            <v>1</v>
          </cell>
        </row>
        <row r="16996">
          <cell r="G16996" t="str">
            <v>GR-2017/12-0092</v>
          </cell>
        </row>
        <row r="16996">
          <cell r="I16996" t="str">
            <v>F</v>
          </cell>
          <cell r="J16996">
            <v>5500</v>
          </cell>
          <cell r="K16996">
            <v>5830</v>
          </cell>
          <cell r="L16996">
            <v>5830</v>
          </cell>
          <cell r="M16996" t="str">
            <v>F</v>
          </cell>
          <cell r="N16996">
            <v>1</v>
          </cell>
        </row>
        <row r="16997">
          <cell r="G16997" t="str">
            <v>GR-2017/12-0001</v>
          </cell>
        </row>
        <row r="16997">
          <cell r="I16997" t="str">
            <v>F</v>
          </cell>
          <cell r="J16997">
            <v>9837.77</v>
          </cell>
          <cell r="K16997">
            <v>10428.04</v>
          </cell>
          <cell r="L16997">
            <v>10428.04</v>
          </cell>
          <cell r="M16997" t="str">
            <v>T</v>
          </cell>
          <cell r="N16997">
            <v>1</v>
          </cell>
        </row>
        <row r="16998">
          <cell r="G16998" t="str">
            <v>GR-2017/12-0027</v>
          </cell>
        </row>
        <row r="16998">
          <cell r="I16998" t="str">
            <v>F</v>
          </cell>
          <cell r="J16998">
            <v>3270.87</v>
          </cell>
          <cell r="K16998">
            <v>3467.12</v>
          </cell>
          <cell r="L16998">
            <v>3467.12</v>
          </cell>
          <cell r="M16998" t="str">
            <v>T</v>
          </cell>
          <cell r="N16998">
            <v>1</v>
          </cell>
        </row>
        <row r="16999">
          <cell r="G16999" t="str">
            <v>GR-2017/12-0053</v>
          </cell>
        </row>
        <row r="16999">
          <cell r="I16999" t="str">
            <v>F</v>
          </cell>
          <cell r="J16999">
            <v>460.28</v>
          </cell>
          <cell r="K16999">
            <v>487.9</v>
          </cell>
          <cell r="L16999">
            <v>487.9</v>
          </cell>
          <cell r="M16999" t="str">
            <v>T</v>
          </cell>
          <cell r="N16999">
            <v>1</v>
          </cell>
        </row>
        <row r="17000">
          <cell r="G17000" t="str">
            <v>GR-2017/12-0026</v>
          </cell>
        </row>
        <row r="17000">
          <cell r="I17000" t="str">
            <v>F</v>
          </cell>
          <cell r="J17000">
            <v>414.38</v>
          </cell>
          <cell r="K17000">
            <v>439.24</v>
          </cell>
          <cell r="L17000">
            <v>439.24</v>
          </cell>
          <cell r="M17000" t="str">
            <v>T</v>
          </cell>
          <cell r="N17000">
            <v>1</v>
          </cell>
        </row>
        <row r="17001">
          <cell r="I17001" t="str">
            <v>T</v>
          </cell>
          <cell r="J17001">
            <v>0</v>
          </cell>
          <cell r="K17001">
            <v>0</v>
          </cell>
          <cell r="L17001">
            <v>0</v>
          </cell>
          <cell r="M17001" t="str">
            <v>F</v>
          </cell>
          <cell r="N17001">
            <v>1</v>
          </cell>
        </row>
        <row r="17002">
          <cell r="G17002" t="str">
            <v>SPO-2018/02-0040, SPO-2018/04-0091, SPO-2018/01-0070, SPO-2018/06-0026, SPO-2018/06-0012</v>
          </cell>
        </row>
        <row r="17002">
          <cell r="I17002" t="str">
            <v>F</v>
          </cell>
          <cell r="J17002">
            <v>52276.85</v>
          </cell>
          <cell r="K17002">
            <v>52276.85</v>
          </cell>
          <cell r="L17002">
            <v>156830.55</v>
          </cell>
          <cell r="M17002" t="str">
            <v>F</v>
          </cell>
          <cell r="N17002">
            <v>3</v>
          </cell>
        </row>
        <row r="17003">
          <cell r="G17003" t="str">
            <v>GR-2017/12-0025</v>
          </cell>
        </row>
        <row r="17003">
          <cell r="I17003" t="str">
            <v>F</v>
          </cell>
          <cell r="J17003">
            <v>205.33</v>
          </cell>
          <cell r="K17003">
            <v>217.65</v>
          </cell>
          <cell r="L17003">
            <v>217.65</v>
          </cell>
          <cell r="M17003" t="str">
            <v>T</v>
          </cell>
          <cell r="N17003">
            <v>1</v>
          </cell>
        </row>
        <row r="17004">
          <cell r="G17004" t="str">
            <v>SPO-2018/01-0012</v>
          </cell>
        </row>
        <row r="17004">
          <cell r="I17004" t="str">
            <v>F</v>
          </cell>
          <cell r="J17004">
            <v>0</v>
          </cell>
          <cell r="K17004">
            <v>0</v>
          </cell>
          <cell r="L17004">
            <v>0</v>
          </cell>
          <cell r="M17004" t="str">
            <v>F</v>
          </cell>
          <cell r="N17004">
            <v>3</v>
          </cell>
        </row>
        <row r="17005">
          <cell r="G17005" t="str">
            <v>SPO-2017/12-0112</v>
          </cell>
        </row>
        <row r="17005">
          <cell r="I17005" t="str">
            <v>F</v>
          </cell>
          <cell r="J17005">
            <v>860.3</v>
          </cell>
          <cell r="K17005">
            <v>860.3</v>
          </cell>
          <cell r="L17005">
            <v>2580.9</v>
          </cell>
          <cell r="M17005" t="str">
            <v>F</v>
          </cell>
          <cell r="N17005">
            <v>3</v>
          </cell>
        </row>
        <row r="17006">
          <cell r="F17006" t="str">
            <v>BSIU9270600</v>
          </cell>
        </row>
        <row r="17006">
          <cell r="I17006" t="str">
            <v>T</v>
          </cell>
          <cell r="J17006">
            <v>594.21</v>
          </cell>
          <cell r="K17006">
            <v>594.21</v>
          </cell>
          <cell r="L17006">
            <v>1782.63</v>
          </cell>
          <cell r="M17006" t="str">
            <v>F</v>
          </cell>
          <cell r="N17006">
            <v>3</v>
          </cell>
        </row>
        <row r="17007">
          <cell r="G17007" t="str">
            <v>GR-2017/12-0024</v>
          </cell>
        </row>
        <row r="17007">
          <cell r="I17007" t="str">
            <v>F</v>
          </cell>
          <cell r="J17007">
            <v>24.86</v>
          </cell>
          <cell r="K17007">
            <v>26.35</v>
          </cell>
          <cell r="L17007">
            <v>26.35</v>
          </cell>
          <cell r="M17007" t="str">
            <v>T</v>
          </cell>
          <cell r="N17007">
            <v>1</v>
          </cell>
        </row>
        <row r="17008">
          <cell r="G17008" t="str">
            <v>GR-2017/12-0028</v>
          </cell>
        </row>
        <row r="17008">
          <cell r="I17008" t="str">
            <v>F</v>
          </cell>
          <cell r="J17008">
            <v>3111.38</v>
          </cell>
          <cell r="K17008">
            <v>3298.06</v>
          </cell>
          <cell r="L17008">
            <v>3298.06</v>
          </cell>
          <cell r="M17008" t="str">
            <v>T</v>
          </cell>
          <cell r="N17008">
            <v>1</v>
          </cell>
        </row>
        <row r="17009">
          <cell r="G17009" t="str">
            <v>GR-2017/12-0023</v>
          </cell>
        </row>
        <row r="17009">
          <cell r="I17009" t="str">
            <v>F</v>
          </cell>
          <cell r="J17009">
            <v>21.25</v>
          </cell>
          <cell r="K17009">
            <v>22.53</v>
          </cell>
          <cell r="L17009">
            <v>22.53</v>
          </cell>
          <cell r="M17009" t="str">
            <v>T</v>
          </cell>
          <cell r="N17009">
            <v>1</v>
          </cell>
        </row>
        <row r="17010">
          <cell r="G17010" t="str">
            <v>SPO-2018/01-0059</v>
          </cell>
        </row>
        <row r="17010">
          <cell r="I17010" t="str">
            <v>F</v>
          </cell>
          <cell r="J17010">
            <v>13464</v>
          </cell>
          <cell r="K17010">
            <v>13464</v>
          </cell>
          <cell r="L17010">
            <v>40392</v>
          </cell>
          <cell r="M17010" t="str">
            <v>F</v>
          </cell>
          <cell r="N17010">
            <v>3</v>
          </cell>
        </row>
        <row r="17011">
          <cell r="G17011" t="str">
            <v>SPO-2018/03-0070, SPO-2018/05-0004, SPO-2018/04-0085, SPO-2018/04-0040, SPO-2018/02-0013</v>
          </cell>
        </row>
        <row r="17011">
          <cell r="I17011" t="str">
            <v>F</v>
          </cell>
          <cell r="J17011">
            <v>83501.75</v>
          </cell>
          <cell r="K17011">
            <v>83501.75</v>
          </cell>
          <cell r="L17011">
            <v>250505.25</v>
          </cell>
          <cell r="M17011" t="str">
            <v>F</v>
          </cell>
          <cell r="N17011">
            <v>3</v>
          </cell>
        </row>
        <row r="17012">
          <cell r="G17012" t="str">
            <v>GR-2017/12-0021</v>
          </cell>
        </row>
        <row r="17012">
          <cell r="I17012" t="str">
            <v>F</v>
          </cell>
          <cell r="J17012">
            <v>639.42</v>
          </cell>
          <cell r="K17012">
            <v>677.78</v>
          </cell>
          <cell r="L17012">
            <v>677.78</v>
          </cell>
          <cell r="M17012" t="str">
            <v>T</v>
          </cell>
          <cell r="N17012">
            <v>1</v>
          </cell>
        </row>
        <row r="17013">
          <cell r="G17013" t="str">
            <v>GR-2017/12-0022</v>
          </cell>
        </row>
        <row r="17013">
          <cell r="I17013" t="str">
            <v>F</v>
          </cell>
          <cell r="J17013">
            <v>4260.51</v>
          </cell>
          <cell r="K17013">
            <v>4516.14</v>
          </cell>
          <cell r="L17013">
            <v>4516.14</v>
          </cell>
          <cell r="M17013" t="str">
            <v>T</v>
          </cell>
          <cell r="N17013">
            <v>1</v>
          </cell>
        </row>
        <row r="17014">
          <cell r="G17014" t="str">
            <v>GR-2017/12-0019</v>
          </cell>
        </row>
        <row r="17014">
          <cell r="I17014" t="str">
            <v>F</v>
          </cell>
          <cell r="J17014">
            <v>191.64</v>
          </cell>
          <cell r="K17014">
            <v>203.14</v>
          </cell>
          <cell r="L17014">
            <v>203.14</v>
          </cell>
          <cell r="M17014" t="str">
            <v>T</v>
          </cell>
          <cell r="N17014">
            <v>1</v>
          </cell>
        </row>
        <row r="17015">
          <cell r="F17015" t="str">
            <v>WHSU5275624</v>
          </cell>
          <cell r="G17015" t="str">
            <v>GR-2017/12-0046</v>
          </cell>
          <cell r="H17015" t="str">
            <v>201709-S0045, 201709-S0034, 201710-S0004</v>
          </cell>
          <cell r="I17015" t="str">
            <v>F</v>
          </cell>
          <cell r="J17015">
            <v>61025.9</v>
          </cell>
          <cell r="K17015">
            <v>64687.45</v>
          </cell>
          <cell r="L17015">
            <v>64687.45</v>
          </cell>
          <cell r="M17015" t="str">
            <v>F</v>
          </cell>
          <cell r="N17015">
            <v>1</v>
          </cell>
        </row>
        <row r="17016">
          <cell r="G17016" t="str">
            <v>SPO-2018/01-0116, SPO-2018/03-0071, SPO-2017/12-0040</v>
          </cell>
        </row>
        <row r="17016">
          <cell r="I17016" t="str">
            <v>F</v>
          </cell>
          <cell r="J17016">
            <v>43624.5</v>
          </cell>
          <cell r="K17016">
            <v>43624.5</v>
          </cell>
          <cell r="L17016">
            <v>130873.5</v>
          </cell>
          <cell r="M17016" t="str">
            <v>F</v>
          </cell>
          <cell r="N17016">
            <v>3</v>
          </cell>
        </row>
        <row r="17017">
          <cell r="G17017" t="str">
            <v>SPO-2018/03-0080, SPO-2018/02-0040, SPO-2017/12-0112, SPO-2019/03-0002, SPO-2018/01-0072, SPO-2017/12-0109</v>
          </cell>
        </row>
        <row r="17017">
          <cell r="I17017" t="str">
            <v>F</v>
          </cell>
          <cell r="J17017">
            <v>69372.42</v>
          </cell>
          <cell r="K17017">
            <v>69372.42</v>
          </cell>
          <cell r="L17017">
            <v>208117.26</v>
          </cell>
          <cell r="M17017" t="str">
            <v>F</v>
          </cell>
          <cell r="N17017">
            <v>3</v>
          </cell>
        </row>
        <row r="17018">
          <cell r="G17018" t="str">
            <v>SPO-2017/12-0113, SPO-2018/10-0003, SPO-2018/04-0053, SPO-2018/01-0067, SPO-2018/07-0001, SPO-2018/07-0037, SPO-2018/09-0005, SPO-2018/06-0017</v>
          </cell>
        </row>
        <row r="17018">
          <cell r="I17018" t="str">
            <v>F</v>
          </cell>
          <cell r="J17018">
            <v>60500.16</v>
          </cell>
          <cell r="K17018">
            <v>60500.16</v>
          </cell>
          <cell r="L17018">
            <v>181500.48</v>
          </cell>
          <cell r="M17018" t="str">
            <v>F</v>
          </cell>
          <cell r="N17018">
            <v>3</v>
          </cell>
        </row>
        <row r="17019">
          <cell r="G17019" t="str">
            <v>SPO-2017/12-0050, SPO-2018/02-0030, SPO-2018/03-0062</v>
          </cell>
        </row>
        <row r="17019">
          <cell r="I17019" t="str">
            <v>F</v>
          </cell>
          <cell r="J17019">
            <v>130406.64</v>
          </cell>
          <cell r="K17019">
            <v>130406.64</v>
          </cell>
          <cell r="L17019">
            <v>391219.92</v>
          </cell>
          <cell r="M17019" t="str">
            <v>F</v>
          </cell>
          <cell r="N17019">
            <v>3</v>
          </cell>
        </row>
        <row r="17020">
          <cell r="G17020" t="str">
            <v>SPO-2018/01-0010, SPO-2018/01-0119, SPO-2018/04-0022</v>
          </cell>
        </row>
        <row r="17020">
          <cell r="I17020" t="str">
            <v>F</v>
          </cell>
          <cell r="J17020">
            <v>239795.92</v>
          </cell>
          <cell r="K17020">
            <v>239795.92</v>
          </cell>
          <cell r="L17020">
            <v>719387.76</v>
          </cell>
          <cell r="M17020" t="str">
            <v>F</v>
          </cell>
          <cell r="N17020">
            <v>3</v>
          </cell>
        </row>
        <row r="17021">
          <cell r="G17021" t="str">
            <v>SPO-2017/12-0112, SPO-2018/01-0070, SPO-2018/11-0020</v>
          </cell>
        </row>
        <row r="17021">
          <cell r="I17021" t="str">
            <v>F</v>
          </cell>
          <cell r="J17021">
            <v>1945.78</v>
          </cell>
          <cell r="K17021">
            <v>1945.78</v>
          </cell>
          <cell r="L17021">
            <v>5837.34</v>
          </cell>
          <cell r="M17021" t="str">
            <v>F</v>
          </cell>
          <cell r="N17021">
            <v>3</v>
          </cell>
        </row>
        <row r="17022">
          <cell r="F17022" t="str">
            <v>WHSU5275624</v>
          </cell>
          <cell r="G17022" t="str">
            <v>GR-2017/12-0047</v>
          </cell>
          <cell r="H17022" t="str">
            <v>201709-S0019</v>
          </cell>
          <cell r="I17022" t="str">
            <v>F</v>
          </cell>
          <cell r="J17022">
            <v>40557.6</v>
          </cell>
          <cell r="K17022">
            <v>42991.06</v>
          </cell>
          <cell r="L17022">
            <v>42991.06</v>
          </cell>
          <cell r="M17022" t="str">
            <v>F</v>
          </cell>
          <cell r="N17022">
            <v>1</v>
          </cell>
        </row>
        <row r="17023">
          <cell r="F17023" t="str">
            <v>WHSU5275624</v>
          </cell>
          <cell r="G17023" t="str">
            <v>GR-2017/12-0051</v>
          </cell>
          <cell r="H17023" t="str">
            <v>201709-S0011</v>
          </cell>
          <cell r="I17023" t="str">
            <v>F</v>
          </cell>
          <cell r="J17023">
            <v>118196.5</v>
          </cell>
          <cell r="K17023">
            <v>125288.29</v>
          </cell>
          <cell r="L17023">
            <v>125288.29</v>
          </cell>
          <cell r="M17023" t="str">
            <v>F</v>
          </cell>
          <cell r="N17023">
            <v>1</v>
          </cell>
        </row>
        <row r="17024">
          <cell r="F17024" t="str">
            <v>WHSU5275624</v>
          </cell>
          <cell r="G17024" t="str">
            <v>GR-2017/12-0050</v>
          </cell>
          <cell r="H17024" t="str">
            <v>201707-S0092</v>
          </cell>
          <cell r="I17024" t="str">
            <v>F</v>
          </cell>
          <cell r="J17024">
            <v>8482.5</v>
          </cell>
          <cell r="K17024">
            <v>8991.45</v>
          </cell>
          <cell r="L17024">
            <v>8991.45</v>
          </cell>
          <cell r="M17024" t="str">
            <v>F</v>
          </cell>
          <cell r="N17024">
            <v>1</v>
          </cell>
        </row>
        <row r="17025">
          <cell r="G17025" t="str">
            <v>GR-2017/12-0017</v>
          </cell>
        </row>
        <row r="17025">
          <cell r="I17025" t="str">
            <v>F</v>
          </cell>
          <cell r="J17025">
            <v>201.79</v>
          </cell>
          <cell r="K17025">
            <v>213.9</v>
          </cell>
          <cell r="L17025">
            <v>213.9</v>
          </cell>
          <cell r="M17025" t="str">
            <v>T</v>
          </cell>
          <cell r="N17025">
            <v>1</v>
          </cell>
        </row>
        <row r="17026">
          <cell r="G17026" t="str">
            <v>GR-2017/12-0016</v>
          </cell>
        </row>
        <row r="17026">
          <cell r="I17026" t="str">
            <v>F</v>
          </cell>
          <cell r="J17026">
            <v>289.84</v>
          </cell>
          <cell r="K17026">
            <v>307.23</v>
          </cell>
          <cell r="L17026">
            <v>307.23</v>
          </cell>
          <cell r="M17026" t="str">
            <v>T</v>
          </cell>
          <cell r="N17026">
            <v>1</v>
          </cell>
        </row>
        <row r="17027">
          <cell r="G17027" t="str">
            <v>GR-2017/12-0015</v>
          </cell>
        </row>
        <row r="17027">
          <cell r="I17027" t="str">
            <v>F</v>
          </cell>
          <cell r="J17027">
            <v>133.3</v>
          </cell>
          <cell r="K17027">
            <v>141.3</v>
          </cell>
          <cell r="L17027">
            <v>141.3</v>
          </cell>
          <cell r="M17027" t="str">
            <v>T</v>
          </cell>
          <cell r="N17027">
            <v>1</v>
          </cell>
        </row>
        <row r="17028">
          <cell r="G17028" t="str">
            <v>SPO-2018/05-0021</v>
          </cell>
        </row>
        <row r="17028">
          <cell r="I17028" t="str">
            <v>F</v>
          </cell>
          <cell r="J17028">
            <v>345.1</v>
          </cell>
          <cell r="K17028">
            <v>365.81</v>
          </cell>
          <cell r="L17028">
            <v>1097.43</v>
          </cell>
          <cell r="M17028" t="str">
            <v>F</v>
          </cell>
          <cell r="N17028">
            <v>3</v>
          </cell>
        </row>
        <row r="17029">
          <cell r="G17029" t="str">
            <v>GR-2017/12-0014</v>
          </cell>
        </row>
        <row r="17029">
          <cell r="I17029" t="str">
            <v>F</v>
          </cell>
          <cell r="J17029">
            <v>122.38</v>
          </cell>
          <cell r="K17029">
            <v>129.72</v>
          </cell>
          <cell r="L17029">
            <v>129.72</v>
          </cell>
          <cell r="M17029" t="str">
            <v>T</v>
          </cell>
          <cell r="N17029">
            <v>1</v>
          </cell>
        </row>
        <row r="17030">
          <cell r="F17030" t="str">
            <v>TCNU3471062</v>
          </cell>
          <cell r="G17030" t="str">
            <v>GR-2017/12-0067</v>
          </cell>
          <cell r="H17030" t="str">
            <v>201710-S0011</v>
          </cell>
          <cell r="I17030" t="str">
            <v>F</v>
          </cell>
          <cell r="J17030">
            <v>6016.65</v>
          </cell>
          <cell r="K17030">
            <v>6377.65</v>
          </cell>
          <cell r="L17030">
            <v>6377.65</v>
          </cell>
          <cell r="M17030" t="str">
            <v>F</v>
          </cell>
          <cell r="N17030">
            <v>1</v>
          </cell>
        </row>
        <row r="17031">
          <cell r="F17031" t="str">
            <v>WHSU5275624</v>
          </cell>
          <cell r="G17031" t="str">
            <v>GR-2017/12-0048</v>
          </cell>
          <cell r="H17031" t="str">
            <v>201710-S0025, 201709-S0035, 201708-S0047</v>
          </cell>
          <cell r="I17031" t="str">
            <v>F</v>
          </cell>
          <cell r="J17031">
            <v>24716.7</v>
          </cell>
          <cell r="K17031">
            <v>26199.7</v>
          </cell>
          <cell r="L17031">
            <v>26199.7</v>
          </cell>
          <cell r="M17031" t="str">
            <v>F</v>
          </cell>
          <cell r="N17031">
            <v>1</v>
          </cell>
        </row>
        <row r="17032">
          <cell r="G17032" t="str">
            <v>GR-2017/12-0128</v>
          </cell>
        </row>
        <row r="17032">
          <cell r="I17032" t="str">
            <v>F</v>
          </cell>
          <cell r="J17032">
            <v>380</v>
          </cell>
          <cell r="K17032">
            <v>402.8</v>
          </cell>
          <cell r="L17032">
            <v>402.8</v>
          </cell>
          <cell r="M17032" t="str">
            <v>F</v>
          </cell>
          <cell r="N17032">
            <v>1</v>
          </cell>
        </row>
        <row r="17033">
          <cell r="F17033" t="str">
            <v>WHSU5275624</v>
          </cell>
          <cell r="G17033" t="str">
            <v>GR-2017/12-0049</v>
          </cell>
          <cell r="H17033" t="str">
            <v>201709-S0031, 201710-S0015, 201710-S0031, 201710-S0078, 201711-S0083, 201708-S0063, 201707-S0031, 201708-S0067, 201710-S0006, 201710-S0057, 201707-S0054, 201709-S0020</v>
          </cell>
          <cell r="I17033" t="str">
            <v>F</v>
          </cell>
          <cell r="J17033">
            <v>191792.69</v>
          </cell>
          <cell r="K17033">
            <v>203300.25</v>
          </cell>
          <cell r="L17033">
            <v>203300.25</v>
          </cell>
          <cell r="M17033" t="str">
            <v>F</v>
          </cell>
          <cell r="N17033">
            <v>1</v>
          </cell>
        </row>
        <row r="17034">
          <cell r="G17034" t="str">
            <v>GR-2017/12-0008</v>
          </cell>
        </row>
        <row r="17034">
          <cell r="I17034" t="str">
            <v>F</v>
          </cell>
          <cell r="J17034">
            <v>42.51</v>
          </cell>
          <cell r="K17034">
            <v>45.06</v>
          </cell>
          <cell r="L17034">
            <v>45.06</v>
          </cell>
          <cell r="M17034" t="str">
            <v>T</v>
          </cell>
          <cell r="N17034">
            <v>1</v>
          </cell>
        </row>
        <row r="17035">
          <cell r="I17035" t="str">
            <v>T</v>
          </cell>
          <cell r="J17035">
            <v>0</v>
          </cell>
          <cell r="K17035">
            <v>0</v>
          </cell>
          <cell r="L17035">
            <v>0</v>
          </cell>
          <cell r="M17035" t="str">
            <v>F</v>
          </cell>
          <cell r="N17035">
            <v>1</v>
          </cell>
        </row>
        <row r="17036">
          <cell r="F17036" t="str">
            <v>TCNU3471062</v>
          </cell>
          <cell r="G17036" t="str">
            <v>GR-2017/12-0066</v>
          </cell>
          <cell r="H17036" t="str">
            <v>201711-S0057, 201710-S0023, 201710-S0056</v>
          </cell>
          <cell r="I17036" t="str">
            <v>F</v>
          </cell>
          <cell r="J17036">
            <v>23925.25</v>
          </cell>
          <cell r="K17036">
            <v>25360.77</v>
          </cell>
          <cell r="L17036">
            <v>25360.77</v>
          </cell>
          <cell r="M17036" t="str">
            <v>F</v>
          </cell>
          <cell r="N17036">
            <v>1</v>
          </cell>
        </row>
        <row r="17037">
          <cell r="I17037" t="str">
            <v>T</v>
          </cell>
          <cell r="J17037">
            <v>0</v>
          </cell>
          <cell r="K17037">
            <v>0</v>
          </cell>
          <cell r="L17037">
            <v>0</v>
          </cell>
          <cell r="M17037" t="str">
            <v>F</v>
          </cell>
          <cell r="N17037">
            <v>3</v>
          </cell>
        </row>
        <row r="17038">
          <cell r="F17038" t="str">
            <v>KMTU9318243</v>
          </cell>
          <cell r="G17038" t="str">
            <v>GR-2018/02-0059, GR-2018/01-0010, GR-2018/01-0017, GR-2018/04-0037, GR-2018/01-0012, GR-2018/04-0016</v>
          </cell>
          <cell r="H17038" t="str">
            <v>201708-S0008, 201702-S0016, 201707-S0037, 201708-S0014, 201703-S0032</v>
          </cell>
          <cell r="I17038" t="str">
            <v>F</v>
          </cell>
          <cell r="J17038">
            <v>14702.01</v>
          </cell>
          <cell r="K17038">
            <v>14702.01</v>
          </cell>
          <cell r="L17038">
            <v>44106.03</v>
          </cell>
          <cell r="M17038" t="str">
            <v>F</v>
          </cell>
          <cell r="N17038">
            <v>3</v>
          </cell>
        </row>
        <row r="17039">
          <cell r="G17039" t="str">
            <v>GR-2017/12-0020</v>
          </cell>
        </row>
        <row r="17039">
          <cell r="I17039" t="str">
            <v>F</v>
          </cell>
          <cell r="J17039">
            <v>2698.3</v>
          </cell>
          <cell r="K17039">
            <v>2860.2</v>
          </cell>
          <cell r="L17039">
            <v>2860.2</v>
          </cell>
          <cell r="M17039" t="str">
            <v>T</v>
          </cell>
          <cell r="N17039">
            <v>1</v>
          </cell>
        </row>
        <row r="17040">
          <cell r="F17040" t="str">
            <v>TCNU3471062</v>
          </cell>
          <cell r="G17040" t="str">
            <v>GR-2017/12-0068</v>
          </cell>
          <cell r="H17040" t="str">
            <v>201710-S0022, 201710-S0021, 201710-S0073</v>
          </cell>
          <cell r="I17040" t="str">
            <v>F</v>
          </cell>
          <cell r="J17040">
            <v>113371.15</v>
          </cell>
          <cell r="K17040">
            <v>120173.42</v>
          </cell>
          <cell r="L17040">
            <v>120173.42</v>
          </cell>
          <cell r="M17040" t="str">
            <v>F</v>
          </cell>
          <cell r="N17040">
            <v>1</v>
          </cell>
        </row>
        <row r="17041">
          <cell r="G17041" t="str">
            <v>SPO-2017/12-0038</v>
          </cell>
        </row>
        <row r="17041">
          <cell r="I17041" t="str">
            <v>F</v>
          </cell>
          <cell r="J17041">
            <v>0</v>
          </cell>
          <cell r="K17041">
            <v>0</v>
          </cell>
          <cell r="L17041">
            <v>0</v>
          </cell>
          <cell r="M17041" t="str">
            <v>F</v>
          </cell>
          <cell r="N17041">
            <v>3</v>
          </cell>
        </row>
        <row r="17042">
          <cell r="G17042" t="str">
            <v>GR-2017/12-0013</v>
          </cell>
        </row>
        <row r="17042">
          <cell r="I17042" t="str">
            <v>F</v>
          </cell>
          <cell r="J17042">
            <v>858.73</v>
          </cell>
          <cell r="K17042">
            <v>910.25</v>
          </cell>
          <cell r="L17042">
            <v>910.25</v>
          </cell>
          <cell r="M17042" t="str">
            <v>T</v>
          </cell>
          <cell r="N17042">
            <v>1</v>
          </cell>
        </row>
        <row r="17043">
          <cell r="G17043" t="str">
            <v>GR-2017/12-0012</v>
          </cell>
        </row>
        <row r="17043">
          <cell r="I17043" t="str">
            <v>F</v>
          </cell>
          <cell r="J17043">
            <v>495.77</v>
          </cell>
          <cell r="K17043">
            <v>525.52</v>
          </cell>
          <cell r="L17043">
            <v>525.52</v>
          </cell>
          <cell r="M17043" t="str">
            <v>T</v>
          </cell>
          <cell r="N17043">
            <v>1</v>
          </cell>
        </row>
        <row r="17044">
          <cell r="G17044" t="str">
            <v>SPO-2017/12-0109, SPO-2018/02-0035</v>
          </cell>
        </row>
        <row r="17044">
          <cell r="I17044" t="str">
            <v>F</v>
          </cell>
          <cell r="J17044">
            <v>14443.1</v>
          </cell>
          <cell r="K17044">
            <v>14443.1</v>
          </cell>
          <cell r="L17044">
            <v>43329.3</v>
          </cell>
          <cell r="M17044" t="str">
            <v>F</v>
          </cell>
          <cell r="N17044">
            <v>3</v>
          </cell>
        </row>
        <row r="17045">
          <cell r="G17045" t="str">
            <v>GR-2017/12-0018</v>
          </cell>
        </row>
        <row r="17045">
          <cell r="I17045" t="str">
            <v>F</v>
          </cell>
          <cell r="J17045">
            <v>3816.35</v>
          </cell>
          <cell r="K17045">
            <v>4045.33</v>
          </cell>
          <cell r="L17045">
            <v>4045.33</v>
          </cell>
          <cell r="M17045" t="str">
            <v>T</v>
          </cell>
          <cell r="N17045">
            <v>1</v>
          </cell>
        </row>
        <row r="17046">
          <cell r="G17046" t="str">
            <v>SPO-2018/01-0017, SPO-2018/03-0073, SPO-2018/01-0067, SPO-2018/05-0015, SPO-2018/06-0017, SPO-2018/02-0031, SPO-2018/07-0038, SPO-2018/04-0053, SPO-2018/07-0001, SPO-2018/05-0014</v>
          </cell>
        </row>
        <row r="17046">
          <cell r="I17046" t="str">
            <v>F</v>
          </cell>
          <cell r="J17046">
            <v>51612.18</v>
          </cell>
          <cell r="K17046">
            <v>51612.18</v>
          </cell>
          <cell r="L17046">
            <v>154836.54</v>
          </cell>
          <cell r="M17046" t="str">
            <v>F</v>
          </cell>
          <cell r="N17046">
            <v>3</v>
          </cell>
        </row>
        <row r="17047">
          <cell r="I17047" t="str">
            <v>T</v>
          </cell>
          <cell r="J17047">
            <v>0</v>
          </cell>
          <cell r="K17047">
            <v>0</v>
          </cell>
          <cell r="L17047">
            <v>0</v>
          </cell>
          <cell r="M17047" t="str">
            <v>F</v>
          </cell>
          <cell r="N17047">
            <v>3</v>
          </cell>
        </row>
        <row r="17048">
          <cell r="G17048" t="str">
            <v>GR-2017/12-0011</v>
          </cell>
        </row>
        <row r="17048">
          <cell r="I17048" t="str">
            <v>F</v>
          </cell>
          <cell r="J17048">
            <v>1239.43</v>
          </cell>
          <cell r="K17048">
            <v>1313.8</v>
          </cell>
          <cell r="L17048">
            <v>1313.8</v>
          </cell>
          <cell r="M17048" t="str">
            <v>T</v>
          </cell>
          <cell r="N17048">
            <v>1</v>
          </cell>
        </row>
        <row r="17049">
          <cell r="G17049" t="str">
            <v>GR-2017/11-0107</v>
          </cell>
        </row>
        <row r="17049">
          <cell r="I17049" t="str">
            <v>F</v>
          </cell>
          <cell r="J17049">
            <v>79.43</v>
          </cell>
          <cell r="K17049">
            <v>84.2</v>
          </cell>
          <cell r="L17049">
            <v>84.2</v>
          </cell>
          <cell r="M17049" t="str">
            <v>T</v>
          </cell>
          <cell r="N17049">
            <v>1</v>
          </cell>
        </row>
        <row r="17050">
          <cell r="G17050" t="str">
            <v>GR-2017/12-0010</v>
          </cell>
        </row>
        <row r="17050">
          <cell r="I17050" t="str">
            <v>F</v>
          </cell>
          <cell r="J17050">
            <v>292.7</v>
          </cell>
          <cell r="K17050">
            <v>310.26</v>
          </cell>
          <cell r="L17050">
            <v>310.26</v>
          </cell>
          <cell r="M17050" t="str">
            <v>T</v>
          </cell>
          <cell r="N17050">
            <v>1</v>
          </cell>
        </row>
        <row r="17051">
          <cell r="G17051" t="str">
            <v>SPO-2018/02-0020</v>
          </cell>
        </row>
        <row r="17051">
          <cell r="I17051" t="str">
            <v>F</v>
          </cell>
          <cell r="J17051">
            <v>181.4</v>
          </cell>
          <cell r="K17051">
            <v>181.4</v>
          </cell>
          <cell r="L17051">
            <v>544.2</v>
          </cell>
          <cell r="M17051" t="str">
            <v>F</v>
          </cell>
          <cell r="N17051">
            <v>3</v>
          </cell>
        </row>
        <row r="17052">
          <cell r="G17052" t="str">
            <v>SPO-2018/01-0021</v>
          </cell>
        </row>
        <row r="17052">
          <cell r="I17052" t="str">
            <v>F</v>
          </cell>
          <cell r="J17052">
            <v>333.6</v>
          </cell>
          <cell r="K17052">
            <v>333.6</v>
          </cell>
          <cell r="L17052">
            <v>1000.8</v>
          </cell>
          <cell r="M17052" t="str">
            <v>F</v>
          </cell>
          <cell r="N17052">
            <v>3</v>
          </cell>
        </row>
        <row r="17053">
          <cell r="G17053" t="str">
            <v>GR-2017/12-0009</v>
          </cell>
        </row>
        <row r="17053">
          <cell r="I17053" t="str">
            <v>F</v>
          </cell>
          <cell r="J17053">
            <v>68.44</v>
          </cell>
          <cell r="K17053">
            <v>72.55</v>
          </cell>
          <cell r="L17053">
            <v>72.55</v>
          </cell>
          <cell r="M17053" t="str">
            <v>T</v>
          </cell>
          <cell r="N17053">
            <v>1</v>
          </cell>
        </row>
        <row r="17054">
          <cell r="G17054" t="str">
            <v>SPO-2018/01-0120, XP-000032</v>
          </cell>
        </row>
        <row r="17054">
          <cell r="I17054" t="str">
            <v>F</v>
          </cell>
          <cell r="J17054">
            <v>910.56</v>
          </cell>
          <cell r="K17054">
            <v>910.56</v>
          </cell>
          <cell r="L17054">
            <v>2731.68</v>
          </cell>
          <cell r="M17054" t="str">
            <v>F</v>
          </cell>
          <cell r="N17054">
            <v>3</v>
          </cell>
        </row>
        <row r="17055">
          <cell r="G17055" t="str">
            <v>GR-2017/12-0006</v>
          </cell>
        </row>
        <row r="17055">
          <cell r="I17055" t="str">
            <v>F</v>
          </cell>
          <cell r="J17055">
            <v>429.55</v>
          </cell>
          <cell r="K17055">
            <v>455.32</v>
          </cell>
          <cell r="L17055">
            <v>455.32</v>
          </cell>
          <cell r="M17055" t="str">
            <v>T</v>
          </cell>
          <cell r="N17055">
            <v>1</v>
          </cell>
        </row>
        <row r="17056">
          <cell r="G17056" t="str">
            <v>GR-2017/12-0005</v>
          </cell>
        </row>
        <row r="17056">
          <cell r="I17056" t="str">
            <v>F</v>
          </cell>
          <cell r="J17056">
            <v>3.21</v>
          </cell>
          <cell r="K17056">
            <v>3.4</v>
          </cell>
          <cell r="L17056">
            <v>3.4</v>
          </cell>
          <cell r="M17056" t="str">
            <v>T</v>
          </cell>
          <cell r="N17056">
            <v>1</v>
          </cell>
        </row>
        <row r="17057">
          <cell r="G17057" t="str">
            <v>GR-2017/12-0044</v>
          </cell>
        </row>
        <row r="17057">
          <cell r="I17057" t="str">
            <v>F</v>
          </cell>
          <cell r="J17057">
            <v>7248.96</v>
          </cell>
          <cell r="K17057">
            <v>7683.9</v>
          </cell>
          <cell r="L17057">
            <v>7683.9</v>
          </cell>
          <cell r="M17057" t="str">
            <v>T</v>
          </cell>
          <cell r="N17057">
            <v>1</v>
          </cell>
        </row>
        <row r="17058">
          <cell r="G17058" t="str">
            <v>SPO-2018/01-0119</v>
          </cell>
        </row>
        <row r="17058">
          <cell r="I17058" t="str">
            <v>F</v>
          </cell>
          <cell r="J17058">
            <v>324.32</v>
          </cell>
          <cell r="K17058">
            <v>324.32</v>
          </cell>
          <cell r="L17058">
            <v>972.96</v>
          </cell>
          <cell r="M17058" t="str">
            <v>F</v>
          </cell>
          <cell r="N17058">
            <v>3</v>
          </cell>
        </row>
        <row r="17059">
          <cell r="G17059" t="str">
            <v>SPO-2018/06-0030, SPO-2018/03-0072, SPO-2018/04-0088, SPO-2018/02-0020</v>
          </cell>
        </row>
        <row r="17059">
          <cell r="I17059" t="str">
            <v>F</v>
          </cell>
          <cell r="J17059">
            <v>40487.7</v>
          </cell>
          <cell r="K17059">
            <v>40487.7</v>
          </cell>
          <cell r="L17059">
            <v>121463.1</v>
          </cell>
          <cell r="M17059" t="str">
            <v>F</v>
          </cell>
          <cell r="N17059">
            <v>3</v>
          </cell>
        </row>
        <row r="17060">
          <cell r="F17060" t="str">
            <v>TCNU6552830</v>
          </cell>
          <cell r="G17060" t="str">
            <v>GR-2017/12-0031</v>
          </cell>
          <cell r="H17060" t="str">
            <v>201711-S0002, 201711-S0001</v>
          </cell>
          <cell r="I17060" t="str">
            <v>F</v>
          </cell>
          <cell r="J17060">
            <v>60538.25</v>
          </cell>
          <cell r="K17060">
            <v>64170.55</v>
          </cell>
          <cell r="L17060">
            <v>64170.55</v>
          </cell>
          <cell r="M17060" t="str">
            <v>F</v>
          </cell>
          <cell r="N17060">
            <v>1</v>
          </cell>
        </row>
        <row r="17061">
          <cell r="F17061" t="str">
            <v>REGU5085708</v>
          </cell>
          <cell r="G17061" t="str">
            <v>GR-2017/12-0071</v>
          </cell>
          <cell r="H17061" t="str">
            <v>201710-S0070</v>
          </cell>
          <cell r="I17061" t="str">
            <v>F</v>
          </cell>
          <cell r="J17061">
            <v>11627.9</v>
          </cell>
          <cell r="K17061">
            <v>11627.9</v>
          </cell>
          <cell r="L17061">
            <v>34883.7</v>
          </cell>
          <cell r="M17061" t="str">
            <v>F</v>
          </cell>
          <cell r="N17061">
            <v>3</v>
          </cell>
        </row>
        <row r="17062">
          <cell r="G17062" t="str">
            <v>GR-2017/11-0102</v>
          </cell>
        </row>
        <row r="17062">
          <cell r="I17062" t="str">
            <v>F</v>
          </cell>
          <cell r="J17062">
            <v>146.35</v>
          </cell>
          <cell r="K17062">
            <v>155.13</v>
          </cell>
          <cell r="L17062">
            <v>155.13</v>
          </cell>
          <cell r="M17062" t="str">
            <v>T</v>
          </cell>
          <cell r="N17062">
            <v>1</v>
          </cell>
        </row>
        <row r="17063">
          <cell r="G17063" t="str">
            <v>GR-2017/11-0101</v>
          </cell>
        </row>
        <row r="17063">
          <cell r="I17063" t="str">
            <v>F</v>
          </cell>
          <cell r="J17063">
            <v>1239.43</v>
          </cell>
          <cell r="K17063">
            <v>1313.8</v>
          </cell>
          <cell r="L17063">
            <v>1313.8</v>
          </cell>
          <cell r="M17063" t="str">
            <v>T</v>
          </cell>
          <cell r="N17063">
            <v>1</v>
          </cell>
        </row>
        <row r="17064">
          <cell r="G17064" t="str">
            <v>GR-2017/11-0106</v>
          </cell>
        </row>
        <row r="17064">
          <cell r="I17064" t="str">
            <v>F</v>
          </cell>
          <cell r="J17064">
            <v>2279.08</v>
          </cell>
          <cell r="K17064">
            <v>2415.82</v>
          </cell>
          <cell r="L17064">
            <v>2415.82</v>
          </cell>
          <cell r="M17064" t="str">
            <v>T</v>
          </cell>
          <cell r="N17064">
            <v>1</v>
          </cell>
        </row>
        <row r="17065">
          <cell r="G17065" t="str">
            <v>GR-2017/11-0105</v>
          </cell>
        </row>
        <row r="17065">
          <cell r="I17065" t="str">
            <v>F</v>
          </cell>
          <cell r="J17065">
            <v>1756.19</v>
          </cell>
          <cell r="K17065">
            <v>1861.56</v>
          </cell>
          <cell r="L17065">
            <v>1861.56</v>
          </cell>
          <cell r="M17065" t="str">
            <v>T</v>
          </cell>
          <cell r="N17065">
            <v>1</v>
          </cell>
        </row>
        <row r="17066">
          <cell r="F17066" t="str">
            <v>NEW MODEL</v>
          </cell>
          <cell r="G17066" t="str">
            <v>SPO-2018/11-0019, SPO-2017/12-0081, SPO-2017/12-0107</v>
          </cell>
        </row>
        <row r="17066">
          <cell r="I17066" t="str">
            <v>F</v>
          </cell>
          <cell r="J17066">
            <v>17304.3</v>
          </cell>
          <cell r="K17066">
            <v>18339.6</v>
          </cell>
          <cell r="L17066">
            <v>55018.8</v>
          </cell>
          <cell r="M17066" t="str">
            <v>F</v>
          </cell>
          <cell r="N17066">
            <v>3</v>
          </cell>
        </row>
        <row r="17067">
          <cell r="G17067" t="str">
            <v>GR-2017/12-0004</v>
          </cell>
        </row>
        <row r="17067">
          <cell r="I17067" t="str">
            <v>F</v>
          </cell>
          <cell r="J17067">
            <v>1900.26</v>
          </cell>
          <cell r="K17067">
            <v>2014.28</v>
          </cell>
          <cell r="L17067">
            <v>2014.28</v>
          </cell>
          <cell r="M17067" t="str">
            <v>T</v>
          </cell>
          <cell r="N17067">
            <v>1</v>
          </cell>
        </row>
        <row r="17068">
          <cell r="G17068" t="str">
            <v>SPO-2017/12-0038</v>
          </cell>
        </row>
        <row r="17068">
          <cell r="I17068" t="str">
            <v>F</v>
          </cell>
          <cell r="J17068">
            <v>116</v>
          </cell>
          <cell r="K17068">
            <v>116</v>
          </cell>
          <cell r="L17068">
            <v>348</v>
          </cell>
          <cell r="M17068" t="str">
            <v>F</v>
          </cell>
          <cell r="N17068">
            <v>3</v>
          </cell>
        </row>
        <row r="17069">
          <cell r="G17069" t="str">
            <v>GR-2017/11-0099</v>
          </cell>
        </row>
        <row r="17069">
          <cell r="I17069" t="str">
            <v>F</v>
          </cell>
          <cell r="J17069">
            <v>230.53</v>
          </cell>
          <cell r="K17069">
            <v>244.36</v>
          </cell>
          <cell r="L17069">
            <v>244.36</v>
          </cell>
          <cell r="M17069" t="str">
            <v>T</v>
          </cell>
          <cell r="N17069">
            <v>1</v>
          </cell>
        </row>
        <row r="17070">
          <cell r="G17070" t="str">
            <v>GR-2017/11-0098</v>
          </cell>
        </row>
        <row r="17070">
          <cell r="I17070" t="str">
            <v>F</v>
          </cell>
          <cell r="J17070">
            <v>539.58</v>
          </cell>
          <cell r="K17070">
            <v>571.96</v>
          </cell>
          <cell r="L17070">
            <v>571.96</v>
          </cell>
          <cell r="M17070" t="str">
            <v>T</v>
          </cell>
          <cell r="N17070">
            <v>1</v>
          </cell>
        </row>
        <row r="17071">
          <cell r="G17071" t="str">
            <v>GR-2017/12-0003</v>
          </cell>
        </row>
        <row r="17071">
          <cell r="I17071" t="str">
            <v>F</v>
          </cell>
          <cell r="J17071">
            <v>417.59</v>
          </cell>
          <cell r="K17071">
            <v>442.65</v>
          </cell>
          <cell r="L17071">
            <v>442.65</v>
          </cell>
          <cell r="M17071" t="str">
            <v>T</v>
          </cell>
          <cell r="N17071">
            <v>1</v>
          </cell>
        </row>
        <row r="17072">
          <cell r="G17072" t="str">
            <v>GR-2017/11-0097</v>
          </cell>
        </row>
        <row r="17072">
          <cell r="I17072" t="str">
            <v>F</v>
          </cell>
          <cell r="J17072">
            <v>531.79</v>
          </cell>
          <cell r="K17072">
            <v>563.7</v>
          </cell>
          <cell r="L17072">
            <v>563.7</v>
          </cell>
          <cell r="M17072" t="str">
            <v>T</v>
          </cell>
          <cell r="N17072">
            <v>1</v>
          </cell>
        </row>
        <row r="17073">
          <cell r="G17073" t="str">
            <v>GR-2017/12-0002</v>
          </cell>
        </row>
        <row r="17073">
          <cell r="I17073" t="str">
            <v>F</v>
          </cell>
          <cell r="J17073">
            <v>42.51</v>
          </cell>
          <cell r="K17073">
            <v>45.06</v>
          </cell>
          <cell r="L17073">
            <v>45.06</v>
          </cell>
          <cell r="M17073" t="str">
            <v>T</v>
          </cell>
          <cell r="N17073">
            <v>1</v>
          </cell>
        </row>
        <row r="17074">
          <cell r="F17074" t="str">
            <v>CMAU4282231</v>
          </cell>
          <cell r="G17074" t="str">
            <v>GR-2017/12-0069</v>
          </cell>
          <cell r="H17074" t="str">
            <v>201710-S0052, 201710-S0005, 201711-S0032</v>
          </cell>
          <cell r="I17074" t="str">
            <v>F</v>
          </cell>
          <cell r="J17074">
            <v>22956.59</v>
          </cell>
          <cell r="K17074">
            <v>22956.59</v>
          </cell>
          <cell r="L17074">
            <v>68869.77</v>
          </cell>
          <cell r="M17074" t="str">
            <v>F</v>
          </cell>
          <cell r="N17074">
            <v>3</v>
          </cell>
        </row>
        <row r="17075">
          <cell r="G17075" t="str">
            <v>SPO-2018/04-0022, SPO-2017/12-0070</v>
          </cell>
        </row>
        <row r="17075">
          <cell r="I17075" t="str">
            <v>F</v>
          </cell>
          <cell r="J17075">
            <v>0</v>
          </cell>
          <cell r="K17075">
            <v>0</v>
          </cell>
          <cell r="L17075">
            <v>0</v>
          </cell>
          <cell r="M17075" t="str">
            <v>F</v>
          </cell>
          <cell r="N17075">
            <v>3</v>
          </cell>
        </row>
        <row r="17076">
          <cell r="I17076" t="str">
            <v>T</v>
          </cell>
          <cell r="J17076">
            <v>0</v>
          </cell>
          <cell r="K17076">
            <v>0</v>
          </cell>
          <cell r="L17076">
            <v>0</v>
          </cell>
          <cell r="M17076" t="str">
            <v>F</v>
          </cell>
          <cell r="N17076">
            <v>3</v>
          </cell>
        </row>
        <row r="17077">
          <cell r="F17077" t="str">
            <v>INKU6117526</v>
          </cell>
          <cell r="G17077" t="str">
            <v>GR-2018/01-0028</v>
          </cell>
          <cell r="H17077" t="str">
            <v>201710-S0005</v>
          </cell>
          <cell r="I17077" t="str">
            <v>F</v>
          </cell>
          <cell r="J17077">
            <v>20225.28</v>
          </cell>
          <cell r="K17077">
            <v>20225.28</v>
          </cell>
          <cell r="L17077">
            <v>60675.84</v>
          </cell>
          <cell r="M17077" t="str">
            <v>F</v>
          </cell>
          <cell r="N17077">
            <v>3</v>
          </cell>
        </row>
        <row r="17078">
          <cell r="F17078" t="str">
            <v>HAND CARRY BY MR LOO</v>
          </cell>
          <cell r="G17078" t="str">
            <v>XP-000039</v>
          </cell>
          <cell r="H17078" t="str">
            <v>201710-S0082</v>
          </cell>
          <cell r="I17078" t="str">
            <v>F</v>
          </cell>
          <cell r="J17078">
            <v>87.8</v>
          </cell>
          <cell r="K17078">
            <v>87.8</v>
          </cell>
          <cell r="L17078">
            <v>263.4</v>
          </cell>
          <cell r="M17078" t="str">
            <v>F</v>
          </cell>
          <cell r="N17078">
            <v>3</v>
          </cell>
        </row>
        <row r="17079">
          <cell r="F17079" t="str">
            <v>HAND CARRY BY JADEN</v>
          </cell>
          <cell r="G17079" t="str">
            <v>XP-000038</v>
          </cell>
          <cell r="H17079" t="str">
            <v>201711-S0008</v>
          </cell>
          <cell r="I17079" t="str">
            <v>F</v>
          </cell>
          <cell r="J17079">
            <v>39.36</v>
          </cell>
          <cell r="K17079">
            <v>39.36</v>
          </cell>
          <cell r="L17079">
            <v>118.08</v>
          </cell>
          <cell r="M17079" t="str">
            <v>F</v>
          </cell>
          <cell r="N17079">
            <v>3</v>
          </cell>
        </row>
        <row r="17080">
          <cell r="G17080" t="str">
            <v>SPO-2018/02-0012</v>
          </cell>
        </row>
        <row r="17080">
          <cell r="I17080" t="str">
            <v>F</v>
          </cell>
          <cell r="J17080">
            <v>191.26</v>
          </cell>
          <cell r="K17080">
            <v>191.26</v>
          </cell>
          <cell r="L17080">
            <v>573.78</v>
          </cell>
          <cell r="M17080" t="str">
            <v>F</v>
          </cell>
          <cell r="N17080">
            <v>3</v>
          </cell>
        </row>
        <row r="17081">
          <cell r="G17081" t="str">
            <v>GR-2017/11-0095</v>
          </cell>
        </row>
        <row r="17081">
          <cell r="I17081" t="str">
            <v>F</v>
          </cell>
          <cell r="J17081">
            <v>917.33</v>
          </cell>
          <cell r="K17081">
            <v>972.37</v>
          </cell>
          <cell r="L17081">
            <v>972.37</v>
          </cell>
          <cell r="M17081" t="str">
            <v>T</v>
          </cell>
          <cell r="N17081">
            <v>1</v>
          </cell>
        </row>
        <row r="17082">
          <cell r="G17082" t="str">
            <v>SPO-2018/02-0030</v>
          </cell>
        </row>
        <row r="17082">
          <cell r="I17082" t="str">
            <v>F</v>
          </cell>
          <cell r="J17082">
            <v>1274.25</v>
          </cell>
          <cell r="K17082">
            <v>1274.25</v>
          </cell>
          <cell r="L17082">
            <v>3822.75</v>
          </cell>
          <cell r="M17082" t="str">
            <v>F</v>
          </cell>
          <cell r="N17082">
            <v>3</v>
          </cell>
        </row>
        <row r="17083">
          <cell r="G17083" t="str">
            <v>GR-2017/11-0068</v>
          </cell>
        </row>
        <row r="17083">
          <cell r="I17083" t="str">
            <v>F</v>
          </cell>
          <cell r="J17083">
            <v>7.08</v>
          </cell>
          <cell r="K17083">
            <v>7.51</v>
          </cell>
          <cell r="L17083">
            <v>7.51</v>
          </cell>
          <cell r="M17083" t="str">
            <v>T</v>
          </cell>
          <cell r="N17083">
            <v>1</v>
          </cell>
        </row>
        <row r="17084">
          <cell r="G17084" t="str">
            <v>GR-2017/11-0096</v>
          </cell>
        </row>
        <row r="17084">
          <cell r="I17084" t="str">
            <v>F</v>
          </cell>
          <cell r="J17084">
            <v>403.13</v>
          </cell>
          <cell r="K17084">
            <v>427.32</v>
          </cell>
          <cell r="L17084">
            <v>427.32</v>
          </cell>
          <cell r="M17084" t="str">
            <v>T</v>
          </cell>
          <cell r="N17084">
            <v>1</v>
          </cell>
        </row>
        <row r="17085">
          <cell r="F17085" t="str">
            <v>8516319781</v>
          </cell>
          <cell r="G17085" t="str">
            <v>XP-000040</v>
          </cell>
          <cell r="H17085" t="str">
            <v>201709-S0045</v>
          </cell>
          <cell r="I17085" t="str">
            <v>F</v>
          </cell>
          <cell r="J17085">
            <v>2346</v>
          </cell>
          <cell r="K17085">
            <v>2346</v>
          </cell>
          <cell r="L17085">
            <v>7038</v>
          </cell>
          <cell r="M17085" t="str">
            <v>F</v>
          </cell>
          <cell r="N17085">
            <v>3</v>
          </cell>
        </row>
        <row r="17086">
          <cell r="G17086" t="str">
            <v>SPO-2018/01-0007</v>
          </cell>
        </row>
        <row r="17086">
          <cell r="I17086" t="str">
            <v>F</v>
          </cell>
          <cell r="J17086">
            <v>7585</v>
          </cell>
          <cell r="K17086">
            <v>7585</v>
          </cell>
          <cell r="L17086">
            <v>22755</v>
          </cell>
          <cell r="M17086" t="str">
            <v>F</v>
          </cell>
          <cell r="N17086">
            <v>3</v>
          </cell>
        </row>
        <row r="17087">
          <cell r="I17087" t="str">
            <v>T</v>
          </cell>
          <cell r="J17087">
            <v>31700</v>
          </cell>
          <cell r="K17087">
            <v>31700</v>
          </cell>
          <cell r="L17087">
            <v>95100</v>
          </cell>
          <cell r="M17087" t="str">
            <v>F</v>
          </cell>
          <cell r="N17087">
            <v>3</v>
          </cell>
        </row>
        <row r="17088">
          <cell r="G17088" t="str">
            <v>GR-2018/03-0089</v>
          </cell>
        </row>
        <row r="17088">
          <cell r="I17088" t="str">
            <v>F</v>
          </cell>
          <cell r="J17088">
            <v>4862.76</v>
          </cell>
          <cell r="K17088">
            <v>5154.53</v>
          </cell>
          <cell r="L17088">
            <v>5154.53</v>
          </cell>
          <cell r="M17088" t="str">
            <v>F</v>
          </cell>
          <cell r="N17088">
            <v>1</v>
          </cell>
        </row>
        <row r="17089">
          <cell r="G17089" t="str">
            <v>GR-2018/02-0052, GR-2018/02-0055, GR-2018/03-0089</v>
          </cell>
        </row>
        <row r="17089">
          <cell r="I17089" t="str">
            <v>F</v>
          </cell>
          <cell r="J17089">
            <v>4923.78</v>
          </cell>
          <cell r="K17089">
            <v>5219.21</v>
          </cell>
          <cell r="L17089">
            <v>5219.21</v>
          </cell>
          <cell r="M17089" t="str">
            <v>F</v>
          </cell>
          <cell r="N17089">
            <v>1</v>
          </cell>
        </row>
        <row r="17090">
          <cell r="G17090" t="str">
            <v>SPO-2018/02-0019</v>
          </cell>
        </row>
        <row r="17090">
          <cell r="I17090" t="str">
            <v>F</v>
          </cell>
          <cell r="J17090">
            <v>29112</v>
          </cell>
          <cell r="K17090">
            <v>29112</v>
          </cell>
          <cell r="L17090">
            <v>87336</v>
          </cell>
          <cell r="M17090" t="str">
            <v>F</v>
          </cell>
          <cell r="N17090">
            <v>3</v>
          </cell>
        </row>
        <row r="17091">
          <cell r="G17091" t="str">
            <v>SPO-2017/12-0051</v>
          </cell>
        </row>
        <row r="17091">
          <cell r="I17091" t="str">
            <v>F</v>
          </cell>
          <cell r="J17091">
            <v>1174.14</v>
          </cell>
          <cell r="K17091">
            <v>1174.14</v>
          </cell>
          <cell r="L17091">
            <v>3522.42</v>
          </cell>
          <cell r="M17091" t="str">
            <v>F</v>
          </cell>
          <cell r="N17091">
            <v>3</v>
          </cell>
        </row>
        <row r="17092">
          <cell r="F17092" t="str">
            <v>BMOU6348802(JASA)</v>
          </cell>
          <cell r="G17092" t="str">
            <v>GR-2017/11-0035, GR-2017/11-0076, GR-2017/11-0054</v>
          </cell>
        </row>
        <row r="17092">
          <cell r="I17092" t="str">
            <v>F</v>
          </cell>
          <cell r="J17092">
            <v>13487.57</v>
          </cell>
          <cell r="K17092">
            <v>13487.57</v>
          </cell>
          <cell r="L17092">
            <v>57682.29</v>
          </cell>
          <cell r="M17092" t="str">
            <v>F</v>
          </cell>
          <cell r="N17092">
            <v>4.2767</v>
          </cell>
        </row>
        <row r="17093">
          <cell r="G17093" t="str">
            <v>SPO-2018/01-0059, SPO-2018/03-0091, SPO-2020/04-0005</v>
          </cell>
        </row>
        <row r="17093">
          <cell r="I17093" t="str">
            <v>F</v>
          </cell>
          <cell r="J17093">
            <v>9837</v>
          </cell>
          <cell r="K17093">
            <v>9837</v>
          </cell>
          <cell r="L17093">
            <v>29511</v>
          </cell>
          <cell r="M17093" t="str">
            <v>F</v>
          </cell>
          <cell r="N17093">
            <v>3</v>
          </cell>
        </row>
        <row r="17094">
          <cell r="F17094" t="str">
            <v>BMOU6351431(JASA)</v>
          </cell>
          <cell r="G17094" t="str">
            <v>GR-2017/11-0053, GR-2017/11-0075</v>
          </cell>
        </row>
        <row r="17094">
          <cell r="I17094" t="str">
            <v>F</v>
          </cell>
          <cell r="J17094">
            <v>12824.94</v>
          </cell>
          <cell r="K17094">
            <v>12824.94</v>
          </cell>
          <cell r="L17094">
            <v>54848.42</v>
          </cell>
          <cell r="M17094" t="str">
            <v>F</v>
          </cell>
          <cell r="N17094">
            <v>4.2767</v>
          </cell>
        </row>
        <row r="17095">
          <cell r="F17095" t="str">
            <v>TEMU8979436(JASA)</v>
          </cell>
          <cell r="G17095" t="str">
            <v>GR-2017/11-0052, GR-2017/12-0103, GR-2018/06-0032</v>
          </cell>
        </row>
        <row r="17095">
          <cell r="I17095" t="str">
            <v>F</v>
          </cell>
          <cell r="J17095">
            <v>19483.48</v>
          </cell>
          <cell r="K17095">
            <v>19483.48</v>
          </cell>
          <cell r="L17095">
            <v>83325</v>
          </cell>
          <cell r="M17095" t="str">
            <v>F</v>
          </cell>
          <cell r="N17095">
            <v>4.2767</v>
          </cell>
        </row>
        <row r="17096">
          <cell r="F17096" t="str">
            <v>TEMU7800280(JASA)</v>
          </cell>
          <cell r="G17096" t="str">
            <v>GR-2017/12-0102, GR-2017/11-0038, GR-2017/11-0037, GR-2018/01-0011, GR-2017/12-0101, GR-2017/11-0051, GR-2017/11-0036</v>
          </cell>
        </row>
        <row r="17096">
          <cell r="I17096" t="str">
            <v>F</v>
          </cell>
          <cell r="J17096">
            <v>15495.57</v>
          </cell>
          <cell r="K17096">
            <v>15495.57</v>
          </cell>
          <cell r="L17096">
            <v>66269.9</v>
          </cell>
          <cell r="M17096" t="str">
            <v>F</v>
          </cell>
          <cell r="N17096">
            <v>4.2767</v>
          </cell>
        </row>
        <row r="17097">
          <cell r="F17097" t="str">
            <v>NEW MODEL</v>
          </cell>
          <cell r="G17097" t="str">
            <v>SPO-2018/01-0059, SPO-2018/03-0091</v>
          </cell>
        </row>
        <row r="17097">
          <cell r="I17097" t="str">
            <v>F</v>
          </cell>
          <cell r="J17097">
            <v>9837</v>
          </cell>
          <cell r="K17097">
            <v>9837</v>
          </cell>
          <cell r="L17097">
            <v>29511</v>
          </cell>
          <cell r="M17097" t="str">
            <v>F</v>
          </cell>
          <cell r="N17097">
            <v>3</v>
          </cell>
        </row>
        <row r="17098">
          <cell r="F17098" t="str">
            <v>DFSU7693929(JASA)</v>
          </cell>
          <cell r="G17098" t="str">
            <v>GR-2017/11-0077, GR-2017/12-0070</v>
          </cell>
        </row>
        <row r="17098">
          <cell r="I17098" t="str">
            <v>F</v>
          </cell>
          <cell r="J17098">
            <v>18595.02</v>
          </cell>
          <cell r="K17098">
            <v>18595.02</v>
          </cell>
          <cell r="L17098">
            <v>79525.32</v>
          </cell>
          <cell r="M17098" t="str">
            <v>F</v>
          </cell>
          <cell r="N17098">
            <v>4.2767</v>
          </cell>
        </row>
        <row r="17099">
          <cell r="F17099" t="str">
            <v>TEMU7800280(JASA)</v>
          </cell>
        </row>
        <row r="17099">
          <cell r="I17099" t="str">
            <v>T</v>
          </cell>
          <cell r="J17099">
            <v>15236.25</v>
          </cell>
          <cell r="K17099">
            <v>15236.25</v>
          </cell>
          <cell r="L17099">
            <v>65160.87</v>
          </cell>
          <cell r="M17099" t="str">
            <v>F</v>
          </cell>
          <cell r="N17099">
            <v>4.2767</v>
          </cell>
        </row>
        <row r="17100">
          <cell r="F17100" t="str">
            <v>DFSU7693929(JASA)</v>
          </cell>
        </row>
        <row r="17100">
          <cell r="I17100" t="str">
            <v>T</v>
          </cell>
          <cell r="J17100">
            <v>18295.02</v>
          </cell>
          <cell r="K17100">
            <v>18295.02</v>
          </cell>
          <cell r="L17100">
            <v>78242.31</v>
          </cell>
          <cell r="M17100" t="str">
            <v>F</v>
          </cell>
          <cell r="N17100">
            <v>4.2767</v>
          </cell>
        </row>
        <row r="17101">
          <cell r="F17101" t="str">
            <v>BY AIR</v>
          </cell>
          <cell r="G17101" t="str">
            <v>XP-000032</v>
          </cell>
        </row>
        <row r="17101">
          <cell r="I17101" t="str">
            <v>F</v>
          </cell>
          <cell r="J17101">
            <v>25</v>
          </cell>
          <cell r="K17101">
            <v>25</v>
          </cell>
          <cell r="L17101">
            <v>75</v>
          </cell>
          <cell r="M17101" t="str">
            <v>F</v>
          </cell>
          <cell r="N17101">
            <v>3</v>
          </cell>
        </row>
        <row r="17102">
          <cell r="G17102" t="str">
            <v>SPO-2018/01-0118</v>
          </cell>
        </row>
        <row r="17102">
          <cell r="I17102" t="str">
            <v>F</v>
          </cell>
          <cell r="J17102">
            <v>7962</v>
          </cell>
          <cell r="K17102">
            <v>8439.72</v>
          </cell>
          <cell r="L17102">
            <v>25319.16</v>
          </cell>
          <cell r="M17102" t="str">
            <v>F</v>
          </cell>
          <cell r="N17102">
            <v>3</v>
          </cell>
        </row>
        <row r="17103">
          <cell r="G17103" t="str">
            <v>GR-2017/11-0093</v>
          </cell>
        </row>
        <row r="17103">
          <cell r="I17103" t="str">
            <v>F</v>
          </cell>
          <cell r="J17103">
            <v>106.27</v>
          </cell>
          <cell r="K17103">
            <v>112.65</v>
          </cell>
          <cell r="L17103">
            <v>112.65</v>
          </cell>
          <cell r="M17103" t="str">
            <v>T</v>
          </cell>
          <cell r="N17103">
            <v>1</v>
          </cell>
        </row>
        <row r="17104">
          <cell r="G17104" t="str">
            <v>GR-2018/03-0086</v>
          </cell>
        </row>
        <row r="17104">
          <cell r="I17104" t="str">
            <v>F</v>
          </cell>
          <cell r="J17104">
            <v>3118.5</v>
          </cell>
          <cell r="K17104">
            <v>3305.61</v>
          </cell>
          <cell r="L17104">
            <v>3305.61</v>
          </cell>
          <cell r="M17104" t="str">
            <v>F</v>
          </cell>
          <cell r="N17104">
            <v>1</v>
          </cell>
        </row>
        <row r="17105">
          <cell r="I17105" t="str">
            <v>T</v>
          </cell>
          <cell r="J17105">
            <v>38.95</v>
          </cell>
          <cell r="K17105">
            <v>41.29</v>
          </cell>
          <cell r="L17105">
            <v>41.29</v>
          </cell>
          <cell r="M17105" t="str">
            <v>T</v>
          </cell>
          <cell r="N17105">
            <v>1</v>
          </cell>
        </row>
        <row r="17106">
          <cell r="G17106" t="str">
            <v>GR-2018/01-0137, GR-2018/01-0135, GR-2018/02-0052, GR-2018/01-0133, GR-2018/02-0048</v>
          </cell>
        </row>
        <row r="17106">
          <cell r="I17106" t="str">
            <v>F</v>
          </cell>
          <cell r="J17106">
            <v>8472.42</v>
          </cell>
          <cell r="K17106">
            <v>8980.77</v>
          </cell>
          <cell r="L17106">
            <v>8980.77</v>
          </cell>
          <cell r="M17106" t="str">
            <v>F</v>
          </cell>
          <cell r="N17106">
            <v>1</v>
          </cell>
        </row>
        <row r="17107">
          <cell r="G17107" t="str">
            <v>GR-2017/11-0092</v>
          </cell>
        </row>
        <row r="17107">
          <cell r="I17107" t="str">
            <v>F</v>
          </cell>
          <cell r="J17107">
            <v>170.04</v>
          </cell>
          <cell r="K17107">
            <v>180.24</v>
          </cell>
          <cell r="L17107">
            <v>180.24</v>
          </cell>
          <cell r="M17107" t="str">
            <v>T</v>
          </cell>
          <cell r="N17107">
            <v>1</v>
          </cell>
        </row>
        <row r="17108">
          <cell r="G17108" t="str">
            <v>GR-2017/11-0094</v>
          </cell>
        </row>
        <row r="17108">
          <cell r="I17108" t="str">
            <v>F</v>
          </cell>
          <cell r="J17108">
            <v>365.1</v>
          </cell>
          <cell r="K17108">
            <v>387.01</v>
          </cell>
          <cell r="L17108">
            <v>387.01</v>
          </cell>
          <cell r="M17108" t="str">
            <v>T</v>
          </cell>
          <cell r="N17108">
            <v>1</v>
          </cell>
        </row>
        <row r="17109">
          <cell r="G17109" t="str">
            <v>PO-2017/10-0073-SHIP</v>
          </cell>
        </row>
        <row r="17109">
          <cell r="I17109" t="str">
            <v>F</v>
          </cell>
          <cell r="J17109">
            <v>120.44</v>
          </cell>
          <cell r="K17109">
            <v>120.44</v>
          </cell>
          <cell r="L17109">
            <v>361.32</v>
          </cell>
          <cell r="M17109" t="str">
            <v>F</v>
          </cell>
          <cell r="N17109">
            <v>3</v>
          </cell>
        </row>
        <row r="17110">
          <cell r="F17110" t="str">
            <v>OOCL8213421</v>
          </cell>
          <cell r="G17110" t="str">
            <v>GR-2018/01-0040</v>
          </cell>
          <cell r="H17110" t="str">
            <v>201710-S0010, 201708-S0076, 201710-S0048, 201710-S0076, 201711-S0012, 201711-S0016, 201710-S0063</v>
          </cell>
          <cell r="I17110" t="str">
            <v>F</v>
          </cell>
          <cell r="J17110">
            <v>14723.59</v>
          </cell>
          <cell r="K17110">
            <v>14723.59</v>
          </cell>
          <cell r="L17110">
            <v>44170.77</v>
          </cell>
          <cell r="M17110" t="str">
            <v>F</v>
          </cell>
          <cell r="N17110">
            <v>3</v>
          </cell>
        </row>
        <row r="17111">
          <cell r="F17111" t="str">
            <v>OOCL8262597 </v>
          </cell>
          <cell r="G17111" t="str">
            <v>GR-2018/01-0057</v>
          </cell>
          <cell r="H17111" t="str">
            <v>201707-S0047, 201711-S0013, 201707-S0037, 201708-S0048</v>
          </cell>
          <cell r="I17111" t="str">
            <v>F</v>
          </cell>
          <cell r="J17111">
            <v>20391.24</v>
          </cell>
          <cell r="K17111">
            <v>20391.24</v>
          </cell>
          <cell r="L17111">
            <v>61173.72</v>
          </cell>
          <cell r="M17111" t="str">
            <v>F</v>
          </cell>
          <cell r="N17111">
            <v>3</v>
          </cell>
        </row>
        <row r="17112">
          <cell r="G17112" t="str">
            <v>GR-2017/11-0091</v>
          </cell>
        </row>
        <row r="17112">
          <cell r="I17112" t="str">
            <v>F</v>
          </cell>
          <cell r="J17112">
            <v>355.19</v>
          </cell>
          <cell r="K17112">
            <v>376.5</v>
          </cell>
          <cell r="L17112">
            <v>376.5</v>
          </cell>
          <cell r="M17112" t="str">
            <v>T</v>
          </cell>
          <cell r="N17112">
            <v>1</v>
          </cell>
        </row>
        <row r="17113">
          <cell r="F17113" t="str">
            <v>FCIU8830004</v>
          </cell>
          <cell r="G17113" t="str">
            <v>GR-2017/11-0120</v>
          </cell>
          <cell r="H17113" t="str">
            <v>201711-S0010, 201710-S0047, 201710-S0069, 201710-S0005</v>
          </cell>
          <cell r="I17113" t="str">
            <v>F</v>
          </cell>
          <cell r="J17113">
            <v>26089.8</v>
          </cell>
          <cell r="K17113">
            <v>26089.8</v>
          </cell>
          <cell r="L17113">
            <v>110263.32</v>
          </cell>
          <cell r="M17113" t="str">
            <v>F</v>
          </cell>
          <cell r="N17113">
            <v>4.2263</v>
          </cell>
        </row>
        <row r="17114">
          <cell r="G17114" t="str">
            <v>SPO-2017/12-0112</v>
          </cell>
        </row>
        <row r="17114">
          <cell r="I17114" t="str">
            <v>F</v>
          </cell>
          <cell r="J17114">
            <v>0</v>
          </cell>
          <cell r="K17114">
            <v>0</v>
          </cell>
          <cell r="L17114">
            <v>0</v>
          </cell>
          <cell r="M17114" t="str">
            <v>F</v>
          </cell>
          <cell r="N17114">
            <v>3</v>
          </cell>
        </row>
        <row r="17115">
          <cell r="F17115" t="str">
            <v>BY AIR</v>
          </cell>
        </row>
        <row r="17115">
          <cell r="I17115" t="str">
            <v>T</v>
          </cell>
          <cell r="J17115">
            <v>1.2</v>
          </cell>
          <cell r="K17115">
            <v>1.2</v>
          </cell>
          <cell r="L17115">
            <v>3.6</v>
          </cell>
          <cell r="M17115" t="str">
            <v>F</v>
          </cell>
          <cell r="N17115">
            <v>3</v>
          </cell>
        </row>
        <row r="17116">
          <cell r="G17116" t="str">
            <v>SPO-2018/01-0111, SPO-2018/01-0058</v>
          </cell>
        </row>
        <row r="17116">
          <cell r="I17116" t="str">
            <v>F</v>
          </cell>
          <cell r="J17116">
            <v>37127</v>
          </cell>
          <cell r="K17116">
            <v>37127</v>
          </cell>
          <cell r="L17116">
            <v>111381</v>
          </cell>
          <cell r="M17116" t="str">
            <v>F</v>
          </cell>
          <cell r="N17116">
            <v>3</v>
          </cell>
        </row>
        <row r="17117">
          <cell r="G17117" t="str">
            <v>SPO-2017/12-0010</v>
          </cell>
        </row>
        <row r="17117">
          <cell r="I17117" t="str">
            <v>F</v>
          </cell>
          <cell r="J17117">
            <v>131.69</v>
          </cell>
          <cell r="K17117">
            <v>131.69</v>
          </cell>
          <cell r="L17117">
            <v>395.07</v>
          </cell>
          <cell r="M17117" t="str">
            <v>F</v>
          </cell>
          <cell r="N17117">
            <v>3</v>
          </cell>
        </row>
        <row r="17118">
          <cell r="F17118" t="str">
            <v>CBHU8222304</v>
          </cell>
          <cell r="G17118" t="str">
            <v>GR-2017/11-0074</v>
          </cell>
          <cell r="H17118" t="str">
            <v>201710-S0060, 201708-S0047</v>
          </cell>
          <cell r="I17118" t="str">
            <v>F</v>
          </cell>
          <cell r="J17118">
            <v>908.65</v>
          </cell>
          <cell r="K17118">
            <v>908.65</v>
          </cell>
          <cell r="L17118">
            <v>3886.02</v>
          </cell>
          <cell r="M17118" t="str">
            <v>F</v>
          </cell>
          <cell r="N17118">
            <v>4.2767</v>
          </cell>
        </row>
        <row r="17119">
          <cell r="F17119" t="str">
            <v>SO20171117</v>
          </cell>
          <cell r="G17119" t="str">
            <v>XP-000040</v>
          </cell>
        </row>
        <row r="17119">
          <cell r="I17119" t="str">
            <v>F</v>
          </cell>
          <cell r="J17119">
            <v>392.89</v>
          </cell>
          <cell r="K17119">
            <v>392.89</v>
          </cell>
          <cell r="L17119">
            <v>1178.67</v>
          </cell>
          <cell r="M17119" t="str">
            <v>F</v>
          </cell>
          <cell r="N17119">
            <v>3</v>
          </cell>
        </row>
        <row r="17120">
          <cell r="G17120" t="str">
            <v>SPO-2018/01-0111</v>
          </cell>
        </row>
        <row r="17120">
          <cell r="I17120" t="str">
            <v>F</v>
          </cell>
          <cell r="J17120">
            <v>13563</v>
          </cell>
          <cell r="K17120">
            <v>13563</v>
          </cell>
          <cell r="L17120">
            <v>40689</v>
          </cell>
          <cell r="M17120" t="str">
            <v>F</v>
          </cell>
          <cell r="N17120">
            <v>3</v>
          </cell>
        </row>
        <row r="17121">
          <cell r="F17121" t="str">
            <v>DATUN/5773,5779,5776</v>
          </cell>
          <cell r="G17121" t="str">
            <v>GR-2017/11-0057</v>
          </cell>
        </row>
        <row r="17121">
          <cell r="I17121" t="str">
            <v>F</v>
          </cell>
          <cell r="J17121">
            <v>1398.98</v>
          </cell>
          <cell r="K17121">
            <v>1482.92</v>
          </cell>
          <cell r="L17121">
            <v>1482.92</v>
          </cell>
          <cell r="M17121" t="str">
            <v>T</v>
          </cell>
          <cell r="N17121">
            <v>1</v>
          </cell>
        </row>
        <row r="17122">
          <cell r="F17122" t="str">
            <v>DATUN/ 5784,5785,5788,5789</v>
          </cell>
          <cell r="G17122" t="str">
            <v>GR-2017/11-0058</v>
          </cell>
        </row>
        <row r="17122">
          <cell r="I17122" t="str">
            <v>F</v>
          </cell>
          <cell r="J17122">
            <v>3158.44</v>
          </cell>
          <cell r="K17122">
            <v>3347.95</v>
          </cell>
          <cell r="L17122">
            <v>3347.95</v>
          </cell>
          <cell r="M17122" t="str">
            <v>T</v>
          </cell>
          <cell r="N17122">
            <v>1</v>
          </cell>
        </row>
        <row r="17123">
          <cell r="G17123" t="str">
            <v>SPO-2018/01-0119, SPO-2018/01-0010</v>
          </cell>
        </row>
        <row r="17123">
          <cell r="I17123" t="str">
            <v>F</v>
          </cell>
          <cell r="J17123">
            <v>38937</v>
          </cell>
          <cell r="K17123">
            <v>38937</v>
          </cell>
          <cell r="L17123">
            <v>116811</v>
          </cell>
          <cell r="M17123" t="str">
            <v>F</v>
          </cell>
          <cell r="N17123">
            <v>3</v>
          </cell>
        </row>
        <row r="17124">
          <cell r="G17124" t="str">
            <v>SPO-2017/12-0127, SPO-2018/03-0062, SPO-2018/01-0040</v>
          </cell>
        </row>
        <row r="17124">
          <cell r="I17124" t="str">
            <v>F</v>
          </cell>
          <cell r="J17124">
            <v>38779</v>
          </cell>
          <cell r="K17124">
            <v>38779</v>
          </cell>
          <cell r="L17124">
            <v>116337</v>
          </cell>
          <cell r="M17124" t="str">
            <v>F</v>
          </cell>
          <cell r="N17124">
            <v>3</v>
          </cell>
        </row>
        <row r="17125">
          <cell r="G17125" t="str">
            <v>SPO-2018/01-0009, SPO-2017/12-0069, XP-000032</v>
          </cell>
        </row>
        <row r="17125">
          <cell r="I17125" t="str">
            <v>F</v>
          </cell>
          <cell r="J17125">
            <v>8743</v>
          </cell>
          <cell r="K17125">
            <v>8743</v>
          </cell>
          <cell r="L17125">
            <v>26229</v>
          </cell>
          <cell r="M17125" t="str">
            <v>F</v>
          </cell>
          <cell r="N17125">
            <v>3</v>
          </cell>
        </row>
        <row r="17126">
          <cell r="F17126" t="str">
            <v>HEL171120S203</v>
          </cell>
          <cell r="G17126" t="str">
            <v>SPO-2018/02-0020, SPO-2017/12-0066</v>
          </cell>
        </row>
        <row r="17126">
          <cell r="I17126" t="str">
            <v>F</v>
          </cell>
          <cell r="J17126">
            <v>21058.8</v>
          </cell>
          <cell r="K17126">
            <v>21058.8</v>
          </cell>
          <cell r="L17126">
            <v>63176.4</v>
          </cell>
          <cell r="M17126" t="str">
            <v>F</v>
          </cell>
          <cell r="N17126">
            <v>3</v>
          </cell>
        </row>
        <row r="17127">
          <cell r="F17127" t="str">
            <v>NEW MODEL</v>
          </cell>
          <cell r="G17127" t="str">
            <v>SPO-2018/01-0059</v>
          </cell>
        </row>
        <row r="17127">
          <cell r="I17127" t="str">
            <v>F</v>
          </cell>
          <cell r="J17127">
            <v>21846</v>
          </cell>
          <cell r="K17127">
            <v>21846</v>
          </cell>
          <cell r="L17127">
            <v>65538</v>
          </cell>
          <cell r="M17127" t="str">
            <v>F</v>
          </cell>
          <cell r="N17127">
            <v>3</v>
          </cell>
        </row>
        <row r="17128">
          <cell r="F17128" t="str">
            <v>NEW MODEL</v>
          </cell>
          <cell r="G17128" t="str">
            <v>SPO-2018/01-0059</v>
          </cell>
        </row>
        <row r="17128">
          <cell r="I17128" t="str">
            <v>F</v>
          </cell>
          <cell r="J17128">
            <v>39291</v>
          </cell>
          <cell r="K17128">
            <v>39291</v>
          </cell>
          <cell r="L17128">
            <v>117873</v>
          </cell>
          <cell r="M17128" t="str">
            <v>F</v>
          </cell>
          <cell r="N17128">
            <v>3</v>
          </cell>
        </row>
        <row r="17129">
          <cell r="G17129" t="str">
            <v>SPO-2017/11-0127, SPO-2017/12-0069</v>
          </cell>
        </row>
        <row r="17129">
          <cell r="I17129" t="str">
            <v>F</v>
          </cell>
          <cell r="J17129">
            <v>2950.02</v>
          </cell>
          <cell r="K17129">
            <v>2950.02</v>
          </cell>
          <cell r="L17129">
            <v>8850.06</v>
          </cell>
          <cell r="M17129" t="str">
            <v>F</v>
          </cell>
          <cell r="N17129">
            <v>3</v>
          </cell>
        </row>
        <row r="17130">
          <cell r="G17130" t="str">
            <v>SPO-2017/12-0042</v>
          </cell>
        </row>
        <row r="17130">
          <cell r="I17130" t="str">
            <v>F</v>
          </cell>
          <cell r="J17130">
            <v>2048</v>
          </cell>
          <cell r="K17130">
            <v>2048</v>
          </cell>
          <cell r="L17130">
            <v>6144</v>
          </cell>
          <cell r="M17130" t="str">
            <v>F</v>
          </cell>
          <cell r="N17130">
            <v>3</v>
          </cell>
        </row>
        <row r="17131">
          <cell r="I17131" t="str">
            <v>T</v>
          </cell>
          <cell r="J17131">
            <v>20151.45</v>
          </cell>
          <cell r="K17131">
            <v>20151.45</v>
          </cell>
          <cell r="L17131">
            <v>50378.63</v>
          </cell>
          <cell r="M17131" t="str">
            <v>F</v>
          </cell>
          <cell r="N17131">
            <v>2.5</v>
          </cell>
        </row>
        <row r="17132">
          <cell r="G17132" t="str">
            <v>SPO-2018/02-0019</v>
          </cell>
        </row>
        <row r="17132">
          <cell r="I17132" t="str">
            <v>F</v>
          </cell>
          <cell r="J17132">
            <v>14556</v>
          </cell>
          <cell r="K17132">
            <v>14556</v>
          </cell>
          <cell r="L17132">
            <v>43668</v>
          </cell>
          <cell r="M17132" t="str">
            <v>F</v>
          </cell>
          <cell r="N17132">
            <v>3</v>
          </cell>
        </row>
        <row r="17133">
          <cell r="G17133" t="str">
            <v>SPO-2017/12-0067</v>
          </cell>
        </row>
        <row r="17133">
          <cell r="I17133" t="str">
            <v>F</v>
          </cell>
          <cell r="J17133">
            <v>13600</v>
          </cell>
          <cell r="K17133">
            <v>13600</v>
          </cell>
          <cell r="L17133">
            <v>40800</v>
          </cell>
          <cell r="M17133" t="str">
            <v>F</v>
          </cell>
          <cell r="N17133">
            <v>3</v>
          </cell>
        </row>
        <row r="17134">
          <cell r="F17134" t="str">
            <v>HEL171121S206</v>
          </cell>
          <cell r="G17134" t="str">
            <v>SPO-2018/02-0020</v>
          </cell>
        </row>
        <row r="17134">
          <cell r="I17134" t="str">
            <v>F</v>
          </cell>
          <cell r="J17134">
            <v>549.75</v>
          </cell>
          <cell r="K17134">
            <v>549.75</v>
          </cell>
          <cell r="L17134">
            <v>1649.25</v>
          </cell>
          <cell r="M17134" t="str">
            <v>F</v>
          </cell>
          <cell r="N17134">
            <v>3</v>
          </cell>
        </row>
        <row r="17135">
          <cell r="G17135" t="str">
            <v>SPO-2017/12-0082, SPO-2017/12-0128, SPO-2017/12-0073</v>
          </cell>
        </row>
        <row r="17135">
          <cell r="I17135" t="str">
            <v>F</v>
          </cell>
          <cell r="J17135">
            <v>48290</v>
          </cell>
          <cell r="K17135">
            <v>48290</v>
          </cell>
          <cell r="L17135">
            <v>144870</v>
          </cell>
          <cell r="M17135" t="str">
            <v>F</v>
          </cell>
          <cell r="N17135">
            <v>3</v>
          </cell>
        </row>
        <row r="17136">
          <cell r="F17136" t="str">
            <v>BMOU5196900</v>
          </cell>
          <cell r="G17136" t="str">
            <v>GR-2017/11-0117</v>
          </cell>
          <cell r="H17136" t="str">
            <v>201710-S0001, 201710-S0034, 201709-S0012</v>
          </cell>
          <cell r="I17136" t="str">
            <v>F</v>
          </cell>
          <cell r="J17136">
            <v>9168.66</v>
          </cell>
          <cell r="K17136">
            <v>9168.66</v>
          </cell>
          <cell r="L17136">
            <v>27505.98</v>
          </cell>
          <cell r="M17136" t="str">
            <v>F</v>
          </cell>
          <cell r="N17136">
            <v>3</v>
          </cell>
        </row>
        <row r="17137">
          <cell r="G17137" t="str">
            <v>GR-2017/11-0090</v>
          </cell>
        </row>
        <row r="17137">
          <cell r="I17137" t="str">
            <v>F</v>
          </cell>
          <cell r="J17137">
            <v>136.92</v>
          </cell>
          <cell r="K17137">
            <v>145.13</v>
          </cell>
          <cell r="L17137">
            <v>145.13</v>
          </cell>
          <cell r="M17137" t="str">
            <v>T</v>
          </cell>
          <cell r="N17137">
            <v>1</v>
          </cell>
        </row>
        <row r="17138">
          <cell r="F17138" t="str">
            <v>BMOU5196900</v>
          </cell>
          <cell r="G17138" t="str">
            <v>GR-2017/11-0118</v>
          </cell>
          <cell r="H17138" t="str">
            <v>201710-S0057</v>
          </cell>
          <cell r="I17138" t="str">
            <v>F</v>
          </cell>
          <cell r="J17138">
            <v>578.16</v>
          </cell>
          <cell r="K17138">
            <v>578.16</v>
          </cell>
          <cell r="L17138">
            <v>1734.48</v>
          </cell>
          <cell r="M17138" t="str">
            <v>F</v>
          </cell>
          <cell r="N17138">
            <v>3</v>
          </cell>
        </row>
        <row r="17139">
          <cell r="F17139" t="str">
            <v>BMOU5196900</v>
          </cell>
          <cell r="G17139" t="str">
            <v>GR-2017/11-0119</v>
          </cell>
          <cell r="H17139" t="str">
            <v>201709-S0036, 201707-S0083, 201710-S0013</v>
          </cell>
          <cell r="I17139" t="str">
            <v>F</v>
          </cell>
          <cell r="J17139">
            <v>13253.42</v>
          </cell>
          <cell r="K17139">
            <v>13253.42</v>
          </cell>
          <cell r="L17139">
            <v>56516.56</v>
          </cell>
          <cell r="M17139" t="str">
            <v>F</v>
          </cell>
          <cell r="N17139">
            <v>4.2643</v>
          </cell>
        </row>
        <row r="17140">
          <cell r="F17140" t="str">
            <v>BMOU5196900</v>
          </cell>
        </row>
        <row r="17140">
          <cell r="I17140" t="str">
            <v>T</v>
          </cell>
          <cell r="J17140">
            <v>6612.96</v>
          </cell>
          <cell r="K17140">
            <v>6612.96</v>
          </cell>
          <cell r="L17140">
            <v>19838.88</v>
          </cell>
          <cell r="M17140" t="str">
            <v>F</v>
          </cell>
          <cell r="N17140">
            <v>3</v>
          </cell>
        </row>
        <row r="17141">
          <cell r="G17141" t="str">
            <v>SPO-2017/12-0113, SPO-2018/01-0021, SPO-2018/02-0033</v>
          </cell>
        </row>
        <row r="17141">
          <cell r="I17141" t="str">
            <v>F</v>
          </cell>
          <cell r="J17141">
            <v>4631.2</v>
          </cell>
          <cell r="K17141">
            <v>4631.2</v>
          </cell>
          <cell r="L17141">
            <v>13893.6</v>
          </cell>
          <cell r="M17141" t="str">
            <v>F</v>
          </cell>
          <cell r="N17141">
            <v>3</v>
          </cell>
        </row>
        <row r="17142">
          <cell r="G17142" t="str">
            <v>SPO-2018/02-0020</v>
          </cell>
        </row>
        <row r="17142">
          <cell r="I17142" t="str">
            <v>F</v>
          </cell>
          <cell r="J17142">
            <v>302.44</v>
          </cell>
          <cell r="K17142">
            <v>302.44</v>
          </cell>
          <cell r="L17142">
            <v>907.32</v>
          </cell>
          <cell r="M17142" t="str">
            <v>F</v>
          </cell>
          <cell r="N17142">
            <v>3</v>
          </cell>
        </row>
        <row r="17143">
          <cell r="F17143" t="str">
            <v>CRSU9364967</v>
          </cell>
          <cell r="G17143" t="str">
            <v>GR-2017/11-0104</v>
          </cell>
          <cell r="H17143" t="str">
            <v>201708-S0024, 201710-S0017, 201709-S0032, 201710-S0002, 201706-S0028</v>
          </cell>
          <cell r="I17143" t="str">
            <v>F</v>
          </cell>
          <cell r="J17143">
            <v>49023.56</v>
          </cell>
          <cell r="K17143">
            <v>51964.97</v>
          </cell>
          <cell r="L17143">
            <v>51964.97</v>
          </cell>
          <cell r="M17143" t="str">
            <v>F</v>
          </cell>
          <cell r="N17143">
            <v>1</v>
          </cell>
        </row>
        <row r="17144">
          <cell r="F17144" t="str">
            <v>CRSU9364967</v>
          </cell>
          <cell r="G17144" t="str">
            <v>GR-2017/11-0103</v>
          </cell>
          <cell r="H17144" t="str">
            <v>201710-S0014, 201706-S0007, 201710-S0081, 201709-S0039, 201709-S0047</v>
          </cell>
          <cell r="I17144" t="str">
            <v>F</v>
          </cell>
          <cell r="J17144">
            <v>50784.7</v>
          </cell>
          <cell r="K17144">
            <v>53831.78</v>
          </cell>
          <cell r="L17144">
            <v>53831.78</v>
          </cell>
          <cell r="M17144" t="str">
            <v>F</v>
          </cell>
          <cell r="N17144">
            <v>1</v>
          </cell>
        </row>
        <row r="17145">
          <cell r="G17145" t="str">
            <v>SPO-2018/01-0120, SPO-2018/01-0046, SPO-2018/02-0025</v>
          </cell>
        </row>
        <row r="17145">
          <cell r="I17145" t="str">
            <v>F</v>
          </cell>
          <cell r="J17145">
            <v>88283</v>
          </cell>
          <cell r="K17145">
            <v>88283</v>
          </cell>
          <cell r="L17145">
            <v>264849</v>
          </cell>
          <cell r="M17145" t="str">
            <v>F</v>
          </cell>
          <cell r="N17145">
            <v>3</v>
          </cell>
        </row>
        <row r="17146">
          <cell r="F17146" t="str">
            <v>FSCU8899627</v>
          </cell>
          <cell r="G17146" t="str">
            <v>GR-2017/11-0109</v>
          </cell>
          <cell r="H17146" t="str">
            <v>201710-S0007, 201708-S0070, 201710-S0058</v>
          </cell>
          <cell r="I17146" t="str">
            <v>F</v>
          </cell>
          <cell r="J17146">
            <v>16936.92</v>
          </cell>
          <cell r="K17146">
            <v>17953.14</v>
          </cell>
          <cell r="L17146">
            <v>17953.14</v>
          </cell>
          <cell r="M17146" t="str">
            <v>F</v>
          </cell>
          <cell r="N17146">
            <v>1</v>
          </cell>
        </row>
        <row r="17147">
          <cell r="G17147" t="str">
            <v>XP-000036</v>
          </cell>
          <cell r="H17147" t="str">
            <v>201709-S0016, 201708-S0053</v>
          </cell>
          <cell r="I17147" t="str">
            <v>F</v>
          </cell>
          <cell r="J17147">
            <v>793</v>
          </cell>
          <cell r="K17147">
            <v>793</v>
          </cell>
          <cell r="L17147">
            <v>2379</v>
          </cell>
          <cell r="M17147" t="str">
            <v>F</v>
          </cell>
          <cell r="N17147">
            <v>3</v>
          </cell>
        </row>
        <row r="17148">
          <cell r="F17148" t="str">
            <v>FSCU8899627</v>
          </cell>
          <cell r="G17148" t="str">
            <v>GR-2017/11-0108</v>
          </cell>
          <cell r="H17148" t="str">
            <v>201710-S0021, 201710-S0073, 201709-S0016, 201711-S0007</v>
          </cell>
          <cell r="I17148" t="str">
            <v>F</v>
          </cell>
          <cell r="J17148">
            <v>93413.8</v>
          </cell>
          <cell r="K17148">
            <v>99018.63</v>
          </cell>
          <cell r="L17148">
            <v>99018.63</v>
          </cell>
          <cell r="M17148" t="str">
            <v>F</v>
          </cell>
          <cell r="N17148">
            <v>1</v>
          </cell>
        </row>
        <row r="17149">
          <cell r="F17149" t="str">
            <v>BMOU5674105</v>
          </cell>
          <cell r="G17149" t="str">
            <v>GR-2017/11-0114</v>
          </cell>
          <cell r="H17149" t="str">
            <v>201708-S0009</v>
          </cell>
          <cell r="I17149" t="str">
            <v>F</v>
          </cell>
          <cell r="J17149">
            <v>52386.9</v>
          </cell>
          <cell r="K17149">
            <v>55530.11</v>
          </cell>
          <cell r="L17149">
            <v>55530.11</v>
          </cell>
          <cell r="M17149" t="str">
            <v>F</v>
          </cell>
          <cell r="N17149">
            <v>1</v>
          </cell>
        </row>
        <row r="17150">
          <cell r="F17150" t="str">
            <v>BMOU5674105</v>
          </cell>
          <cell r="G17150" t="str">
            <v>GR-2017/11-0115</v>
          </cell>
          <cell r="H17150" t="str">
            <v>201710-S0024, 201710-S0008, 201709-S0009</v>
          </cell>
          <cell r="I17150" t="str">
            <v>F</v>
          </cell>
          <cell r="J17150">
            <v>33014.58</v>
          </cell>
          <cell r="K17150">
            <v>34995.45</v>
          </cell>
          <cell r="L17150">
            <v>34995.45</v>
          </cell>
          <cell r="M17150" t="str">
            <v>F</v>
          </cell>
          <cell r="N17150">
            <v>1</v>
          </cell>
        </row>
        <row r="17151">
          <cell r="G17151" t="str">
            <v>GR-2017/11-0085</v>
          </cell>
        </row>
        <row r="17151">
          <cell r="I17151" t="str">
            <v>F</v>
          </cell>
          <cell r="J17151">
            <v>3.92</v>
          </cell>
          <cell r="K17151">
            <v>4.16</v>
          </cell>
          <cell r="L17151">
            <v>4.16</v>
          </cell>
          <cell r="M17151" t="str">
            <v>T</v>
          </cell>
          <cell r="N17151">
            <v>1</v>
          </cell>
        </row>
        <row r="17152">
          <cell r="G17152" t="str">
            <v>GR-2017/11-0089</v>
          </cell>
        </row>
        <row r="17152">
          <cell r="I17152" t="str">
            <v>F</v>
          </cell>
          <cell r="J17152">
            <v>56.21</v>
          </cell>
          <cell r="K17152">
            <v>59.58</v>
          </cell>
          <cell r="L17152">
            <v>59.58</v>
          </cell>
          <cell r="M17152" t="str">
            <v>T</v>
          </cell>
          <cell r="N17152">
            <v>1</v>
          </cell>
        </row>
        <row r="17153">
          <cell r="I17153" t="str">
            <v>T</v>
          </cell>
          <cell r="J17153">
            <v>264</v>
          </cell>
          <cell r="K17153">
            <v>264</v>
          </cell>
          <cell r="L17153">
            <v>792</v>
          </cell>
          <cell r="M17153" t="str">
            <v>F</v>
          </cell>
          <cell r="N17153">
            <v>3</v>
          </cell>
        </row>
        <row r="17154">
          <cell r="G17154" t="str">
            <v>GR-2017/11-0084</v>
          </cell>
        </row>
        <row r="17154">
          <cell r="I17154" t="str">
            <v>F</v>
          </cell>
          <cell r="J17154">
            <v>627.78</v>
          </cell>
          <cell r="K17154">
            <v>665.45</v>
          </cell>
          <cell r="L17154">
            <v>665.45</v>
          </cell>
          <cell r="M17154" t="str">
            <v>T</v>
          </cell>
          <cell r="N17154">
            <v>1</v>
          </cell>
        </row>
        <row r="17155">
          <cell r="G17155" t="str">
            <v>GR-2017/11-0088</v>
          </cell>
        </row>
        <row r="17155">
          <cell r="I17155" t="str">
            <v>F</v>
          </cell>
          <cell r="J17155">
            <v>41.96</v>
          </cell>
          <cell r="K17155">
            <v>44.48</v>
          </cell>
          <cell r="L17155">
            <v>44.48</v>
          </cell>
          <cell r="M17155" t="str">
            <v>T</v>
          </cell>
          <cell r="N17155">
            <v>1</v>
          </cell>
        </row>
        <row r="17156">
          <cell r="G17156" t="str">
            <v>GR-2017/11-0083</v>
          </cell>
        </row>
        <row r="17156">
          <cell r="I17156" t="str">
            <v>F</v>
          </cell>
          <cell r="J17156">
            <v>26.66</v>
          </cell>
          <cell r="K17156">
            <v>28.26</v>
          </cell>
          <cell r="L17156">
            <v>28.26</v>
          </cell>
          <cell r="M17156" t="str">
            <v>T</v>
          </cell>
          <cell r="N17156">
            <v>1</v>
          </cell>
        </row>
        <row r="17157">
          <cell r="G17157" t="str">
            <v>GR-2017/11-0050</v>
          </cell>
        </row>
        <row r="17157">
          <cell r="I17157" t="str">
            <v>F</v>
          </cell>
          <cell r="J17157">
            <v>1419.78</v>
          </cell>
          <cell r="K17157">
            <v>1504.97</v>
          </cell>
          <cell r="L17157">
            <v>1504.97</v>
          </cell>
          <cell r="M17157" t="str">
            <v>T</v>
          </cell>
          <cell r="N17157">
            <v>1</v>
          </cell>
        </row>
        <row r="17158">
          <cell r="G17158" t="str">
            <v>SPO-2018/01-0115, SPO-2018/01-0083</v>
          </cell>
        </row>
        <row r="17158">
          <cell r="I17158" t="str">
            <v>F</v>
          </cell>
          <cell r="J17158">
            <v>5271.4</v>
          </cell>
          <cell r="K17158">
            <v>5271.4</v>
          </cell>
          <cell r="L17158">
            <v>15814.2</v>
          </cell>
          <cell r="M17158" t="str">
            <v>F</v>
          </cell>
          <cell r="N17158">
            <v>3</v>
          </cell>
        </row>
        <row r="17159">
          <cell r="G17159" t="str">
            <v>GR-2017/11-0082</v>
          </cell>
        </row>
        <row r="17159">
          <cell r="I17159" t="str">
            <v>F</v>
          </cell>
          <cell r="J17159">
            <v>3034.34</v>
          </cell>
          <cell r="K17159">
            <v>3216.4</v>
          </cell>
          <cell r="L17159">
            <v>3216.4</v>
          </cell>
          <cell r="M17159" t="str">
            <v>T</v>
          </cell>
          <cell r="N17159">
            <v>1</v>
          </cell>
        </row>
        <row r="17160">
          <cell r="G17160" t="str">
            <v>GR-2017/11-0081</v>
          </cell>
        </row>
        <row r="17160">
          <cell r="I17160" t="str">
            <v>F</v>
          </cell>
          <cell r="J17160">
            <v>232.71</v>
          </cell>
          <cell r="K17160">
            <v>246.67</v>
          </cell>
          <cell r="L17160">
            <v>246.67</v>
          </cell>
          <cell r="M17160" t="str">
            <v>T</v>
          </cell>
          <cell r="N17160">
            <v>1</v>
          </cell>
        </row>
        <row r="17161">
          <cell r="G17161" t="str">
            <v>SPO-2018/01-0116</v>
          </cell>
        </row>
        <row r="17161">
          <cell r="I17161" t="str">
            <v>F</v>
          </cell>
          <cell r="J17161">
            <v>3319</v>
          </cell>
          <cell r="K17161">
            <v>3319</v>
          </cell>
          <cell r="L17161">
            <v>9957</v>
          </cell>
          <cell r="M17161" t="str">
            <v>F</v>
          </cell>
          <cell r="N17161">
            <v>3</v>
          </cell>
        </row>
        <row r="17162">
          <cell r="G17162" t="str">
            <v>SPO-2018/01-0070</v>
          </cell>
        </row>
        <row r="17162">
          <cell r="I17162" t="str">
            <v>F</v>
          </cell>
          <cell r="J17162">
            <v>8604</v>
          </cell>
          <cell r="K17162">
            <v>8604</v>
          </cell>
          <cell r="L17162">
            <v>25812</v>
          </cell>
          <cell r="M17162" t="str">
            <v>F</v>
          </cell>
          <cell r="N17162">
            <v>3</v>
          </cell>
        </row>
        <row r="17163">
          <cell r="G17163" t="str">
            <v>SPO-2017/12-0073</v>
          </cell>
        </row>
        <row r="17163">
          <cell r="I17163" t="str">
            <v>F</v>
          </cell>
          <cell r="J17163">
            <v>1805.17</v>
          </cell>
          <cell r="K17163">
            <v>1805.17</v>
          </cell>
          <cell r="L17163">
            <v>5415.51</v>
          </cell>
          <cell r="M17163" t="str">
            <v>F</v>
          </cell>
          <cell r="N17163">
            <v>3</v>
          </cell>
        </row>
        <row r="17164">
          <cell r="G17164" t="str">
            <v>GR-2017/11-0046</v>
          </cell>
        </row>
        <row r="17164">
          <cell r="I17164" t="str">
            <v>F</v>
          </cell>
          <cell r="J17164">
            <v>164.26</v>
          </cell>
          <cell r="K17164">
            <v>174.12</v>
          </cell>
          <cell r="L17164">
            <v>174.12</v>
          </cell>
          <cell r="M17164" t="str">
            <v>T</v>
          </cell>
          <cell r="N17164">
            <v>1</v>
          </cell>
        </row>
        <row r="17165">
          <cell r="G17165" t="str">
            <v>GR-2017/11-0087</v>
          </cell>
        </row>
        <row r="17165">
          <cell r="I17165" t="str">
            <v>F</v>
          </cell>
          <cell r="J17165">
            <v>1631.36</v>
          </cell>
          <cell r="K17165">
            <v>1729.24</v>
          </cell>
          <cell r="L17165">
            <v>1729.24</v>
          </cell>
          <cell r="M17165" t="str">
            <v>T</v>
          </cell>
          <cell r="N17165">
            <v>1</v>
          </cell>
        </row>
        <row r="17166">
          <cell r="G17166" t="str">
            <v>GR-2017/11-0049</v>
          </cell>
        </row>
        <row r="17166">
          <cell r="I17166" t="str">
            <v>F</v>
          </cell>
          <cell r="J17166">
            <v>5537.7</v>
          </cell>
          <cell r="K17166">
            <v>5869.96</v>
          </cell>
          <cell r="L17166">
            <v>5869.96</v>
          </cell>
          <cell r="M17166" t="str">
            <v>T</v>
          </cell>
          <cell r="N17166">
            <v>1</v>
          </cell>
        </row>
        <row r="17167">
          <cell r="G17167" t="str">
            <v>SPO-2018/01-0012</v>
          </cell>
        </row>
        <row r="17167">
          <cell r="I17167" t="str">
            <v>F</v>
          </cell>
          <cell r="J17167">
            <v>5597.94</v>
          </cell>
          <cell r="K17167">
            <v>5597.94</v>
          </cell>
          <cell r="L17167">
            <v>16793.82</v>
          </cell>
          <cell r="M17167" t="str">
            <v>F</v>
          </cell>
          <cell r="N17167">
            <v>3</v>
          </cell>
        </row>
        <row r="17168">
          <cell r="G17168" t="str">
            <v>SPO-2017/12-0112</v>
          </cell>
        </row>
        <row r="17168">
          <cell r="I17168" t="str">
            <v>F</v>
          </cell>
          <cell r="J17168">
            <v>228.8</v>
          </cell>
          <cell r="K17168">
            <v>228.8</v>
          </cell>
          <cell r="L17168">
            <v>686.4</v>
          </cell>
          <cell r="M17168" t="str">
            <v>F</v>
          </cell>
          <cell r="N17168">
            <v>3</v>
          </cell>
        </row>
        <row r="17169">
          <cell r="G17169" t="str">
            <v>GR-2017/11-0045</v>
          </cell>
        </row>
        <row r="17169">
          <cell r="I17169" t="str">
            <v>F</v>
          </cell>
          <cell r="J17169">
            <v>236.15</v>
          </cell>
          <cell r="K17169">
            <v>250.32</v>
          </cell>
          <cell r="L17169">
            <v>250.32</v>
          </cell>
          <cell r="M17169" t="str">
            <v>T</v>
          </cell>
          <cell r="N17169">
            <v>1</v>
          </cell>
        </row>
        <row r="17170">
          <cell r="G17170" t="str">
            <v>GR-2017/11-0048</v>
          </cell>
        </row>
        <row r="17170">
          <cell r="I17170" t="str">
            <v>F</v>
          </cell>
          <cell r="J17170">
            <v>89.38</v>
          </cell>
          <cell r="K17170">
            <v>94.74</v>
          </cell>
          <cell r="L17170">
            <v>94.74</v>
          </cell>
          <cell r="M17170" t="str">
            <v>T</v>
          </cell>
          <cell r="N17170">
            <v>1</v>
          </cell>
        </row>
        <row r="17171">
          <cell r="G17171" t="str">
            <v>SPO-2018/01-0046</v>
          </cell>
        </row>
        <row r="17171">
          <cell r="I17171" t="str">
            <v>F</v>
          </cell>
          <cell r="J17171">
            <v>8407.74</v>
          </cell>
          <cell r="K17171">
            <v>8407.74</v>
          </cell>
          <cell r="L17171">
            <v>25223.22</v>
          </cell>
          <cell r="M17171" t="str">
            <v>F</v>
          </cell>
          <cell r="N17171">
            <v>3</v>
          </cell>
        </row>
        <row r="17172">
          <cell r="G17172" t="str">
            <v>SPO-2018/01-0059</v>
          </cell>
        </row>
        <row r="17172">
          <cell r="I17172" t="str">
            <v>F</v>
          </cell>
          <cell r="J17172">
            <v>24280</v>
          </cell>
          <cell r="K17172">
            <v>24280</v>
          </cell>
          <cell r="L17172">
            <v>72840</v>
          </cell>
          <cell r="M17172" t="str">
            <v>F</v>
          </cell>
          <cell r="N17172">
            <v>3</v>
          </cell>
        </row>
        <row r="17173">
          <cell r="G17173" t="str">
            <v>SPO-2018/01-0005</v>
          </cell>
        </row>
        <row r="17173">
          <cell r="I17173" t="str">
            <v>F</v>
          </cell>
          <cell r="J17173">
            <v>5162.4</v>
          </cell>
          <cell r="K17173">
            <v>5162.4</v>
          </cell>
          <cell r="L17173">
            <v>15487.2</v>
          </cell>
          <cell r="M17173" t="str">
            <v>F</v>
          </cell>
          <cell r="N17173">
            <v>3</v>
          </cell>
        </row>
        <row r="17174">
          <cell r="G17174" t="str">
            <v>SPO-2018/01-0021, SPO-2018/01-0067</v>
          </cell>
        </row>
        <row r="17174">
          <cell r="I17174" t="str">
            <v>F</v>
          </cell>
          <cell r="J17174">
            <v>5886</v>
          </cell>
          <cell r="K17174">
            <v>5886</v>
          </cell>
          <cell r="L17174">
            <v>17658</v>
          </cell>
          <cell r="M17174" t="str">
            <v>F</v>
          </cell>
          <cell r="N17174">
            <v>3</v>
          </cell>
        </row>
        <row r="17175">
          <cell r="G17175" t="str">
            <v>SPO-2017/12-0036</v>
          </cell>
        </row>
        <row r="17175">
          <cell r="I17175" t="str">
            <v>F</v>
          </cell>
          <cell r="J17175">
            <v>2567.43</v>
          </cell>
          <cell r="K17175">
            <v>2567.43</v>
          </cell>
          <cell r="L17175">
            <v>7702.29</v>
          </cell>
          <cell r="M17175" t="str">
            <v>F</v>
          </cell>
          <cell r="N17175">
            <v>3</v>
          </cell>
        </row>
        <row r="17176">
          <cell r="G17176" t="str">
            <v>GR-2017/11-0044</v>
          </cell>
        </row>
        <row r="17176">
          <cell r="I17176" t="str">
            <v>F</v>
          </cell>
          <cell r="J17176">
            <v>136.92</v>
          </cell>
          <cell r="K17176">
            <v>145.13</v>
          </cell>
          <cell r="L17176">
            <v>145.13</v>
          </cell>
          <cell r="M17176" t="str">
            <v>T</v>
          </cell>
          <cell r="N17176">
            <v>1</v>
          </cell>
        </row>
        <row r="17177">
          <cell r="G17177" t="str">
            <v>SPO-2018/01-0083, SPO-2018/01-0115</v>
          </cell>
        </row>
        <row r="17177">
          <cell r="I17177" t="str">
            <v>F</v>
          </cell>
          <cell r="J17177">
            <v>17406.88</v>
          </cell>
          <cell r="K17177">
            <v>17406.88</v>
          </cell>
          <cell r="L17177">
            <v>52220.64</v>
          </cell>
          <cell r="M17177" t="str">
            <v>F</v>
          </cell>
          <cell r="N17177">
            <v>3</v>
          </cell>
        </row>
        <row r="17178">
          <cell r="G17178" t="str">
            <v>GR-2017/11-0043</v>
          </cell>
        </row>
        <row r="17178">
          <cell r="I17178" t="str">
            <v>F</v>
          </cell>
          <cell r="J17178">
            <v>251.11</v>
          </cell>
          <cell r="K17178">
            <v>266.18</v>
          </cell>
          <cell r="L17178">
            <v>266.18</v>
          </cell>
          <cell r="M17178" t="str">
            <v>T</v>
          </cell>
          <cell r="N17178">
            <v>1</v>
          </cell>
        </row>
        <row r="17179">
          <cell r="G17179" t="str">
            <v>SPO-2018/01-0021</v>
          </cell>
        </row>
        <row r="17179">
          <cell r="I17179" t="str">
            <v>F</v>
          </cell>
          <cell r="J17179">
            <v>772.5</v>
          </cell>
          <cell r="K17179">
            <v>772.5</v>
          </cell>
          <cell r="L17179">
            <v>2317.5</v>
          </cell>
          <cell r="M17179" t="str">
            <v>F</v>
          </cell>
          <cell r="N17179">
            <v>3</v>
          </cell>
        </row>
        <row r="17180">
          <cell r="G17180" t="str">
            <v>GR-2017/11-0042</v>
          </cell>
        </row>
        <row r="17180">
          <cell r="I17180" t="str">
            <v>F</v>
          </cell>
          <cell r="J17180">
            <v>64.58</v>
          </cell>
          <cell r="K17180">
            <v>68.45</v>
          </cell>
          <cell r="L17180">
            <v>68.45</v>
          </cell>
          <cell r="M17180" t="str">
            <v>T</v>
          </cell>
          <cell r="N17180">
            <v>1</v>
          </cell>
        </row>
        <row r="17181">
          <cell r="G17181" t="str">
            <v>GR-2017/11-0047</v>
          </cell>
        </row>
        <row r="17181">
          <cell r="I17181" t="str">
            <v>F</v>
          </cell>
          <cell r="J17181">
            <v>1206.43</v>
          </cell>
          <cell r="K17181">
            <v>1278.82</v>
          </cell>
          <cell r="L17181">
            <v>1278.82</v>
          </cell>
          <cell r="M17181" t="str">
            <v>T</v>
          </cell>
          <cell r="N17181">
            <v>1</v>
          </cell>
        </row>
        <row r="17182">
          <cell r="G17182" t="str">
            <v>SPO-2017/12-0112</v>
          </cell>
        </row>
        <row r="17182">
          <cell r="I17182" t="str">
            <v>F</v>
          </cell>
          <cell r="J17182">
            <v>1021.8</v>
          </cell>
          <cell r="K17182">
            <v>1021.8</v>
          </cell>
          <cell r="L17182">
            <v>3065.4</v>
          </cell>
          <cell r="M17182" t="str">
            <v>F</v>
          </cell>
          <cell r="N17182">
            <v>3</v>
          </cell>
        </row>
        <row r="17183">
          <cell r="F17183" t="str">
            <v>BMOU5674105</v>
          </cell>
          <cell r="G17183" t="str">
            <v>GR-2017/11-0113</v>
          </cell>
          <cell r="H17183" t="str">
            <v>201709-S0017, 201709-S0004, 201709-S0037, 201708-S0005, 201708-S0019, 201708-S0066</v>
          </cell>
          <cell r="I17183" t="str">
            <v>F</v>
          </cell>
          <cell r="J17183">
            <v>101890.38</v>
          </cell>
          <cell r="K17183">
            <v>108003.8</v>
          </cell>
          <cell r="L17183">
            <v>108003.8</v>
          </cell>
          <cell r="M17183" t="str">
            <v>F</v>
          </cell>
          <cell r="N17183">
            <v>1</v>
          </cell>
        </row>
        <row r="17184">
          <cell r="F17184" t="str">
            <v>BMOU5674105</v>
          </cell>
          <cell r="G17184" t="str">
            <v>GR-2017/11-0116</v>
          </cell>
          <cell r="H17184" t="str">
            <v>201708-S0039, 201710-S0015, 201707-S0031</v>
          </cell>
          <cell r="I17184" t="str">
            <v>F</v>
          </cell>
          <cell r="J17184">
            <v>16060.92</v>
          </cell>
          <cell r="K17184">
            <v>17024.58</v>
          </cell>
          <cell r="L17184">
            <v>17024.58</v>
          </cell>
          <cell r="M17184" t="str">
            <v>F</v>
          </cell>
          <cell r="N17184">
            <v>1</v>
          </cell>
        </row>
        <row r="17185">
          <cell r="F17185" t="str">
            <v>CCLU3634340</v>
          </cell>
          <cell r="G17185" t="str">
            <v>GR-2017/11-0112</v>
          </cell>
          <cell r="H17185" t="str">
            <v>201709-S0008</v>
          </cell>
          <cell r="I17185" t="str">
            <v>F</v>
          </cell>
          <cell r="J17185">
            <v>32225</v>
          </cell>
          <cell r="K17185">
            <v>34158.5</v>
          </cell>
          <cell r="L17185">
            <v>34158.5</v>
          </cell>
          <cell r="M17185" t="str">
            <v>F</v>
          </cell>
          <cell r="N17185">
            <v>1</v>
          </cell>
        </row>
        <row r="17186">
          <cell r="F17186" t="str">
            <v>CCLU3634340</v>
          </cell>
          <cell r="G17186" t="str">
            <v>GR-2017/11-0111</v>
          </cell>
          <cell r="H17186" t="str">
            <v>201705-S0028, 201708-S0015, 201709-S0033, 201707-S0030, 201710-S0030, 201703-S0001</v>
          </cell>
          <cell r="I17186" t="str">
            <v>F</v>
          </cell>
          <cell r="J17186">
            <v>66924.8</v>
          </cell>
          <cell r="K17186">
            <v>70940.29</v>
          </cell>
          <cell r="L17186">
            <v>70940.29</v>
          </cell>
          <cell r="M17186" t="str">
            <v>F</v>
          </cell>
          <cell r="N17186">
            <v>1</v>
          </cell>
        </row>
        <row r="17187">
          <cell r="F17187" t="str">
            <v>TGHU6607257</v>
          </cell>
          <cell r="G17187" t="str">
            <v>GR-2017/11-0069</v>
          </cell>
          <cell r="H17187" t="str">
            <v>201710-S0068, 201710-S0070</v>
          </cell>
          <cell r="I17187" t="str">
            <v>F</v>
          </cell>
          <cell r="J17187">
            <v>11743.19</v>
          </cell>
          <cell r="K17187">
            <v>11743.19</v>
          </cell>
          <cell r="L17187">
            <v>50205.66</v>
          </cell>
          <cell r="M17187" t="str">
            <v>F</v>
          </cell>
          <cell r="N17187">
            <v>4.2753</v>
          </cell>
        </row>
        <row r="17188">
          <cell r="G17188" t="str">
            <v>GR-2017/11-0041</v>
          </cell>
        </row>
        <row r="17188">
          <cell r="I17188" t="str">
            <v>F</v>
          </cell>
          <cell r="J17188">
            <v>1432.03</v>
          </cell>
          <cell r="K17188">
            <v>1517.95</v>
          </cell>
          <cell r="L17188">
            <v>1517.95</v>
          </cell>
          <cell r="M17188" t="str">
            <v>T</v>
          </cell>
          <cell r="N17188">
            <v>1</v>
          </cell>
        </row>
        <row r="17189">
          <cell r="G17189" t="str">
            <v>GR-2017/11-0086</v>
          </cell>
        </row>
        <row r="17189">
          <cell r="I17189" t="str">
            <v>F</v>
          </cell>
          <cell r="J17189">
            <v>449.6</v>
          </cell>
          <cell r="K17189">
            <v>476.58</v>
          </cell>
          <cell r="L17189">
            <v>476.58</v>
          </cell>
          <cell r="M17189" t="str">
            <v>T</v>
          </cell>
          <cell r="N17189">
            <v>1</v>
          </cell>
        </row>
        <row r="17190">
          <cell r="G17190" t="str">
            <v>SPO-2017/12-0035</v>
          </cell>
        </row>
        <row r="17190">
          <cell r="I17190" t="str">
            <v>F</v>
          </cell>
          <cell r="J17190">
            <v>28109.5</v>
          </cell>
          <cell r="K17190">
            <v>28109.5</v>
          </cell>
          <cell r="L17190">
            <v>84328.5</v>
          </cell>
          <cell r="M17190" t="str">
            <v>F</v>
          </cell>
          <cell r="N17190">
            <v>3</v>
          </cell>
        </row>
        <row r="17191">
          <cell r="G17191" t="str">
            <v>SPO-2018/01-0005</v>
          </cell>
        </row>
        <row r="17191">
          <cell r="I17191" t="str">
            <v>F</v>
          </cell>
          <cell r="J17191">
            <v>5385</v>
          </cell>
          <cell r="K17191">
            <v>5385</v>
          </cell>
          <cell r="L17191">
            <v>16155</v>
          </cell>
          <cell r="M17191" t="str">
            <v>F</v>
          </cell>
          <cell r="N17191">
            <v>3</v>
          </cell>
        </row>
        <row r="17192">
          <cell r="G17192" t="str">
            <v>PO-2017/11-0124-SHIP, SPO-2018/01-0080</v>
          </cell>
        </row>
        <row r="17192">
          <cell r="I17192" t="str">
            <v>F</v>
          </cell>
          <cell r="J17192">
            <v>16199.4</v>
          </cell>
          <cell r="K17192">
            <v>16199.4</v>
          </cell>
          <cell r="L17192">
            <v>48598.2</v>
          </cell>
          <cell r="M17192" t="str">
            <v>F</v>
          </cell>
          <cell r="N17192">
            <v>3</v>
          </cell>
        </row>
        <row r="17193">
          <cell r="I17193" t="str">
            <v>T</v>
          </cell>
          <cell r="J17193">
            <v>1289.5</v>
          </cell>
          <cell r="K17193">
            <v>1289.5</v>
          </cell>
          <cell r="L17193">
            <v>3868.5</v>
          </cell>
          <cell r="M17193" t="str">
            <v>F</v>
          </cell>
          <cell r="N17193">
            <v>3</v>
          </cell>
        </row>
        <row r="17194">
          <cell r="G17194" t="str">
            <v>SPO-2018/01-0119, SPO-2018/01-0010</v>
          </cell>
        </row>
        <row r="17194">
          <cell r="I17194" t="str">
            <v>F</v>
          </cell>
          <cell r="J17194">
            <v>59629.8</v>
          </cell>
          <cell r="K17194">
            <v>59629.8</v>
          </cell>
          <cell r="L17194">
            <v>178889.4</v>
          </cell>
          <cell r="M17194" t="str">
            <v>F</v>
          </cell>
          <cell r="N17194">
            <v>3</v>
          </cell>
        </row>
        <row r="17195">
          <cell r="G17195" t="str">
            <v>SPO-2018/01-0068, SPO-2017/12-0106</v>
          </cell>
        </row>
        <row r="17195">
          <cell r="I17195" t="str">
            <v>F</v>
          </cell>
          <cell r="J17195">
            <v>9069.3</v>
          </cell>
          <cell r="K17195">
            <v>9069.3</v>
          </cell>
          <cell r="L17195">
            <v>27207.9</v>
          </cell>
          <cell r="M17195" t="str">
            <v>F</v>
          </cell>
          <cell r="N17195">
            <v>3</v>
          </cell>
        </row>
        <row r="17196">
          <cell r="G17196" t="str">
            <v>SPO-2018/03-0071, SPO-2018/01-0116, SPO-2017/12-0071</v>
          </cell>
        </row>
        <row r="17196">
          <cell r="I17196" t="str">
            <v>F</v>
          </cell>
          <cell r="J17196">
            <v>17636.8</v>
          </cell>
          <cell r="K17196">
            <v>17636.8</v>
          </cell>
          <cell r="L17196">
            <v>52910.4</v>
          </cell>
          <cell r="M17196" t="str">
            <v>F</v>
          </cell>
          <cell r="N17196">
            <v>3</v>
          </cell>
        </row>
        <row r="17197">
          <cell r="G17197" t="str">
            <v>SPO-2018/01-0059, SPO-2017/12-0067</v>
          </cell>
        </row>
        <row r="17197">
          <cell r="I17197" t="str">
            <v>F</v>
          </cell>
          <cell r="J17197">
            <v>40045</v>
          </cell>
          <cell r="K17197">
            <v>40045</v>
          </cell>
          <cell r="L17197">
            <v>120135</v>
          </cell>
          <cell r="M17197" t="str">
            <v>F</v>
          </cell>
          <cell r="N17197">
            <v>3</v>
          </cell>
        </row>
        <row r="17198">
          <cell r="G17198" t="str">
            <v>GR-2017/11-0034</v>
          </cell>
        </row>
        <row r="17198">
          <cell r="I17198" t="str">
            <v>F</v>
          </cell>
          <cell r="J17198">
            <v>1981.1</v>
          </cell>
          <cell r="K17198">
            <v>2099.97</v>
          </cell>
          <cell r="L17198">
            <v>2099.97</v>
          </cell>
          <cell r="M17198" t="str">
            <v>T</v>
          </cell>
          <cell r="N17198">
            <v>1</v>
          </cell>
        </row>
        <row r="17199">
          <cell r="G17199" t="str">
            <v>SPO-2018/03-0068, SPO-2018/01-0009, SPO-2018/04-0036, SPO-2018/01-0046, SPO-2018/01-0120, SPO-2017/12-0044</v>
          </cell>
        </row>
        <row r="17199">
          <cell r="I17199" t="str">
            <v>F</v>
          </cell>
          <cell r="J17199">
            <v>141910.26</v>
          </cell>
          <cell r="K17199">
            <v>141910.26</v>
          </cell>
          <cell r="L17199">
            <v>425730.78</v>
          </cell>
          <cell r="M17199" t="str">
            <v>F</v>
          </cell>
          <cell r="N17199">
            <v>3</v>
          </cell>
        </row>
        <row r="17200">
          <cell r="G17200" t="str">
            <v>SPO-2018/01-0044</v>
          </cell>
        </row>
        <row r="17200">
          <cell r="I17200" t="str">
            <v>F</v>
          </cell>
          <cell r="J17200">
            <v>5916</v>
          </cell>
          <cell r="K17200">
            <v>5916</v>
          </cell>
          <cell r="L17200">
            <v>17748</v>
          </cell>
          <cell r="M17200" t="str">
            <v>F</v>
          </cell>
          <cell r="N17200">
            <v>3</v>
          </cell>
        </row>
        <row r="17201">
          <cell r="I17201" t="str">
            <v>T</v>
          </cell>
          <cell r="J17201">
            <v>0</v>
          </cell>
          <cell r="K17201">
            <v>0</v>
          </cell>
          <cell r="L17201">
            <v>0</v>
          </cell>
          <cell r="M17201" t="str">
            <v>F</v>
          </cell>
          <cell r="N17201">
            <v>3</v>
          </cell>
        </row>
        <row r="17202">
          <cell r="G17202" t="str">
            <v>GR-2017/11-0022</v>
          </cell>
        </row>
        <row r="17202">
          <cell r="I17202" t="str">
            <v>F</v>
          </cell>
          <cell r="J17202">
            <v>936.79</v>
          </cell>
          <cell r="K17202">
            <v>993</v>
          </cell>
          <cell r="L17202">
            <v>993</v>
          </cell>
          <cell r="M17202" t="str">
            <v>T</v>
          </cell>
          <cell r="N17202">
            <v>1</v>
          </cell>
        </row>
        <row r="17203">
          <cell r="G17203" t="str">
            <v>SPO-2018/01-0042</v>
          </cell>
        </row>
        <row r="17203">
          <cell r="I17203" t="str">
            <v>F</v>
          </cell>
          <cell r="J17203">
            <v>19537</v>
          </cell>
          <cell r="K17203">
            <v>19537</v>
          </cell>
          <cell r="L17203">
            <v>58611</v>
          </cell>
          <cell r="M17203" t="str">
            <v>F</v>
          </cell>
          <cell r="N17203">
            <v>3</v>
          </cell>
        </row>
        <row r="17204">
          <cell r="G17204" t="str">
            <v>SPO-2018/02-0022</v>
          </cell>
        </row>
        <row r="17204">
          <cell r="I17204" t="str">
            <v>F</v>
          </cell>
          <cell r="J17204">
            <v>6004</v>
          </cell>
          <cell r="K17204">
            <v>6004</v>
          </cell>
          <cell r="L17204">
            <v>18012</v>
          </cell>
          <cell r="M17204" t="str">
            <v>F</v>
          </cell>
          <cell r="N17204">
            <v>3</v>
          </cell>
        </row>
        <row r="17205">
          <cell r="G17205" t="str">
            <v>SPO-2018/01-0080</v>
          </cell>
        </row>
        <row r="17205">
          <cell r="I17205" t="str">
            <v>F</v>
          </cell>
          <cell r="J17205">
            <v>4703</v>
          </cell>
          <cell r="K17205">
            <v>4703</v>
          </cell>
          <cell r="L17205">
            <v>14109</v>
          </cell>
          <cell r="M17205" t="str">
            <v>F</v>
          </cell>
          <cell r="N17205">
            <v>3</v>
          </cell>
        </row>
        <row r="17206">
          <cell r="G17206" t="str">
            <v>SPO-2018/02-0029</v>
          </cell>
        </row>
        <row r="17206">
          <cell r="I17206" t="str">
            <v>F</v>
          </cell>
          <cell r="J17206">
            <v>9516</v>
          </cell>
          <cell r="K17206">
            <v>9516</v>
          </cell>
          <cell r="L17206">
            <v>28548</v>
          </cell>
          <cell r="M17206" t="str">
            <v>F</v>
          </cell>
          <cell r="N17206">
            <v>3</v>
          </cell>
        </row>
        <row r="17207">
          <cell r="I17207" t="str">
            <v>T</v>
          </cell>
          <cell r="J17207">
            <v>0</v>
          </cell>
          <cell r="K17207">
            <v>0</v>
          </cell>
          <cell r="L17207">
            <v>0</v>
          </cell>
          <cell r="M17207" t="str">
            <v>F</v>
          </cell>
          <cell r="N17207">
            <v>3</v>
          </cell>
        </row>
        <row r="17208">
          <cell r="G17208" t="str">
            <v>SPO-2017/12-0044</v>
          </cell>
        </row>
        <row r="17208">
          <cell r="I17208" t="str">
            <v>F</v>
          </cell>
          <cell r="J17208">
            <v>3326.4</v>
          </cell>
          <cell r="K17208">
            <v>3326.4</v>
          </cell>
          <cell r="L17208">
            <v>9979.2</v>
          </cell>
          <cell r="M17208" t="str">
            <v>F</v>
          </cell>
          <cell r="N17208">
            <v>3</v>
          </cell>
        </row>
        <row r="17209">
          <cell r="G17209" t="str">
            <v>SPO-2018/01-0005</v>
          </cell>
        </row>
        <row r="17209">
          <cell r="I17209" t="str">
            <v>F</v>
          </cell>
          <cell r="J17209">
            <v>22026.76</v>
          </cell>
          <cell r="K17209">
            <v>22026.76</v>
          </cell>
          <cell r="L17209">
            <v>66080.28</v>
          </cell>
          <cell r="M17209" t="str">
            <v>F</v>
          </cell>
          <cell r="N17209">
            <v>3</v>
          </cell>
        </row>
        <row r="17210">
          <cell r="G17210" t="str">
            <v>SPO-2017/12-0035</v>
          </cell>
        </row>
        <row r="17210">
          <cell r="I17210" t="str">
            <v>F</v>
          </cell>
          <cell r="J17210">
            <v>11832</v>
          </cell>
          <cell r="K17210">
            <v>11832</v>
          </cell>
          <cell r="L17210">
            <v>35496</v>
          </cell>
          <cell r="M17210" t="str">
            <v>F</v>
          </cell>
          <cell r="N17210">
            <v>3</v>
          </cell>
        </row>
        <row r="17211">
          <cell r="G17211" t="str">
            <v>SPO-2017/12-0082</v>
          </cell>
        </row>
        <row r="17211">
          <cell r="I17211" t="str">
            <v>F</v>
          </cell>
          <cell r="J17211">
            <v>11794.4</v>
          </cell>
          <cell r="K17211">
            <v>11794.4</v>
          </cell>
          <cell r="L17211">
            <v>35383.2</v>
          </cell>
          <cell r="M17211" t="str">
            <v>F</v>
          </cell>
          <cell r="N17211">
            <v>3</v>
          </cell>
        </row>
        <row r="17212">
          <cell r="G17212" t="str">
            <v>SPO-2017/12-0124</v>
          </cell>
        </row>
        <row r="17212">
          <cell r="I17212" t="str">
            <v>F</v>
          </cell>
          <cell r="J17212">
            <v>8496</v>
          </cell>
          <cell r="K17212">
            <v>8496</v>
          </cell>
          <cell r="L17212">
            <v>25488</v>
          </cell>
          <cell r="M17212" t="str">
            <v>F</v>
          </cell>
          <cell r="N17212">
            <v>3</v>
          </cell>
        </row>
        <row r="17213">
          <cell r="G17213" t="str">
            <v>GR-2017/11-0040</v>
          </cell>
        </row>
        <row r="17213">
          <cell r="I17213" t="str">
            <v>F</v>
          </cell>
          <cell r="J17213">
            <v>125.56</v>
          </cell>
          <cell r="K17213">
            <v>133.09</v>
          </cell>
          <cell r="L17213">
            <v>133.09</v>
          </cell>
          <cell r="M17213" t="str">
            <v>T</v>
          </cell>
          <cell r="N17213">
            <v>1</v>
          </cell>
        </row>
        <row r="17214">
          <cell r="G17214" t="str">
            <v>SPO-2017/12-0067, SPO-2018/01-0059</v>
          </cell>
        </row>
        <row r="17214">
          <cell r="I17214" t="str">
            <v>F</v>
          </cell>
          <cell r="J17214">
            <v>15904.68</v>
          </cell>
          <cell r="K17214">
            <v>15904.68</v>
          </cell>
          <cell r="L17214">
            <v>47714.04</v>
          </cell>
          <cell r="M17214" t="str">
            <v>F</v>
          </cell>
          <cell r="N17214">
            <v>3</v>
          </cell>
        </row>
        <row r="17215">
          <cell r="G17215" t="str">
            <v>GR-2017/11-0026</v>
          </cell>
        </row>
        <row r="17215">
          <cell r="I17215" t="str">
            <v>F</v>
          </cell>
          <cell r="J17215">
            <v>213.28</v>
          </cell>
          <cell r="K17215">
            <v>226.08</v>
          </cell>
          <cell r="L17215">
            <v>226.08</v>
          </cell>
          <cell r="M17215" t="str">
            <v>T</v>
          </cell>
          <cell r="N17215">
            <v>1</v>
          </cell>
        </row>
        <row r="17216">
          <cell r="G17216" t="str">
            <v>SPO-2018/01-0120, SPO-2017/12-0044, SPO-2018/03-0068, SPO-2018/01-0009, SPO-2018/01-0046</v>
          </cell>
        </row>
        <row r="17216">
          <cell r="I17216" t="str">
            <v>F</v>
          </cell>
          <cell r="J17216">
            <v>81779.52</v>
          </cell>
          <cell r="K17216">
            <v>81779.52</v>
          </cell>
          <cell r="L17216">
            <v>245338.56</v>
          </cell>
          <cell r="M17216" t="str">
            <v>F</v>
          </cell>
          <cell r="N17216">
            <v>3</v>
          </cell>
        </row>
        <row r="17217">
          <cell r="G17217" t="str">
            <v>SPO-2017/12-0071, SPO-2017/12-0040</v>
          </cell>
        </row>
        <row r="17217">
          <cell r="I17217" t="str">
            <v>F</v>
          </cell>
          <cell r="J17217">
            <v>16908</v>
          </cell>
          <cell r="K17217">
            <v>16908</v>
          </cell>
          <cell r="L17217">
            <v>50724</v>
          </cell>
          <cell r="M17217" t="str">
            <v>F</v>
          </cell>
          <cell r="N17217">
            <v>3</v>
          </cell>
        </row>
        <row r="17218">
          <cell r="G17218" t="str">
            <v>SPO-2018/03-0075</v>
          </cell>
        </row>
        <row r="17218">
          <cell r="I17218" t="str">
            <v>F</v>
          </cell>
          <cell r="J17218">
            <v>0</v>
          </cell>
          <cell r="K17218">
            <v>0</v>
          </cell>
          <cell r="L17218">
            <v>0</v>
          </cell>
          <cell r="M17218" t="str">
            <v>F</v>
          </cell>
          <cell r="N17218">
            <v>3</v>
          </cell>
        </row>
        <row r="17219">
          <cell r="G17219" t="str">
            <v>GR-2017/11-0033</v>
          </cell>
        </row>
        <row r="17219">
          <cell r="I17219" t="str">
            <v>F</v>
          </cell>
          <cell r="J17219">
            <v>251.11</v>
          </cell>
          <cell r="K17219">
            <v>266.18</v>
          </cell>
          <cell r="L17219">
            <v>266.18</v>
          </cell>
          <cell r="M17219" t="str">
            <v>T</v>
          </cell>
          <cell r="N17219">
            <v>1</v>
          </cell>
        </row>
        <row r="17220">
          <cell r="G17220" t="str">
            <v>GR-2017/11-0080</v>
          </cell>
        </row>
        <row r="17220">
          <cell r="I17220" t="str">
            <v>F</v>
          </cell>
          <cell r="J17220">
            <v>137.97</v>
          </cell>
          <cell r="K17220">
            <v>146.25</v>
          </cell>
          <cell r="L17220">
            <v>146.25</v>
          </cell>
          <cell r="M17220" t="str">
            <v>T</v>
          </cell>
          <cell r="N17220">
            <v>1</v>
          </cell>
        </row>
        <row r="17221">
          <cell r="G17221" t="str">
            <v>GR-2017/11-0032</v>
          </cell>
        </row>
        <row r="17221">
          <cell r="I17221" t="str">
            <v>F</v>
          </cell>
          <cell r="J17221">
            <v>3422.88</v>
          </cell>
          <cell r="K17221">
            <v>3628.25</v>
          </cell>
          <cell r="L17221">
            <v>3628.25</v>
          </cell>
          <cell r="M17221" t="str">
            <v>T</v>
          </cell>
          <cell r="N17221">
            <v>1</v>
          </cell>
        </row>
        <row r="17222">
          <cell r="G17222" t="str">
            <v>SPO-2018/05-0028, SPO-2017/12-0112</v>
          </cell>
        </row>
        <row r="17222">
          <cell r="I17222" t="str">
            <v>F</v>
          </cell>
          <cell r="J17222">
            <v>3940.03</v>
          </cell>
          <cell r="K17222">
            <v>3940.03</v>
          </cell>
          <cell r="L17222">
            <v>11820.09</v>
          </cell>
          <cell r="M17222" t="str">
            <v>F</v>
          </cell>
          <cell r="N17222">
            <v>3</v>
          </cell>
        </row>
        <row r="17223">
          <cell r="G17223" t="str">
            <v>SPO-2017/12-0113, SPO-2017/12-0010, PO-2017/11-0097-SHIP, XP-000051</v>
          </cell>
        </row>
        <row r="17223">
          <cell r="I17223" t="str">
            <v>F</v>
          </cell>
          <cell r="J17223">
            <v>1279.9</v>
          </cell>
          <cell r="K17223">
            <v>1279.9</v>
          </cell>
          <cell r="L17223">
            <v>3839.7</v>
          </cell>
          <cell r="M17223" t="str">
            <v>F</v>
          </cell>
          <cell r="N17223">
            <v>3</v>
          </cell>
        </row>
        <row r="17224">
          <cell r="G17224" t="str">
            <v>SPO-2017/12-0038</v>
          </cell>
        </row>
        <row r="17224">
          <cell r="I17224" t="str">
            <v>F</v>
          </cell>
          <cell r="J17224">
            <v>1706.56</v>
          </cell>
          <cell r="K17224">
            <v>1706.56</v>
          </cell>
          <cell r="L17224">
            <v>5119.68</v>
          </cell>
          <cell r="M17224" t="str">
            <v>F</v>
          </cell>
          <cell r="N17224">
            <v>3</v>
          </cell>
        </row>
        <row r="17225">
          <cell r="G17225" t="str">
            <v>SPO-2018/02-0020</v>
          </cell>
        </row>
        <row r="17225">
          <cell r="I17225" t="str">
            <v>F</v>
          </cell>
          <cell r="J17225">
            <v>2669.31</v>
          </cell>
          <cell r="K17225">
            <v>2669.31</v>
          </cell>
          <cell r="L17225">
            <v>8007.93</v>
          </cell>
          <cell r="M17225" t="str">
            <v>F</v>
          </cell>
          <cell r="N17225">
            <v>3</v>
          </cell>
        </row>
        <row r="17226">
          <cell r="G17226" t="str">
            <v>GR-2017/11-0079</v>
          </cell>
        </row>
        <row r="17226">
          <cell r="I17226" t="str">
            <v>F</v>
          </cell>
          <cell r="J17226">
            <v>139.96</v>
          </cell>
          <cell r="K17226">
            <v>148.36</v>
          </cell>
          <cell r="L17226">
            <v>148.36</v>
          </cell>
          <cell r="M17226" t="str">
            <v>T</v>
          </cell>
          <cell r="N17226">
            <v>1</v>
          </cell>
        </row>
        <row r="17227">
          <cell r="G17227" t="str">
            <v>SPO-2018/01-0084</v>
          </cell>
        </row>
        <row r="17227">
          <cell r="I17227" t="str">
            <v>F</v>
          </cell>
          <cell r="J17227">
            <v>4488.4</v>
          </cell>
          <cell r="K17227">
            <v>4488.4</v>
          </cell>
          <cell r="L17227">
            <v>13465.2</v>
          </cell>
          <cell r="M17227" t="str">
            <v>F</v>
          </cell>
          <cell r="N17227">
            <v>3</v>
          </cell>
        </row>
        <row r="17228">
          <cell r="G17228" t="str">
            <v>SPO-2017/12-0038</v>
          </cell>
        </row>
        <row r="17228">
          <cell r="I17228" t="str">
            <v>F</v>
          </cell>
          <cell r="J17228">
            <v>320.6</v>
          </cell>
          <cell r="K17228">
            <v>320.6</v>
          </cell>
          <cell r="L17228">
            <v>961.8</v>
          </cell>
          <cell r="M17228" t="str">
            <v>F</v>
          </cell>
          <cell r="N17228">
            <v>3</v>
          </cell>
        </row>
        <row r="17229">
          <cell r="G17229" t="str">
            <v>GR-2017/11-0024</v>
          </cell>
        </row>
        <row r="17229">
          <cell r="I17229" t="str">
            <v>F</v>
          </cell>
          <cell r="J17229">
            <v>11.53</v>
          </cell>
          <cell r="K17229">
            <v>12.22</v>
          </cell>
          <cell r="L17229">
            <v>12.22</v>
          </cell>
          <cell r="M17229" t="str">
            <v>T</v>
          </cell>
          <cell r="N17229">
            <v>1</v>
          </cell>
        </row>
        <row r="17230">
          <cell r="F17230" t="str">
            <v>TCNU8551622</v>
          </cell>
          <cell r="G17230" t="str">
            <v>GR-2017/11-0025</v>
          </cell>
        </row>
        <row r="17230">
          <cell r="I17230" t="str">
            <v>F</v>
          </cell>
          <cell r="J17230">
            <v>1950.94</v>
          </cell>
          <cell r="K17230">
            <v>2068</v>
          </cell>
          <cell r="L17230">
            <v>2068</v>
          </cell>
          <cell r="M17230" t="str">
            <v>T</v>
          </cell>
          <cell r="N17230">
            <v>1</v>
          </cell>
        </row>
        <row r="17231">
          <cell r="G17231" t="str">
            <v>GR-2017/11-0125</v>
          </cell>
        </row>
        <row r="17231">
          <cell r="I17231" t="str">
            <v>F</v>
          </cell>
          <cell r="J17231">
            <v>327</v>
          </cell>
          <cell r="K17231">
            <v>346.62</v>
          </cell>
          <cell r="L17231">
            <v>346.62</v>
          </cell>
          <cell r="M17231" t="str">
            <v>F</v>
          </cell>
          <cell r="N17231">
            <v>1</v>
          </cell>
        </row>
        <row r="17232">
          <cell r="G17232" t="str">
            <v>GR-2017/11-0031</v>
          </cell>
        </row>
        <row r="17232">
          <cell r="I17232" t="str">
            <v>F</v>
          </cell>
          <cell r="J17232">
            <v>539.9</v>
          </cell>
          <cell r="K17232">
            <v>572.29</v>
          </cell>
          <cell r="L17232">
            <v>572.29</v>
          </cell>
          <cell r="M17232" t="str">
            <v>T</v>
          </cell>
          <cell r="N17232">
            <v>1</v>
          </cell>
        </row>
        <row r="17233">
          <cell r="G17233" t="str">
            <v>GR-2017/11-0030</v>
          </cell>
        </row>
        <row r="17233">
          <cell r="I17233" t="str">
            <v>F</v>
          </cell>
          <cell r="J17233">
            <v>2808.58</v>
          </cell>
          <cell r="K17233">
            <v>2977.09</v>
          </cell>
          <cell r="L17233">
            <v>2977.09</v>
          </cell>
          <cell r="M17233" t="str">
            <v>T</v>
          </cell>
          <cell r="N17233">
            <v>1</v>
          </cell>
        </row>
        <row r="17234">
          <cell r="G17234" t="str">
            <v>GR-2017/11-0023</v>
          </cell>
        </row>
        <row r="17234">
          <cell r="I17234" t="str">
            <v>F</v>
          </cell>
          <cell r="J17234">
            <v>169.99</v>
          </cell>
          <cell r="K17234">
            <v>180.19</v>
          </cell>
          <cell r="L17234">
            <v>180.19</v>
          </cell>
          <cell r="M17234" t="str">
            <v>T</v>
          </cell>
          <cell r="N17234">
            <v>1</v>
          </cell>
        </row>
        <row r="17235">
          <cell r="G17235" t="str">
            <v>SPO-2018/01-0001</v>
          </cell>
        </row>
        <row r="17235">
          <cell r="I17235" t="str">
            <v>F</v>
          </cell>
          <cell r="J17235">
            <v>29543.5</v>
          </cell>
          <cell r="K17235">
            <v>31316.11</v>
          </cell>
          <cell r="L17235">
            <v>93948.33</v>
          </cell>
          <cell r="M17235" t="str">
            <v>F</v>
          </cell>
          <cell r="N17235">
            <v>3</v>
          </cell>
        </row>
        <row r="17236">
          <cell r="G17236" t="str">
            <v>SPO-2018/02-0012</v>
          </cell>
        </row>
        <row r="17236">
          <cell r="I17236" t="str">
            <v>F</v>
          </cell>
          <cell r="J17236">
            <v>33.24</v>
          </cell>
          <cell r="K17236">
            <v>33.24</v>
          </cell>
          <cell r="L17236">
            <v>99.72</v>
          </cell>
          <cell r="M17236" t="str">
            <v>F</v>
          </cell>
          <cell r="N17236">
            <v>3</v>
          </cell>
        </row>
        <row r="17237">
          <cell r="I17237" t="str">
            <v>T</v>
          </cell>
          <cell r="J17237">
            <v>36.8</v>
          </cell>
          <cell r="K17237">
            <v>36.8</v>
          </cell>
          <cell r="L17237">
            <v>110.4</v>
          </cell>
          <cell r="M17237" t="str">
            <v>F</v>
          </cell>
          <cell r="N17237">
            <v>3</v>
          </cell>
        </row>
        <row r="17238">
          <cell r="G17238" t="str">
            <v>GR-2017/11-0029</v>
          </cell>
        </row>
        <row r="17238">
          <cell r="I17238" t="str">
            <v>F</v>
          </cell>
          <cell r="J17238">
            <v>251.11</v>
          </cell>
          <cell r="K17238">
            <v>266.18</v>
          </cell>
          <cell r="L17238">
            <v>266.18</v>
          </cell>
          <cell r="M17238" t="str">
            <v>T</v>
          </cell>
          <cell r="N17238">
            <v>1</v>
          </cell>
        </row>
        <row r="17239">
          <cell r="G17239" t="str">
            <v>GR-2017/11-0015</v>
          </cell>
        </row>
        <row r="17239">
          <cell r="I17239" t="str">
            <v>F</v>
          </cell>
          <cell r="J17239">
            <v>3404.04</v>
          </cell>
          <cell r="K17239">
            <v>3608.28</v>
          </cell>
          <cell r="L17239">
            <v>3608.28</v>
          </cell>
          <cell r="M17239" t="str">
            <v>T</v>
          </cell>
          <cell r="N17239">
            <v>1</v>
          </cell>
        </row>
        <row r="17240">
          <cell r="G17240" t="str">
            <v>GR-2017/11-0014</v>
          </cell>
        </row>
        <row r="17240">
          <cell r="I17240" t="str">
            <v>F</v>
          </cell>
          <cell r="J17240">
            <v>837.97</v>
          </cell>
          <cell r="K17240">
            <v>888.25</v>
          </cell>
          <cell r="L17240">
            <v>888.25</v>
          </cell>
          <cell r="M17240" t="str">
            <v>T</v>
          </cell>
          <cell r="N17240">
            <v>1</v>
          </cell>
        </row>
        <row r="17241">
          <cell r="G17241" t="str">
            <v>SPO-2017/12-0076</v>
          </cell>
        </row>
        <row r="17241">
          <cell r="I17241" t="str">
            <v>F</v>
          </cell>
          <cell r="J17241">
            <v>456</v>
          </cell>
          <cell r="K17241">
            <v>456</v>
          </cell>
          <cell r="L17241">
            <v>1368</v>
          </cell>
          <cell r="M17241" t="str">
            <v>F</v>
          </cell>
          <cell r="N17241">
            <v>3</v>
          </cell>
        </row>
        <row r="17242">
          <cell r="G17242" t="str">
            <v>GR-2017/11-0013</v>
          </cell>
        </row>
        <row r="17242">
          <cell r="I17242" t="str">
            <v>F</v>
          </cell>
          <cell r="J17242">
            <v>1983.09</v>
          </cell>
          <cell r="K17242">
            <v>2102.08</v>
          </cell>
          <cell r="L17242">
            <v>2102.08</v>
          </cell>
          <cell r="M17242" t="str">
            <v>T</v>
          </cell>
          <cell r="N17242">
            <v>1</v>
          </cell>
        </row>
        <row r="17243">
          <cell r="G17243" t="str">
            <v>SPO-2018/01-0021</v>
          </cell>
        </row>
        <row r="17243">
          <cell r="I17243" t="str">
            <v>F</v>
          </cell>
          <cell r="J17243">
            <v>500.4</v>
          </cell>
          <cell r="K17243">
            <v>500.4</v>
          </cell>
          <cell r="L17243">
            <v>1501.2</v>
          </cell>
          <cell r="M17243" t="str">
            <v>F</v>
          </cell>
          <cell r="N17243">
            <v>3</v>
          </cell>
        </row>
        <row r="17244">
          <cell r="G17244" t="str">
            <v>SPO-2017/12-0112</v>
          </cell>
        </row>
        <row r="17244">
          <cell r="I17244" t="str">
            <v>F</v>
          </cell>
          <cell r="J17244">
            <v>597.85</v>
          </cell>
          <cell r="K17244">
            <v>597.85</v>
          </cell>
          <cell r="L17244">
            <v>1793.55</v>
          </cell>
          <cell r="M17244" t="str">
            <v>F</v>
          </cell>
          <cell r="N17244">
            <v>3</v>
          </cell>
        </row>
        <row r="17245">
          <cell r="G17245" t="str">
            <v>SPO-2017/12-0038, SPO-2018/06-0002</v>
          </cell>
        </row>
        <row r="17245">
          <cell r="I17245" t="str">
            <v>F</v>
          </cell>
          <cell r="J17245">
            <v>8887.5</v>
          </cell>
          <cell r="K17245">
            <v>8887.5</v>
          </cell>
          <cell r="L17245">
            <v>26662.5</v>
          </cell>
          <cell r="M17245" t="str">
            <v>F</v>
          </cell>
          <cell r="N17245">
            <v>3</v>
          </cell>
        </row>
        <row r="17246">
          <cell r="G17246" t="str">
            <v>SPO-2018/02-0020</v>
          </cell>
        </row>
        <row r="17246">
          <cell r="I17246" t="str">
            <v>F</v>
          </cell>
          <cell r="J17246">
            <v>105.8</v>
          </cell>
          <cell r="K17246">
            <v>105.8</v>
          </cell>
          <cell r="L17246">
            <v>317.4</v>
          </cell>
          <cell r="M17246" t="str">
            <v>F</v>
          </cell>
          <cell r="N17246">
            <v>3</v>
          </cell>
        </row>
        <row r="17247">
          <cell r="G17247" t="str">
            <v>GR-2017/11-0009</v>
          </cell>
        </row>
        <row r="17247">
          <cell r="I17247" t="str">
            <v>F</v>
          </cell>
          <cell r="J17247">
            <v>2027.49</v>
          </cell>
          <cell r="K17247">
            <v>2149.14</v>
          </cell>
          <cell r="L17247">
            <v>2149.14</v>
          </cell>
          <cell r="M17247" t="str">
            <v>T</v>
          </cell>
          <cell r="N17247">
            <v>1</v>
          </cell>
        </row>
        <row r="17248">
          <cell r="G17248" t="str">
            <v>SPO-2018/01-0087, SPO-2018/11-0026, SPO-2019/01-0050, SPO-2019/02-0008, SPO-2019/04-0017, SPO-2019/02-0009, SPO-2018/11-0025, SPO-2017/12-0066, SPO-2018/04-0087, XP-000034</v>
          </cell>
        </row>
        <row r="17248">
          <cell r="I17248" t="str">
            <v>F</v>
          </cell>
          <cell r="J17248">
            <v>249924.5</v>
          </cell>
          <cell r="K17248">
            <v>249924.5</v>
          </cell>
          <cell r="L17248">
            <v>749773.5</v>
          </cell>
          <cell r="M17248" t="str">
            <v>F</v>
          </cell>
          <cell r="N17248">
            <v>3</v>
          </cell>
        </row>
        <row r="17249">
          <cell r="F17249" t="str">
            <v>BMOU6928499</v>
          </cell>
          <cell r="G17249" t="str">
            <v>GR-2017/11-0100, GR-2017/11-0110</v>
          </cell>
          <cell r="H17249" t="str">
            <v>201708-S0059, 201706-S0018, 201606-S0032, 201710-S0018, 201710-S0003, 201606-S0003, 201707-S0072</v>
          </cell>
          <cell r="I17249" t="str">
            <v>F</v>
          </cell>
          <cell r="J17249">
            <v>37206</v>
          </cell>
          <cell r="K17249">
            <v>37206</v>
          </cell>
          <cell r="L17249">
            <v>111618</v>
          </cell>
          <cell r="M17249" t="str">
            <v>F</v>
          </cell>
          <cell r="N17249">
            <v>3</v>
          </cell>
        </row>
        <row r="17250">
          <cell r="G17250" t="str">
            <v>SPO-2018/03-0072, SPO-2018/06-0030</v>
          </cell>
        </row>
        <row r="17250">
          <cell r="I17250" t="str">
            <v>F</v>
          </cell>
          <cell r="J17250">
            <v>413.6</v>
          </cell>
          <cell r="K17250">
            <v>413.6</v>
          </cell>
          <cell r="L17250">
            <v>1240.8</v>
          </cell>
          <cell r="M17250" t="str">
            <v>F</v>
          </cell>
          <cell r="N17250">
            <v>3</v>
          </cell>
        </row>
        <row r="17251">
          <cell r="G17251" t="str">
            <v>SPO-2018/03-0072, SPO-2018/08-0013</v>
          </cell>
        </row>
        <row r="17251">
          <cell r="I17251" t="str">
            <v>F</v>
          </cell>
          <cell r="J17251">
            <v>55508.2</v>
          </cell>
          <cell r="K17251">
            <v>55508.2</v>
          </cell>
          <cell r="L17251">
            <v>166524.6</v>
          </cell>
          <cell r="M17251" t="str">
            <v>F</v>
          </cell>
          <cell r="N17251">
            <v>3</v>
          </cell>
        </row>
        <row r="17252">
          <cell r="G17252" t="str">
            <v>GR-2017/11-0020</v>
          </cell>
        </row>
        <row r="17252">
          <cell r="I17252" t="str">
            <v>F</v>
          </cell>
          <cell r="J17252">
            <v>251.11</v>
          </cell>
          <cell r="K17252">
            <v>266.18</v>
          </cell>
          <cell r="L17252">
            <v>266.18</v>
          </cell>
          <cell r="M17252" t="str">
            <v>T</v>
          </cell>
          <cell r="N17252">
            <v>1</v>
          </cell>
        </row>
        <row r="17253">
          <cell r="G17253" t="str">
            <v>GR-2017/11-0028</v>
          </cell>
        </row>
        <row r="17253">
          <cell r="I17253" t="str">
            <v>F</v>
          </cell>
          <cell r="J17253">
            <v>65.28</v>
          </cell>
          <cell r="K17253">
            <v>69.2</v>
          </cell>
          <cell r="L17253">
            <v>69.2</v>
          </cell>
          <cell r="M17253" t="str">
            <v>T</v>
          </cell>
          <cell r="N17253">
            <v>1</v>
          </cell>
        </row>
        <row r="17254">
          <cell r="G17254" t="str">
            <v>GR-2017/11-0010</v>
          </cell>
        </row>
        <row r="17254">
          <cell r="I17254" t="str">
            <v>F</v>
          </cell>
          <cell r="J17254">
            <v>376.67</v>
          </cell>
          <cell r="K17254">
            <v>399.27</v>
          </cell>
          <cell r="L17254">
            <v>399.27</v>
          </cell>
          <cell r="M17254" t="str">
            <v>T</v>
          </cell>
          <cell r="N17254">
            <v>1</v>
          </cell>
        </row>
        <row r="17255">
          <cell r="G17255" t="str">
            <v>PO-2017/11-0079-SHIP</v>
          </cell>
        </row>
        <row r="17255">
          <cell r="I17255" t="str">
            <v>F</v>
          </cell>
          <cell r="J17255">
            <v>0</v>
          </cell>
          <cell r="K17255">
            <v>0</v>
          </cell>
          <cell r="L17255">
            <v>0</v>
          </cell>
          <cell r="M17255" t="str">
            <v>F</v>
          </cell>
          <cell r="N17255">
            <v>3</v>
          </cell>
        </row>
        <row r="17256">
          <cell r="G17256" t="str">
            <v>SPO-2017/12-0052</v>
          </cell>
        </row>
        <row r="17256">
          <cell r="I17256" t="str">
            <v>F</v>
          </cell>
          <cell r="J17256">
            <v>36420</v>
          </cell>
          <cell r="K17256">
            <v>38605.2</v>
          </cell>
          <cell r="L17256">
            <v>38605.2</v>
          </cell>
          <cell r="M17256" t="str">
            <v>F</v>
          </cell>
          <cell r="N17256">
            <v>1</v>
          </cell>
        </row>
        <row r="17257">
          <cell r="F17257" t="str">
            <v>KMTU9272311</v>
          </cell>
          <cell r="G17257" t="str">
            <v>GR-2017/12-0030, GR-2018/04-0043, GR-2017/11-0071, GR-2018/02-0047, GR-2017/12-0065</v>
          </cell>
          <cell r="H17257" t="str">
            <v>201708-S0048, 201710-S0016, 201710-S0051, 201707-S0014, 201710-S0010, 201710-S0037, A003, 201701-S0004</v>
          </cell>
          <cell r="I17257" t="str">
            <v>F</v>
          </cell>
          <cell r="J17257">
            <v>20545.5</v>
          </cell>
          <cell r="K17257">
            <v>20545.5</v>
          </cell>
          <cell r="L17257">
            <v>61636.5</v>
          </cell>
          <cell r="M17257" t="str">
            <v>F</v>
          </cell>
          <cell r="N17257">
            <v>3</v>
          </cell>
        </row>
        <row r="17258">
          <cell r="G17258" t="str">
            <v>GR-2017/11-0011</v>
          </cell>
        </row>
        <row r="17258">
          <cell r="I17258" t="str">
            <v>F</v>
          </cell>
          <cell r="J17258">
            <v>2631.6</v>
          </cell>
          <cell r="K17258">
            <v>2789.5</v>
          </cell>
          <cell r="L17258">
            <v>2789.5</v>
          </cell>
          <cell r="M17258" t="str">
            <v>T</v>
          </cell>
          <cell r="N17258">
            <v>1</v>
          </cell>
        </row>
        <row r="17259">
          <cell r="I17259" t="str">
            <v>T</v>
          </cell>
          <cell r="J17259">
            <v>1253.5</v>
          </cell>
          <cell r="K17259">
            <v>1328.71</v>
          </cell>
          <cell r="L17259">
            <v>1328.71</v>
          </cell>
          <cell r="M17259" t="str">
            <v>F</v>
          </cell>
          <cell r="N17259">
            <v>1</v>
          </cell>
        </row>
        <row r="17260">
          <cell r="G17260" t="str">
            <v>SPO-2018/06-0011, PO-2017/11-0078-SHIP</v>
          </cell>
        </row>
        <row r="17260">
          <cell r="I17260" t="str">
            <v>F</v>
          </cell>
          <cell r="J17260">
            <v>2541.5</v>
          </cell>
          <cell r="K17260">
            <v>2541.5</v>
          </cell>
          <cell r="L17260">
            <v>7624.5</v>
          </cell>
          <cell r="M17260" t="str">
            <v>F</v>
          </cell>
          <cell r="N17260">
            <v>3</v>
          </cell>
        </row>
        <row r="17261">
          <cell r="G17261" t="str">
            <v>PO-2017/11-0079-SHIP</v>
          </cell>
        </row>
        <row r="17261">
          <cell r="I17261" t="str">
            <v>F</v>
          </cell>
          <cell r="J17261">
            <v>916.5</v>
          </cell>
          <cell r="K17261">
            <v>916.5</v>
          </cell>
          <cell r="L17261">
            <v>2749.5</v>
          </cell>
          <cell r="M17261" t="str">
            <v>F</v>
          </cell>
          <cell r="N17261">
            <v>3</v>
          </cell>
        </row>
        <row r="17262">
          <cell r="G17262" t="str">
            <v>SPO-2017/12-0081</v>
          </cell>
        </row>
        <row r="17262">
          <cell r="I17262" t="str">
            <v>F</v>
          </cell>
          <cell r="J17262">
            <v>34131.2</v>
          </cell>
          <cell r="K17262">
            <v>36179.07</v>
          </cell>
          <cell r="L17262">
            <v>108537.21</v>
          </cell>
          <cell r="M17262" t="str">
            <v>F</v>
          </cell>
          <cell r="N17262">
            <v>3</v>
          </cell>
        </row>
        <row r="17263">
          <cell r="G17263" t="str">
            <v>PO-2017/11-0076-SHIP</v>
          </cell>
        </row>
        <row r="17263">
          <cell r="I17263" t="str">
            <v>F</v>
          </cell>
          <cell r="J17263">
            <v>0</v>
          </cell>
          <cell r="K17263">
            <v>0</v>
          </cell>
          <cell r="L17263">
            <v>0</v>
          </cell>
          <cell r="M17263" t="str">
            <v>F</v>
          </cell>
          <cell r="N17263">
            <v>3</v>
          </cell>
        </row>
        <row r="17264">
          <cell r="G17264" t="str">
            <v>SPO-2018/01-0010</v>
          </cell>
        </row>
        <row r="17264">
          <cell r="I17264" t="str">
            <v>F</v>
          </cell>
          <cell r="J17264">
            <v>21615.4</v>
          </cell>
          <cell r="K17264">
            <v>22912.32</v>
          </cell>
          <cell r="L17264">
            <v>22912.32</v>
          </cell>
          <cell r="M17264" t="str">
            <v>F</v>
          </cell>
          <cell r="N17264">
            <v>1</v>
          </cell>
        </row>
        <row r="17265">
          <cell r="G17265" t="str">
            <v>GR-2017/11-0019</v>
          </cell>
        </row>
        <row r="17265">
          <cell r="I17265" t="str">
            <v>F</v>
          </cell>
          <cell r="J17265">
            <v>41.79</v>
          </cell>
          <cell r="K17265">
            <v>44.3</v>
          </cell>
          <cell r="L17265">
            <v>44.3</v>
          </cell>
          <cell r="M17265" t="str">
            <v>T</v>
          </cell>
          <cell r="N17265">
            <v>1</v>
          </cell>
        </row>
        <row r="17266">
          <cell r="G17266" t="str">
            <v>GR-2017/11-0018</v>
          </cell>
        </row>
        <row r="17266">
          <cell r="I17266" t="str">
            <v>F</v>
          </cell>
          <cell r="J17266">
            <v>37.47</v>
          </cell>
          <cell r="K17266">
            <v>39.72</v>
          </cell>
          <cell r="L17266">
            <v>39.72</v>
          </cell>
          <cell r="M17266" t="str">
            <v>T</v>
          </cell>
          <cell r="N17266">
            <v>1</v>
          </cell>
        </row>
        <row r="17267">
          <cell r="G17267" t="str">
            <v>GR-2017/11-0039, GR-2017/11-0012</v>
          </cell>
        </row>
        <row r="17267">
          <cell r="I17267" t="str">
            <v>F</v>
          </cell>
          <cell r="J17267">
            <v>251.74</v>
          </cell>
          <cell r="K17267">
            <v>266.84</v>
          </cell>
          <cell r="L17267">
            <v>266.84</v>
          </cell>
          <cell r="M17267" t="str">
            <v>T</v>
          </cell>
          <cell r="N17267">
            <v>1</v>
          </cell>
        </row>
        <row r="17268">
          <cell r="G17268" t="str">
            <v>PO-2017/11-0094-SHIP</v>
          </cell>
        </row>
        <row r="17268">
          <cell r="I17268" t="str">
            <v>F</v>
          </cell>
          <cell r="J17268">
            <v>0</v>
          </cell>
          <cell r="K17268">
            <v>0</v>
          </cell>
          <cell r="L17268">
            <v>0</v>
          </cell>
          <cell r="M17268" t="str">
            <v>F</v>
          </cell>
          <cell r="N17268">
            <v>1</v>
          </cell>
        </row>
        <row r="17269">
          <cell r="G17269" t="str">
            <v>GR-2017/11-0007</v>
          </cell>
        </row>
        <row r="17269">
          <cell r="I17269" t="str">
            <v>F</v>
          </cell>
          <cell r="J17269">
            <v>4835.69</v>
          </cell>
          <cell r="K17269">
            <v>5125.83</v>
          </cell>
          <cell r="L17269">
            <v>5125.83</v>
          </cell>
          <cell r="M17269" t="str">
            <v>T</v>
          </cell>
          <cell r="N17269">
            <v>1</v>
          </cell>
        </row>
        <row r="17270">
          <cell r="G17270" t="str">
            <v>SPO-2018/01-0012, PO-2017/11-0062-SHIP</v>
          </cell>
        </row>
        <row r="17270">
          <cell r="I17270" t="str">
            <v>F</v>
          </cell>
          <cell r="J17270">
            <v>7284</v>
          </cell>
          <cell r="K17270">
            <v>7721.04</v>
          </cell>
          <cell r="L17270">
            <v>7721.04</v>
          </cell>
          <cell r="M17270" t="str">
            <v>F</v>
          </cell>
          <cell r="N17270">
            <v>1</v>
          </cell>
        </row>
        <row r="17271">
          <cell r="G17271" t="str">
            <v>SPO-2017/12-0067</v>
          </cell>
        </row>
        <row r="17271">
          <cell r="I17271" t="str">
            <v>F</v>
          </cell>
          <cell r="J17271">
            <v>6192.6</v>
          </cell>
          <cell r="K17271">
            <v>6564.16</v>
          </cell>
          <cell r="L17271">
            <v>6564.16</v>
          </cell>
          <cell r="M17271" t="str">
            <v>F</v>
          </cell>
          <cell r="N17271">
            <v>1</v>
          </cell>
        </row>
        <row r="17272">
          <cell r="G17272" t="str">
            <v>SPO-2017/12-0106, SPO-2018/01-0068</v>
          </cell>
        </row>
        <row r="17272">
          <cell r="I17272" t="str">
            <v>F</v>
          </cell>
          <cell r="J17272">
            <v>2222.7</v>
          </cell>
          <cell r="K17272">
            <v>2222.7</v>
          </cell>
          <cell r="L17272">
            <v>6668.1</v>
          </cell>
          <cell r="M17272" t="str">
            <v>F</v>
          </cell>
          <cell r="N17272">
            <v>3</v>
          </cell>
        </row>
        <row r="17273">
          <cell r="G17273" t="str">
            <v>SPO-2017/12-0067</v>
          </cell>
        </row>
        <row r="17273">
          <cell r="I17273" t="str">
            <v>F</v>
          </cell>
          <cell r="J17273">
            <v>14440</v>
          </cell>
          <cell r="K17273">
            <v>15306.4</v>
          </cell>
          <cell r="L17273">
            <v>15306.4</v>
          </cell>
          <cell r="M17273" t="str">
            <v>F</v>
          </cell>
          <cell r="N17273">
            <v>1</v>
          </cell>
        </row>
        <row r="17274">
          <cell r="G17274" t="str">
            <v>GR-2017/11-0005</v>
          </cell>
        </row>
        <row r="17274">
          <cell r="I17274" t="str">
            <v>F</v>
          </cell>
          <cell r="J17274">
            <v>3990.56</v>
          </cell>
          <cell r="K17274">
            <v>4229.99</v>
          </cell>
          <cell r="L17274">
            <v>4229.99</v>
          </cell>
          <cell r="M17274" t="str">
            <v>T</v>
          </cell>
          <cell r="N17274">
            <v>1</v>
          </cell>
        </row>
        <row r="17275">
          <cell r="G17275" t="str">
            <v>GR-2017/11-0004</v>
          </cell>
        </row>
        <row r="17275">
          <cell r="I17275" t="str">
            <v>F</v>
          </cell>
          <cell r="J17275">
            <v>5145.92</v>
          </cell>
          <cell r="K17275">
            <v>5454.68</v>
          </cell>
          <cell r="L17275">
            <v>5454.68</v>
          </cell>
          <cell r="M17275" t="str">
            <v>T</v>
          </cell>
          <cell r="N17275">
            <v>1</v>
          </cell>
        </row>
        <row r="17276">
          <cell r="G17276" t="str">
            <v>GR-2017/11-0003</v>
          </cell>
        </row>
        <row r="17276">
          <cell r="I17276" t="str">
            <v>F</v>
          </cell>
          <cell r="J17276">
            <v>2011.26</v>
          </cell>
          <cell r="K17276">
            <v>2131.94</v>
          </cell>
          <cell r="L17276">
            <v>2131.94</v>
          </cell>
          <cell r="M17276" t="str">
            <v>T</v>
          </cell>
          <cell r="N17276">
            <v>1</v>
          </cell>
        </row>
        <row r="17277">
          <cell r="I17277" t="str">
            <v>T</v>
          </cell>
          <cell r="J17277">
            <v>52784.44</v>
          </cell>
          <cell r="K17277">
            <v>55951.51</v>
          </cell>
          <cell r="L17277">
            <v>167854.53</v>
          </cell>
          <cell r="M17277" t="str">
            <v>F</v>
          </cell>
          <cell r="N17277">
            <v>3</v>
          </cell>
        </row>
        <row r="17278">
          <cell r="G17278" t="str">
            <v>PO-2017/11-0109-SHIP, SPO-2017/12-0081, SPO-2017/12-0107, SPO-2018/07-0014, SPO-2018/07-0015, SPO-2018/03-0094</v>
          </cell>
        </row>
        <row r="17278">
          <cell r="I17278" t="str">
            <v>F</v>
          </cell>
          <cell r="J17278">
            <v>57486.84</v>
          </cell>
          <cell r="K17278">
            <v>60936.05</v>
          </cell>
          <cell r="L17278">
            <v>182808.15</v>
          </cell>
          <cell r="M17278" t="str">
            <v>F</v>
          </cell>
          <cell r="N17278">
            <v>3</v>
          </cell>
        </row>
        <row r="17279">
          <cell r="G17279" t="str">
            <v>PO-2017/11-0109-SHIP</v>
          </cell>
        </row>
        <row r="17279">
          <cell r="I17279" t="str">
            <v>F</v>
          </cell>
          <cell r="J17279">
            <v>59367.8</v>
          </cell>
          <cell r="K17279">
            <v>62929.87</v>
          </cell>
          <cell r="L17279">
            <v>188789.61</v>
          </cell>
          <cell r="M17279" t="str">
            <v>F</v>
          </cell>
          <cell r="N17279">
            <v>3</v>
          </cell>
        </row>
        <row r="17280">
          <cell r="G17280" t="str">
            <v>GR-2017/11-0017</v>
          </cell>
        </row>
        <row r="17280">
          <cell r="I17280" t="str">
            <v>F</v>
          </cell>
          <cell r="J17280">
            <v>126.08</v>
          </cell>
          <cell r="K17280">
            <v>133.65</v>
          </cell>
          <cell r="L17280">
            <v>133.65</v>
          </cell>
          <cell r="M17280" t="str">
            <v>T</v>
          </cell>
          <cell r="N17280">
            <v>1</v>
          </cell>
        </row>
        <row r="17281">
          <cell r="I17281" t="str">
            <v>T</v>
          </cell>
          <cell r="J17281">
            <v>0</v>
          </cell>
          <cell r="K17281">
            <v>0</v>
          </cell>
          <cell r="L17281">
            <v>0</v>
          </cell>
          <cell r="M17281" t="str">
            <v>F</v>
          </cell>
          <cell r="N17281">
            <v>1</v>
          </cell>
        </row>
        <row r="17282">
          <cell r="G17282" t="str">
            <v>GR-2017/10-0054, GR-2017/10-0052, GR-2017/10-0055, GR-2017/10-0053</v>
          </cell>
        </row>
        <row r="17282">
          <cell r="I17282" t="str">
            <v>F</v>
          </cell>
          <cell r="J17282">
            <v>3555.51</v>
          </cell>
          <cell r="K17282">
            <v>3768.84</v>
          </cell>
          <cell r="L17282">
            <v>3768.84</v>
          </cell>
          <cell r="M17282" t="str">
            <v>T</v>
          </cell>
          <cell r="N17282">
            <v>1</v>
          </cell>
        </row>
        <row r="17283">
          <cell r="G17283" t="str">
            <v>SPO-2017/12-0126</v>
          </cell>
        </row>
        <row r="17283">
          <cell r="I17283" t="str">
            <v>F</v>
          </cell>
          <cell r="J17283">
            <v>261.17</v>
          </cell>
          <cell r="K17283">
            <v>276.84</v>
          </cell>
          <cell r="L17283">
            <v>276.84</v>
          </cell>
          <cell r="M17283" t="str">
            <v>F</v>
          </cell>
          <cell r="N17283">
            <v>1</v>
          </cell>
        </row>
        <row r="17284">
          <cell r="F17284" t="str">
            <v>CBHU8222304</v>
          </cell>
          <cell r="G17284" t="str">
            <v>GR-2017/11-0061</v>
          </cell>
          <cell r="H17284" t="str">
            <v>201707-S0080, 201708-S0063, 201707-S0031, 201708-S0075, 201708-S0067, 201707-S0054, 201708-S0039, 201708-S0040, 201710-S0059, 201709-S0005, 201706-S0049, 201709-S0031, 201709-S0023, 201708-S0073, 201707-S0015, 201705-S0060</v>
          </cell>
          <cell r="I17284" t="str">
            <v>F</v>
          </cell>
          <cell r="J17284">
            <v>301837.59</v>
          </cell>
          <cell r="K17284">
            <v>319947.85</v>
          </cell>
          <cell r="L17284">
            <v>319947.85</v>
          </cell>
          <cell r="M17284" t="str">
            <v>F</v>
          </cell>
          <cell r="N17284">
            <v>1</v>
          </cell>
        </row>
        <row r="17285">
          <cell r="F17285" t="str">
            <v>CBHU8222304</v>
          </cell>
          <cell r="G17285" t="str">
            <v>GR-2017/11-0062</v>
          </cell>
          <cell r="H17285" t="str">
            <v>201709-S0045, 201611-S0007, 201708-S0010, 201708-S0037, 201708-S0031, 201707-S0033</v>
          </cell>
          <cell r="I17285" t="str">
            <v>F</v>
          </cell>
          <cell r="J17285">
            <v>62685.8</v>
          </cell>
          <cell r="K17285">
            <v>66446.95</v>
          </cell>
          <cell r="L17285">
            <v>66446.95</v>
          </cell>
          <cell r="M17285" t="str">
            <v>F</v>
          </cell>
          <cell r="N17285">
            <v>1</v>
          </cell>
        </row>
        <row r="17286">
          <cell r="F17286" t="str">
            <v>CBHU8222304</v>
          </cell>
          <cell r="G17286" t="str">
            <v>GR-2017/11-0066</v>
          </cell>
          <cell r="H17286" t="str">
            <v>201708-S0009</v>
          </cell>
          <cell r="I17286" t="str">
            <v>F</v>
          </cell>
          <cell r="J17286">
            <v>29046.3</v>
          </cell>
          <cell r="K17286">
            <v>30789.08</v>
          </cell>
          <cell r="L17286">
            <v>30789.08</v>
          </cell>
          <cell r="M17286" t="str">
            <v>F</v>
          </cell>
          <cell r="N17286">
            <v>1</v>
          </cell>
        </row>
        <row r="17287">
          <cell r="F17287" t="str">
            <v>CBHU8222304</v>
          </cell>
          <cell r="G17287" t="str">
            <v>GR-2017/11-0065</v>
          </cell>
          <cell r="H17287" t="str">
            <v>201706-S0057</v>
          </cell>
          <cell r="I17287" t="str">
            <v>F</v>
          </cell>
          <cell r="J17287">
            <v>34215.5</v>
          </cell>
          <cell r="K17287">
            <v>36268.43</v>
          </cell>
          <cell r="L17287">
            <v>36268.43</v>
          </cell>
          <cell r="M17287" t="str">
            <v>F</v>
          </cell>
          <cell r="N17287">
            <v>1</v>
          </cell>
        </row>
        <row r="17288">
          <cell r="F17288" t="str">
            <v>CBHU8222304</v>
          </cell>
          <cell r="G17288" t="str">
            <v>GR-2017/11-0064</v>
          </cell>
          <cell r="H17288" t="str">
            <v>201707-S0092</v>
          </cell>
          <cell r="I17288" t="str">
            <v>F</v>
          </cell>
          <cell r="J17288">
            <v>3034.9</v>
          </cell>
          <cell r="K17288">
            <v>3216.99</v>
          </cell>
          <cell r="L17288">
            <v>3216.99</v>
          </cell>
          <cell r="M17288" t="str">
            <v>F</v>
          </cell>
          <cell r="N17288">
            <v>1</v>
          </cell>
        </row>
        <row r="17289">
          <cell r="F17289" t="str">
            <v>CBHU8222304</v>
          </cell>
          <cell r="G17289" t="str">
            <v>GR-2017/11-0063</v>
          </cell>
          <cell r="H17289" t="str">
            <v>201708-S0011</v>
          </cell>
          <cell r="I17289" t="str">
            <v>F</v>
          </cell>
          <cell r="J17289">
            <v>6614.2</v>
          </cell>
          <cell r="K17289">
            <v>7011.05</v>
          </cell>
          <cell r="L17289">
            <v>7011.05</v>
          </cell>
          <cell r="M17289" t="str">
            <v>F</v>
          </cell>
          <cell r="N17289">
            <v>1</v>
          </cell>
        </row>
        <row r="17290">
          <cell r="G17290" t="str">
            <v>GR-2017/10-0056</v>
          </cell>
        </row>
        <row r="17290">
          <cell r="I17290" t="str">
            <v>F</v>
          </cell>
          <cell r="J17290">
            <v>177</v>
          </cell>
          <cell r="K17290">
            <v>187.62</v>
          </cell>
          <cell r="L17290">
            <v>187.62</v>
          </cell>
          <cell r="M17290" t="str">
            <v>F</v>
          </cell>
          <cell r="N17290">
            <v>1</v>
          </cell>
        </row>
        <row r="17291">
          <cell r="G17291" t="str">
            <v>GR-2017/11-0016</v>
          </cell>
        </row>
        <row r="17291">
          <cell r="I17291" t="str">
            <v>F</v>
          </cell>
          <cell r="J17291">
            <v>20.18</v>
          </cell>
          <cell r="K17291">
            <v>21.39</v>
          </cell>
          <cell r="L17291">
            <v>21.39</v>
          </cell>
          <cell r="M17291" t="str">
            <v>T</v>
          </cell>
          <cell r="N17291">
            <v>1</v>
          </cell>
        </row>
        <row r="17292">
          <cell r="G17292" t="str">
            <v>SPO-2018/03-0079, PO-2017/11-0095-SHIP</v>
          </cell>
        </row>
        <row r="17292">
          <cell r="I17292" t="str">
            <v>F</v>
          </cell>
          <cell r="J17292">
            <v>45124.8</v>
          </cell>
          <cell r="K17292">
            <v>47832.29</v>
          </cell>
          <cell r="L17292">
            <v>47832.29</v>
          </cell>
          <cell r="M17292" t="str">
            <v>F</v>
          </cell>
          <cell r="N17292">
            <v>1</v>
          </cell>
        </row>
        <row r="17293">
          <cell r="G17293" t="str">
            <v>GR-2017/11-0002</v>
          </cell>
        </row>
        <row r="17293">
          <cell r="I17293" t="str">
            <v>F</v>
          </cell>
          <cell r="J17293">
            <v>696.12</v>
          </cell>
          <cell r="K17293">
            <v>737.89</v>
          </cell>
          <cell r="L17293">
            <v>737.89</v>
          </cell>
          <cell r="M17293" t="str">
            <v>T</v>
          </cell>
          <cell r="N17293">
            <v>1</v>
          </cell>
        </row>
        <row r="17294">
          <cell r="G17294" t="str">
            <v>GR-2017/11-0001</v>
          </cell>
        </row>
        <row r="17294">
          <cell r="I17294" t="str">
            <v>F</v>
          </cell>
          <cell r="J17294">
            <v>622.54</v>
          </cell>
          <cell r="K17294">
            <v>659.89</v>
          </cell>
          <cell r="L17294">
            <v>659.89</v>
          </cell>
          <cell r="M17294" t="str">
            <v>T</v>
          </cell>
          <cell r="N17294">
            <v>1</v>
          </cell>
        </row>
        <row r="17295">
          <cell r="F17295" t="str">
            <v>ELING/SO138197</v>
          </cell>
          <cell r="G17295" t="str">
            <v>GR-2017/12-0114</v>
          </cell>
        </row>
        <row r="17295">
          <cell r="I17295" t="str">
            <v>F</v>
          </cell>
          <cell r="J17295">
            <v>1908.16</v>
          </cell>
          <cell r="K17295">
            <v>2022.65</v>
          </cell>
          <cell r="L17295">
            <v>2022.65</v>
          </cell>
          <cell r="M17295" t="str">
            <v>T</v>
          </cell>
          <cell r="N17295">
            <v>1</v>
          </cell>
        </row>
        <row r="17296">
          <cell r="G17296" t="str">
            <v>GR-2017/11-0008</v>
          </cell>
        </row>
        <row r="17296">
          <cell r="I17296" t="str">
            <v>F</v>
          </cell>
          <cell r="J17296">
            <v>524.11</v>
          </cell>
          <cell r="K17296">
            <v>555.56</v>
          </cell>
          <cell r="L17296">
            <v>555.56</v>
          </cell>
          <cell r="M17296" t="str">
            <v>T</v>
          </cell>
          <cell r="N17296">
            <v>1</v>
          </cell>
        </row>
        <row r="17297">
          <cell r="G17297" t="str">
            <v>PO-2017/11-0064-SHIP</v>
          </cell>
        </row>
        <row r="17297">
          <cell r="I17297" t="str">
            <v>F</v>
          </cell>
          <cell r="J17297">
            <v>424.8</v>
          </cell>
          <cell r="K17297">
            <v>450.29</v>
          </cell>
          <cell r="L17297">
            <v>450.29</v>
          </cell>
          <cell r="M17297" t="str">
            <v>F</v>
          </cell>
          <cell r="N17297">
            <v>1</v>
          </cell>
        </row>
        <row r="17298">
          <cell r="I17298" t="str">
            <v>T</v>
          </cell>
          <cell r="J17298">
            <v>0</v>
          </cell>
          <cell r="K17298">
            <v>0</v>
          </cell>
          <cell r="L17298">
            <v>0</v>
          </cell>
          <cell r="M17298" t="str">
            <v>T</v>
          </cell>
          <cell r="N17298">
            <v>1</v>
          </cell>
        </row>
        <row r="17299">
          <cell r="G17299" t="str">
            <v>GR-2017/11-0021</v>
          </cell>
        </row>
        <row r="17299">
          <cell r="I17299" t="str">
            <v>F</v>
          </cell>
          <cell r="J17299">
            <v>251.11</v>
          </cell>
          <cell r="K17299">
            <v>266.18</v>
          </cell>
          <cell r="L17299">
            <v>266.18</v>
          </cell>
          <cell r="M17299" t="str">
            <v>T</v>
          </cell>
          <cell r="N17299">
            <v>1</v>
          </cell>
        </row>
        <row r="17300">
          <cell r="G17300" t="str">
            <v>GR-2017/10-0049</v>
          </cell>
        </row>
        <row r="17300">
          <cell r="I17300" t="str">
            <v>F</v>
          </cell>
          <cell r="J17300">
            <v>136.89</v>
          </cell>
          <cell r="K17300">
            <v>145.1</v>
          </cell>
          <cell r="L17300">
            <v>145.1</v>
          </cell>
          <cell r="M17300" t="str">
            <v>T</v>
          </cell>
          <cell r="N17300">
            <v>1</v>
          </cell>
        </row>
        <row r="17301">
          <cell r="G17301" t="str">
            <v>SPO-2017/12-0048</v>
          </cell>
        </row>
        <row r="17301">
          <cell r="I17301" t="str">
            <v>F</v>
          </cell>
          <cell r="J17301">
            <v>7679.5</v>
          </cell>
          <cell r="K17301">
            <v>8140.27</v>
          </cell>
          <cell r="L17301">
            <v>8140.27</v>
          </cell>
          <cell r="M17301" t="str">
            <v>F</v>
          </cell>
          <cell r="N17301">
            <v>1</v>
          </cell>
        </row>
        <row r="17302">
          <cell r="G17302" t="str">
            <v>SPO-2018/02-0012</v>
          </cell>
        </row>
        <row r="17302">
          <cell r="I17302" t="str">
            <v>F</v>
          </cell>
          <cell r="J17302">
            <v>1463.5</v>
          </cell>
          <cell r="K17302">
            <v>1463.5</v>
          </cell>
          <cell r="L17302">
            <v>4390.5</v>
          </cell>
          <cell r="M17302" t="str">
            <v>F</v>
          </cell>
          <cell r="N17302">
            <v>3</v>
          </cell>
        </row>
        <row r="17303">
          <cell r="G17303" t="str">
            <v>SPO-2017/11-0127, SPO-2017/12-0044</v>
          </cell>
        </row>
        <row r="17303">
          <cell r="I17303" t="str">
            <v>F</v>
          </cell>
          <cell r="J17303">
            <v>8719.86</v>
          </cell>
          <cell r="K17303">
            <v>9243.05</v>
          </cell>
          <cell r="L17303">
            <v>9243.05</v>
          </cell>
          <cell r="M17303" t="str">
            <v>F</v>
          </cell>
          <cell r="N17303">
            <v>1</v>
          </cell>
        </row>
        <row r="17304">
          <cell r="G17304" t="str">
            <v>SPO-2017/12-0036</v>
          </cell>
        </row>
        <row r="17304">
          <cell r="I17304" t="str">
            <v>F</v>
          </cell>
          <cell r="J17304">
            <v>14035.7</v>
          </cell>
          <cell r="K17304">
            <v>14877.84</v>
          </cell>
          <cell r="L17304">
            <v>14877.84</v>
          </cell>
          <cell r="M17304" t="str">
            <v>F</v>
          </cell>
          <cell r="N17304">
            <v>1</v>
          </cell>
        </row>
        <row r="17305">
          <cell r="G17305" t="str">
            <v>PO-2017/11-0079-SHIP</v>
          </cell>
        </row>
        <row r="17305">
          <cell r="I17305" t="str">
            <v>F</v>
          </cell>
          <cell r="J17305">
            <v>786.4</v>
          </cell>
          <cell r="K17305">
            <v>786.4</v>
          </cell>
          <cell r="L17305">
            <v>2359.2</v>
          </cell>
          <cell r="M17305" t="str">
            <v>F</v>
          </cell>
          <cell r="N17305">
            <v>3</v>
          </cell>
        </row>
        <row r="17306">
          <cell r="G17306" t="str">
            <v>SPO-2017/12-0106</v>
          </cell>
        </row>
        <row r="17306">
          <cell r="I17306" t="str">
            <v>F</v>
          </cell>
          <cell r="J17306">
            <v>3968.15</v>
          </cell>
          <cell r="K17306">
            <v>3968.15</v>
          </cell>
          <cell r="L17306">
            <v>11904.45</v>
          </cell>
          <cell r="M17306" t="str">
            <v>F</v>
          </cell>
          <cell r="N17306">
            <v>3</v>
          </cell>
        </row>
        <row r="17307">
          <cell r="F17307" t="str">
            <v>BMOU4810275</v>
          </cell>
          <cell r="G17307" t="str">
            <v>GR-2017/10-0040</v>
          </cell>
          <cell r="H17307" t="str">
            <v>201708-S0053</v>
          </cell>
          <cell r="I17307" t="str">
            <v>F</v>
          </cell>
          <cell r="J17307">
            <v>9093.15</v>
          </cell>
          <cell r="K17307">
            <v>9638.74</v>
          </cell>
          <cell r="L17307">
            <v>9638.74</v>
          </cell>
          <cell r="M17307" t="str">
            <v>F</v>
          </cell>
          <cell r="N17307">
            <v>1</v>
          </cell>
        </row>
        <row r="17308">
          <cell r="F17308" t="str">
            <v>BMOU4810275</v>
          </cell>
          <cell r="G17308" t="str">
            <v>GR-2017/10-0039</v>
          </cell>
          <cell r="H17308" t="str">
            <v>201708-S0029, 201708-S0035</v>
          </cell>
          <cell r="I17308" t="str">
            <v>F</v>
          </cell>
          <cell r="J17308">
            <v>29251.5</v>
          </cell>
          <cell r="K17308">
            <v>31006.59</v>
          </cell>
          <cell r="L17308">
            <v>31006.59</v>
          </cell>
          <cell r="M17308" t="str">
            <v>F</v>
          </cell>
          <cell r="N17308">
            <v>1</v>
          </cell>
        </row>
        <row r="17309">
          <cell r="F17309" t="str">
            <v>BMOU4810275</v>
          </cell>
          <cell r="G17309" t="str">
            <v>GR-2017/10-0038</v>
          </cell>
          <cell r="H17309" t="str">
            <v>201707-S0070</v>
          </cell>
          <cell r="I17309" t="str">
            <v>F</v>
          </cell>
          <cell r="J17309">
            <v>31353.84</v>
          </cell>
          <cell r="K17309">
            <v>33235.07</v>
          </cell>
          <cell r="L17309">
            <v>33235.07</v>
          </cell>
          <cell r="M17309" t="str">
            <v>F</v>
          </cell>
          <cell r="N17309">
            <v>1</v>
          </cell>
        </row>
        <row r="17310">
          <cell r="F17310" t="str">
            <v>BMOU4810275</v>
          </cell>
          <cell r="G17310" t="str">
            <v>GR-2017/10-0036</v>
          </cell>
          <cell r="H17310" t="str">
            <v>201707-S0059</v>
          </cell>
          <cell r="I17310" t="str">
            <v>F</v>
          </cell>
          <cell r="J17310">
            <v>35447.6</v>
          </cell>
          <cell r="K17310">
            <v>37574.46</v>
          </cell>
          <cell r="L17310">
            <v>37574.46</v>
          </cell>
          <cell r="M17310" t="str">
            <v>F</v>
          </cell>
          <cell r="N17310">
            <v>1</v>
          </cell>
        </row>
        <row r="17311">
          <cell r="F17311" t="str">
            <v>BMOU4810275</v>
          </cell>
          <cell r="G17311" t="str">
            <v>GR-2017/10-0037</v>
          </cell>
          <cell r="H17311" t="str">
            <v>201708-S0069, 201709-S0041, 201708-S0051, 201708-S0050, 201709-S0001</v>
          </cell>
          <cell r="I17311" t="str">
            <v>F</v>
          </cell>
          <cell r="J17311">
            <v>7423.34</v>
          </cell>
          <cell r="K17311">
            <v>7868.74</v>
          </cell>
          <cell r="L17311">
            <v>7868.74</v>
          </cell>
          <cell r="M17311" t="str">
            <v>F</v>
          </cell>
          <cell r="N17311">
            <v>1</v>
          </cell>
        </row>
        <row r="17312">
          <cell r="F17312" t="str">
            <v>BMOU4810275</v>
          </cell>
          <cell r="G17312" t="str">
            <v>GR-2017/10-0034</v>
          </cell>
          <cell r="H17312" t="str">
            <v>201708-S0074</v>
          </cell>
          <cell r="I17312" t="str">
            <v>F</v>
          </cell>
          <cell r="J17312">
            <v>42482.4</v>
          </cell>
          <cell r="K17312">
            <v>45031.34</v>
          </cell>
          <cell r="L17312">
            <v>45031.34</v>
          </cell>
          <cell r="M17312" t="str">
            <v>F</v>
          </cell>
          <cell r="N17312">
            <v>1</v>
          </cell>
        </row>
        <row r="17313">
          <cell r="F17313" t="str">
            <v>BMOU4810275</v>
          </cell>
          <cell r="G17313" t="str">
            <v>GR-2017/10-0035</v>
          </cell>
          <cell r="H17313" t="str">
            <v>201707-S0077, 201708-S0024, 201708-S0018, 201706-S0028</v>
          </cell>
          <cell r="I17313" t="str">
            <v>F</v>
          </cell>
          <cell r="J17313">
            <v>52365.93</v>
          </cell>
          <cell r="K17313">
            <v>55507.89</v>
          </cell>
          <cell r="L17313">
            <v>55507.89</v>
          </cell>
          <cell r="M17313" t="str">
            <v>F</v>
          </cell>
          <cell r="N17313">
            <v>1</v>
          </cell>
        </row>
        <row r="17314">
          <cell r="G17314" t="str">
            <v>SPO-2018/04-0085, PO-2017/11-0122-SHIP, PO-2017/11-0062-SHIP, SPO-2017/12-0035, SPO-2018/01-0012, PO-2017/12-0115, SPO-2018/01-0105</v>
          </cell>
        </row>
        <row r="17314">
          <cell r="I17314" t="str">
            <v>F</v>
          </cell>
          <cell r="J17314">
            <v>132816.3</v>
          </cell>
          <cell r="K17314">
            <v>140785.28</v>
          </cell>
          <cell r="L17314">
            <v>140785.28</v>
          </cell>
          <cell r="M17314" t="str">
            <v>F</v>
          </cell>
          <cell r="N17314">
            <v>1</v>
          </cell>
        </row>
        <row r="17315">
          <cell r="F17315" t="str">
            <v>BMOU4810275</v>
          </cell>
        </row>
        <row r="17315">
          <cell r="I17315" t="str">
            <v>T</v>
          </cell>
          <cell r="J17315">
            <v>52365.93</v>
          </cell>
          <cell r="K17315">
            <v>55507.89</v>
          </cell>
          <cell r="L17315">
            <v>55507.89</v>
          </cell>
          <cell r="M17315" t="str">
            <v>F</v>
          </cell>
          <cell r="N17315">
            <v>1</v>
          </cell>
        </row>
        <row r="17316">
          <cell r="F17316" t="str">
            <v>BMOU4810275</v>
          </cell>
        </row>
        <row r="17316">
          <cell r="I17316" t="str">
            <v>T</v>
          </cell>
          <cell r="J17316">
            <v>42482.4</v>
          </cell>
          <cell r="K17316">
            <v>45031.34</v>
          </cell>
          <cell r="L17316">
            <v>45031.34</v>
          </cell>
          <cell r="M17316" t="str">
            <v>F</v>
          </cell>
          <cell r="N17316">
            <v>1</v>
          </cell>
        </row>
        <row r="17317">
          <cell r="I17317" t="str">
            <v>T</v>
          </cell>
          <cell r="J17317">
            <v>0</v>
          </cell>
          <cell r="K17317">
            <v>0</v>
          </cell>
          <cell r="L17317">
            <v>0</v>
          </cell>
          <cell r="M17317" t="str">
            <v>F</v>
          </cell>
          <cell r="N17317">
            <v>3</v>
          </cell>
        </row>
        <row r="17318">
          <cell r="G17318" t="str">
            <v>GR-2017/10-0053</v>
          </cell>
        </row>
        <row r="17318">
          <cell r="I17318" t="str">
            <v>F</v>
          </cell>
          <cell r="J17318">
            <v>139.28</v>
          </cell>
          <cell r="K17318">
            <v>147.64</v>
          </cell>
          <cell r="L17318">
            <v>147.64</v>
          </cell>
          <cell r="M17318" t="str">
            <v>T</v>
          </cell>
          <cell r="N17318">
            <v>1</v>
          </cell>
        </row>
        <row r="17319">
          <cell r="G17319" t="str">
            <v>GR-2017/10-0053</v>
          </cell>
        </row>
        <row r="17319">
          <cell r="I17319" t="str">
            <v>F</v>
          </cell>
          <cell r="J17319">
            <v>148.72</v>
          </cell>
          <cell r="K17319">
            <v>157.64</v>
          </cell>
          <cell r="L17319">
            <v>157.64</v>
          </cell>
          <cell r="M17319" t="str">
            <v>T</v>
          </cell>
          <cell r="N17319">
            <v>1</v>
          </cell>
        </row>
        <row r="17320">
          <cell r="G17320" t="str">
            <v>GR-2017/10-0033</v>
          </cell>
        </row>
        <row r="17320">
          <cell r="I17320" t="str">
            <v>F</v>
          </cell>
          <cell r="J17320">
            <v>10.61</v>
          </cell>
          <cell r="K17320">
            <v>11.25</v>
          </cell>
          <cell r="L17320">
            <v>11.25</v>
          </cell>
          <cell r="M17320" t="str">
            <v>T</v>
          </cell>
          <cell r="N17320">
            <v>1</v>
          </cell>
        </row>
        <row r="17321">
          <cell r="G17321" t="str">
            <v>PO-2017/11-0108-SHIP, PO-2017/11-0037-SHIP</v>
          </cell>
        </row>
        <row r="17321">
          <cell r="I17321" t="str">
            <v>F</v>
          </cell>
          <cell r="J17321">
            <v>0</v>
          </cell>
          <cell r="K17321">
            <v>0</v>
          </cell>
          <cell r="L17321">
            <v>0</v>
          </cell>
          <cell r="M17321" t="str">
            <v>F</v>
          </cell>
          <cell r="N17321">
            <v>3</v>
          </cell>
        </row>
        <row r="17322">
          <cell r="G17322" t="str">
            <v>GR-2017/10-0030, GR-2017/10-0032</v>
          </cell>
        </row>
        <row r="17322">
          <cell r="I17322" t="str">
            <v>F</v>
          </cell>
          <cell r="J17322">
            <v>2567.66</v>
          </cell>
          <cell r="K17322">
            <v>2721.72</v>
          </cell>
          <cell r="L17322">
            <v>2721.72</v>
          </cell>
          <cell r="M17322" t="str">
            <v>T</v>
          </cell>
          <cell r="N17322">
            <v>1</v>
          </cell>
        </row>
        <row r="17323">
          <cell r="G17323" t="str">
            <v>PO-2017/11-0076-SHIP</v>
          </cell>
        </row>
        <row r="17323">
          <cell r="I17323" t="str">
            <v>F</v>
          </cell>
          <cell r="J17323">
            <v>1527.6</v>
          </cell>
          <cell r="K17323">
            <v>1527.6</v>
          </cell>
          <cell r="L17323">
            <v>4582.8</v>
          </cell>
          <cell r="M17323" t="str">
            <v>F</v>
          </cell>
          <cell r="N17323">
            <v>3</v>
          </cell>
        </row>
        <row r="17324">
          <cell r="G17324" t="str">
            <v>PO-2017/11-0037-SHIP, XP-000030</v>
          </cell>
        </row>
        <row r="17324">
          <cell r="I17324" t="str">
            <v>F</v>
          </cell>
          <cell r="J17324">
            <v>0</v>
          </cell>
          <cell r="K17324">
            <v>0</v>
          </cell>
          <cell r="L17324">
            <v>0</v>
          </cell>
          <cell r="M17324" t="str">
            <v>F</v>
          </cell>
          <cell r="N17324">
            <v>3</v>
          </cell>
        </row>
        <row r="17325">
          <cell r="F17325" t="str">
            <v>OLD PRICE</v>
          </cell>
          <cell r="G17325" t="str">
            <v>SPO-2017/12-0127, SPO-2017/12-0072, XP-000042</v>
          </cell>
        </row>
        <row r="17325">
          <cell r="I17325" t="str">
            <v>F</v>
          </cell>
          <cell r="J17325">
            <v>165639.5</v>
          </cell>
          <cell r="K17325">
            <v>175577.87</v>
          </cell>
          <cell r="L17325">
            <v>175577.87</v>
          </cell>
          <cell r="M17325" t="str">
            <v>F</v>
          </cell>
          <cell r="N17325">
            <v>1</v>
          </cell>
        </row>
        <row r="17326">
          <cell r="G17326" t="str">
            <v>GR-2017/10-0053</v>
          </cell>
        </row>
        <row r="17326">
          <cell r="I17326" t="str">
            <v>F</v>
          </cell>
          <cell r="J17326">
            <v>406.6</v>
          </cell>
          <cell r="K17326">
            <v>431</v>
          </cell>
          <cell r="L17326">
            <v>431</v>
          </cell>
          <cell r="M17326" t="str">
            <v>T</v>
          </cell>
          <cell r="N17326">
            <v>1</v>
          </cell>
        </row>
        <row r="17327">
          <cell r="G17327" t="str">
            <v>SPO-2018/05-0020</v>
          </cell>
        </row>
        <row r="17327">
          <cell r="I17327" t="str">
            <v>F</v>
          </cell>
          <cell r="J17327">
            <v>84.84</v>
          </cell>
          <cell r="K17327">
            <v>84.84</v>
          </cell>
          <cell r="L17327">
            <v>254.52</v>
          </cell>
          <cell r="M17327" t="str">
            <v>F</v>
          </cell>
          <cell r="N17327">
            <v>3</v>
          </cell>
        </row>
        <row r="17328">
          <cell r="G17328" t="str">
            <v>GR-2017/10-0053</v>
          </cell>
        </row>
        <row r="17328">
          <cell r="I17328" t="str">
            <v>F</v>
          </cell>
          <cell r="J17328">
            <v>2344.58</v>
          </cell>
          <cell r="K17328">
            <v>2485.25</v>
          </cell>
          <cell r="L17328">
            <v>2485.25</v>
          </cell>
          <cell r="M17328" t="str">
            <v>T</v>
          </cell>
          <cell r="N17328">
            <v>1</v>
          </cell>
        </row>
        <row r="17329">
          <cell r="F17329" t="str">
            <v>BMOU6224566</v>
          </cell>
          <cell r="G17329" t="str">
            <v>GR-2017/11-0056, GR-2018/01-0016, GR-2017/12-0119, GR-2017/12-0054, GR-2018/02-0057, GR-2017/12-0052, GR-2018/01-0015, GR-2018/04-0035</v>
          </cell>
          <cell r="H17329" t="str">
            <v>201710-S0047, 201710-S0005, 201709-S0040, 201708-S0058, 201711-S0094</v>
          </cell>
          <cell r="I17329" t="str">
            <v>F</v>
          </cell>
          <cell r="J17329">
            <v>22282.47</v>
          </cell>
          <cell r="K17329">
            <v>22282.47</v>
          </cell>
          <cell r="L17329">
            <v>66847.41</v>
          </cell>
          <cell r="M17329" t="str">
            <v>F</v>
          </cell>
          <cell r="N17329">
            <v>3</v>
          </cell>
        </row>
        <row r="17330">
          <cell r="F17330" t="str">
            <v>SEGU6150080</v>
          </cell>
          <cell r="G17330" t="str">
            <v>GR-2018/04-0042, GR-2018/01-0014, GR-2018/02-0060, GR-2017/11-0078</v>
          </cell>
          <cell r="H17330" t="str">
            <v>201710-S0050, 201707-S0043</v>
          </cell>
          <cell r="I17330" t="str">
            <v>F</v>
          </cell>
          <cell r="J17330">
            <v>24809.88</v>
          </cell>
          <cell r="K17330">
            <v>24809.88</v>
          </cell>
          <cell r="L17330">
            <v>74429.64</v>
          </cell>
          <cell r="M17330" t="str">
            <v>F</v>
          </cell>
          <cell r="N17330">
            <v>3</v>
          </cell>
        </row>
        <row r="17331">
          <cell r="G17331" t="str">
            <v>SPO-2018/01-0012</v>
          </cell>
        </row>
        <row r="17331">
          <cell r="I17331" t="str">
            <v>F</v>
          </cell>
          <cell r="J17331">
            <v>70941.8</v>
          </cell>
          <cell r="K17331">
            <v>75198.31</v>
          </cell>
          <cell r="L17331">
            <v>75198.31</v>
          </cell>
          <cell r="M17331" t="str">
            <v>F</v>
          </cell>
          <cell r="N17331">
            <v>1</v>
          </cell>
        </row>
        <row r="17332">
          <cell r="F17332" t="str">
            <v>PROJECT PRICE</v>
          </cell>
          <cell r="G17332" t="str">
            <v>SPO-2017/12-0048, SPO-2018/01-0010</v>
          </cell>
        </row>
        <row r="17332">
          <cell r="I17332" t="str">
            <v>F</v>
          </cell>
          <cell r="J17332">
            <v>33663</v>
          </cell>
          <cell r="K17332">
            <v>35682.78</v>
          </cell>
          <cell r="L17332">
            <v>35682.78</v>
          </cell>
          <cell r="M17332" t="str">
            <v>F</v>
          </cell>
          <cell r="N17332">
            <v>1</v>
          </cell>
        </row>
        <row r="17333">
          <cell r="G17333" t="str">
            <v>GR-2017/10-0053</v>
          </cell>
        </row>
        <row r="17333">
          <cell r="I17333" t="str">
            <v>F</v>
          </cell>
          <cell r="J17333">
            <v>3422.88</v>
          </cell>
          <cell r="K17333">
            <v>3628.25</v>
          </cell>
          <cell r="L17333">
            <v>3628.25</v>
          </cell>
          <cell r="M17333" t="str">
            <v>T</v>
          </cell>
          <cell r="N17333">
            <v>1</v>
          </cell>
        </row>
        <row r="17334">
          <cell r="G17334" t="str">
            <v>GR-2017/10-0052</v>
          </cell>
        </row>
        <row r="17334">
          <cell r="I17334" t="str">
            <v>F</v>
          </cell>
          <cell r="J17334">
            <v>475.58</v>
          </cell>
          <cell r="K17334">
            <v>504.12</v>
          </cell>
          <cell r="L17334">
            <v>504.12</v>
          </cell>
          <cell r="M17334" t="str">
            <v>T</v>
          </cell>
          <cell r="N17334">
            <v>1</v>
          </cell>
        </row>
        <row r="17335">
          <cell r="G17335" t="str">
            <v>PO-2017/11-0079-SHIP</v>
          </cell>
        </row>
        <row r="17335">
          <cell r="I17335" t="str">
            <v>F</v>
          </cell>
          <cell r="J17335">
            <v>476.7</v>
          </cell>
          <cell r="K17335">
            <v>476.7</v>
          </cell>
          <cell r="L17335">
            <v>1430.1</v>
          </cell>
          <cell r="M17335" t="str">
            <v>F</v>
          </cell>
          <cell r="N17335">
            <v>3</v>
          </cell>
        </row>
        <row r="17336">
          <cell r="G17336" t="str">
            <v>GR-2017/10-0052</v>
          </cell>
        </row>
        <row r="17336">
          <cell r="I17336" t="str">
            <v>F</v>
          </cell>
          <cell r="J17336">
            <v>213.04</v>
          </cell>
          <cell r="K17336">
            <v>225.82</v>
          </cell>
          <cell r="L17336">
            <v>225.82</v>
          </cell>
          <cell r="M17336" t="str">
            <v>T</v>
          </cell>
          <cell r="N17336">
            <v>1</v>
          </cell>
        </row>
        <row r="17337">
          <cell r="G17337" t="str">
            <v>GR-2017/11-0027</v>
          </cell>
        </row>
        <row r="17337">
          <cell r="I17337" t="str">
            <v>F</v>
          </cell>
          <cell r="J17337">
            <v>3087</v>
          </cell>
          <cell r="K17337">
            <v>3272.22</v>
          </cell>
          <cell r="L17337">
            <v>3272.22</v>
          </cell>
          <cell r="M17337" t="str">
            <v>T</v>
          </cell>
          <cell r="N17337">
            <v>1</v>
          </cell>
        </row>
        <row r="17338">
          <cell r="G17338" t="str">
            <v>GR-2017/10-0052</v>
          </cell>
        </row>
        <row r="17338">
          <cell r="I17338" t="str">
            <v>F</v>
          </cell>
          <cell r="J17338">
            <v>214.77</v>
          </cell>
          <cell r="K17338">
            <v>227.66</v>
          </cell>
          <cell r="L17338">
            <v>227.66</v>
          </cell>
          <cell r="M17338" t="str">
            <v>T</v>
          </cell>
          <cell r="N17338">
            <v>1</v>
          </cell>
        </row>
        <row r="17339">
          <cell r="G17339" t="str">
            <v>SPO-2018/02-0035, SPO-2018/07-0005</v>
          </cell>
        </row>
        <row r="17339">
          <cell r="I17339" t="str">
            <v>F</v>
          </cell>
          <cell r="J17339">
            <v>7903.34</v>
          </cell>
          <cell r="K17339">
            <v>7903.34</v>
          </cell>
          <cell r="L17339">
            <v>23710.02</v>
          </cell>
          <cell r="M17339" t="str">
            <v>F</v>
          </cell>
          <cell r="N17339">
            <v>3</v>
          </cell>
        </row>
        <row r="17340">
          <cell r="G17340" t="str">
            <v>GR-2017/10-0052</v>
          </cell>
        </row>
        <row r="17340">
          <cell r="I17340" t="str">
            <v>F</v>
          </cell>
          <cell r="J17340">
            <v>74.94</v>
          </cell>
          <cell r="K17340">
            <v>79.44</v>
          </cell>
          <cell r="L17340">
            <v>79.44</v>
          </cell>
          <cell r="M17340" t="str">
            <v>T</v>
          </cell>
          <cell r="N17340">
            <v>1</v>
          </cell>
        </row>
        <row r="17341">
          <cell r="G17341" t="str">
            <v>GR-2017/10-0052</v>
          </cell>
        </row>
        <row r="17341">
          <cell r="I17341" t="str">
            <v>F</v>
          </cell>
          <cell r="J17341">
            <v>710.29</v>
          </cell>
          <cell r="K17341">
            <v>752.91</v>
          </cell>
          <cell r="L17341">
            <v>752.91</v>
          </cell>
          <cell r="M17341" t="str">
            <v>T</v>
          </cell>
          <cell r="N17341">
            <v>1</v>
          </cell>
        </row>
        <row r="17342">
          <cell r="I17342" t="str">
            <v>T</v>
          </cell>
          <cell r="J17342">
            <v>0</v>
          </cell>
          <cell r="K17342">
            <v>0</v>
          </cell>
          <cell r="L17342">
            <v>0</v>
          </cell>
          <cell r="M17342" t="str">
            <v>F</v>
          </cell>
          <cell r="N17342">
            <v>3</v>
          </cell>
        </row>
        <row r="17343">
          <cell r="G17343" t="str">
            <v>GR-2017/10-0052</v>
          </cell>
        </row>
        <row r="17343">
          <cell r="I17343" t="str">
            <v>F</v>
          </cell>
          <cell r="J17343">
            <v>354.51</v>
          </cell>
          <cell r="K17343">
            <v>375.78</v>
          </cell>
          <cell r="L17343">
            <v>375.78</v>
          </cell>
          <cell r="M17343" t="str">
            <v>T</v>
          </cell>
          <cell r="N17343">
            <v>1</v>
          </cell>
        </row>
        <row r="17344">
          <cell r="F17344" t="str">
            <v>DFSU7525205</v>
          </cell>
          <cell r="G17344" t="str">
            <v>GR-2017/11-0006</v>
          </cell>
          <cell r="H17344" t="str">
            <v>201709-S0014, 201709-S0036</v>
          </cell>
          <cell r="I17344" t="str">
            <v>F</v>
          </cell>
          <cell r="J17344">
            <v>25541.42</v>
          </cell>
          <cell r="K17344">
            <v>27073.9</v>
          </cell>
          <cell r="L17344">
            <v>27073.9</v>
          </cell>
          <cell r="M17344" t="str">
            <v>T</v>
          </cell>
          <cell r="N17344">
            <v>1</v>
          </cell>
        </row>
        <row r="17345">
          <cell r="F17345" t="str">
            <v>DFSU7525205</v>
          </cell>
        </row>
        <row r="17345">
          <cell r="I17345" t="str">
            <v>T</v>
          </cell>
          <cell r="J17345">
            <v>6069.08</v>
          </cell>
          <cell r="K17345">
            <v>6069.08</v>
          </cell>
          <cell r="L17345">
            <v>18207.24</v>
          </cell>
          <cell r="M17345" t="str">
            <v>F</v>
          </cell>
          <cell r="N17345">
            <v>3</v>
          </cell>
        </row>
        <row r="17346">
          <cell r="G17346" t="str">
            <v>PO-2017/11-0074-SHIP</v>
          </cell>
        </row>
        <row r="17346">
          <cell r="I17346" t="str">
            <v>F</v>
          </cell>
          <cell r="J17346">
            <v>531</v>
          </cell>
          <cell r="K17346">
            <v>562.86</v>
          </cell>
          <cell r="L17346">
            <v>562.86</v>
          </cell>
          <cell r="M17346" t="str">
            <v>F</v>
          </cell>
          <cell r="N17346">
            <v>1</v>
          </cell>
        </row>
        <row r="17347">
          <cell r="G17347" t="str">
            <v>GR-2017/10-0032</v>
          </cell>
        </row>
        <row r="17347">
          <cell r="I17347" t="str">
            <v>F</v>
          </cell>
          <cell r="J17347">
            <v>139.2</v>
          </cell>
          <cell r="K17347">
            <v>147.55</v>
          </cell>
          <cell r="L17347">
            <v>147.55</v>
          </cell>
          <cell r="M17347" t="str">
            <v>T</v>
          </cell>
          <cell r="N17347">
            <v>1</v>
          </cell>
        </row>
        <row r="17348">
          <cell r="G17348" t="str">
            <v>GR-2017/10-0032</v>
          </cell>
        </row>
        <row r="17348">
          <cell r="I17348" t="str">
            <v>F</v>
          </cell>
          <cell r="J17348">
            <v>343</v>
          </cell>
          <cell r="K17348">
            <v>363.58</v>
          </cell>
          <cell r="L17348">
            <v>363.58</v>
          </cell>
          <cell r="M17348" t="str">
            <v>T</v>
          </cell>
          <cell r="N17348">
            <v>1</v>
          </cell>
        </row>
        <row r="17349">
          <cell r="G17349" t="str">
            <v>PO-2017/11-0063-SHIP, SPO-2018/01-0011</v>
          </cell>
        </row>
        <row r="17349">
          <cell r="I17349" t="str">
            <v>F</v>
          </cell>
          <cell r="J17349">
            <v>13989.6</v>
          </cell>
          <cell r="K17349">
            <v>14828.98</v>
          </cell>
          <cell r="L17349">
            <v>14828.98</v>
          </cell>
          <cell r="M17349" t="str">
            <v>F</v>
          </cell>
          <cell r="N17349">
            <v>1</v>
          </cell>
        </row>
        <row r="17350">
          <cell r="G17350" t="str">
            <v>SPO-2017/11-0127, PO-2017/11-0070-SHIP</v>
          </cell>
        </row>
        <row r="17350">
          <cell r="I17350" t="str">
            <v>F</v>
          </cell>
          <cell r="J17350">
            <v>15849.16</v>
          </cell>
          <cell r="K17350">
            <v>16800.11</v>
          </cell>
          <cell r="L17350">
            <v>16800.11</v>
          </cell>
          <cell r="M17350" t="str">
            <v>F</v>
          </cell>
          <cell r="N17350">
            <v>1</v>
          </cell>
        </row>
        <row r="17351">
          <cell r="G17351" t="str">
            <v>PO-2017/11-0124-SHIP</v>
          </cell>
        </row>
        <row r="17351">
          <cell r="I17351" t="str">
            <v>F</v>
          </cell>
          <cell r="J17351">
            <v>796.4</v>
          </cell>
          <cell r="K17351">
            <v>844.18</v>
          </cell>
          <cell r="L17351">
            <v>844.18</v>
          </cell>
          <cell r="M17351" t="str">
            <v>F</v>
          </cell>
          <cell r="N17351">
            <v>1</v>
          </cell>
        </row>
        <row r="17352">
          <cell r="G17352" t="str">
            <v>SPO-2017/12-0048</v>
          </cell>
        </row>
        <row r="17352">
          <cell r="I17352" t="str">
            <v>F</v>
          </cell>
          <cell r="J17352">
            <v>13955</v>
          </cell>
          <cell r="K17352">
            <v>14792.3</v>
          </cell>
          <cell r="L17352">
            <v>14792.3</v>
          </cell>
          <cell r="M17352" t="str">
            <v>F</v>
          </cell>
          <cell r="N17352">
            <v>1</v>
          </cell>
        </row>
        <row r="17353">
          <cell r="G17353" t="str">
            <v>PO-2017/10-0100-SHIP</v>
          </cell>
        </row>
        <row r="17353">
          <cell r="I17353" t="str">
            <v>F</v>
          </cell>
          <cell r="J17353">
            <v>386.85</v>
          </cell>
          <cell r="K17353">
            <v>410.06</v>
          </cell>
          <cell r="L17353">
            <v>410.06</v>
          </cell>
          <cell r="M17353" t="str">
            <v>F</v>
          </cell>
          <cell r="N17353">
            <v>1</v>
          </cell>
        </row>
        <row r="17354">
          <cell r="G17354" t="str">
            <v>SPO-2017/12-0068</v>
          </cell>
        </row>
        <row r="17354">
          <cell r="I17354" t="str">
            <v>F</v>
          </cell>
          <cell r="J17354">
            <v>5798.7</v>
          </cell>
          <cell r="K17354">
            <v>6146.62</v>
          </cell>
          <cell r="L17354">
            <v>6146.62</v>
          </cell>
          <cell r="M17354" t="str">
            <v>F</v>
          </cell>
          <cell r="N17354">
            <v>1</v>
          </cell>
        </row>
        <row r="17355">
          <cell r="I17355" t="str">
            <v>T</v>
          </cell>
          <cell r="J17355">
            <v>5798.7</v>
          </cell>
          <cell r="K17355">
            <v>5798.7</v>
          </cell>
          <cell r="L17355">
            <v>17396.1</v>
          </cell>
          <cell r="M17355" t="str">
            <v>F</v>
          </cell>
          <cell r="N17355">
            <v>3</v>
          </cell>
        </row>
        <row r="17356">
          <cell r="G17356" t="str">
            <v>SPO-2017/12-0072, SPO-2018/01-0120, XP-000042</v>
          </cell>
        </row>
        <row r="17356">
          <cell r="I17356" t="str">
            <v>F</v>
          </cell>
          <cell r="J17356">
            <v>14525.7</v>
          </cell>
          <cell r="K17356">
            <v>15397.24</v>
          </cell>
          <cell r="L17356">
            <v>15397.24</v>
          </cell>
          <cell r="M17356" t="str">
            <v>F</v>
          </cell>
          <cell r="N17356">
            <v>1</v>
          </cell>
        </row>
        <row r="17357">
          <cell r="G17357" t="str">
            <v>GR-2017/10-0031</v>
          </cell>
        </row>
        <row r="17357">
          <cell r="I17357" t="str">
            <v>F</v>
          </cell>
          <cell r="J17357">
            <v>1255.57</v>
          </cell>
          <cell r="K17357">
            <v>1330.9</v>
          </cell>
          <cell r="L17357">
            <v>1330.9</v>
          </cell>
          <cell r="M17357" t="str">
            <v>T</v>
          </cell>
          <cell r="N17357">
            <v>1</v>
          </cell>
        </row>
        <row r="17358">
          <cell r="G17358" t="str">
            <v>GR-2017/10-0052</v>
          </cell>
        </row>
        <row r="17358">
          <cell r="I17358" t="str">
            <v>F</v>
          </cell>
          <cell r="J17358">
            <v>37.47</v>
          </cell>
          <cell r="K17358">
            <v>39.72</v>
          </cell>
          <cell r="L17358">
            <v>39.72</v>
          </cell>
          <cell r="M17358" t="str">
            <v>T</v>
          </cell>
          <cell r="N17358">
            <v>1</v>
          </cell>
        </row>
        <row r="17359">
          <cell r="G17359" t="str">
            <v>GR-2017/11-0123, GR-2017/11-0122</v>
          </cell>
        </row>
        <row r="17359">
          <cell r="I17359" t="str">
            <v>F</v>
          </cell>
          <cell r="J17359">
            <v>2516.05</v>
          </cell>
          <cell r="K17359">
            <v>2667.01</v>
          </cell>
          <cell r="L17359">
            <v>2667.01</v>
          </cell>
          <cell r="M17359" t="str">
            <v>F</v>
          </cell>
          <cell r="N17359">
            <v>1</v>
          </cell>
        </row>
        <row r="17360">
          <cell r="G17360" t="str">
            <v>GR-2017/10-0025</v>
          </cell>
        </row>
        <row r="17360">
          <cell r="I17360" t="str">
            <v>F</v>
          </cell>
          <cell r="J17360">
            <v>326.45</v>
          </cell>
          <cell r="K17360">
            <v>346.04</v>
          </cell>
          <cell r="L17360">
            <v>346.04</v>
          </cell>
          <cell r="M17360" t="str">
            <v>T</v>
          </cell>
          <cell r="N17360">
            <v>1</v>
          </cell>
        </row>
        <row r="17361">
          <cell r="G17361" t="str">
            <v>GR-2017/10-0026</v>
          </cell>
        </row>
        <row r="17361">
          <cell r="I17361" t="str">
            <v>F</v>
          </cell>
          <cell r="J17361">
            <v>1158.04</v>
          </cell>
          <cell r="K17361">
            <v>1227.52</v>
          </cell>
          <cell r="L17361">
            <v>1227.52</v>
          </cell>
          <cell r="M17361" t="str">
            <v>T</v>
          </cell>
          <cell r="N17361">
            <v>1</v>
          </cell>
        </row>
        <row r="17362">
          <cell r="G17362" t="str">
            <v>GR-2017/10-0050</v>
          </cell>
        </row>
        <row r="17362">
          <cell r="I17362" t="str">
            <v>F</v>
          </cell>
          <cell r="J17362">
            <v>1759.9</v>
          </cell>
          <cell r="K17362">
            <v>1865.49</v>
          </cell>
          <cell r="L17362">
            <v>1865.49</v>
          </cell>
          <cell r="M17362" t="str">
            <v>F</v>
          </cell>
          <cell r="N17362">
            <v>1</v>
          </cell>
        </row>
        <row r="17363">
          <cell r="G17363" t="str">
            <v>GR-2017/10-0030</v>
          </cell>
        </row>
        <row r="17363">
          <cell r="I17363" t="str">
            <v>F</v>
          </cell>
          <cell r="J17363">
            <v>278.4</v>
          </cell>
          <cell r="K17363">
            <v>295.1</v>
          </cell>
          <cell r="L17363">
            <v>295.1</v>
          </cell>
          <cell r="M17363" t="str">
            <v>T</v>
          </cell>
          <cell r="N17363">
            <v>1</v>
          </cell>
        </row>
        <row r="17364">
          <cell r="G17364" t="str">
            <v>GR-2017/10-0030</v>
          </cell>
        </row>
        <row r="17364">
          <cell r="I17364" t="str">
            <v>F</v>
          </cell>
          <cell r="J17364">
            <v>2069.26</v>
          </cell>
          <cell r="K17364">
            <v>2193.42</v>
          </cell>
          <cell r="L17364">
            <v>2193.42</v>
          </cell>
          <cell r="M17364" t="str">
            <v>T</v>
          </cell>
          <cell r="N17364">
            <v>1</v>
          </cell>
        </row>
        <row r="17365">
          <cell r="G17365" t="str">
            <v>PO-2017/11-0097-SHIP, SPO-2018/01-0021, SPO-2018/01-0066, SPO-2017/12-0010</v>
          </cell>
        </row>
        <row r="17365">
          <cell r="I17365" t="str">
            <v>F</v>
          </cell>
          <cell r="J17365">
            <v>39478.4</v>
          </cell>
          <cell r="K17365">
            <v>39478.4</v>
          </cell>
          <cell r="L17365">
            <v>118435.2</v>
          </cell>
          <cell r="M17365" t="str">
            <v>F</v>
          </cell>
          <cell r="N17365">
            <v>3</v>
          </cell>
        </row>
        <row r="17366">
          <cell r="G17366" t="str">
            <v>GR-2017/10-0022</v>
          </cell>
        </row>
        <row r="17366">
          <cell r="I17366" t="str">
            <v>F</v>
          </cell>
          <cell r="J17366">
            <v>967.92</v>
          </cell>
          <cell r="K17366">
            <v>1025.99</v>
          </cell>
          <cell r="L17366">
            <v>1025.99</v>
          </cell>
          <cell r="M17366" t="str">
            <v>T</v>
          </cell>
          <cell r="N17366">
            <v>1</v>
          </cell>
        </row>
        <row r="17367">
          <cell r="G17367" t="str">
            <v>PO-2017/11-0011-SHIP</v>
          </cell>
        </row>
        <row r="17367">
          <cell r="I17367" t="str">
            <v>F</v>
          </cell>
          <cell r="J17367">
            <v>579.3</v>
          </cell>
          <cell r="K17367">
            <v>579.3</v>
          </cell>
          <cell r="L17367">
            <v>1737.9</v>
          </cell>
          <cell r="M17367" t="str">
            <v>F</v>
          </cell>
          <cell r="N17367">
            <v>3</v>
          </cell>
        </row>
        <row r="17368">
          <cell r="G17368" t="str">
            <v>GR-2017/10-0026</v>
          </cell>
        </row>
        <row r="17368">
          <cell r="I17368" t="str">
            <v>F</v>
          </cell>
          <cell r="J17368">
            <v>139.28</v>
          </cell>
          <cell r="K17368">
            <v>147.64</v>
          </cell>
          <cell r="L17368">
            <v>147.64</v>
          </cell>
          <cell r="M17368" t="str">
            <v>T</v>
          </cell>
          <cell r="N17368">
            <v>1</v>
          </cell>
        </row>
        <row r="17369">
          <cell r="G17369" t="str">
            <v>GR-2017/10-0026</v>
          </cell>
        </row>
        <row r="17369">
          <cell r="I17369" t="str">
            <v>F</v>
          </cell>
          <cell r="J17369">
            <v>302.64</v>
          </cell>
          <cell r="K17369">
            <v>320.8</v>
          </cell>
          <cell r="L17369">
            <v>320.8</v>
          </cell>
          <cell r="M17369" t="str">
            <v>T</v>
          </cell>
          <cell r="N17369">
            <v>1</v>
          </cell>
        </row>
        <row r="17370">
          <cell r="G17370" t="str">
            <v>GR-2017/10-0026</v>
          </cell>
        </row>
        <row r="17370">
          <cell r="I17370" t="str">
            <v>F</v>
          </cell>
          <cell r="J17370">
            <v>17.15</v>
          </cell>
          <cell r="K17370">
            <v>18.18</v>
          </cell>
          <cell r="L17370">
            <v>18.18</v>
          </cell>
          <cell r="M17370" t="str">
            <v>T</v>
          </cell>
          <cell r="N17370">
            <v>1</v>
          </cell>
        </row>
        <row r="17371">
          <cell r="G17371" t="str">
            <v>GR-2017/10-0025</v>
          </cell>
        </row>
        <row r="17371">
          <cell r="I17371" t="str">
            <v>F</v>
          </cell>
          <cell r="J17371">
            <v>753.34</v>
          </cell>
          <cell r="K17371">
            <v>798.54</v>
          </cell>
          <cell r="L17371">
            <v>798.54</v>
          </cell>
          <cell r="M17371" t="str">
            <v>T</v>
          </cell>
          <cell r="N17371">
            <v>1</v>
          </cell>
        </row>
        <row r="17372">
          <cell r="G17372" t="str">
            <v>GR-2017/10-0025</v>
          </cell>
        </row>
        <row r="17372">
          <cell r="I17372" t="str">
            <v>F</v>
          </cell>
          <cell r="J17372">
            <v>1511.16</v>
          </cell>
          <cell r="K17372">
            <v>1601.83</v>
          </cell>
          <cell r="L17372">
            <v>1601.83</v>
          </cell>
          <cell r="M17372" t="str">
            <v>T</v>
          </cell>
          <cell r="N17372">
            <v>1</v>
          </cell>
        </row>
        <row r="17373">
          <cell r="G17373" t="str">
            <v>PO-2017/10-0071-SHIP</v>
          </cell>
        </row>
        <row r="17373">
          <cell r="I17373" t="str">
            <v>F</v>
          </cell>
          <cell r="J17373">
            <v>1516.86</v>
          </cell>
          <cell r="K17373">
            <v>1516.86</v>
          </cell>
          <cell r="L17373">
            <v>4550.58</v>
          </cell>
          <cell r="M17373" t="str">
            <v>F</v>
          </cell>
          <cell r="N17373">
            <v>3</v>
          </cell>
        </row>
        <row r="17374">
          <cell r="G17374" t="str">
            <v>GR-2017/10-0021</v>
          </cell>
        </row>
        <row r="17374">
          <cell r="I17374" t="str">
            <v>F</v>
          </cell>
          <cell r="J17374">
            <v>11752.35</v>
          </cell>
          <cell r="K17374">
            <v>12457.49</v>
          </cell>
          <cell r="L17374">
            <v>12457.49</v>
          </cell>
          <cell r="M17374" t="str">
            <v>F</v>
          </cell>
          <cell r="N17374">
            <v>1</v>
          </cell>
        </row>
        <row r="17375">
          <cell r="G17375" t="str">
            <v>SPO-2017/12-0066</v>
          </cell>
        </row>
        <row r="17375">
          <cell r="I17375" t="str">
            <v>F</v>
          </cell>
          <cell r="J17375">
            <v>331.59</v>
          </cell>
          <cell r="K17375">
            <v>331.59</v>
          </cell>
          <cell r="L17375">
            <v>994.77</v>
          </cell>
          <cell r="M17375" t="str">
            <v>F</v>
          </cell>
          <cell r="N17375">
            <v>3</v>
          </cell>
        </row>
        <row r="17376">
          <cell r="G17376" t="str">
            <v>PO-2017/11-0079-SHIP</v>
          </cell>
        </row>
        <row r="17376">
          <cell r="I17376" t="str">
            <v>F</v>
          </cell>
          <cell r="J17376">
            <v>0</v>
          </cell>
          <cell r="K17376">
            <v>0</v>
          </cell>
          <cell r="L17376">
            <v>0</v>
          </cell>
          <cell r="M17376" t="str">
            <v>F</v>
          </cell>
          <cell r="N17376">
            <v>3</v>
          </cell>
        </row>
        <row r="17377">
          <cell r="G17377" t="str">
            <v>GR-2017/10-0031</v>
          </cell>
        </row>
        <row r="17377">
          <cell r="I17377" t="str">
            <v>F</v>
          </cell>
          <cell r="J17377">
            <v>843.11</v>
          </cell>
          <cell r="K17377">
            <v>893.7</v>
          </cell>
          <cell r="L17377">
            <v>893.7</v>
          </cell>
          <cell r="M17377" t="str">
            <v>T</v>
          </cell>
          <cell r="N17377">
            <v>1</v>
          </cell>
        </row>
        <row r="17378">
          <cell r="G17378" t="str">
            <v>SPO-2018/06-0018, PO-2017/10-0073-SHIP, SPO-2019/06-0003, PO-2017/11-0076-SHIP, SPO-2018/05-0015, SPO-2018/07-0001, SPO-2018/04-0053, SPO-2018/08-0054, SPO-2018/02-0031</v>
          </cell>
        </row>
        <row r="17378">
          <cell r="I17378" t="str">
            <v>F</v>
          </cell>
          <cell r="J17378">
            <v>21265.64</v>
          </cell>
          <cell r="K17378">
            <v>21265.64</v>
          </cell>
          <cell r="L17378">
            <v>63796.92</v>
          </cell>
          <cell r="M17378" t="str">
            <v>F</v>
          </cell>
          <cell r="N17378">
            <v>3</v>
          </cell>
        </row>
        <row r="17379">
          <cell r="G17379" t="str">
            <v>GR-2017/10-0025</v>
          </cell>
        </row>
        <row r="17379">
          <cell r="I17379" t="str">
            <v>F</v>
          </cell>
          <cell r="J17379">
            <v>271.25</v>
          </cell>
          <cell r="K17379">
            <v>287.52</v>
          </cell>
          <cell r="L17379">
            <v>287.52</v>
          </cell>
          <cell r="M17379" t="str">
            <v>T</v>
          </cell>
          <cell r="N17379">
            <v>1</v>
          </cell>
        </row>
        <row r="17380">
          <cell r="G17380" t="str">
            <v>GR-2017/10-0025</v>
          </cell>
        </row>
        <row r="17380">
          <cell r="I17380" t="str">
            <v>F</v>
          </cell>
          <cell r="J17380">
            <v>32.26</v>
          </cell>
          <cell r="K17380">
            <v>34.2</v>
          </cell>
          <cell r="L17380">
            <v>34.2</v>
          </cell>
          <cell r="M17380" t="str">
            <v>T</v>
          </cell>
          <cell r="N17380">
            <v>1</v>
          </cell>
        </row>
        <row r="17381">
          <cell r="G17381" t="str">
            <v>SPO-2018/01-0009, SPO-2017/12-0039, SPO-2017/12-0044, SPO-2017/12-0069</v>
          </cell>
        </row>
        <row r="17381">
          <cell r="I17381" t="str">
            <v>F</v>
          </cell>
          <cell r="J17381">
            <v>26228.02</v>
          </cell>
          <cell r="K17381">
            <v>27801.7</v>
          </cell>
          <cell r="L17381">
            <v>27801.7</v>
          </cell>
          <cell r="M17381" t="str">
            <v>F</v>
          </cell>
          <cell r="N17381">
            <v>1</v>
          </cell>
        </row>
        <row r="17382">
          <cell r="G17382" t="str">
            <v>SPO-2018/01-0010</v>
          </cell>
        </row>
        <row r="17382">
          <cell r="I17382" t="str">
            <v>F</v>
          </cell>
          <cell r="J17382">
            <v>3799.8</v>
          </cell>
          <cell r="K17382">
            <v>4027.79</v>
          </cell>
          <cell r="L17382">
            <v>4027.79</v>
          </cell>
          <cell r="M17382" t="str">
            <v>F</v>
          </cell>
          <cell r="N17382">
            <v>1</v>
          </cell>
        </row>
        <row r="17383">
          <cell r="G17383" t="str">
            <v>GR-2017/10-0021</v>
          </cell>
        </row>
        <row r="17383">
          <cell r="I17383" t="str">
            <v>F</v>
          </cell>
          <cell r="J17383">
            <v>201.77</v>
          </cell>
          <cell r="K17383">
            <v>213.88</v>
          </cell>
          <cell r="L17383">
            <v>213.88</v>
          </cell>
          <cell r="M17383" t="str">
            <v>T</v>
          </cell>
          <cell r="N17383">
            <v>1</v>
          </cell>
        </row>
        <row r="17384">
          <cell r="G17384" t="str">
            <v>GR-2017/10-0018</v>
          </cell>
        </row>
        <row r="17384">
          <cell r="I17384" t="str">
            <v>F</v>
          </cell>
          <cell r="J17384">
            <v>1035.94</v>
          </cell>
          <cell r="K17384">
            <v>1098.1</v>
          </cell>
          <cell r="L17384">
            <v>1098.1</v>
          </cell>
          <cell r="M17384" t="str">
            <v>T</v>
          </cell>
          <cell r="N17384">
            <v>1</v>
          </cell>
        </row>
        <row r="17385">
          <cell r="G17385" t="str">
            <v>GR-2017/10-0021</v>
          </cell>
        </row>
        <row r="17385">
          <cell r="I17385" t="str">
            <v>F</v>
          </cell>
          <cell r="J17385">
            <v>99.45</v>
          </cell>
          <cell r="K17385">
            <v>105.42</v>
          </cell>
          <cell r="L17385">
            <v>105.42</v>
          </cell>
          <cell r="M17385" t="str">
            <v>T</v>
          </cell>
          <cell r="N17385">
            <v>1</v>
          </cell>
        </row>
        <row r="17386">
          <cell r="G17386" t="str">
            <v>SPO-2018/03-0076, SPO-2018/05-0016, SPO-2018/04-0088, SPO-2017/12-0066</v>
          </cell>
        </row>
        <row r="17386">
          <cell r="I17386" t="str">
            <v>F</v>
          </cell>
          <cell r="J17386">
            <v>30400</v>
          </cell>
          <cell r="K17386">
            <v>30400</v>
          </cell>
          <cell r="L17386">
            <v>91200</v>
          </cell>
          <cell r="M17386" t="str">
            <v>F</v>
          </cell>
          <cell r="N17386">
            <v>3</v>
          </cell>
        </row>
        <row r="17387">
          <cell r="G17387" t="str">
            <v>GR-2017/10-0020</v>
          </cell>
        </row>
        <row r="17387">
          <cell r="I17387" t="str">
            <v>F</v>
          </cell>
          <cell r="J17387">
            <v>1203.5</v>
          </cell>
          <cell r="K17387">
            <v>1275.71</v>
          </cell>
          <cell r="L17387">
            <v>1275.71</v>
          </cell>
          <cell r="M17387" t="str">
            <v>F</v>
          </cell>
          <cell r="N17387">
            <v>1</v>
          </cell>
        </row>
        <row r="17388">
          <cell r="F17388" t="str">
            <v>TGHU6447354</v>
          </cell>
          <cell r="G17388" t="str">
            <v>GR-2017/10-0028</v>
          </cell>
        </row>
        <row r="17388">
          <cell r="I17388" t="str">
            <v>F</v>
          </cell>
          <cell r="J17388">
            <v>17536.03</v>
          </cell>
          <cell r="K17388">
            <v>17536.03</v>
          </cell>
          <cell r="L17388">
            <v>52608.09</v>
          </cell>
          <cell r="M17388" t="str">
            <v>F</v>
          </cell>
          <cell r="N17388">
            <v>3</v>
          </cell>
        </row>
        <row r="17389">
          <cell r="F17389" t="str">
            <v>TGHU6447354</v>
          </cell>
        </row>
        <row r="17389">
          <cell r="I17389" t="str">
            <v>T</v>
          </cell>
          <cell r="J17389">
            <v>22554.99</v>
          </cell>
          <cell r="K17389">
            <v>22554.99</v>
          </cell>
          <cell r="L17389">
            <v>67664.97</v>
          </cell>
          <cell r="M17389" t="str">
            <v>F</v>
          </cell>
          <cell r="N17389">
            <v>3</v>
          </cell>
        </row>
        <row r="17390">
          <cell r="F17390" t="str">
            <v>FCIU9132477</v>
          </cell>
          <cell r="G17390" t="str">
            <v>GR-2017/10-0047</v>
          </cell>
          <cell r="H17390" t="str">
            <v>201708-S0046</v>
          </cell>
          <cell r="I17390" t="str">
            <v>F</v>
          </cell>
          <cell r="J17390">
            <v>9956.7</v>
          </cell>
          <cell r="K17390">
            <v>10554.1</v>
          </cell>
          <cell r="L17390">
            <v>10554.1</v>
          </cell>
          <cell r="M17390" t="str">
            <v>F</v>
          </cell>
          <cell r="N17390">
            <v>1</v>
          </cell>
        </row>
        <row r="17391">
          <cell r="F17391" t="str">
            <v>FCIU9132477</v>
          </cell>
          <cell r="G17391" t="str">
            <v>GR-2017/10-0046</v>
          </cell>
          <cell r="H17391" t="str">
            <v>201708-S0015, 201706-S0008, 201705-S0064, 201707-S0030, 201708-S0028, 201703-S0001</v>
          </cell>
          <cell r="I17391" t="str">
            <v>F</v>
          </cell>
          <cell r="J17391">
            <v>89160.5</v>
          </cell>
          <cell r="K17391">
            <v>94510.13</v>
          </cell>
          <cell r="L17391">
            <v>94510.13</v>
          </cell>
          <cell r="M17391" t="str">
            <v>F</v>
          </cell>
          <cell r="N17391">
            <v>1</v>
          </cell>
        </row>
        <row r="17392">
          <cell r="F17392" t="str">
            <v>FCIU9132477</v>
          </cell>
          <cell r="G17392" t="str">
            <v>GR-2017/10-0045</v>
          </cell>
          <cell r="H17392" t="str">
            <v>201708-S0062</v>
          </cell>
          <cell r="I17392" t="str">
            <v>F</v>
          </cell>
          <cell r="J17392">
            <v>1209.45</v>
          </cell>
          <cell r="K17392">
            <v>1282.02</v>
          </cell>
          <cell r="L17392">
            <v>1282.02</v>
          </cell>
          <cell r="M17392" t="str">
            <v>F</v>
          </cell>
          <cell r="N17392">
            <v>1</v>
          </cell>
        </row>
        <row r="17393">
          <cell r="F17393" t="str">
            <v>FCIU9132477</v>
          </cell>
          <cell r="G17393" t="str">
            <v>GR-2017/10-0044</v>
          </cell>
          <cell r="H17393" t="str">
            <v>201706-S0009, 201708-S0054, 201708-S0031, 201708-S0010, 201707-S0076, 201707-S0033</v>
          </cell>
          <cell r="I17393" t="str">
            <v>F</v>
          </cell>
          <cell r="J17393">
            <v>132429.68</v>
          </cell>
          <cell r="K17393">
            <v>140375.46</v>
          </cell>
          <cell r="L17393">
            <v>140375.46</v>
          </cell>
          <cell r="M17393" t="str">
            <v>F</v>
          </cell>
          <cell r="N17393">
            <v>1</v>
          </cell>
        </row>
        <row r="17394">
          <cell r="F17394" t="str">
            <v>FCIU9132477</v>
          </cell>
        </row>
        <row r="17394">
          <cell r="I17394" t="str">
            <v>T</v>
          </cell>
          <cell r="J17394">
            <v>8726.8</v>
          </cell>
          <cell r="K17394">
            <v>8726.8</v>
          </cell>
          <cell r="L17394">
            <v>8726.8</v>
          </cell>
          <cell r="M17394" t="str">
            <v>F</v>
          </cell>
          <cell r="N17394">
            <v>1</v>
          </cell>
        </row>
        <row r="17395">
          <cell r="F17395" t="str">
            <v>FCIU9132477</v>
          </cell>
          <cell r="G17395" t="str">
            <v>GR-2017/10-0043</v>
          </cell>
          <cell r="H17395" t="str">
            <v>201706-S0006, 201708-S0013, 201707-S0092</v>
          </cell>
          <cell r="I17395" t="str">
            <v>F</v>
          </cell>
          <cell r="J17395">
            <v>8961</v>
          </cell>
          <cell r="K17395">
            <v>9498.66</v>
          </cell>
          <cell r="L17395">
            <v>9498.66</v>
          </cell>
          <cell r="M17395" t="str">
            <v>F</v>
          </cell>
          <cell r="N17395">
            <v>1</v>
          </cell>
        </row>
        <row r="17396">
          <cell r="G17396" t="str">
            <v>GR-2017/10-0021</v>
          </cell>
        </row>
        <row r="17396">
          <cell r="I17396" t="str">
            <v>F</v>
          </cell>
          <cell r="J17396">
            <v>51.48</v>
          </cell>
          <cell r="K17396">
            <v>54.57</v>
          </cell>
          <cell r="L17396">
            <v>54.57</v>
          </cell>
          <cell r="M17396" t="str">
            <v>T</v>
          </cell>
          <cell r="N17396">
            <v>1</v>
          </cell>
        </row>
        <row r="17397">
          <cell r="G17397" t="str">
            <v>PO-2017/11-0011-SHIP</v>
          </cell>
        </row>
        <row r="17397">
          <cell r="I17397" t="str">
            <v>F</v>
          </cell>
          <cell r="J17397">
            <v>2452.8</v>
          </cell>
          <cell r="K17397">
            <v>2452.8</v>
          </cell>
          <cell r="L17397">
            <v>7358.4</v>
          </cell>
          <cell r="M17397" t="str">
            <v>F</v>
          </cell>
          <cell r="N17397">
            <v>3</v>
          </cell>
        </row>
        <row r="17398">
          <cell r="F17398" t="str">
            <v>FCIU9132477</v>
          </cell>
          <cell r="G17398" t="str">
            <v>GR-2017/10-0042</v>
          </cell>
          <cell r="H17398" t="str">
            <v>201709-S0005, 201707-S0015, 201707-S0061, 201707-S0056, 201709-S0023, 201708-S0017, 201707-S0048, 201707-S0031, 201708-S0039, 201707-S0054</v>
          </cell>
          <cell r="I17398" t="str">
            <v>F</v>
          </cell>
          <cell r="J17398">
            <v>115554.05</v>
          </cell>
          <cell r="K17398">
            <v>122487.29</v>
          </cell>
          <cell r="L17398">
            <v>122487.29</v>
          </cell>
          <cell r="M17398" t="str">
            <v>F</v>
          </cell>
          <cell r="N17398">
            <v>1</v>
          </cell>
        </row>
        <row r="17399">
          <cell r="F17399" t="str">
            <v>FCIU9132477</v>
          </cell>
          <cell r="G17399" t="str">
            <v>GR-2017/10-0041</v>
          </cell>
          <cell r="H17399" t="str">
            <v>201707-S0074, 201708-S0034</v>
          </cell>
          <cell r="I17399" t="str">
            <v>F</v>
          </cell>
          <cell r="J17399">
            <v>14811.6</v>
          </cell>
          <cell r="K17399">
            <v>15700.3</v>
          </cell>
          <cell r="L17399">
            <v>15700.3</v>
          </cell>
          <cell r="M17399" t="str">
            <v>F</v>
          </cell>
          <cell r="N17399">
            <v>1</v>
          </cell>
        </row>
        <row r="17400">
          <cell r="G17400" t="str">
            <v>GR-2017/10-0018</v>
          </cell>
        </row>
        <row r="17400">
          <cell r="I17400" t="str">
            <v>F</v>
          </cell>
          <cell r="J17400">
            <v>100.89</v>
          </cell>
          <cell r="K17400">
            <v>106.94</v>
          </cell>
          <cell r="L17400">
            <v>106.94</v>
          </cell>
          <cell r="M17400" t="str">
            <v>T</v>
          </cell>
          <cell r="N17400">
            <v>1</v>
          </cell>
        </row>
        <row r="17401">
          <cell r="G17401" t="str">
            <v>SPO-2018/01-0044</v>
          </cell>
        </row>
        <row r="17401">
          <cell r="I17401" t="str">
            <v>F</v>
          </cell>
          <cell r="J17401">
            <v>9480</v>
          </cell>
          <cell r="K17401">
            <v>10048.8</v>
          </cell>
          <cell r="L17401">
            <v>10048.8</v>
          </cell>
          <cell r="M17401" t="str">
            <v>F</v>
          </cell>
          <cell r="N17401">
            <v>1</v>
          </cell>
        </row>
        <row r="17402">
          <cell r="G17402" t="str">
            <v>SPO-2018/01-0059</v>
          </cell>
        </row>
        <row r="17402">
          <cell r="I17402" t="str">
            <v>F</v>
          </cell>
          <cell r="J17402">
            <v>2038.5</v>
          </cell>
          <cell r="K17402">
            <v>2038.5</v>
          </cell>
          <cell r="L17402">
            <v>6115.5</v>
          </cell>
          <cell r="M17402" t="str">
            <v>F</v>
          </cell>
          <cell r="N17402">
            <v>3</v>
          </cell>
        </row>
        <row r="17403">
          <cell r="G17403" t="str">
            <v>GR-2017/10-0018</v>
          </cell>
        </row>
        <row r="17403">
          <cell r="I17403" t="str">
            <v>F</v>
          </cell>
          <cell r="J17403">
            <v>125.56</v>
          </cell>
          <cell r="K17403">
            <v>133.09</v>
          </cell>
          <cell r="L17403">
            <v>133.09</v>
          </cell>
          <cell r="M17403" t="str">
            <v>T</v>
          </cell>
          <cell r="N17403">
            <v>1</v>
          </cell>
        </row>
        <row r="17404">
          <cell r="G17404" t="str">
            <v>PO-2017/11-0069-SHIP</v>
          </cell>
        </row>
        <row r="17404">
          <cell r="I17404" t="str">
            <v>F</v>
          </cell>
          <cell r="J17404">
            <v>2730.48</v>
          </cell>
          <cell r="K17404">
            <v>2894.31</v>
          </cell>
          <cell r="L17404">
            <v>2894.31</v>
          </cell>
          <cell r="M17404" t="str">
            <v>F</v>
          </cell>
          <cell r="N17404">
            <v>1</v>
          </cell>
        </row>
        <row r="17405">
          <cell r="G17405" t="str">
            <v>SPO-2018/03-0071, SPO-2017/12-0040, PO-2017/11-0038-SHIP, SPO-2017/12-0071</v>
          </cell>
        </row>
        <row r="17405">
          <cell r="I17405" t="str">
            <v>F</v>
          </cell>
          <cell r="J17405">
            <v>99513</v>
          </cell>
          <cell r="K17405">
            <v>105483.78</v>
          </cell>
          <cell r="L17405">
            <v>105483.78</v>
          </cell>
          <cell r="M17405" t="str">
            <v>F</v>
          </cell>
          <cell r="N17405">
            <v>1</v>
          </cell>
        </row>
        <row r="17406">
          <cell r="G17406" t="str">
            <v>GR-2017/10-0018</v>
          </cell>
        </row>
        <row r="17406">
          <cell r="I17406" t="str">
            <v>F</v>
          </cell>
          <cell r="J17406">
            <v>556.79</v>
          </cell>
          <cell r="K17406">
            <v>590.2</v>
          </cell>
          <cell r="L17406">
            <v>590.2</v>
          </cell>
          <cell r="M17406" t="str">
            <v>T</v>
          </cell>
          <cell r="N17406">
            <v>1</v>
          </cell>
        </row>
        <row r="17407">
          <cell r="G17407" t="str">
            <v>GR-2017/10-0017</v>
          </cell>
        </row>
        <row r="17407">
          <cell r="I17407" t="str">
            <v>F</v>
          </cell>
          <cell r="J17407">
            <v>2071.89</v>
          </cell>
          <cell r="K17407">
            <v>2196.2</v>
          </cell>
          <cell r="L17407">
            <v>2196.2</v>
          </cell>
          <cell r="M17407" t="str">
            <v>T</v>
          </cell>
          <cell r="N17407">
            <v>1</v>
          </cell>
        </row>
        <row r="17408">
          <cell r="G17408" t="str">
            <v>SPO-2017/11-0127</v>
          </cell>
        </row>
        <row r="17408">
          <cell r="I17408" t="str">
            <v>F</v>
          </cell>
          <cell r="J17408">
            <v>3958.5</v>
          </cell>
          <cell r="K17408">
            <v>4196.01</v>
          </cell>
          <cell r="L17408">
            <v>4196.01</v>
          </cell>
          <cell r="M17408" t="str">
            <v>F</v>
          </cell>
          <cell r="N17408">
            <v>1</v>
          </cell>
        </row>
        <row r="17409">
          <cell r="I17409" t="str">
            <v>T</v>
          </cell>
          <cell r="J17409">
            <v>82637</v>
          </cell>
          <cell r="K17409">
            <v>82637</v>
          </cell>
          <cell r="L17409">
            <v>247911</v>
          </cell>
          <cell r="M17409" t="str">
            <v>F</v>
          </cell>
          <cell r="N17409">
            <v>3</v>
          </cell>
        </row>
        <row r="17410">
          <cell r="G17410" t="str">
            <v>SPO-2017/12-0070</v>
          </cell>
        </row>
        <row r="17410">
          <cell r="I17410" t="str">
            <v>F</v>
          </cell>
          <cell r="J17410">
            <v>11650</v>
          </cell>
          <cell r="K17410">
            <v>12349</v>
          </cell>
          <cell r="L17410">
            <v>12349</v>
          </cell>
          <cell r="M17410" t="str">
            <v>F</v>
          </cell>
          <cell r="N17410">
            <v>1</v>
          </cell>
        </row>
        <row r="17411">
          <cell r="G17411" t="str">
            <v>SPO-2018/01-0010, SPO-2017/12-0070</v>
          </cell>
        </row>
        <row r="17411">
          <cell r="I17411" t="str">
            <v>F</v>
          </cell>
          <cell r="J17411">
            <v>21100</v>
          </cell>
          <cell r="K17411">
            <v>22366</v>
          </cell>
          <cell r="L17411">
            <v>22366</v>
          </cell>
          <cell r="M17411" t="str">
            <v>F</v>
          </cell>
          <cell r="N17411">
            <v>1</v>
          </cell>
        </row>
        <row r="17412">
          <cell r="I17412" t="str">
            <v>T</v>
          </cell>
          <cell r="J17412">
            <v>16170</v>
          </cell>
          <cell r="K17412">
            <v>17140.2</v>
          </cell>
          <cell r="L17412">
            <v>17140.2</v>
          </cell>
          <cell r="M17412" t="str">
            <v>F</v>
          </cell>
          <cell r="N17412">
            <v>1</v>
          </cell>
        </row>
        <row r="17413">
          <cell r="G17413" t="str">
            <v>GR-2017/10-0017</v>
          </cell>
        </row>
        <row r="17413">
          <cell r="I17413" t="str">
            <v>F</v>
          </cell>
          <cell r="J17413">
            <v>605.28</v>
          </cell>
          <cell r="K17413">
            <v>641.6</v>
          </cell>
          <cell r="L17413">
            <v>641.6</v>
          </cell>
          <cell r="M17413" t="str">
            <v>T</v>
          </cell>
          <cell r="N17413">
            <v>1</v>
          </cell>
        </row>
        <row r="17414">
          <cell r="G17414" t="str">
            <v>GR-2017/10-0017</v>
          </cell>
        </row>
        <row r="17414">
          <cell r="I17414" t="str">
            <v>F</v>
          </cell>
          <cell r="J17414">
            <v>251.11</v>
          </cell>
          <cell r="K17414">
            <v>266.18</v>
          </cell>
          <cell r="L17414">
            <v>266.18</v>
          </cell>
          <cell r="M17414" t="str">
            <v>T</v>
          </cell>
          <cell r="N17414">
            <v>1</v>
          </cell>
        </row>
        <row r="17415">
          <cell r="F17415" t="str">
            <v>NEW MODEL</v>
          </cell>
          <cell r="G17415" t="str">
            <v>SPO-2017/12-0113, SPO-2018/12-0011</v>
          </cell>
        </row>
        <row r="17415">
          <cell r="I17415" t="str">
            <v>F</v>
          </cell>
          <cell r="J17415">
            <v>3994.5</v>
          </cell>
          <cell r="K17415">
            <v>3994.5</v>
          </cell>
          <cell r="L17415">
            <v>11983.5</v>
          </cell>
          <cell r="M17415" t="str">
            <v>F</v>
          </cell>
          <cell r="N17415">
            <v>3</v>
          </cell>
        </row>
        <row r="17416">
          <cell r="G17416" t="str">
            <v>GR-2017/10-0024</v>
          </cell>
        </row>
        <row r="17416">
          <cell r="I17416" t="str">
            <v>F</v>
          </cell>
          <cell r="J17416">
            <v>134.95</v>
          </cell>
          <cell r="K17416">
            <v>143.05</v>
          </cell>
          <cell r="L17416">
            <v>143.05</v>
          </cell>
          <cell r="M17416" t="str">
            <v>F</v>
          </cell>
          <cell r="N17416">
            <v>1</v>
          </cell>
        </row>
        <row r="17417">
          <cell r="F17417" t="str">
            <v>NEW MODEL</v>
          </cell>
          <cell r="G17417" t="str">
            <v>SPO-2017/12-0041, SPO-2017/11-0133, SPO-2018/02-0028</v>
          </cell>
        </row>
        <row r="17417">
          <cell r="I17417" t="str">
            <v>F</v>
          </cell>
          <cell r="J17417">
            <v>72116.1</v>
          </cell>
          <cell r="K17417">
            <v>76443.07</v>
          </cell>
          <cell r="L17417">
            <v>76443.07</v>
          </cell>
          <cell r="M17417" t="str">
            <v>F</v>
          </cell>
          <cell r="N17417">
            <v>1</v>
          </cell>
        </row>
        <row r="17418">
          <cell r="G17418" t="str">
            <v>GR-2017/10-0010</v>
          </cell>
        </row>
        <row r="17418">
          <cell r="I17418" t="str">
            <v>F</v>
          </cell>
          <cell r="J17418">
            <v>2974.64</v>
          </cell>
          <cell r="K17418">
            <v>3153.12</v>
          </cell>
          <cell r="L17418">
            <v>3153.12</v>
          </cell>
          <cell r="M17418" t="str">
            <v>T</v>
          </cell>
          <cell r="N17418">
            <v>1</v>
          </cell>
        </row>
        <row r="17419">
          <cell r="F17419" t="str">
            <v>NEW MODEL</v>
          </cell>
          <cell r="G17419" t="str">
            <v>PO-2017/11-0059-SHIP</v>
          </cell>
        </row>
        <row r="17419">
          <cell r="I17419" t="str">
            <v>F</v>
          </cell>
          <cell r="J17419">
            <v>5690</v>
          </cell>
          <cell r="K17419">
            <v>6031.4</v>
          </cell>
          <cell r="L17419">
            <v>6031.4</v>
          </cell>
          <cell r="M17419" t="str">
            <v>F</v>
          </cell>
          <cell r="N17419">
            <v>1</v>
          </cell>
        </row>
        <row r="17420">
          <cell r="G17420" t="str">
            <v>GR-2017/10-0017</v>
          </cell>
        </row>
        <row r="17420">
          <cell r="I17420" t="str">
            <v>F</v>
          </cell>
          <cell r="J17420">
            <v>544.75</v>
          </cell>
          <cell r="K17420">
            <v>577.44</v>
          </cell>
          <cell r="L17420">
            <v>577.44</v>
          </cell>
          <cell r="M17420" t="str">
            <v>T</v>
          </cell>
          <cell r="N17420">
            <v>1</v>
          </cell>
        </row>
        <row r="17421">
          <cell r="G17421" t="str">
            <v>PO-2017/11-0124-SHIP</v>
          </cell>
        </row>
        <row r="17421">
          <cell r="I17421" t="str">
            <v>F</v>
          </cell>
          <cell r="J17421">
            <v>22018.2</v>
          </cell>
          <cell r="K17421">
            <v>23339.29</v>
          </cell>
          <cell r="L17421">
            <v>23339.29</v>
          </cell>
          <cell r="M17421" t="str">
            <v>F</v>
          </cell>
          <cell r="N17421">
            <v>1</v>
          </cell>
        </row>
        <row r="17422">
          <cell r="G17422" t="str">
            <v>PO-2017/11-0122-SHIP</v>
          </cell>
        </row>
        <row r="17422">
          <cell r="I17422" t="str">
            <v>F</v>
          </cell>
          <cell r="J17422">
            <v>3456</v>
          </cell>
          <cell r="K17422">
            <v>3663.36</v>
          </cell>
          <cell r="L17422">
            <v>3663.36</v>
          </cell>
          <cell r="M17422" t="str">
            <v>F</v>
          </cell>
          <cell r="N17422">
            <v>1</v>
          </cell>
        </row>
        <row r="17423">
          <cell r="G17423" t="str">
            <v>GR-2017/10-0017</v>
          </cell>
        </row>
        <row r="17423">
          <cell r="I17423" t="str">
            <v>F</v>
          </cell>
          <cell r="J17423">
            <v>78.18</v>
          </cell>
          <cell r="K17423">
            <v>82.87</v>
          </cell>
          <cell r="L17423">
            <v>82.87</v>
          </cell>
          <cell r="M17423" t="str">
            <v>T</v>
          </cell>
          <cell r="N17423">
            <v>1</v>
          </cell>
        </row>
        <row r="17424">
          <cell r="G17424" t="str">
            <v>PO-2017/11-0122-SHIP, PO-2017/11-0062-SHIP, SPO-2018/01-0012, SPO-2017/12-0035, PO-2017/12-0115</v>
          </cell>
        </row>
        <row r="17424">
          <cell r="I17424" t="str">
            <v>F</v>
          </cell>
          <cell r="J17424">
            <v>90208.2</v>
          </cell>
          <cell r="K17424">
            <v>95620.69</v>
          </cell>
          <cell r="L17424">
            <v>95620.69</v>
          </cell>
          <cell r="M17424" t="str">
            <v>F</v>
          </cell>
          <cell r="N17424">
            <v>1</v>
          </cell>
        </row>
        <row r="17425">
          <cell r="G17425" t="str">
            <v>SPO-2018/02-0012</v>
          </cell>
        </row>
        <row r="17425">
          <cell r="I17425" t="str">
            <v>F</v>
          </cell>
          <cell r="J17425">
            <v>4190</v>
          </cell>
          <cell r="K17425">
            <v>4190</v>
          </cell>
          <cell r="L17425">
            <v>12570</v>
          </cell>
          <cell r="M17425" t="str">
            <v>F</v>
          </cell>
          <cell r="N17425">
            <v>3</v>
          </cell>
        </row>
        <row r="17426">
          <cell r="G17426" t="str">
            <v>SPO-2017/12-0050</v>
          </cell>
        </row>
        <row r="17426">
          <cell r="I17426" t="str">
            <v>F</v>
          </cell>
          <cell r="J17426">
            <v>10391</v>
          </cell>
          <cell r="K17426">
            <v>11014.46</v>
          </cell>
          <cell r="L17426">
            <v>11014.46</v>
          </cell>
          <cell r="M17426" t="str">
            <v>F</v>
          </cell>
          <cell r="N17426">
            <v>1</v>
          </cell>
        </row>
        <row r="17427">
          <cell r="G17427" t="str">
            <v>GR-2017/10-0057</v>
          </cell>
        </row>
        <row r="17427">
          <cell r="I17427" t="str">
            <v>F</v>
          </cell>
          <cell r="J17427">
            <v>121.28</v>
          </cell>
          <cell r="K17427">
            <v>128.56</v>
          </cell>
          <cell r="L17427">
            <v>128.56</v>
          </cell>
          <cell r="M17427" t="str">
            <v>F</v>
          </cell>
          <cell r="N17427">
            <v>1</v>
          </cell>
        </row>
        <row r="17428">
          <cell r="G17428" t="str">
            <v>GR-2017/10-0051</v>
          </cell>
        </row>
        <row r="17428">
          <cell r="I17428" t="str">
            <v>F</v>
          </cell>
          <cell r="J17428">
            <v>29.4</v>
          </cell>
          <cell r="K17428">
            <v>31.16</v>
          </cell>
          <cell r="L17428">
            <v>31.16</v>
          </cell>
          <cell r="M17428" t="str">
            <v>F</v>
          </cell>
          <cell r="N17428">
            <v>1</v>
          </cell>
        </row>
        <row r="17429">
          <cell r="G17429" t="str">
            <v>PO-2017/11-0065-SHIP</v>
          </cell>
        </row>
        <row r="17429">
          <cell r="I17429" t="str">
            <v>F</v>
          </cell>
          <cell r="J17429">
            <v>3506.1</v>
          </cell>
          <cell r="K17429">
            <v>3716.47</v>
          </cell>
          <cell r="L17429">
            <v>3716.47</v>
          </cell>
          <cell r="M17429" t="str">
            <v>F</v>
          </cell>
          <cell r="N17429">
            <v>1</v>
          </cell>
        </row>
        <row r="17430">
          <cell r="F17430" t="str">
            <v>STOCK ORDER</v>
          </cell>
          <cell r="G17430" t="str">
            <v>PO-2017/11-0015-SHIP, SPO-2018/04-0088, SPO-2018/06-0034</v>
          </cell>
        </row>
        <row r="17430">
          <cell r="I17430" t="str">
            <v>F</v>
          </cell>
          <cell r="J17430">
            <v>1475</v>
          </cell>
          <cell r="K17430">
            <v>1475</v>
          </cell>
          <cell r="L17430">
            <v>4425</v>
          </cell>
          <cell r="M17430" t="str">
            <v>F</v>
          </cell>
          <cell r="N17430">
            <v>3</v>
          </cell>
        </row>
        <row r="17431">
          <cell r="G17431" t="str">
            <v>PO-2017/11-0011-SHIP</v>
          </cell>
        </row>
        <row r="17431">
          <cell r="I17431" t="str">
            <v>F</v>
          </cell>
          <cell r="J17431">
            <v>1227.3</v>
          </cell>
          <cell r="K17431">
            <v>1227.3</v>
          </cell>
          <cell r="L17431">
            <v>3681.9</v>
          </cell>
          <cell r="M17431" t="str">
            <v>F</v>
          </cell>
          <cell r="N17431">
            <v>3</v>
          </cell>
        </row>
        <row r="17432">
          <cell r="G17432" t="str">
            <v>GR-2017/10-0010</v>
          </cell>
        </row>
        <row r="17432">
          <cell r="I17432" t="str">
            <v>F</v>
          </cell>
          <cell r="J17432">
            <v>13.72</v>
          </cell>
          <cell r="K17432">
            <v>14.54</v>
          </cell>
          <cell r="L17432">
            <v>14.54</v>
          </cell>
          <cell r="M17432" t="str">
            <v>T</v>
          </cell>
          <cell r="N17432">
            <v>1</v>
          </cell>
        </row>
        <row r="17433">
          <cell r="G17433" t="str">
            <v>SPO-2017/12-0044, SPO-2017/11-0127, PO-2017/11-0040-SHIP, XP-000035</v>
          </cell>
        </row>
        <row r="17433">
          <cell r="I17433" t="str">
            <v>F</v>
          </cell>
          <cell r="J17433">
            <v>35312.55</v>
          </cell>
          <cell r="K17433">
            <v>37431.3</v>
          </cell>
          <cell r="L17433">
            <v>37431.3</v>
          </cell>
          <cell r="M17433" t="str">
            <v>F</v>
          </cell>
          <cell r="N17433">
            <v>1</v>
          </cell>
        </row>
        <row r="17434">
          <cell r="G17434" t="str">
            <v>GR-2017/10-0010</v>
          </cell>
        </row>
        <row r="17434">
          <cell r="I17434" t="str">
            <v>F</v>
          </cell>
          <cell r="J17434">
            <v>236.04</v>
          </cell>
          <cell r="K17434">
            <v>250.2</v>
          </cell>
          <cell r="L17434">
            <v>250.2</v>
          </cell>
          <cell r="M17434" t="str">
            <v>T</v>
          </cell>
          <cell r="N17434">
            <v>1</v>
          </cell>
        </row>
        <row r="17435">
          <cell r="G17435" t="str">
            <v>GR-2017/10-0010</v>
          </cell>
        </row>
        <row r="17435">
          <cell r="I17435" t="str">
            <v>F</v>
          </cell>
          <cell r="J17435">
            <v>29.86</v>
          </cell>
          <cell r="K17435">
            <v>31.65</v>
          </cell>
          <cell r="L17435">
            <v>31.65</v>
          </cell>
          <cell r="M17435" t="str">
            <v>T</v>
          </cell>
          <cell r="N17435">
            <v>1</v>
          </cell>
        </row>
        <row r="17436">
          <cell r="G17436" t="str">
            <v>GR-2017/10-0012</v>
          </cell>
        </row>
        <row r="17436">
          <cell r="I17436" t="str">
            <v>F</v>
          </cell>
          <cell r="J17436">
            <v>314.33</v>
          </cell>
          <cell r="K17436">
            <v>333.19</v>
          </cell>
          <cell r="L17436">
            <v>333.19</v>
          </cell>
          <cell r="M17436" t="str">
            <v>T</v>
          </cell>
          <cell r="N17436">
            <v>1</v>
          </cell>
        </row>
        <row r="17437">
          <cell r="G17437" t="str">
            <v>GR-2017/10-0012</v>
          </cell>
        </row>
        <row r="17437">
          <cell r="I17437" t="str">
            <v>F</v>
          </cell>
          <cell r="J17437">
            <v>674.53</v>
          </cell>
          <cell r="K17437">
            <v>715</v>
          </cell>
          <cell r="L17437">
            <v>715</v>
          </cell>
          <cell r="M17437" t="str">
            <v>T</v>
          </cell>
          <cell r="N17437">
            <v>1</v>
          </cell>
        </row>
        <row r="17438">
          <cell r="G17438" t="str">
            <v>PO-2017/11-0064-SHIP</v>
          </cell>
        </row>
        <row r="17438">
          <cell r="I17438" t="str">
            <v>F</v>
          </cell>
          <cell r="J17438">
            <v>10108</v>
          </cell>
          <cell r="K17438">
            <v>10714.48</v>
          </cell>
          <cell r="L17438">
            <v>10714.48</v>
          </cell>
          <cell r="M17438" t="str">
            <v>F</v>
          </cell>
          <cell r="N17438">
            <v>1</v>
          </cell>
        </row>
        <row r="17439">
          <cell r="G17439" t="str">
            <v>PO-2017/11-0067-SHIP</v>
          </cell>
        </row>
        <row r="17439">
          <cell r="I17439" t="str">
            <v>F</v>
          </cell>
          <cell r="J17439">
            <v>3073</v>
          </cell>
          <cell r="K17439">
            <v>3073</v>
          </cell>
          <cell r="L17439">
            <v>9219</v>
          </cell>
          <cell r="M17439" t="str">
            <v>F</v>
          </cell>
          <cell r="N17439">
            <v>3</v>
          </cell>
        </row>
        <row r="17440">
          <cell r="G17440" t="str">
            <v>GR-2017/10-0051</v>
          </cell>
        </row>
        <row r="17440">
          <cell r="I17440" t="str">
            <v>F</v>
          </cell>
          <cell r="J17440">
            <v>47.7</v>
          </cell>
          <cell r="K17440">
            <v>50.56</v>
          </cell>
          <cell r="L17440">
            <v>50.56</v>
          </cell>
          <cell r="M17440" t="str">
            <v>F</v>
          </cell>
          <cell r="N17440">
            <v>1</v>
          </cell>
        </row>
        <row r="17441">
          <cell r="G17441" t="str">
            <v>GR-2017/10-0051</v>
          </cell>
        </row>
        <row r="17441">
          <cell r="I17441" t="str">
            <v>F</v>
          </cell>
          <cell r="J17441">
            <v>52.5</v>
          </cell>
          <cell r="K17441">
            <v>55.65</v>
          </cell>
          <cell r="L17441">
            <v>55.65</v>
          </cell>
          <cell r="M17441" t="str">
            <v>F</v>
          </cell>
          <cell r="N17441">
            <v>1</v>
          </cell>
        </row>
        <row r="17442">
          <cell r="G17442" t="str">
            <v>GR-2017/10-0007</v>
          </cell>
        </row>
        <row r="17442">
          <cell r="I17442" t="str">
            <v>F</v>
          </cell>
          <cell r="J17442">
            <v>308</v>
          </cell>
          <cell r="K17442">
            <v>326.48</v>
          </cell>
          <cell r="L17442">
            <v>326.48</v>
          </cell>
          <cell r="M17442" t="str">
            <v>T</v>
          </cell>
          <cell r="N17442">
            <v>1</v>
          </cell>
        </row>
        <row r="17443">
          <cell r="G17443" t="str">
            <v>SPO-2018/02-0012</v>
          </cell>
        </row>
        <row r="17443">
          <cell r="I17443" t="str">
            <v>F</v>
          </cell>
          <cell r="J17443">
            <v>4918.8</v>
          </cell>
          <cell r="K17443">
            <v>4918.8</v>
          </cell>
          <cell r="L17443">
            <v>14756.4</v>
          </cell>
          <cell r="M17443" t="str">
            <v>F</v>
          </cell>
          <cell r="N17443">
            <v>3</v>
          </cell>
        </row>
        <row r="17444">
          <cell r="G17444" t="str">
            <v>GR-2017/10-0007</v>
          </cell>
        </row>
        <row r="17444">
          <cell r="I17444" t="str">
            <v>F</v>
          </cell>
          <cell r="J17444">
            <v>2925.62</v>
          </cell>
          <cell r="K17444">
            <v>3101.16</v>
          </cell>
          <cell r="L17444">
            <v>3101.16</v>
          </cell>
          <cell r="M17444" t="str">
            <v>T</v>
          </cell>
          <cell r="N17444">
            <v>1</v>
          </cell>
        </row>
        <row r="17445">
          <cell r="G17445" t="str">
            <v>GR-2017/10-0007</v>
          </cell>
        </row>
        <row r="17445">
          <cell r="I17445" t="str">
            <v>F</v>
          </cell>
          <cell r="J17445">
            <v>159.97</v>
          </cell>
          <cell r="K17445">
            <v>169.57</v>
          </cell>
          <cell r="L17445">
            <v>169.57</v>
          </cell>
          <cell r="M17445" t="str">
            <v>T</v>
          </cell>
          <cell r="N17445">
            <v>1</v>
          </cell>
        </row>
        <row r="17446">
          <cell r="G17446" t="str">
            <v>GR-2017/10-0007</v>
          </cell>
        </row>
        <row r="17446">
          <cell r="I17446" t="str">
            <v>F</v>
          </cell>
          <cell r="J17446">
            <v>20.1</v>
          </cell>
          <cell r="K17446">
            <v>21.31</v>
          </cell>
          <cell r="L17446">
            <v>21.31</v>
          </cell>
          <cell r="M17446" t="str">
            <v>T</v>
          </cell>
          <cell r="N17446">
            <v>1</v>
          </cell>
        </row>
        <row r="17447">
          <cell r="G17447" t="str">
            <v>GR-2017/10-0006</v>
          </cell>
        </row>
        <row r="17447">
          <cell r="I17447" t="str">
            <v>F</v>
          </cell>
          <cell r="J17447">
            <v>5314.78</v>
          </cell>
          <cell r="K17447">
            <v>5633.67</v>
          </cell>
          <cell r="L17447">
            <v>5633.67</v>
          </cell>
          <cell r="M17447" t="str">
            <v>T</v>
          </cell>
          <cell r="N17447">
            <v>1</v>
          </cell>
        </row>
        <row r="17448">
          <cell r="G17448" t="str">
            <v>PO-2017/11-0128-SHIP</v>
          </cell>
        </row>
        <row r="17448">
          <cell r="I17448" t="str">
            <v>F</v>
          </cell>
          <cell r="J17448">
            <v>918.45</v>
          </cell>
          <cell r="K17448">
            <v>973.56</v>
          </cell>
          <cell r="L17448">
            <v>973.56</v>
          </cell>
          <cell r="M17448" t="str">
            <v>F</v>
          </cell>
          <cell r="N17448">
            <v>1</v>
          </cell>
        </row>
        <row r="17449">
          <cell r="G17449" t="str">
            <v>GR-2017/10-0007</v>
          </cell>
        </row>
        <row r="17449">
          <cell r="I17449" t="str">
            <v>F</v>
          </cell>
          <cell r="J17449">
            <v>12042.39</v>
          </cell>
          <cell r="K17449">
            <v>12764.93</v>
          </cell>
          <cell r="L17449">
            <v>12764.93</v>
          </cell>
          <cell r="M17449" t="str">
            <v>T</v>
          </cell>
          <cell r="N17449">
            <v>1</v>
          </cell>
        </row>
        <row r="17450">
          <cell r="G17450" t="str">
            <v>GR-2017/10-0005</v>
          </cell>
        </row>
        <row r="17450">
          <cell r="I17450" t="str">
            <v>F</v>
          </cell>
          <cell r="J17450">
            <v>555.51</v>
          </cell>
          <cell r="K17450">
            <v>588.84</v>
          </cell>
          <cell r="L17450">
            <v>588.84</v>
          </cell>
          <cell r="M17450" t="str">
            <v>T</v>
          </cell>
          <cell r="N17450">
            <v>1</v>
          </cell>
        </row>
        <row r="17451">
          <cell r="G17451" t="str">
            <v>GR-2017/10-0005</v>
          </cell>
        </row>
        <row r="17451">
          <cell r="I17451" t="str">
            <v>F</v>
          </cell>
          <cell r="J17451">
            <v>527.45</v>
          </cell>
          <cell r="K17451">
            <v>559.1</v>
          </cell>
          <cell r="L17451">
            <v>559.1</v>
          </cell>
          <cell r="M17451" t="str">
            <v>T</v>
          </cell>
          <cell r="N17451">
            <v>1</v>
          </cell>
        </row>
        <row r="17452">
          <cell r="G17452" t="str">
            <v>PO-2017/11-0079-SHIP, SPO-2018/02-0035, PO-2017/11-0011-SHIP, SPO-2017/12-0112, SPO-2018/01-0070</v>
          </cell>
        </row>
        <row r="17452">
          <cell r="I17452" t="str">
            <v>F</v>
          </cell>
          <cell r="J17452">
            <v>15987.95</v>
          </cell>
          <cell r="K17452">
            <v>15987.95</v>
          </cell>
          <cell r="L17452">
            <v>47963.85</v>
          </cell>
          <cell r="M17452" t="str">
            <v>F</v>
          </cell>
          <cell r="N17452">
            <v>3</v>
          </cell>
        </row>
        <row r="17453">
          <cell r="G17453" t="str">
            <v>PO-2017/11-0059-SHIP, SPO-2017/12-0041</v>
          </cell>
        </row>
        <row r="17453">
          <cell r="I17453" t="str">
            <v>F</v>
          </cell>
          <cell r="J17453">
            <v>18960</v>
          </cell>
          <cell r="K17453">
            <v>20097.6</v>
          </cell>
          <cell r="L17453">
            <v>20097.6</v>
          </cell>
          <cell r="M17453" t="str">
            <v>F</v>
          </cell>
          <cell r="N17453">
            <v>1</v>
          </cell>
        </row>
        <row r="17454">
          <cell r="G17454" t="str">
            <v>SPO-2017/12-0046</v>
          </cell>
        </row>
        <row r="17454">
          <cell r="I17454" t="str">
            <v>F</v>
          </cell>
          <cell r="J17454">
            <v>34416</v>
          </cell>
          <cell r="K17454">
            <v>36480.96</v>
          </cell>
          <cell r="L17454">
            <v>36480.96</v>
          </cell>
          <cell r="M17454" t="str">
            <v>F</v>
          </cell>
          <cell r="N17454">
            <v>1</v>
          </cell>
        </row>
        <row r="17455">
          <cell r="G17455" t="str">
            <v>SPO-2018/01-0011, PO-2017/11-0063-SHIP</v>
          </cell>
        </row>
        <row r="17455">
          <cell r="I17455" t="str">
            <v>F</v>
          </cell>
          <cell r="J17455">
            <v>15896.4</v>
          </cell>
          <cell r="K17455">
            <v>16850.18</v>
          </cell>
          <cell r="L17455">
            <v>16850.18</v>
          </cell>
          <cell r="M17455" t="str">
            <v>F</v>
          </cell>
          <cell r="N17455">
            <v>1</v>
          </cell>
        </row>
        <row r="17456">
          <cell r="G17456" t="str">
            <v>SPO-2017/11-0127, SPO-2017/12-0044</v>
          </cell>
        </row>
        <row r="17456">
          <cell r="I17456" t="str">
            <v>F</v>
          </cell>
          <cell r="J17456">
            <v>66432.6</v>
          </cell>
          <cell r="K17456">
            <v>70418.56</v>
          </cell>
          <cell r="L17456">
            <v>70418.56</v>
          </cell>
          <cell r="M17456" t="str">
            <v>F</v>
          </cell>
          <cell r="N17456">
            <v>1</v>
          </cell>
        </row>
        <row r="17457">
          <cell r="G17457" t="str">
            <v>SPO-2018/01-0017, PO-2017/10-0073-SHIP, SPO-2018/02-0031, PO-2017/11-0096-SHIP, PO-2017/11-0097-SHIP, SPO-2018/01-0021, PO-2017/11-0076-SHIP</v>
          </cell>
        </row>
        <row r="17457">
          <cell r="I17457" t="str">
            <v>F</v>
          </cell>
          <cell r="J17457">
            <v>36051.94</v>
          </cell>
          <cell r="K17457">
            <v>36051.94</v>
          </cell>
          <cell r="L17457">
            <v>108155.82</v>
          </cell>
          <cell r="M17457" t="str">
            <v>F</v>
          </cell>
          <cell r="N17457">
            <v>3</v>
          </cell>
        </row>
        <row r="17458">
          <cell r="G17458" t="str">
            <v>SPO-2017/11-0137</v>
          </cell>
        </row>
        <row r="17458">
          <cell r="I17458" t="str">
            <v>F</v>
          </cell>
          <cell r="J17458">
            <v>16034</v>
          </cell>
          <cell r="K17458">
            <v>16996.04</v>
          </cell>
          <cell r="L17458">
            <v>16996.04</v>
          </cell>
          <cell r="M17458" t="str">
            <v>F</v>
          </cell>
          <cell r="N17458">
            <v>1</v>
          </cell>
        </row>
        <row r="17459">
          <cell r="G17459" t="str">
            <v>GR-2017/10-0029, PO-2017/11-0015-SHIP, SPO-2018/03-0075, SPO-2018/08-0052, SPO-2018/06-0034, SPO-2018/01-0086, SPO-2018/04-0088</v>
          </cell>
        </row>
        <row r="17459">
          <cell r="I17459" t="str">
            <v>F</v>
          </cell>
          <cell r="J17459">
            <v>29266</v>
          </cell>
          <cell r="K17459">
            <v>29266</v>
          </cell>
          <cell r="L17459">
            <v>87798</v>
          </cell>
          <cell r="M17459" t="str">
            <v>F</v>
          </cell>
          <cell r="N17459">
            <v>3</v>
          </cell>
        </row>
        <row r="17460">
          <cell r="G17460" t="str">
            <v>SPO-2017/12-0068, PO-2017/11-0065-SHIP</v>
          </cell>
        </row>
        <row r="17460">
          <cell r="I17460" t="str">
            <v>F</v>
          </cell>
          <cell r="J17460">
            <v>15000</v>
          </cell>
          <cell r="K17460">
            <v>15900</v>
          </cell>
          <cell r="L17460">
            <v>15900</v>
          </cell>
          <cell r="M17460" t="str">
            <v>F</v>
          </cell>
          <cell r="N17460">
            <v>1</v>
          </cell>
        </row>
        <row r="17461">
          <cell r="G17461" t="str">
            <v>PO-2017/11-0069-SHIP</v>
          </cell>
        </row>
        <row r="17461">
          <cell r="I17461" t="str">
            <v>F</v>
          </cell>
          <cell r="J17461">
            <v>0</v>
          </cell>
          <cell r="K17461">
            <v>0</v>
          </cell>
          <cell r="L17461">
            <v>0</v>
          </cell>
          <cell r="M17461" t="str">
            <v>F</v>
          </cell>
          <cell r="N17461">
            <v>1</v>
          </cell>
        </row>
        <row r="17462">
          <cell r="G17462" t="str">
            <v>GR-2017/10-0004</v>
          </cell>
        </row>
        <row r="17462">
          <cell r="I17462" t="str">
            <v>F</v>
          </cell>
          <cell r="J17462">
            <v>495.75</v>
          </cell>
          <cell r="K17462">
            <v>525.5</v>
          </cell>
          <cell r="L17462">
            <v>525.5</v>
          </cell>
          <cell r="M17462" t="str">
            <v>T</v>
          </cell>
          <cell r="N17462">
            <v>1</v>
          </cell>
        </row>
        <row r="17463">
          <cell r="G17463" t="str">
            <v>GR-2017/10-0004</v>
          </cell>
        </row>
        <row r="17463">
          <cell r="I17463" t="str">
            <v>F</v>
          </cell>
          <cell r="J17463">
            <v>68.44</v>
          </cell>
          <cell r="K17463">
            <v>72.55</v>
          </cell>
          <cell r="L17463">
            <v>72.55</v>
          </cell>
          <cell r="M17463" t="str">
            <v>T</v>
          </cell>
          <cell r="N17463">
            <v>1</v>
          </cell>
        </row>
        <row r="17464">
          <cell r="G17464" t="str">
            <v>GR-2017/10-0004</v>
          </cell>
        </row>
        <row r="17464">
          <cell r="I17464" t="str">
            <v>F</v>
          </cell>
          <cell r="J17464">
            <v>103.77</v>
          </cell>
          <cell r="K17464">
            <v>110</v>
          </cell>
          <cell r="L17464">
            <v>110</v>
          </cell>
          <cell r="M17464" t="str">
            <v>T</v>
          </cell>
          <cell r="N17464">
            <v>1</v>
          </cell>
        </row>
        <row r="17465">
          <cell r="I17465" t="str">
            <v>T</v>
          </cell>
          <cell r="J17465">
            <v>159</v>
          </cell>
          <cell r="K17465">
            <v>168.54</v>
          </cell>
          <cell r="L17465">
            <v>168.54</v>
          </cell>
          <cell r="M17465" t="str">
            <v>F</v>
          </cell>
          <cell r="N17465">
            <v>1</v>
          </cell>
        </row>
        <row r="17466">
          <cell r="G17466" t="str">
            <v>PO-2017/11-0064-SHIP</v>
          </cell>
        </row>
        <row r="17466">
          <cell r="I17466" t="str">
            <v>F</v>
          </cell>
          <cell r="J17466">
            <v>20400</v>
          </cell>
          <cell r="K17466">
            <v>21624</v>
          </cell>
          <cell r="L17466">
            <v>21624</v>
          </cell>
          <cell r="M17466" t="str">
            <v>F</v>
          </cell>
          <cell r="N17466">
            <v>1</v>
          </cell>
        </row>
        <row r="17467">
          <cell r="G17467" t="str">
            <v>SPO-2017/12-0068</v>
          </cell>
        </row>
        <row r="17467">
          <cell r="I17467" t="str">
            <v>F</v>
          </cell>
          <cell r="J17467">
            <v>10350</v>
          </cell>
          <cell r="K17467">
            <v>10971</v>
          </cell>
          <cell r="L17467">
            <v>10971</v>
          </cell>
          <cell r="M17467" t="str">
            <v>F</v>
          </cell>
          <cell r="N17467">
            <v>1</v>
          </cell>
        </row>
        <row r="17468">
          <cell r="G17468" t="str">
            <v>PO-2017/10-0099-SHIP, SPO-2017/11-0137, PO-2017/11-0090-SHIP</v>
          </cell>
        </row>
        <row r="17468">
          <cell r="I17468" t="str">
            <v>F</v>
          </cell>
          <cell r="J17468">
            <v>63337.5</v>
          </cell>
          <cell r="K17468">
            <v>67137.75</v>
          </cell>
          <cell r="L17468">
            <v>67137.75</v>
          </cell>
          <cell r="M17468" t="str">
            <v>F</v>
          </cell>
          <cell r="N17468">
            <v>1</v>
          </cell>
        </row>
        <row r="17469">
          <cell r="G17469" t="str">
            <v>GR-2017/10-0004</v>
          </cell>
        </row>
        <row r="17469">
          <cell r="I17469" t="str">
            <v>F</v>
          </cell>
          <cell r="J17469">
            <v>2747.75</v>
          </cell>
          <cell r="K17469">
            <v>2912.62</v>
          </cell>
          <cell r="L17469">
            <v>2912.62</v>
          </cell>
          <cell r="M17469" t="str">
            <v>T</v>
          </cell>
          <cell r="N17469">
            <v>1</v>
          </cell>
        </row>
        <row r="17470">
          <cell r="G17470" t="str">
            <v>GR-2017/09-0073</v>
          </cell>
        </row>
        <row r="17470">
          <cell r="I17470" t="str">
            <v>F</v>
          </cell>
          <cell r="J17470">
            <v>139.96</v>
          </cell>
          <cell r="K17470">
            <v>148.36</v>
          </cell>
          <cell r="L17470">
            <v>148.36</v>
          </cell>
          <cell r="M17470" t="str">
            <v>T</v>
          </cell>
          <cell r="N17470">
            <v>1</v>
          </cell>
        </row>
        <row r="17471">
          <cell r="G17471" t="str">
            <v>GR-2017/09-0073</v>
          </cell>
        </row>
        <row r="17471">
          <cell r="I17471" t="str">
            <v>F</v>
          </cell>
          <cell r="J17471">
            <v>1291.88</v>
          </cell>
          <cell r="K17471">
            <v>1369.39</v>
          </cell>
          <cell r="L17471">
            <v>1369.39</v>
          </cell>
          <cell r="M17471" t="str">
            <v>T</v>
          </cell>
          <cell r="N17471">
            <v>1</v>
          </cell>
        </row>
        <row r="17472">
          <cell r="G17472" t="str">
            <v>SPO-2018/01-0010, SPO-2017/12-0048</v>
          </cell>
        </row>
        <row r="17472">
          <cell r="I17472" t="str">
            <v>F</v>
          </cell>
          <cell r="J17472">
            <v>77250</v>
          </cell>
          <cell r="K17472">
            <v>81885</v>
          </cell>
          <cell r="L17472">
            <v>81885</v>
          </cell>
          <cell r="M17472" t="str">
            <v>F</v>
          </cell>
          <cell r="N17472">
            <v>1</v>
          </cell>
        </row>
        <row r="17473">
          <cell r="G17473" t="str">
            <v>SPO-2018/01-0012, SPO-2018/03-0070, SPO-2018/01-0105, SPO-2018/04-0040</v>
          </cell>
        </row>
        <row r="17473">
          <cell r="I17473" t="str">
            <v>F</v>
          </cell>
          <cell r="J17473">
            <v>179655</v>
          </cell>
          <cell r="K17473">
            <v>190434.3</v>
          </cell>
          <cell r="L17473">
            <v>190434.3</v>
          </cell>
          <cell r="M17473" t="str">
            <v>F</v>
          </cell>
          <cell r="N17473">
            <v>1</v>
          </cell>
        </row>
        <row r="17474">
          <cell r="G17474" t="str">
            <v>GR-2017/09-0062</v>
          </cell>
        </row>
        <row r="17474">
          <cell r="I17474" t="str">
            <v>F</v>
          </cell>
          <cell r="J17474">
            <v>3392.72</v>
          </cell>
          <cell r="K17474">
            <v>3596.28</v>
          </cell>
          <cell r="L17474">
            <v>3596.28</v>
          </cell>
          <cell r="M17474" t="str">
            <v>T</v>
          </cell>
          <cell r="N17474">
            <v>1</v>
          </cell>
        </row>
        <row r="17475">
          <cell r="G17475" t="str">
            <v>GR-2017/09-0073</v>
          </cell>
        </row>
        <row r="17475">
          <cell r="I17475" t="str">
            <v>F</v>
          </cell>
          <cell r="J17475">
            <v>1034.72</v>
          </cell>
          <cell r="K17475">
            <v>1096.8</v>
          </cell>
          <cell r="L17475">
            <v>1096.8</v>
          </cell>
          <cell r="M17475" t="str">
            <v>T</v>
          </cell>
          <cell r="N17475">
            <v>1</v>
          </cell>
        </row>
        <row r="17476">
          <cell r="G17476" t="str">
            <v>GR-2017/09-0060</v>
          </cell>
        </row>
        <row r="17476">
          <cell r="I17476" t="str">
            <v>F</v>
          </cell>
          <cell r="J17476">
            <v>2522.81</v>
          </cell>
          <cell r="K17476">
            <v>2674.18</v>
          </cell>
          <cell r="L17476">
            <v>2674.18</v>
          </cell>
          <cell r="M17476" t="str">
            <v>T</v>
          </cell>
          <cell r="N17476">
            <v>1</v>
          </cell>
        </row>
        <row r="17477">
          <cell r="G17477" t="str">
            <v>GR-2017/09-0073</v>
          </cell>
        </row>
        <row r="17477">
          <cell r="I17477" t="str">
            <v>F</v>
          </cell>
          <cell r="J17477">
            <v>518.87</v>
          </cell>
          <cell r="K17477">
            <v>550</v>
          </cell>
          <cell r="L17477">
            <v>550</v>
          </cell>
          <cell r="M17477" t="str">
            <v>T</v>
          </cell>
          <cell r="N17477">
            <v>1</v>
          </cell>
        </row>
        <row r="17478">
          <cell r="G17478" t="str">
            <v>GR-2017/09-0063</v>
          </cell>
        </row>
        <row r="17478">
          <cell r="I17478" t="str">
            <v>F</v>
          </cell>
          <cell r="J17478">
            <v>44.1</v>
          </cell>
          <cell r="K17478">
            <v>46.75</v>
          </cell>
          <cell r="L17478">
            <v>46.75</v>
          </cell>
          <cell r="M17478" t="str">
            <v>T</v>
          </cell>
          <cell r="N17478">
            <v>1</v>
          </cell>
        </row>
        <row r="17479">
          <cell r="G17479" t="str">
            <v>GR-2017/09-0073</v>
          </cell>
        </row>
        <row r="17479">
          <cell r="I17479" t="str">
            <v>F</v>
          </cell>
          <cell r="J17479">
            <v>567.31</v>
          </cell>
          <cell r="K17479">
            <v>601.35</v>
          </cell>
          <cell r="L17479">
            <v>601.35</v>
          </cell>
          <cell r="M17479" t="str">
            <v>T</v>
          </cell>
          <cell r="N17479">
            <v>1</v>
          </cell>
        </row>
        <row r="17480">
          <cell r="G17480" t="str">
            <v>GR-2017/09-0063</v>
          </cell>
        </row>
        <row r="17480">
          <cell r="I17480" t="str">
            <v>F</v>
          </cell>
          <cell r="J17480">
            <v>666.03</v>
          </cell>
          <cell r="K17480">
            <v>705.99</v>
          </cell>
          <cell r="L17480">
            <v>705.99</v>
          </cell>
          <cell r="M17480" t="str">
            <v>T</v>
          </cell>
          <cell r="N17480">
            <v>1</v>
          </cell>
        </row>
        <row r="17481">
          <cell r="I17481" t="str">
            <v>T</v>
          </cell>
          <cell r="J17481">
            <v>56890</v>
          </cell>
          <cell r="K17481">
            <v>60303.4</v>
          </cell>
          <cell r="L17481">
            <v>60303.4</v>
          </cell>
          <cell r="M17481" t="str">
            <v>F</v>
          </cell>
          <cell r="N17481">
            <v>1</v>
          </cell>
        </row>
        <row r="17482">
          <cell r="G17482" t="str">
            <v>PO-2017/10-0081-SHIP</v>
          </cell>
        </row>
        <row r="17482">
          <cell r="I17482" t="str">
            <v>F</v>
          </cell>
          <cell r="J17482">
            <v>2313.36</v>
          </cell>
          <cell r="K17482">
            <v>2452.16</v>
          </cell>
          <cell r="L17482">
            <v>2452.16</v>
          </cell>
          <cell r="M17482" t="str">
            <v>F</v>
          </cell>
          <cell r="N17482">
            <v>1</v>
          </cell>
        </row>
        <row r="17483">
          <cell r="G17483" t="str">
            <v>GR-2017/09-0063</v>
          </cell>
        </row>
        <row r="17483">
          <cell r="I17483" t="str">
            <v>F</v>
          </cell>
          <cell r="J17483">
            <v>187.36</v>
          </cell>
          <cell r="K17483">
            <v>198.6</v>
          </cell>
          <cell r="L17483">
            <v>198.6</v>
          </cell>
          <cell r="M17483" t="str">
            <v>T</v>
          </cell>
          <cell r="N17483">
            <v>1</v>
          </cell>
        </row>
        <row r="17484">
          <cell r="G17484" t="str">
            <v>GR-2017/09-0059</v>
          </cell>
        </row>
        <row r="17484">
          <cell r="I17484" t="str">
            <v>F</v>
          </cell>
          <cell r="J17484">
            <v>284.17</v>
          </cell>
          <cell r="K17484">
            <v>301.22</v>
          </cell>
          <cell r="L17484">
            <v>301.22</v>
          </cell>
          <cell r="M17484" t="str">
            <v>F</v>
          </cell>
          <cell r="N17484">
            <v>1</v>
          </cell>
        </row>
        <row r="17485">
          <cell r="G17485" t="str">
            <v>GR-2017/10-0007</v>
          </cell>
        </row>
        <row r="17485">
          <cell r="I17485" t="str">
            <v>F</v>
          </cell>
          <cell r="J17485">
            <v>410.19</v>
          </cell>
          <cell r="K17485">
            <v>434.8</v>
          </cell>
          <cell r="L17485">
            <v>434.8</v>
          </cell>
          <cell r="M17485" t="str">
            <v>T</v>
          </cell>
          <cell r="N17485">
            <v>1</v>
          </cell>
        </row>
        <row r="17486">
          <cell r="G17486" t="str">
            <v>PO-2017/10-0073-SHIP, SPO-2017/12-0012</v>
          </cell>
        </row>
        <row r="17486">
          <cell r="I17486" t="str">
            <v>F</v>
          </cell>
          <cell r="J17486">
            <v>8759.06</v>
          </cell>
          <cell r="K17486">
            <v>8759.06</v>
          </cell>
          <cell r="L17486">
            <v>26277.18</v>
          </cell>
          <cell r="M17486" t="str">
            <v>F</v>
          </cell>
          <cell r="N17486">
            <v>3</v>
          </cell>
        </row>
        <row r="17487">
          <cell r="G17487" t="str">
            <v>GR-2017/09-0063</v>
          </cell>
        </row>
        <row r="17487">
          <cell r="I17487" t="str">
            <v>F</v>
          </cell>
          <cell r="J17487">
            <v>2551.12</v>
          </cell>
          <cell r="K17487">
            <v>2704.19</v>
          </cell>
          <cell r="L17487">
            <v>2704.19</v>
          </cell>
          <cell r="M17487" t="str">
            <v>T</v>
          </cell>
          <cell r="N17487">
            <v>1</v>
          </cell>
        </row>
        <row r="17488">
          <cell r="G17488" t="str">
            <v>PO-2017/11-0064-SHIP</v>
          </cell>
        </row>
        <row r="17488">
          <cell r="I17488" t="str">
            <v>F</v>
          </cell>
          <cell r="J17488">
            <v>11380</v>
          </cell>
          <cell r="K17488">
            <v>12062.8</v>
          </cell>
          <cell r="L17488">
            <v>12062.8</v>
          </cell>
          <cell r="M17488" t="str">
            <v>F</v>
          </cell>
          <cell r="N17488">
            <v>1</v>
          </cell>
        </row>
        <row r="17489">
          <cell r="G17489" t="str">
            <v>GR-2017/09-0063</v>
          </cell>
        </row>
        <row r="17489">
          <cell r="I17489" t="str">
            <v>F</v>
          </cell>
          <cell r="J17489">
            <v>109.7</v>
          </cell>
          <cell r="K17489">
            <v>116.28</v>
          </cell>
          <cell r="L17489">
            <v>116.28</v>
          </cell>
          <cell r="M17489" t="str">
            <v>T</v>
          </cell>
          <cell r="N17489">
            <v>1</v>
          </cell>
        </row>
        <row r="17490">
          <cell r="I17490" t="str">
            <v>T</v>
          </cell>
          <cell r="J17490">
            <v>47.4</v>
          </cell>
          <cell r="K17490">
            <v>47.4</v>
          </cell>
          <cell r="L17490">
            <v>142.2</v>
          </cell>
          <cell r="M17490" t="str">
            <v>F</v>
          </cell>
          <cell r="N17490">
            <v>3</v>
          </cell>
        </row>
        <row r="17491">
          <cell r="G17491" t="str">
            <v>PO-2017/11-0041-SHIP</v>
          </cell>
        </row>
        <row r="17491">
          <cell r="I17491" t="str">
            <v>F</v>
          </cell>
          <cell r="J17491">
            <v>5916</v>
          </cell>
          <cell r="K17491">
            <v>6270.96</v>
          </cell>
          <cell r="L17491">
            <v>6270.96</v>
          </cell>
          <cell r="M17491" t="str">
            <v>F</v>
          </cell>
          <cell r="N17491">
            <v>1</v>
          </cell>
        </row>
        <row r="17492">
          <cell r="G17492" t="str">
            <v>PO-2017/11-0067-SHIP, PO-2017/10-0062-SHIP, SPO-2017/12-0106</v>
          </cell>
        </row>
        <row r="17492">
          <cell r="I17492" t="str">
            <v>F</v>
          </cell>
          <cell r="J17492">
            <v>9243.16</v>
          </cell>
          <cell r="K17492">
            <v>9243.16</v>
          </cell>
          <cell r="L17492">
            <v>27729.48</v>
          </cell>
          <cell r="M17492" t="str">
            <v>F</v>
          </cell>
          <cell r="N17492">
            <v>3</v>
          </cell>
        </row>
        <row r="17493">
          <cell r="G17493" t="str">
            <v>GR-2017/10-0004</v>
          </cell>
        </row>
        <row r="17493">
          <cell r="I17493" t="str">
            <v>F</v>
          </cell>
          <cell r="J17493">
            <v>7602.79</v>
          </cell>
          <cell r="K17493">
            <v>8058.96</v>
          </cell>
          <cell r="L17493">
            <v>8058.96</v>
          </cell>
          <cell r="M17493" t="str">
            <v>T</v>
          </cell>
          <cell r="N17493">
            <v>1</v>
          </cell>
        </row>
        <row r="17494">
          <cell r="G17494" t="str">
            <v>GR-2017/09-0064</v>
          </cell>
        </row>
        <row r="17494">
          <cell r="I17494" t="str">
            <v>F</v>
          </cell>
          <cell r="J17494">
            <v>58.73</v>
          </cell>
          <cell r="K17494">
            <v>62.25</v>
          </cell>
          <cell r="L17494">
            <v>62.25</v>
          </cell>
          <cell r="M17494" t="str">
            <v>T</v>
          </cell>
          <cell r="N17494">
            <v>1</v>
          </cell>
        </row>
        <row r="17495">
          <cell r="G17495" t="str">
            <v>GR-2017/09-0063</v>
          </cell>
        </row>
        <row r="17495">
          <cell r="I17495" t="str">
            <v>F</v>
          </cell>
          <cell r="J17495">
            <v>3892.77</v>
          </cell>
          <cell r="K17495">
            <v>4126.34</v>
          </cell>
          <cell r="L17495">
            <v>4126.34</v>
          </cell>
          <cell r="M17495" t="str">
            <v>T</v>
          </cell>
          <cell r="N17495">
            <v>1</v>
          </cell>
        </row>
        <row r="17496">
          <cell r="G17496" t="str">
            <v>SPO-2017/11-0133</v>
          </cell>
        </row>
        <row r="17496">
          <cell r="I17496" t="str">
            <v>F</v>
          </cell>
          <cell r="J17496">
            <v>6070</v>
          </cell>
          <cell r="K17496">
            <v>6434.2</v>
          </cell>
          <cell r="L17496">
            <v>6434.2</v>
          </cell>
          <cell r="M17496" t="str">
            <v>F</v>
          </cell>
          <cell r="N17496">
            <v>1</v>
          </cell>
        </row>
        <row r="17497">
          <cell r="G17497" t="str">
            <v>SPO-2017/11-0137</v>
          </cell>
        </row>
        <row r="17497">
          <cell r="I17497" t="str">
            <v>F</v>
          </cell>
          <cell r="J17497">
            <v>9543.6</v>
          </cell>
          <cell r="K17497">
            <v>10116.22</v>
          </cell>
          <cell r="L17497">
            <v>10116.22</v>
          </cell>
          <cell r="M17497" t="str">
            <v>F</v>
          </cell>
          <cell r="N17497">
            <v>1</v>
          </cell>
        </row>
        <row r="17498">
          <cell r="G17498" t="str">
            <v>PO-2017/11-0038-SHIP</v>
          </cell>
        </row>
        <row r="17498">
          <cell r="I17498" t="str">
            <v>F</v>
          </cell>
          <cell r="J17498">
            <v>6804</v>
          </cell>
          <cell r="K17498">
            <v>7212.24</v>
          </cell>
          <cell r="L17498">
            <v>7212.24</v>
          </cell>
          <cell r="M17498" t="str">
            <v>F</v>
          </cell>
          <cell r="N17498">
            <v>1</v>
          </cell>
        </row>
        <row r="17499">
          <cell r="G17499" t="str">
            <v>GR-2017/09-0064</v>
          </cell>
        </row>
        <row r="17499">
          <cell r="I17499" t="str">
            <v>F</v>
          </cell>
          <cell r="J17499">
            <v>1016.13</v>
          </cell>
          <cell r="K17499">
            <v>1077.1</v>
          </cell>
          <cell r="L17499">
            <v>1077.1</v>
          </cell>
          <cell r="M17499" t="str">
            <v>T</v>
          </cell>
          <cell r="N17499">
            <v>1</v>
          </cell>
        </row>
        <row r="17500">
          <cell r="G17500" t="str">
            <v>PO-2017/11-0065-SHIP, SPO-2017/12-0068</v>
          </cell>
        </row>
        <row r="17500">
          <cell r="I17500" t="str">
            <v>F</v>
          </cell>
          <cell r="J17500">
            <v>15522</v>
          </cell>
          <cell r="K17500">
            <v>16453.32</v>
          </cell>
          <cell r="L17500">
            <v>16453.32</v>
          </cell>
          <cell r="M17500" t="str">
            <v>F</v>
          </cell>
          <cell r="N17500">
            <v>1</v>
          </cell>
        </row>
        <row r="17501">
          <cell r="G17501" t="str">
            <v>SPO-2017/11-0127, SPO-2018/01-0009, SPO-2017/12-0044, PO-2017/10-0100-SHIP, XP-000033</v>
          </cell>
        </row>
        <row r="17501">
          <cell r="I17501" t="str">
            <v>F</v>
          </cell>
          <cell r="J17501">
            <v>65672.18</v>
          </cell>
          <cell r="K17501">
            <v>69612.51</v>
          </cell>
          <cell r="L17501">
            <v>69612.51</v>
          </cell>
          <cell r="M17501" t="str">
            <v>F</v>
          </cell>
          <cell r="N17501">
            <v>1</v>
          </cell>
        </row>
        <row r="17502">
          <cell r="G17502" t="str">
            <v>SPO-2018/01-0119</v>
          </cell>
        </row>
        <row r="17502">
          <cell r="I17502" t="str">
            <v>F</v>
          </cell>
          <cell r="J17502">
            <v>3428.2</v>
          </cell>
          <cell r="K17502">
            <v>3633.89</v>
          </cell>
          <cell r="L17502">
            <v>3633.89</v>
          </cell>
          <cell r="M17502" t="str">
            <v>F</v>
          </cell>
          <cell r="N17502">
            <v>1</v>
          </cell>
        </row>
        <row r="17503">
          <cell r="G17503" t="str">
            <v>SPO-2018/01-0040</v>
          </cell>
        </row>
        <row r="17503">
          <cell r="I17503" t="str">
            <v>F</v>
          </cell>
          <cell r="J17503">
            <v>2078.2</v>
          </cell>
          <cell r="K17503">
            <v>2202.89</v>
          </cell>
          <cell r="L17503">
            <v>2202.89</v>
          </cell>
          <cell r="M17503" t="str">
            <v>F</v>
          </cell>
          <cell r="N17503">
            <v>1</v>
          </cell>
        </row>
        <row r="17504">
          <cell r="G17504" t="str">
            <v>GR-2017/09-0056</v>
          </cell>
        </row>
        <row r="17504">
          <cell r="I17504" t="str">
            <v>F</v>
          </cell>
          <cell r="J17504">
            <v>1041.51</v>
          </cell>
          <cell r="K17504">
            <v>1104</v>
          </cell>
          <cell r="L17504">
            <v>1104</v>
          </cell>
          <cell r="M17504" t="str">
            <v>T</v>
          </cell>
          <cell r="N17504">
            <v>1</v>
          </cell>
        </row>
        <row r="17505">
          <cell r="G17505" t="str">
            <v>SPO-2018/01-0106</v>
          </cell>
        </row>
        <row r="17505">
          <cell r="I17505" t="str">
            <v>F</v>
          </cell>
          <cell r="J17505">
            <v>21358.6</v>
          </cell>
          <cell r="K17505">
            <v>22640.12</v>
          </cell>
          <cell r="L17505">
            <v>22640.12</v>
          </cell>
          <cell r="M17505" t="str">
            <v>F</v>
          </cell>
          <cell r="N17505">
            <v>1</v>
          </cell>
        </row>
        <row r="17506">
          <cell r="G17506" t="str">
            <v>GR-2017/09-0048</v>
          </cell>
        </row>
        <row r="17506">
          <cell r="I17506" t="str">
            <v>F</v>
          </cell>
          <cell r="J17506">
            <v>3059.89</v>
          </cell>
          <cell r="K17506">
            <v>3243.48</v>
          </cell>
          <cell r="L17506">
            <v>3243.48</v>
          </cell>
          <cell r="M17506" t="str">
            <v>T</v>
          </cell>
          <cell r="N17506">
            <v>1</v>
          </cell>
        </row>
        <row r="17507">
          <cell r="G17507" t="str">
            <v>GR-2017/09-0064</v>
          </cell>
        </row>
        <row r="17507">
          <cell r="I17507" t="str">
            <v>F</v>
          </cell>
          <cell r="J17507">
            <v>211.87</v>
          </cell>
          <cell r="K17507">
            <v>224.58</v>
          </cell>
          <cell r="L17507">
            <v>224.58</v>
          </cell>
          <cell r="M17507" t="str">
            <v>T</v>
          </cell>
          <cell r="N17507">
            <v>1</v>
          </cell>
        </row>
        <row r="17508">
          <cell r="G17508" t="str">
            <v>SPO-2018/02-0012</v>
          </cell>
        </row>
        <row r="17508">
          <cell r="I17508" t="str">
            <v>F</v>
          </cell>
          <cell r="J17508">
            <v>18192.5</v>
          </cell>
          <cell r="K17508">
            <v>18192.5</v>
          </cell>
          <cell r="L17508">
            <v>54577.5</v>
          </cell>
          <cell r="M17508" t="str">
            <v>F</v>
          </cell>
          <cell r="N17508">
            <v>3</v>
          </cell>
        </row>
        <row r="17509">
          <cell r="G17509" t="str">
            <v>GR-2017/09-0056</v>
          </cell>
        </row>
        <row r="17509">
          <cell r="I17509" t="str">
            <v>F</v>
          </cell>
          <cell r="J17509">
            <v>60.53</v>
          </cell>
          <cell r="K17509">
            <v>64.16</v>
          </cell>
          <cell r="L17509">
            <v>64.16</v>
          </cell>
          <cell r="M17509" t="str">
            <v>T</v>
          </cell>
          <cell r="N17509">
            <v>1</v>
          </cell>
        </row>
        <row r="17510">
          <cell r="G17510" t="str">
            <v>SPO-2017/12-0035, PO-2017/12-0115</v>
          </cell>
        </row>
        <row r="17510">
          <cell r="I17510" t="str">
            <v>F</v>
          </cell>
          <cell r="J17510">
            <v>6296.1</v>
          </cell>
          <cell r="K17510">
            <v>6673.87</v>
          </cell>
          <cell r="L17510">
            <v>6673.87</v>
          </cell>
          <cell r="M17510" t="str">
            <v>F</v>
          </cell>
          <cell r="N17510">
            <v>1</v>
          </cell>
        </row>
        <row r="17511">
          <cell r="G17511" t="str">
            <v>SPO-2017/12-0035, SPO-2018/01-0012, SPO-2018/11-0002, SPO-2018/01-0105</v>
          </cell>
        </row>
        <row r="17511">
          <cell r="I17511" t="str">
            <v>F</v>
          </cell>
          <cell r="J17511">
            <v>74532.6</v>
          </cell>
          <cell r="K17511">
            <v>79004.56</v>
          </cell>
          <cell r="L17511">
            <v>79004.56</v>
          </cell>
          <cell r="M17511" t="str">
            <v>F</v>
          </cell>
          <cell r="N17511">
            <v>1</v>
          </cell>
        </row>
        <row r="17512">
          <cell r="G17512" t="str">
            <v>GR-2017/09-0056</v>
          </cell>
        </row>
        <row r="17512">
          <cell r="I17512" t="str">
            <v>F</v>
          </cell>
          <cell r="J17512">
            <v>608.44</v>
          </cell>
          <cell r="K17512">
            <v>644.95</v>
          </cell>
          <cell r="L17512">
            <v>644.95</v>
          </cell>
          <cell r="M17512" t="str">
            <v>T</v>
          </cell>
          <cell r="N17512">
            <v>1</v>
          </cell>
        </row>
        <row r="17513">
          <cell r="I17513" t="str">
            <v>T</v>
          </cell>
          <cell r="J17513">
            <v>0</v>
          </cell>
          <cell r="K17513">
            <v>0</v>
          </cell>
          <cell r="L17513">
            <v>0</v>
          </cell>
          <cell r="M17513" t="str">
            <v>F</v>
          </cell>
          <cell r="N17513">
            <v>3</v>
          </cell>
        </row>
        <row r="17514">
          <cell r="G17514" t="str">
            <v>201710-S0036-SHIP, PO-2017/10-0100-SHIP</v>
          </cell>
        </row>
        <row r="17514">
          <cell r="I17514" t="str">
            <v>F</v>
          </cell>
          <cell r="J17514">
            <v>16884</v>
          </cell>
          <cell r="K17514">
            <v>17897.04</v>
          </cell>
          <cell r="L17514">
            <v>17897.04</v>
          </cell>
          <cell r="M17514" t="str">
            <v>F</v>
          </cell>
          <cell r="N17514">
            <v>1</v>
          </cell>
        </row>
        <row r="17515">
          <cell r="G17515" t="str">
            <v>GR-2017/09-0056</v>
          </cell>
        </row>
        <row r="17515">
          <cell r="I17515" t="str">
            <v>F</v>
          </cell>
          <cell r="J17515">
            <v>878.9</v>
          </cell>
          <cell r="K17515">
            <v>931.63</v>
          </cell>
          <cell r="L17515">
            <v>931.63</v>
          </cell>
          <cell r="M17515" t="str">
            <v>T</v>
          </cell>
          <cell r="N17515">
            <v>1</v>
          </cell>
        </row>
        <row r="17516">
          <cell r="G17516" t="str">
            <v>GR-2017/09-0048</v>
          </cell>
        </row>
        <row r="17516">
          <cell r="I17516" t="str">
            <v>F</v>
          </cell>
          <cell r="J17516">
            <v>57.64</v>
          </cell>
          <cell r="K17516">
            <v>61.1</v>
          </cell>
          <cell r="L17516">
            <v>61.1</v>
          </cell>
          <cell r="M17516" t="str">
            <v>T</v>
          </cell>
          <cell r="N17516">
            <v>1</v>
          </cell>
        </row>
        <row r="17517">
          <cell r="G17517" t="str">
            <v>GR-2017/09-0048</v>
          </cell>
        </row>
        <row r="17517">
          <cell r="I17517" t="str">
            <v>F</v>
          </cell>
          <cell r="J17517">
            <v>116.75</v>
          </cell>
          <cell r="K17517">
            <v>123.75</v>
          </cell>
          <cell r="L17517">
            <v>123.75</v>
          </cell>
          <cell r="M17517" t="str">
            <v>T</v>
          </cell>
          <cell r="N17517">
            <v>1</v>
          </cell>
        </row>
        <row r="17518">
          <cell r="G17518" t="str">
            <v>GR-2017/09-0048</v>
          </cell>
        </row>
        <row r="17518">
          <cell r="I17518" t="str">
            <v>F</v>
          </cell>
          <cell r="J17518">
            <v>109.74</v>
          </cell>
          <cell r="K17518">
            <v>116.32</v>
          </cell>
          <cell r="L17518">
            <v>116.32</v>
          </cell>
          <cell r="M17518" t="str">
            <v>T</v>
          </cell>
          <cell r="N17518">
            <v>1</v>
          </cell>
        </row>
        <row r="17519">
          <cell r="G17519" t="str">
            <v>GR-2017/09-0048</v>
          </cell>
        </row>
        <row r="17519">
          <cell r="I17519" t="str">
            <v>F</v>
          </cell>
          <cell r="J17519">
            <v>46.84</v>
          </cell>
          <cell r="K17519">
            <v>49.65</v>
          </cell>
          <cell r="L17519">
            <v>49.65</v>
          </cell>
          <cell r="M17519" t="str">
            <v>T</v>
          </cell>
          <cell r="N17519">
            <v>1</v>
          </cell>
        </row>
        <row r="17520">
          <cell r="F17520" t="str">
            <v>SEGU5573956</v>
          </cell>
          <cell r="G17520" t="str">
            <v>GR-2017/10-0027</v>
          </cell>
        </row>
        <row r="17520">
          <cell r="I17520" t="str">
            <v>F</v>
          </cell>
          <cell r="J17520">
            <v>11270.28</v>
          </cell>
          <cell r="K17520">
            <v>11270.28</v>
          </cell>
          <cell r="L17520">
            <v>48177.07</v>
          </cell>
          <cell r="M17520" t="str">
            <v>F</v>
          </cell>
          <cell r="N17520">
            <v>4.2747</v>
          </cell>
        </row>
        <row r="17521">
          <cell r="G17521" t="str">
            <v>GR-2017/09-0048</v>
          </cell>
        </row>
        <row r="17521">
          <cell r="I17521" t="str">
            <v>F</v>
          </cell>
          <cell r="J17521">
            <v>575.24</v>
          </cell>
          <cell r="K17521">
            <v>609.75</v>
          </cell>
          <cell r="L17521">
            <v>609.75</v>
          </cell>
          <cell r="M17521" t="str">
            <v>T</v>
          </cell>
          <cell r="N17521">
            <v>1</v>
          </cell>
        </row>
        <row r="17522">
          <cell r="I17522" t="str">
            <v>T</v>
          </cell>
          <cell r="J17522">
            <v>28.73</v>
          </cell>
          <cell r="K17522">
            <v>28.73</v>
          </cell>
          <cell r="L17522">
            <v>86.19</v>
          </cell>
          <cell r="M17522" t="str">
            <v>F</v>
          </cell>
          <cell r="N17522">
            <v>3</v>
          </cell>
        </row>
        <row r="17523">
          <cell r="G17523" t="str">
            <v>GR-2017/09-0048</v>
          </cell>
        </row>
        <row r="17523">
          <cell r="I17523" t="str">
            <v>F</v>
          </cell>
          <cell r="J17523">
            <v>2500.52</v>
          </cell>
          <cell r="K17523">
            <v>2650.55</v>
          </cell>
          <cell r="L17523">
            <v>2650.55</v>
          </cell>
          <cell r="M17523" t="str">
            <v>T</v>
          </cell>
          <cell r="N17523">
            <v>1</v>
          </cell>
        </row>
        <row r="17524">
          <cell r="G17524" t="str">
            <v>GR-2017/10-0003, GR-2017/10-0013, GR-2017/10-0023, PO-2017/11-0011-SHIP</v>
          </cell>
        </row>
        <row r="17524">
          <cell r="I17524" t="str">
            <v>F</v>
          </cell>
          <cell r="J17524">
            <v>1331.52</v>
          </cell>
          <cell r="K17524">
            <v>1331.52</v>
          </cell>
          <cell r="L17524">
            <v>3994.56</v>
          </cell>
          <cell r="M17524" t="str">
            <v>F</v>
          </cell>
          <cell r="N17524">
            <v>3</v>
          </cell>
        </row>
        <row r="17525">
          <cell r="G17525" t="str">
            <v>GR-2017/09-0057</v>
          </cell>
        </row>
        <row r="17525">
          <cell r="I17525" t="str">
            <v>F</v>
          </cell>
          <cell r="J17525">
            <v>101.5</v>
          </cell>
          <cell r="K17525">
            <v>107.59</v>
          </cell>
          <cell r="L17525">
            <v>107.59</v>
          </cell>
          <cell r="M17525" t="str">
            <v>F</v>
          </cell>
          <cell r="N17525">
            <v>1</v>
          </cell>
        </row>
        <row r="17526">
          <cell r="G17526" t="str">
            <v>GR-2017/09-0074</v>
          </cell>
        </row>
        <row r="17526">
          <cell r="I17526" t="str">
            <v>F</v>
          </cell>
          <cell r="J17526">
            <v>350.7</v>
          </cell>
          <cell r="K17526">
            <v>371.74</v>
          </cell>
          <cell r="L17526">
            <v>371.74</v>
          </cell>
          <cell r="M17526" t="str">
            <v>F</v>
          </cell>
          <cell r="N17526">
            <v>1</v>
          </cell>
        </row>
        <row r="17527">
          <cell r="G17527" t="str">
            <v>SPO-2017/11-0127</v>
          </cell>
        </row>
        <row r="17527">
          <cell r="I17527" t="str">
            <v>F</v>
          </cell>
          <cell r="J17527">
            <v>13105.8</v>
          </cell>
          <cell r="K17527">
            <v>13892.15</v>
          </cell>
          <cell r="L17527">
            <v>13892.15</v>
          </cell>
          <cell r="M17527" t="str">
            <v>F</v>
          </cell>
          <cell r="N17527">
            <v>1</v>
          </cell>
        </row>
        <row r="17528">
          <cell r="G17528" t="str">
            <v>SPO-2017/12-0050, SPO-2017/11-0135</v>
          </cell>
        </row>
        <row r="17528">
          <cell r="I17528" t="str">
            <v>F</v>
          </cell>
          <cell r="J17528">
            <v>108153.6</v>
          </cell>
          <cell r="K17528">
            <v>114642.82</v>
          </cell>
          <cell r="L17528">
            <v>114642.82</v>
          </cell>
          <cell r="M17528" t="str">
            <v>F</v>
          </cell>
          <cell r="N17528">
            <v>1</v>
          </cell>
        </row>
        <row r="17529">
          <cell r="I17529" t="str">
            <v>T</v>
          </cell>
          <cell r="J17529">
            <v>0</v>
          </cell>
          <cell r="K17529">
            <v>0</v>
          </cell>
          <cell r="L17529">
            <v>0</v>
          </cell>
          <cell r="M17529" t="str">
            <v>F</v>
          </cell>
          <cell r="N17529">
            <v>1</v>
          </cell>
        </row>
        <row r="17530">
          <cell r="G17530" t="str">
            <v>GR-2017/09-0048</v>
          </cell>
        </row>
        <row r="17530">
          <cell r="I17530" t="str">
            <v>F</v>
          </cell>
          <cell r="J17530">
            <v>1170.79</v>
          </cell>
          <cell r="K17530">
            <v>1241.04</v>
          </cell>
          <cell r="L17530">
            <v>1241.04</v>
          </cell>
          <cell r="M17530" t="str">
            <v>T</v>
          </cell>
          <cell r="N17530">
            <v>1</v>
          </cell>
        </row>
        <row r="17531">
          <cell r="G17531" t="str">
            <v>GR-2017/10-0023</v>
          </cell>
        </row>
        <row r="17531">
          <cell r="I17531" t="str">
            <v>F</v>
          </cell>
          <cell r="J17531">
            <v>10891.52</v>
          </cell>
          <cell r="K17531">
            <v>10891.52</v>
          </cell>
          <cell r="L17531">
            <v>32674.56</v>
          </cell>
          <cell r="M17531" t="str">
            <v>F</v>
          </cell>
          <cell r="N17531">
            <v>3</v>
          </cell>
        </row>
        <row r="17532">
          <cell r="G17532" t="str">
            <v>PO-2017/11-0041-SHIP, SPO-2018/01-0010</v>
          </cell>
        </row>
        <row r="17532">
          <cell r="I17532" t="str">
            <v>F</v>
          </cell>
          <cell r="J17532">
            <v>27449</v>
          </cell>
          <cell r="K17532">
            <v>29095.94</v>
          </cell>
          <cell r="L17532">
            <v>29095.94</v>
          </cell>
          <cell r="M17532" t="str">
            <v>F</v>
          </cell>
          <cell r="N17532">
            <v>1</v>
          </cell>
        </row>
        <row r="17533">
          <cell r="G17533" t="str">
            <v>GR-2017/09-0048</v>
          </cell>
        </row>
        <row r="17533">
          <cell r="I17533" t="str">
            <v>F</v>
          </cell>
          <cell r="J17533">
            <v>19.45</v>
          </cell>
          <cell r="K17533">
            <v>20.62</v>
          </cell>
          <cell r="L17533">
            <v>20.62</v>
          </cell>
          <cell r="M17533" t="str">
            <v>T</v>
          </cell>
          <cell r="N17533">
            <v>1</v>
          </cell>
        </row>
        <row r="17534">
          <cell r="G17534" t="str">
            <v>GR-2017/10-0015</v>
          </cell>
        </row>
        <row r="17534">
          <cell r="I17534" t="str">
            <v>F</v>
          </cell>
          <cell r="J17534">
            <v>52.68</v>
          </cell>
          <cell r="K17534">
            <v>52.68</v>
          </cell>
          <cell r="L17534">
            <v>158.04</v>
          </cell>
          <cell r="M17534" t="str">
            <v>F</v>
          </cell>
          <cell r="N17534">
            <v>3</v>
          </cell>
        </row>
        <row r="17535">
          <cell r="G17535" t="str">
            <v>PO-2017/11-0062-SHIP, PO-2017/11-0061</v>
          </cell>
        </row>
        <row r="17535">
          <cell r="I17535" t="str">
            <v>F</v>
          </cell>
          <cell r="J17535">
            <v>0</v>
          </cell>
          <cell r="K17535">
            <v>0</v>
          </cell>
          <cell r="L17535">
            <v>0</v>
          </cell>
          <cell r="M17535" t="str">
            <v>F</v>
          </cell>
          <cell r="N17535">
            <v>1</v>
          </cell>
        </row>
        <row r="17536">
          <cell r="G17536" t="str">
            <v>GR-2017/09-0022</v>
          </cell>
        </row>
        <row r="17536">
          <cell r="I17536" t="str">
            <v>F</v>
          </cell>
          <cell r="J17536">
            <v>484.23</v>
          </cell>
          <cell r="K17536">
            <v>513.28</v>
          </cell>
          <cell r="L17536">
            <v>513.28</v>
          </cell>
          <cell r="M17536" t="str">
            <v>T</v>
          </cell>
          <cell r="N17536">
            <v>1</v>
          </cell>
        </row>
        <row r="17537">
          <cell r="G17537" t="str">
            <v>GR-2017/09-0022</v>
          </cell>
        </row>
        <row r="17537">
          <cell r="I17537" t="str">
            <v>F</v>
          </cell>
          <cell r="J17537">
            <v>343.02</v>
          </cell>
          <cell r="K17537">
            <v>363.6</v>
          </cell>
          <cell r="L17537">
            <v>363.6</v>
          </cell>
          <cell r="M17537" t="str">
            <v>T</v>
          </cell>
          <cell r="N17537">
            <v>1</v>
          </cell>
        </row>
        <row r="17538">
          <cell r="G17538" t="str">
            <v>PO-2017/10-0062-SHIP</v>
          </cell>
        </row>
        <row r="17538">
          <cell r="I17538" t="str">
            <v>F</v>
          </cell>
          <cell r="J17538">
            <v>2725.92</v>
          </cell>
          <cell r="K17538">
            <v>2725.92</v>
          </cell>
          <cell r="L17538">
            <v>8177.76</v>
          </cell>
          <cell r="M17538" t="str">
            <v>F</v>
          </cell>
          <cell r="N17538">
            <v>3</v>
          </cell>
        </row>
        <row r="17539">
          <cell r="G17539" t="str">
            <v>GR-2017/10-0029</v>
          </cell>
        </row>
        <row r="17539">
          <cell r="I17539" t="str">
            <v>F</v>
          </cell>
          <cell r="J17539">
            <v>76.08</v>
          </cell>
          <cell r="K17539">
            <v>76.08</v>
          </cell>
          <cell r="L17539">
            <v>228.24</v>
          </cell>
          <cell r="M17539" t="str">
            <v>F</v>
          </cell>
          <cell r="N17539">
            <v>3</v>
          </cell>
        </row>
        <row r="17540">
          <cell r="G17540" t="str">
            <v>GR-2017/09-0022</v>
          </cell>
        </row>
        <row r="17540">
          <cell r="I17540" t="str">
            <v>F</v>
          </cell>
          <cell r="J17540">
            <v>1108.16</v>
          </cell>
          <cell r="K17540">
            <v>1174.65</v>
          </cell>
          <cell r="L17540">
            <v>1174.65</v>
          </cell>
          <cell r="M17540" t="str">
            <v>T</v>
          </cell>
          <cell r="N17540">
            <v>1</v>
          </cell>
        </row>
        <row r="17541">
          <cell r="G17541" t="str">
            <v>PO-2017/11-0069-SHIP</v>
          </cell>
        </row>
        <row r="17541">
          <cell r="I17541" t="str">
            <v>F</v>
          </cell>
          <cell r="J17541">
            <v>38220</v>
          </cell>
          <cell r="K17541">
            <v>40513.2</v>
          </cell>
          <cell r="L17541">
            <v>40513.2</v>
          </cell>
          <cell r="M17541" t="str">
            <v>F</v>
          </cell>
          <cell r="N17541">
            <v>1</v>
          </cell>
        </row>
        <row r="17542">
          <cell r="I17542" t="str">
            <v>T</v>
          </cell>
          <cell r="J17542">
            <v>0</v>
          </cell>
          <cell r="K17542">
            <v>0</v>
          </cell>
          <cell r="L17542">
            <v>0</v>
          </cell>
          <cell r="M17542" t="str">
            <v>F</v>
          </cell>
          <cell r="N17542">
            <v>3</v>
          </cell>
        </row>
        <row r="17543">
          <cell r="F17543" t="str">
            <v>NEW MODELS</v>
          </cell>
          <cell r="G17543" t="str">
            <v>SPO-2017/11-0136, SPO-2017/12-0042</v>
          </cell>
        </row>
        <row r="17543">
          <cell r="I17543" t="str">
            <v>F</v>
          </cell>
          <cell r="J17543">
            <v>131758</v>
          </cell>
          <cell r="K17543">
            <v>131758</v>
          </cell>
          <cell r="L17543">
            <v>395274</v>
          </cell>
          <cell r="M17543" t="str">
            <v>F</v>
          </cell>
          <cell r="N17543">
            <v>3</v>
          </cell>
        </row>
        <row r="17544">
          <cell r="G17544" t="str">
            <v>GR-2017/09-0022</v>
          </cell>
        </row>
        <row r="17544">
          <cell r="I17544" t="str">
            <v>F</v>
          </cell>
          <cell r="J17544">
            <v>727</v>
          </cell>
          <cell r="K17544">
            <v>770.62</v>
          </cell>
          <cell r="L17544">
            <v>770.62</v>
          </cell>
          <cell r="M17544" t="str">
            <v>T</v>
          </cell>
          <cell r="N17544">
            <v>1</v>
          </cell>
        </row>
        <row r="17545">
          <cell r="G17545" t="str">
            <v>GR-2017/09-0018</v>
          </cell>
        </row>
        <row r="17545">
          <cell r="I17545" t="str">
            <v>F</v>
          </cell>
          <cell r="J17545">
            <v>111.79</v>
          </cell>
          <cell r="K17545">
            <v>118.5</v>
          </cell>
          <cell r="L17545">
            <v>118.5</v>
          </cell>
          <cell r="M17545" t="str">
            <v>T</v>
          </cell>
          <cell r="N17545">
            <v>1</v>
          </cell>
        </row>
        <row r="17546">
          <cell r="G17546" t="str">
            <v>GR-2017/09-0022</v>
          </cell>
        </row>
        <row r="17546">
          <cell r="I17546" t="str">
            <v>F</v>
          </cell>
          <cell r="J17546">
            <v>3007.08</v>
          </cell>
          <cell r="K17546">
            <v>3187.5</v>
          </cell>
          <cell r="L17546">
            <v>3187.5</v>
          </cell>
          <cell r="M17546" t="str">
            <v>T</v>
          </cell>
          <cell r="N17546">
            <v>1</v>
          </cell>
        </row>
        <row r="17547">
          <cell r="G17547" t="str">
            <v>GR-2017/09-0018</v>
          </cell>
        </row>
        <row r="17547">
          <cell r="I17547" t="str">
            <v>F</v>
          </cell>
          <cell r="J17547">
            <v>264.31</v>
          </cell>
          <cell r="K17547">
            <v>280.17</v>
          </cell>
          <cell r="L17547">
            <v>280.17</v>
          </cell>
          <cell r="M17547" t="str">
            <v>T</v>
          </cell>
          <cell r="N17547">
            <v>1</v>
          </cell>
        </row>
        <row r="17548">
          <cell r="F17548" t="str">
            <v>PCIU8310147</v>
          </cell>
          <cell r="G17548" t="str">
            <v>GR-2017/09-0047</v>
          </cell>
        </row>
        <row r="17548">
          <cell r="I17548" t="str">
            <v>F</v>
          </cell>
          <cell r="J17548">
            <v>112299.35</v>
          </cell>
          <cell r="K17548">
            <v>119037.31</v>
          </cell>
          <cell r="L17548">
            <v>119037.31</v>
          </cell>
          <cell r="M17548" t="str">
            <v>F</v>
          </cell>
          <cell r="N17548">
            <v>1</v>
          </cell>
        </row>
        <row r="17549">
          <cell r="F17549" t="str">
            <v>by air freight</v>
          </cell>
        </row>
        <row r="17549">
          <cell r="I17549" t="str">
            <v>T</v>
          </cell>
          <cell r="J17549">
            <v>406.25</v>
          </cell>
          <cell r="K17549">
            <v>406.25</v>
          </cell>
          <cell r="L17549">
            <v>1218.75</v>
          </cell>
          <cell r="M17549" t="str">
            <v>F</v>
          </cell>
          <cell r="N17549">
            <v>3</v>
          </cell>
        </row>
        <row r="17550">
          <cell r="G17550" t="str">
            <v>PO-2017/11-0059-SHIP</v>
          </cell>
        </row>
        <row r="17550">
          <cell r="I17550" t="str">
            <v>F</v>
          </cell>
          <cell r="J17550">
            <v>19720</v>
          </cell>
          <cell r="K17550">
            <v>20903.2</v>
          </cell>
          <cell r="L17550">
            <v>20903.2</v>
          </cell>
          <cell r="M17550" t="str">
            <v>F</v>
          </cell>
          <cell r="N17550">
            <v>1</v>
          </cell>
        </row>
        <row r="17551">
          <cell r="G17551" t="str">
            <v>GR-2017/09-0018</v>
          </cell>
        </row>
        <row r="17551">
          <cell r="I17551" t="str">
            <v>F</v>
          </cell>
          <cell r="J17551">
            <v>4180.92</v>
          </cell>
          <cell r="K17551">
            <v>4431.78</v>
          </cell>
          <cell r="L17551">
            <v>4431.78</v>
          </cell>
          <cell r="M17551" t="str">
            <v>T</v>
          </cell>
          <cell r="N17551">
            <v>1</v>
          </cell>
        </row>
        <row r="17552">
          <cell r="G17552" t="str">
            <v>PO-2017/11-0039-SHIP</v>
          </cell>
        </row>
        <row r="17552">
          <cell r="I17552" t="str">
            <v>F</v>
          </cell>
          <cell r="J17552">
            <v>32235</v>
          </cell>
          <cell r="K17552">
            <v>34169.1</v>
          </cell>
          <cell r="L17552">
            <v>34169.1</v>
          </cell>
          <cell r="M17552" t="str">
            <v>F</v>
          </cell>
          <cell r="N17552">
            <v>1</v>
          </cell>
        </row>
        <row r="17553">
          <cell r="G17553" t="str">
            <v>GR-2017/09-0018</v>
          </cell>
        </row>
        <row r="17553">
          <cell r="I17553" t="str">
            <v>F</v>
          </cell>
          <cell r="J17553">
            <v>14.32</v>
          </cell>
          <cell r="K17553">
            <v>15.18</v>
          </cell>
          <cell r="L17553">
            <v>15.18</v>
          </cell>
          <cell r="M17553" t="str">
            <v>T</v>
          </cell>
          <cell r="N17553">
            <v>1</v>
          </cell>
        </row>
        <row r="17554">
          <cell r="G17554" t="str">
            <v>GR-2017/10-0013</v>
          </cell>
        </row>
        <row r="17554">
          <cell r="I17554" t="str">
            <v>F</v>
          </cell>
          <cell r="J17554">
            <v>491.31</v>
          </cell>
          <cell r="K17554">
            <v>491.31</v>
          </cell>
          <cell r="L17554">
            <v>1473.93</v>
          </cell>
          <cell r="M17554" t="str">
            <v>F</v>
          </cell>
          <cell r="N17554">
            <v>3</v>
          </cell>
        </row>
        <row r="17555">
          <cell r="G17555" t="str">
            <v>GR-2017/10-0013, XP-000026</v>
          </cell>
        </row>
        <row r="17555">
          <cell r="I17555" t="str">
            <v>F</v>
          </cell>
          <cell r="J17555">
            <v>7093.71</v>
          </cell>
          <cell r="K17555">
            <v>7093.71</v>
          </cell>
          <cell r="L17555">
            <v>21281.13</v>
          </cell>
          <cell r="M17555" t="str">
            <v>F</v>
          </cell>
          <cell r="N17555">
            <v>3</v>
          </cell>
        </row>
        <row r="17556">
          <cell r="G17556" t="str">
            <v>GR-2017/09-0018</v>
          </cell>
        </row>
        <row r="17556">
          <cell r="I17556" t="str">
            <v>F</v>
          </cell>
          <cell r="J17556">
            <v>123.44</v>
          </cell>
          <cell r="K17556">
            <v>130.85</v>
          </cell>
          <cell r="L17556">
            <v>130.85</v>
          </cell>
          <cell r="M17556" t="str">
            <v>T</v>
          </cell>
          <cell r="N17556">
            <v>1</v>
          </cell>
        </row>
        <row r="17557">
          <cell r="G17557" t="str">
            <v>SPO-2018/01-0009, SPO-2017/12-0044, 201710-S0036-SHIP, PO-2017/10-0100-SHIP</v>
          </cell>
        </row>
        <row r="17557">
          <cell r="I17557" t="str">
            <v>F</v>
          </cell>
          <cell r="J17557">
            <v>18438.24</v>
          </cell>
          <cell r="K17557">
            <v>19544.53</v>
          </cell>
          <cell r="L17557">
            <v>19544.53</v>
          </cell>
          <cell r="M17557" t="str">
            <v>F</v>
          </cell>
          <cell r="N17557">
            <v>1</v>
          </cell>
        </row>
        <row r="17558">
          <cell r="G17558" t="str">
            <v>GR-2017/09-0012</v>
          </cell>
        </row>
        <row r="17558">
          <cell r="I17558" t="str">
            <v>F</v>
          </cell>
          <cell r="J17558">
            <v>13.42</v>
          </cell>
          <cell r="K17558">
            <v>14.23</v>
          </cell>
          <cell r="L17558">
            <v>14.23</v>
          </cell>
          <cell r="M17558" t="str">
            <v>T</v>
          </cell>
          <cell r="N17558">
            <v>1</v>
          </cell>
        </row>
        <row r="17559">
          <cell r="G17559" t="str">
            <v>PO-2017/11-0041-SHIP</v>
          </cell>
        </row>
        <row r="17559">
          <cell r="I17559" t="str">
            <v>F</v>
          </cell>
          <cell r="J17559">
            <v>0</v>
          </cell>
          <cell r="K17559">
            <v>0</v>
          </cell>
          <cell r="L17559">
            <v>0</v>
          </cell>
          <cell r="M17559" t="str">
            <v>F</v>
          </cell>
          <cell r="N17559">
            <v>1</v>
          </cell>
        </row>
        <row r="17560">
          <cell r="F17560" t="str">
            <v>CAIU8897838</v>
          </cell>
          <cell r="G17560" t="str">
            <v>GR-2017/09-0030</v>
          </cell>
        </row>
        <row r="17560">
          <cell r="I17560" t="str">
            <v>F</v>
          </cell>
          <cell r="J17560">
            <v>38056.3</v>
          </cell>
          <cell r="K17560">
            <v>40339.68</v>
          </cell>
          <cell r="L17560">
            <v>40339.68</v>
          </cell>
          <cell r="M17560" t="str">
            <v>F</v>
          </cell>
          <cell r="N17560">
            <v>1</v>
          </cell>
        </row>
        <row r="17561">
          <cell r="F17561" t="str">
            <v>CAIU8897838</v>
          </cell>
          <cell r="G17561" t="str">
            <v>GR-2017/09-0029</v>
          </cell>
        </row>
        <row r="17561">
          <cell r="I17561" t="str">
            <v>F</v>
          </cell>
          <cell r="J17561">
            <v>64526.3</v>
          </cell>
          <cell r="K17561">
            <v>68397.88</v>
          </cell>
          <cell r="L17561">
            <v>68397.88</v>
          </cell>
          <cell r="M17561" t="str">
            <v>F</v>
          </cell>
          <cell r="N17561">
            <v>1</v>
          </cell>
        </row>
        <row r="17562">
          <cell r="F17562" t="str">
            <v>CAIU8897838</v>
          </cell>
          <cell r="G17562" t="str">
            <v>GR-2017/09-0028</v>
          </cell>
        </row>
        <row r="17562">
          <cell r="I17562" t="str">
            <v>F</v>
          </cell>
          <cell r="J17562">
            <v>239741.54</v>
          </cell>
          <cell r="K17562">
            <v>254126.03</v>
          </cell>
          <cell r="L17562">
            <v>254126.03</v>
          </cell>
          <cell r="M17562" t="str">
            <v>F</v>
          </cell>
          <cell r="N17562">
            <v>1</v>
          </cell>
        </row>
        <row r="17563">
          <cell r="I17563" t="str">
            <v>T</v>
          </cell>
          <cell r="J17563">
            <v>239949.84</v>
          </cell>
          <cell r="K17563">
            <v>254346.83</v>
          </cell>
          <cell r="L17563">
            <v>254346.83</v>
          </cell>
          <cell r="M17563" t="str">
            <v>F</v>
          </cell>
          <cell r="N17563">
            <v>1</v>
          </cell>
        </row>
        <row r="17564">
          <cell r="F17564" t="str">
            <v>CAIU8897838</v>
          </cell>
          <cell r="G17564" t="str">
            <v>GR-2017/09-0027</v>
          </cell>
        </row>
        <row r="17564">
          <cell r="I17564" t="str">
            <v>F</v>
          </cell>
          <cell r="J17564">
            <v>3630</v>
          </cell>
          <cell r="K17564">
            <v>3847.8</v>
          </cell>
          <cell r="L17564">
            <v>3847.8</v>
          </cell>
          <cell r="M17564" t="str">
            <v>F</v>
          </cell>
          <cell r="N17564">
            <v>1</v>
          </cell>
        </row>
        <row r="17565">
          <cell r="F17565" t="str">
            <v>CAIU8897838</v>
          </cell>
          <cell r="G17565" t="str">
            <v>GR-2017/09-0026</v>
          </cell>
        </row>
        <row r="17565">
          <cell r="I17565" t="str">
            <v>F</v>
          </cell>
          <cell r="J17565">
            <v>66961.5</v>
          </cell>
          <cell r="K17565">
            <v>70979.19</v>
          </cell>
          <cell r="L17565">
            <v>70979.19</v>
          </cell>
          <cell r="M17565" t="str">
            <v>F</v>
          </cell>
          <cell r="N17565">
            <v>1</v>
          </cell>
        </row>
        <row r="17566">
          <cell r="F17566" t="str">
            <v>CAIU8897838</v>
          </cell>
          <cell r="G17566" t="str">
            <v>GR-2017/09-0025</v>
          </cell>
        </row>
        <row r="17566">
          <cell r="I17566" t="str">
            <v>F</v>
          </cell>
          <cell r="J17566">
            <v>33278.8</v>
          </cell>
          <cell r="K17566">
            <v>35275.53</v>
          </cell>
          <cell r="L17566">
            <v>35275.53</v>
          </cell>
          <cell r="M17566" t="str">
            <v>F</v>
          </cell>
          <cell r="N17566">
            <v>1</v>
          </cell>
        </row>
        <row r="17567">
          <cell r="G17567" t="str">
            <v>GR-2017/09-0012</v>
          </cell>
        </row>
        <row r="17567">
          <cell r="I17567" t="str">
            <v>F</v>
          </cell>
          <cell r="J17567">
            <v>200.28</v>
          </cell>
          <cell r="K17567">
            <v>212.3</v>
          </cell>
          <cell r="L17567">
            <v>212.3</v>
          </cell>
          <cell r="M17567" t="str">
            <v>T</v>
          </cell>
          <cell r="N17567">
            <v>1</v>
          </cell>
        </row>
        <row r="17568">
          <cell r="G17568" t="str">
            <v>SPO-2017/12-0041</v>
          </cell>
        </row>
        <row r="17568">
          <cell r="I17568" t="str">
            <v>F</v>
          </cell>
          <cell r="J17568">
            <v>61055</v>
          </cell>
          <cell r="K17568">
            <v>64718.3</v>
          </cell>
          <cell r="L17568">
            <v>64718.3</v>
          </cell>
          <cell r="M17568" t="str">
            <v>F</v>
          </cell>
          <cell r="N17568">
            <v>1</v>
          </cell>
        </row>
        <row r="17569">
          <cell r="G17569" t="str">
            <v>GR-2017/09-0012</v>
          </cell>
        </row>
        <row r="17569">
          <cell r="I17569" t="str">
            <v>F</v>
          </cell>
          <cell r="J17569">
            <v>120.28</v>
          </cell>
          <cell r="K17569">
            <v>127.5</v>
          </cell>
          <cell r="L17569">
            <v>127.5</v>
          </cell>
          <cell r="M17569" t="str">
            <v>T</v>
          </cell>
          <cell r="N17569">
            <v>1</v>
          </cell>
        </row>
        <row r="17570">
          <cell r="G17570" t="str">
            <v>GR-2017/09-0007</v>
          </cell>
        </row>
        <row r="17570">
          <cell r="I17570" t="str">
            <v>F</v>
          </cell>
          <cell r="J17570">
            <v>46.19</v>
          </cell>
          <cell r="K17570">
            <v>48.96</v>
          </cell>
          <cell r="L17570">
            <v>48.96</v>
          </cell>
          <cell r="M17570" t="str">
            <v>T</v>
          </cell>
          <cell r="N17570">
            <v>1</v>
          </cell>
        </row>
        <row r="17571">
          <cell r="G17571" t="str">
            <v>GR-2017/09-0005</v>
          </cell>
        </row>
        <row r="17571">
          <cell r="I17571" t="str">
            <v>F</v>
          </cell>
          <cell r="J17571">
            <v>13.42</v>
          </cell>
          <cell r="K17571">
            <v>14.23</v>
          </cell>
          <cell r="L17571">
            <v>14.23</v>
          </cell>
          <cell r="M17571" t="str">
            <v>T</v>
          </cell>
          <cell r="N17571">
            <v>1</v>
          </cell>
        </row>
        <row r="17572">
          <cell r="G17572" t="str">
            <v>GR-2017/09-0007</v>
          </cell>
        </row>
        <row r="17572">
          <cell r="I17572" t="str">
            <v>F</v>
          </cell>
          <cell r="J17572">
            <v>139.67</v>
          </cell>
          <cell r="K17572">
            <v>148.05</v>
          </cell>
          <cell r="L17572">
            <v>148.05</v>
          </cell>
          <cell r="M17572" t="str">
            <v>T</v>
          </cell>
          <cell r="N17572">
            <v>1</v>
          </cell>
        </row>
        <row r="17573">
          <cell r="G17573" t="str">
            <v>GR-2017/09-0004</v>
          </cell>
        </row>
        <row r="17573">
          <cell r="I17573" t="str">
            <v>F</v>
          </cell>
          <cell r="J17573">
            <v>2193.16</v>
          </cell>
          <cell r="K17573">
            <v>2324.75</v>
          </cell>
          <cell r="L17573">
            <v>2324.75</v>
          </cell>
          <cell r="M17573" t="str">
            <v>F</v>
          </cell>
          <cell r="N17573">
            <v>1</v>
          </cell>
        </row>
        <row r="17574">
          <cell r="G17574" t="str">
            <v>GR-2017/09-0003</v>
          </cell>
        </row>
        <row r="17574">
          <cell r="I17574" t="str">
            <v>F</v>
          </cell>
          <cell r="J17574">
            <v>3660.28</v>
          </cell>
          <cell r="K17574">
            <v>3879.9</v>
          </cell>
          <cell r="L17574">
            <v>3879.9</v>
          </cell>
          <cell r="M17574" t="str">
            <v>F</v>
          </cell>
          <cell r="N17574">
            <v>1</v>
          </cell>
        </row>
        <row r="17575">
          <cell r="G17575" t="str">
            <v>GR-2017/09-0075</v>
          </cell>
        </row>
        <row r="17575">
          <cell r="I17575" t="str">
            <v>F</v>
          </cell>
          <cell r="J17575">
            <v>80</v>
          </cell>
          <cell r="K17575">
            <v>84.8</v>
          </cell>
          <cell r="L17575">
            <v>84.8</v>
          </cell>
          <cell r="M17575" t="str">
            <v>F</v>
          </cell>
          <cell r="N17575">
            <v>1</v>
          </cell>
        </row>
        <row r="17576">
          <cell r="G17576" t="str">
            <v>GR-2017/09-0007</v>
          </cell>
        </row>
        <row r="17576">
          <cell r="I17576" t="str">
            <v>F</v>
          </cell>
          <cell r="J17576">
            <v>909.09</v>
          </cell>
          <cell r="K17576">
            <v>963.64</v>
          </cell>
          <cell r="L17576">
            <v>963.64</v>
          </cell>
          <cell r="M17576" t="str">
            <v>T</v>
          </cell>
          <cell r="N17576">
            <v>1</v>
          </cell>
        </row>
        <row r="17577">
          <cell r="G17577" t="str">
            <v>GR-2017/09-0007</v>
          </cell>
        </row>
        <row r="17577">
          <cell r="I17577" t="str">
            <v>F</v>
          </cell>
          <cell r="J17577">
            <v>33.71</v>
          </cell>
          <cell r="K17577">
            <v>35.73</v>
          </cell>
          <cell r="L17577">
            <v>35.73</v>
          </cell>
          <cell r="M17577" t="str">
            <v>T</v>
          </cell>
          <cell r="N17577">
            <v>1</v>
          </cell>
        </row>
        <row r="17578">
          <cell r="G17578" t="str">
            <v>GR-2017/09-0007</v>
          </cell>
        </row>
        <row r="17578">
          <cell r="I17578" t="str">
            <v>F</v>
          </cell>
          <cell r="J17578">
            <v>927.63</v>
          </cell>
          <cell r="K17578">
            <v>983.29</v>
          </cell>
          <cell r="L17578">
            <v>983.29</v>
          </cell>
          <cell r="M17578" t="str">
            <v>T</v>
          </cell>
          <cell r="N17578">
            <v>1</v>
          </cell>
        </row>
        <row r="17579">
          <cell r="G17579" t="str">
            <v>GR-2017/09-0007</v>
          </cell>
        </row>
        <row r="17579">
          <cell r="I17579" t="str">
            <v>F</v>
          </cell>
          <cell r="J17579">
            <v>429.71</v>
          </cell>
          <cell r="K17579">
            <v>455.49</v>
          </cell>
          <cell r="L17579">
            <v>455.49</v>
          </cell>
          <cell r="M17579" t="str">
            <v>T</v>
          </cell>
          <cell r="N17579">
            <v>1</v>
          </cell>
        </row>
        <row r="17580">
          <cell r="G17580" t="str">
            <v>GR-2017/09-0012</v>
          </cell>
        </row>
        <row r="17580">
          <cell r="I17580" t="str">
            <v>F</v>
          </cell>
          <cell r="J17580">
            <v>360.14</v>
          </cell>
          <cell r="K17580">
            <v>381.75</v>
          </cell>
          <cell r="L17580">
            <v>381.75</v>
          </cell>
          <cell r="M17580" t="str">
            <v>T</v>
          </cell>
          <cell r="N17580">
            <v>1</v>
          </cell>
        </row>
        <row r="17581">
          <cell r="G17581" t="str">
            <v>PO-2017/10-0081-SHIP</v>
          </cell>
        </row>
        <row r="17581">
          <cell r="I17581" t="str">
            <v>F</v>
          </cell>
          <cell r="J17581">
            <v>606.79</v>
          </cell>
          <cell r="K17581">
            <v>643.2</v>
          </cell>
          <cell r="L17581">
            <v>643.2</v>
          </cell>
          <cell r="M17581" t="str">
            <v>F</v>
          </cell>
          <cell r="N17581">
            <v>1</v>
          </cell>
        </row>
        <row r="17582">
          <cell r="G17582" t="str">
            <v>GR-2017/09-0007</v>
          </cell>
        </row>
        <row r="17582">
          <cell r="I17582" t="str">
            <v>F</v>
          </cell>
          <cell r="J17582">
            <v>215.57</v>
          </cell>
          <cell r="K17582">
            <v>228.5</v>
          </cell>
          <cell r="L17582">
            <v>228.5</v>
          </cell>
          <cell r="M17582" t="str">
            <v>T</v>
          </cell>
          <cell r="N17582">
            <v>1</v>
          </cell>
        </row>
        <row r="17583">
          <cell r="G17583" t="str">
            <v>GR-2017/10-0013, SPO-2018/11-0023</v>
          </cell>
        </row>
        <row r="17583">
          <cell r="I17583" t="str">
            <v>F</v>
          </cell>
          <cell r="J17583">
            <v>405.6</v>
          </cell>
          <cell r="K17583">
            <v>405.6</v>
          </cell>
          <cell r="L17583">
            <v>1216.8</v>
          </cell>
          <cell r="M17583" t="str">
            <v>F</v>
          </cell>
          <cell r="N17583">
            <v>3</v>
          </cell>
        </row>
        <row r="17584">
          <cell r="G17584" t="str">
            <v>GR-2017/10-0028</v>
          </cell>
        </row>
        <row r="17584">
          <cell r="I17584" t="str">
            <v>F</v>
          </cell>
          <cell r="J17584">
            <v>2634</v>
          </cell>
          <cell r="K17584">
            <v>2634</v>
          </cell>
          <cell r="L17584">
            <v>7902</v>
          </cell>
          <cell r="M17584" t="str">
            <v>F</v>
          </cell>
          <cell r="N17584">
            <v>3</v>
          </cell>
        </row>
        <row r="17585">
          <cell r="G17585" t="str">
            <v>GR-2017/10-0019, GR-2017/10-0015, GR-2017/10-0028</v>
          </cell>
        </row>
        <row r="17585">
          <cell r="I17585" t="str">
            <v>F</v>
          </cell>
          <cell r="J17585">
            <v>28573.9</v>
          </cell>
          <cell r="K17585">
            <v>28573.9</v>
          </cell>
          <cell r="L17585">
            <v>85721.7</v>
          </cell>
          <cell r="M17585" t="str">
            <v>F</v>
          </cell>
          <cell r="N17585">
            <v>3</v>
          </cell>
        </row>
        <row r="17586">
          <cell r="G17586" t="str">
            <v>GR-2017/09-0007</v>
          </cell>
        </row>
        <row r="17586">
          <cell r="I17586" t="str">
            <v>F</v>
          </cell>
          <cell r="J17586">
            <v>673.49</v>
          </cell>
          <cell r="K17586">
            <v>713.9</v>
          </cell>
          <cell r="L17586">
            <v>713.9</v>
          </cell>
          <cell r="M17586" t="str">
            <v>T</v>
          </cell>
          <cell r="N17586">
            <v>1</v>
          </cell>
        </row>
        <row r="17587">
          <cell r="I17587" t="str">
            <v>T</v>
          </cell>
          <cell r="J17587">
            <v>0</v>
          </cell>
          <cell r="K17587">
            <v>0</v>
          </cell>
          <cell r="L17587">
            <v>0</v>
          </cell>
          <cell r="M17587" t="str">
            <v>F</v>
          </cell>
          <cell r="N17587">
            <v>3</v>
          </cell>
        </row>
        <row r="17588">
          <cell r="G17588" t="str">
            <v>GR-2017/09-0020</v>
          </cell>
        </row>
        <row r="17588">
          <cell r="I17588" t="str">
            <v>F</v>
          </cell>
          <cell r="J17588">
            <v>5500</v>
          </cell>
          <cell r="K17588">
            <v>5830</v>
          </cell>
          <cell r="L17588">
            <v>5830</v>
          </cell>
          <cell r="M17588" t="str">
            <v>F</v>
          </cell>
          <cell r="N17588">
            <v>1</v>
          </cell>
        </row>
        <row r="17589">
          <cell r="G17589" t="str">
            <v>GR-2017/10-0048</v>
          </cell>
        </row>
        <row r="17589">
          <cell r="I17589" t="str">
            <v>F</v>
          </cell>
          <cell r="J17589">
            <v>1705</v>
          </cell>
          <cell r="K17589">
            <v>1705</v>
          </cell>
          <cell r="L17589">
            <v>5115</v>
          </cell>
          <cell r="M17589" t="str">
            <v>F</v>
          </cell>
          <cell r="N17589">
            <v>3</v>
          </cell>
        </row>
        <row r="17590">
          <cell r="G17590" t="str">
            <v>GR-2017/10-0013, PO-2017/11-0079-SHIP</v>
          </cell>
        </row>
        <row r="17590">
          <cell r="I17590" t="str">
            <v>F</v>
          </cell>
          <cell r="J17590">
            <v>3271.11</v>
          </cell>
          <cell r="K17590">
            <v>3271.11</v>
          </cell>
          <cell r="L17590">
            <v>9813.33</v>
          </cell>
          <cell r="M17590" t="str">
            <v>F</v>
          </cell>
          <cell r="N17590">
            <v>3</v>
          </cell>
        </row>
        <row r="17591">
          <cell r="G17591" t="str">
            <v>PO-2017/10-0100-SHIP</v>
          </cell>
        </row>
        <row r="17591">
          <cell r="I17591" t="str">
            <v>F</v>
          </cell>
          <cell r="J17591">
            <v>0</v>
          </cell>
          <cell r="K17591">
            <v>0</v>
          </cell>
          <cell r="L17591">
            <v>0</v>
          </cell>
          <cell r="M17591" t="str">
            <v>F</v>
          </cell>
          <cell r="N17591">
            <v>1</v>
          </cell>
        </row>
        <row r="17592">
          <cell r="G17592" t="str">
            <v>PO-2017/10-0080-SHIP, SPO-2017/12-0051</v>
          </cell>
        </row>
        <row r="17592">
          <cell r="I17592" t="str">
            <v>F</v>
          </cell>
          <cell r="J17592">
            <v>11377</v>
          </cell>
          <cell r="K17592">
            <v>12059.62</v>
          </cell>
          <cell r="L17592">
            <v>12059.62</v>
          </cell>
          <cell r="M17592" t="str">
            <v>F</v>
          </cell>
          <cell r="N17592">
            <v>1</v>
          </cell>
        </row>
        <row r="17593">
          <cell r="G17593" t="str">
            <v>PO-2017/10-0100-SHIP</v>
          </cell>
        </row>
        <row r="17593">
          <cell r="I17593" t="str">
            <v>F</v>
          </cell>
          <cell r="J17593">
            <v>0</v>
          </cell>
          <cell r="K17593">
            <v>0</v>
          </cell>
          <cell r="L17593">
            <v>0</v>
          </cell>
          <cell r="M17593" t="str">
            <v>F</v>
          </cell>
          <cell r="N17593">
            <v>1</v>
          </cell>
        </row>
        <row r="17594">
          <cell r="G17594" t="str">
            <v>GR-2017/09-0006</v>
          </cell>
        </row>
        <row r="17594">
          <cell r="I17594" t="str">
            <v>F</v>
          </cell>
          <cell r="J17594">
            <v>110.85</v>
          </cell>
          <cell r="K17594">
            <v>117.5</v>
          </cell>
          <cell r="L17594">
            <v>117.5</v>
          </cell>
          <cell r="M17594" t="str">
            <v>T</v>
          </cell>
          <cell r="N17594">
            <v>1</v>
          </cell>
        </row>
        <row r="17595">
          <cell r="G17595" t="str">
            <v>GR-2017/08-0103</v>
          </cell>
        </row>
        <row r="17595">
          <cell r="I17595" t="str">
            <v>F</v>
          </cell>
          <cell r="J17595">
            <v>1130.61</v>
          </cell>
          <cell r="K17595">
            <v>1198.45</v>
          </cell>
          <cell r="L17595">
            <v>1198.45</v>
          </cell>
          <cell r="M17595" t="str">
            <v>T</v>
          </cell>
          <cell r="N17595">
            <v>1</v>
          </cell>
        </row>
        <row r="17596">
          <cell r="I17596" t="str">
            <v>T</v>
          </cell>
          <cell r="J17596">
            <v>0</v>
          </cell>
          <cell r="K17596">
            <v>0</v>
          </cell>
          <cell r="L17596">
            <v>0</v>
          </cell>
          <cell r="M17596" t="str">
            <v>F</v>
          </cell>
          <cell r="N17596">
            <v>3</v>
          </cell>
        </row>
        <row r="17597">
          <cell r="G17597" t="str">
            <v>GR-2017/08-0118</v>
          </cell>
        </row>
        <row r="17597">
          <cell r="I17597" t="str">
            <v>F</v>
          </cell>
          <cell r="J17597">
            <v>716.98</v>
          </cell>
          <cell r="K17597">
            <v>760</v>
          </cell>
          <cell r="L17597">
            <v>760</v>
          </cell>
          <cell r="M17597" t="str">
            <v>T</v>
          </cell>
          <cell r="N17597">
            <v>1</v>
          </cell>
        </row>
        <row r="17598">
          <cell r="G17598" t="str">
            <v>SPO-2018/06-0034, SPO-2018/05-0017, SPO-2018/07-0006, SPO-2019/12-0027, SPO-2019/12-0028, SPO-2018/06-0033, SPO-2017/12-0066, SPO-2018/04-0087, SPO-2019/07-0013, SPO-2019/04-0017, SPO-2019/07-0004, SPO-2019/02-0009, SPO-2018/12-0023, SPO-2018/03-0076, SPO-2018/01-0087</v>
          </cell>
        </row>
        <row r="17598">
          <cell r="I17598" t="str">
            <v>F</v>
          </cell>
          <cell r="J17598">
            <v>248865</v>
          </cell>
          <cell r="K17598">
            <v>248865</v>
          </cell>
          <cell r="L17598">
            <v>746595</v>
          </cell>
          <cell r="M17598" t="str">
            <v>F</v>
          </cell>
          <cell r="N17598">
            <v>3</v>
          </cell>
        </row>
        <row r="17599">
          <cell r="G17599" t="str">
            <v>GR-2017/08-0107</v>
          </cell>
        </row>
        <row r="17599">
          <cell r="I17599" t="str">
            <v>F</v>
          </cell>
          <cell r="J17599">
            <v>6135.88</v>
          </cell>
          <cell r="K17599">
            <v>6504.03</v>
          </cell>
          <cell r="L17599">
            <v>6504.03</v>
          </cell>
          <cell r="M17599" t="str">
            <v>T</v>
          </cell>
          <cell r="N17599">
            <v>1</v>
          </cell>
        </row>
        <row r="17600">
          <cell r="G17600" t="str">
            <v>PO-2017/11-0063-SHIP, SPO-2018/01-0011</v>
          </cell>
        </row>
        <row r="17600">
          <cell r="I17600" t="str">
            <v>F</v>
          </cell>
          <cell r="J17600">
            <v>7675.8</v>
          </cell>
          <cell r="K17600">
            <v>8136.35</v>
          </cell>
          <cell r="L17600">
            <v>8136.35</v>
          </cell>
          <cell r="M17600" t="str">
            <v>F</v>
          </cell>
          <cell r="N17600">
            <v>1</v>
          </cell>
        </row>
        <row r="17601">
          <cell r="G17601" t="str">
            <v>PO-2017/10-0081-SHIP</v>
          </cell>
        </row>
        <row r="17601">
          <cell r="I17601" t="str">
            <v>F</v>
          </cell>
          <cell r="J17601">
            <v>1516.5</v>
          </cell>
          <cell r="K17601">
            <v>1607.49</v>
          </cell>
          <cell r="L17601">
            <v>1607.49</v>
          </cell>
          <cell r="M17601" t="str">
            <v>F</v>
          </cell>
          <cell r="N17601">
            <v>1</v>
          </cell>
        </row>
        <row r="17602">
          <cell r="G17602" t="str">
            <v>GR-2017/09-0006</v>
          </cell>
        </row>
        <row r="17602">
          <cell r="I17602" t="str">
            <v>F</v>
          </cell>
          <cell r="J17602">
            <v>176.11</v>
          </cell>
          <cell r="K17602">
            <v>186.68</v>
          </cell>
          <cell r="L17602">
            <v>186.68</v>
          </cell>
          <cell r="M17602" t="str">
            <v>T</v>
          </cell>
          <cell r="N17602">
            <v>1</v>
          </cell>
        </row>
        <row r="17603">
          <cell r="I17603" t="str">
            <v>T</v>
          </cell>
          <cell r="J17603">
            <v>0</v>
          </cell>
          <cell r="K17603">
            <v>0</v>
          </cell>
          <cell r="L17603">
            <v>0</v>
          </cell>
          <cell r="M17603" t="str">
            <v>F</v>
          </cell>
          <cell r="N17603">
            <v>1</v>
          </cell>
        </row>
        <row r="17604">
          <cell r="G17604" t="str">
            <v>PO-2017/10-0100-SHIP, SPO-2017/11-0127</v>
          </cell>
        </row>
        <row r="17604">
          <cell r="I17604" t="str">
            <v>F</v>
          </cell>
          <cell r="J17604">
            <v>8841.2</v>
          </cell>
          <cell r="K17604">
            <v>9371.67</v>
          </cell>
          <cell r="L17604">
            <v>9371.67</v>
          </cell>
          <cell r="M17604" t="str">
            <v>F</v>
          </cell>
          <cell r="N17604">
            <v>1</v>
          </cell>
        </row>
        <row r="17605">
          <cell r="G17605" t="str">
            <v>PO-2017/10-0100-SHIP, SPO-2017/11-0127</v>
          </cell>
        </row>
        <row r="17605">
          <cell r="I17605" t="str">
            <v>F</v>
          </cell>
          <cell r="J17605">
            <v>5172.12</v>
          </cell>
          <cell r="K17605">
            <v>5482.45</v>
          </cell>
          <cell r="L17605">
            <v>5482.45</v>
          </cell>
          <cell r="M17605" t="str">
            <v>F</v>
          </cell>
          <cell r="N17605">
            <v>1</v>
          </cell>
        </row>
        <row r="17606">
          <cell r="G17606" t="str">
            <v>GR-2017/08-0117</v>
          </cell>
        </row>
        <row r="17606">
          <cell r="I17606" t="str">
            <v>F</v>
          </cell>
          <cell r="J17606">
            <v>761</v>
          </cell>
          <cell r="K17606">
            <v>806.66</v>
          </cell>
          <cell r="L17606">
            <v>806.66</v>
          </cell>
          <cell r="M17606" t="str">
            <v>F</v>
          </cell>
          <cell r="N17606">
            <v>1</v>
          </cell>
        </row>
        <row r="17607">
          <cell r="G17607" t="str">
            <v>GR-2017/08-0107</v>
          </cell>
        </row>
        <row r="17607">
          <cell r="I17607" t="str">
            <v>F</v>
          </cell>
          <cell r="J17607">
            <v>32.51</v>
          </cell>
          <cell r="K17607">
            <v>34.46</v>
          </cell>
          <cell r="L17607">
            <v>34.46</v>
          </cell>
          <cell r="M17607" t="str">
            <v>T</v>
          </cell>
          <cell r="N17607">
            <v>1</v>
          </cell>
        </row>
        <row r="17608">
          <cell r="G17608" t="str">
            <v>GR-2017/08-0107</v>
          </cell>
        </row>
        <row r="17608">
          <cell r="I17608" t="str">
            <v>F</v>
          </cell>
          <cell r="J17608">
            <v>217.02</v>
          </cell>
          <cell r="K17608">
            <v>230.04</v>
          </cell>
          <cell r="L17608">
            <v>230.04</v>
          </cell>
          <cell r="M17608" t="str">
            <v>T</v>
          </cell>
          <cell r="N17608">
            <v>1</v>
          </cell>
        </row>
        <row r="17609">
          <cell r="G17609" t="str">
            <v>GR-2017/09-0006</v>
          </cell>
        </row>
        <row r="17609">
          <cell r="I17609" t="str">
            <v>F</v>
          </cell>
          <cell r="J17609">
            <v>332.83</v>
          </cell>
          <cell r="K17609">
            <v>352.8</v>
          </cell>
          <cell r="L17609">
            <v>352.8</v>
          </cell>
          <cell r="M17609" t="str">
            <v>T</v>
          </cell>
          <cell r="N17609">
            <v>1</v>
          </cell>
        </row>
        <row r="17610">
          <cell r="G17610" t="str">
            <v>PO-2017/11-0041-SHIP</v>
          </cell>
        </row>
        <row r="17610">
          <cell r="I17610" t="str">
            <v>F</v>
          </cell>
          <cell r="J17610">
            <v>0</v>
          </cell>
          <cell r="K17610">
            <v>0</v>
          </cell>
          <cell r="L17610">
            <v>0</v>
          </cell>
          <cell r="M17610" t="str">
            <v>F</v>
          </cell>
          <cell r="N17610">
            <v>1</v>
          </cell>
        </row>
        <row r="17611">
          <cell r="F17611" t="str">
            <v>CAMBODIA / PDT</v>
          </cell>
        </row>
        <row r="17611">
          <cell r="I17611" t="str">
            <v>T</v>
          </cell>
          <cell r="J17611">
            <v>0</v>
          </cell>
          <cell r="K17611">
            <v>0</v>
          </cell>
          <cell r="L17611">
            <v>0</v>
          </cell>
          <cell r="M17611" t="str">
            <v>F</v>
          </cell>
          <cell r="N17611">
            <v>1</v>
          </cell>
        </row>
        <row r="17612">
          <cell r="G17612" t="str">
            <v>SPO-2018/01-0084, SPO-2017/12-0073</v>
          </cell>
        </row>
        <row r="17612">
          <cell r="I17612" t="str">
            <v>F</v>
          </cell>
          <cell r="J17612">
            <v>100500</v>
          </cell>
          <cell r="K17612">
            <v>106530</v>
          </cell>
          <cell r="L17612">
            <v>106530</v>
          </cell>
          <cell r="M17612" t="str">
            <v>F</v>
          </cell>
          <cell r="N17612">
            <v>1</v>
          </cell>
        </row>
        <row r="17613">
          <cell r="F17613" t="str">
            <v>MOTU0604520</v>
          </cell>
          <cell r="G17613" t="str">
            <v>GR-2017/08-0098</v>
          </cell>
        </row>
        <row r="17613">
          <cell r="I17613" t="str">
            <v>F</v>
          </cell>
          <cell r="J17613">
            <v>76893.75</v>
          </cell>
          <cell r="K17613">
            <v>81507.38</v>
          </cell>
          <cell r="L17613">
            <v>81507.38</v>
          </cell>
          <cell r="M17613" t="str">
            <v>F</v>
          </cell>
          <cell r="N17613">
            <v>1</v>
          </cell>
        </row>
        <row r="17614">
          <cell r="F17614" t="str">
            <v>MOTU0604520</v>
          </cell>
          <cell r="G17614" t="str">
            <v>GR-2017/08-0099</v>
          </cell>
        </row>
        <row r="17614">
          <cell r="I17614" t="str">
            <v>F</v>
          </cell>
          <cell r="J17614">
            <v>30183.3</v>
          </cell>
          <cell r="K17614">
            <v>31994.3</v>
          </cell>
          <cell r="L17614">
            <v>31994.3</v>
          </cell>
          <cell r="M17614" t="str">
            <v>F</v>
          </cell>
          <cell r="N17614">
            <v>1</v>
          </cell>
        </row>
        <row r="17615">
          <cell r="G17615" t="str">
            <v>GR-2017/08-0097</v>
          </cell>
        </row>
        <row r="17615">
          <cell r="I17615" t="str">
            <v>F</v>
          </cell>
          <cell r="J17615">
            <v>1699.39</v>
          </cell>
          <cell r="K17615">
            <v>1801.35</v>
          </cell>
          <cell r="L17615">
            <v>1801.35</v>
          </cell>
          <cell r="M17615" t="str">
            <v>F</v>
          </cell>
          <cell r="N17615">
            <v>1</v>
          </cell>
        </row>
        <row r="17616">
          <cell r="I17616" t="str">
            <v>T</v>
          </cell>
          <cell r="J17616">
            <v>0</v>
          </cell>
          <cell r="K17616">
            <v>0</v>
          </cell>
          <cell r="L17616">
            <v>0</v>
          </cell>
          <cell r="M17616" t="str">
            <v>T</v>
          </cell>
          <cell r="N17616">
            <v>1</v>
          </cell>
        </row>
        <row r="17617">
          <cell r="G17617" t="str">
            <v>GR-2017/08-0102</v>
          </cell>
        </row>
        <row r="17617">
          <cell r="I17617" t="str">
            <v>F</v>
          </cell>
          <cell r="J17617">
            <v>2786.67</v>
          </cell>
          <cell r="K17617">
            <v>2953.87</v>
          </cell>
          <cell r="L17617">
            <v>2953.87</v>
          </cell>
          <cell r="M17617" t="str">
            <v>T</v>
          </cell>
          <cell r="N17617">
            <v>1</v>
          </cell>
        </row>
        <row r="17618">
          <cell r="G17618" t="str">
            <v>201710-S0040-SHIP</v>
          </cell>
        </row>
        <row r="17618">
          <cell r="I17618" t="str">
            <v>F</v>
          </cell>
          <cell r="J17618">
            <v>1209.45</v>
          </cell>
          <cell r="K17618">
            <v>1209.45</v>
          </cell>
          <cell r="L17618">
            <v>3628.35</v>
          </cell>
          <cell r="M17618" t="str">
            <v>F</v>
          </cell>
          <cell r="N17618">
            <v>3</v>
          </cell>
        </row>
        <row r="17619">
          <cell r="G17619" t="str">
            <v>GR-2017/09-0068</v>
          </cell>
        </row>
        <row r="17619">
          <cell r="I17619" t="str">
            <v>F</v>
          </cell>
          <cell r="J17619">
            <v>341.32</v>
          </cell>
          <cell r="K17619">
            <v>361.8</v>
          </cell>
          <cell r="L17619">
            <v>361.8</v>
          </cell>
          <cell r="M17619" t="str">
            <v>F</v>
          </cell>
          <cell r="N17619">
            <v>1</v>
          </cell>
        </row>
        <row r="17620">
          <cell r="G17620" t="str">
            <v>GR-2017/10-0013, GR-2017/09-0031</v>
          </cell>
        </row>
        <row r="17620">
          <cell r="I17620" t="str">
            <v>F</v>
          </cell>
          <cell r="J17620">
            <v>4983.52</v>
          </cell>
          <cell r="K17620">
            <v>4983.52</v>
          </cell>
          <cell r="L17620">
            <v>14950.56</v>
          </cell>
          <cell r="M17620" t="str">
            <v>F</v>
          </cell>
          <cell r="N17620">
            <v>3</v>
          </cell>
        </row>
        <row r="17621">
          <cell r="G17621" t="str">
            <v>PO-2017/10-0073-SHIP, SPO-2018/12-0021, SPO-2018/01-0066, SPO-2018/12-0012</v>
          </cell>
        </row>
        <row r="17621">
          <cell r="I17621" t="str">
            <v>F</v>
          </cell>
          <cell r="J17621">
            <v>11097.75</v>
          </cell>
          <cell r="K17621">
            <v>11097.75</v>
          </cell>
          <cell r="L17621">
            <v>33293.25</v>
          </cell>
          <cell r="M17621" t="str">
            <v>F</v>
          </cell>
          <cell r="N17621">
            <v>3</v>
          </cell>
        </row>
        <row r="17622">
          <cell r="G17622" t="str">
            <v>GR-2017/10-0029, PO-2017/11-0015-SHIP</v>
          </cell>
        </row>
        <row r="17622">
          <cell r="I17622" t="str">
            <v>F</v>
          </cell>
          <cell r="J17622">
            <v>3840</v>
          </cell>
          <cell r="K17622">
            <v>3840</v>
          </cell>
          <cell r="L17622">
            <v>11520</v>
          </cell>
          <cell r="M17622" t="str">
            <v>F</v>
          </cell>
          <cell r="N17622">
            <v>3</v>
          </cell>
        </row>
        <row r="17623">
          <cell r="F17623" t="str">
            <v>TCNU4107190</v>
          </cell>
          <cell r="G17623" t="str">
            <v>GR-2017/08-0087</v>
          </cell>
        </row>
        <row r="17623">
          <cell r="I17623" t="str">
            <v>F</v>
          </cell>
          <cell r="J17623">
            <v>31626.22</v>
          </cell>
          <cell r="K17623">
            <v>33523.79</v>
          </cell>
          <cell r="L17623">
            <v>33523.79</v>
          </cell>
          <cell r="M17623" t="str">
            <v>F</v>
          </cell>
          <cell r="N17623">
            <v>1</v>
          </cell>
        </row>
        <row r="17624">
          <cell r="F17624" t="str">
            <v>TCNU4107190</v>
          </cell>
          <cell r="G17624" t="str">
            <v>GR-2017/08-0088</v>
          </cell>
        </row>
        <row r="17624">
          <cell r="I17624" t="str">
            <v>F</v>
          </cell>
          <cell r="J17624">
            <v>14375.2</v>
          </cell>
          <cell r="K17624">
            <v>15237.71</v>
          </cell>
          <cell r="L17624">
            <v>15237.71</v>
          </cell>
          <cell r="M17624" t="str">
            <v>F</v>
          </cell>
          <cell r="N17624">
            <v>1</v>
          </cell>
        </row>
        <row r="17625">
          <cell r="F17625" t="str">
            <v>TCNU4107190</v>
          </cell>
          <cell r="G17625" t="str">
            <v>GR-2017/08-0089</v>
          </cell>
        </row>
        <row r="17625">
          <cell r="I17625" t="str">
            <v>F</v>
          </cell>
          <cell r="J17625">
            <v>3595</v>
          </cell>
          <cell r="K17625">
            <v>3810.7</v>
          </cell>
          <cell r="L17625">
            <v>3810.7</v>
          </cell>
          <cell r="M17625" t="str">
            <v>F</v>
          </cell>
          <cell r="N17625">
            <v>1</v>
          </cell>
        </row>
        <row r="17626">
          <cell r="F17626" t="str">
            <v>TCNU4107190</v>
          </cell>
          <cell r="G17626" t="str">
            <v>GR-2017/08-0090</v>
          </cell>
        </row>
        <row r="17626">
          <cell r="I17626" t="str">
            <v>F</v>
          </cell>
          <cell r="J17626">
            <v>9526</v>
          </cell>
          <cell r="K17626">
            <v>10097.56</v>
          </cell>
          <cell r="L17626">
            <v>10097.56</v>
          </cell>
          <cell r="M17626" t="str">
            <v>F</v>
          </cell>
          <cell r="N17626">
            <v>1</v>
          </cell>
        </row>
        <row r="17627">
          <cell r="F17627" t="str">
            <v>TCNU4107190</v>
          </cell>
          <cell r="G17627" t="str">
            <v>GR-2017/08-0091</v>
          </cell>
        </row>
        <row r="17627">
          <cell r="I17627" t="str">
            <v>F</v>
          </cell>
          <cell r="J17627">
            <v>33910.5</v>
          </cell>
          <cell r="K17627">
            <v>35945.13</v>
          </cell>
          <cell r="L17627">
            <v>35945.13</v>
          </cell>
          <cell r="M17627" t="str">
            <v>F</v>
          </cell>
          <cell r="N17627">
            <v>1</v>
          </cell>
        </row>
        <row r="17628">
          <cell r="F17628" t="str">
            <v>TCNU4107190</v>
          </cell>
        </row>
        <row r="17628">
          <cell r="I17628" t="str">
            <v>T</v>
          </cell>
          <cell r="J17628">
            <v>8470</v>
          </cell>
          <cell r="K17628">
            <v>8978.2</v>
          </cell>
          <cell r="L17628">
            <v>8978.2</v>
          </cell>
          <cell r="M17628" t="str">
            <v>F</v>
          </cell>
          <cell r="N17628">
            <v>1</v>
          </cell>
        </row>
        <row r="17629">
          <cell r="F17629" t="str">
            <v>TCNU4107190</v>
          </cell>
          <cell r="G17629" t="str">
            <v>GR-2017/08-0093</v>
          </cell>
        </row>
        <row r="17629">
          <cell r="I17629" t="str">
            <v>F</v>
          </cell>
          <cell r="J17629">
            <v>55603.21</v>
          </cell>
          <cell r="K17629">
            <v>58939.4</v>
          </cell>
          <cell r="L17629">
            <v>58939.4</v>
          </cell>
          <cell r="M17629" t="str">
            <v>F</v>
          </cell>
          <cell r="N17629">
            <v>1</v>
          </cell>
        </row>
        <row r="17630">
          <cell r="G17630" t="str">
            <v>GR-2017/08-0096</v>
          </cell>
        </row>
        <row r="17630">
          <cell r="I17630" t="str">
            <v>F</v>
          </cell>
          <cell r="J17630">
            <v>3562.08</v>
          </cell>
          <cell r="K17630">
            <v>3775.8</v>
          </cell>
          <cell r="L17630">
            <v>3775.8</v>
          </cell>
          <cell r="M17630" t="str">
            <v>T</v>
          </cell>
          <cell r="N17630">
            <v>1</v>
          </cell>
        </row>
        <row r="17631">
          <cell r="I17631" t="str">
            <v>T</v>
          </cell>
          <cell r="J17631">
            <v>0</v>
          </cell>
          <cell r="K17631">
            <v>0</v>
          </cell>
          <cell r="L17631">
            <v>0</v>
          </cell>
          <cell r="M17631" t="str">
            <v>F</v>
          </cell>
          <cell r="N17631">
            <v>3</v>
          </cell>
        </row>
        <row r="17632">
          <cell r="G17632" t="str">
            <v>GR-2017/09-0071</v>
          </cell>
        </row>
        <row r="17632">
          <cell r="I17632" t="str">
            <v>F</v>
          </cell>
          <cell r="J17632">
            <v>4741</v>
          </cell>
          <cell r="K17632">
            <v>5025.46</v>
          </cell>
          <cell r="L17632">
            <v>5025.46</v>
          </cell>
          <cell r="M17632" t="str">
            <v>F</v>
          </cell>
          <cell r="N17632">
            <v>1</v>
          </cell>
        </row>
        <row r="17633">
          <cell r="G17633" t="str">
            <v>GR-2017/10-0029</v>
          </cell>
        </row>
        <row r="17633">
          <cell r="I17633" t="str">
            <v>F</v>
          </cell>
          <cell r="J17633">
            <v>360</v>
          </cell>
          <cell r="K17633">
            <v>360</v>
          </cell>
          <cell r="L17633">
            <v>1080</v>
          </cell>
          <cell r="M17633" t="str">
            <v>F</v>
          </cell>
          <cell r="N17633">
            <v>3</v>
          </cell>
        </row>
        <row r="17634">
          <cell r="G17634" t="str">
            <v>201710-S0039-SHIP</v>
          </cell>
        </row>
        <row r="17634">
          <cell r="I17634" t="str">
            <v>F</v>
          </cell>
          <cell r="J17634">
            <v>3216</v>
          </cell>
          <cell r="K17634">
            <v>3216</v>
          </cell>
          <cell r="L17634">
            <v>9648</v>
          </cell>
          <cell r="M17634" t="str">
            <v>F</v>
          </cell>
          <cell r="N17634">
            <v>3</v>
          </cell>
        </row>
        <row r="17635">
          <cell r="F17635" t="str">
            <v>TGHU6845213</v>
          </cell>
          <cell r="G17635" t="str">
            <v>GR-2017/08-0095</v>
          </cell>
        </row>
        <row r="17635">
          <cell r="I17635" t="str">
            <v>F</v>
          </cell>
          <cell r="J17635">
            <v>317091.7</v>
          </cell>
          <cell r="K17635">
            <v>336117.2</v>
          </cell>
          <cell r="L17635">
            <v>336117.2</v>
          </cell>
          <cell r="M17635" t="str">
            <v>F</v>
          </cell>
          <cell r="N17635">
            <v>1</v>
          </cell>
        </row>
        <row r="17636">
          <cell r="G17636" t="str">
            <v>PO-2017/10-0085-SHIP, PO-2017/11-0061</v>
          </cell>
        </row>
        <row r="17636">
          <cell r="I17636" t="str">
            <v>F</v>
          </cell>
          <cell r="J17636">
            <v>9093.15</v>
          </cell>
          <cell r="K17636">
            <v>9638.74</v>
          </cell>
          <cell r="L17636">
            <v>9638.74</v>
          </cell>
          <cell r="M17636" t="str">
            <v>F</v>
          </cell>
          <cell r="N17636">
            <v>1</v>
          </cell>
        </row>
        <row r="17637">
          <cell r="G17637" t="str">
            <v>GR-2017/09-0049</v>
          </cell>
        </row>
        <row r="17637">
          <cell r="I17637" t="str">
            <v>F</v>
          </cell>
          <cell r="J17637">
            <v>13471.2</v>
          </cell>
          <cell r="K17637">
            <v>14279.47</v>
          </cell>
          <cell r="L17637">
            <v>14279.47</v>
          </cell>
          <cell r="M17637" t="str">
            <v>F</v>
          </cell>
          <cell r="N17637">
            <v>1</v>
          </cell>
        </row>
        <row r="17638">
          <cell r="G17638" t="str">
            <v>PO-2017/10-0081-SHIP</v>
          </cell>
        </row>
        <row r="17638">
          <cell r="I17638" t="str">
            <v>F</v>
          </cell>
          <cell r="J17638">
            <v>673.53</v>
          </cell>
          <cell r="K17638">
            <v>713.94</v>
          </cell>
          <cell r="L17638">
            <v>713.94</v>
          </cell>
          <cell r="M17638" t="str">
            <v>F</v>
          </cell>
          <cell r="N17638">
            <v>1</v>
          </cell>
        </row>
        <row r="17639">
          <cell r="G17639" t="str">
            <v>PO-2017/10-0081-SHIP</v>
          </cell>
        </row>
        <row r="17639">
          <cell r="I17639" t="str">
            <v>F</v>
          </cell>
          <cell r="J17639">
            <v>2313.26</v>
          </cell>
          <cell r="K17639">
            <v>2452.06</v>
          </cell>
          <cell r="L17639">
            <v>2452.06</v>
          </cell>
          <cell r="M17639" t="str">
            <v>F</v>
          </cell>
          <cell r="N17639">
            <v>1</v>
          </cell>
        </row>
        <row r="17640">
          <cell r="F17640" t="str">
            <v>TCNU4107190</v>
          </cell>
          <cell r="G17640" t="str">
            <v>GR-2017/08-0092</v>
          </cell>
        </row>
        <row r="17640">
          <cell r="I17640" t="str">
            <v>F</v>
          </cell>
          <cell r="J17640">
            <v>320.85</v>
          </cell>
          <cell r="K17640">
            <v>340.1</v>
          </cell>
          <cell r="L17640">
            <v>340.1</v>
          </cell>
          <cell r="M17640" t="str">
            <v>F</v>
          </cell>
          <cell r="N17640">
            <v>1</v>
          </cell>
        </row>
        <row r="17641">
          <cell r="F17641" t="str">
            <v>TCNU4107190</v>
          </cell>
          <cell r="G17641" t="str">
            <v>GR-2017/08-0094</v>
          </cell>
        </row>
        <row r="17641">
          <cell r="I17641" t="str">
            <v>F</v>
          </cell>
          <cell r="J17641">
            <v>5665</v>
          </cell>
          <cell r="K17641">
            <v>6004.9</v>
          </cell>
          <cell r="L17641">
            <v>6004.9</v>
          </cell>
          <cell r="M17641" t="str">
            <v>F</v>
          </cell>
          <cell r="N17641">
            <v>1</v>
          </cell>
        </row>
        <row r="17642">
          <cell r="G17642" t="str">
            <v>GR-2017/11-0124, GR-2018/02-0052, GR-2017/12-0122, GR-2018/03-0085, GR-2018/03-0086, GR-2018/02-0053, GR-2018/02-0054, GR-2017/11-0125, GR-2018/01-0135, GR-2018/01-0133</v>
          </cell>
        </row>
        <row r="17642">
          <cell r="I17642" t="str">
            <v>F</v>
          </cell>
          <cell r="J17642">
            <v>64387.5</v>
          </cell>
          <cell r="K17642">
            <v>64659.75</v>
          </cell>
          <cell r="L17642">
            <v>64659.75</v>
          </cell>
          <cell r="M17642" t="str">
            <v>F</v>
          </cell>
          <cell r="N17642">
            <v>1</v>
          </cell>
        </row>
        <row r="17643">
          <cell r="G17643" t="str">
            <v>GR-2017/09-0058, GR-2017/08-0108</v>
          </cell>
        </row>
        <row r="17643">
          <cell r="I17643" t="str">
            <v>F</v>
          </cell>
          <cell r="J17643">
            <v>11625</v>
          </cell>
          <cell r="K17643">
            <v>12322.5</v>
          </cell>
          <cell r="L17643">
            <v>12322.5</v>
          </cell>
          <cell r="M17643" t="str">
            <v>F</v>
          </cell>
          <cell r="N17643">
            <v>1</v>
          </cell>
        </row>
        <row r="17644">
          <cell r="G17644" t="str">
            <v>GR-2017/10-0051</v>
          </cell>
        </row>
        <row r="17644">
          <cell r="I17644" t="str">
            <v>F</v>
          </cell>
          <cell r="J17644">
            <v>1879.2</v>
          </cell>
          <cell r="K17644">
            <v>1991.95</v>
          </cell>
          <cell r="L17644">
            <v>1991.95</v>
          </cell>
          <cell r="M17644" t="str">
            <v>F</v>
          </cell>
          <cell r="N17644">
            <v>1</v>
          </cell>
        </row>
        <row r="17645">
          <cell r="G17645" t="str">
            <v>GR-2017/09-0075</v>
          </cell>
        </row>
        <row r="17645">
          <cell r="I17645" t="str">
            <v>F</v>
          </cell>
          <cell r="J17645">
            <v>974.4</v>
          </cell>
          <cell r="K17645">
            <v>1032.86</v>
          </cell>
          <cell r="L17645">
            <v>1032.86</v>
          </cell>
          <cell r="M17645" t="str">
            <v>F</v>
          </cell>
          <cell r="N17645">
            <v>1</v>
          </cell>
        </row>
        <row r="17646">
          <cell r="G17646" t="str">
            <v>GR-2017/08-0119</v>
          </cell>
        </row>
        <row r="17646">
          <cell r="I17646" t="str">
            <v>F</v>
          </cell>
          <cell r="J17646">
            <v>27</v>
          </cell>
          <cell r="K17646">
            <v>28.62</v>
          </cell>
          <cell r="L17646">
            <v>28.62</v>
          </cell>
          <cell r="M17646" t="str">
            <v>F</v>
          </cell>
          <cell r="N17646">
            <v>1</v>
          </cell>
        </row>
        <row r="17647">
          <cell r="G17647" t="str">
            <v>GR-2017/08-0096</v>
          </cell>
        </row>
        <row r="17647">
          <cell r="I17647" t="str">
            <v>F</v>
          </cell>
          <cell r="J17647">
            <v>233.21</v>
          </cell>
          <cell r="K17647">
            <v>247.2</v>
          </cell>
          <cell r="L17647">
            <v>247.2</v>
          </cell>
          <cell r="M17647" t="str">
            <v>T</v>
          </cell>
          <cell r="N17647">
            <v>1</v>
          </cell>
        </row>
        <row r="17648">
          <cell r="G17648" t="str">
            <v>GR-2017/08-0096</v>
          </cell>
        </row>
        <row r="17648">
          <cell r="I17648" t="str">
            <v>F</v>
          </cell>
          <cell r="J17648">
            <v>2301.64</v>
          </cell>
          <cell r="K17648">
            <v>2439.74</v>
          </cell>
          <cell r="L17648">
            <v>2439.74</v>
          </cell>
          <cell r="M17648" t="str">
            <v>T</v>
          </cell>
          <cell r="N17648">
            <v>1</v>
          </cell>
        </row>
        <row r="17649">
          <cell r="G17649" t="str">
            <v>GR-2017/08-0096</v>
          </cell>
        </row>
        <row r="17649">
          <cell r="I17649" t="str">
            <v>F</v>
          </cell>
          <cell r="J17649">
            <v>73.86</v>
          </cell>
          <cell r="K17649">
            <v>78.29</v>
          </cell>
          <cell r="L17649">
            <v>78.29</v>
          </cell>
          <cell r="M17649" t="str">
            <v>T</v>
          </cell>
          <cell r="N17649">
            <v>1</v>
          </cell>
        </row>
        <row r="17650">
          <cell r="F17650" t="str">
            <v>CAMBODIA / PDT</v>
          </cell>
          <cell r="G17650" t="str">
            <v>XP-000031</v>
          </cell>
        </row>
        <row r="17650">
          <cell r="I17650" t="str">
            <v>F</v>
          </cell>
          <cell r="J17650">
            <v>0</v>
          </cell>
          <cell r="K17650">
            <v>0</v>
          </cell>
          <cell r="L17650">
            <v>0</v>
          </cell>
          <cell r="M17650" t="str">
            <v>F</v>
          </cell>
          <cell r="N17650">
            <v>3</v>
          </cell>
        </row>
        <row r="17651">
          <cell r="G17651" t="str">
            <v>GR-2017/08-0106</v>
          </cell>
        </row>
        <row r="17651">
          <cell r="I17651" t="str">
            <v>F</v>
          </cell>
          <cell r="J17651">
            <v>18963.22</v>
          </cell>
          <cell r="K17651">
            <v>20101.01</v>
          </cell>
          <cell r="L17651">
            <v>20101.01</v>
          </cell>
          <cell r="M17651" t="str">
            <v>T</v>
          </cell>
          <cell r="N17651">
            <v>1</v>
          </cell>
        </row>
        <row r="17652">
          <cell r="G17652" t="str">
            <v>GR-2017/10-0023, GR-2017/10-0013, GR-2017/09-0031, PO-2017/11-0011-SHIP, SPO-2017/12-0112, PO-2017/11-0078-SHIP</v>
          </cell>
        </row>
        <row r="17652">
          <cell r="I17652" t="str">
            <v>F</v>
          </cell>
          <cell r="J17652">
            <v>8823</v>
          </cell>
          <cell r="K17652">
            <v>8823</v>
          </cell>
          <cell r="L17652">
            <v>26469</v>
          </cell>
          <cell r="M17652" t="str">
            <v>F</v>
          </cell>
          <cell r="N17652">
            <v>3</v>
          </cell>
        </row>
        <row r="17653">
          <cell r="G17653" t="str">
            <v>GR-2017/08-0102</v>
          </cell>
        </row>
        <row r="17653">
          <cell r="I17653" t="str">
            <v>F</v>
          </cell>
          <cell r="J17653">
            <v>5360.66</v>
          </cell>
          <cell r="K17653">
            <v>5682.3</v>
          </cell>
          <cell r="L17653">
            <v>5682.3</v>
          </cell>
          <cell r="M17653" t="str">
            <v>T</v>
          </cell>
          <cell r="N17653">
            <v>1</v>
          </cell>
        </row>
        <row r="17654">
          <cell r="G17654" t="str">
            <v>PO-2017/11-0074-SHIP, SPO-2018/03-0079, SPO-2017/11-0133</v>
          </cell>
        </row>
        <row r="17654">
          <cell r="I17654" t="str">
            <v>F</v>
          </cell>
          <cell r="J17654">
            <v>6068</v>
          </cell>
          <cell r="K17654">
            <v>6432.08</v>
          </cell>
          <cell r="L17654">
            <v>6432.08</v>
          </cell>
          <cell r="M17654" t="str">
            <v>F</v>
          </cell>
          <cell r="N17654">
            <v>1</v>
          </cell>
        </row>
        <row r="17655">
          <cell r="G17655" t="str">
            <v>201710-S0043-SHIP</v>
          </cell>
        </row>
        <row r="17655">
          <cell r="I17655" t="str">
            <v>F</v>
          </cell>
          <cell r="J17655">
            <v>9956.7</v>
          </cell>
          <cell r="K17655">
            <v>10554.1</v>
          </cell>
          <cell r="L17655">
            <v>10554.1</v>
          </cell>
          <cell r="M17655" t="str">
            <v>F</v>
          </cell>
          <cell r="N17655">
            <v>1</v>
          </cell>
        </row>
        <row r="17656">
          <cell r="G17656" t="str">
            <v>GR-2017/08-0069</v>
          </cell>
        </row>
        <row r="17656">
          <cell r="I17656" t="str">
            <v>F</v>
          </cell>
          <cell r="J17656">
            <v>113.11</v>
          </cell>
          <cell r="K17656">
            <v>119.9</v>
          </cell>
          <cell r="L17656">
            <v>119.9</v>
          </cell>
          <cell r="M17656" t="str">
            <v>T</v>
          </cell>
          <cell r="N17656">
            <v>1</v>
          </cell>
        </row>
        <row r="17657">
          <cell r="G17657" t="str">
            <v>GR-2017/08-0069</v>
          </cell>
        </row>
        <row r="17657">
          <cell r="I17657" t="str">
            <v>F</v>
          </cell>
          <cell r="J17657">
            <v>136.91</v>
          </cell>
          <cell r="K17657">
            <v>145.12</v>
          </cell>
          <cell r="L17657">
            <v>145.12</v>
          </cell>
          <cell r="M17657" t="str">
            <v>T</v>
          </cell>
          <cell r="N17657">
            <v>1</v>
          </cell>
        </row>
        <row r="17658">
          <cell r="G17658" t="str">
            <v>GR-2017/08-0069</v>
          </cell>
        </row>
        <row r="17658">
          <cell r="I17658" t="str">
            <v>F</v>
          </cell>
          <cell r="J17658">
            <v>3016.08</v>
          </cell>
          <cell r="K17658">
            <v>3197.05</v>
          </cell>
          <cell r="L17658">
            <v>3197.05</v>
          </cell>
          <cell r="M17658" t="str">
            <v>T</v>
          </cell>
          <cell r="N17658">
            <v>1</v>
          </cell>
        </row>
        <row r="17659">
          <cell r="G17659" t="str">
            <v>GR-2017/08-0069</v>
          </cell>
        </row>
        <row r="17659">
          <cell r="I17659" t="str">
            <v>F</v>
          </cell>
          <cell r="J17659">
            <v>39.58</v>
          </cell>
          <cell r="K17659">
            <v>41.95</v>
          </cell>
          <cell r="L17659">
            <v>41.95</v>
          </cell>
          <cell r="M17659" t="str">
            <v>T</v>
          </cell>
          <cell r="N17659">
            <v>1</v>
          </cell>
        </row>
        <row r="17660">
          <cell r="G17660" t="str">
            <v>GR-2017/08-0069</v>
          </cell>
        </row>
        <row r="17660">
          <cell r="I17660" t="str">
            <v>F</v>
          </cell>
          <cell r="J17660">
            <v>399.81</v>
          </cell>
          <cell r="K17660">
            <v>423.8</v>
          </cell>
          <cell r="L17660">
            <v>423.8</v>
          </cell>
          <cell r="M17660" t="str">
            <v>T</v>
          </cell>
          <cell r="N17660">
            <v>1</v>
          </cell>
        </row>
        <row r="17661">
          <cell r="F17661" t="str">
            <v>PCIU89010520</v>
          </cell>
          <cell r="G17661" t="str">
            <v>GR-2017/08-0061</v>
          </cell>
        </row>
        <row r="17661">
          <cell r="I17661" t="str">
            <v>F</v>
          </cell>
          <cell r="J17661">
            <v>164809.2</v>
          </cell>
          <cell r="K17661">
            <v>174697.75</v>
          </cell>
          <cell r="L17661">
            <v>174697.75</v>
          </cell>
          <cell r="M17661" t="str">
            <v>F</v>
          </cell>
          <cell r="N17661">
            <v>1</v>
          </cell>
        </row>
        <row r="17662">
          <cell r="G17662" t="str">
            <v>GR-2017/08-0052</v>
          </cell>
        </row>
        <row r="17662">
          <cell r="I17662" t="str">
            <v>F</v>
          </cell>
          <cell r="J17662">
            <v>470.69</v>
          </cell>
          <cell r="K17662">
            <v>498.93</v>
          </cell>
          <cell r="L17662">
            <v>498.93</v>
          </cell>
          <cell r="M17662" t="str">
            <v>T</v>
          </cell>
          <cell r="N17662">
            <v>1</v>
          </cell>
        </row>
        <row r="17663">
          <cell r="F17663" t="str">
            <v>PCIU89010520</v>
          </cell>
          <cell r="G17663" t="str">
            <v>GR-2017/08-0060</v>
          </cell>
        </row>
        <row r="17663">
          <cell r="I17663" t="str">
            <v>F</v>
          </cell>
          <cell r="J17663">
            <v>9055.2</v>
          </cell>
          <cell r="K17663">
            <v>9598.51</v>
          </cell>
          <cell r="L17663">
            <v>9598.51</v>
          </cell>
          <cell r="M17663" t="str">
            <v>F</v>
          </cell>
          <cell r="N17663">
            <v>1</v>
          </cell>
        </row>
        <row r="17664">
          <cell r="F17664" t="str">
            <v>PCIU89010520</v>
          </cell>
          <cell r="G17664" t="str">
            <v>GR-2017/08-0059</v>
          </cell>
        </row>
        <row r="17664">
          <cell r="I17664" t="str">
            <v>F</v>
          </cell>
          <cell r="J17664">
            <v>4940.6</v>
          </cell>
          <cell r="K17664">
            <v>5237.04</v>
          </cell>
          <cell r="L17664">
            <v>5237.04</v>
          </cell>
          <cell r="M17664" t="str">
            <v>F</v>
          </cell>
          <cell r="N17664">
            <v>1</v>
          </cell>
        </row>
        <row r="17665">
          <cell r="F17665" t="str">
            <v>PCIU89010520</v>
          </cell>
          <cell r="G17665" t="str">
            <v>GR-2017/08-0058</v>
          </cell>
        </row>
        <row r="17665">
          <cell r="I17665" t="str">
            <v>F</v>
          </cell>
          <cell r="J17665">
            <v>32369.52</v>
          </cell>
          <cell r="K17665">
            <v>34311.69</v>
          </cell>
          <cell r="L17665">
            <v>34311.69</v>
          </cell>
          <cell r="M17665" t="str">
            <v>F</v>
          </cell>
          <cell r="N17665">
            <v>1</v>
          </cell>
        </row>
        <row r="17666">
          <cell r="G17666" t="str">
            <v>GR-2017/08-0069</v>
          </cell>
        </row>
        <row r="17666">
          <cell r="I17666" t="str">
            <v>F</v>
          </cell>
          <cell r="J17666">
            <v>55.42</v>
          </cell>
          <cell r="K17666">
            <v>58.75</v>
          </cell>
          <cell r="L17666">
            <v>58.75</v>
          </cell>
          <cell r="M17666" t="str">
            <v>T</v>
          </cell>
          <cell r="N17666">
            <v>1</v>
          </cell>
        </row>
        <row r="17667">
          <cell r="G17667" t="str">
            <v>GR-2017/08-0052</v>
          </cell>
        </row>
        <row r="17667">
          <cell r="I17667" t="str">
            <v>F</v>
          </cell>
          <cell r="J17667">
            <v>16.82</v>
          </cell>
          <cell r="K17667">
            <v>17.83</v>
          </cell>
          <cell r="L17667">
            <v>17.83</v>
          </cell>
          <cell r="M17667" t="str">
            <v>T</v>
          </cell>
          <cell r="N17667">
            <v>1</v>
          </cell>
        </row>
        <row r="17668">
          <cell r="G17668" t="str">
            <v>GR-2017/08-0069</v>
          </cell>
        </row>
        <row r="17668">
          <cell r="I17668" t="str">
            <v>F</v>
          </cell>
          <cell r="J17668">
            <v>22.97</v>
          </cell>
          <cell r="K17668">
            <v>24.35</v>
          </cell>
          <cell r="L17668">
            <v>24.35</v>
          </cell>
          <cell r="M17668" t="str">
            <v>T</v>
          </cell>
          <cell r="N17668">
            <v>1</v>
          </cell>
        </row>
        <row r="17669">
          <cell r="G17669" t="str">
            <v>GR-2017/08-0052</v>
          </cell>
        </row>
        <row r="17669">
          <cell r="I17669" t="str">
            <v>F</v>
          </cell>
          <cell r="J17669">
            <v>756.98</v>
          </cell>
          <cell r="K17669">
            <v>802.4</v>
          </cell>
          <cell r="L17669">
            <v>802.4</v>
          </cell>
          <cell r="M17669" t="str">
            <v>T</v>
          </cell>
          <cell r="N17669">
            <v>1</v>
          </cell>
        </row>
        <row r="17670">
          <cell r="F17670" t="str">
            <v>PCIU89010520</v>
          </cell>
          <cell r="G17670" t="str">
            <v>GR-2017/08-0057</v>
          </cell>
        </row>
        <row r="17670">
          <cell r="I17670" t="str">
            <v>F</v>
          </cell>
          <cell r="J17670">
            <v>136396.25</v>
          </cell>
          <cell r="K17670">
            <v>144580.03</v>
          </cell>
          <cell r="L17670">
            <v>144580.03</v>
          </cell>
          <cell r="M17670" t="str">
            <v>F</v>
          </cell>
          <cell r="N17670">
            <v>1</v>
          </cell>
        </row>
        <row r="17671">
          <cell r="F17671" t="str">
            <v>PCIU89010520</v>
          </cell>
          <cell r="G17671" t="str">
            <v>GR-2017/08-0056</v>
          </cell>
        </row>
        <row r="17671">
          <cell r="I17671" t="str">
            <v>F</v>
          </cell>
          <cell r="J17671">
            <v>204685.26</v>
          </cell>
          <cell r="K17671">
            <v>216966.38</v>
          </cell>
          <cell r="L17671">
            <v>216966.38</v>
          </cell>
          <cell r="M17671" t="str">
            <v>F</v>
          </cell>
          <cell r="N17671">
            <v>1</v>
          </cell>
        </row>
        <row r="17672">
          <cell r="F17672" t="str">
            <v>PCIU89010520</v>
          </cell>
          <cell r="G17672" t="str">
            <v>GR-2017/08-0055</v>
          </cell>
        </row>
        <row r="17672">
          <cell r="I17672" t="str">
            <v>F</v>
          </cell>
          <cell r="J17672">
            <v>7236</v>
          </cell>
          <cell r="K17672">
            <v>7670.16</v>
          </cell>
          <cell r="L17672">
            <v>7670.16</v>
          </cell>
          <cell r="M17672" t="str">
            <v>F</v>
          </cell>
          <cell r="N17672">
            <v>1</v>
          </cell>
        </row>
        <row r="17673">
          <cell r="F17673" t="str">
            <v>PCIU89010520</v>
          </cell>
          <cell r="G17673" t="str">
            <v>GR-2017/08-0054</v>
          </cell>
        </row>
        <row r="17673">
          <cell r="I17673" t="str">
            <v>F</v>
          </cell>
          <cell r="J17673">
            <v>13552.55</v>
          </cell>
          <cell r="K17673">
            <v>14365.7</v>
          </cell>
          <cell r="L17673">
            <v>14365.7</v>
          </cell>
          <cell r="M17673" t="str">
            <v>F</v>
          </cell>
          <cell r="N17673">
            <v>1</v>
          </cell>
        </row>
        <row r="17674">
          <cell r="G17674" t="str">
            <v>GR-2017/08-0052</v>
          </cell>
        </row>
        <row r="17674">
          <cell r="I17674" t="str">
            <v>F</v>
          </cell>
          <cell r="J17674">
            <v>16.4</v>
          </cell>
          <cell r="K17674">
            <v>17.38</v>
          </cell>
          <cell r="L17674">
            <v>17.38</v>
          </cell>
          <cell r="M17674" t="str">
            <v>T</v>
          </cell>
          <cell r="N17674">
            <v>1</v>
          </cell>
        </row>
        <row r="17675">
          <cell r="G17675" t="str">
            <v>GR-2017/10-0013, GR-2017/09-0031, GR-2017/09-0061, GR-2017/10-0003</v>
          </cell>
        </row>
        <row r="17675">
          <cell r="I17675" t="str">
            <v>F</v>
          </cell>
          <cell r="J17675">
            <v>19894.96</v>
          </cell>
          <cell r="K17675">
            <v>19894.96</v>
          </cell>
          <cell r="L17675">
            <v>59684.88</v>
          </cell>
          <cell r="M17675" t="str">
            <v>F</v>
          </cell>
          <cell r="N17675">
            <v>3</v>
          </cell>
        </row>
        <row r="17676">
          <cell r="G17676" t="str">
            <v>GR-2017/10-0015</v>
          </cell>
        </row>
        <row r="17676">
          <cell r="I17676" t="str">
            <v>F</v>
          </cell>
          <cell r="J17676">
            <v>3672.8</v>
          </cell>
          <cell r="K17676">
            <v>3672.8</v>
          </cell>
          <cell r="L17676">
            <v>11018.4</v>
          </cell>
          <cell r="M17676" t="str">
            <v>F</v>
          </cell>
          <cell r="N17676">
            <v>3</v>
          </cell>
        </row>
        <row r="17677">
          <cell r="G17677" t="str">
            <v>GR-2017/08-0052</v>
          </cell>
        </row>
        <row r="17677">
          <cell r="I17677" t="str">
            <v>F</v>
          </cell>
          <cell r="J17677">
            <v>850.19</v>
          </cell>
          <cell r="K17677">
            <v>901.2</v>
          </cell>
          <cell r="L17677">
            <v>901.2</v>
          </cell>
          <cell r="M17677" t="str">
            <v>T</v>
          </cell>
          <cell r="N17677">
            <v>1</v>
          </cell>
        </row>
        <row r="17678">
          <cell r="I17678" t="str">
            <v>T</v>
          </cell>
          <cell r="J17678">
            <v>0</v>
          </cell>
          <cell r="K17678">
            <v>0</v>
          </cell>
          <cell r="L17678">
            <v>0</v>
          </cell>
          <cell r="M17678" t="str">
            <v>F</v>
          </cell>
          <cell r="N17678">
            <v>3</v>
          </cell>
        </row>
        <row r="17679">
          <cell r="G17679" t="str">
            <v>GR-2017/08-0051</v>
          </cell>
        </row>
        <row r="17679">
          <cell r="I17679" t="str">
            <v>F</v>
          </cell>
          <cell r="J17679">
            <v>466.42</v>
          </cell>
          <cell r="K17679">
            <v>494.4</v>
          </cell>
          <cell r="L17679">
            <v>494.4</v>
          </cell>
          <cell r="M17679" t="str">
            <v>T</v>
          </cell>
          <cell r="N17679">
            <v>1</v>
          </cell>
        </row>
        <row r="17680">
          <cell r="G17680" t="str">
            <v>GR-2017/08-0051</v>
          </cell>
        </row>
        <row r="17680">
          <cell r="I17680" t="str">
            <v>F</v>
          </cell>
          <cell r="J17680">
            <v>111.61</v>
          </cell>
          <cell r="K17680">
            <v>118.31</v>
          </cell>
          <cell r="L17680">
            <v>118.31</v>
          </cell>
          <cell r="M17680" t="str">
            <v>T</v>
          </cell>
          <cell r="N17680">
            <v>1</v>
          </cell>
        </row>
        <row r="17681">
          <cell r="G17681" t="str">
            <v>GR-2017/08-0051</v>
          </cell>
        </row>
        <row r="17681">
          <cell r="I17681" t="str">
            <v>F</v>
          </cell>
          <cell r="J17681">
            <v>76.31</v>
          </cell>
          <cell r="K17681">
            <v>80.89</v>
          </cell>
          <cell r="L17681">
            <v>80.89</v>
          </cell>
          <cell r="M17681" t="str">
            <v>T</v>
          </cell>
          <cell r="N17681">
            <v>1</v>
          </cell>
        </row>
        <row r="17682">
          <cell r="I17682" t="str">
            <v>T</v>
          </cell>
          <cell r="J17682">
            <v>0</v>
          </cell>
          <cell r="K17682">
            <v>0</v>
          </cell>
          <cell r="L17682">
            <v>0</v>
          </cell>
          <cell r="M17682" t="str">
            <v>F</v>
          </cell>
          <cell r="N17682">
            <v>3</v>
          </cell>
        </row>
        <row r="17683">
          <cell r="G17683" t="str">
            <v>GR-2017/08-0049</v>
          </cell>
        </row>
        <row r="17683">
          <cell r="I17683" t="str">
            <v>F</v>
          </cell>
          <cell r="J17683">
            <v>406.67</v>
          </cell>
          <cell r="K17683">
            <v>431.07</v>
          </cell>
          <cell r="L17683">
            <v>431.07</v>
          </cell>
          <cell r="M17683" t="str">
            <v>T</v>
          </cell>
          <cell r="N17683">
            <v>1</v>
          </cell>
        </row>
        <row r="17684">
          <cell r="G17684" t="str">
            <v>GR-2017/08-0047</v>
          </cell>
        </row>
        <row r="17684">
          <cell r="I17684" t="str">
            <v>F</v>
          </cell>
          <cell r="J17684">
            <v>614.25</v>
          </cell>
          <cell r="K17684">
            <v>651.11</v>
          </cell>
          <cell r="L17684">
            <v>651.11</v>
          </cell>
          <cell r="M17684" t="str">
            <v>F</v>
          </cell>
          <cell r="N17684">
            <v>1</v>
          </cell>
        </row>
        <row r="17685">
          <cell r="G17685" t="str">
            <v>GR-2017/08-0049</v>
          </cell>
        </row>
        <row r="17685">
          <cell r="I17685" t="str">
            <v>F</v>
          </cell>
          <cell r="J17685">
            <v>75.92</v>
          </cell>
          <cell r="K17685">
            <v>80.47</v>
          </cell>
          <cell r="L17685">
            <v>80.47</v>
          </cell>
          <cell r="M17685" t="str">
            <v>T</v>
          </cell>
          <cell r="N17685">
            <v>1</v>
          </cell>
        </row>
        <row r="17686">
          <cell r="G17686" t="str">
            <v>GR-2017/08-0051</v>
          </cell>
        </row>
        <row r="17686">
          <cell r="I17686" t="str">
            <v>F</v>
          </cell>
          <cell r="J17686">
            <v>2556.47</v>
          </cell>
          <cell r="K17686">
            <v>2709.86</v>
          </cell>
          <cell r="L17686">
            <v>2709.86</v>
          </cell>
          <cell r="M17686" t="str">
            <v>T</v>
          </cell>
          <cell r="N17686">
            <v>1</v>
          </cell>
        </row>
        <row r="17687">
          <cell r="G17687" t="str">
            <v>GR-2017/08-0049</v>
          </cell>
        </row>
        <row r="17687">
          <cell r="I17687" t="str">
            <v>F</v>
          </cell>
          <cell r="J17687">
            <v>93.99</v>
          </cell>
          <cell r="K17687">
            <v>99.63</v>
          </cell>
          <cell r="L17687">
            <v>99.63</v>
          </cell>
          <cell r="M17687" t="str">
            <v>T</v>
          </cell>
          <cell r="N17687">
            <v>1</v>
          </cell>
        </row>
        <row r="17688">
          <cell r="I17688" t="str">
            <v>T</v>
          </cell>
          <cell r="J17688">
            <v>0</v>
          </cell>
          <cell r="K17688">
            <v>0</v>
          </cell>
          <cell r="L17688">
            <v>0</v>
          </cell>
          <cell r="M17688" t="str">
            <v>F</v>
          </cell>
          <cell r="N17688">
            <v>3</v>
          </cell>
        </row>
        <row r="17689">
          <cell r="G17689" t="str">
            <v>GR-2017/08-0039</v>
          </cell>
        </row>
        <row r="17689">
          <cell r="I17689" t="str">
            <v>F</v>
          </cell>
          <cell r="J17689">
            <v>1835</v>
          </cell>
          <cell r="K17689">
            <v>1945.1</v>
          </cell>
          <cell r="L17689">
            <v>1945.1</v>
          </cell>
          <cell r="M17689" t="str">
            <v>F</v>
          </cell>
          <cell r="N17689">
            <v>1</v>
          </cell>
        </row>
        <row r="17690">
          <cell r="G17690" t="str">
            <v>GR-2017/08-0049</v>
          </cell>
        </row>
        <row r="17690">
          <cell r="I17690" t="str">
            <v>F</v>
          </cell>
          <cell r="J17690">
            <v>48.77</v>
          </cell>
          <cell r="K17690">
            <v>51.7</v>
          </cell>
          <cell r="L17690">
            <v>51.7</v>
          </cell>
          <cell r="M17690" t="str">
            <v>T</v>
          </cell>
          <cell r="N17690">
            <v>1</v>
          </cell>
        </row>
        <row r="17691">
          <cell r="G17691" t="str">
            <v>GR-2017/08-0049</v>
          </cell>
        </row>
        <row r="17691">
          <cell r="I17691" t="str">
            <v>F</v>
          </cell>
          <cell r="J17691">
            <v>191.57</v>
          </cell>
          <cell r="K17691">
            <v>203.06</v>
          </cell>
          <cell r="L17691">
            <v>203.06</v>
          </cell>
          <cell r="M17691" t="str">
            <v>T</v>
          </cell>
          <cell r="N17691">
            <v>1</v>
          </cell>
        </row>
        <row r="17692">
          <cell r="G17692" t="str">
            <v>GR-2017/08-0049</v>
          </cell>
        </row>
        <row r="17692">
          <cell r="I17692" t="str">
            <v>F</v>
          </cell>
          <cell r="J17692">
            <v>93.99</v>
          </cell>
          <cell r="K17692">
            <v>99.63</v>
          </cell>
          <cell r="L17692">
            <v>99.63</v>
          </cell>
          <cell r="M17692" t="str">
            <v>T</v>
          </cell>
          <cell r="N17692">
            <v>1</v>
          </cell>
        </row>
        <row r="17693">
          <cell r="G17693" t="str">
            <v>GR-2017/08-0052</v>
          </cell>
        </row>
        <row r="17693">
          <cell r="I17693" t="str">
            <v>F</v>
          </cell>
          <cell r="J17693">
            <v>3926.18</v>
          </cell>
          <cell r="K17693">
            <v>4161.75</v>
          </cell>
          <cell r="L17693">
            <v>4161.75</v>
          </cell>
          <cell r="M17693" t="str">
            <v>T</v>
          </cell>
          <cell r="N17693">
            <v>1</v>
          </cell>
        </row>
        <row r="17694">
          <cell r="G17694" t="str">
            <v>GR-2017/08-0049</v>
          </cell>
        </row>
        <row r="17694">
          <cell r="I17694" t="str">
            <v>F</v>
          </cell>
          <cell r="J17694">
            <v>38.87</v>
          </cell>
          <cell r="K17694">
            <v>41.2</v>
          </cell>
          <cell r="L17694">
            <v>41.2</v>
          </cell>
          <cell r="M17694" t="str">
            <v>T</v>
          </cell>
          <cell r="N17694">
            <v>1</v>
          </cell>
        </row>
        <row r="17695">
          <cell r="G17695" t="str">
            <v>PO-2017/10-0100-SHIP</v>
          </cell>
        </row>
        <row r="17695">
          <cell r="I17695" t="str">
            <v>F</v>
          </cell>
          <cell r="J17695">
            <v>0</v>
          </cell>
          <cell r="K17695">
            <v>0</v>
          </cell>
          <cell r="L17695">
            <v>0</v>
          </cell>
          <cell r="M17695" t="str">
            <v>F</v>
          </cell>
          <cell r="N17695">
            <v>1</v>
          </cell>
        </row>
        <row r="17696">
          <cell r="F17696" t="str">
            <v>HOME PRO DEL : SEP 2017</v>
          </cell>
          <cell r="G17696" t="str">
            <v>PO-2017/11-0040-SHIP, PO-2017/10-0100-SHIP, 201710-S0036-SHIP</v>
          </cell>
        </row>
        <row r="17696">
          <cell r="I17696" t="str">
            <v>F</v>
          </cell>
          <cell r="J17696">
            <v>47220.6</v>
          </cell>
          <cell r="K17696">
            <v>50053.84</v>
          </cell>
          <cell r="L17696">
            <v>50053.84</v>
          </cell>
          <cell r="M17696" t="str">
            <v>F</v>
          </cell>
          <cell r="N17696">
            <v>1</v>
          </cell>
        </row>
        <row r="17697">
          <cell r="G17697" t="str">
            <v>GR-2017/08-0049</v>
          </cell>
        </row>
        <row r="17697">
          <cell r="I17697" t="str">
            <v>F</v>
          </cell>
          <cell r="J17697">
            <v>10084.07</v>
          </cell>
          <cell r="K17697">
            <v>10689.11</v>
          </cell>
          <cell r="L17697">
            <v>10689.11</v>
          </cell>
          <cell r="M17697" t="str">
            <v>T</v>
          </cell>
          <cell r="N17697">
            <v>1</v>
          </cell>
        </row>
        <row r="17698">
          <cell r="G17698" t="str">
            <v>GR-2017/08-0105</v>
          </cell>
        </row>
        <row r="17698">
          <cell r="I17698" t="str">
            <v>F</v>
          </cell>
          <cell r="J17698">
            <v>259.8</v>
          </cell>
          <cell r="K17698">
            <v>259.8</v>
          </cell>
          <cell r="L17698">
            <v>779.4</v>
          </cell>
          <cell r="M17698" t="str">
            <v>F</v>
          </cell>
          <cell r="N17698">
            <v>3</v>
          </cell>
        </row>
        <row r="17699">
          <cell r="I17699" t="str">
            <v>T</v>
          </cell>
          <cell r="J17699">
            <v>0</v>
          </cell>
          <cell r="K17699">
            <v>0</v>
          </cell>
          <cell r="L17699">
            <v>0</v>
          </cell>
          <cell r="M17699" t="str">
            <v>F</v>
          </cell>
          <cell r="N17699">
            <v>3</v>
          </cell>
        </row>
        <row r="17700">
          <cell r="I17700" t="str">
            <v>T</v>
          </cell>
          <cell r="J17700">
            <v>2.6</v>
          </cell>
          <cell r="K17700">
            <v>2.76</v>
          </cell>
          <cell r="L17700">
            <v>2.76</v>
          </cell>
          <cell r="M17700" t="str">
            <v>F</v>
          </cell>
          <cell r="N17700">
            <v>1</v>
          </cell>
        </row>
        <row r="17701">
          <cell r="G17701" t="str">
            <v>PO-2017/10-0099-SHIP</v>
          </cell>
        </row>
        <row r="17701">
          <cell r="I17701" t="str">
            <v>F</v>
          </cell>
          <cell r="J17701">
            <v>0</v>
          </cell>
          <cell r="K17701">
            <v>0</v>
          </cell>
          <cell r="L17701">
            <v>0</v>
          </cell>
          <cell r="M17701" t="str">
            <v>F</v>
          </cell>
          <cell r="N17701">
            <v>1</v>
          </cell>
        </row>
        <row r="17702">
          <cell r="G17702" t="str">
            <v>GR-2017/10-0008</v>
          </cell>
        </row>
        <row r="17702">
          <cell r="I17702" t="str">
            <v>F</v>
          </cell>
          <cell r="J17702">
            <v>7359.3</v>
          </cell>
          <cell r="K17702">
            <v>7800.86</v>
          </cell>
          <cell r="L17702">
            <v>7800.86</v>
          </cell>
          <cell r="M17702" t="str">
            <v>F</v>
          </cell>
          <cell r="N17702">
            <v>1</v>
          </cell>
        </row>
        <row r="17703">
          <cell r="G17703" t="str">
            <v>PO-2017/10-0084-SHIP</v>
          </cell>
        </row>
        <row r="17703">
          <cell r="I17703" t="str">
            <v>F</v>
          </cell>
          <cell r="J17703">
            <v>26523</v>
          </cell>
          <cell r="K17703">
            <v>28114.38</v>
          </cell>
          <cell r="L17703">
            <v>28114.38</v>
          </cell>
          <cell r="M17703" t="str">
            <v>F</v>
          </cell>
          <cell r="N17703">
            <v>1</v>
          </cell>
        </row>
        <row r="17704">
          <cell r="G17704" t="str">
            <v>GR-2017/08-0044</v>
          </cell>
        </row>
        <row r="17704">
          <cell r="I17704" t="str">
            <v>F</v>
          </cell>
          <cell r="J17704">
            <v>260.08</v>
          </cell>
          <cell r="K17704">
            <v>275.68</v>
          </cell>
          <cell r="L17704">
            <v>275.68</v>
          </cell>
          <cell r="M17704" t="str">
            <v>T</v>
          </cell>
          <cell r="N17704">
            <v>1</v>
          </cell>
        </row>
        <row r="17705">
          <cell r="G17705" t="str">
            <v>GR-2017/08-0046</v>
          </cell>
        </row>
        <row r="17705">
          <cell r="I17705" t="str">
            <v>F</v>
          </cell>
          <cell r="J17705">
            <v>22.17</v>
          </cell>
          <cell r="K17705">
            <v>23.5</v>
          </cell>
          <cell r="L17705">
            <v>23.5</v>
          </cell>
          <cell r="M17705" t="str">
            <v>T</v>
          </cell>
          <cell r="N17705">
            <v>1</v>
          </cell>
        </row>
        <row r="17706">
          <cell r="G17706" t="str">
            <v>GR-2017/08-0045</v>
          </cell>
        </row>
        <row r="17706">
          <cell r="I17706" t="str">
            <v>F</v>
          </cell>
          <cell r="J17706">
            <v>114.51</v>
          </cell>
          <cell r="K17706">
            <v>121.38</v>
          </cell>
          <cell r="L17706">
            <v>121.38</v>
          </cell>
          <cell r="M17706" t="str">
            <v>T</v>
          </cell>
          <cell r="N17706">
            <v>1</v>
          </cell>
        </row>
        <row r="17707">
          <cell r="G17707" t="str">
            <v>201710-S0035-SHIP</v>
          </cell>
        </row>
        <row r="17707">
          <cell r="I17707" t="str">
            <v>F</v>
          </cell>
          <cell r="J17707">
            <v>10038</v>
          </cell>
          <cell r="K17707">
            <v>10640.28</v>
          </cell>
          <cell r="L17707">
            <v>10640.28</v>
          </cell>
          <cell r="M17707" t="str">
            <v>F</v>
          </cell>
          <cell r="N17707">
            <v>1</v>
          </cell>
        </row>
        <row r="17708">
          <cell r="G17708" t="str">
            <v>GR-2017/09-0072</v>
          </cell>
        </row>
        <row r="17708">
          <cell r="I17708" t="str">
            <v>F</v>
          </cell>
          <cell r="J17708">
            <v>37320</v>
          </cell>
          <cell r="K17708">
            <v>39559.2</v>
          </cell>
          <cell r="L17708">
            <v>39559.2</v>
          </cell>
          <cell r="M17708" t="str">
            <v>F</v>
          </cell>
          <cell r="N17708">
            <v>1</v>
          </cell>
        </row>
        <row r="17709">
          <cell r="G17709" t="str">
            <v>GR-2017/10-0023, GR-2017/10-0003, GR-2017/09-0061</v>
          </cell>
        </row>
        <row r="17709">
          <cell r="I17709" t="str">
            <v>F</v>
          </cell>
          <cell r="J17709">
            <v>28798.92</v>
          </cell>
          <cell r="K17709">
            <v>28798.92</v>
          </cell>
          <cell r="L17709">
            <v>86396.76</v>
          </cell>
          <cell r="M17709" t="str">
            <v>F</v>
          </cell>
          <cell r="N17709">
            <v>3</v>
          </cell>
        </row>
        <row r="17710">
          <cell r="G17710" t="str">
            <v>GR-2017/08-0045</v>
          </cell>
        </row>
        <row r="17710">
          <cell r="I17710" t="str">
            <v>F</v>
          </cell>
          <cell r="J17710">
            <v>557.28</v>
          </cell>
          <cell r="K17710">
            <v>590.72</v>
          </cell>
          <cell r="L17710">
            <v>590.72</v>
          </cell>
          <cell r="M17710" t="str">
            <v>T</v>
          </cell>
          <cell r="N17710">
            <v>1</v>
          </cell>
        </row>
        <row r="17711">
          <cell r="G17711" t="str">
            <v>201710-S0039-SHIP, PO-2017/10-0099-SHIP</v>
          </cell>
        </row>
        <row r="17711">
          <cell r="I17711" t="str">
            <v>F</v>
          </cell>
          <cell r="J17711">
            <v>85513</v>
          </cell>
          <cell r="K17711">
            <v>85513</v>
          </cell>
          <cell r="L17711">
            <v>256539</v>
          </cell>
          <cell r="M17711" t="str">
            <v>F</v>
          </cell>
          <cell r="N17711">
            <v>3</v>
          </cell>
        </row>
        <row r="17712">
          <cell r="G17712" t="str">
            <v>GR-2017/09-0068</v>
          </cell>
        </row>
        <row r="17712">
          <cell r="I17712" t="str">
            <v>F</v>
          </cell>
          <cell r="J17712">
            <v>3041.46</v>
          </cell>
          <cell r="K17712">
            <v>3223.95</v>
          </cell>
          <cell r="L17712">
            <v>3223.95</v>
          </cell>
          <cell r="M17712" t="str">
            <v>F</v>
          </cell>
          <cell r="N17712">
            <v>1</v>
          </cell>
        </row>
        <row r="17713">
          <cell r="G17713" t="str">
            <v>PO-2017/10-0084-SHIP</v>
          </cell>
        </row>
        <row r="17713">
          <cell r="I17713" t="str">
            <v>F</v>
          </cell>
          <cell r="J17713">
            <v>2728.5</v>
          </cell>
          <cell r="K17713">
            <v>2892.21</v>
          </cell>
          <cell r="L17713">
            <v>2892.21</v>
          </cell>
          <cell r="M17713" t="str">
            <v>F</v>
          </cell>
          <cell r="N17713">
            <v>1</v>
          </cell>
        </row>
        <row r="17714">
          <cell r="G17714" t="str">
            <v>SPO-2017/12-0071, 201710-S0041-SHIP, SPO-2017/12-0040</v>
          </cell>
        </row>
        <row r="17714">
          <cell r="I17714" t="str">
            <v>F</v>
          </cell>
          <cell r="J17714">
            <v>18261.08</v>
          </cell>
          <cell r="K17714">
            <v>19356.74</v>
          </cell>
          <cell r="L17714">
            <v>19356.74</v>
          </cell>
          <cell r="M17714" t="str">
            <v>F</v>
          </cell>
          <cell r="N17714">
            <v>1</v>
          </cell>
        </row>
        <row r="17715">
          <cell r="G17715" t="str">
            <v>GR-2017/08-0036</v>
          </cell>
        </row>
        <row r="17715">
          <cell r="I17715" t="str">
            <v>F</v>
          </cell>
          <cell r="J17715">
            <v>2697.32</v>
          </cell>
          <cell r="K17715">
            <v>2859.16</v>
          </cell>
          <cell r="L17715">
            <v>2859.16</v>
          </cell>
          <cell r="M17715" t="str">
            <v>F</v>
          </cell>
          <cell r="N17715">
            <v>1</v>
          </cell>
        </row>
        <row r="17716">
          <cell r="G17716" t="str">
            <v>GR-2017/08-0046</v>
          </cell>
        </row>
        <row r="17716">
          <cell r="I17716" t="str">
            <v>F</v>
          </cell>
          <cell r="J17716">
            <v>2848.23</v>
          </cell>
          <cell r="K17716">
            <v>3019.12</v>
          </cell>
          <cell r="L17716">
            <v>3019.12</v>
          </cell>
          <cell r="M17716" t="str">
            <v>T</v>
          </cell>
          <cell r="N17716">
            <v>1</v>
          </cell>
        </row>
        <row r="17717">
          <cell r="G17717" t="str">
            <v>GR-2017/09-0068</v>
          </cell>
        </row>
        <row r="17717">
          <cell r="I17717" t="str">
            <v>F</v>
          </cell>
          <cell r="J17717">
            <v>2275.43</v>
          </cell>
          <cell r="K17717">
            <v>2411.96</v>
          </cell>
          <cell r="L17717">
            <v>2411.96</v>
          </cell>
          <cell r="M17717" t="str">
            <v>F</v>
          </cell>
          <cell r="N17717">
            <v>1</v>
          </cell>
        </row>
        <row r="17718">
          <cell r="G17718" t="str">
            <v>XP-000027</v>
          </cell>
        </row>
        <row r="17718">
          <cell r="I17718" t="str">
            <v>F</v>
          </cell>
          <cell r="J17718">
            <v>0</v>
          </cell>
          <cell r="K17718">
            <v>0</v>
          </cell>
          <cell r="L17718">
            <v>0</v>
          </cell>
          <cell r="M17718" t="str">
            <v>F</v>
          </cell>
          <cell r="N17718">
            <v>3</v>
          </cell>
        </row>
        <row r="17719">
          <cell r="G17719" t="str">
            <v>SPO-2017/12-0068, PO-2017/11-0065-SHIP, PO-2017/10-0079-SHIP</v>
          </cell>
        </row>
        <row r="17719">
          <cell r="I17719" t="str">
            <v>F</v>
          </cell>
          <cell r="J17719">
            <v>7456.8</v>
          </cell>
          <cell r="K17719">
            <v>7904.21</v>
          </cell>
          <cell r="L17719">
            <v>7904.21</v>
          </cell>
          <cell r="M17719" t="str">
            <v>F</v>
          </cell>
          <cell r="N17719">
            <v>1</v>
          </cell>
        </row>
        <row r="17720">
          <cell r="G17720" t="str">
            <v>GR-2017/09-0070</v>
          </cell>
        </row>
        <row r="17720">
          <cell r="I17720" t="str">
            <v>F</v>
          </cell>
          <cell r="J17720">
            <v>309.28</v>
          </cell>
          <cell r="K17720">
            <v>327.84</v>
          </cell>
          <cell r="L17720">
            <v>327.84</v>
          </cell>
          <cell r="M17720" t="str">
            <v>F</v>
          </cell>
          <cell r="N17720">
            <v>1</v>
          </cell>
        </row>
        <row r="17721">
          <cell r="G17721" t="str">
            <v>GR-2017/10-0029, SPO-2017/12-0066</v>
          </cell>
        </row>
        <row r="17721">
          <cell r="I17721" t="str">
            <v>F</v>
          </cell>
          <cell r="J17721">
            <v>96</v>
          </cell>
          <cell r="K17721">
            <v>96</v>
          </cell>
          <cell r="L17721">
            <v>288</v>
          </cell>
          <cell r="M17721" t="str">
            <v>F</v>
          </cell>
          <cell r="N17721">
            <v>3</v>
          </cell>
        </row>
        <row r="17722">
          <cell r="I17722" t="str">
            <v>T</v>
          </cell>
          <cell r="J17722">
            <v>0</v>
          </cell>
          <cell r="K17722">
            <v>0</v>
          </cell>
          <cell r="L17722">
            <v>0</v>
          </cell>
          <cell r="M17722" t="str">
            <v>T</v>
          </cell>
          <cell r="N17722">
            <v>1</v>
          </cell>
        </row>
        <row r="17723">
          <cell r="G17723" t="str">
            <v>GR-2017/09-0068</v>
          </cell>
        </row>
        <row r="17723">
          <cell r="I17723" t="str">
            <v>F</v>
          </cell>
          <cell r="J17723">
            <v>738.5</v>
          </cell>
          <cell r="K17723">
            <v>782.81</v>
          </cell>
          <cell r="L17723">
            <v>782.81</v>
          </cell>
          <cell r="M17723" t="str">
            <v>F</v>
          </cell>
          <cell r="N17723">
            <v>1</v>
          </cell>
        </row>
        <row r="17724">
          <cell r="G17724" t="str">
            <v>GR-2017/09-0031</v>
          </cell>
        </row>
        <row r="17724">
          <cell r="I17724" t="str">
            <v>F</v>
          </cell>
          <cell r="J17724">
            <v>851.5</v>
          </cell>
          <cell r="K17724">
            <v>851.5</v>
          </cell>
          <cell r="L17724">
            <v>2554.5</v>
          </cell>
          <cell r="M17724" t="str">
            <v>F</v>
          </cell>
          <cell r="N17724">
            <v>3</v>
          </cell>
        </row>
        <row r="17725">
          <cell r="G17725" t="str">
            <v>GR-2017/08-0037</v>
          </cell>
        </row>
        <row r="17725">
          <cell r="I17725" t="str">
            <v>F</v>
          </cell>
          <cell r="J17725">
            <v>139.67</v>
          </cell>
          <cell r="K17725">
            <v>148.05</v>
          </cell>
          <cell r="L17725">
            <v>148.05</v>
          </cell>
          <cell r="M17725" t="str">
            <v>T</v>
          </cell>
          <cell r="N17725">
            <v>1</v>
          </cell>
        </row>
        <row r="17726">
          <cell r="G17726" t="str">
            <v>GR-2017/08-0037</v>
          </cell>
        </row>
        <row r="17726">
          <cell r="I17726" t="str">
            <v>F</v>
          </cell>
          <cell r="J17726">
            <v>76.33</v>
          </cell>
          <cell r="K17726">
            <v>80.91</v>
          </cell>
          <cell r="L17726">
            <v>80.91</v>
          </cell>
          <cell r="M17726" t="str">
            <v>T</v>
          </cell>
          <cell r="N17726">
            <v>1</v>
          </cell>
        </row>
        <row r="17727">
          <cell r="I17727" t="str">
            <v>T</v>
          </cell>
          <cell r="J17727">
            <v>0</v>
          </cell>
          <cell r="K17727">
            <v>0</v>
          </cell>
          <cell r="L17727">
            <v>0</v>
          </cell>
          <cell r="M17727" t="str">
            <v>F</v>
          </cell>
          <cell r="N17727">
            <v>3</v>
          </cell>
        </row>
        <row r="17728">
          <cell r="G17728" t="str">
            <v>PO-2017/11-0041-SHIP</v>
          </cell>
        </row>
        <row r="17728">
          <cell r="I17728" t="str">
            <v>F</v>
          </cell>
          <cell r="J17728">
            <v>0</v>
          </cell>
          <cell r="K17728">
            <v>0</v>
          </cell>
          <cell r="L17728">
            <v>0</v>
          </cell>
          <cell r="M17728" t="str">
            <v>F</v>
          </cell>
          <cell r="N17728">
            <v>1</v>
          </cell>
        </row>
        <row r="17729">
          <cell r="G17729" t="str">
            <v>GR-2017/08-0045</v>
          </cell>
        </row>
        <row r="17729">
          <cell r="I17729" t="str">
            <v>F</v>
          </cell>
          <cell r="J17729">
            <v>618.4</v>
          </cell>
          <cell r="K17729">
            <v>655.5</v>
          </cell>
          <cell r="L17729">
            <v>655.5</v>
          </cell>
          <cell r="M17729" t="str">
            <v>T</v>
          </cell>
          <cell r="N17729">
            <v>1</v>
          </cell>
        </row>
        <row r="17730">
          <cell r="G17730" t="str">
            <v>PO-2017/10-0079-SHIP</v>
          </cell>
        </row>
        <row r="17730">
          <cell r="I17730" t="str">
            <v>F</v>
          </cell>
          <cell r="J17730">
            <v>0</v>
          </cell>
          <cell r="K17730">
            <v>0</v>
          </cell>
          <cell r="L17730">
            <v>0</v>
          </cell>
          <cell r="M17730" t="str">
            <v>F</v>
          </cell>
          <cell r="N17730">
            <v>1</v>
          </cell>
        </row>
        <row r="17731">
          <cell r="G17731" t="str">
            <v>201710-S0036-SHIP</v>
          </cell>
        </row>
        <row r="17731">
          <cell r="I17731" t="str">
            <v>F</v>
          </cell>
          <cell r="J17731">
            <v>0</v>
          </cell>
          <cell r="K17731">
            <v>0</v>
          </cell>
          <cell r="L17731">
            <v>0</v>
          </cell>
          <cell r="M17731" t="str">
            <v>F</v>
          </cell>
          <cell r="N17731">
            <v>1</v>
          </cell>
        </row>
        <row r="17732">
          <cell r="G17732" t="str">
            <v>GR-2017/09-0001</v>
          </cell>
        </row>
        <row r="17732">
          <cell r="I17732" t="str">
            <v>F</v>
          </cell>
          <cell r="J17732">
            <v>187.5</v>
          </cell>
          <cell r="K17732">
            <v>187.5</v>
          </cell>
          <cell r="L17732">
            <v>562.5</v>
          </cell>
          <cell r="M17732" t="str">
            <v>F</v>
          </cell>
          <cell r="N17732">
            <v>3</v>
          </cell>
        </row>
        <row r="17733">
          <cell r="G17733" t="str">
            <v>201710-S0041-SHIP, PO-2017/11-0038-SHIP</v>
          </cell>
        </row>
        <row r="17733">
          <cell r="I17733" t="str">
            <v>F</v>
          </cell>
          <cell r="J17733">
            <v>3564</v>
          </cell>
          <cell r="K17733">
            <v>3777.84</v>
          </cell>
          <cell r="L17733">
            <v>3777.84</v>
          </cell>
          <cell r="M17733" t="str">
            <v>F</v>
          </cell>
          <cell r="N17733">
            <v>1</v>
          </cell>
        </row>
        <row r="17734">
          <cell r="G17734" t="str">
            <v>PO-2017/11-0121-SHIP</v>
          </cell>
        </row>
        <row r="17734">
          <cell r="I17734" t="str">
            <v>F</v>
          </cell>
          <cell r="J17734">
            <v>683.3</v>
          </cell>
          <cell r="K17734">
            <v>683.3</v>
          </cell>
          <cell r="L17734">
            <v>2049.9</v>
          </cell>
          <cell r="M17734" t="str">
            <v>F</v>
          </cell>
          <cell r="N17734">
            <v>3</v>
          </cell>
        </row>
        <row r="17735">
          <cell r="G17735" t="str">
            <v>GR-2017/08-0045</v>
          </cell>
        </row>
        <row r="17735">
          <cell r="I17735" t="str">
            <v>F</v>
          </cell>
          <cell r="J17735">
            <v>296.83</v>
          </cell>
          <cell r="K17735">
            <v>314.64</v>
          </cell>
          <cell r="L17735">
            <v>314.64</v>
          </cell>
          <cell r="M17735" t="str">
            <v>T</v>
          </cell>
          <cell r="N17735">
            <v>1</v>
          </cell>
        </row>
        <row r="17736">
          <cell r="G17736" t="str">
            <v>GR-2017/08-0021</v>
          </cell>
        </row>
        <row r="17736">
          <cell r="I17736" t="str">
            <v>F</v>
          </cell>
          <cell r="J17736">
            <v>1217.47</v>
          </cell>
          <cell r="K17736">
            <v>1290.52</v>
          </cell>
          <cell r="L17736">
            <v>1290.52</v>
          </cell>
          <cell r="M17736" t="str">
            <v>T</v>
          </cell>
          <cell r="N17736">
            <v>1</v>
          </cell>
        </row>
        <row r="17737">
          <cell r="G17737" t="str">
            <v>GR-2017/08-0020</v>
          </cell>
        </row>
        <row r="17737">
          <cell r="I17737" t="str">
            <v>F</v>
          </cell>
          <cell r="J17737">
            <v>459.43</v>
          </cell>
          <cell r="K17737">
            <v>487</v>
          </cell>
          <cell r="L17737">
            <v>487</v>
          </cell>
          <cell r="M17737" t="str">
            <v>T</v>
          </cell>
          <cell r="N17737">
            <v>1</v>
          </cell>
        </row>
        <row r="17738">
          <cell r="G17738" t="str">
            <v>GR-2017/08-0018</v>
          </cell>
        </row>
        <row r="17738">
          <cell r="I17738" t="str">
            <v>F</v>
          </cell>
          <cell r="J17738">
            <v>76.28</v>
          </cell>
          <cell r="K17738">
            <v>80.86</v>
          </cell>
          <cell r="L17738">
            <v>80.86</v>
          </cell>
          <cell r="M17738" t="str">
            <v>T</v>
          </cell>
          <cell r="N17738">
            <v>1</v>
          </cell>
        </row>
        <row r="17739">
          <cell r="I17739" t="str">
            <v>T</v>
          </cell>
          <cell r="J17739">
            <v>0</v>
          </cell>
          <cell r="K17739">
            <v>0</v>
          </cell>
          <cell r="L17739">
            <v>0</v>
          </cell>
          <cell r="M17739" t="str">
            <v>F</v>
          </cell>
          <cell r="N17739">
            <v>1</v>
          </cell>
        </row>
        <row r="17740">
          <cell r="G17740" t="str">
            <v>GR-2017/08-0112</v>
          </cell>
        </row>
        <row r="17740">
          <cell r="I17740" t="str">
            <v>F</v>
          </cell>
          <cell r="J17740">
            <v>393</v>
          </cell>
          <cell r="K17740">
            <v>416.58</v>
          </cell>
          <cell r="L17740">
            <v>416.58</v>
          </cell>
          <cell r="M17740" t="str">
            <v>F</v>
          </cell>
          <cell r="N17740">
            <v>1</v>
          </cell>
        </row>
        <row r="17741">
          <cell r="G17741" t="str">
            <v>GR-2017/08-0018, GR-2017/08-0019</v>
          </cell>
        </row>
        <row r="17741">
          <cell r="I17741" t="str">
            <v>F</v>
          </cell>
          <cell r="J17741">
            <v>520.89</v>
          </cell>
          <cell r="K17741">
            <v>552.14</v>
          </cell>
          <cell r="L17741">
            <v>552.14</v>
          </cell>
          <cell r="M17741" t="str">
            <v>T</v>
          </cell>
          <cell r="N17741">
            <v>1</v>
          </cell>
        </row>
        <row r="17742">
          <cell r="F17742" t="str">
            <v>CCLU6632830</v>
          </cell>
          <cell r="G17742" t="str">
            <v>GR-2017/08-0030</v>
          </cell>
        </row>
        <row r="17742">
          <cell r="I17742" t="str">
            <v>F</v>
          </cell>
          <cell r="J17742">
            <v>100082.5</v>
          </cell>
          <cell r="K17742">
            <v>106087.45</v>
          </cell>
          <cell r="L17742">
            <v>106087.45</v>
          </cell>
          <cell r="M17742" t="str">
            <v>F</v>
          </cell>
          <cell r="N17742">
            <v>1</v>
          </cell>
        </row>
        <row r="17743">
          <cell r="F17743" t="str">
            <v>CCLU6632830</v>
          </cell>
          <cell r="G17743" t="str">
            <v>GR-2017/08-0029</v>
          </cell>
        </row>
        <row r="17743">
          <cell r="I17743" t="str">
            <v>F</v>
          </cell>
          <cell r="J17743">
            <v>9388.8</v>
          </cell>
          <cell r="K17743">
            <v>9952.13</v>
          </cell>
          <cell r="L17743">
            <v>9952.13</v>
          </cell>
          <cell r="M17743" t="str">
            <v>F</v>
          </cell>
          <cell r="N17743">
            <v>1</v>
          </cell>
        </row>
        <row r="17744">
          <cell r="F17744" t="str">
            <v>CCLU6632830</v>
          </cell>
          <cell r="G17744" t="str">
            <v>GR-2017/08-0028</v>
          </cell>
        </row>
        <row r="17744">
          <cell r="I17744" t="str">
            <v>F</v>
          </cell>
          <cell r="J17744">
            <v>13952.55</v>
          </cell>
          <cell r="K17744">
            <v>14789.7</v>
          </cell>
          <cell r="L17744">
            <v>14789.7</v>
          </cell>
          <cell r="M17744" t="str">
            <v>F</v>
          </cell>
          <cell r="N17744">
            <v>1</v>
          </cell>
        </row>
        <row r="17745">
          <cell r="F17745" t="str">
            <v>CCLU6632830</v>
          </cell>
          <cell r="G17745" t="str">
            <v>GR-2017/08-0027</v>
          </cell>
        </row>
        <row r="17745">
          <cell r="I17745" t="str">
            <v>F</v>
          </cell>
          <cell r="J17745">
            <v>103287.35</v>
          </cell>
          <cell r="K17745">
            <v>109484.59</v>
          </cell>
          <cell r="L17745">
            <v>109484.59</v>
          </cell>
          <cell r="M17745" t="str">
            <v>F</v>
          </cell>
          <cell r="N17745">
            <v>1</v>
          </cell>
        </row>
        <row r="17746">
          <cell r="F17746" t="str">
            <v>CCLU6632830</v>
          </cell>
          <cell r="G17746" t="str">
            <v>GR-2017/08-0026</v>
          </cell>
        </row>
        <row r="17746">
          <cell r="I17746" t="str">
            <v>F</v>
          </cell>
          <cell r="J17746">
            <v>4400</v>
          </cell>
          <cell r="K17746">
            <v>4664</v>
          </cell>
          <cell r="L17746">
            <v>4664</v>
          </cell>
          <cell r="M17746" t="str">
            <v>F</v>
          </cell>
          <cell r="N17746">
            <v>1</v>
          </cell>
        </row>
        <row r="17747">
          <cell r="F17747" t="str">
            <v>CCLU6632830</v>
          </cell>
          <cell r="G17747" t="str">
            <v>GR-2017/08-0025</v>
          </cell>
        </row>
        <row r="17747">
          <cell r="I17747" t="str">
            <v>F</v>
          </cell>
          <cell r="J17747">
            <v>34030</v>
          </cell>
          <cell r="K17747">
            <v>36071.8</v>
          </cell>
          <cell r="L17747">
            <v>36071.8</v>
          </cell>
          <cell r="M17747" t="str">
            <v>F</v>
          </cell>
          <cell r="N17747">
            <v>1</v>
          </cell>
        </row>
        <row r="17748">
          <cell r="G17748" t="str">
            <v>GR-2017/08-0052</v>
          </cell>
        </row>
        <row r="17748">
          <cell r="I17748" t="str">
            <v>F</v>
          </cell>
          <cell r="J17748">
            <v>123.44</v>
          </cell>
          <cell r="K17748">
            <v>130.85</v>
          </cell>
          <cell r="L17748">
            <v>130.85</v>
          </cell>
          <cell r="M17748" t="str">
            <v>T</v>
          </cell>
          <cell r="N17748">
            <v>1</v>
          </cell>
        </row>
        <row r="17749">
          <cell r="G17749" t="str">
            <v>GR-2017/08-0016</v>
          </cell>
        </row>
        <row r="17749">
          <cell r="I17749" t="str">
            <v>F</v>
          </cell>
          <cell r="J17749">
            <v>244.52</v>
          </cell>
          <cell r="K17749">
            <v>259.19</v>
          </cell>
          <cell r="L17749">
            <v>259.19</v>
          </cell>
          <cell r="M17749" t="str">
            <v>F</v>
          </cell>
          <cell r="N17749">
            <v>1</v>
          </cell>
        </row>
        <row r="17750">
          <cell r="F17750" t="str">
            <v>CCLU6632830</v>
          </cell>
          <cell r="G17750" t="str">
            <v>GR-2017/08-0024</v>
          </cell>
        </row>
        <row r="17750">
          <cell r="I17750" t="str">
            <v>F</v>
          </cell>
          <cell r="J17750">
            <v>9836.2</v>
          </cell>
          <cell r="K17750">
            <v>10426.37</v>
          </cell>
          <cell r="L17750">
            <v>10426.37</v>
          </cell>
          <cell r="M17750" t="str">
            <v>F</v>
          </cell>
          <cell r="N17750">
            <v>1</v>
          </cell>
        </row>
        <row r="17751">
          <cell r="F17751" t="str">
            <v>CCLU6632830</v>
          </cell>
          <cell r="G17751" t="str">
            <v>GR-2017/08-0023</v>
          </cell>
        </row>
        <row r="17751">
          <cell r="I17751" t="str">
            <v>F</v>
          </cell>
          <cell r="J17751">
            <v>14916</v>
          </cell>
          <cell r="K17751">
            <v>15810.96</v>
          </cell>
          <cell r="L17751">
            <v>15810.96</v>
          </cell>
          <cell r="M17751" t="str">
            <v>F</v>
          </cell>
          <cell r="N17751">
            <v>1</v>
          </cell>
        </row>
        <row r="17752">
          <cell r="F17752" t="str">
            <v>CCLU6632830</v>
          </cell>
          <cell r="G17752" t="str">
            <v>GR-2017/08-0022</v>
          </cell>
        </row>
        <row r="17752">
          <cell r="I17752" t="str">
            <v>F</v>
          </cell>
          <cell r="J17752">
            <v>155575.4</v>
          </cell>
          <cell r="K17752">
            <v>164909.92</v>
          </cell>
          <cell r="L17752">
            <v>164909.92</v>
          </cell>
          <cell r="M17752" t="str">
            <v>F</v>
          </cell>
          <cell r="N17752">
            <v>1</v>
          </cell>
        </row>
        <row r="17753">
          <cell r="G17753" t="str">
            <v>GR-2017/08-0018</v>
          </cell>
        </row>
        <row r="17753">
          <cell r="I17753" t="str">
            <v>F</v>
          </cell>
          <cell r="J17753">
            <v>2821.05</v>
          </cell>
          <cell r="K17753">
            <v>2990.31</v>
          </cell>
          <cell r="L17753">
            <v>2990.31</v>
          </cell>
          <cell r="M17753" t="str">
            <v>F</v>
          </cell>
          <cell r="N17753">
            <v>1</v>
          </cell>
        </row>
        <row r="17754">
          <cell r="G17754" t="str">
            <v>SPO-2018/01-0041, 201710-S0038-SHIP</v>
          </cell>
        </row>
        <row r="17754">
          <cell r="I17754" t="str">
            <v>F</v>
          </cell>
          <cell r="J17754">
            <v>12091</v>
          </cell>
          <cell r="K17754">
            <v>12816.46</v>
          </cell>
          <cell r="L17754">
            <v>12816.46</v>
          </cell>
          <cell r="M17754" t="str">
            <v>F</v>
          </cell>
          <cell r="N17754">
            <v>1</v>
          </cell>
        </row>
        <row r="17755">
          <cell r="G17755" t="str">
            <v>SPO-2017/12-0044</v>
          </cell>
        </row>
        <row r="17755">
          <cell r="I17755" t="str">
            <v>F</v>
          </cell>
          <cell r="J17755">
            <v>9406</v>
          </cell>
          <cell r="K17755">
            <v>9970.36</v>
          </cell>
          <cell r="L17755">
            <v>9970.36</v>
          </cell>
          <cell r="M17755" t="str">
            <v>F</v>
          </cell>
          <cell r="N17755">
            <v>1</v>
          </cell>
        </row>
        <row r="17756">
          <cell r="G17756" t="str">
            <v>PO-2017/10-0095-SHIP</v>
          </cell>
        </row>
        <row r="17756">
          <cell r="I17756" t="str">
            <v>F</v>
          </cell>
          <cell r="J17756">
            <v>0</v>
          </cell>
          <cell r="K17756">
            <v>0</v>
          </cell>
          <cell r="L17756">
            <v>0</v>
          </cell>
          <cell r="M17756" t="str">
            <v>F</v>
          </cell>
          <cell r="N17756">
            <v>3</v>
          </cell>
        </row>
        <row r="17757">
          <cell r="G17757" t="str">
            <v>PO-2017/10-0099-SHIP, 201710-S0039-SHIP</v>
          </cell>
        </row>
        <row r="17757">
          <cell r="I17757" t="str">
            <v>F</v>
          </cell>
          <cell r="J17757">
            <v>22934.28</v>
          </cell>
          <cell r="K17757">
            <v>24310.34</v>
          </cell>
          <cell r="L17757">
            <v>24310.34</v>
          </cell>
          <cell r="M17757" t="str">
            <v>F</v>
          </cell>
          <cell r="N17757">
            <v>1</v>
          </cell>
        </row>
        <row r="17758">
          <cell r="G17758" t="str">
            <v>PO-2017/11-0060-SHIP, PO-2017/10-0098-SHIP</v>
          </cell>
        </row>
        <row r="17758">
          <cell r="I17758" t="str">
            <v>F</v>
          </cell>
          <cell r="J17758">
            <v>0</v>
          </cell>
          <cell r="K17758">
            <v>0</v>
          </cell>
          <cell r="L17758">
            <v>0</v>
          </cell>
          <cell r="M17758" t="str">
            <v>F</v>
          </cell>
          <cell r="N17758">
            <v>1</v>
          </cell>
        </row>
        <row r="17759">
          <cell r="G17759" t="str">
            <v>GR-2017/09-0002, PO-2017/11-0121-SHIP</v>
          </cell>
        </row>
        <row r="17759">
          <cell r="I17759" t="str">
            <v>F</v>
          </cell>
          <cell r="J17759">
            <v>22855.47</v>
          </cell>
          <cell r="K17759">
            <v>22855.47</v>
          </cell>
          <cell r="L17759">
            <v>68566.41</v>
          </cell>
          <cell r="M17759" t="str">
            <v>F</v>
          </cell>
          <cell r="N17759">
            <v>3</v>
          </cell>
        </row>
        <row r="17760">
          <cell r="G17760" t="str">
            <v>GR-2017/09-0068</v>
          </cell>
        </row>
        <row r="17760">
          <cell r="I17760" t="str">
            <v>F</v>
          </cell>
          <cell r="J17760">
            <v>2237.5</v>
          </cell>
          <cell r="K17760">
            <v>2371.75</v>
          </cell>
          <cell r="L17760">
            <v>2371.75</v>
          </cell>
          <cell r="M17760" t="str">
            <v>F</v>
          </cell>
          <cell r="N17760">
            <v>1</v>
          </cell>
        </row>
        <row r="17761">
          <cell r="I17761" t="str">
            <v>T</v>
          </cell>
          <cell r="J17761">
            <v>0</v>
          </cell>
          <cell r="K17761">
            <v>0</v>
          </cell>
          <cell r="L17761">
            <v>0</v>
          </cell>
          <cell r="M17761" t="str">
            <v>F</v>
          </cell>
          <cell r="N17761">
            <v>1</v>
          </cell>
        </row>
        <row r="17762">
          <cell r="G17762" t="str">
            <v>GR-2017/08-0044</v>
          </cell>
        </row>
        <row r="17762">
          <cell r="I17762" t="str">
            <v>F</v>
          </cell>
          <cell r="J17762">
            <v>10675.63</v>
          </cell>
          <cell r="K17762">
            <v>11316.17</v>
          </cell>
          <cell r="L17762">
            <v>11316.17</v>
          </cell>
          <cell r="M17762" t="str">
            <v>T</v>
          </cell>
          <cell r="N17762">
            <v>1</v>
          </cell>
        </row>
        <row r="17763">
          <cell r="I17763" t="str">
            <v>T</v>
          </cell>
          <cell r="J17763">
            <v>0</v>
          </cell>
          <cell r="K17763">
            <v>0</v>
          </cell>
          <cell r="L17763">
            <v>0</v>
          </cell>
          <cell r="M17763" t="str">
            <v>F</v>
          </cell>
          <cell r="N17763">
            <v>3</v>
          </cell>
        </row>
        <row r="17764">
          <cell r="G17764" t="str">
            <v>GR-2017/08-0018</v>
          </cell>
        </row>
        <row r="17764">
          <cell r="I17764" t="str">
            <v>F</v>
          </cell>
          <cell r="J17764">
            <v>110.72</v>
          </cell>
          <cell r="K17764">
            <v>117.36</v>
          </cell>
          <cell r="L17764">
            <v>117.36</v>
          </cell>
          <cell r="M17764" t="str">
            <v>T</v>
          </cell>
          <cell r="N17764">
            <v>1</v>
          </cell>
        </row>
        <row r="17765">
          <cell r="G17765" t="str">
            <v>GR-2017/08-0018</v>
          </cell>
        </row>
        <row r="17765">
          <cell r="I17765" t="str">
            <v>F</v>
          </cell>
          <cell r="J17765">
            <v>772.7</v>
          </cell>
          <cell r="K17765">
            <v>819.06</v>
          </cell>
          <cell r="L17765">
            <v>819.06</v>
          </cell>
          <cell r="M17765" t="str">
            <v>T</v>
          </cell>
          <cell r="N17765">
            <v>1</v>
          </cell>
        </row>
        <row r="17766">
          <cell r="G17766" t="str">
            <v>GR-2017/08-0018</v>
          </cell>
        </row>
        <row r="17766">
          <cell r="I17766" t="str">
            <v>F</v>
          </cell>
          <cell r="J17766">
            <v>913.2</v>
          </cell>
          <cell r="K17766">
            <v>967.99</v>
          </cell>
          <cell r="L17766">
            <v>967.99</v>
          </cell>
          <cell r="M17766" t="str">
            <v>T</v>
          </cell>
          <cell r="N17766">
            <v>1</v>
          </cell>
        </row>
        <row r="17767">
          <cell r="G17767" t="str">
            <v>GR-2017/08-0018</v>
          </cell>
        </row>
        <row r="17767">
          <cell r="I17767" t="str">
            <v>F</v>
          </cell>
          <cell r="J17767">
            <v>76.33</v>
          </cell>
          <cell r="K17767">
            <v>80.91</v>
          </cell>
          <cell r="L17767">
            <v>80.91</v>
          </cell>
          <cell r="M17767" t="str">
            <v>T</v>
          </cell>
          <cell r="N17767">
            <v>1</v>
          </cell>
        </row>
        <row r="17768">
          <cell r="G17768" t="str">
            <v>GR-2017/08-0006</v>
          </cell>
        </row>
        <row r="17768">
          <cell r="I17768" t="str">
            <v>F</v>
          </cell>
          <cell r="J17768">
            <v>11.94</v>
          </cell>
          <cell r="K17768">
            <v>12.66</v>
          </cell>
          <cell r="L17768">
            <v>12.66</v>
          </cell>
          <cell r="M17768" t="str">
            <v>T</v>
          </cell>
          <cell r="N17768">
            <v>1</v>
          </cell>
        </row>
        <row r="17769">
          <cell r="G17769" t="str">
            <v>GR-2017/08-0018</v>
          </cell>
        </row>
        <row r="17769">
          <cell r="I17769" t="str">
            <v>F</v>
          </cell>
          <cell r="J17769">
            <v>264.31</v>
          </cell>
          <cell r="K17769">
            <v>280.17</v>
          </cell>
          <cell r="L17769">
            <v>280.17</v>
          </cell>
          <cell r="M17769" t="str">
            <v>T</v>
          </cell>
          <cell r="N17769">
            <v>1</v>
          </cell>
        </row>
        <row r="17770">
          <cell r="G17770" t="str">
            <v>GR-2017/08-0114, GR-2017/08-0101, GR-2017/09-0021, GR-2017/09-0035, XP-000026</v>
          </cell>
        </row>
        <row r="17770">
          <cell r="I17770" t="str">
            <v>F</v>
          </cell>
          <cell r="J17770">
            <v>5153.71</v>
          </cell>
          <cell r="K17770">
            <v>5153.71</v>
          </cell>
          <cell r="L17770">
            <v>15461.13</v>
          </cell>
          <cell r="M17770" t="str">
            <v>F</v>
          </cell>
          <cell r="N17770">
            <v>3</v>
          </cell>
        </row>
        <row r="17771">
          <cell r="F17771" t="str">
            <v>NEW MODEL</v>
          </cell>
          <cell r="G17771" t="str">
            <v>PO-2017/11-0041-SHIP, SPO-2018/01-0010, SPO-2018/01-0119</v>
          </cell>
        </row>
        <row r="17771">
          <cell r="I17771" t="str">
            <v>F</v>
          </cell>
          <cell r="J17771">
            <v>101463</v>
          </cell>
          <cell r="K17771">
            <v>107550.78</v>
          </cell>
          <cell r="L17771">
            <v>107550.78</v>
          </cell>
          <cell r="M17771" t="str">
            <v>F</v>
          </cell>
          <cell r="N17771">
            <v>1</v>
          </cell>
        </row>
        <row r="17772">
          <cell r="G17772" t="str">
            <v>GR-2017/08-0005</v>
          </cell>
        </row>
        <row r="17772">
          <cell r="I17772" t="str">
            <v>F</v>
          </cell>
          <cell r="J17772">
            <v>57.95</v>
          </cell>
          <cell r="K17772">
            <v>61.43</v>
          </cell>
          <cell r="L17772">
            <v>61.43</v>
          </cell>
          <cell r="M17772" t="str">
            <v>T</v>
          </cell>
          <cell r="N17772">
            <v>1</v>
          </cell>
        </row>
        <row r="17773">
          <cell r="G17773" t="str">
            <v>GR-2017/08-0005</v>
          </cell>
        </row>
        <row r="17773">
          <cell r="I17773" t="str">
            <v>F</v>
          </cell>
          <cell r="J17773">
            <v>294</v>
          </cell>
          <cell r="K17773">
            <v>311.64</v>
          </cell>
          <cell r="L17773">
            <v>311.64</v>
          </cell>
          <cell r="M17773" t="str">
            <v>T</v>
          </cell>
          <cell r="N17773">
            <v>1</v>
          </cell>
        </row>
        <row r="17774">
          <cell r="I17774" t="str">
            <v>T</v>
          </cell>
          <cell r="J17774">
            <v>0</v>
          </cell>
          <cell r="K17774">
            <v>0</v>
          </cell>
          <cell r="L17774">
            <v>0</v>
          </cell>
          <cell r="M17774" t="str">
            <v>F</v>
          </cell>
          <cell r="N17774">
            <v>3</v>
          </cell>
        </row>
        <row r="17775">
          <cell r="F17775" t="str">
            <v>SEGU4297806</v>
          </cell>
          <cell r="G17775" t="str">
            <v>GR-2017/08-0012</v>
          </cell>
        </row>
        <row r="17775">
          <cell r="I17775" t="str">
            <v>F</v>
          </cell>
          <cell r="J17775">
            <v>40482.5</v>
          </cell>
          <cell r="K17775">
            <v>42911.45</v>
          </cell>
          <cell r="L17775">
            <v>42911.45</v>
          </cell>
          <cell r="M17775" t="str">
            <v>F</v>
          </cell>
          <cell r="N17775">
            <v>1</v>
          </cell>
        </row>
        <row r="17776">
          <cell r="F17776" t="str">
            <v>SEGU4297806</v>
          </cell>
          <cell r="G17776" t="str">
            <v>GR-2017/08-0011</v>
          </cell>
        </row>
        <row r="17776">
          <cell r="I17776" t="str">
            <v>F</v>
          </cell>
          <cell r="J17776">
            <v>19161.5</v>
          </cell>
          <cell r="K17776">
            <v>20311.19</v>
          </cell>
          <cell r="L17776">
            <v>20311.19</v>
          </cell>
          <cell r="M17776" t="str">
            <v>F</v>
          </cell>
          <cell r="N17776">
            <v>1</v>
          </cell>
        </row>
        <row r="17777">
          <cell r="F17777" t="str">
            <v>SEGU4297806</v>
          </cell>
          <cell r="G17777" t="str">
            <v>GR-2017/08-0010</v>
          </cell>
        </row>
        <row r="17777">
          <cell r="I17777" t="str">
            <v>F</v>
          </cell>
          <cell r="J17777">
            <v>208493.9</v>
          </cell>
          <cell r="K17777">
            <v>221003.53</v>
          </cell>
          <cell r="L17777">
            <v>221003.53</v>
          </cell>
          <cell r="M17777" t="str">
            <v>F</v>
          </cell>
          <cell r="N17777">
            <v>1</v>
          </cell>
        </row>
        <row r="17778">
          <cell r="F17778" t="str">
            <v>SEGU4297806</v>
          </cell>
        </row>
        <row r="17778">
          <cell r="I17778" t="str">
            <v>T</v>
          </cell>
          <cell r="J17778">
            <v>8204</v>
          </cell>
          <cell r="K17778">
            <v>8696.24</v>
          </cell>
          <cell r="L17778">
            <v>8696.24</v>
          </cell>
          <cell r="M17778" t="str">
            <v>F</v>
          </cell>
          <cell r="N17778">
            <v>1</v>
          </cell>
        </row>
        <row r="17779">
          <cell r="F17779" t="str">
            <v>SEGU4297806</v>
          </cell>
          <cell r="G17779" t="str">
            <v>GR-2017/08-0009</v>
          </cell>
        </row>
        <row r="17779">
          <cell r="I17779" t="str">
            <v>F</v>
          </cell>
          <cell r="J17779">
            <v>19983.2</v>
          </cell>
          <cell r="K17779">
            <v>21182.19</v>
          </cell>
          <cell r="L17779">
            <v>21182.19</v>
          </cell>
          <cell r="M17779" t="str">
            <v>F</v>
          </cell>
          <cell r="N17779">
            <v>1</v>
          </cell>
        </row>
        <row r="17780">
          <cell r="G17780" t="str">
            <v>GR-2017/09-0070</v>
          </cell>
        </row>
        <row r="17780">
          <cell r="I17780" t="str">
            <v>F</v>
          </cell>
          <cell r="J17780">
            <v>10316</v>
          </cell>
          <cell r="K17780">
            <v>10934.96</v>
          </cell>
          <cell r="L17780">
            <v>10934.96</v>
          </cell>
          <cell r="M17780" t="str">
            <v>F</v>
          </cell>
          <cell r="N17780">
            <v>1</v>
          </cell>
        </row>
        <row r="17781">
          <cell r="I17781" t="str">
            <v>T</v>
          </cell>
          <cell r="J17781">
            <v>0</v>
          </cell>
          <cell r="K17781">
            <v>0</v>
          </cell>
          <cell r="L17781">
            <v>0</v>
          </cell>
          <cell r="M17781" t="str">
            <v>F</v>
          </cell>
          <cell r="N17781">
            <v>3</v>
          </cell>
        </row>
        <row r="17782">
          <cell r="G17782" t="str">
            <v>SPO-2018/01-0006, PO-2017/10-0096-SHIP, SPO-2017/11-0134, 201710-S0038-SHIP</v>
          </cell>
        </row>
        <row r="17782">
          <cell r="I17782" t="str">
            <v>F</v>
          </cell>
          <cell r="J17782">
            <v>16763.2</v>
          </cell>
          <cell r="K17782">
            <v>17768.99</v>
          </cell>
          <cell r="L17782">
            <v>17768.99</v>
          </cell>
          <cell r="M17782" t="str">
            <v>F</v>
          </cell>
          <cell r="N17782">
            <v>1</v>
          </cell>
        </row>
        <row r="17783">
          <cell r="G17783" t="str">
            <v>GR-2017/08-0005</v>
          </cell>
        </row>
        <row r="17783">
          <cell r="I17783" t="str">
            <v>F</v>
          </cell>
          <cell r="J17783">
            <v>219.06</v>
          </cell>
          <cell r="K17783">
            <v>232.2</v>
          </cell>
          <cell r="L17783">
            <v>232.2</v>
          </cell>
          <cell r="M17783" t="str">
            <v>T</v>
          </cell>
          <cell r="N17783">
            <v>1</v>
          </cell>
        </row>
        <row r="17784">
          <cell r="G17784" t="str">
            <v>GR-2017/08-0005</v>
          </cell>
        </row>
        <row r="17784">
          <cell r="I17784" t="str">
            <v>F</v>
          </cell>
          <cell r="J17784">
            <v>1440.74</v>
          </cell>
          <cell r="K17784">
            <v>1527.18</v>
          </cell>
          <cell r="L17784">
            <v>1527.18</v>
          </cell>
          <cell r="M17784" t="str">
            <v>T</v>
          </cell>
          <cell r="N17784">
            <v>1</v>
          </cell>
        </row>
        <row r="17785">
          <cell r="G17785" t="str">
            <v>GR-2017/08-0111</v>
          </cell>
        </row>
        <row r="17785">
          <cell r="I17785" t="str">
            <v>F</v>
          </cell>
          <cell r="J17785">
            <v>13</v>
          </cell>
          <cell r="K17785">
            <v>13.78</v>
          </cell>
          <cell r="L17785">
            <v>13.78</v>
          </cell>
          <cell r="M17785" t="str">
            <v>F</v>
          </cell>
          <cell r="N17785">
            <v>1</v>
          </cell>
        </row>
        <row r="17786">
          <cell r="G17786" t="str">
            <v>GR-2017/08-0005</v>
          </cell>
        </row>
        <row r="17786">
          <cell r="I17786" t="str">
            <v>F</v>
          </cell>
          <cell r="J17786">
            <v>22.19</v>
          </cell>
          <cell r="K17786">
            <v>23.52</v>
          </cell>
          <cell r="L17786">
            <v>23.52</v>
          </cell>
          <cell r="M17786" t="str">
            <v>T</v>
          </cell>
          <cell r="N17786">
            <v>1</v>
          </cell>
        </row>
        <row r="17787">
          <cell r="G17787" t="str">
            <v>GR-2017/09-0049</v>
          </cell>
        </row>
        <row r="17787">
          <cell r="I17787" t="str">
            <v>F</v>
          </cell>
          <cell r="J17787">
            <v>27849.6</v>
          </cell>
          <cell r="K17787">
            <v>29520.58</v>
          </cell>
          <cell r="L17787">
            <v>29520.58</v>
          </cell>
          <cell r="M17787" t="str">
            <v>F</v>
          </cell>
          <cell r="N17787">
            <v>1</v>
          </cell>
        </row>
        <row r="17788">
          <cell r="G17788" t="str">
            <v>GR-2017/07-0106</v>
          </cell>
        </row>
        <row r="17788">
          <cell r="I17788" t="str">
            <v>F</v>
          </cell>
          <cell r="J17788">
            <v>290.29</v>
          </cell>
          <cell r="K17788">
            <v>307.71</v>
          </cell>
          <cell r="L17788">
            <v>307.71</v>
          </cell>
          <cell r="M17788" t="str">
            <v>F</v>
          </cell>
          <cell r="N17788">
            <v>1</v>
          </cell>
        </row>
        <row r="17789">
          <cell r="G17789" t="str">
            <v>GR-2017/10-0029</v>
          </cell>
        </row>
        <row r="17789">
          <cell r="I17789" t="str">
            <v>F</v>
          </cell>
          <cell r="J17789">
            <v>40</v>
          </cell>
          <cell r="K17789">
            <v>40</v>
          </cell>
          <cell r="L17789">
            <v>120</v>
          </cell>
          <cell r="M17789" t="str">
            <v>F</v>
          </cell>
          <cell r="N17789">
            <v>3</v>
          </cell>
        </row>
        <row r="17790">
          <cell r="G17790" t="str">
            <v>GR-2017/08-0085</v>
          </cell>
        </row>
        <row r="17790">
          <cell r="I17790" t="str">
            <v>F</v>
          </cell>
          <cell r="J17790">
            <v>658.16</v>
          </cell>
          <cell r="K17790">
            <v>658.16</v>
          </cell>
          <cell r="L17790">
            <v>1974.48</v>
          </cell>
          <cell r="M17790" t="str">
            <v>F</v>
          </cell>
          <cell r="N17790">
            <v>3</v>
          </cell>
        </row>
        <row r="17791">
          <cell r="G17791" t="str">
            <v>GR-2017/09-0068</v>
          </cell>
        </row>
        <row r="17791">
          <cell r="I17791" t="str">
            <v>F</v>
          </cell>
          <cell r="J17791">
            <v>2351.25</v>
          </cell>
          <cell r="K17791">
            <v>2492.33</v>
          </cell>
          <cell r="L17791">
            <v>2492.33</v>
          </cell>
          <cell r="M17791" t="str">
            <v>F</v>
          </cell>
          <cell r="N17791">
            <v>1</v>
          </cell>
        </row>
        <row r="17792">
          <cell r="G17792" t="str">
            <v>GR-2017/09-0002</v>
          </cell>
        </row>
        <row r="17792">
          <cell r="I17792" t="str">
            <v>F</v>
          </cell>
          <cell r="J17792">
            <v>1674.14</v>
          </cell>
          <cell r="K17792">
            <v>1674.14</v>
          </cell>
          <cell r="L17792">
            <v>5022.42</v>
          </cell>
          <cell r="M17792" t="str">
            <v>F</v>
          </cell>
          <cell r="N17792">
            <v>3</v>
          </cell>
        </row>
        <row r="17793">
          <cell r="G17793" t="str">
            <v>GR-2017/10-0015</v>
          </cell>
        </row>
        <row r="17793">
          <cell r="I17793" t="str">
            <v>F</v>
          </cell>
          <cell r="J17793">
            <v>842.7</v>
          </cell>
          <cell r="K17793">
            <v>842.7</v>
          </cell>
          <cell r="L17793">
            <v>2528.1</v>
          </cell>
          <cell r="M17793" t="str">
            <v>F</v>
          </cell>
          <cell r="N17793">
            <v>3</v>
          </cell>
        </row>
        <row r="17794">
          <cell r="G17794" t="str">
            <v>GR-2017/08-0005</v>
          </cell>
        </row>
        <row r="17794">
          <cell r="I17794" t="str">
            <v>F</v>
          </cell>
          <cell r="J17794">
            <v>238.91</v>
          </cell>
          <cell r="K17794">
            <v>253.24</v>
          </cell>
          <cell r="L17794">
            <v>253.24</v>
          </cell>
          <cell r="M17794" t="str">
            <v>T</v>
          </cell>
          <cell r="N17794">
            <v>1</v>
          </cell>
        </row>
        <row r="17795">
          <cell r="G17795" t="str">
            <v>GR-2017/10-0014, GR-2017/09-0065</v>
          </cell>
        </row>
        <row r="17795">
          <cell r="I17795" t="str">
            <v>F</v>
          </cell>
          <cell r="J17795">
            <v>13035.86</v>
          </cell>
          <cell r="K17795">
            <v>13035.86</v>
          </cell>
          <cell r="L17795">
            <v>39107.58</v>
          </cell>
          <cell r="M17795" t="str">
            <v>F</v>
          </cell>
          <cell r="N17795">
            <v>3</v>
          </cell>
        </row>
        <row r="17796">
          <cell r="G17796" t="str">
            <v>GR-2017/10-0008, SPO-2018/01-0059</v>
          </cell>
        </row>
        <row r="17796">
          <cell r="I17796" t="str">
            <v>F</v>
          </cell>
          <cell r="J17796">
            <v>5266.5</v>
          </cell>
          <cell r="K17796">
            <v>5582.49</v>
          </cell>
          <cell r="L17796">
            <v>5582.49</v>
          </cell>
          <cell r="M17796" t="str">
            <v>F</v>
          </cell>
          <cell r="N17796">
            <v>1</v>
          </cell>
        </row>
        <row r="17797">
          <cell r="F17797" t="str">
            <v>NEW MODEL</v>
          </cell>
          <cell r="G17797" t="str">
            <v>GR-2017/08-0104, GR-2017/09-0065, PO-2017/11-0067-SHIP</v>
          </cell>
        </row>
        <row r="17797">
          <cell r="I17797" t="str">
            <v>F</v>
          </cell>
          <cell r="J17797">
            <v>16536.25</v>
          </cell>
          <cell r="K17797">
            <v>16536.25</v>
          </cell>
          <cell r="L17797">
            <v>49608.75</v>
          </cell>
          <cell r="M17797" t="str">
            <v>F</v>
          </cell>
          <cell r="N17797">
            <v>3</v>
          </cell>
        </row>
        <row r="17798">
          <cell r="G17798" t="str">
            <v>GR-2017/09-0050</v>
          </cell>
        </row>
        <row r="17798">
          <cell r="I17798" t="str">
            <v>F</v>
          </cell>
          <cell r="J17798">
            <v>7206.4</v>
          </cell>
          <cell r="K17798">
            <v>7206.4</v>
          </cell>
          <cell r="L17798">
            <v>21619.2</v>
          </cell>
          <cell r="M17798" t="str">
            <v>F</v>
          </cell>
          <cell r="N17798">
            <v>3</v>
          </cell>
        </row>
        <row r="17799">
          <cell r="G17799" t="str">
            <v>GR-2017/09-0002</v>
          </cell>
        </row>
        <row r="17799">
          <cell r="I17799" t="str">
            <v>F</v>
          </cell>
          <cell r="J17799">
            <v>87</v>
          </cell>
          <cell r="K17799">
            <v>87</v>
          </cell>
          <cell r="L17799">
            <v>261</v>
          </cell>
          <cell r="M17799" t="str">
            <v>F</v>
          </cell>
          <cell r="N17799">
            <v>3</v>
          </cell>
        </row>
        <row r="17800">
          <cell r="G17800" t="str">
            <v>PO-2017/10-0100-SHIP</v>
          </cell>
        </row>
        <row r="17800">
          <cell r="I17800" t="str">
            <v>F</v>
          </cell>
          <cell r="J17800">
            <v>5733.72</v>
          </cell>
          <cell r="K17800">
            <v>6077.74</v>
          </cell>
          <cell r="L17800">
            <v>6077.74</v>
          </cell>
          <cell r="M17800" t="str">
            <v>F</v>
          </cell>
          <cell r="N17800">
            <v>1</v>
          </cell>
        </row>
        <row r="17801">
          <cell r="I17801" t="str">
            <v>T</v>
          </cell>
          <cell r="J17801">
            <v>0</v>
          </cell>
          <cell r="K17801">
            <v>0</v>
          </cell>
          <cell r="L17801">
            <v>0</v>
          </cell>
          <cell r="M17801" t="str">
            <v>F</v>
          </cell>
          <cell r="N17801">
            <v>3</v>
          </cell>
        </row>
        <row r="17802">
          <cell r="G17802" t="str">
            <v>GR-2017/09-0002</v>
          </cell>
        </row>
        <row r="17802">
          <cell r="I17802" t="str">
            <v>F</v>
          </cell>
          <cell r="J17802">
            <v>295</v>
          </cell>
          <cell r="K17802">
            <v>295</v>
          </cell>
          <cell r="L17802">
            <v>885</v>
          </cell>
          <cell r="M17802" t="str">
            <v>F</v>
          </cell>
          <cell r="N17802">
            <v>3</v>
          </cell>
        </row>
        <row r="17803">
          <cell r="G17803" t="str">
            <v>PO-2017/10-0079-SHIP</v>
          </cell>
        </row>
        <row r="17803">
          <cell r="I17803" t="str">
            <v>F</v>
          </cell>
          <cell r="J17803">
            <v>9040</v>
          </cell>
          <cell r="K17803">
            <v>9582.4</v>
          </cell>
          <cell r="L17803">
            <v>9582.4</v>
          </cell>
          <cell r="M17803" t="str">
            <v>F</v>
          </cell>
          <cell r="N17803">
            <v>1</v>
          </cell>
        </row>
        <row r="17804">
          <cell r="G17804" t="str">
            <v>201710-S0039-SHIP</v>
          </cell>
        </row>
        <row r="17804">
          <cell r="I17804" t="str">
            <v>F</v>
          </cell>
          <cell r="J17804">
            <v>42742.8</v>
          </cell>
          <cell r="K17804">
            <v>45307.37</v>
          </cell>
          <cell r="L17804">
            <v>45307.37</v>
          </cell>
          <cell r="M17804" t="str">
            <v>F</v>
          </cell>
          <cell r="N17804">
            <v>1</v>
          </cell>
        </row>
        <row r="17805">
          <cell r="I17805" t="str">
            <v>T</v>
          </cell>
          <cell r="J17805">
            <v>0</v>
          </cell>
          <cell r="K17805">
            <v>0</v>
          </cell>
          <cell r="L17805">
            <v>0</v>
          </cell>
          <cell r="M17805" t="str">
            <v>F</v>
          </cell>
          <cell r="N17805">
            <v>3</v>
          </cell>
        </row>
        <row r="17806">
          <cell r="G17806" t="str">
            <v>GR-2017/07-0100</v>
          </cell>
        </row>
        <row r="17806">
          <cell r="I17806" t="str">
            <v>F</v>
          </cell>
          <cell r="J17806">
            <v>49.08</v>
          </cell>
          <cell r="K17806">
            <v>52.02</v>
          </cell>
          <cell r="L17806">
            <v>52.02</v>
          </cell>
          <cell r="M17806" t="str">
            <v>T</v>
          </cell>
          <cell r="N17806">
            <v>1</v>
          </cell>
        </row>
        <row r="17807">
          <cell r="G17807" t="str">
            <v>201710-S0035-SHIP</v>
          </cell>
        </row>
        <row r="17807">
          <cell r="I17807" t="str">
            <v>F</v>
          </cell>
          <cell r="J17807">
            <v>4773.6</v>
          </cell>
          <cell r="K17807">
            <v>5060.02</v>
          </cell>
          <cell r="L17807">
            <v>5060.02</v>
          </cell>
          <cell r="M17807" t="str">
            <v>F</v>
          </cell>
          <cell r="N17807">
            <v>1</v>
          </cell>
        </row>
        <row r="17808">
          <cell r="G17808" t="str">
            <v>GR-2017/07-0100</v>
          </cell>
        </row>
        <row r="17808">
          <cell r="I17808" t="str">
            <v>F</v>
          </cell>
          <cell r="J17808">
            <v>824.07</v>
          </cell>
          <cell r="K17808">
            <v>873.51</v>
          </cell>
          <cell r="L17808">
            <v>873.51</v>
          </cell>
          <cell r="M17808" t="str">
            <v>T</v>
          </cell>
          <cell r="N17808">
            <v>1</v>
          </cell>
        </row>
        <row r="17809">
          <cell r="G17809" t="str">
            <v>GR-2017/07-0100</v>
          </cell>
        </row>
        <row r="17809">
          <cell r="I17809" t="str">
            <v>F</v>
          </cell>
          <cell r="J17809">
            <v>73.16</v>
          </cell>
          <cell r="K17809">
            <v>77.55</v>
          </cell>
          <cell r="L17809">
            <v>77.55</v>
          </cell>
          <cell r="M17809" t="str">
            <v>T</v>
          </cell>
          <cell r="N17809">
            <v>1</v>
          </cell>
        </row>
        <row r="17810">
          <cell r="G17810" t="str">
            <v>GR-2017/08-0008</v>
          </cell>
        </row>
        <row r="17810">
          <cell r="I17810" t="str">
            <v>F</v>
          </cell>
          <cell r="J17810">
            <v>9621.23</v>
          </cell>
          <cell r="K17810">
            <v>10198.5</v>
          </cell>
          <cell r="L17810">
            <v>10198.5</v>
          </cell>
          <cell r="M17810" t="str">
            <v>T</v>
          </cell>
          <cell r="N17810">
            <v>1</v>
          </cell>
        </row>
        <row r="17811">
          <cell r="G17811" t="str">
            <v>GR-2017/09-0035, GR-2017/09-0033, GR-2017/08-0115, GR-2017/08-0114, XP-000026</v>
          </cell>
        </row>
        <row r="17811">
          <cell r="I17811" t="str">
            <v>F</v>
          </cell>
          <cell r="J17811">
            <v>19623.04</v>
          </cell>
          <cell r="K17811">
            <v>19623.04</v>
          </cell>
          <cell r="L17811">
            <v>58869.12</v>
          </cell>
          <cell r="M17811" t="str">
            <v>F</v>
          </cell>
          <cell r="N17811">
            <v>3</v>
          </cell>
        </row>
        <row r="17812">
          <cell r="G17812" t="str">
            <v>GR-2017/07-0100</v>
          </cell>
        </row>
        <row r="17812">
          <cell r="I17812" t="str">
            <v>F</v>
          </cell>
          <cell r="J17812">
            <v>951.28</v>
          </cell>
          <cell r="K17812">
            <v>1008.36</v>
          </cell>
          <cell r="L17812">
            <v>1008.36</v>
          </cell>
          <cell r="M17812" t="str">
            <v>T</v>
          </cell>
          <cell r="N17812">
            <v>1</v>
          </cell>
        </row>
        <row r="17813">
          <cell r="G17813" t="str">
            <v>GR-2017/07-0101</v>
          </cell>
        </row>
        <row r="17813">
          <cell r="I17813" t="str">
            <v>F</v>
          </cell>
          <cell r="J17813">
            <v>22.97</v>
          </cell>
          <cell r="K17813">
            <v>24.35</v>
          </cell>
          <cell r="L17813">
            <v>24.35</v>
          </cell>
          <cell r="M17813" t="str">
            <v>T</v>
          </cell>
          <cell r="N17813">
            <v>1</v>
          </cell>
        </row>
        <row r="17814">
          <cell r="G17814" t="str">
            <v>GR-2017/10-0029, SPO-2018/03-0072, SPO-2017/12-0066, SPO-2018/08-0013, PO-2017/11-0015-SHIP</v>
          </cell>
        </row>
        <row r="17814">
          <cell r="I17814" t="str">
            <v>F</v>
          </cell>
          <cell r="J17814">
            <v>12822.09</v>
          </cell>
          <cell r="K17814">
            <v>12822.09</v>
          </cell>
          <cell r="L17814">
            <v>38466.27</v>
          </cell>
          <cell r="M17814" t="str">
            <v>F</v>
          </cell>
          <cell r="N17814">
            <v>3</v>
          </cell>
        </row>
        <row r="17815">
          <cell r="G17815" t="str">
            <v>GR-2017/09-0021</v>
          </cell>
        </row>
        <row r="17815">
          <cell r="I17815" t="str">
            <v>F</v>
          </cell>
          <cell r="J17815">
            <v>1016.7</v>
          </cell>
          <cell r="K17815">
            <v>1016.7</v>
          </cell>
          <cell r="L17815">
            <v>3050.1</v>
          </cell>
          <cell r="M17815" t="str">
            <v>F</v>
          </cell>
          <cell r="N17815">
            <v>3</v>
          </cell>
        </row>
        <row r="17816">
          <cell r="G17816" t="str">
            <v>SPO-2017/12-0041, PO-2017/10-0083-SHIP</v>
          </cell>
        </row>
        <row r="17816">
          <cell r="I17816" t="str">
            <v>F</v>
          </cell>
          <cell r="J17816">
            <v>63846.72</v>
          </cell>
          <cell r="K17816">
            <v>67677.52</v>
          </cell>
          <cell r="L17816">
            <v>67677.52</v>
          </cell>
          <cell r="M17816" t="str">
            <v>F</v>
          </cell>
          <cell r="N17816">
            <v>1</v>
          </cell>
        </row>
        <row r="17817">
          <cell r="I17817" t="str">
            <v>T</v>
          </cell>
          <cell r="J17817">
            <v>0</v>
          </cell>
          <cell r="K17817">
            <v>0</v>
          </cell>
          <cell r="L17817">
            <v>0</v>
          </cell>
          <cell r="M17817" t="str">
            <v>F</v>
          </cell>
          <cell r="N17817">
            <v>3</v>
          </cell>
        </row>
        <row r="17818">
          <cell r="I17818" t="str">
            <v>T</v>
          </cell>
          <cell r="J17818">
            <v>0</v>
          </cell>
          <cell r="K17818">
            <v>0</v>
          </cell>
          <cell r="L17818">
            <v>0</v>
          </cell>
          <cell r="M17818" t="str">
            <v>F</v>
          </cell>
          <cell r="N17818">
            <v>3</v>
          </cell>
        </row>
        <row r="17819">
          <cell r="G17819" t="str">
            <v>GR-2017/09-0070</v>
          </cell>
        </row>
        <row r="17819">
          <cell r="I17819" t="str">
            <v>F</v>
          </cell>
          <cell r="J17819">
            <v>485.28</v>
          </cell>
          <cell r="K17819">
            <v>514.4</v>
          </cell>
          <cell r="L17819">
            <v>514.4</v>
          </cell>
          <cell r="M17819" t="str">
            <v>F</v>
          </cell>
          <cell r="N17819">
            <v>1</v>
          </cell>
        </row>
        <row r="17820">
          <cell r="I17820" t="str">
            <v>T</v>
          </cell>
          <cell r="J17820">
            <v>0</v>
          </cell>
          <cell r="K17820">
            <v>0</v>
          </cell>
          <cell r="L17820">
            <v>0</v>
          </cell>
          <cell r="M17820" t="str">
            <v>F</v>
          </cell>
          <cell r="N17820">
            <v>3</v>
          </cell>
        </row>
        <row r="17821">
          <cell r="I17821" t="str">
            <v>T</v>
          </cell>
          <cell r="J17821">
            <v>0</v>
          </cell>
          <cell r="K17821">
            <v>0</v>
          </cell>
          <cell r="L17821">
            <v>0</v>
          </cell>
          <cell r="M17821" t="str">
            <v>F</v>
          </cell>
          <cell r="N17821">
            <v>3</v>
          </cell>
        </row>
        <row r="17822">
          <cell r="G17822" t="str">
            <v>GR-2017/09-0052</v>
          </cell>
        </row>
        <row r="17822">
          <cell r="I17822" t="str">
            <v>F</v>
          </cell>
          <cell r="J17822">
            <v>696.21</v>
          </cell>
          <cell r="K17822">
            <v>696.21</v>
          </cell>
          <cell r="L17822">
            <v>2088.63</v>
          </cell>
          <cell r="M17822" t="str">
            <v>F</v>
          </cell>
          <cell r="N17822">
            <v>3</v>
          </cell>
        </row>
        <row r="17823">
          <cell r="G17823" t="str">
            <v>GR-2017/07-0101</v>
          </cell>
        </row>
        <row r="17823">
          <cell r="I17823" t="str">
            <v>F</v>
          </cell>
          <cell r="J17823">
            <v>53.92</v>
          </cell>
          <cell r="K17823">
            <v>57.16</v>
          </cell>
          <cell r="L17823">
            <v>57.16</v>
          </cell>
          <cell r="M17823" t="str">
            <v>T</v>
          </cell>
          <cell r="N17823">
            <v>1</v>
          </cell>
        </row>
        <row r="17824">
          <cell r="G17824" t="str">
            <v>GR-2017/10-0015</v>
          </cell>
        </row>
        <row r="17824">
          <cell r="I17824" t="str">
            <v>F</v>
          </cell>
          <cell r="J17824">
            <v>1009.5</v>
          </cell>
          <cell r="K17824">
            <v>1009.5</v>
          </cell>
          <cell r="L17824">
            <v>3028.5</v>
          </cell>
          <cell r="M17824" t="str">
            <v>F</v>
          </cell>
          <cell r="N17824">
            <v>3</v>
          </cell>
        </row>
        <row r="17825">
          <cell r="G17825" t="str">
            <v>GR-2017/10-0008</v>
          </cell>
        </row>
        <row r="17825">
          <cell r="I17825" t="str">
            <v>F</v>
          </cell>
          <cell r="J17825">
            <v>5640.6</v>
          </cell>
          <cell r="K17825">
            <v>5979.04</v>
          </cell>
          <cell r="L17825">
            <v>5979.04</v>
          </cell>
          <cell r="M17825" t="str">
            <v>F</v>
          </cell>
          <cell r="N17825">
            <v>1</v>
          </cell>
        </row>
        <row r="17826">
          <cell r="G17826" t="str">
            <v>201710-S0036-SHIP</v>
          </cell>
        </row>
        <row r="17826">
          <cell r="I17826" t="str">
            <v>F</v>
          </cell>
          <cell r="J17826">
            <v>4095</v>
          </cell>
          <cell r="K17826">
            <v>4340.7</v>
          </cell>
          <cell r="L17826">
            <v>4340.7</v>
          </cell>
          <cell r="M17826" t="str">
            <v>F</v>
          </cell>
          <cell r="N17826">
            <v>1</v>
          </cell>
        </row>
        <row r="17827">
          <cell r="G17827" t="str">
            <v>GR-2017/09-0050</v>
          </cell>
        </row>
        <row r="17827">
          <cell r="I17827" t="str">
            <v>F</v>
          </cell>
          <cell r="J17827">
            <v>1974</v>
          </cell>
          <cell r="K17827">
            <v>1974</v>
          </cell>
          <cell r="L17827">
            <v>5922</v>
          </cell>
          <cell r="M17827" t="str">
            <v>F</v>
          </cell>
          <cell r="N17827">
            <v>3</v>
          </cell>
        </row>
        <row r="17828">
          <cell r="G17828" t="str">
            <v>PO-2017/10-0082-SHIP</v>
          </cell>
        </row>
        <row r="17828">
          <cell r="I17828" t="str">
            <v>F</v>
          </cell>
          <cell r="J17828">
            <v>35447.6</v>
          </cell>
          <cell r="K17828">
            <v>37574.46</v>
          </cell>
          <cell r="L17828">
            <v>37574.46</v>
          </cell>
          <cell r="M17828" t="str">
            <v>F</v>
          </cell>
          <cell r="N17828">
            <v>1</v>
          </cell>
        </row>
        <row r="17829">
          <cell r="G17829" t="str">
            <v>GR-2017/09-0065</v>
          </cell>
        </row>
        <row r="17829">
          <cell r="I17829" t="str">
            <v>F</v>
          </cell>
          <cell r="J17829">
            <v>1744.36</v>
          </cell>
          <cell r="K17829">
            <v>1744.36</v>
          </cell>
          <cell r="L17829">
            <v>5233.08</v>
          </cell>
          <cell r="M17829" t="str">
            <v>F</v>
          </cell>
          <cell r="N17829">
            <v>3</v>
          </cell>
        </row>
        <row r="17830">
          <cell r="G17830" t="str">
            <v>GR-2017/09-0070</v>
          </cell>
        </row>
        <row r="17830">
          <cell r="I17830" t="str">
            <v>F</v>
          </cell>
          <cell r="J17830">
            <v>855.36</v>
          </cell>
          <cell r="K17830">
            <v>906.68</v>
          </cell>
          <cell r="L17830">
            <v>906.68</v>
          </cell>
          <cell r="M17830" t="str">
            <v>F</v>
          </cell>
          <cell r="N17830">
            <v>1</v>
          </cell>
        </row>
        <row r="17831">
          <cell r="G17831" t="str">
            <v>201710-S0036-SHIP</v>
          </cell>
        </row>
        <row r="17831">
          <cell r="I17831" t="str">
            <v>F</v>
          </cell>
          <cell r="J17831">
            <v>730.8</v>
          </cell>
          <cell r="K17831">
            <v>774.65</v>
          </cell>
          <cell r="L17831">
            <v>774.65</v>
          </cell>
          <cell r="M17831" t="str">
            <v>F</v>
          </cell>
          <cell r="N17831">
            <v>1</v>
          </cell>
        </row>
        <row r="17832">
          <cell r="G17832" t="str">
            <v>GR-2017/09-0070, PO-2017/10-0100-SHIP, SPO-2017/11-0127, SPO-2017/12-0044, 201710-S0036-SHIP</v>
          </cell>
        </row>
        <row r="17832">
          <cell r="I17832" t="str">
            <v>F</v>
          </cell>
          <cell r="J17832">
            <v>31924.52</v>
          </cell>
          <cell r="K17832">
            <v>33839.99</v>
          </cell>
          <cell r="L17832">
            <v>33839.99</v>
          </cell>
          <cell r="M17832" t="str">
            <v>F</v>
          </cell>
          <cell r="N17832">
            <v>1</v>
          </cell>
        </row>
        <row r="17833">
          <cell r="G17833" t="str">
            <v>GR-2017/09-0019, GR-2017/09-0024</v>
          </cell>
        </row>
        <row r="17833">
          <cell r="I17833" t="str">
            <v>F</v>
          </cell>
          <cell r="J17833">
            <v>33405.7</v>
          </cell>
          <cell r="K17833">
            <v>33405.7</v>
          </cell>
          <cell r="L17833">
            <v>100217.1</v>
          </cell>
          <cell r="M17833" t="str">
            <v>F</v>
          </cell>
          <cell r="N17833">
            <v>3</v>
          </cell>
        </row>
        <row r="17834">
          <cell r="G17834" t="str">
            <v>GR-2017/07-0101</v>
          </cell>
        </row>
        <row r="17834">
          <cell r="I17834" t="str">
            <v>F</v>
          </cell>
          <cell r="J17834">
            <v>2845.47</v>
          </cell>
          <cell r="K17834">
            <v>3016.2</v>
          </cell>
          <cell r="L17834">
            <v>3016.2</v>
          </cell>
          <cell r="M17834" t="str">
            <v>T</v>
          </cell>
          <cell r="N17834">
            <v>1</v>
          </cell>
        </row>
        <row r="17835">
          <cell r="G17835" t="str">
            <v>GR-2017/07-0101</v>
          </cell>
        </row>
        <row r="17835">
          <cell r="I17835" t="str">
            <v>F</v>
          </cell>
          <cell r="J17835">
            <v>261.39</v>
          </cell>
          <cell r="K17835">
            <v>277.07</v>
          </cell>
          <cell r="L17835">
            <v>277.07</v>
          </cell>
          <cell r="M17835" t="str">
            <v>T</v>
          </cell>
          <cell r="N17835">
            <v>1</v>
          </cell>
        </row>
        <row r="17836">
          <cell r="I17836" t="str">
            <v>T</v>
          </cell>
          <cell r="J17836">
            <v>0</v>
          </cell>
          <cell r="K17836">
            <v>0</v>
          </cell>
          <cell r="L17836">
            <v>0</v>
          </cell>
          <cell r="M17836" t="str">
            <v>F</v>
          </cell>
          <cell r="N17836">
            <v>3</v>
          </cell>
        </row>
        <row r="17837">
          <cell r="G17837" t="str">
            <v>GR-2017/09-0051</v>
          </cell>
        </row>
        <row r="17837">
          <cell r="I17837" t="str">
            <v>F</v>
          </cell>
          <cell r="J17837">
            <v>9683.84</v>
          </cell>
          <cell r="K17837">
            <v>9683.84</v>
          </cell>
          <cell r="L17837">
            <v>29051.52</v>
          </cell>
          <cell r="M17837" t="str">
            <v>F</v>
          </cell>
          <cell r="N17837">
            <v>3</v>
          </cell>
        </row>
        <row r="17838">
          <cell r="G17838" t="str">
            <v>GR-2017/09-0070</v>
          </cell>
        </row>
        <row r="17838">
          <cell r="I17838" t="str">
            <v>F</v>
          </cell>
          <cell r="J17838">
            <v>6537.96</v>
          </cell>
          <cell r="K17838">
            <v>6930.24</v>
          </cell>
          <cell r="L17838">
            <v>6930.24</v>
          </cell>
          <cell r="M17838" t="str">
            <v>F</v>
          </cell>
          <cell r="N17838">
            <v>1</v>
          </cell>
        </row>
        <row r="17839">
          <cell r="I17839" t="str">
            <v>T</v>
          </cell>
          <cell r="J17839">
            <v>0</v>
          </cell>
          <cell r="K17839">
            <v>0</v>
          </cell>
          <cell r="L17839">
            <v>0</v>
          </cell>
          <cell r="M17839" t="str">
            <v>F</v>
          </cell>
          <cell r="N17839">
            <v>3</v>
          </cell>
        </row>
        <row r="17840">
          <cell r="G17840" t="str">
            <v>201710-S0036-SHIP</v>
          </cell>
        </row>
        <row r="17840">
          <cell r="I17840" t="str">
            <v>F</v>
          </cell>
          <cell r="J17840">
            <v>11649.6</v>
          </cell>
          <cell r="K17840">
            <v>12348.58</v>
          </cell>
          <cell r="L17840">
            <v>12348.58</v>
          </cell>
          <cell r="M17840" t="str">
            <v>F</v>
          </cell>
          <cell r="N17840">
            <v>1</v>
          </cell>
        </row>
        <row r="17841">
          <cell r="G17841" t="str">
            <v>GR-2017/08-0074, PO-2017/11-0078-SHIP</v>
          </cell>
        </row>
        <row r="17841">
          <cell r="I17841" t="str">
            <v>F</v>
          </cell>
          <cell r="J17841">
            <v>6106.5</v>
          </cell>
          <cell r="K17841">
            <v>6106.5</v>
          </cell>
          <cell r="L17841">
            <v>18319.5</v>
          </cell>
          <cell r="M17841" t="str">
            <v>F</v>
          </cell>
          <cell r="N17841">
            <v>3</v>
          </cell>
        </row>
        <row r="17842">
          <cell r="G17842" t="str">
            <v>GR-2017/09-0024, GR-2017/10-0015</v>
          </cell>
        </row>
        <row r="17842">
          <cell r="I17842" t="str">
            <v>F</v>
          </cell>
          <cell r="J17842">
            <v>6071.71</v>
          </cell>
          <cell r="K17842">
            <v>6071.71</v>
          </cell>
          <cell r="L17842">
            <v>18215.13</v>
          </cell>
          <cell r="M17842" t="str">
            <v>F</v>
          </cell>
          <cell r="N17842">
            <v>3</v>
          </cell>
        </row>
        <row r="17843">
          <cell r="G17843" t="str">
            <v>GR-2017/09-0068</v>
          </cell>
        </row>
        <row r="17843">
          <cell r="I17843" t="str">
            <v>F</v>
          </cell>
          <cell r="J17843">
            <v>2351.25</v>
          </cell>
          <cell r="K17843">
            <v>2492.33</v>
          </cell>
          <cell r="L17843">
            <v>2492.33</v>
          </cell>
          <cell r="M17843" t="str">
            <v>F</v>
          </cell>
          <cell r="N17843">
            <v>1</v>
          </cell>
        </row>
        <row r="17844">
          <cell r="F17844" t="str">
            <v>TCNU4131051</v>
          </cell>
          <cell r="G17844" t="str">
            <v>GR-2017/07-0109</v>
          </cell>
        </row>
        <row r="17844">
          <cell r="I17844" t="str">
            <v>F</v>
          </cell>
          <cell r="J17844">
            <v>2931.25</v>
          </cell>
          <cell r="K17844">
            <v>3107.13</v>
          </cell>
          <cell r="L17844">
            <v>3107.13</v>
          </cell>
          <cell r="M17844" t="str">
            <v>F</v>
          </cell>
          <cell r="N17844">
            <v>1</v>
          </cell>
        </row>
        <row r="17845">
          <cell r="G17845" t="str">
            <v>SPO-2017/12-0066</v>
          </cell>
        </row>
        <row r="17845">
          <cell r="I17845" t="str">
            <v>F</v>
          </cell>
          <cell r="J17845">
            <v>436.44</v>
          </cell>
          <cell r="K17845">
            <v>436.44</v>
          </cell>
          <cell r="L17845">
            <v>1309.32</v>
          </cell>
          <cell r="M17845" t="str">
            <v>F</v>
          </cell>
          <cell r="N17845">
            <v>3</v>
          </cell>
        </row>
        <row r="17846">
          <cell r="F17846" t="str">
            <v>TCNU4131051</v>
          </cell>
          <cell r="G17846" t="str">
            <v>GR-2017/07-0108</v>
          </cell>
        </row>
        <row r="17846">
          <cell r="I17846" t="str">
            <v>F</v>
          </cell>
          <cell r="J17846">
            <v>11266.5</v>
          </cell>
          <cell r="K17846">
            <v>11942.49</v>
          </cell>
          <cell r="L17846">
            <v>11942.49</v>
          </cell>
          <cell r="M17846" t="str">
            <v>F</v>
          </cell>
          <cell r="N17846">
            <v>1</v>
          </cell>
        </row>
        <row r="17847">
          <cell r="F17847" t="str">
            <v>TCNU4131051</v>
          </cell>
          <cell r="G17847" t="str">
            <v>GR-2017/07-0110</v>
          </cell>
        </row>
        <row r="17847">
          <cell r="I17847" t="str">
            <v>F</v>
          </cell>
          <cell r="J17847">
            <v>77809.1</v>
          </cell>
          <cell r="K17847">
            <v>82477.65</v>
          </cell>
          <cell r="L17847">
            <v>82477.65</v>
          </cell>
          <cell r="M17847" t="str">
            <v>F</v>
          </cell>
          <cell r="N17847">
            <v>1</v>
          </cell>
        </row>
        <row r="17848">
          <cell r="F17848" t="str">
            <v>TCNU4131051</v>
          </cell>
          <cell r="G17848" t="str">
            <v>GR-2017/07-0107</v>
          </cell>
        </row>
        <row r="17848">
          <cell r="I17848" t="str">
            <v>F</v>
          </cell>
          <cell r="J17848">
            <v>15064</v>
          </cell>
          <cell r="K17848">
            <v>15967.84</v>
          </cell>
          <cell r="L17848">
            <v>15967.84</v>
          </cell>
          <cell r="M17848" t="str">
            <v>F</v>
          </cell>
          <cell r="N17848">
            <v>1</v>
          </cell>
        </row>
        <row r="17849">
          <cell r="G17849" t="str">
            <v>GR-2017/07-0101</v>
          </cell>
        </row>
        <row r="17849">
          <cell r="I17849" t="str">
            <v>F</v>
          </cell>
          <cell r="J17849">
            <v>3035.35</v>
          </cell>
          <cell r="K17849">
            <v>3217.47</v>
          </cell>
          <cell r="L17849">
            <v>3217.47</v>
          </cell>
          <cell r="M17849" t="str">
            <v>T</v>
          </cell>
          <cell r="N17849">
            <v>1</v>
          </cell>
        </row>
        <row r="17850">
          <cell r="G17850" t="str">
            <v>GR-2017/08-0040, PO-2017/10-0071-SHIP</v>
          </cell>
        </row>
        <row r="17850">
          <cell r="I17850" t="str">
            <v>F</v>
          </cell>
          <cell r="J17850">
            <v>1000</v>
          </cell>
          <cell r="K17850">
            <v>1000</v>
          </cell>
          <cell r="L17850">
            <v>3000</v>
          </cell>
          <cell r="M17850" t="str">
            <v>F</v>
          </cell>
          <cell r="N17850">
            <v>3</v>
          </cell>
        </row>
        <row r="17851">
          <cell r="G17851" t="str">
            <v>GR-2017/07-0092</v>
          </cell>
        </row>
        <row r="17851">
          <cell r="I17851" t="str">
            <v>F</v>
          </cell>
          <cell r="J17851">
            <v>209.1</v>
          </cell>
          <cell r="K17851">
            <v>221.65</v>
          </cell>
          <cell r="L17851">
            <v>221.65</v>
          </cell>
          <cell r="M17851" t="str">
            <v>T</v>
          </cell>
          <cell r="N17851">
            <v>1</v>
          </cell>
        </row>
        <row r="17852">
          <cell r="F17852" t="str">
            <v>by air freight</v>
          </cell>
        </row>
        <row r="17852">
          <cell r="I17852" t="str">
            <v>T</v>
          </cell>
          <cell r="J17852">
            <v>0</v>
          </cell>
          <cell r="K17852">
            <v>0</v>
          </cell>
          <cell r="L17852">
            <v>0</v>
          </cell>
          <cell r="M17852" t="str">
            <v>F</v>
          </cell>
          <cell r="N17852">
            <v>1</v>
          </cell>
        </row>
        <row r="17853">
          <cell r="I17853" t="str">
            <v>T</v>
          </cell>
          <cell r="J17853">
            <v>0</v>
          </cell>
          <cell r="K17853">
            <v>0</v>
          </cell>
          <cell r="L17853">
            <v>0</v>
          </cell>
          <cell r="M17853" t="str">
            <v>F</v>
          </cell>
          <cell r="N17853">
            <v>3</v>
          </cell>
        </row>
        <row r="17854">
          <cell r="I17854" t="str">
            <v>T</v>
          </cell>
          <cell r="J17854">
            <v>0</v>
          </cell>
          <cell r="K17854">
            <v>0</v>
          </cell>
          <cell r="L17854">
            <v>0</v>
          </cell>
          <cell r="M17854" t="str">
            <v>F</v>
          </cell>
          <cell r="N17854">
            <v>3</v>
          </cell>
        </row>
        <row r="17855">
          <cell r="G17855" t="str">
            <v>GR-2017/08-0005</v>
          </cell>
        </row>
        <row r="17855">
          <cell r="I17855" t="str">
            <v>F</v>
          </cell>
          <cell r="J17855">
            <v>2029.75</v>
          </cell>
          <cell r="K17855">
            <v>2151.53</v>
          </cell>
          <cell r="L17855">
            <v>2151.53</v>
          </cell>
          <cell r="M17855" t="str">
            <v>T</v>
          </cell>
          <cell r="N17855">
            <v>1</v>
          </cell>
        </row>
        <row r="17856">
          <cell r="G17856" t="str">
            <v>GR-2017/07-0092</v>
          </cell>
        </row>
        <row r="17856">
          <cell r="I17856" t="str">
            <v>F</v>
          </cell>
          <cell r="J17856">
            <v>91.52</v>
          </cell>
          <cell r="K17856">
            <v>97.01</v>
          </cell>
          <cell r="L17856">
            <v>97.01</v>
          </cell>
          <cell r="M17856" t="str">
            <v>T</v>
          </cell>
          <cell r="N17856">
            <v>1</v>
          </cell>
        </row>
        <row r="17857">
          <cell r="G17857" t="str">
            <v>GR-2017/07-0114</v>
          </cell>
        </row>
        <row r="17857">
          <cell r="I17857" t="str">
            <v>F</v>
          </cell>
          <cell r="J17857">
            <v>691.7</v>
          </cell>
          <cell r="K17857">
            <v>733.2</v>
          </cell>
          <cell r="L17857">
            <v>733.2</v>
          </cell>
          <cell r="M17857" t="str">
            <v>F</v>
          </cell>
          <cell r="N17857">
            <v>1</v>
          </cell>
        </row>
        <row r="17858">
          <cell r="I17858" t="str">
            <v>T</v>
          </cell>
          <cell r="J17858">
            <v>0</v>
          </cell>
          <cell r="K17858">
            <v>0</v>
          </cell>
          <cell r="L17858">
            <v>0</v>
          </cell>
          <cell r="M17858" t="str">
            <v>F</v>
          </cell>
          <cell r="N17858">
            <v>3</v>
          </cell>
        </row>
        <row r="17859">
          <cell r="G17859" t="str">
            <v>GR-2017/07-0092</v>
          </cell>
        </row>
        <row r="17859">
          <cell r="I17859" t="str">
            <v>F</v>
          </cell>
          <cell r="J17859">
            <v>77.74</v>
          </cell>
          <cell r="K17859">
            <v>82.4</v>
          </cell>
          <cell r="L17859">
            <v>82.4</v>
          </cell>
          <cell r="M17859" t="str">
            <v>T</v>
          </cell>
          <cell r="N17859">
            <v>1</v>
          </cell>
        </row>
        <row r="17860">
          <cell r="G17860" t="str">
            <v>GR-2017/07-0078</v>
          </cell>
        </row>
        <row r="17860">
          <cell r="I17860" t="str">
            <v>F</v>
          </cell>
          <cell r="J17860">
            <v>708</v>
          </cell>
          <cell r="K17860">
            <v>750.48</v>
          </cell>
          <cell r="L17860">
            <v>750.48</v>
          </cell>
          <cell r="M17860" t="str">
            <v>F</v>
          </cell>
          <cell r="N17860">
            <v>1</v>
          </cell>
        </row>
        <row r="17861">
          <cell r="G17861" t="str">
            <v>GR-2017/07-0093</v>
          </cell>
        </row>
        <row r="17861">
          <cell r="I17861" t="str">
            <v>F</v>
          </cell>
          <cell r="J17861">
            <v>84.81</v>
          </cell>
          <cell r="K17861">
            <v>89.9</v>
          </cell>
          <cell r="L17861">
            <v>89.9</v>
          </cell>
          <cell r="M17861" t="str">
            <v>T</v>
          </cell>
          <cell r="N17861">
            <v>1</v>
          </cell>
        </row>
        <row r="17862">
          <cell r="F17862" t="str">
            <v>TCNU3241455</v>
          </cell>
          <cell r="G17862" t="str">
            <v>GR-2017/07-0089</v>
          </cell>
        </row>
        <row r="17862">
          <cell r="I17862" t="str">
            <v>F</v>
          </cell>
          <cell r="J17862">
            <v>9212</v>
          </cell>
          <cell r="K17862">
            <v>9764.72</v>
          </cell>
          <cell r="L17862">
            <v>9764.72</v>
          </cell>
          <cell r="M17862" t="str">
            <v>F</v>
          </cell>
          <cell r="N17862">
            <v>1</v>
          </cell>
        </row>
        <row r="17863">
          <cell r="F17863" t="str">
            <v>TCNU3241455</v>
          </cell>
          <cell r="G17863" t="str">
            <v>GR-2017/07-0091</v>
          </cell>
        </row>
        <row r="17863">
          <cell r="I17863" t="str">
            <v>F</v>
          </cell>
          <cell r="J17863">
            <v>327.67</v>
          </cell>
          <cell r="K17863">
            <v>347.33</v>
          </cell>
          <cell r="L17863">
            <v>347.33</v>
          </cell>
          <cell r="M17863" t="str">
            <v>F</v>
          </cell>
          <cell r="N17863">
            <v>1</v>
          </cell>
        </row>
        <row r="17864">
          <cell r="F17864" t="str">
            <v>TCNU3241455</v>
          </cell>
          <cell r="G17864" t="str">
            <v>GR-2017/07-0090</v>
          </cell>
        </row>
        <row r="17864">
          <cell r="I17864" t="str">
            <v>F</v>
          </cell>
          <cell r="J17864">
            <v>13935.7</v>
          </cell>
          <cell r="K17864">
            <v>14771.84</v>
          </cell>
          <cell r="L17864">
            <v>14771.84</v>
          </cell>
          <cell r="M17864" t="str">
            <v>F</v>
          </cell>
          <cell r="N17864">
            <v>1</v>
          </cell>
        </row>
        <row r="17865">
          <cell r="G17865" t="str">
            <v>GR-2017/07-0095</v>
          </cell>
        </row>
        <row r="17865">
          <cell r="I17865" t="str">
            <v>F</v>
          </cell>
          <cell r="J17865">
            <v>2313.2</v>
          </cell>
          <cell r="K17865">
            <v>2451.99</v>
          </cell>
          <cell r="L17865">
            <v>2451.99</v>
          </cell>
          <cell r="M17865" t="str">
            <v>F</v>
          </cell>
          <cell r="N17865">
            <v>1</v>
          </cell>
        </row>
        <row r="17866">
          <cell r="G17866" t="str">
            <v>GR-2017/07-0073, GR-2017/07-0072</v>
          </cell>
        </row>
        <row r="17866">
          <cell r="I17866" t="str">
            <v>F</v>
          </cell>
          <cell r="J17866">
            <v>49.5</v>
          </cell>
          <cell r="K17866">
            <v>52.47</v>
          </cell>
          <cell r="L17866">
            <v>52.47</v>
          </cell>
          <cell r="M17866" t="str">
            <v>F</v>
          </cell>
          <cell r="N17866">
            <v>1</v>
          </cell>
        </row>
        <row r="17867">
          <cell r="G17867" t="str">
            <v>GR-2017/07-0114</v>
          </cell>
        </row>
        <row r="17867">
          <cell r="I17867" t="str">
            <v>F</v>
          </cell>
          <cell r="J17867">
            <v>47.7</v>
          </cell>
          <cell r="K17867">
            <v>50.56</v>
          </cell>
          <cell r="L17867">
            <v>50.56</v>
          </cell>
          <cell r="M17867" t="str">
            <v>F</v>
          </cell>
          <cell r="N17867">
            <v>1</v>
          </cell>
        </row>
        <row r="17868">
          <cell r="G17868" t="str">
            <v>GR-2017/07-0094</v>
          </cell>
        </row>
        <row r="17868">
          <cell r="I17868" t="str">
            <v>F</v>
          </cell>
          <cell r="J17868">
            <v>4009.43</v>
          </cell>
          <cell r="K17868">
            <v>4250</v>
          </cell>
          <cell r="L17868">
            <v>4250</v>
          </cell>
          <cell r="M17868" t="str">
            <v>T</v>
          </cell>
          <cell r="N17868">
            <v>1</v>
          </cell>
        </row>
        <row r="17869">
          <cell r="F17869" t="str">
            <v>TCNU3241455</v>
          </cell>
          <cell r="G17869" t="str">
            <v>GR-2017/07-0088</v>
          </cell>
        </row>
        <row r="17869">
          <cell r="I17869" t="str">
            <v>F</v>
          </cell>
          <cell r="J17869">
            <v>54927.3</v>
          </cell>
          <cell r="K17869">
            <v>58222.94</v>
          </cell>
          <cell r="L17869">
            <v>58222.94</v>
          </cell>
          <cell r="M17869" t="str">
            <v>F</v>
          </cell>
          <cell r="N17869">
            <v>1</v>
          </cell>
        </row>
        <row r="17870">
          <cell r="F17870" t="str">
            <v>BMOU4562219</v>
          </cell>
          <cell r="G17870" t="str">
            <v>GR-2017/07-0065</v>
          </cell>
        </row>
        <row r="17870">
          <cell r="I17870" t="str">
            <v>F</v>
          </cell>
          <cell r="J17870">
            <v>149540.39</v>
          </cell>
          <cell r="K17870">
            <v>158512.81</v>
          </cell>
          <cell r="L17870">
            <v>158512.81</v>
          </cell>
          <cell r="M17870" t="str">
            <v>F</v>
          </cell>
          <cell r="N17870">
            <v>1</v>
          </cell>
        </row>
        <row r="17871">
          <cell r="F17871" t="str">
            <v>BMOU4562219</v>
          </cell>
          <cell r="G17871" t="str">
            <v>GR-2017/07-0066</v>
          </cell>
        </row>
        <row r="17871">
          <cell r="I17871" t="str">
            <v>F</v>
          </cell>
          <cell r="J17871">
            <v>7392</v>
          </cell>
          <cell r="K17871">
            <v>7835.52</v>
          </cell>
          <cell r="L17871">
            <v>7835.52</v>
          </cell>
          <cell r="M17871" t="str">
            <v>F</v>
          </cell>
          <cell r="N17871">
            <v>1</v>
          </cell>
        </row>
        <row r="17872">
          <cell r="F17872" t="str">
            <v>BSIU9412006</v>
          </cell>
          <cell r="G17872" t="str">
            <v>GR-2017/07-0087</v>
          </cell>
        </row>
        <row r="17872">
          <cell r="I17872" t="str">
            <v>F</v>
          </cell>
          <cell r="J17872">
            <v>92510.66</v>
          </cell>
          <cell r="K17872">
            <v>98061.3</v>
          </cell>
          <cell r="L17872">
            <v>98061.3</v>
          </cell>
          <cell r="M17872" t="str">
            <v>F</v>
          </cell>
          <cell r="N17872">
            <v>1</v>
          </cell>
        </row>
        <row r="17873">
          <cell r="F17873" t="str">
            <v>BSIU9412006</v>
          </cell>
          <cell r="G17873" t="str">
            <v>GR-2017/07-0086</v>
          </cell>
        </row>
        <row r="17873">
          <cell r="I17873" t="str">
            <v>F</v>
          </cell>
          <cell r="J17873">
            <v>51348</v>
          </cell>
          <cell r="K17873">
            <v>54428.88</v>
          </cell>
          <cell r="L17873">
            <v>54428.88</v>
          </cell>
          <cell r="M17873" t="str">
            <v>F</v>
          </cell>
          <cell r="N17873">
            <v>1</v>
          </cell>
        </row>
        <row r="17874">
          <cell r="F17874" t="str">
            <v>BSIU9412006</v>
          </cell>
          <cell r="G17874" t="str">
            <v>GR-2017/07-0085</v>
          </cell>
        </row>
        <row r="17874">
          <cell r="I17874" t="str">
            <v>F</v>
          </cell>
          <cell r="J17874">
            <v>25453.35</v>
          </cell>
          <cell r="K17874">
            <v>26980.55</v>
          </cell>
          <cell r="L17874">
            <v>26980.55</v>
          </cell>
          <cell r="M17874" t="str">
            <v>F</v>
          </cell>
          <cell r="N17874">
            <v>1</v>
          </cell>
        </row>
        <row r="17875">
          <cell r="F17875" t="str">
            <v>BSIU9412006</v>
          </cell>
          <cell r="G17875" t="str">
            <v>GR-2017/07-0084</v>
          </cell>
        </row>
        <row r="17875">
          <cell r="I17875" t="str">
            <v>F</v>
          </cell>
          <cell r="J17875">
            <v>40682</v>
          </cell>
          <cell r="K17875">
            <v>43122.92</v>
          </cell>
          <cell r="L17875">
            <v>43122.92</v>
          </cell>
          <cell r="M17875" t="str">
            <v>F</v>
          </cell>
          <cell r="N17875">
            <v>1</v>
          </cell>
        </row>
        <row r="17876">
          <cell r="F17876" t="str">
            <v>BSIU9412006</v>
          </cell>
          <cell r="G17876" t="str">
            <v>GR-2017/07-0083</v>
          </cell>
        </row>
        <row r="17876">
          <cell r="I17876" t="str">
            <v>F</v>
          </cell>
          <cell r="J17876">
            <v>182954.08</v>
          </cell>
          <cell r="K17876">
            <v>193931.32</v>
          </cell>
          <cell r="L17876">
            <v>193931.32</v>
          </cell>
          <cell r="M17876" t="str">
            <v>F</v>
          </cell>
          <cell r="N17876">
            <v>1</v>
          </cell>
        </row>
        <row r="17877">
          <cell r="G17877" t="str">
            <v>GR-2017/07-0115</v>
          </cell>
        </row>
        <row r="17877">
          <cell r="I17877" t="str">
            <v>F</v>
          </cell>
          <cell r="J17877">
            <v>185</v>
          </cell>
          <cell r="K17877">
            <v>196.1</v>
          </cell>
          <cell r="L17877">
            <v>196.1</v>
          </cell>
          <cell r="M17877" t="str">
            <v>F</v>
          </cell>
          <cell r="N17877">
            <v>1</v>
          </cell>
        </row>
        <row r="17878">
          <cell r="F17878" t="str">
            <v>CSNU6429841</v>
          </cell>
          <cell r="G17878" t="str">
            <v>GR-2017/07-0097</v>
          </cell>
        </row>
        <row r="17878">
          <cell r="I17878" t="str">
            <v>F</v>
          </cell>
          <cell r="J17878">
            <v>25632</v>
          </cell>
          <cell r="K17878">
            <v>27169.92</v>
          </cell>
          <cell r="L17878">
            <v>27169.92</v>
          </cell>
          <cell r="M17878" t="str">
            <v>F</v>
          </cell>
          <cell r="N17878">
            <v>1</v>
          </cell>
        </row>
        <row r="17879">
          <cell r="F17879" t="str">
            <v>CSNU6429841</v>
          </cell>
          <cell r="G17879" t="str">
            <v>GR-2017/07-0099</v>
          </cell>
        </row>
        <row r="17879">
          <cell r="I17879" t="str">
            <v>F</v>
          </cell>
          <cell r="J17879">
            <v>1806</v>
          </cell>
          <cell r="K17879">
            <v>1914.36</v>
          </cell>
          <cell r="L17879">
            <v>1914.36</v>
          </cell>
          <cell r="M17879" t="str">
            <v>F</v>
          </cell>
          <cell r="N17879">
            <v>1</v>
          </cell>
        </row>
        <row r="17880">
          <cell r="F17880" t="str">
            <v>CSNU6429841</v>
          </cell>
          <cell r="G17880" t="str">
            <v>GR-2017/07-0098</v>
          </cell>
        </row>
        <row r="17880">
          <cell r="I17880" t="str">
            <v>F</v>
          </cell>
          <cell r="J17880">
            <v>1578.03</v>
          </cell>
          <cell r="K17880">
            <v>1672.71</v>
          </cell>
          <cell r="L17880">
            <v>1672.71</v>
          </cell>
          <cell r="M17880" t="str">
            <v>F</v>
          </cell>
          <cell r="N17880">
            <v>1</v>
          </cell>
        </row>
        <row r="17881">
          <cell r="G17881" t="str">
            <v>GR-2017/07-0093</v>
          </cell>
        </row>
        <row r="17881">
          <cell r="I17881" t="str">
            <v>F</v>
          </cell>
          <cell r="J17881">
            <v>173.85</v>
          </cell>
          <cell r="K17881">
            <v>184.28</v>
          </cell>
          <cell r="L17881">
            <v>184.28</v>
          </cell>
          <cell r="M17881" t="str">
            <v>T</v>
          </cell>
          <cell r="N17881">
            <v>1</v>
          </cell>
        </row>
        <row r="17882">
          <cell r="F17882" t="str">
            <v>CSNU6429841</v>
          </cell>
          <cell r="G17882" t="str">
            <v>GR-2017/07-0096</v>
          </cell>
        </row>
        <row r="17882">
          <cell r="I17882" t="str">
            <v>F</v>
          </cell>
          <cell r="J17882">
            <v>52873.95</v>
          </cell>
          <cell r="K17882">
            <v>56046.39</v>
          </cell>
          <cell r="L17882">
            <v>56046.39</v>
          </cell>
          <cell r="M17882" t="str">
            <v>F</v>
          </cell>
          <cell r="N17882">
            <v>1</v>
          </cell>
        </row>
        <row r="17883">
          <cell r="I17883" t="str">
            <v>T</v>
          </cell>
          <cell r="J17883">
            <v>0</v>
          </cell>
          <cell r="K17883">
            <v>0</v>
          </cell>
          <cell r="L17883">
            <v>0</v>
          </cell>
          <cell r="M17883" t="str">
            <v>F</v>
          </cell>
          <cell r="N17883">
            <v>3</v>
          </cell>
        </row>
        <row r="17884">
          <cell r="G17884" t="str">
            <v>GR-2017/10-0013, GR-2017/09-0002, GR-2017/09-0031, GR-2017/11-0070, GR-2017/10-0023, SPO-2017/12-0109, SPO-2018/04-0058, SPO-2019/02-0010, SPO-2019/01-0047, SPO-2018/06-0027, PO-2017/11-0121-SHIP, SPO-2018/05-0027, PO-2017/11-0078-SHIP, SPO-2017/12-0112, SPO-2018/05-0020, SPO-2018/01-0070, SPO-2019/03-0002, SPO-2018/04-0091, SPO-2018/06-0020, SPO-2018/06-0011, SPO-2018/05-0028, XP-000026</v>
          </cell>
        </row>
        <row r="17884">
          <cell r="I17884" t="str">
            <v>F</v>
          </cell>
          <cell r="J17884">
            <v>81981.95</v>
          </cell>
          <cell r="K17884">
            <v>81981.95</v>
          </cell>
          <cell r="L17884">
            <v>245945.85</v>
          </cell>
          <cell r="M17884" t="str">
            <v>F</v>
          </cell>
          <cell r="N17884">
            <v>3</v>
          </cell>
        </row>
        <row r="17885">
          <cell r="G17885" t="str">
            <v>GR-2017/07-0059</v>
          </cell>
        </row>
        <row r="17885">
          <cell r="I17885" t="str">
            <v>F</v>
          </cell>
          <cell r="J17885">
            <v>1481.34</v>
          </cell>
          <cell r="K17885">
            <v>1570.22</v>
          </cell>
          <cell r="L17885">
            <v>1570.22</v>
          </cell>
          <cell r="M17885" t="str">
            <v>T</v>
          </cell>
          <cell r="N17885">
            <v>1</v>
          </cell>
        </row>
        <row r="17886">
          <cell r="G17886" t="str">
            <v>GR-2017/07-0059</v>
          </cell>
        </row>
        <row r="17886">
          <cell r="I17886" t="str">
            <v>F</v>
          </cell>
          <cell r="J17886">
            <v>139.67</v>
          </cell>
          <cell r="K17886">
            <v>148.05</v>
          </cell>
          <cell r="L17886">
            <v>148.05</v>
          </cell>
          <cell r="M17886" t="str">
            <v>T</v>
          </cell>
          <cell r="N17886">
            <v>1</v>
          </cell>
        </row>
        <row r="17887">
          <cell r="G17887" t="str">
            <v>GR-2017/07-0059</v>
          </cell>
        </row>
        <row r="17887">
          <cell r="I17887" t="str">
            <v>F</v>
          </cell>
          <cell r="J17887">
            <v>3738</v>
          </cell>
          <cell r="K17887">
            <v>3962.28</v>
          </cell>
          <cell r="L17887">
            <v>3962.28</v>
          </cell>
          <cell r="M17887" t="str">
            <v>T</v>
          </cell>
          <cell r="N17887">
            <v>1</v>
          </cell>
        </row>
        <row r="17888">
          <cell r="G17888" t="str">
            <v>GR-2017/10-0008</v>
          </cell>
        </row>
        <row r="17888">
          <cell r="I17888" t="str">
            <v>F</v>
          </cell>
          <cell r="J17888">
            <v>16288.6</v>
          </cell>
          <cell r="K17888">
            <v>17265.92</v>
          </cell>
          <cell r="L17888">
            <v>17265.92</v>
          </cell>
          <cell r="M17888" t="str">
            <v>F</v>
          </cell>
          <cell r="N17888">
            <v>1</v>
          </cell>
        </row>
        <row r="17889">
          <cell r="I17889" t="str">
            <v>T</v>
          </cell>
          <cell r="J17889">
            <v>0</v>
          </cell>
          <cell r="K17889">
            <v>0</v>
          </cell>
          <cell r="L17889">
            <v>0</v>
          </cell>
          <cell r="M17889" t="str">
            <v>F</v>
          </cell>
          <cell r="N17889">
            <v>3</v>
          </cell>
        </row>
        <row r="17890">
          <cell r="I17890" t="str">
            <v>T</v>
          </cell>
          <cell r="J17890">
            <v>0</v>
          </cell>
          <cell r="K17890">
            <v>0</v>
          </cell>
          <cell r="L17890">
            <v>0</v>
          </cell>
          <cell r="M17890" t="str">
            <v>F</v>
          </cell>
          <cell r="N17890">
            <v>3</v>
          </cell>
        </row>
        <row r="17891">
          <cell r="G17891" t="str">
            <v>GR-2017/09-0069, PO-2017/10-0099-SHIP, 201710-S0039-SHIP</v>
          </cell>
        </row>
        <row r="17891">
          <cell r="I17891" t="str">
            <v>F</v>
          </cell>
          <cell r="J17891">
            <v>85078.4</v>
          </cell>
          <cell r="K17891">
            <v>90183.1</v>
          </cell>
          <cell r="L17891">
            <v>90183.1</v>
          </cell>
          <cell r="M17891" t="str">
            <v>F</v>
          </cell>
          <cell r="N17891">
            <v>1</v>
          </cell>
        </row>
        <row r="17892">
          <cell r="I17892" t="str">
            <v>T</v>
          </cell>
          <cell r="J17892">
            <v>0</v>
          </cell>
          <cell r="K17892">
            <v>0</v>
          </cell>
          <cell r="L17892">
            <v>0</v>
          </cell>
          <cell r="M17892" t="str">
            <v>F</v>
          </cell>
          <cell r="N17892">
            <v>3</v>
          </cell>
        </row>
        <row r="17893">
          <cell r="G17893" t="str">
            <v>GR-2017/09-0070, PO-2017/10-0100-SHIP, SPO-2017/11-0127, 201710-S0036-SHIP, PO-2017/11-0040-SHIP</v>
          </cell>
        </row>
        <row r="17893">
          <cell r="I17893" t="str">
            <v>F</v>
          </cell>
          <cell r="J17893">
            <v>133521.6</v>
          </cell>
          <cell r="K17893">
            <v>141532.9</v>
          </cell>
          <cell r="L17893">
            <v>141532.9</v>
          </cell>
          <cell r="M17893" t="str">
            <v>F</v>
          </cell>
          <cell r="N17893">
            <v>1</v>
          </cell>
        </row>
        <row r="17894">
          <cell r="G17894" t="str">
            <v>GR-2017/09-0050, SPO-2018/03-0071, 201710-S0041-SHIP, SPO-2017/12-0071, PO-2017/11-0038-SHIP</v>
          </cell>
        </row>
        <row r="17894">
          <cell r="I17894" t="str">
            <v>F</v>
          </cell>
          <cell r="J17894">
            <v>36543.6</v>
          </cell>
          <cell r="K17894">
            <v>36543.6</v>
          </cell>
          <cell r="L17894">
            <v>109630.8</v>
          </cell>
          <cell r="M17894" t="str">
            <v>F</v>
          </cell>
          <cell r="N17894">
            <v>3</v>
          </cell>
        </row>
        <row r="17895">
          <cell r="I17895" t="str">
            <v>T</v>
          </cell>
          <cell r="J17895">
            <v>0</v>
          </cell>
          <cell r="K17895">
            <v>0</v>
          </cell>
          <cell r="L17895">
            <v>0</v>
          </cell>
          <cell r="M17895" t="str">
            <v>F</v>
          </cell>
          <cell r="N17895">
            <v>3</v>
          </cell>
        </row>
        <row r="17896">
          <cell r="I17896" t="str">
            <v>T</v>
          </cell>
          <cell r="J17896">
            <v>0</v>
          </cell>
          <cell r="K17896">
            <v>0</v>
          </cell>
          <cell r="L17896">
            <v>0</v>
          </cell>
          <cell r="M17896" t="str">
            <v>F</v>
          </cell>
          <cell r="N17896">
            <v>3</v>
          </cell>
        </row>
        <row r="17897">
          <cell r="G17897" t="str">
            <v>GR-2017/09-0068</v>
          </cell>
        </row>
        <row r="17897">
          <cell r="I17897" t="str">
            <v>F</v>
          </cell>
          <cell r="J17897">
            <v>580.77</v>
          </cell>
          <cell r="K17897">
            <v>615.62</v>
          </cell>
          <cell r="L17897">
            <v>615.62</v>
          </cell>
          <cell r="M17897" t="str">
            <v>F</v>
          </cell>
          <cell r="N17897">
            <v>1</v>
          </cell>
        </row>
        <row r="17898">
          <cell r="I17898" t="str">
            <v>T</v>
          </cell>
          <cell r="J17898">
            <v>0</v>
          </cell>
          <cell r="K17898">
            <v>0</v>
          </cell>
          <cell r="L17898">
            <v>0</v>
          </cell>
          <cell r="M17898" t="str">
            <v>F</v>
          </cell>
          <cell r="N17898">
            <v>3</v>
          </cell>
        </row>
        <row r="17899">
          <cell r="I17899" t="str">
            <v>T</v>
          </cell>
          <cell r="J17899">
            <v>0</v>
          </cell>
          <cell r="K17899">
            <v>0</v>
          </cell>
          <cell r="L17899">
            <v>0</v>
          </cell>
          <cell r="M17899" t="str">
            <v>F</v>
          </cell>
          <cell r="N17899">
            <v>3</v>
          </cell>
        </row>
        <row r="17900">
          <cell r="F17900" t="str">
            <v>URGENT BY AIR</v>
          </cell>
        </row>
        <row r="17900">
          <cell r="I17900" t="str">
            <v>T</v>
          </cell>
          <cell r="J17900">
            <v>0</v>
          </cell>
          <cell r="K17900">
            <v>0</v>
          </cell>
          <cell r="L17900">
            <v>0</v>
          </cell>
          <cell r="M17900" t="str">
            <v>F</v>
          </cell>
          <cell r="N17900">
            <v>3</v>
          </cell>
        </row>
        <row r="17901">
          <cell r="F17901" t="str">
            <v>SAMPLE PRICE 50%</v>
          </cell>
          <cell r="G17901" t="str">
            <v>SPO-2018/02-0020, SPO-2017/12-0066, SPO-2018/06-0030</v>
          </cell>
        </row>
        <row r="17901">
          <cell r="I17901" t="str">
            <v>F</v>
          </cell>
          <cell r="J17901">
            <v>1163.78</v>
          </cell>
          <cell r="K17901">
            <v>1163.78</v>
          </cell>
          <cell r="L17901">
            <v>3491.34</v>
          </cell>
          <cell r="M17901" t="str">
            <v>F</v>
          </cell>
          <cell r="N17901">
            <v>3</v>
          </cell>
        </row>
        <row r="17902">
          <cell r="G17902" t="str">
            <v>GR-2017/09-0065</v>
          </cell>
        </row>
        <row r="17902">
          <cell r="I17902" t="str">
            <v>F</v>
          </cell>
          <cell r="J17902">
            <v>5346.4</v>
          </cell>
          <cell r="K17902">
            <v>5346.4</v>
          </cell>
          <cell r="L17902">
            <v>16039.2</v>
          </cell>
          <cell r="M17902" t="str">
            <v>F</v>
          </cell>
          <cell r="N17902">
            <v>3</v>
          </cell>
        </row>
        <row r="17903">
          <cell r="G17903" t="str">
            <v>GR-2017/07-0039</v>
          </cell>
        </row>
        <row r="17903">
          <cell r="I17903" t="str">
            <v>F</v>
          </cell>
          <cell r="J17903">
            <v>22.34</v>
          </cell>
          <cell r="K17903">
            <v>23.68</v>
          </cell>
          <cell r="L17903">
            <v>23.68</v>
          </cell>
          <cell r="M17903" t="str">
            <v>F</v>
          </cell>
          <cell r="N17903">
            <v>1</v>
          </cell>
        </row>
        <row r="17904">
          <cell r="I17904" t="str">
            <v>T</v>
          </cell>
          <cell r="J17904">
            <v>0</v>
          </cell>
          <cell r="K17904">
            <v>0</v>
          </cell>
          <cell r="L17904">
            <v>0</v>
          </cell>
          <cell r="M17904" t="str">
            <v>F</v>
          </cell>
          <cell r="N17904">
            <v>3</v>
          </cell>
        </row>
        <row r="17905">
          <cell r="G17905" t="str">
            <v>GR-2017/08-0086, SPO-2018/02-0012</v>
          </cell>
        </row>
        <row r="17905">
          <cell r="I17905" t="str">
            <v>F</v>
          </cell>
          <cell r="J17905">
            <v>15329.3</v>
          </cell>
          <cell r="K17905">
            <v>15329.3</v>
          </cell>
          <cell r="L17905">
            <v>45987.9</v>
          </cell>
          <cell r="M17905" t="str">
            <v>F</v>
          </cell>
          <cell r="N17905">
            <v>3</v>
          </cell>
        </row>
        <row r="17906">
          <cell r="F17906" t="str">
            <v>TEMU7243800</v>
          </cell>
          <cell r="G17906" t="str">
            <v>GR-2017/07-0034</v>
          </cell>
        </row>
        <row r="17906">
          <cell r="I17906" t="str">
            <v>F</v>
          </cell>
          <cell r="J17906">
            <v>1827.2</v>
          </cell>
          <cell r="K17906">
            <v>1936.83</v>
          </cell>
          <cell r="L17906">
            <v>1936.83</v>
          </cell>
          <cell r="M17906" t="str">
            <v>F</v>
          </cell>
          <cell r="N17906">
            <v>1</v>
          </cell>
        </row>
        <row r="17907">
          <cell r="F17907" t="str">
            <v>TEMU7243800</v>
          </cell>
          <cell r="G17907" t="str">
            <v>GR-2017/07-0036</v>
          </cell>
        </row>
        <row r="17907">
          <cell r="I17907" t="str">
            <v>F</v>
          </cell>
          <cell r="J17907">
            <v>1017.2</v>
          </cell>
          <cell r="K17907">
            <v>1078.23</v>
          </cell>
          <cell r="L17907">
            <v>1078.23</v>
          </cell>
          <cell r="M17907" t="str">
            <v>F</v>
          </cell>
          <cell r="N17907">
            <v>1</v>
          </cell>
        </row>
        <row r="17908">
          <cell r="F17908" t="str">
            <v>TEMU7243800</v>
          </cell>
          <cell r="G17908" t="str">
            <v>GR-2017/07-0033</v>
          </cell>
        </row>
        <row r="17908">
          <cell r="I17908" t="str">
            <v>F</v>
          </cell>
          <cell r="J17908">
            <v>8981.7</v>
          </cell>
          <cell r="K17908">
            <v>9520.6</v>
          </cell>
          <cell r="L17908">
            <v>9520.6</v>
          </cell>
          <cell r="M17908" t="str">
            <v>F</v>
          </cell>
          <cell r="N17908">
            <v>1</v>
          </cell>
        </row>
        <row r="17909">
          <cell r="F17909" t="str">
            <v>TEMU7243800</v>
          </cell>
          <cell r="G17909" t="str">
            <v>GR-2017/07-0035</v>
          </cell>
        </row>
        <row r="17909">
          <cell r="I17909" t="str">
            <v>F</v>
          </cell>
          <cell r="J17909">
            <v>316931.94</v>
          </cell>
          <cell r="K17909">
            <v>335947.86</v>
          </cell>
          <cell r="L17909">
            <v>335947.86</v>
          </cell>
          <cell r="M17909" t="str">
            <v>F</v>
          </cell>
          <cell r="N17909">
            <v>1</v>
          </cell>
        </row>
        <row r="17910">
          <cell r="F17910" t="str">
            <v>TEMU7243800</v>
          </cell>
          <cell r="G17910" t="str">
            <v>GR-2017/07-0032</v>
          </cell>
        </row>
        <row r="17910">
          <cell r="I17910" t="str">
            <v>F</v>
          </cell>
          <cell r="J17910">
            <v>19925.64</v>
          </cell>
          <cell r="K17910">
            <v>21121.18</v>
          </cell>
          <cell r="L17910">
            <v>21121.18</v>
          </cell>
          <cell r="M17910" t="str">
            <v>F</v>
          </cell>
          <cell r="N17910">
            <v>1</v>
          </cell>
        </row>
        <row r="17911">
          <cell r="F17911" t="str">
            <v>TEMU7243800</v>
          </cell>
          <cell r="G17911" t="str">
            <v>GR-2017/07-0031</v>
          </cell>
        </row>
        <row r="17911">
          <cell r="I17911" t="str">
            <v>F</v>
          </cell>
          <cell r="J17911">
            <v>27906.87</v>
          </cell>
          <cell r="K17911">
            <v>29581.28</v>
          </cell>
          <cell r="L17911">
            <v>29581.28</v>
          </cell>
          <cell r="M17911" t="str">
            <v>F</v>
          </cell>
          <cell r="N17911">
            <v>1</v>
          </cell>
        </row>
        <row r="17912">
          <cell r="F17912" t="str">
            <v>TEMU7243800</v>
          </cell>
        </row>
        <row r="17912">
          <cell r="I17912" t="str">
            <v>T</v>
          </cell>
          <cell r="J17912">
            <v>27906.87</v>
          </cell>
          <cell r="K17912">
            <v>29581.28</v>
          </cell>
          <cell r="L17912">
            <v>29581.28</v>
          </cell>
          <cell r="M17912" t="str">
            <v>F</v>
          </cell>
          <cell r="N17912">
            <v>1</v>
          </cell>
        </row>
        <row r="17913">
          <cell r="F17913" t="str">
            <v>TEMU7243800</v>
          </cell>
          <cell r="G17913" t="str">
            <v>GR-2017/07-0030</v>
          </cell>
        </row>
        <row r="17913">
          <cell r="I17913" t="str">
            <v>F</v>
          </cell>
          <cell r="J17913">
            <v>178384.45</v>
          </cell>
          <cell r="K17913">
            <v>189087.52</v>
          </cell>
          <cell r="L17913">
            <v>189087.52</v>
          </cell>
          <cell r="M17913" t="str">
            <v>F</v>
          </cell>
          <cell r="N17913">
            <v>1</v>
          </cell>
        </row>
        <row r="17914">
          <cell r="F17914" t="str">
            <v>BY EXPRESS AIR FREIGHT</v>
          </cell>
        </row>
        <row r="17914">
          <cell r="I17914" t="str">
            <v>T</v>
          </cell>
          <cell r="J17914">
            <v>0</v>
          </cell>
          <cell r="K17914">
            <v>0</v>
          </cell>
          <cell r="L17914">
            <v>0</v>
          </cell>
          <cell r="M17914" t="str">
            <v>F</v>
          </cell>
          <cell r="N17914">
            <v>3</v>
          </cell>
        </row>
        <row r="17915">
          <cell r="I17915" t="str">
            <v>T</v>
          </cell>
          <cell r="J17915">
            <v>0</v>
          </cell>
          <cell r="K17915">
            <v>0</v>
          </cell>
          <cell r="L17915">
            <v>0</v>
          </cell>
          <cell r="M17915" t="str">
            <v>F</v>
          </cell>
          <cell r="N17915">
            <v>3</v>
          </cell>
        </row>
        <row r="17916">
          <cell r="I17916" t="str">
            <v>T</v>
          </cell>
          <cell r="J17916">
            <v>0</v>
          </cell>
          <cell r="K17916">
            <v>0</v>
          </cell>
          <cell r="L17916">
            <v>0</v>
          </cell>
          <cell r="M17916" t="str">
            <v>F</v>
          </cell>
          <cell r="N17916">
            <v>3</v>
          </cell>
        </row>
        <row r="17917">
          <cell r="G17917" t="str">
            <v>GR-2017/07-0048</v>
          </cell>
        </row>
        <row r="17917">
          <cell r="I17917" t="str">
            <v>F</v>
          </cell>
          <cell r="J17917">
            <v>16.05</v>
          </cell>
          <cell r="K17917">
            <v>17.01</v>
          </cell>
          <cell r="L17917">
            <v>17.01</v>
          </cell>
          <cell r="M17917" t="str">
            <v>T</v>
          </cell>
          <cell r="N17917">
            <v>1</v>
          </cell>
        </row>
        <row r="17918">
          <cell r="G17918" t="str">
            <v>GR-2017/07-0029</v>
          </cell>
        </row>
        <row r="17918">
          <cell r="I17918" t="str">
            <v>F</v>
          </cell>
          <cell r="J17918">
            <v>158.14</v>
          </cell>
          <cell r="K17918">
            <v>167.63</v>
          </cell>
          <cell r="L17918">
            <v>167.63</v>
          </cell>
          <cell r="M17918" t="str">
            <v>F</v>
          </cell>
          <cell r="N17918">
            <v>1</v>
          </cell>
        </row>
        <row r="17919">
          <cell r="I17919" t="str">
            <v>T</v>
          </cell>
          <cell r="J17919">
            <v>667687.03</v>
          </cell>
          <cell r="K17919">
            <v>707748.18</v>
          </cell>
          <cell r="L17919">
            <v>707748.18</v>
          </cell>
          <cell r="M17919" t="str">
            <v>F</v>
          </cell>
          <cell r="N17919">
            <v>1</v>
          </cell>
        </row>
        <row r="17920">
          <cell r="I17920" t="str">
            <v>T</v>
          </cell>
          <cell r="J17920">
            <v>0</v>
          </cell>
          <cell r="K17920">
            <v>0</v>
          </cell>
          <cell r="L17920">
            <v>0</v>
          </cell>
          <cell r="M17920" t="str">
            <v>F</v>
          </cell>
          <cell r="N17920">
            <v>3</v>
          </cell>
        </row>
        <row r="17921">
          <cell r="G17921" t="str">
            <v>201710-S0036-SHIP, PO-2017/10-0100-SHIP</v>
          </cell>
        </row>
        <row r="17921">
          <cell r="I17921" t="str">
            <v>F</v>
          </cell>
          <cell r="J17921">
            <v>8112</v>
          </cell>
          <cell r="K17921">
            <v>8598.72</v>
          </cell>
          <cell r="L17921">
            <v>8598.72</v>
          </cell>
          <cell r="M17921" t="str">
            <v>F</v>
          </cell>
          <cell r="N17921">
            <v>1</v>
          </cell>
        </row>
        <row r="17922">
          <cell r="G17922" t="str">
            <v>GR-2017/10-0023, GR-2017/08-0115, PO-2017/11-0011-SHIP</v>
          </cell>
        </row>
        <row r="17922">
          <cell r="I17922" t="str">
            <v>F</v>
          </cell>
          <cell r="J17922">
            <v>7266.05</v>
          </cell>
          <cell r="K17922">
            <v>7266.05</v>
          </cell>
          <cell r="L17922">
            <v>21798.15</v>
          </cell>
          <cell r="M17922" t="str">
            <v>F</v>
          </cell>
          <cell r="N17922">
            <v>3</v>
          </cell>
        </row>
        <row r="17923">
          <cell r="G17923" t="str">
            <v>GR-2017/08-0086</v>
          </cell>
        </row>
        <row r="17923">
          <cell r="I17923" t="str">
            <v>F</v>
          </cell>
          <cell r="J17923">
            <v>1737.2</v>
          </cell>
          <cell r="K17923">
            <v>1737.2</v>
          </cell>
          <cell r="L17923">
            <v>5211.6</v>
          </cell>
          <cell r="M17923" t="str">
            <v>F</v>
          </cell>
          <cell r="N17923">
            <v>3</v>
          </cell>
        </row>
        <row r="17924">
          <cell r="G17924" t="str">
            <v>GR-2017/07-0048</v>
          </cell>
        </row>
        <row r="17924">
          <cell r="I17924" t="str">
            <v>F</v>
          </cell>
          <cell r="J17924">
            <v>452.42</v>
          </cell>
          <cell r="K17924">
            <v>479.57</v>
          </cell>
          <cell r="L17924">
            <v>479.57</v>
          </cell>
          <cell r="M17924" t="str">
            <v>T</v>
          </cell>
          <cell r="N17924">
            <v>1</v>
          </cell>
        </row>
        <row r="17925">
          <cell r="F17925" t="str">
            <v>TCLU9786780</v>
          </cell>
          <cell r="G17925" t="str">
            <v>GR-2017/07-0051</v>
          </cell>
        </row>
        <row r="17925">
          <cell r="I17925" t="str">
            <v>F</v>
          </cell>
          <cell r="J17925">
            <v>60691.9</v>
          </cell>
          <cell r="K17925">
            <v>64333.41</v>
          </cell>
          <cell r="L17925">
            <v>64333.41</v>
          </cell>
          <cell r="M17925" t="str">
            <v>F</v>
          </cell>
          <cell r="N17925">
            <v>1</v>
          </cell>
        </row>
        <row r="17926">
          <cell r="F17926" t="str">
            <v>CCLU6651022</v>
          </cell>
          <cell r="G17926" t="str">
            <v>GR-2017/07-0038</v>
          </cell>
        </row>
        <row r="17926">
          <cell r="I17926" t="str">
            <v>F</v>
          </cell>
          <cell r="J17926">
            <v>98869.25</v>
          </cell>
          <cell r="K17926">
            <v>104801.41</v>
          </cell>
          <cell r="L17926">
            <v>104801.41</v>
          </cell>
          <cell r="M17926" t="str">
            <v>F</v>
          </cell>
          <cell r="N17926">
            <v>1</v>
          </cell>
        </row>
        <row r="17927">
          <cell r="F17927" t="str">
            <v>CCLU6651022</v>
          </cell>
          <cell r="G17927" t="str">
            <v>GR-2017/07-0037</v>
          </cell>
        </row>
        <row r="17927">
          <cell r="I17927" t="str">
            <v>F</v>
          </cell>
          <cell r="J17927">
            <v>64452.23</v>
          </cell>
          <cell r="K17927">
            <v>68319.36</v>
          </cell>
          <cell r="L17927">
            <v>68319.36</v>
          </cell>
          <cell r="M17927" t="str">
            <v>F</v>
          </cell>
          <cell r="N17927">
            <v>1</v>
          </cell>
        </row>
        <row r="17928">
          <cell r="I17928" t="str">
            <v>T</v>
          </cell>
          <cell r="J17928">
            <v>0</v>
          </cell>
          <cell r="K17928">
            <v>0</v>
          </cell>
          <cell r="L17928">
            <v>0</v>
          </cell>
          <cell r="M17928" t="str">
            <v>F</v>
          </cell>
          <cell r="N17928">
            <v>3</v>
          </cell>
        </row>
        <row r="17929">
          <cell r="G17929" t="str">
            <v>GR-2017/07-0048</v>
          </cell>
        </row>
        <row r="17929">
          <cell r="I17929" t="str">
            <v>F</v>
          </cell>
          <cell r="J17929">
            <v>2690.57</v>
          </cell>
          <cell r="K17929">
            <v>2852</v>
          </cell>
          <cell r="L17929">
            <v>2852</v>
          </cell>
          <cell r="M17929" t="str">
            <v>T</v>
          </cell>
          <cell r="N17929">
            <v>1</v>
          </cell>
        </row>
        <row r="17930">
          <cell r="F17930" t="str">
            <v>CABANA NEW SERIES</v>
          </cell>
          <cell r="G17930" t="str">
            <v>GR-2017/09-0070</v>
          </cell>
        </row>
        <row r="17930">
          <cell r="I17930" t="str">
            <v>F</v>
          </cell>
          <cell r="J17930">
            <v>59949.15</v>
          </cell>
          <cell r="K17930">
            <v>63546.1</v>
          </cell>
          <cell r="L17930">
            <v>63546.1</v>
          </cell>
          <cell r="M17930" t="str">
            <v>F</v>
          </cell>
          <cell r="N17930">
            <v>1</v>
          </cell>
        </row>
        <row r="17931">
          <cell r="G17931" t="str">
            <v>GR-2017/07-0019</v>
          </cell>
        </row>
        <row r="17931">
          <cell r="I17931" t="str">
            <v>F</v>
          </cell>
          <cell r="J17931">
            <v>3988.73</v>
          </cell>
          <cell r="K17931">
            <v>4228.05</v>
          </cell>
          <cell r="L17931">
            <v>4228.05</v>
          </cell>
          <cell r="M17931" t="str">
            <v>T</v>
          </cell>
          <cell r="N17931">
            <v>1</v>
          </cell>
        </row>
        <row r="17932">
          <cell r="G17932" t="str">
            <v>GR-2017/07-0017</v>
          </cell>
        </row>
        <row r="17932">
          <cell r="I17932" t="str">
            <v>F</v>
          </cell>
          <cell r="J17932">
            <v>537</v>
          </cell>
          <cell r="K17932">
            <v>569.22</v>
          </cell>
          <cell r="L17932">
            <v>569.22</v>
          </cell>
          <cell r="M17932" t="str">
            <v>F</v>
          </cell>
          <cell r="N17932">
            <v>1</v>
          </cell>
        </row>
        <row r="17933">
          <cell r="G17933" t="str">
            <v>GR-2017/07-0018</v>
          </cell>
        </row>
        <row r="17933">
          <cell r="I17933" t="str">
            <v>F</v>
          </cell>
          <cell r="J17933">
            <v>123.25</v>
          </cell>
          <cell r="K17933">
            <v>130.65</v>
          </cell>
          <cell r="L17933">
            <v>130.65</v>
          </cell>
          <cell r="M17933" t="str">
            <v>T</v>
          </cell>
          <cell r="N17933">
            <v>1</v>
          </cell>
        </row>
        <row r="17934">
          <cell r="I17934" t="str">
            <v>T</v>
          </cell>
          <cell r="J17934">
            <v>1160</v>
          </cell>
          <cell r="K17934">
            <v>1160</v>
          </cell>
          <cell r="L17934">
            <v>3480</v>
          </cell>
          <cell r="M17934" t="str">
            <v>F</v>
          </cell>
          <cell r="N17934">
            <v>3</v>
          </cell>
        </row>
        <row r="17935">
          <cell r="G17935" t="str">
            <v>GR-2017/07-0071, GR-2017/07-0020</v>
          </cell>
        </row>
        <row r="17935">
          <cell r="I17935" t="str">
            <v>F</v>
          </cell>
          <cell r="J17935">
            <v>2070</v>
          </cell>
          <cell r="K17935">
            <v>2194.2</v>
          </cell>
          <cell r="L17935">
            <v>2194.2</v>
          </cell>
          <cell r="M17935" t="str">
            <v>F</v>
          </cell>
          <cell r="N17935">
            <v>1</v>
          </cell>
        </row>
        <row r="17936">
          <cell r="G17936" t="str">
            <v>GR-2017/07-0018</v>
          </cell>
        </row>
        <row r="17936">
          <cell r="I17936" t="str">
            <v>F</v>
          </cell>
          <cell r="J17936">
            <v>697.73</v>
          </cell>
          <cell r="K17936">
            <v>739.59</v>
          </cell>
          <cell r="L17936">
            <v>739.59</v>
          </cell>
          <cell r="M17936" t="str">
            <v>T</v>
          </cell>
          <cell r="N17936">
            <v>1</v>
          </cell>
        </row>
        <row r="17937">
          <cell r="G17937" t="str">
            <v>GR-2017/10-0048</v>
          </cell>
        </row>
        <row r="17937">
          <cell r="I17937" t="str">
            <v>F</v>
          </cell>
          <cell r="J17937">
            <v>10433.9</v>
          </cell>
          <cell r="K17937">
            <v>10433.9</v>
          </cell>
          <cell r="L17937">
            <v>31301.7</v>
          </cell>
          <cell r="M17937" t="str">
            <v>F</v>
          </cell>
          <cell r="N17937">
            <v>3</v>
          </cell>
        </row>
        <row r="17938">
          <cell r="G17938" t="str">
            <v>GR-2017/07-0015</v>
          </cell>
        </row>
        <row r="17938">
          <cell r="I17938" t="str">
            <v>F</v>
          </cell>
          <cell r="J17938">
            <v>185.76</v>
          </cell>
          <cell r="K17938">
            <v>196.91</v>
          </cell>
          <cell r="L17938">
            <v>196.91</v>
          </cell>
          <cell r="M17938" t="str">
            <v>T</v>
          </cell>
          <cell r="N17938">
            <v>1</v>
          </cell>
        </row>
        <row r="17939">
          <cell r="G17939" t="str">
            <v>GR-2017/07-0011</v>
          </cell>
        </row>
        <row r="17939">
          <cell r="I17939" t="str">
            <v>F</v>
          </cell>
          <cell r="J17939">
            <v>918.87</v>
          </cell>
          <cell r="K17939">
            <v>974</v>
          </cell>
          <cell r="L17939">
            <v>974</v>
          </cell>
          <cell r="M17939" t="str">
            <v>T</v>
          </cell>
          <cell r="N17939">
            <v>1</v>
          </cell>
        </row>
        <row r="17940">
          <cell r="I17940" t="str">
            <v>T</v>
          </cell>
          <cell r="J17940">
            <v>0</v>
          </cell>
          <cell r="K17940">
            <v>0</v>
          </cell>
          <cell r="L17940">
            <v>0</v>
          </cell>
          <cell r="M17940" t="str">
            <v>F</v>
          </cell>
          <cell r="N17940">
            <v>3</v>
          </cell>
        </row>
        <row r="17941">
          <cell r="I17941" t="str">
            <v>T</v>
          </cell>
          <cell r="J17941">
            <v>0</v>
          </cell>
          <cell r="K17941">
            <v>0</v>
          </cell>
          <cell r="L17941">
            <v>0</v>
          </cell>
          <cell r="M17941" t="str">
            <v>F</v>
          </cell>
          <cell r="N17941">
            <v>3</v>
          </cell>
        </row>
        <row r="17942">
          <cell r="G17942" t="str">
            <v>GR-2017/07-0013</v>
          </cell>
        </row>
        <row r="17942">
          <cell r="I17942" t="str">
            <v>F</v>
          </cell>
          <cell r="J17942">
            <v>60.08</v>
          </cell>
          <cell r="K17942">
            <v>63.69</v>
          </cell>
          <cell r="L17942">
            <v>63.69</v>
          </cell>
          <cell r="M17942" t="str">
            <v>T</v>
          </cell>
          <cell r="N17942">
            <v>1</v>
          </cell>
        </row>
        <row r="17943">
          <cell r="G17943" t="str">
            <v>GR-2017/07-0008</v>
          </cell>
        </row>
        <row r="17943">
          <cell r="I17943" t="str">
            <v>F</v>
          </cell>
          <cell r="J17943">
            <v>115.09</v>
          </cell>
          <cell r="K17943">
            <v>122</v>
          </cell>
          <cell r="L17943">
            <v>122</v>
          </cell>
          <cell r="M17943" t="str">
            <v>T</v>
          </cell>
          <cell r="N17943">
            <v>1</v>
          </cell>
        </row>
        <row r="17944">
          <cell r="I17944" t="str">
            <v>T</v>
          </cell>
          <cell r="J17944">
            <v>0</v>
          </cell>
          <cell r="K17944">
            <v>0</v>
          </cell>
          <cell r="L17944">
            <v>0</v>
          </cell>
          <cell r="M17944" t="str">
            <v>F</v>
          </cell>
          <cell r="N17944">
            <v>3</v>
          </cell>
        </row>
        <row r="17945">
          <cell r="I17945" t="str">
            <v>T</v>
          </cell>
          <cell r="J17945">
            <v>0</v>
          </cell>
          <cell r="K17945">
            <v>0</v>
          </cell>
          <cell r="L17945">
            <v>0</v>
          </cell>
          <cell r="M17945" t="str">
            <v>F</v>
          </cell>
          <cell r="N17945">
            <v>3</v>
          </cell>
        </row>
        <row r="17946">
          <cell r="G17946" t="str">
            <v>GR-2017/08-0031</v>
          </cell>
        </row>
        <row r="17946">
          <cell r="I17946" t="str">
            <v>F</v>
          </cell>
          <cell r="J17946">
            <v>609.9</v>
          </cell>
          <cell r="K17946">
            <v>609.9</v>
          </cell>
          <cell r="L17946">
            <v>1829.7</v>
          </cell>
          <cell r="M17946" t="str">
            <v>F</v>
          </cell>
          <cell r="N17946">
            <v>3</v>
          </cell>
        </row>
        <row r="17947">
          <cell r="G17947" t="str">
            <v>GR-2017/07-0013</v>
          </cell>
        </row>
        <row r="17947">
          <cell r="I17947" t="str">
            <v>F</v>
          </cell>
          <cell r="J17947">
            <v>116.47</v>
          </cell>
          <cell r="K17947">
            <v>123.46</v>
          </cell>
          <cell r="L17947">
            <v>123.46</v>
          </cell>
          <cell r="M17947" t="str">
            <v>T</v>
          </cell>
          <cell r="N17947">
            <v>1</v>
          </cell>
        </row>
        <row r="17948">
          <cell r="G17948" t="str">
            <v>GR-2017/09-0070</v>
          </cell>
        </row>
        <row r="17948">
          <cell r="I17948" t="str">
            <v>F</v>
          </cell>
          <cell r="J17948">
            <v>5689</v>
          </cell>
          <cell r="K17948">
            <v>6030.34</v>
          </cell>
          <cell r="L17948">
            <v>6030.34</v>
          </cell>
          <cell r="M17948" t="str">
            <v>F</v>
          </cell>
          <cell r="N17948">
            <v>1</v>
          </cell>
        </row>
        <row r="17949">
          <cell r="I17949" t="str">
            <v>T</v>
          </cell>
          <cell r="J17949">
            <v>0</v>
          </cell>
          <cell r="K17949">
            <v>0</v>
          </cell>
          <cell r="L17949">
            <v>0</v>
          </cell>
          <cell r="M17949" t="str">
            <v>F</v>
          </cell>
          <cell r="N17949">
            <v>3</v>
          </cell>
        </row>
        <row r="17950">
          <cell r="I17950" t="str">
            <v>T</v>
          </cell>
          <cell r="J17950">
            <v>0</v>
          </cell>
          <cell r="K17950">
            <v>0</v>
          </cell>
          <cell r="L17950">
            <v>0</v>
          </cell>
          <cell r="M17950" t="str">
            <v>F</v>
          </cell>
          <cell r="N17950">
            <v>3</v>
          </cell>
        </row>
        <row r="17951">
          <cell r="F17951" t="str">
            <v>OLD PRICE</v>
          </cell>
          <cell r="G17951" t="str">
            <v>GR-2017/09-0050</v>
          </cell>
        </row>
        <row r="17951">
          <cell r="I17951" t="str">
            <v>F</v>
          </cell>
          <cell r="J17951">
            <v>6780</v>
          </cell>
          <cell r="K17951">
            <v>6780</v>
          </cell>
          <cell r="L17951">
            <v>20340</v>
          </cell>
          <cell r="M17951" t="str">
            <v>F</v>
          </cell>
          <cell r="N17951">
            <v>3</v>
          </cell>
        </row>
        <row r="17952">
          <cell r="G17952" t="str">
            <v>GR-2017/09-0049</v>
          </cell>
        </row>
        <row r="17952">
          <cell r="I17952" t="str">
            <v>F</v>
          </cell>
          <cell r="J17952">
            <v>19757.51</v>
          </cell>
          <cell r="K17952">
            <v>20942.96</v>
          </cell>
          <cell r="L17952">
            <v>20942.96</v>
          </cell>
          <cell r="M17952" t="str">
            <v>F</v>
          </cell>
          <cell r="N17952">
            <v>1</v>
          </cell>
        </row>
        <row r="17953">
          <cell r="G17953" t="str">
            <v>GR-2017/07-0093</v>
          </cell>
        </row>
        <row r="17953">
          <cell r="I17953" t="str">
            <v>F</v>
          </cell>
          <cell r="J17953">
            <v>205.85</v>
          </cell>
          <cell r="K17953">
            <v>218.2</v>
          </cell>
          <cell r="L17953">
            <v>218.2</v>
          </cell>
          <cell r="M17953" t="str">
            <v>T</v>
          </cell>
          <cell r="N17953">
            <v>1</v>
          </cell>
        </row>
        <row r="17954">
          <cell r="G17954" t="str">
            <v>GR-2017/07-0001</v>
          </cell>
        </row>
        <row r="17954">
          <cell r="I17954" t="str">
            <v>F</v>
          </cell>
          <cell r="J17954">
            <v>73.03</v>
          </cell>
          <cell r="K17954">
            <v>77.41</v>
          </cell>
          <cell r="L17954">
            <v>77.41</v>
          </cell>
          <cell r="M17954" t="str">
            <v>T</v>
          </cell>
          <cell r="N17954">
            <v>1</v>
          </cell>
        </row>
        <row r="17955">
          <cell r="G17955" t="str">
            <v>GR-2017/07-0079</v>
          </cell>
        </row>
        <row r="17955">
          <cell r="I17955" t="str">
            <v>F</v>
          </cell>
          <cell r="J17955">
            <v>203.77</v>
          </cell>
          <cell r="K17955">
            <v>216</v>
          </cell>
          <cell r="L17955">
            <v>216</v>
          </cell>
          <cell r="M17955" t="str">
            <v>T</v>
          </cell>
          <cell r="N17955">
            <v>1</v>
          </cell>
        </row>
        <row r="17956">
          <cell r="G17956" t="str">
            <v>GR-2017/09-0049</v>
          </cell>
        </row>
        <row r="17956">
          <cell r="I17956" t="str">
            <v>F</v>
          </cell>
          <cell r="J17956">
            <v>32070.06</v>
          </cell>
          <cell r="K17956">
            <v>33994.26</v>
          </cell>
          <cell r="L17956">
            <v>33994.26</v>
          </cell>
          <cell r="M17956" t="str">
            <v>F</v>
          </cell>
          <cell r="N17956">
            <v>1</v>
          </cell>
        </row>
        <row r="17957">
          <cell r="G17957" t="str">
            <v>GR-2017/07-0014</v>
          </cell>
        </row>
        <row r="17957">
          <cell r="I17957" t="str">
            <v>F</v>
          </cell>
          <cell r="J17957">
            <v>12504.8</v>
          </cell>
          <cell r="K17957">
            <v>13255.09</v>
          </cell>
          <cell r="L17957">
            <v>13255.09</v>
          </cell>
          <cell r="M17957" t="str">
            <v>T</v>
          </cell>
          <cell r="N17957">
            <v>1</v>
          </cell>
        </row>
        <row r="17958">
          <cell r="G17958" t="str">
            <v>GR-2017/07-0016</v>
          </cell>
        </row>
        <row r="17958">
          <cell r="I17958" t="str">
            <v>F</v>
          </cell>
          <cell r="J17958">
            <v>49928.88</v>
          </cell>
          <cell r="K17958">
            <v>52924.61</v>
          </cell>
          <cell r="L17958">
            <v>52924.61</v>
          </cell>
          <cell r="M17958" t="str">
            <v>T</v>
          </cell>
          <cell r="N17958">
            <v>1</v>
          </cell>
        </row>
        <row r="17959">
          <cell r="F17959" t="str">
            <v>DRYU6069183</v>
          </cell>
          <cell r="G17959" t="str">
            <v>GR-2017/07-0010</v>
          </cell>
        </row>
        <row r="17959">
          <cell r="I17959" t="str">
            <v>F</v>
          </cell>
          <cell r="J17959">
            <v>123939.76</v>
          </cell>
          <cell r="K17959">
            <v>131376.15</v>
          </cell>
          <cell r="L17959">
            <v>131376.15</v>
          </cell>
          <cell r="M17959" t="str">
            <v>F</v>
          </cell>
          <cell r="N17959">
            <v>1</v>
          </cell>
        </row>
        <row r="17960">
          <cell r="F17960" t="str">
            <v>TCLU8482490</v>
          </cell>
          <cell r="G17960" t="str">
            <v>GR-2017/07-0009</v>
          </cell>
        </row>
        <row r="17960">
          <cell r="I17960" t="str">
            <v>F</v>
          </cell>
          <cell r="J17960">
            <v>123939.76</v>
          </cell>
          <cell r="K17960">
            <v>131376.15</v>
          </cell>
          <cell r="L17960">
            <v>131376.15</v>
          </cell>
          <cell r="M17960" t="str">
            <v>F</v>
          </cell>
          <cell r="N17960">
            <v>1</v>
          </cell>
        </row>
        <row r="17961">
          <cell r="G17961" t="str">
            <v>GR-2017/07-0003</v>
          </cell>
        </row>
        <row r="17961">
          <cell r="I17961" t="str">
            <v>F</v>
          </cell>
          <cell r="J17961">
            <v>31.8</v>
          </cell>
          <cell r="K17961">
            <v>33.71</v>
          </cell>
          <cell r="L17961">
            <v>33.71</v>
          </cell>
          <cell r="M17961" t="str">
            <v>T</v>
          </cell>
          <cell r="N17961">
            <v>1</v>
          </cell>
        </row>
        <row r="17962">
          <cell r="F17962" t="str">
            <v>MOTU618903</v>
          </cell>
          <cell r="G17962" t="str">
            <v>GR-2017/07-0023</v>
          </cell>
        </row>
        <row r="17962">
          <cell r="I17962" t="str">
            <v>F</v>
          </cell>
          <cell r="J17962">
            <v>3110</v>
          </cell>
          <cell r="K17962">
            <v>3296.6</v>
          </cell>
          <cell r="L17962">
            <v>3296.6</v>
          </cell>
          <cell r="M17962" t="str">
            <v>F</v>
          </cell>
          <cell r="N17962">
            <v>1</v>
          </cell>
        </row>
        <row r="17963">
          <cell r="F17963" t="str">
            <v>MOTU618903</v>
          </cell>
          <cell r="G17963" t="str">
            <v>GR-2017/07-0022</v>
          </cell>
        </row>
        <row r="17963">
          <cell r="I17963" t="str">
            <v>F</v>
          </cell>
          <cell r="J17963">
            <v>56595.65</v>
          </cell>
          <cell r="K17963">
            <v>59991.39</v>
          </cell>
          <cell r="L17963">
            <v>59991.39</v>
          </cell>
          <cell r="M17963" t="str">
            <v>F</v>
          </cell>
          <cell r="N17963">
            <v>1</v>
          </cell>
        </row>
        <row r="17964">
          <cell r="F17964" t="str">
            <v>MOTU618903</v>
          </cell>
          <cell r="G17964" t="str">
            <v>GR-2017/07-0021</v>
          </cell>
        </row>
        <row r="17964">
          <cell r="I17964" t="str">
            <v>F</v>
          </cell>
          <cell r="J17964">
            <v>52563.5</v>
          </cell>
          <cell r="K17964">
            <v>55717.31</v>
          </cell>
          <cell r="L17964">
            <v>55717.31</v>
          </cell>
          <cell r="M17964" t="str">
            <v>F</v>
          </cell>
          <cell r="N17964">
            <v>1</v>
          </cell>
        </row>
        <row r="17965">
          <cell r="G17965" t="str">
            <v>GR-2017/07-0012</v>
          </cell>
        </row>
        <row r="17965">
          <cell r="I17965" t="str">
            <v>F</v>
          </cell>
          <cell r="J17965">
            <v>1166.04</v>
          </cell>
          <cell r="K17965">
            <v>1236</v>
          </cell>
          <cell r="L17965">
            <v>1236</v>
          </cell>
          <cell r="M17965" t="str">
            <v>T</v>
          </cell>
          <cell r="N17965">
            <v>1</v>
          </cell>
        </row>
        <row r="17966">
          <cell r="G17966" t="str">
            <v>GR-2017/07-0012</v>
          </cell>
        </row>
        <row r="17966">
          <cell r="I17966" t="str">
            <v>F</v>
          </cell>
          <cell r="J17966">
            <v>736.7</v>
          </cell>
          <cell r="K17966">
            <v>780.9</v>
          </cell>
          <cell r="L17966">
            <v>780.9</v>
          </cell>
          <cell r="M17966" t="str">
            <v>T</v>
          </cell>
          <cell r="N17966">
            <v>1</v>
          </cell>
        </row>
        <row r="17967">
          <cell r="F17967" t="str">
            <v>TCNU3601546</v>
          </cell>
          <cell r="G17967" t="str">
            <v>GR-2017/06-0093</v>
          </cell>
        </row>
        <row r="17967">
          <cell r="I17967" t="str">
            <v>F</v>
          </cell>
          <cell r="J17967">
            <v>82280.12</v>
          </cell>
          <cell r="K17967">
            <v>87216.93</v>
          </cell>
          <cell r="L17967">
            <v>87216.93</v>
          </cell>
          <cell r="M17967" t="str">
            <v>F</v>
          </cell>
          <cell r="N17967">
            <v>1</v>
          </cell>
        </row>
        <row r="17968">
          <cell r="F17968" t="str">
            <v>TCNU3601546</v>
          </cell>
          <cell r="G17968" t="str">
            <v>GR-2017/06-0088</v>
          </cell>
        </row>
        <row r="17968">
          <cell r="I17968" t="str">
            <v>F</v>
          </cell>
          <cell r="J17968">
            <v>58128</v>
          </cell>
          <cell r="K17968">
            <v>61615.68</v>
          </cell>
          <cell r="L17968">
            <v>61615.68</v>
          </cell>
          <cell r="M17968" t="str">
            <v>F</v>
          </cell>
          <cell r="N17968">
            <v>1</v>
          </cell>
        </row>
        <row r="17969">
          <cell r="F17969" t="str">
            <v>TCNU3601546</v>
          </cell>
          <cell r="G17969" t="str">
            <v>GR-2017/06-0089</v>
          </cell>
        </row>
        <row r="17969">
          <cell r="I17969" t="str">
            <v>F</v>
          </cell>
          <cell r="J17969">
            <v>131167.97</v>
          </cell>
          <cell r="K17969">
            <v>139038.05</v>
          </cell>
          <cell r="L17969">
            <v>139038.05</v>
          </cell>
          <cell r="M17969" t="str">
            <v>F</v>
          </cell>
          <cell r="N17969">
            <v>1</v>
          </cell>
        </row>
        <row r="17970">
          <cell r="F17970" t="str">
            <v>TCNU3601546</v>
          </cell>
          <cell r="G17970" t="str">
            <v>GR-2017/06-0090</v>
          </cell>
        </row>
        <row r="17970">
          <cell r="I17970" t="str">
            <v>F</v>
          </cell>
          <cell r="J17970">
            <v>6452.54</v>
          </cell>
          <cell r="K17970">
            <v>6839.69</v>
          </cell>
          <cell r="L17970">
            <v>6839.69</v>
          </cell>
          <cell r="M17970" t="str">
            <v>F</v>
          </cell>
          <cell r="N17970">
            <v>1</v>
          </cell>
        </row>
        <row r="17971">
          <cell r="F17971" t="str">
            <v>TCNU3601546</v>
          </cell>
          <cell r="G17971" t="str">
            <v>GR-2017/06-0091</v>
          </cell>
        </row>
        <row r="17971">
          <cell r="I17971" t="str">
            <v>F</v>
          </cell>
          <cell r="J17971">
            <v>12529.25</v>
          </cell>
          <cell r="K17971">
            <v>13281.01</v>
          </cell>
          <cell r="L17971">
            <v>13281.01</v>
          </cell>
          <cell r="M17971" t="str">
            <v>F</v>
          </cell>
          <cell r="N17971">
            <v>1</v>
          </cell>
        </row>
        <row r="17972">
          <cell r="F17972" t="str">
            <v>TCNU3601546</v>
          </cell>
          <cell r="G17972" t="str">
            <v>GR-2017/06-0092</v>
          </cell>
        </row>
        <row r="17972">
          <cell r="I17972" t="str">
            <v>F</v>
          </cell>
          <cell r="J17972">
            <v>3162.8</v>
          </cell>
          <cell r="K17972">
            <v>3352.57</v>
          </cell>
          <cell r="L17972">
            <v>3352.57</v>
          </cell>
          <cell r="M17972" t="str">
            <v>F</v>
          </cell>
          <cell r="N17972">
            <v>1</v>
          </cell>
        </row>
        <row r="17973">
          <cell r="F17973" t="str">
            <v>TEMU6610562</v>
          </cell>
          <cell r="G17973" t="str">
            <v>GR-2017/06-0080</v>
          </cell>
        </row>
        <row r="17973">
          <cell r="I17973" t="str">
            <v>F</v>
          </cell>
          <cell r="J17973">
            <v>68175.59</v>
          </cell>
          <cell r="K17973">
            <v>72266.13</v>
          </cell>
          <cell r="L17973">
            <v>72266.13</v>
          </cell>
          <cell r="M17973" t="str">
            <v>F</v>
          </cell>
          <cell r="N17973">
            <v>1</v>
          </cell>
        </row>
        <row r="17974">
          <cell r="F17974" t="str">
            <v>TEMU6610562</v>
          </cell>
          <cell r="G17974" t="str">
            <v>GR-2017/06-0081</v>
          </cell>
        </row>
        <row r="17974">
          <cell r="I17974" t="str">
            <v>F</v>
          </cell>
          <cell r="J17974">
            <v>69285</v>
          </cell>
          <cell r="K17974">
            <v>73442.1</v>
          </cell>
          <cell r="L17974">
            <v>73442.1</v>
          </cell>
          <cell r="M17974" t="str">
            <v>F</v>
          </cell>
          <cell r="N17974">
            <v>1</v>
          </cell>
        </row>
        <row r="17975">
          <cell r="F17975" t="str">
            <v>TEMU6610562</v>
          </cell>
          <cell r="G17975" t="str">
            <v>GR-2017/06-0082</v>
          </cell>
        </row>
        <row r="17975">
          <cell r="I17975" t="str">
            <v>F</v>
          </cell>
          <cell r="J17975">
            <v>6162</v>
          </cell>
          <cell r="K17975">
            <v>6531.72</v>
          </cell>
          <cell r="L17975">
            <v>6531.72</v>
          </cell>
          <cell r="M17975" t="str">
            <v>F</v>
          </cell>
          <cell r="N17975">
            <v>1</v>
          </cell>
        </row>
        <row r="17976">
          <cell r="F17976" t="str">
            <v>TEMU6610562</v>
          </cell>
          <cell r="G17976" t="str">
            <v>GR-2017/06-0083</v>
          </cell>
        </row>
        <row r="17976">
          <cell r="I17976" t="str">
            <v>F</v>
          </cell>
          <cell r="J17976">
            <v>10244.12</v>
          </cell>
          <cell r="K17976">
            <v>10858.77</v>
          </cell>
          <cell r="L17976">
            <v>10858.77</v>
          </cell>
          <cell r="M17976" t="str">
            <v>F</v>
          </cell>
          <cell r="N17976">
            <v>1</v>
          </cell>
        </row>
        <row r="17977">
          <cell r="F17977" t="str">
            <v>TEMU6610562</v>
          </cell>
          <cell r="G17977" t="str">
            <v>GR-2017/06-0084</v>
          </cell>
        </row>
        <row r="17977">
          <cell r="I17977" t="str">
            <v>F</v>
          </cell>
          <cell r="J17977">
            <v>845</v>
          </cell>
          <cell r="K17977">
            <v>895.7</v>
          </cell>
          <cell r="L17977">
            <v>895.7</v>
          </cell>
          <cell r="M17977" t="str">
            <v>F</v>
          </cell>
          <cell r="N17977">
            <v>1</v>
          </cell>
        </row>
        <row r="17978">
          <cell r="F17978" t="str">
            <v>TEMU6610562</v>
          </cell>
          <cell r="G17978" t="str">
            <v>GR-2017/06-0085</v>
          </cell>
        </row>
        <row r="17978">
          <cell r="I17978" t="str">
            <v>F</v>
          </cell>
          <cell r="J17978">
            <v>196.88</v>
          </cell>
          <cell r="K17978">
            <v>208.69</v>
          </cell>
          <cell r="L17978">
            <v>208.69</v>
          </cell>
          <cell r="M17978" t="str">
            <v>F</v>
          </cell>
          <cell r="N17978">
            <v>1</v>
          </cell>
        </row>
        <row r="17979">
          <cell r="F17979" t="str">
            <v>TCNU6529825</v>
          </cell>
          <cell r="G17979" t="str">
            <v>GR-2017/07-0007</v>
          </cell>
        </row>
        <row r="17979">
          <cell r="I17979" t="str">
            <v>F</v>
          </cell>
          <cell r="J17979">
            <v>5327.25</v>
          </cell>
          <cell r="K17979">
            <v>5646.89</v>
          </cell>
          <cell r="L17979">
            <v>5646.89</v>
          </cell>
          <cell r="M17979" t="str">
            <v>F</v>
          </cell>
          <cell r="N17979">
            <v>1</v>
          </cell>
        </row>
        <row r="17980">
          <cell r="F17980" t="str">
            <v>TCNU6529825</v>
          </cell>
          <cell r="G17980" t="str">
            <v>GR-2017/07-0006</v>
          </cell>
        </row>
        <row r="17980">
          <cell r="I17980" t="str">
            <v>F</v>
          </cell>
          <cell r="J17980">
            <v>7590</v>
          </cell>
          <cell r="K17980">
            <v>8045.4</v>
          </cell>
          <cell r="L17980">
            <v>8045.4</v>
          </cell>
          <cell r="M17980" t="str">
            <v>F</v>
          </cell>
          <cell r="N17980">
            <v>1</v>
          </cell>
        </row>
        <row r="17981">
          <cell r="F17981" t="str">
            <v>TCNU6529825</v>
          </cell>
          <cell r="G17981" t="str">
            <v>GR-2017/07-0005</v>
          </cell>
        </row>
        <row r="17981">
          <cell r="I17981" t="str">
            <v>F</v>
          </cell>
          <cell r="J17981">
            <v>68889.3</v>
          </cell>
          <cell r="K17981">
            <v>73022.66</v>
          </cell>
          <cell r="L17981">
            <v>73022.66</v>
          </cell>
          <cell r="M17981" t="str">
            <v>F</v>
          </cell>
          <cell r="N17981">
            <v>1</v>
          </cell>
        </row>
        <row r="17982">
          <cell r="F17982" t="str">
            <v>DISCOUNT 4%</v>
          </cell>
          <cell r="G17982" t="str">
            <v>GR-2017/09-0052, GR-2017/10-0029, PO-2017/10-0097-SHIP</v>
          </cell>
        </row>
        <row r="17982">
          <cell r="I17982" t="str">
            <v>F</v>
          </cell>
          <cell r="J17982">
            <v>39516.48</v>
          </cell>
          <cell r="K17982">
            <v>39516.48</v>
          </cell>
          <cell r="L17982">
            <v>118549.44</v>
          </cell>
          <cell r="M17982" t="str">
            <v>F</v>
          </cell>
          <cell r="N17982">
            <v>3</v>
          </cell>
        </row>
        <row r="17983">
          <cell r="G17983" t="str">
            <v>GR-2017/07-0012</v>
          </cell>
        </row>
        <row r="17983">
          <cell r="I17983" t="str">
            <v>F</v>
          </cell>
          <cell r="J17983">
            <v>8.47</v>
          </cell>
          <cell r="K17983">
            <v>8.98</v>
          </cell>
          <cell r="L17983">
            <v>8.98</v>
          </cell>
          <cell r="M17983" t="str">
            <v>T</v>
          </cell>
          <cell r="N17983">
            <v>1</v>
          </cell>
        </row>
        <row r="17984">
          <cell r="I17984" t="str">
            <v>T</v>
          </cell>
          <cell r="J17984">
            <v>0</v>
          </cell>
          <cell r="K17984">
            <v>0</v>
          </cell>
          <cell r="L17984">
            <v>0</v>
          </cell>
          <cell r="M17984" t="str">
            <v>F</v>
          </cell>
          <cell r="N17984">
            <v>3</v>
          </cell>
        </row>
        <row r="17985">
          <cell r="I17985" t="str">
            <v>T</v>
          </cell>
          <cell r="J17985">
            <v>0</v>
          </cell>
          <cell r="K17985">
            <v>0</v>
          </cell>
          <cell r="L17985">
            <v>0</v>
          </cell>
          <cell r="M17985" t="str">
            <v>F</v>
          </cell>
          <cell r="N17985">
            <v>3</v>
          </cell>
        </row>
        <row r="17986">
          <cell r="I17986" t="str">
            <v>T</v>
          </cell>
          <cell r="J17986">
            <v>0</v>
          </cell>
          <cell r="K17986">
            <v>0</v>
          </cell>
          <cell r="L17986">
            <v>0</v>
          </cell>
          <cell r="M17986" t="str">
            <v>F</v>
          </cell>
          <cell r="N17986">
            <v>3</v>
          </cell>
        </row>
        <row r="17987">
          <cell r="G17987" t="str">
            <v>GR-2017/06-0095</v>
          </cell>
        </row>
        <row r="17987">
          <cell r="I17987" t="str">
            <v>F</v>
          </cell>
          <cell r="J17987">
            <v>353.32</v>
          </cell>
          <cell r="K17987">
            <v>374.52</v>
          </cell>
          <cell r="L17987">
            <v>374.52</v>
          </cell>
          <cell r="M17987" t="str">
            <v>T</v>
          </cell>
          <cell r="N17987">
            <v>1</v>
          </cell>
        </row>
        <row r="17988">
          <cell r="G17988" t="str">
            <v>GR-2017/10-0015, GR-2017/09-0010, GR-2017/08-0040</v>
          </cell>
        </row>
        <row r="17988">
          <cell r="I17988" t="str">
            <v>F</v>
          </cell>
          <cell r="J17988">
            <v>20291.21</v>
          </cell>
          <cell r="K17988">
            <v>20291.21</v>
          </cell>
          <cell r="L17988">
            <v>60873.63</v>
          </cell>
          <cell r="M17988" t="str">
            <v>F</v>
          </cell>
          <cell r="N17988">
            <v>3</v>
          </cell>
        </row>
        <row r="17989">
          <cell r="I17989" t="str">
            <v>T</v>
          </cell>
          <cell r="J17989">
            <v>0</v>
          </cell>
          <cell r="K17989">
            <v>0</v>
          </cell>
          <cell r="L17989">
            <v>0</v>
          </cell>
          <cell r="M17989" t="str">
            <v>F</v>
          </cell>
          <cell r="N17989">
            <v>3</v>
          </cell>
        </row>
        <row r="17990">
          <cell r="G17990" t="str">
            <v>GR-2017/09-0001</v>
          </cell>
        </row>
        <row r="17990">
          <cell r="I17990" t="str">
            <v>F</v>
          </cell>
          <cell r="J17990">
            <v>18293.93</v>
          </cell>
          <cell r="K17990">
            <v>18293.93</v>
          </cell>
          <cell r="L17990">
            <v>54881.79</v>
          </cell>
          <cell r="M17990" t="str">
            <v>F</v>
          </cell>
          <cell r="N17990">
            <v>3</v>
          </cell>
        </row>
        <row r="17991">
          <cell r="I17991" t="str">
            <v>T</v>
          </cell>
          <cell r="J17991">
            <v>0</v>
          </cell>
          <cell r="K17991">
            <v>0</v>
          </cell>
          <cell r="L17991">
            <v>0</v>
          </cell>
          <cell r="M17991" t="str">
            <v>F</v>
          </cell>
          <cell r="N17991">
            <v>3</v>
          </cell>
        </row>
        <row r="17992">
          <cell r="I17992" t="str">
            <v>T</v>
          </cell>
          <cell r="J17992">
            <v>0</v>
          </cell>
          <cell r="K17992">
            <v>0</v>
          </cell>
          <cell r="L17992">
            <v>0</v>
          </cell>
          <cell r="M17992" t="str">
            <v>F</v>
          </cell>
          <cell r="N17992">
            <v>3</v>
          </cell>
        </row>
        <row r="17993">
          <cell r="I17993" t="str">
            <v>T</v>
          </cell>
          <cell r="J17993">
            <v>0</v>
          </cell>
          <cell r="K17993">
            <v>0</v>
          </cell>
          <cell r="L17993">
            <v>0</v>
          </cell>
          <cell r="M17993" t="str">
            <v>F</v>
          </cell>
          <cell r="N17993">
            <v>3</v>
          </cell>
        </row>
        <row r="17994">
          <cell r="I17994" t="str">
            <v>T</v>
          </cell>
          <cell r="J17994">
            <v>0</v>
          </cell>
          <cell r="K17994">
            <v>0</v>
          </cell>
          <cell r="L17994">
            <v>0</v>
          </cell>
          <cell r="M17994" t="str">
            <v>F</v>
          </cell>
          <cell r="N17994">
            <v>3</v>
          </cell>
        </row>
        <row r="17995">
          <cell r="F17995" t="str">
            <v>MOTU5807900</v>
          </cell>
          <cell r="G17995" t="str">
            <v>GR-2017/07-0002</v>
          </cell>
        </row>
        <row r="17995">
          <cell r="I17995" t="str">
            <v>F</v>
          </cell>
          <cell r="J17995">
            <v>171893</v>
          </cell>
          <cell r="K17995">
            <v>182206.58</v>
          </cell>
          <cell r="L17995">
            <v>182206.58</v>
          </cell>
          <cell r="M17995" t="str">
            <v>F</v>
          </cell>
          <cell r="N17995">
            <v>1</v>
          </cell>
        </row>
        <row r="17996">
          <cell r="I17996" t="str">
            <v>T</v>
          </cell>
          <cell r="J17996">
            <v>0</v>
          </cell>
          <cell r="K17996">
            <v>0</v>
          </cell>
          <cell r="L17996">
            <v>0</v>
          </cell>
          <cell r="M17996" t="str">
            <v>F</v>
          </cell>
          <cell r="N17996">
            <v>3</v>
          </cell>
        </row>
        <row r="17997">
          <cell r="G17997" t="str">
            <v>GR-2017/09-0070</v>
          </cell>
        </row>
        <row r="17997">
          <cell r="I17997" t="str">
            <v>F</v>
          </cell>
          <cell r="J17997">
            <v>4523.4</v>
          </cell>
          <cell r="K17997">
            <v>4794.8</v>
          </cell>
          <cell r="L17997">
            <v>4794.8</v>
          </cell>
          <cell r="M17997" t="str">
            <v>F</v>
          </cell>
          <cell r="N17997">
            <v>1</v>
          </cell>
        </row>
        <row r="17998">
          <cell r="G17998" t="str">
            <v>GR-2017/06-0074</v>
          </cell>
        </row>
        <row r="17998">
          <cell r="I17998" t="str">
            <v>F</v>
          </cell>
          <cell r="J17998">
            <v>172.41</v>
          </cell>
          <cell r="K17998">
            <v>182.75</v>
          </cell>
          <cell r="L17998">
            <v>182.75</v>
          </cell>
          <cell r="M17998" t="str">
            <v>T</v>
          </cell>
          <cell r="N17998">
            <v>1</v>
          </cell>
        </row>
        <row r="17999">
          <cell r="G17999" t="str">
            <v>GR-2017/06-0073</v>
          </cell>
        </row>
        <row r="17999">
          <cell r="I17999" t="str">
            <v>F</v>
          </cell>
          <cell r="J17999">
            <v>3372.72</v>
          </cell>
          <cell r="K17999">
            <v>3575.08</v>
          </cell>
          <cell r="L17999">
            <v>3575.08</v>
          </cell>
          <cell r="M17999" t="str">
            <v>F</v>
          </cell>
          <cell r="N17999">
            <v>1</v>
          </cell>
        </row>
        <row r="18000">
          <cell r="I18000" t="str">
            <v>T</v>
          </cell>
          <cell r="J18000">
            <v>0</v>
          </cell>
          <cell r="K18000">
            <v>0</v>
          </cell>
          <cell r="L18000">
            <v>0</v>
          </cell>
          <cell r="M18000" t="str">
            <v>F</v>
          </cell>
          <cell r="N18000">
            <v>3</v>
          </cell>
        </row>
        <row r="18001">
          <cell r="G18001" t="str">
            <v>GR-2017/10-0008</v>
          </cell>
        </row>
        <row r="18001">
          <cell r="I18001" t="str">
            <v>F</v>
          </cell>
          <cell r="J18001">
            <v>4329</v>
          </cell>
          <cell r="K18001">
            <v>4588.74</v>
          </cell>
          <cell r="L18001">
            <v>4588.74</v>
          </cell>
          <cell r="M18001" t="str">
            <v>F</v>
          </cell>
          <cell r="N18001">
            <v>1</v>
          </cell>
        </row>
        <row r="18002">
          <cell r="I18002" t="str">
            <v>T</v>
          </cell>
          <cell r="J18002">
            <v>0</v>
          </cell>
          <cell r="K18002">
            <v>0</v>
          </cell>
          <cell r="L18002">
            <v>0</v>
          </cell>
          <cell r="M18002" t="str">
            <v>F</v>
          </cell>
          <cell r="N18002">
            <v>3</v>
          </cell>
        </row>
        <row r="18003">
          <cell r="G18003" t="str">
            <v>GR-2017/06-0079</v>
          </cell>
        </row>
        <row r="18003">
          <cell r="I18003" t="str">
            <v>F</v>
          </cell>
          <cell r="J18003">
            <v>550</v>
          </cell>
          <cell r="K18003">
            <v>583</v>
          </cell>
          <cell r="L18003">
            <v>583</v>
          </cell>
          <cell r="M18003" t="str">
            <v>F</v>
          </cell>
          <cell r="N18003">
            <v>1</v>
          </cell>
        </row>
        <row r="18004">
          <cell r="G18004" t="str">
            <v>GR-2017/08-0040</v>
          </cell>
        </row>
        <row r="18004">
          <cell r="I18004" t="str">
            <v>F</v>
          </cell>
          <cell r="J18004">
            <v>9751.38</v>
          </cell>
          <cell r="K18004">
            <v>9751.38</v>
          </cell>
          <cell r="L18004">
            <v>29254.14</v>
          </cell>
          <cell r="M18004" t="str">
            <v>F</v>
          </cell>
          <cell r="N18004">
            <v>3</v>
          </cell>
        </row>
        <row r="18005">
          <cell r="I18005" t="str">
            <v>T</v>
          </cell>
          <cell r="J18005">
            <v>0</v>
          </cell>
          <cell r="K18005">
            <v>0</v>
          </cell>
          <cell r="L18005">
            <v>0</v>
          </cell>
          <cell r="M18005" t="str">
            <v>F</v>
          </cell>
          <cell r="N18005">
            <v>3</v>
          </cell>
        </row>
        <row r="18006">
          <cell r="I18006" t="str">
            <v>T</v>
          </cell>
          <cell r="J18006">
            <v>0</v>
          </cell>
          <cell r="K18006">
            <v>0</v>
          </cell>
          <cell r="L18006">
            <v>0</v>
          </cell>
          <cell r="M18006" t="str">
            <v>F</v>
          </cell>
          <cell r="N18006">
            <v>3</v>
          </cell>
        </row>
        <row r="18007">
          <cell r="G18007" t="str">
            <v>GR-2017/09-0050</v>
          </cell>
        </row>
        <row r="18007">
          <cell r="I18007" t="str">
            <v>F</v>
          </cell>
          <cell r="J18007">
            <v>2455.2</v>
          </cell>
          <cell r="K18007">
            <v>2455.2</v>
          </cell>
          <cell r="L18007">
            <v>7365.6</v>
          </cell>
          <cell r="M18007" t="str">
            <v>F</v>
          </cell>
          <cell r="N18007">
            <v>3</v>
          </cell>
        </row>
        <row r="18008">
          <cell r="G18008" t="str">
            <v>GR-2017/10-0008</v>
          </cell>
        </row>
        <row r="18008">
          <cell r="I18008" t="str">
            <v>F</v>
          </cell>
          <cell r="J18008">
            <v>4083</v>
          </cell>
          <cell r="K18008">
            <v>4327.98</v>
          </cell>
          <cell r="L18008">
            <v>4327.98</v>
          </cell>
          <cell r="M18008" t="str">
            <v>F</v>
          </cell>
          <cell r="N18008">
            <v>1</v>
          </cell>
        </row>
        <row r="18009">
          <cell r="I18009" t="str">
            <v>T</v>
          </cell>
          <cell r="J18009">
            <v>0</v>
          </cell>
          <cell r="K18009">
            <v>0</v>
          </cell>
          <cell r="L18009">
            <v>0</v>
          </cell>
          <cell r="M18009" t="str">
            <v>F</v>
          </cell>
          <cell r="N18009">
            <v>3</v>
          </cell>
        </row>
        <row r="18010">
          <cell r="I18010" t="str">
            <v>T</v>
          </cell>
          <cell r="J18010">
            <v>0</v>
          </cell>
          <cell r="K18010">
            <v>0</v>
          </cell>
          <cell r="L18010">
            <v>0</v>
          </cell>
          <cell r="M18010" t="str">
            <v>F</v>
          </cell>
          <cell r="N18010">
            <v>3</v>
          </cell>
        </row>
        <row r="18011">
          <cell r="G18011" t="str">
            <v>GR-2017/09-0052, GR-2017/08-0003, GR-2017/08-0015, XP-000029</v>
          </cell>
        </row>
        <row r="18011">
          <cell r="I18011" t="str">
            <v>F</v>
          </cell>
          <cell r="J18011">
            <v>2030</v>
          </cell>
          <cell r="K18011">
            <v>2030</v>
          </cell>
          <cell r="L18011">
            <v>6090</v>
          </cell>
          <cell r="M18011" t="str">
            <v>F</v>
          </cell>
          <cell r="N18011">
            <v>3</v>
          </cell>
        </row>
        <row r="18012">
          <cell r="G18012" t="str">
            <v>PO-2017/10-0100-SHIP</v>
          </cell>
        </row>
        <row r="18012">
          <cell r="I18012" t="str">
            <v>F</v>
          </cell>
          <cell r="J18012">
            <v>0</v>
          </cell>
          <cell r="K18012">
            <v>0</v>
          </cell>
          <cell r="L18012">
            <v>0</v>
          </cell>
          <cell r="M18012" t="str">
            <v>F</v>
          </cell>
          <cell r="N18012">
            <v>1</v>
          </cell>
        </row>
        <row r="18013">
          <cell r="F18013" t="str">
            <v>COURIER SERVICE TNT</v>
          </cell>
        </row>
        <row r="18013">
          <cell r="I18013" t="str">
            <v>T</v>
          </cell>
          <cell r="J18013">
            <v>0</v>
          </cell>
          <cell r="K18013">
            <v>0</v>
          </cell>
          <cell r="L18013">
            <v>0</v>
          </cell>
          <cell r="M18013" t="str">
            <v>F</v>
          </cell>
          <cell r="N18013">
            <v>3</v>
          </cell>
        </row>
        <row r="18014">
          <cell r="G18014" t="str">
            <v>GR-2017/06-0069</v>
          </cell>
        </row>
        <row r="18014">
          <cell r="I18014" t="str">
            <v>F</v>
          </cell>
          <cell r="J18014">
            <v>1270</v>
          </cell>
          <cell r="K18014">
            <v>1346.2</v>
          </cell>
          <cell r="L18014">
            <v>1346.2</v>
          </cell>
          <cell r="M18014" t="str">
            <v>T</v>
          </cell>
          <cell r="N18014">
            <v>1</v>
          </cell>
        </row>
        <row r="18015">
          <cell r="I18015" t="str">
            <v>T</v>
          </cell>
          <cell r="J18015">
            <v>0</v>
          </cell>
          <cell r="K18015">
            <v>0</v>
          </cell>
          <cell r="L18015">
            <v>0</v>
          </cell>
          <cell r="M18015" t="str">
            <v>F</v>
          </cell>
          <cell r="N18015">
            <v>3</v>
          </cell>
        </row>
        <row r="18016">
          <cell r="F18016" t="str">
            <v>NEW MODEL</v>
          </cell>
        </row>
        <row r="18016">
          <cell r="I18016" t="str">
            <v>T</v>
          </cell>
          <cell r="J18016">
            <v>0</v>
          </cell>
          <cell r="K18016">
            <v>0</v>
          </cell>
          <cell r="L18016">
            <v>0</v>
          </cell>
          <cell r="M18016" t="str">
            <v>F</v>
          </cell>
          <cell r="N18016">
            <v>3</v>
          </cell>
        </row>
        <row r="18017">
          <cell r="G18017" t="str">
            <v>GR-2017/09-0068</v>
          </cell>
        </row>
        <row r="18017">
          <cell r="I18017" t="str">
            <v>F</v>
          </cell>
          <cell r="J18017">
            <v>26301.5</v>
          </cell>
          <cell r="K18017">
            <v>27879.59</v>
          </cell>
          <cell r="L18017">
            <v>27879.59</v>
          </cell>
          <cell r="M18017" t="str">
            <v>F</v>
          </cell>
          <cell r="N18017">
            <v>1</v>
          </cell>
        </row>
        <row r="18018">
          <cell r="I18018" t="str">
            <v>T</v>
          </cell>
          <cell r="J18018">
            <v>0</v>
          </cell>
          <cell r="K18018">
            <v>0</v>
          </cell>
          <cell r="L18018">
            <v>0</v>
          </cell>
          <cell r="M18018" t="str">
            <v>F</v>
          </cell>
          <cell r="N18018">
            <v>3</v>
          </cell>
        </row>
        <row r="18019">
          <cell r="G18019" t="str">
            <v>GR-2017/06-0066</v>
          </cell>
        </row>
        <row r="18019">
          <cell r="I18019" t="str">
            <v>F</v>
          </cell>
          <cell r="J18019">
            <v>723.73</v>
          </cell>
          <cell r="K18019">
            <v>767.15</v>
          </cell>
          <cell r="L18019">
            <v>767.15</v>
          </cell>
          <cell r="M18019" t="str">
            <v>F</v>
          </cell>
          <cell r="N18019">
            <v>1</v>
          </cell>
        </row>
        <row r="18020">
          <cell r="G18020" t="str">
            <v>GR-2017/06-0069</v>
          </cell>
        </row>
        <row r="18020">
          <cell r="I18020" t="str">
            <v>F</v>
          </cell>
          <cell r="J18020">
            <v>556.98</v>
          </cell>
          <cell r="K18020">
            <v>590.4</v>
          </cell>
          <cell r="L18020">
            <v>590.4</v>
          </cell>
          <cell r="M18020" t="str">
            <v>T</v>
          </cell>
          <cell r="N18020">
            <v>1</v>
          </cell>
        </row>
        <row r="18021">
          <cell r="G18021" t="str">
            <v>GR-2017/08-0041, GR-2017/08-0066, GR-2017/08-0078, GR-2017/09-0046, GR-2017/08-0014, GR-2017/08-0068, GR-2017/07-0103, GR-2017/09-0042, GR-2017/08-0042, GR-2017/08-0071, GR-2017/09-0044, GR-2017/08-0067, GR-2017/08-0081, GR-2017/08-0079, GR-2017/08-0031, GR-2017/09-0035, GR-2017/09-0021, GR-2017/08-0074, XP-000026</v>
          </cell>
        </row>
        <row r="18021">
          <cell r="I18021" t="str">
            <v>F</v>
          </cell>
          <cell r="J18021">
            <v>76133.94</v>
          </cell>
          <cell r="K18021">
            <v>76133.94</v>
          </cell>
          <cell r="L18021">
            <v>228401.82</v>
          </cell>
          <cell r="M18021" t="str">
            <v>F</v>
          </cell>
          <cell r="N18021">
            <v>3</v>
          </cell>
        </row>
        <row r="18022">
          <cell r="G18022" t="str">
            <v>GR-2017/06-0065</v>
          </cell>
        </row>
        <row r="18022">
          <cell r="I18022" t="str">
            <v>F</v>
          </cell>
          <cell r="J18022">
            <v>541.16</v>
          </cell>
          <cell r="K18022">
            <v>573.63</v>
          </cell>
          <cell r="L18022">
            <v>573.63</v>
          </cell>
          <cell r="M18022" t="str">
            <v>T</v>
          </cell>
          <cell r="N18022">
            <v>1</v>
          </cell>
        </row>
        <row r="18023">
          <cell r="G18023" t="str">
            <v>GR-2017/06-0057</v>
          </cell>
        </row>
        <row r="18023">
          <cell r="I18023" t="str">
            <v>F</v>
          </cell>
          <cell r="J18023">
            <v>422.27</v>
          </cell>
          <cell r="K18023">
            <v>447.61</v>
          </cell>
          <cell r="L18023">
            <v>447.61</v>
          </cell>
          <cell r="M18023" t="str">
            <v>T</v>
          </cell>
          <cell r="N18023">
            <v>1</v>
          </cell>
        </row>
        <row r="18024">
          <cell r="F18024" t="str">
            <v>CAIU9677355</v>
          </cell>
          <cell r="G18024" t="str">
            <v>GR-2017/06-0060</v>
          </cell>
        </row>
        <row r="18024">
          <cell r="I18024" t="str">
            <v>F</v>
          </cell>
          <cell r="J18024">
            <v>113678.08</v>
          </cell>
          <cell r="K18024">
            <v>120498.76</v>
          </cell>
          <cell r="L18024">
            <v>120498.76</v>
          </cell>
          <cell r="M18024" t="str">
            <v>F</v>
          </cell>
          <cell r="N18024">
            <v>1</v>
          </cell>
        </row>
        <row r="18025">
          <cell r="F18025" t="str">
            <v>GESU6455660</v>
          </cell>
          <cell r="G18025" t="str">
            <v>GR-2017/06-0059</v>
          </cell>
        </row>
        <row r="18025">
          <cell r="I18025" t="str">
            <v>F</v>
          </cell>
          <cell r="J18025">
            <v>123939.76</v>
          </cell>
          <cell r="K18025">
            <v>131376.15</v>
          </cell>
          <cell r="L18025">
            <v>131376.15</v>
          </cell>
          <cell r="M18025" t="str">
            <v>F</v>
          </cell>
          <cell r="N18025">
            <v>1</v>
          </cell>
        </row>
        <row r="18026">
          <cell r="F18026" t="str">
            <v>TCNU5958390</v>
          </cell>
          <cell r="G18026" t="str">
            <v>GR-2017/06-0058</v>
          </cell>
        </row>
        <row r="18026">
          <cell r="I18026" t="str">
            <v>F</v>
          </cell>
          <cell r="J18026">
            <v>123939.76</v>
          </cell>
          <cell r="K18026">
            <v>131376.15</v>
          </cell>
          <cell r="L18026">
            <v>131376.15</v>
          </cell>
          <cell r="M18026" t="str">
            <v>F</v>
          </cell>
          <cell r="N18026">
            <v>1</v>
          </cell>
        </row>
        <row r="18027">
          <cell r="I18027" t="str">
            <v>T</v>
          </cell>
          <cell r="J18027">
            <v>0</v>
          </cell>
          <cell r="K18027">
            <v>0</v>
          </cell>
          <cell r="L18027">
            <v>0</v>
          </cell>
          <cell r="M18027" t="str">
            <v>F</v>
          </cell>
          <cell r="N18027">
            <v>3</v>
          </cell>
        </row>
        <row r="18028">
          <cell r="I18028" t="str">
            <v>T</v>
          </cell>
          <cell r="J18028">
            <v>0</v>
          </cell>
          <cell r="K18028">
            <v>0</v>
          </cell>
          <cell r="L18028">
            <v>0</v>
          </cell>
          <cell r="M18028" t="str">
            <v>F</v>
          </cell>
          <cell r="N18028">
            <v>3</v>
          </cell>
        </row>
        <row r="18029">
          <cell r="G18029" t="str">
            <v>GR-2017/09-0050</v>
          </cell>
        </row>
        <row r="18029">
          <cell r="I18029" t="str">
            <v>F</v>
          </cell>
          <cell r="J18029">
            <v>6906.4</v>
          </cell>
          <cell r="K18029">
            <v>6906.4</v>
          </cell>
          <cell r="L18029">
            <v>20719.2</v>
          </cell>
          <cell r="M18029" t="str">
            <v>F</v>
          </cell>
          <cell r="N18029">
            <v>3</v>
          </cell>
        </row>
        <row r="18030">
          <cell r="G18030" t="str">
            <v>GR-2017/06-0064</v>
          </cell>
        </row>
        <row r="18030">
          <cell r="I18030" t="str">
            <v>F</v>
          </cell>
          <cell r="J18030">
            <v>588.08</v>
          </cell>
          <cell r="K18030">
            <v>623.36</v>
          </cell>
          <cell r="L18030">
            <v>623.36</v>
          </cell>
          <cell r="M18030" t="str">
            <v>T</v>
          </cell>
          <cell r="N18030">
            <v>1</v>
          </cell>
        </row>
        <row r="18031">
          <cell r="G18031" t="str">
            <v>GR-2017/09-0050</v>
          </cell>
        </row>
        <row r="18031">
          <cell r="I18031" t="str">
            <v>F</v>
          </cell>
          <cell r="J18031">
            <v>6180</v>
          </cell>
          <cell r="K18031">
            <v>6180</v>
          </cell>
          <cell r="L18031">
            <v>18540</v>
          </cell>
          <cell r="M18031" t="str">
            <v>F</v>
          </cell>
          <cell r="N18031">
            <v>3</v>
          </cell>
        </row>
        <row r="18032">
          <cell r="I18032" t="str">
            <v>T</v>
          </cell>
          <cell r="J18032">
            <v>0</v>
          </cell>
          <cell r="K18032">
            <v>0</v>
          </cell>
          <cell r="L18032">
            <v>0</v>
          </cell>
          <cell r="M18032" t="str">
            <v>F</v>
          </cell>
          <cell r="N18032">
            <v>3</v>
          </cell>
        </row>
        <row r="18033">
          <cell r="G18033" t="str">
            <v>GR-2017/08-0014, GR-2017/08-0042, GR-2017/08-0071, XP-000026</v>
          </cell>
        </row>
        <row r="18033">
          <cell r="I18033" t="str">
            <v>F</v>
          </cell>
          <cell r="J18033">
            <v>2996</v>
          </cell>
          <cell r="K18033">
            <v>2996</v>
          </cell>
          <cell r="L18033">
            <v>8988</v>
          </cell>
          <cell r="M18033" t="str">
            <v>F</v>
          </cell>
          <cell r="N18033">
            <v>3</v>
          </cell>
        </row>
        <row r="18034">
          <cell r="I18034" t="str">
            <v>T</v>
          </cell>
          <cell r="J18034">
            <v>0</v>
          </cell>
          <cell r="K18034">
            <v>0</v>
          </cell>
          <cell r="L18034">
            <v>0</v>
          </cell>
          <cell r="M18034" t="str">
            <v>F</v>
          </cell>
          <cell r="N18034">
            <v>3</v>
          </cell>
        </row>
        <row r="18035">
          <cell r="G18035" t="str">
            <v>GR-2017/06-0055</v>
          </cell>
        </row>
        <row r="18035">
          <cell r="I18035" t="str">
            <v>F</v>
          </cell>
          <cell r="J18035">
            <v>242.52</v>
          </cell>
          <cell r="K18035">
            <v>257.07</v>
          </cell>
          <cell r="L18035">
            <v>257.07</v>
          </cell>
          <cell r="M18035" t="str">
            <v>T</v>
          </cell>
          <cell r="N18035">
            <v>1</v>
          </cell>
        </row>
        <row r="18036">
          <cell r="G18036" t="str">
            <v>GR-2017/10-0008</v>
          </cell>
        </row>
        <row r="18036">
          <cell r="I18036" t="str">
            <v>F</v>
          </cell>
          <cell r="J18036">
            <v>22950.56</v>
          </cell>
          <cell r="K18036">
            <v>24327.59</v>
          </cell>
          <cell r="L18036">
            <v>24327.59</v>
          </cell>
          <cell r="M18036" t="str">
            <v>F</v>
          </cell>
          <cell r="N18036">
            <v>1</v>
          </cell>
        </row>
        <row r="18037">
          <cell r="I18037" t="str">
            <v>T</v>
          </cell>
          <cell r="J18037">
            <v>4937.4</v>
          </cell>
          <cell r="K18037">
            <v>4937.4</v>
          </cell>
          <cell r="L18037">
            <v>14812.2</v>
          </cell>
          <cell r="M18037" t="str">
            <v>F</v>
          </cell>
          <cell r="N18037">
            <v>3</v>
          </cell>
        </row>
        <row r="18038">
          <cell r="G18038" t="str">
            <v>GR-2017/06-0064</v>
          </cell>
        </row>
        <row r="18038">
          <cell r="I18038" t="str">
            <v>F</v>
          </cell>
          <cell r="J18038">
            <v>49.48</v>
          </cell>
          <cell r="K18038">
            <v>52.45</v>
          </cell>
          <cell r="L18038">
            <v>52.45</v>
          </cell>
          <cell r="M18038" t="str">
            <v>T</v>
          </cell>
          <cell r="N18038">
            <v>1</v>
          </cell>
        </row>
        <row r="18039">
          <cell r="I18039" t="str">
            <v>T</v>
          </cell>
          <cell r="J18039">
            <v>0</v>
          </cell>
          <cell r="K18039">
            <v>0</v>
          </cell>
          <cell r="L18039">
            <v>0</v>
          </cell>
          <cell r="M18039" t="str">
            <v>F</v>
          </cell>
          <cell r="N18039">
            <v>3</v>
          </cell>
        </row>
        <row r="18040">
          <cell r="I18040" t="str">
            <v>T</v>
          </cell>
          <cell r="J18040">
            <v>0</v>
          </cell>
          <cell r="K18040">
            <v>0</v>
          </cell>
          <cell r="L18040">
            <v>0</v>
          </cell>
          <cell r="M18040" t="str">
            <v>F</v>
          </cell>
          <cell r="N18040">
            <v>3</v>
          </cell>
        </row>
        <row r="18041">
          <cell r="G18041" t="str">
            <v>GR-2017/06-0056</v>
          </cell>
        </row>
        <row r="18041">
          <cell r="I18041" t="str">
            <v>F</v>
          </cell>
          <cell r="J18041">
            <v>613.92</v>
          </cell>
          <cell r="K18041">
            <v>650.76</v>
          </cell>
          <cell r="L18041">
            <v>650.76</v>
          </cell>
          <cell r="M18041" t="str">
            <v>T</v>
          </cell>
          <cell r="N18041">
            <v>1</v>
          </cell>
        </row>
        <row r="18042">
          <cell r="G18042" t="str">
            <v>GR-2017/06-0055</v>
          </cell>
        </row>
        <row r="18042">
          <cell r="I18042" t="str">
            <v>F</v>
          </cell>
          <cell r="J18042">
            <v>174.75</v>
          </cell>
          <cell r="K18042">
            <v>185.23</v>
          </cell>
          <cell r="L18042">
            <v>185.23</v>
          </cell>
          <cell r="M18042" t="str">
            <v>T</v>
          </cell>
          <cell r="N18042">
            <v>1</v>
          </cell>
        </row>
        <row r="18043">
          <cell r="G18043" t="str">
            <v>GR-2017/06-0055</v>
          </cell>
        </row>
        <row r="18043">
          <cell r="I18043" t="str">
            <v>F</v>
          </cell>
          <cell r="J18043">
            <v>395.23</v>
          </cell>
          <cell r="K18043">
            <v>418.94</v>
          </cell>
          <cell r="L18043">
            <v>418.94</v>
          </cell>
          <cell r="M18043" t="str">
            <v>T</v>
          </cell>
          <cell r="N18043">
            <v>1</v>
          </cell>
        </row>
        <row r="18044">
          <cell r="G18044" t="str">
            <v>GR-2017/08-0042, GR-2017/08-0031</v>
          </cell>
        </row>
        <row r="18044">
          <cell r="I18044" t="str">
            <v>F</v>
          </cell>
          <cell r="J18044">
            <v>1393</v>
          </cell>
          <cell r="K18044">
            <v>1393</v>
          </cell>
          <cell r="L18044">
            <v>4179</v>
          </cell>
          <cell r="M18044" t="str">
            <v>F</v>
          </cell>
          <cell r="N18044">
            <v>3</v>
          </cell>
        </row>
        <row r="18045">
          <cell r="G18045" t="str">
            <v>GR-2017/06-0056</v>
          </cell>
        </row>
        <row r="18045">
          <cell r="I18045" t="str">
            <v>F</v>
          </cell>
          <cell r="J18045">
            <v>300.57</v>
          </cell>
          <cell r="K18045">
            <v>318.6</v>
          </cell>
          <cell r="L18045">
            <v>318.6</v>
          </cell>
          <cell r="M18045" t="str">
            <v>T</v>
          </cell>
          <cell r="N18045">
            <v>1</v>
          </cell>
        </row>
        <row r="18046">
          <cell r="F18046" t="str">
            <v>CCLU7110505</v>
          </cell>
          <cell r="G18046" t="str">
            <v>GR-2017/06-0049</v>
          </cell>
        </row>
        <row r="18046">
          <cell r="I18046" t="str">
            <v>F</v>
          </cell>
          <cell r="J18046">
            <v>220928.25</v>
          </cell>
          <cell r="K18046">
            <v>234183.95</v>
          </cell>
          <cell r="L18046">
            <v>234183.95</v>
          </cell>
          <cell r="M18046" t="str">
            <v>F</v>
          </cell>
          <cell r="N18046">
            <v>1</v>
          </cell>
        </row>
        <row r="18047">
          <cell r="G18047" t="str">
            <v>GR-2017/06-0044</v>
          </cell>
        </row>
        <row r="18047">
          <cell r="I18047" t="str">
            <v>F</v>
          </cell>
          <cell r="J18047">
            <v>228.42</v>
          </cell>
          <cell r="K18047">
            <v>242.12</v>
          </cell>
          <cell r="L18047">
            <v>242.12</v>
          </cell>
          <cell r="M18047" t="str">
            <v>T</v>
          </cell>
          <cell r="N18047">
            <v>1</v>
          </cell>
        </row>
        <row r="18048">
          <cell r="G18048" t="str">
            <v>GR-2017/06-0056</v>
          </cell>
        </row>
        <row r="18048">
          <cell r="I18048" t="str">
            <v>F</v>
          </cell>
          <cell r="J18048">
            <v>2190.75</v>
          </cell>
          <cell r="K18048">
            <v>2322.2</v>
          </cell>
          <cell r="L18048">
            <v>2322.2</v>
          </cell>
          <cell r="M18048" t="str">
            <v>T</v>
          </cell>
          <cell r="N18048">
            <v>1</v>
          </cell>
        </row>
        <row r="18049">
          <cell r="G18049" t="str">
            <v>GR-2017/06-0076</v>
          </cell>
        </row>
        <row r="18049">
          <cell r="I18049" t="str">
            <v>F</v>
          </cell>
          <cell r="J18049">
            <v>18</v>
          </cell>
          <cell r="K18049">
            <v>19.08</v>
          </cell>
          <cell r="L18049">
            <v>19.08</v>
          </cell>
          <cell r="M18049" t="str">
            <v>F</v>
          </cell>
          <cell r="N18049">
            <v>1</v>
          </cell>
        </row>
        <row r="18050">
          <cell r="F18050" t="str">
            <v>TGHU8834178</v>
          </cell>
          <cell r="G18050" t="str">
            <v>GR-2017/06-0063</v>
          </cell>
        </row>
        <row r="18050">
          <cell r="I18050" t="str">
            <v>F</v>
          </cell>
          <cell r="J18050">
            <v>8508</v>
          </cell>
          <cell r="K18050">
            <v>9018.48</v>
          </cell>
          <cell r="L18050">
            <v>9018.48</v>
          </cell>
          <cell r="M18050" t="str">
            <v>F</v>
          </cell>
          <cell r="N18050">
            <v>1</v>
          </cell>
        </row>
        <row r="18051">
          <cell r="F18051" t="str">
            <v>TGHU8834178</v>
          </cell>
          <cell r="G18051" t="str">
            <v>GR-2017/06-0062</v>
          </cell>
        </row>
        <row r="18051">
          <cell r="I18051" t="str">
            <v>F</v>
          </cell>
          <cell r="J18051">
            <v>45540.6</v>
          </cell>
          <cell r="K18051">
            <v>48273.04</v>
          </cell>
          <cell r="L18051">
            <v>48273.04</v>
          </cell>
          <cell r="M18051" t="str">
            <v>F</v>
          </cell>
          <cell r="N18051">
            <v>1</v>
          </cell>
        </row>
        <row r="18052">
          <cell r="F18052" t="str">
            <v>TGHU8834178</v>
          </cell>
          <cell r="G18052" t="str">
            <v>GR-2017/06-0061</v>
          </cell>
        </row>
        <row r="18052">
          <cell r="I18052" t="str">
            <v>F</v>
          </cell>
          <cell r="J18052">
            <v>70613.8</v>
          </cell>
          <cell r="K18052">
            <v>74850.63</v>
          </cell>
          <cell r="L18052">
            <v>74850.63</v>
          </cell>
          <cell r="M18052" t="str">
            <v>F</v>
          </cell>
          <cell r="N18052">
            <v>1</v>
          </cell>
        </row>
        <row r="18053">
          <cell r="G18053" t="str">
            <v>GR-2017/06-0045</v>
          </cell>
        </row>
        <row r="18053">
          <cell r="I18053" t="str">
            <v>F</v>
          </cell>
          <cell r="J18053">
            <v>50.15</v>
          </cell>
          <cell r="K18053">
            <v>53.16</v>
          </cell>
          <cell r="L18053">
            <v>53.16</v>
          </cell>
          <cell r="M18053" t="str">
            <v>T</v>
          </cell>
          <cell r="N18053">
            <v>1</v>
          </cell>
        </row>
        <row r="18054">
          <cell r="I18054" t="str">
            <v>T</v>
          </cell>
          <cell r="J18054">
            <v>0</v>
          </cell>
          <cell r="K18054">
            <v>0</v>
          </cell>
          <cell r="L18054">
            <v>0</v>
          </cell>
          <cell r="M18054" t="str">
            <v>F</v>
          </cell>
          <cell r="N18054">
            <v>3</v>
          </cell>
        </row>
        <row r="18055">
          <cell r="G18055" t="str">
            <v>GR-2017/06-0045</v>
          </cell>
        </row>
        <row r="18055">
          <cell r="I18055" t="str">
            <v>F</v>
          </cell>
          <cell r="J18055">
            <v>149.89</v>
          </cell>
          <cell r="K18055">
            <v>158.88</v>
          </cell>
          <cell r="L18055">
            <v>158.88</v>
          </cell>
          <cell r="M18055" t="str">
            <v>T</v>
          </cell>
          <cell r="N18055">
            <v>1</v>
          </cell>
        </row>
        <row r="18056">
          <cell r="I18056" t="str">
            <v>T</v>
          </cell>
          <cell r="J18056">
            <v>0</v>
          </cell>
          <cell r="K18056">
            <v>0</v>
          </cell>
          <cell r="L18056">
            <v>0</v>
          </cell>
          <cell r="M18056" t="str">
            <v>F</v>
          </cell>
          <cell r="N18056">
            <v>3</v>
          </cell>
        </row>
        <row r="18057">
          <cell r="G18057" t="str">
            <v>GR-2017/06-0045</v>
          </cell>
        </row>
        <row r="18057">
          <cell r="I18057" t="str">
            <v>F</v>
          </cell>
          <cell r="J18057">
            <v>461.13</v>
          </cell>
          <cell r="K18057">
            <v>488.8</v>
          </cell>
          <cell r="L18057">
            <v>488.8</v>
          </cell>
          <cell r="M18057" t="str">
            <v>T</v>
          </cell>
          <cell r="N18057">
            <v>1</v>
          </cell>
        </row>
        <row r="18058">
          <cell r="G18058" t="str">
            <v>PO-2017/10-0079-SHIP, PO-2017/11-0065-SHIP</v>
          </cell>
        </row>
        <row r="18058">
          <cell r="I18058" t="str">
            <v>F</v>
          </cell>
          <cell r="J18058">
            <v>0</v>
          </cell>
          <cell r="K18058">
            <v>0</v>
          </cell>
          <cell r="L18058">
            <v>0</v>
          </cell>
          <cell r="M18058" t="str">
            <v>F</v>
          </cell>
          <cell r="N18058">
            <v>1</v>
          </cell>
        </row>
        <row r="18059">
          <cell r="G18059" t="str">
            <v>GR-2017/06-0045</v>
          </cell>
        </row>
        <row r="18059">
          <cell r="I18059" t="str">
            <v>F</v>
          </cell>
          <cell r="J18059">
            <v>54.81</v>
          </cell>
          <cell r="K18059">
            <v>58.1</v>
          </cell>
          <cell r="L18059">
            <v>58.1</v>
          </cell>
          <cell r="M18059" t="str">
            <v>T</v>
          </cell>
          <cell r="N18059">
            <v>1</v>
          </cell>
        </row>
        <row r="18060">
          <cell r="G18060" t="str">
            <v>GR-2017/06-0045</v>
          </cell>
        </row>
        <row r="18060">
          <cell r="I18060" t="str">
            <v>F</v>
          </cell>
          <cell r="J18060">
            <v>19639.72</v>
          </cell>
          <cell r="K18060">
            <v>20818.1</v>
          </cell>
          <cell r="L18060">
            <v>20818.1</v>
          </cell>
          <cell r="M18060" t="str">
            <v>T</v>
          </cell>
          <cell r="N18060">
            <v>1</v>
          </cell>
        </row>
        <row r="18061">
          <cell r="G18061" t="str">
            <v>GR-2017/08-0042, GR-2017/08-0071, GR-2017/08-0014, XP-000026</v>
          </cell>
        </row>
        <row r="18061">
          <cell r="I18061" t="str">
            <v>F</v>
          </cell>
          <cell r="J18061">
            <v>4455</v>
          </cell>
          <cell r="K18061">
            <v>4455</v>
          </cell>
          <cell r="L18061">
            <v>13365</v>
          </cell>
          <cell r="M18061" t="str">
            <v>F</v>
          </cell>
          <cell r="N18061">
            <v>3</v>
          </cell>
        </row>
        <row r="18062">
          <cell r="G18062" t="str">
            <v>GR-2017/06-0045</v>
          </cell>
        </row>
        <row r="18062">
          <cell r="I18062" t="str">
            <v>F</v>
          </cell>
          <cell r="J18062">
            <v>360.91</v>
          </cell>
          <cell r="K18062">
            <v>382.56</v>
          </cell>
          <cell r="L18062">
            <v>382.56</v>
          </cell>
          <cell r="M18062" t="str">
            <v>T</v>
          </cell>
          <cell r="N18062">
            <v>1</v>
          </cell>
        </row>
        <row r="18063">
          <cell r="G18063" t="str">
            <v>GR-2017/06-0055</v>
          </cell>
        </row>
        <row r="18063">
          <cell r="I18063" t="str">
            <v>F</v>
          </cell>
          <cell r="J18063">
            <v>391.08</v>
          </cell>
          <cell r="K18063">
            <v>414.54</v>
          </cell>
          <cell r="L18063">
            <v>414.54</v>
          </cell>
          <cell r="M18063" t="str">
            <v>T</v>
          </cell>
          <cell r="N18063">
            <v>1</v>
          </cell>
        </row>
        <row r="18064">
          <cell r="G18064" t="str">
            <v>GR-2017/07-0056</v>
          </cell>
        </row>
        <row r="18064">
          <cell r="I18064" t="str">
            <v>F</v>
          </cell>
          <cell r="J18064">
            <v>912.5</v>
          </cell>
          <cell r="K18064">
            <v>912.5</v>
          </cell>
          <cell r="L18064">
            <v>2737.5</v>
          </cell>
          <cell r="M18064" t="str">
            <v>F</v>
          </cell>
          <cell r="N18064">
            <v>3</v>
          </cell>
        </row>
        <row r="18065">
          <cell r="I18065" t="str">
            <v>T</v>
          </cell>
          <cell r="J18065">
            <v>0</v>
          </cell>
          <cell r="K18065">
            <v>0</v>
          </cell>
          <cell r="L18065">
            <v>0</v>
          </cell>
          <cell r="M18065" t="str">
            <v>F</v>
          </cell>
          <cell r="N18065">
            <v>3</v>
          </cell>
        </row>
        <row r="18066">
          <cell r="G18066" t="str">
            <v>GR-2017/06-0033</v>
          </cell>
        </row>
        <row r="18066">
          <cell r="I18066" t="str">
            <v>F</v>
          </cell>
          <cell r="J18066">
            <v>3113.25</v>
          </cell>
          <cell r="K18066">
            <v>3300.05</v>
          </cell>
          <cell r="L18066">
            <v>3300.05</v>
          </cell>
          <cell r="M18066" t="str">
            <v>T</v>
          </cell>
          <cell r="N18066">
            <v>1</v>
          </cell>
        </row>
        <row r="18067">
          <cell r="G18067" t="str">
            <v>GR-2017/06-0045</v>
          </cell>
        </row>
        <row r="18067">
          <cell r="I18067" t="str">
            <v>F</v>
          </cell>
          <cell r="J18067">
            <v>4677.75</v>
          </cell>
          <cell r="K18067">
            <v>4958.42</v>
          </cell>
          <cell r="L18067">
            <v>4958.42</v>
          </cell>
          <cell r="M18067" t="str">
            <v>T</v>
          </cell>
          <cell r="N18067">
            <v>1</v>
          </cell>
        </row>
        <row r="18068">
          <cell r="I18068" t="str">
            <v>T</v>
          </cell>
          <cell r="J18068">
            <v>0</v>
          </cell>
          <cell r="K18068">
            <v>0</v>
          </cell>
          <cell r="L18068">
            <v>0</v>
          </cell>
          <cell r="M18068" t="str">
            <v>F</v>
          </cell>
          <cell r="N18068">
            <v>3</v>
          </cell>
        </row>
        <row r="18069">
          <cell r="G18069" t="str">
            <v>GR-2017/06-0030</v>
          </cell>
        </row>
        <row r="18069">
          <cell r="I18069" t="str">
            <v>F</v>
          </cell>
          <cell r="J18069">
            <v>355.58</v>
          </cell>
          <cell r="K18069">
            <v>376.91</v>
          </cell>
          <cell r="L18069">
            <v>376.91</v>
          </cell>
          <cell r="M18069" t="str">
            <v>T</v>
          </cell>
          <cell r="N18069">
            <v>1</v>
          </cell>
        </row>
        <row r="18070">
          <cell r="G18070" t="str">
            <v>GR-2017/06-0041</v>
          </cell>
        </row>
        <row r="18070">
          <cell r="I18070" t="str">
            <v>F</v>
          </cell>
          <cell r="J18070">
            <v>1470.01</v>
          </cell>
          <cell r="K18070">
            <v>1558.21</v>
          </cell>
          <cell r="L18070">
            <v>1558.21</v>
          </cell>
          <cell r="M18070" t="str">
            <v>T</v>
          </cell>
          <cell r="N18070">
            <v>1</v>
          </cell>
        </row>
        <row r="18071">
          <cell r="I18071" t="str">
            <v>T</v>
          </cell>
          <cell r="J18071">
            <v>0</v>
          </cell>
          <cell r="K18071">
            <v>0</v>
          </cell>
          <cell r="L18071">
            <v>0</v>
          </cell>
          <cell r="M18071" t="str">
            <v>F</v>
          </cell>
          <cell r="N18071">
            <v>3</v>
          </cell>
        </row>
        <row r="18072">
          <cell r="I18072" t="str">
            <v>T</v>
          </cell>
          <cell r="J18072">
            <v>0</v>
          </cell>
          <cell r="K18072">
            <v>0</v>
          </cell>
          <cell r="L18072">
            <v>0</v>
          </cell>
          <cell r="M18072" t="str">
            <v>F</v>
          </cell>
          <cell r="N18072">
            <v>3</v>
          </cell>
        </row>
        <row r="18073">
          <cell r="I18073" t="str">
            <v>T</v>
          </cell>
          <cell r="J18073">
            <v>0</v>
          </cell>
          <cell r="K18073">
            <v>0</v>
          </cell>
          <cell r="L18073">
            <v>0</v>
          </cell>
          <cell r="M18073" t="str">
            <v>F</v>
          </cell>
          <cell r="N18073">
            <v>3</v>
          </cell>
        </row>
        <row r="18074">
          <cell r="G18074" t="str">
            <v>GR-2017/06-0029</v>
          </cell>
        </row>
        <row r="18074">
          <cell r="I18074" t="str">
            <v>F</v>
          </cell>
          <cell r="J18074">
            <v>134.75</v>
          </cell>
          <cell r="K18074">
            <v>142.83</v>
          </cell>
          <cell r="L18074">
            <v>142.83</v>
          </cell>
          <cell r="M18074" t="str">
            <v>T</v>
          </cell>
          <cell r="N18074">
            <v>1</v>
          </cell>
        </row>
        <row r="18075">
          <cell r="I18075" t="str">
            <v>T</v>
          </cell>
          <cell r="J18075">
            <v>0</v>
          </cell>
          <cell r="K18075">
            <v>0</v>
          </cell>
          <cell r="L18075">
            <v>0</v>
          </cell>
          <cell r="M18075" t="str">
            <v>F</v>
          </cell>
          <cell r="N18075">
            <v>3</v>
          </cell>
        </row>
        <row r="18076">
          <cell r="G18076" t="str">
            <v>GR-2017/06-0029</v>
          </cell>
        </row>
        <row r="18076">
          <cell r="I18076" t="str">
            <v>F</v>
          </cell>
          <cell r="J18076">
            <v>273.87</v>
          </cell>
          <cell r="K18076">
            <v>290.3</v>
          </cell>
          <cell r="L18076">
            <v>290.3</v>
          </cell>
          <cell r="M18076" t="str">
            <v>T</v>
          </cell>
          <cell r="N18076">
            <v>1</v>
          </cell>
        </row>
        <row r="18077">
          <cell r="G18077" t="str">
            <v>GR-2017/06-0029</v>
          </cell>
        </row>
        <row r="18077">
          <cell r="I18077" t="str">
            <v>F</v>
          </cell>
          <cell r="J18077">
            <v>346.47</v>
          </cell>
          <cell r="K18077">
            <v>367.26</v>
          </cell>
          <cell r="L18077">
            <v>367.26</v>
          </cell>
          <cell r="M18077" t="str">
            <v>T</v>
          </cell>
          <cell r="N18077">
            <v>1</v>
          </cell>
        </row>
        <row r="18078">
          <cell r="I18078" t="str">
            <v>T</v>
          </cell>
          <cell r="J18078">
            <v>0</v>
          </cell>
          <cell r="K18078">
            <v>0</v>
          </cell>
          <cell r="L18078">
            <v>0</v>
          </cell>
          <cell r="M18078" t="str">
            <v>F</v>
          </cell>
          <cell r="N18078">
            <v>3</v>
          </cell>
        </row>
        <row r="18079">
          <cell r="G18079" t="str">
            <v>GR-2017/09-0052, GR-2017/10-0029, PO-2017/11-0015-SHIP</v>
          </cell>
        </row>
        <row r="18079">
          <cell r="I18079" t="str">
            <v>F</v>
          </cell>
          <cell r="J18079">
            <v>12972</v>
          </cell>
          <cell r="K18079">
            <v>12972</v>
          </cell>
          <cell r="L18079">
            <v>38916</v>
          </cell>
          <cell r="M18079" t="str">
            <v>F</v>
          </cell>
          <cell r="N18079">
            <v>3</v>
          </cell>
        </row>
        <row r="18080">
          <cell r="G18080" t="str">
            <v>GR-2017/06-0029</v>
          </cell>
        </row>
        <row r="18080">
          <cell r="I18080" t="str">
            <v>F</v>
          </cell>
          <cell r="J18080">
            <v>1491.72</v>
          </cell>
          <cell r="K18080">
            <v>1581.22</v>
          </cell>
          <cell r="L18080">
            <v>1581.22</v>
          </cell>
          <cell r="M18080" t="str">
            <v>T</v>
          </cell>
          <cell r="N18080">
            <v>1</v>
          </cell>
        </row>
        <row r="18081">
          <cell r="G18081" t="str">
            <v>GR-2017/06-0029</v>
          </cell>
        </row>
        <row r="18081">
          <cell r="I18081" t="str">
            <v>F</v>
          </cell>
          <cell r="J18081">
            <v>84.02</v>
          </cell>
          <cell r="K18081">
            <v>89.06</v>
          </cell>
          <cell r="L18081">
            <v>89.06</v>
          </cell>
          <cell r="M18081" t="str">
            <v>T</v>
          </cell>
          <cell r="N18081">
            <v>1</v>
          </cell>
        </row>
        <row r="18082">
          <cell r="G18082" t="str">
            <v>GR-2017/06-0021</v>
          </cell>
        </row>
        <row r="18082">
          <cell r="I18082" t="str">
            <v>F</v>
          </cell>
          <cell r="J18082">
            <v>1824.9</v>
          </cell>
          <cell r="K18082">
            <v>1934.39</v>
          </cell>
          <cell r="L18082">
            <v>1934.39</v>
          </cell>
          <cell r="M18082" t="str">
            <v>F</v>
          </cell>
          <cell r="N18082">
            <v>1</v>
          </cell>
        </row>
        <row r="18083">
          <cell r="I18083" t="str">
            <v>T</v>
          </cell>
          <cell r="J18083">
            <v>0</v>
          </cell>
          <cell r="K18083">
            <v>0</v>
          </cell>
          <cell r="L18083">
            <v>0</v>
          </cell>
          <cell r="M18083" t="str">
            <v>F</v>
          </cell>
          <cell r="N18083">
            <v>3</v>
          </cell>
        </row>
        <row r="18084">
          <cell r="G18084" t="str">
            <v>GR-2017/08-0085, SPO-2017/12-0066</v>
          </cell>
        </row>
        <row r="18084">
          <cell r="I18084" t="str">
            <v>F</v>
          </cell>
          <cell r="J18084">
            <v>16228</v>
          </cell>
          <cell r="K18084">
            <v>16228</v>
          </cell>
          <cell r="L18084">
            <v>48684</v>
          </cell>
          <cell r="M18084" t="str">
            <v>F</v>
          </cell>
          <cell r="N18084">
            <v>3</v>
          </cell>
        </row>
        <row r="18085">
          <cell r="G18085" t="str">
            <v>GR-2017/09-0052</v>
          </cell>
        </row>
        <row r="18085">
          <cell r="I18085" t="str">
            <v>F</v>
          </cell>
          <cell r="J18085">
            <v>3233.67</v>
          </cell>
          <cell r="K18085">
            <v>3233.67</v>
          </cell>
          <cell r="L18085">
            <v>9701.01</v>
          </cell>
          <cell r="M18085" t="str">
            <v>F</v>
          </cell>
          <cell r="N18085">
            <v>3</v>
          </cell>
        </row>
        <row r="18086">
          <cell r="I18086" t="str">
            <v>T</v>
          </cell>
          <cell r="J18086">
            <v>0</v>
          </cell>
          <cell r="K18086">
            <v>0</v>
          </cell>
          <cell r="L18086">
            <v>0</v>
          </cell>
          <cell r="M18086" t="str">
            <v>F</v>
          </cell>
          <cell r="N18086">
            <v>3</v>
          </cell>
        </row>
        <row r="18087">
          <cell r="I18087" t="str">
            <v>T</v>
          </cell>
          <cell r="J18087">
            <v>0</v>
          </cell>
          <cell r="K18087">
            <v>0</v>
          </cell>
          <cell r="L18087">
            <v>0</v>
          </cell>
          <cell r="M18087" t="str">
            <v>F</v>
          </cell>
          <cell r="N18087">
            <v>3</v>
          </cell>
        </row>
        <row r="18088">
          <cell r="I18088" t="str">
            <v>T</v>
          </cell>
          <cell r="J18088">
            <v>0</v>
          </cell>
          <cell r="K18088">
            <v>0</v>
          </cell>
          <cell r="L18088">
            <v>0</v>
          </cell>
          <cell r="M18088" t="str">
            <v>F</v>
          </cell>
          <cell r="N18088">
            <v>3</v>
          </cell>
        </row>
        <row r="18089">
          <cell r="I18089" t="str">
            <v>T</v>
          </cell>
          <cell r="J18089">
            <v>0</v>
          </cell>
          <cell r="K18089">
            <v>0</v>
          </cell>
          <cell r="L18089">
            <v>0</v>
          </cell>
          <cell r="M18089" t="str">
            <v>F</v>
          </cell>
          <cell r="N18089">
            <v>3</v>
          </cell>
        </row>
        <row r="18090">
          <cell r="I18090" t="str">
            <v>T</v>
          </cell>
          <cell r="J18090">
            <v>0</v>
          </cell>
          <cell r="K18090">
            <v>0</v>
          </cell>
          <cell r="L18090">
            <v>0</v>
          </cell>
          <cell r="M18090" t="str">
            <v>F</v>
          </cell>
          <cell r="N18090">
            <v>3</v>
          </cell>
        </row>
        <row r="18091">
          <cell r="I18091" t="str">
            <v>T</v>
          </cell>
          <cell r="J18091">
            <v>0</v>
          </cell>
          <cell r="K18091">
            <v>0</v>
          </cell>
          <cell r="L18091">
            <v>0</v>
          </cell>
          <cell r="M18091" t="str">
            <v>F</v>
          </cell>
          <cell r="N18091">
            <v>3</v>
          </cell>
        </row>
        <row r="18092">
          <cell r="G18092" t="str">
            <v>GR-2017/06-0022</v>
          </cell>
        </row>
        <row r="18092">
          <cell r="I18092" t="str">
            <v>F</v>
          </cell>
          <cell r="J18092">
            <v>236.42</v>
          </cell>
          <cell r="K18092">
            <v>250.6</v>
          </cell>
          <cell r="L18092">
            <v>250.6</v>
          </cell>
          <cell r="M18092" t="str">
            <v>T</v>
          </cell>
          <cell r="N18092">
            <v>1</v>
          </cell>
        </row>
        <row r="18093">
          <cell r="I18093" t="str">
            <v>T</v>
          </cell>
          <cell r="J18093">
            <v>0</v>
          </cell>
          <cell r="K18093">
            <v>0</v>
          </cell>
          <cell r="L18093">
            <v>0</v>
          </cell>
          <cell r="M18093" t="str">
            <v>F</v>
          </cell>
          <cell r="N18093">
            <v>3</v>
          </cell>
        </row>
        <row r="18094">
          <cell r="G18094" t="str">
            <v>201710-S0039-SHIP</v>
          </cell>
        </row>
        <row r="18094">
          <cell r="I18094" t="str">
            <v>F</v>
          </cell>
          <cell r="J18094">
            <v>11818.8</v>
          </cell>
          <cell r="K18094">
            <v>11818.8</v>
          </cell>
          <cell r="L18094">
            <v>35456.4</v>
          </cell>
          <cell r="M18094" t="str">
            <v>F</v>
          </cell>
          <cell r="N18094">
            <v>3</v>
          </cell>
        </row>
        <row r="18095">
          <cell r="G18095" t="str">
            <v>GR-2017/09-0050, 201710-S0041-SHIP, SPO-2017/12-0071, SPO-2017/12-0040</v>
          </cell>
        </row>
        <row r="18095">
          <cell r="I18095" t="str">
            <v>F</v>
          </cell>
          <cell r="J18095">
            <v>33050.9</v>
          </cell>
          <cell r="K18095">
            <v>33050.9</v>
          </cell>
          <cell r="L18095">
            <v>99152.7</v>
          </cell>
          <cell r="M18095" t="str">
            <v>F</v>
          </cell>
          <cell r="N18095">
            <v>3</v>
          </cell>
        </row>
        <row r="18096">
          <cell r="G18096" t="str">
            <v>GR-2017/10-0008, PO-2017/11-0064-SHIP</v>
          </cell>
        </row>
        <row r="18096">
          <cell r="I18096" t="str">
            <v>F</v>
          </cell>
          <cell r="J18096">
            <v>20112.3</v>
          </cell>
          <cell r="K18096">
            <v>21319.04</v>
          </cell>
          <cell r="L18096">
            <v>21319.04</v>
          </cell>
          <cell r="M18096" t="str">
            <v>F</v>
          </cell>
          <cell r="N18096">
            <v>1</v>
          </cell>
        </row>
        <row r="18097">
          <cell r="G18097" t="str">
            <v>201710-S0038-SHIP</v>
          </cell>
        </row>
        <row r="18097">
          <cell r="I18097" t="str">
            <v>F</v>
          </cell>
          <cell r="J18097">
            <v>1122.4</v>
          </cell>
          <cell r="K18097">
            <v>1189.74</v>
          </cell>
          <cell r="L18097">
            <v>1189.74</v>
          </cell>
          <cell r="M18097" t="str">
            <v>F</v>
          </cell>
          <cell r="N18097">
            <v>1</v>
          </cell>
        </row>
        <row r="18098">
          <cell r="G18098" t="str">
            <v>GR-2017/09-0070</v>
          </cell>
        </row>
        <row r="18098">
          <cell r="I18098" t="str">
            <v>F</v>
          </cell>
          <cell r="J18098">
            <v>1993.68</v>
          </cell>
          <cell r="K18098">
            <v>2113.3</v>
          </cell>
          <cell r="L18098">
            <v>2113.3</v>
          </cell>
          <cell r="M18098" t="str">
            <v>F</v>
          </cell>
          <cell r="N18098">
            <v>1</v>
          </cell>
        </row>
        <row r="18099">
          <cell r="I18099" t="str">
            <v>T</v>
          </cell>
          <cell r="J18099">
            <v>7069</v>
          </cell>
          <cell r="K18099">
            <v>7069</v>
          </cell>
          <cell r="L18099">
            <v>21207</v>
          </cell>
          <cell r="M18099" t="str">
            <v>F</v>
          </cell>
          <cell r="N18099">
            <v>3</v>
          </cell>
        </row>
        <row r="18100">
          <cell r="G18100" t="str">
            <v>GR-2017/06-0022</v>
          </cell>
        </row>
        <row r="18100">
          <cell r="I18100" t="str">
            <v>F</v>
          </cell>
          <cell r="J18100">
            <v>28.82</v>
          </cell>
          <cell r="K18100">
            <v>30.55</v>
          </cell>
          <cell r="L18100">
            <v>30.55</v>
          </cell>
          <cell r="M18100" t="str">
            <v>T</v>
          </cell>
          <cell r="N18100">
            <v>1</v>
          </cell>
        </row>
        <row r="18101">
          <cell r="G18101" t="str">
            <v>GR-2017/07-0056, GR-2017/08-0040</v>
          </cell>
        </row>
        <row r="18101">
          <cell r="I18101" t="str">
            <v>F</v>
          </cell>
          <cell r="J18101">
            <v>1816.2</v>
          </cell>
          <cell r="K18101">
            <v>1816.2</v>
          </cell>
          <cell r="L18101">
            <v>5448.6</v>
          </cell>
          <cell r="M18101" t="str">
            <v>F</v>
          </cell>
          <cell r="N18101">
            <v>3</v>
          </cell>
        </row>
        <row r="18102">
          <cell r="F18102" t="str">
            <v>SEGU4967169</v>
          </cell>
          <cell r="G18102" t="str">
            <v>GR-2017/06-0025</v>
          </cell>
        </row>
        <row r="18102">
          <cell r="I18102" t="str">
            <v>F</v>
          </cell>
          <cell r="J18102">
            <v>54698.25</v>
          </cell>
          <cell r="K18102">
            <v>57980.15</v>
          </cell>
          <cell r="L18102">
            <v>57980.15</v>
          </cell>
          <cell r="M18102" t="str">
            <v>F</v>
          </cell>
          <cell r="N18102">
            <v>1</v>
          </cell>
        </row>
        <row r="18103">
          <cell r="I18103" t="str">
            <v>T</v>
          </cell>
          <cell r="J18103">
            <v>0</v>
          </cell>
          <cell r="K18103">
            <v>0</v>
          </cell>
          <cell r="L18103">
            <v>0</v>
          </cell>
          <cell r="M18103" t="str">
            <v>F</v>
          </cell>
          <cell r="N18103">
            <v>3</v>
          </cell>
        </row>
        <row r="18104">
          <cell r="F18104" t="str">
            <v>TGHU8833905</v>
          </cell>
          <cell r="G18104" t="str">
            <v>GR-2017/06-0016</v>
          </cell>
        </row>
        <row r="18104">
          <cell r="I18104" t="str">
            <v>F</v>
          </cell>
          <cell r="J18104">
            <v>11958.3</v>
          </cell>
          <cell r="K18104">
            <v>12675.8</v>
          </cell>
          <cell r="L18104">
            <v>12675.8</v>
          </cell>
          <cell r="M18104" t="str">
            <v>F</v>
          </cell>
          <cell r="N18104">
            <v>1</v>
          </cell>
        </row>
        <row r="18105">
          <cell r="F18105" t="str">
            <v>TGHU8833905</v>
          </cell>
          <cell r="G18105" t="str">
            <v>GR-2017/06-0013</v>
          </cell>
        </row>
        <row r="18105">
          <cell r="I18105" t="str">
            <v>F</v>
          </cell>
          <cell r="J18105">
            <v>34939.34</v>
          </cell>
          <cell r="K18105">
            <v>37035.7</v>
          </cell>
          <cell r="L18105">
            <v>37035.7</v>
          </cell>
          <cell r="M18105" t="str">
            <v>F</v>
          </cell>
          <cell r="N18105">
            <v>1</v>
          </cell>
        </row>
        <row r="18106">
          <cell r="F18106" t="str">
            <v>TGHU8833905</v>
          </cell>
          <cell r="G18106" t="str">
            <v>GR-2017/06-0017</v>
          </cell>
        </row>
        <row r="18106">
          <cell r="I18106" t="str">
            <v>F</v>
          </cell>
          <cell r="J18106">
            <v>284910.72</v>
          </cell>
          <cell r="K18106">
            <v>302005.36</v>
          </cell>
          <cell r="L18106">
            <v>302005.36</v>
          </cell>
          <cell r="M18106" t="str">
            <v>F</v>
          </cell>
          <cell r="N18106">
            <v>1</v>
          </cell>
        </row>
        <row r="18107">
          <cell r="F18107" t="str">
            <v>TGHU8833905</v>
          </cell>
          <cell r="G18107" t="str">
            <v>GR-2017/06-0015</v>
          </cell>
        </row>
        <row r="18107">
          <cell r="I18107" t="str">
            <v>F</v>
          </cell>
          <cell r="J18107">
            <v>36050</v>
          </cell>
          <cell r="K18107">
            <v>38213</v>
          </cell>
          <cell r="L18107">
            <v>38213</v>
          </cell>
          <cell r="M18107" t="str">
            <v>F</v>
          </cell>
          <cell r="N18107">
            <v>1</v>
          </cell>
        </row>
        <row r="18108">
          <cell r="F18108" t="str">
            <v>TGHU8833905</v>
          </cell>
          <cell r="G18108" t="str">
            <v>GR-2017/06-0014</v>
          </cell>
        </row>
        <row r="18108">
          <cell r="I18108" t="str">
            <v>F</v>
          </cell>
          <cell r="J18108">
            <v>38270.7</v>
          </cell>
          <cell r="K18108">
            <v>40566.94</v>
          </cell>
          <cell r="L18108">
            <v>40566.94</v>
          </cell>
          <cell r="M18108" t="str">
            <v>F</v>
          </cell>
          <cell r="N18108">
            <v>1</v>
          </cell>
        </row>
        <row r="18109">
          <cell r="F18109" t="str">
            <v>TGHU8833905</v>
          </cell>
          <cell r="G18109" t="str">
            <v>GR-2017/06-0012</v>
          </cell>
        </row>
        <row r="18109">
          <cell r="I18109" t="str">
            <v>F</v>
          </cell>
          <cell r="J18109">
            <v>48818.4</v>
          </cell>
          <cell r="K18109">
            <v>51747.5</v>
          </cell>
          <cell r="L18109">
            <v>51747.5</v>
          </cell>
          <cell r="M18109" t="str">
            <v>F</v>
          </cell>
          <cell r="N18109">
            <v>1</v>
          </cell>
        </row>
        <row r="18110">
          <cell r="F18110" t="str">
            <v>TGHU8833905</v>
          </cell>
          <cell r="G18110" t="str">
            <v>GR-2017/06-0011</v>
          </cell>
        </row>
        <row r="18110">
          <cell r="I18110" t="str">
            <v>F</v>
          </cell>
          <cell r="J18110">
            <v>1710.3</v>
          </cell>
          <cell r="K18110">
            <v>1812.92</v>
          </cell>
          <cell r="L18110">
            <v>1812.92</v>
          </cell>
          <cell r="M18110" t="str">
            <v>F</v>
          </cell>
          <cell r="N18110">
            <v>1</v>
          </cell>
        </row>
        <row r="18111">
          <cell r="F18111" t="str">
            <v>TGHU8833905</v>
          </cell>
          <cell r="G18111" t="str">
            <v>GR-2017/06-0010</v>
          </cell>
        </row>
        <row r="18111">
          <cell r="I18111" t="str">
            <v>F</v>
          </cell>
          <cell r="J18111">
            <v>18817.6</v>
          </cell>
          <cell r="K18111">
            <v>19946.66</v>
          </cell>
          <cell r="L18111">
            <v>19946.66</v>
          </cell>
          <cell r="M18111" t="str">
            <v>F</v>
          </cell>
          <cell r="N18111">
            <v>1</v>
          </cell>
        </row>
        <row r="18112">
          <cell r="I18112" t="str">
            <v>T</v>
          </cell>
          <cell r="J18112">
            <v>0</v>
          </cell>
          <cell r="K18112">
            <v>0</v>
          </cell>
          <cell r="L18112">
            <v>0</v>
          </cell>
          <cell r="M18112" t="str">
            <v>F</v>
          </cell>
          <cell r="N18112">
            <v>3</v>
          </cell>
        </row>
        <row r="18113">
          <cell r="I18113" t="str">
            <v>T</v>
          </cell>
          <cell r="J18113">
            <v>0</v>
          </cell>
          <cell r="K18113">
            <v>0</v>
          </cell>
          <cell r="L18113">
            <v>0</v>
          </cell>
          <cell r="M18113" t="str">
            <v>F</v>
          </cell>
          <cell r="N18113">
            <v>3</v>
          </cell>
        </row>
        <row r="18114">
          <cell r="G18114" t="str">
            <v>201710-S0041-SHIP</v>
          </cell>
        </row>
        <row r="18114">
          <cell r="I18114" t="str">
            <v>F</v>
          </cell>
          <cell r="J18114">
            <v>2436</v>
          </cell>
          <cell r="K18114">
            <v>2582.16</v>
          </cell>
          <cell r="L18114">
            <v>2582.16</v>
          </cell>
          <cell r="M18114" t="str">
            <v>F</v>
          </cell>
          <cell r="N18114">
            <v>1</v>
          </cell>
        </row>
        <row r="18115">
          <cell r="G18115" t="str">
            <v>GR-2017/07-0067, GR-2017/09-0067, GR-2017/09-0041, GR-2017/07-0103, XP-000026</v>
          </cell>
        </row>
        <row r="18115">
          <cell r="I18115" t="str">
            <v>F</v>
          </cell>
          <cell r="J18115">
            <v>33429.89</v>
          </cell>
          <cell r="K18115">
            <v>33429.89</v>
          </cell>
          <cell r="L18115">
            <v>100289.67</v>
          </cell>
          <cell r="M18115" t="str">
            <v>F</v>
          </cell>
          <cell r="N18115">
            <v>3</v>
          </cell>
        </row>
        <row r="18116">
          <cell r="I18116" t="str">
            <v>T</v>
          </cell>
          <cell r="J18116">
            <v>0</v>
          </cell>
          <cell r="K18116">
            <v>0</v>
          </cell>
          <cell r="L18116">
            <v>0</v>
          </cell>
          <cell r="M18116" t="str">
            <v>F</v>
          </cell>
          <cell r="N18116">
            <v>3</v>
          </cell>
        </row>
        <row r="18117">
          <cell r="I18117" t="str">
            <v>T</v>
          </cell>
          <cell r="J18117">
            <v>0</v>
          </cell>
          <cell r="K18117">
            <v>0</v>
          </cell>
          <cell r="L18117">
            <v>0</v>
          </cell>
          <cell r="M18117" t="str">
            <v>F</v>
          </cell>
          <cell r="N18117">
            <v>3</v>
          </cell>
        </row>
        <row r="18118">
          <cell r="G18118" t="str">
            <v>GR-2017/06-0002</v>
          </cell>
        </row>
        <row r="18118">
          <cell r="I18118" t="str">
            <v>F</v>
          </cell>
          <cell r="J18118">
            <v>46.83</v>
          </cell>
          <cell r="K18118">
            <v>49.64</v>
          </cell>
          <cell r="L18118">
            <v>49.64</v>
          </cell>
          <cell r="M18118" t="str">
            <v>T</v>
          </cell>
          <cell r="N18118">
            <v>1</v>
          </cell>
        </row>
        <row r="18119">
          <cell r="G18119" t="str">
            <v>GR-2017/06-0009</v>
          </cell>
        </row>
        <row r="18119">
          <cell r="I18119" t="str">
            <v>F</v>
          </cell>
          <cell r="J18119">
            <v>252.17</v>
          </cell>
          <cell r="K18119">
            <v>267.3</v>
          </cell>
          <cell r="L18119">
            <v>267.3</v>
          </cell>
          <cell r="M18119" t="str">
            <v>T</v>
          </cell>
          <cell r="N18119">
            <v>1</v>
          </cell>
        </row>
        <row r="18120">
          <cell r="G18120" t="str">
            <v>GR-2017/06-0002</v>
          </cell>
        </row>
        <row r="18120">
          <cell r="I18120" t="str">
            <v>F</v>
          </cell>
          <cell r="J18120">
            <v>668.96</v>
          </cell>
          <cell r="K18120">
            <v>709.1</v>
          </cell>
          <cell r="L18120">
            <v>709.1</v>
          </cell>
          <cell r="M18120" t="str">
            <v>T</v>
          </cell>
          <cell r="N18120">
            <v>1</v>
          </cell>
        </row>
        <row r="18121">
          <cell r="G18121" t="str">
            <v>PO-2017/10-0100-SHIP</v>
          </cell>
        </row>
        <row r="18121">
          <cell r="I18121" t="str">
            <v>F</v>
          </cell>
          <cell r="J18121">
            <v>6466.6</v>
          </cell>
          <cell r="K18121">
            <v>6854.6</v>
          </cell>
          <cell r="L18121">
            <v>6854.6</v>
          </cell>
          <cell r="M18121" t="str">
            <v>F</v>
          </cell>
          <cell r="N18121">
            <v>1</v>
          </cell>
        </row>
        <row r="18122">
          <cell r="G18122" t="str">
            <v>GR-2017/06-0002</v>
          </cell>
        </row>
        <row r="18122">
          <cell r="I18122" t="str">
            <v>F</v>
          </cell>
          <cell r="J18122">
            <v>471.62</v>
          </cell>
          <cell r="K18122">
            <v>499.92</v>
          </cell>
          <cell r="L18122">
            <v>499.92</v>
          </cell>
          <cell r="M18122" t="str">
            <v>T</v>
          </cell>
          <cell r="N18122">
            <v>1</v>
          </cell>
        </row>
        <row r="18123">
          <cell r="I18123" t="str">
            <v>T</v>
          </cell>
          <cell r="J18123">
            <v>0</v>
          </cell>
          <cell r="K18123">
            <v>0</v>
          </cell>
          <cell r="L18123">
            <v>0</v>
          </cell>
          <cell r="M18123" t="str">
            <v>F</v>
          </cell>
          <cell r="N18123">
            <v>3</v>
          </cell>
        </row>
        <row r="18124">
          <cell r="I18124" t="str">
            <v>T</v>
          </cell>
          <cell r="J18124">
            <v>0</v>
          </cell>
          <cell r="K18124">
            <v>0</v>
          </cell>
          <cell r="L18124">
            <v>0</v>
          </cell>
          <cell r="M18124" t="str">
            <v>F</v>
          </cell>
          <cell r="N18124">
            <v>3</v>
          </cell>
        </row>
        <row r="18125">
          <cell r="G18125" t="str">
            <v>GR-2017/08-0086</v>
          </cell>
        </row>
        <row r="18125">
          <cell r="I18125" t="str">
            <v>F</v>
          </cell>
          <cell r="J18125">
            <v>14550</v>
          </cell>
          <cell r="K18125">
            <v>14550</v>
          </cell>
          <cell r="L18125">
            <v>43650</v>
          </cell>
          <cell r="M18125" t="str">
            <v>F</v>
          </cell>
          <cell r="N18125">
            <v>3</v>
          </cell>
        </row>
        <row r="18126">
          <cell r="F18126" t="str">
            <v>SEGU4967169</v>
          </cell>
          <cell r="G18126" t="str">
            <v>GR-2017/06-0020</v>
          </cell>
        </row>
        <row r="18126">
          <cell r="I18126" t="str">
            <v>F</v>
          </cell>
          <cell r="J18126">
            <v>30836.75</v>
          </cell>
          <cell r="K18126">
            <v>32686.96</v>
          </cell>
          <cell r="L18126">
            <v>32686.96</v>
          </cell>
          <cell r="M18126" t="str">
            <v>F</v>
          </cell>
          <cell r="N18126">
            <v>1</v>
          </cell>
        </row>
        <row r="18127">
          <cell r="G18127" t="str">
            <v>GR-2017/06-0005</v>
          </cell>
        </row>
        <row r="18127">
          <cell r="I18127" t="str">
            <v>F</v>
          </cell>
          <cell r="J18127">
            <v>15.63</v>
          </cell>
          <cell r="K18127">
            <v>16.57</v>
          </cell>
          <cell r="L18127">
            <v>16.57</v>
          </cell>
          <cell r="M18127" t="str">
            <v>T</v>
          </cell>
          <cell r="N18127">
            <v>1</v>
          </cell>
        </row>
        <row r="18128">
          <cell r="G18128" t="str">
            <v>GR-2017/06-0004</v>
          </cell>
        </row>
        <row r="18128">
          <cell r="I18128" t="str">
            <v>F</v>
          </cell>
          <cell r="J18128">
            <v>164.47</v>
          </cell>
          <cell r="K18128">
            <v>174.34</v>
          </cell>
          <cell r="L18128">
            <v>174.34</v>
          </cell>
          <cell r="M18128" t="str">
            <v>T</v>
          </cell>
          <cell r="N18128">
            <v>1</v>
          </cell>
        </row>
        <row r="18129">
          <cell r="G18129" t="str">
            <v>GR-2017/06-0068</v>
          </cell>
        </row>
        <row r="18129">
          <cell r="I18129" t="str">
            <v>F</v>
          </cell>
          <cell r="J18129">
            <v>30.9</v>
          </cell>
          <cell r="K18129">
            <v>30.9</v>
          </cell>
          <cell r="L18129">
            <v>92.7</v>
          </cell>
          <cell r="M18129" t="str">
            <v>F</v>
          </cell>
          <cell r="N18129">
            <v>3</v>
          </cell>
        </row>
        <row r="18130">
          <cell r="G18130" t="str">
            <v>GR-2017/05-0096</v>
          </cell>
        </row>
        <row r="18130">
          <cell r="I18130" t="str">
            <v>F</v>
          </cell>
          <cell r="J18130">
            <v>142</v>
          </cell>
          <cell r="K18130">
            <v>150.52</v>
          </cell>
          <cell r="L18130">
            <v>150.52</v>
          </cell>
          <cell r="M18130" t="str">
            <v>F</v>
          </cell>
          <cell r="N18130">
            <v>1</v>
          </cell>
        </row>
        <row r="18131">
          <cell r="I18131" t="str">
            <v>T</v>
          </cell>
          <cell r="J18131">
            <v>0</v>
          </cell>
          <cell r="K18131">
            <v>0</v>
          </cell>
          <cell r="L18131">
            <v>0</v>
          </cell>
          <cell r="M18131" t="str">
            <v>F</v>
          </cell>
          <cell r="N18131">
            <v>3</v>
          </cell>
        </row>
        <row r="18132">
          <cell r="I18132" t="str">
            <v>T</v>
          </cell>
          <cell r="J18132">
            <v>0</v>
          </cell>
          <cell r="K18132">
            <v>0</v>
          </cell>
          <cell r="L18132">
            <v>0</v>
          </cell>
          <cell r="M18132" t="str">
            <v>F</v>
          </cell>
          <cell r="N18132">
            <v>3</v>
          </cell>
        </row>
        <row r="18133">
          <cell r="I18133" t="str">
            <v>T</v>
          </cell>
          <cell r="J18133">
            <v>1364.51</v>
          </cell>
          <cell r="K18133">
            <v>1446.38</v>
          </cell>
          <cell r="L18133">
            <v>1446.38</v>
          </cell>
          <cell r="M18133" t="str">
            <v>F</v>
          </cell>
          <cell r="N18133">
            <v>1</v>
          </cell>
        </row>
        <row r="18134">
          <cell r="I18134" t="str">
            <v>T</v>
          </cell>
          <cell r="J18134">
            <v>0</v>
          </cell>
          <cell r="K18134">
            <v>0</v>
          </cell>
          <cell r="L18134">
            <v>0</v>
          </cell>
          <cell r="M18134" t="str">
            <v>F</v>
          </cell>
          <cell r="N18134">
            <v>3</v>
          </cell>
        </row>
        <row r="18135">
          <cell r="G18135" t="str">
            <v>GR-2017/06-0004</v>
          </cell>
        </row>
        <row r="18135">
          <cell r="I18135" t="str">
            <v>F</v>
          </cell>
          <cell r="J18135">
            <v>115</v>
          </cell>
          <cell r="K18135">
            <v>121.9</v>
          </cell>
          <cell r="L18135">
            <v>121.9</v>
          </cell>
          <cell r="M18135" t="str">
            <v>T</v>
          </cell>
          <cell r="N18135">
            <v>1</v>
          </cell>
        </row>
        <row r="18136">
          <cell r="G18136" t="str">
            <v>GR-2017/06-0003</v>
          </cell>
        </row>
        <row r="18136">
          <cell r="I18136" t="str">
            <v>F</v>
          </cell>
          <cell r="J18136">
            <v>77.11</v>
          </cell>
          <cell r="K18136">
            <v>81.74</v>
          </cell>
          <cell r="L18136">
            <v>81.74</v>
          </cell>
          <cell r="M18136" t="str">
            <v>T</v>
          </cell>
          <cell r="N18136">
            <v>1</v>
          </cell>
        </row>
        <row r="18137">
          <cell r="G18137" t="str">
            <v>GR-2017/07-0056</v>
          </cell>
        </row>
        <row r="18137">
          <cell r="I18137" t="str">
            <v>F</v>
          </cell>
          <cell r="J18137">
            <v>651</v>
          </cell>
          <cell r="K18137">
            <v>651</v>
          </cell>
          <cell r="L18137">
            <v>1953</v>
          </cell>
          <cell r="M18137" t="str">
            <v>F</v>
          </cell>
          <cell r="N18137">
            <v>3</v>
          </cell>
        </row>
        <row r="18138">
          <cell r="F18138" t="str">
            <v>OEM-ADEXE SYNTAIHUNG CHUANHUAT</v>
          </cell>
        </row>
        <row r="18138">
          <cell r="I18138" t="str">
            <v>T</v>
          </cell>
          <cell r="J18138">
            <v>20.7</v>
          </cell>
          <cell r="K18138">
            <v>20.7</v>
          </cell>
          <cell r="L18138">
            <v>62.1</v>
          </cell>
          <cell r="M18138" t="str">
            <v>F</v>
          </cell>
          <cell r="N18138">
            <v>3</v>
          </cell>
        </row>
        <row r="18139">
          <cell r="F18139" t="str">
            <v>OEM - ADEXE ,  SYNTAIHUNG</v>
          </cell>
        </row>
        <row r="18139">
          <cell r="I18139" t="str">
            <v>T</v>
          </cell>
          <cell r="J18139">
            <v>0</v>
          </cell>
          <cell r="K18139">
            <v>0</v>
          </cell>
          <cell r="L18139">
            <v>0</v>
          </cell>
          <cell r="M18139" t="str">
            <v>F</v>
          </cell>
          <cell r="N18139">
            <v>3</v>
          </cell>
        </row>
        <row r="18140">
          <cell r="F18140" t="str">
            <v>OEM - ADEXE ,  SYNTAIHUNG</v>
          </cell>
        </row>
        <row r="18140">
          <cell r="I18140" t="str">
            <v>T</v>
          </cell>
          <cell r="J18140">
            <v>0</v>
          </cell>
          <cell r="K18140">
            <v>0</v>
          </cell>
          <cell r="L18140">
            <v>0</v>
          </cell>
          <cell r="M18140" t="str">
            <v>F</v>
          </cell>
          <cell r="N18140">
            <v>3</v>
          </cell>
        </row>
        <row r="18141">
          <cell r="F18141" t="str">
            <v>OEM - ADEXE ,  SYNTAIHUNG</v>
          </cell>
        </row>
        <row r="18141">
          <cell r="I18141" t="str">
            <v>T</v>
          </cell>
          <cell r="J18141">
            <v>0</v>
          </cell>
          <cell r="K18141">
            <v>0</v>
          </cell>
          <cell r="L18141">
            <v>0</v>
          </cell>
          <cell r="M18141" t="str">
            <v>F</v>
          </cell>
          <cell r="N18141">
            <v>3</v>
          </cell>
        </row>
        <row r="18142">
          <cell r="F18142" t="str">
            <v>OEM - ADEXE ,  SYNTAIHUNG</v>
          </cell>
        </row>
        <row r="18142">
          <cell r="I18142" t="str">
            <v>T</v>
          </cell>
          <cell r="J18142">
            <v>0</v>
          </cell>
          <cell r="K18142">
            <v>0</v>
          </cell>
          <cell r="L18142">
            <v>0</v>
          </cell>
          <cell r="M18142" t="str">
            <v>F</v>
          </cell>
          <cell r="N18142">
            <v>3</v>
          </cell>
        </row>
        <row r="18143">
          <cell r="F18143" t="str">
            <v>OEM - ADEXE ,  SYNTAIHUNG</v>
          </cell>
        </row>
        <row r="18143">
          <cell r="I18143" t="str">
            <v>T</v>
          </cell>
          <cell r="J18143">
            <v>0</v>
          </cell>
          <cell r="K18143">
            <v>0</v>
          </cell>
          <cell r="L18143">
            <v>0</v>
          </cell>
          <cell r="M18143" t="str">
            <v>F</v>
          </cell>
          <cell r="N18143">
            <v>3</v>
          </cell>
        </row>
        <row r="18144">
          <cell r="F18144" t="str">
            <v>OEM - ADEXE ,  SYNTAIHUNG</v>
          </cell>
        </row>
        <row r="18144">
          <cell r="I18144" t="str">
            <v>T</v>
          </cell>
          <cell r="J18144">
            <v>0</v>
          </cell>
          <cell r="K18144">
            <v>0</v>
          </cell>
          <cell r="L18144">
            <v>0</v>
          </cell>
          <cell r="M18144" t="str">
            <v>F</v>
          </cell>
          <cell r="N18144">
            <v>3</v>
          </cell>
        </row>
        <row r="18145">
          <cell r="F18145" t="str">
            <v>OEM - ADEXE ,  SYNTAIHUNG</v>
          </cell>
        </row>
        <row r="18145">
          <cell r="I18145" t="str">
            <v>T</v>
          </cell>
          <cell r="J18145">
            <v>0</v>
          </cell>
          <cell r="K18145">
            <v>0</v>
          </cell>
          <cell r="L18145">
            <v>0</v>
          </cell>
          <cell r="M18145" t="str">
            <v>F</v>
          </cell>
          <cell r="N18145">
            <v>3</v>
          </cell>
        </row>
        <row r="18146">
          <cell r="F18146" t="str">
            <v>OEM - ADEXE ,  SYNTAIHUNG</v>
          </cell>
        </row>
        <row r="18146">
          <cell r="I18146" t="str">
            <v>T</v>
          </cell>
          <cell r="J18146">
            <v>0</v>
          </cell>
          <cell r="K18146">
            <v>0</v>
          </cell>
          <cell r="L18146">
            <v>0</v>
          </cell>
          <cell r="M18146" t="str">
            <v>F</v>
          </cell>
          <cell r="N18146">
            <v>3</v>
          </cell>
        </row>
        <row r="18147">
          <cell r="G18147" t="str">
            <v>GR-2017/05-0090</v>
          </cell>
        </row>
        <row r="18147">
          <cell r="I18147" t="str">
            <v>F</v>
          </cell>
          <cell r="J18147">
            <v>709.25</v>
          </cell>
          <cell r="K18147">
            <v>751.8</v>
          </cell>
          <cell r="L18147">
            <v>751.8</v>
          </cell>
          <cell r="M18147" t="str">
            <v>T</v>
          </cell>
          <cell r="N18147">
            <v>1</v>
          </cell>
        </row>
        <row r="18148">
          <cell r="G18148" t="str">
            <v>GR-2017/05-0090</v>
          </cell>
        </row>
        <row r="18148">
          <cell r="I18148" t="str">
            <v>F</v>
          </cell>
          <cell r="J18148">
            <v>48.64</v>
          </cell>
          <cell r="K18148">
            <v>51.56</v>
          </cell>
          <cell r="L18148">
            <v>51.56</v>
          </cell>
          <cell r="M18148" t="str">
            <v>T</v>
          </cell>
          <cell r="N18148">
            <v>1</v>
          </cell>
        </row>
        <row r="18149">
          <cell r="G18149" t="str">
            <v>GR-2017/05-0090</v>
          </cell>
        </row>
        <row r="18149">
          <cell r="I18149" t="str">
            <v>F</v>
          </cell>
          <cell r="J18149">
            <v>72.06</v>
          </cell>
          <cell r="K18149">
            <v>76.38</v>
          </cell>
          <cell r="L18149">
            <v>76.38</v>
          </cell>
          <cell r="M18149" t="str">
            <v>T</v>
          </cell>
          <cell r="N18149">
            <v>1</v>
          </cell>
        </row>
        <row r="18150">
          <cell r="I18150" t="str">
            <v>T</v>
          </cell>
          <cell r="J18150">
            <v>0</v>
          </cell>
          <cell r="K18150">
            <v>0</v>
          </cell>
          <cell r="L18150">
            <v>0</v>
          </cell>
          <cell r="M18150" t="str">
            <v>F</v>
          </cell>
          <cell r="N18150">
            <v>3</v>
          </cell>
        </row>
        <row r="18151">
          <cell r="I18151" t="str">
            <v>T</v>
          </cell>
          <cell r="J18151">
            <v>0</v>
          </cell>
          <cell r="K18151">
            <v>0</v>
          </cell>
          <cell r="L18151">
            <v>0</v>
          </cell>
          <cell r="M18151" t="str">
            <v>F</v>
          </cell>
          <cell r="N18151">
            <v>3</v>
          </cell>
        </row>
        <row r="18152">
          <cell r="G18152" t="str">
            <v>GR-2017/05-0087</v>
          </cell>
        </row>
        <row r="18152">
          <cell r="I18152" t="str">
            <v>F</v>
          </cell>
          <cell r="J18152">
            <v>1873.58</v>
          </cell>
          <cell r="K18152">
            <v>1986</v>
          </cell>
          <cell r="L18152">
            <v>1986</v>
          </cell>
          <cell r="M18152" t="str">
            <v>T</v>
          </cell>
          <cell r="N18152">
            <v>1</v>
          </cell>
        </row>
        <row r="18153">
          <cell r="I18153" t="str">
            <v>T</v>
          </cell>
          <cell r="J18153">
            <v>0</v>
          </cell>
          <cell r="K18153">
            <v>0</v>
          </cell>
          <cell r="L18153">
            <v>0</v>
          </cell>
          <cell r="M18153" t="str">
            <v>F</v>
          </cell>
          <cell r="N18153">
            <v>3</v>
          </cell>
        </row>
        <row r="18154">
          <cell r="I18154" t="str">
            <v>T</v>
          </cell>
          <cell r="J18154">
            <v>0</v>
          </cell>
          <cell r="K18154">
            <v>0</v>
          </cell>
          <cell r="L18154">
            <v>0</v>
          </cell>
          <cell r="M18154" t="str">
            <v>F</v>
          </cell>
          <cell r="N18154">
            <v>3</v>
          </cell>
        </row>
        <row r="18155">
          <cell r="G18155" t="str">
            <v>GR-2017/06-0003</v>
          </cell>
        </row>
        <row r="18155">
          <cell r="I18155" t="str">
            <v>F</v>
          </cell>
          <cell r="J18155">
            <v>8335.13</v>
          </cell>
          <cell r="K18155">
            <v>8835.24</v>
          </cell>
          <cell r="L18155">
            <v>8835.24</v>
          </cell>
          <cell r="M18155" t="str">
            <v>T</v>
          </cell>
          <cell r="N18155">
            <v>1</v>
          </cell>
        </row>
        <row r="18156">
          <cell r="G18156" t="str">
            <v>GR-2017/05-0087</v>
          </cell>
        </row>
        <row r="18156">
          <cell r="I18156" t="str">
            <v>F</v>
          </cell>
          <cell r="J18156">
            <v>1180.36</v>
          </cell>
          <cell r="K18156">
            <v>1251.18</v>
          </cell>
          <cell r="L18156">
            <v>1251.18</v>
          </cell>
          <cell r="M18156" t="str">
            <v>T</v>
          </cell>
          <cell r="N18156">
            <v>1</v>
          </cell>
        </row>
        <row r="18157">
          <cell r="G18157" t="str">
            <v>GR-2017/05-0087</v>
          </cell>
        </row>
        <row r="18157">
          <cell r="I18157" t="str">
            <v>F</v>
          </cell>
          <cell r="J18157">
            <v>94.57</v>
          </cell>
          <cell r="K18157">
            <v>100.24</v>
          </cell>
          <cell r="L18157">
            <v>100.24</v>
          </cell>
          <cell r="M18157" t="str">
            <v>T</v>
          </cell>
          <cell r="N18157">
            <v>1</v>
          </cell>
        </row>
        <row r="18158">
          <cell r="G18158" t="str">
            <v>GR-2017/05-0088</v>
          </cell>
        </row>
        <row r="18158">
          <cell r="I18158" t="str">
            <v>F</v>
          </cell>
          <cell r="J18158">
            <v>1606.32</v>
          </cell>
          <cell r="K18158">
            <v>1702.7</v>
          </cell>
          <cell r="L18158">
            <v>1702.7</v>
          </cell>
          <cell r="M18158" t="str">
            <v>T</v>
          </cell>
          <cell r="N18158">
            <v>1</v>
          </cell>
        </row>
        <row r="18159">
          <cell r="G18159" t="str">
            <v>GR-2017/05-0088</v>
          </cell>
        </row>
        <row r="18159">
          <cell r="I18159" t="str">
            <v>F</v>
          </cell>
          <cell r="J18159">
            <v>6554.13</v>
          </cell>
          <cell r="K18159">
            <v>6947.38</v>
          </cell>
          <cell r="L18159">
            <v>6947.38</v>
          </cell>
          <cell r="M18159" t="str">
            <v>T</v>
          </cell>
          <cell r="N18159">
            <v>1</v>
          </cell>
        </row>
        <row r="18160">
          <cell r="G18160" t="str">
            <v>GR-2017/05-0088</v>
          </cell>
        </row>
        <row r="18160">
          <cell r="I18160" t="str">
            <v>F</v>
          </cell>
          <cell r="J18160">
            <v>27.39</v>
          </cell>
          <cell r="K18160">
            <v>29.03</v>
          </cell>
          <cell r="L18160">
            <v>29.03</v>
          </cell>
          <cell r="M18160" t="str">
            <v>T</v>
          </cell>
          <cell r="N18160">
            <v>1</v>
          </cell>
        </row>
        <row r="18161">
          <cell r="I18161" t="str">
            <v>T</v>
          </cell>
          <cell r="J18161">
            <v>0</v>
          </cell>
          <cell r="K18161">
            <v>0</v>
          </cell>
          <cell r="L18161">
            <v>0</v>
          </cell>
          <cell r="M18161" t="str">
            <v>T</v>
          </cell>
          <cell r="N18161">
            <v>1</v>
          </cell>
        </row>
        <row r="18162">
          <cell r="G18162" t="str">
            <v>GR-2017/05-0078</v>
          </cell>
        </row>
        <row r="18162">
          <cell r="I18162" t="str">
            <v>F</v>
          </cell>
          <cell r="J18162">
            <v>417.22</v>
          </cell>
          <cell r="K18162">
            <v>442.25</v>
          </cell>
          <cell r="L18162">
            <v>442.25</v>
          </cell>
          <cell r="M18162" t="str">
            <v>T</v>
          </cell>
          <cell r="N18162">
            <v>1</v>
          </cell>
        </row>
        <row r="18163">
          <cell r="F18163" t="str">
            <v>CMAU 4041580</v>
          </cell>
          <cell r="G18163" t="str">
            <v>GR-2017/05-0091</v>
          </cell>
        </row>
        <row r="18163">
          <cell r="I18163" t="str">
            <v>F</v>
          </cell>
          <cell r="J18163">
            <v>127085.6</v>
          </cell>
          <cell r="K18163">
            <v>134710.74</v>
          </cell>
          <cell r="L18163">
            <v>134710.74</v>
          </cell>
          <cell r="M18163" t="str">
            <v>F</v>
          </cell>
          <cell r="N18163">
            <v>1</v>
          </cell>
        </row>
        <row r="18164">
          <cell r="I18164" t="str">
            <v>T</v>
          </cell>
          <cell r="J18164">
            <v>0</v>
          </cell>
          <cell r="K18164">
            <v>0</v>
          </cell>
          <cell r="L18164">
            <v>0</v>
          </cell>
          <cell r="M18164" t="str">
            <v>F</v>
          </cell>
          <cell r="N18164">
            <v>3</v>
          </cell>
        </row>
        <row r="18165">
          <cell r="G18165" t="str">
            <v>GR-2017/05-0076</v>
          </cell>
        </row>
        <row r="18165">
          <cell r="I18165" t="str">
            <v>F</v>
          </cell>
          <cell r="J18165">
            <v>4392.28</v>
          </cell>
          <cell r="K18165">
            <v>4655.82</v>
          </cell>
          <cell r="L18165">
            <v>4655.82</v>
          </cell>
          <cell r="M18165" t="str">
            <v>T</v>
          </cell>
          <cell r="N18165">
            <v>1</v>
          </cell>
        </row>
        <row r="18166">
          <cell r="G18166" t="str">
            <v>GR-2017/05-0076</v>
          </cell>
        </row>
        <row r="18166">
          <cell r="I18166" t="str">
            <v>F</v>
          </cell>
          <cell r="J18166">
            <v>3135.38</v>
          </cell>
          <cell r="K18166">
            <v>3323.5</v>
          </cell>
          <cell r="L18166">
            <v>3323.5</v>
          </cell>
          <cell r="M18166" t="str">
            <v>T</v>
          </cell>
          <cell r="N18166">
            <v>1</v>
          </cell>
        </row>
        <row r="18167">
          <cell r="I18167" t="str">
            <v>T</v>
          </cell>
          <cell r="J18167">
            <v>80</v>
          </cell>
          <cell r="K18167">
            <v>84.8</v>
          </cell>
          <cell r="L18167">
            <v>84.8</v>
          </cell>
          <cell r="M18167" t="str">
            <v>F</v>
          </cell>
          <cell r="N18167">
            <v>1</v>
          </cell>
        </row>
        <row r="18168">
          <cell r="G18168" t="str">
            <v>GR-2017/05-0076</v>
          </cell>
        </row>
        <row r="18168">
          <cell r="I18168" t="str">
            <v>F</v>
          </cell>
          <cell r="J18168">
            <v>87.88</v>
          </cell>
          <cell r="K18168">
            <v>93.15</v>
          </cell>
          <cell r="L18168">
            <v>93.15</v>
          </cell>
          <cell r="M18168" t="str">
            <v>T</v>
          </cell>
          <cell r="N18168">
            <v>1</v>
          </cell>
        </row>
        <row r="18169">
          <cell r="G18169" t="str">
            <v>GR-2017/05-0065</v>
          </cell>
        </row>
        <row r="18169">
          <cell r="I18169" t="str">
            <v>F</v>
          </cell>
          <cell r="J18169">
            <v>2098.15</v>
          </cell>
          <cell r="K18169">
            <v>2224.04</v>
          </cell>
          <cell r="L18169">
            <v>2224.04</v>
          </cell>
          <cell r="M18169" t="str">
            <v>T</v>
          </cell>
          <cell r="N18169">
            <v>1</v>
          </cell>
        </row>
        <row r="18170">
          <cell r="F18170" t="str">
            <v>CBHU 8982673</v>
          </cell>
          <cell r="G18170" t="str">
            <v>GR-2017/05-0073</v>
          </cell>
        </row>
        <row r="18170">
          <cell r="I18170" t="str">
            <v>F</v>
          </cell>
          <cell r="J18170">
            <v>3622.5</v>
          </cell>
          <cell r="K18170">
            <v>3839.85</v>
          </cell>
          <cell r="L18170">
            <v>3839.85</v>
          </cell>
          <cell r="M18170" t="str">
            <v>F</v>
          </cell>
          <cell r="N18170">
            <v>1</v>
          </cell>
        </row>
        <row r="18171">
          <cell r="F18171" t="str">
            <v>CBHU 8982673</v>
          </cell>
          <cell r="G18171" t="str">
            <v>GR-2017/05-0075</v>
          </cell>
        </row>
        <row r="18171">
          <cell r="I18171" t="str">
            <v>F</v>
          </cell>
          <cell r="J18171">
            <v>15526.5</v>
          </cell>
          <cell r="K18171">
            <v>16458.09</v>
          </cell>
          <cell r="L18171">
            <v>16458.09</v>
          </cell>
          <cell r="M18171" t="str">
            <v>F</v>
          </cell>
          <cell r="N18171">
            <v>1</v>
          </cell>
        </row>
        <row r="18172">
          <cell r="F18172" t="str">
            <v>CBHU 8982673</v>
          </cell>
          <cell r="G18172" t="str">
            <v>GR-2017/05-0072</v>
          </cell>
        </row>
        <row r="18172">
          <cell r="I18172" t="str">
            <v>F</v>
          </cell>
          <cell r="J18172">
            <v>32818.5</v>
          </cell>
          <cell r="K18172">
            <v>34787.61</v>
          </cell>
          <cell r="L18172">
            <v>34787.61</v>
          </cell>
          <cell r="M18172" t="str">
            <v>F</v>
          </cell>
          <cell r="N18172">
            <v>1</v>
          </cell>
        </row>
        <row r="18173">
          <cell r="F18173" t="str">
            <v>CBHU 8982673</v>
          </cell>
          <cell r="G18173" t="str">
            <v>GR-2017/05-0074</v>
          </cell>
        </row>
        <row r="18173">
          <cell r="I18173" t="str">
            <v>F</v>
          </cell>
          <cell r="J18173">
            <v>32369.75</v>
          </cell>
          <cell r="K18173">
            <v>34311.94</v>
          </cell>
          <cell r="L18173">
            <v>34311.94</v>
          </cell>
          <cell r="M18173" t="str">
            <v>F</v>
          </cell>
          <cell r="N18173">
            <v>1</v>
          </cell>
        </row>
        <row r="18174">
          <cell r="F18174" t="str">
            <v>APHU 6540867</v>
          </cell>
          <cell r="G18174" t="str">
            <v>GR-2017/05-0071</v>
          </cell>
        </row>
        <row r="18174">
          <cell r="I18174" t="str">
            <v>F</v>
          </cell>
          <cell r="J18174">
            <v>32596.45</v>
          </cell>
          <cell r="K18174">
            <v>34552.24</v>
          </cell>
          <cell r="L18174">
            <v>34552.24</v>
          </cell>
          <cell r="M18174" t="str">
            <v>F</v>
          </cell>
          <cell r="N18174">
            <v>1</v>
          </cell>
        </row>
        <row r="18175">
          <cell r="G18175" t="str">
            <v>GR-2017/06-0001</v>
          </cell>
        </row>
        <row r="18175">
          <cell r="I18175" t="str">
            <v>F</v>
          </cell>
          <cell r="J18175">
            <v>5500</v>
          </cell>
          <cell r="K18175">
            <v>5830</v>
          </cell>
          <cell r="L18175">
            <v>5830</v>
          </cell>
          <cell r="M18175" t="str">
            <v>F</v>
          </cell>
          <cell r="N18175">
            <v>1</v>
          </cell>
        </row>
        <row r="18176">
          <cell r="F18176" t="str">
            <v>CAIU 9188863</v>
          </cell>
          <cell r="G18176" t="str">
            <v>GR-2017/05-0093</v>
          </cell>
        </row>
        <row r="18176">
          <cell r="I18176" t="str">
            <v>F</v>
          </cell>
          <cell r="J18176">
            <v>178172.6</v>
          </cell>
          <cell r="K18176">
            <v>188862.96</v>
          </cell>
          <cell r="L18176">
            <v>188862.96</v>
          </cell>
          <cell r="M18176" t="str">
            <v>F</v>
          </cell>
          <cell r="N18176">
            <v>1</v>
          </cell>
        </row>
        <row r="18177">
          <cell r="F18177" t="str">
            <v>CAIU 9188863</v>
          </cell>
          <cell r="G18177" t="str">
            <v>GR-2017/05-0095</v>
          </cell>
        </row>
        <row r="18177">
          <cell r="I18177" t="str">
            <v>F</v>
          </cell>
          <cell r="J18177">
            <v>31175</v>
          </cell>
          <cell r="K18177">
            <v>33045.5</v>
          </cell>
          <cell r="L18177">
            <v>33045.5</v>
          </cell>
          <cell r="M18177" t="str">
            <v>F</v>
          </cell>
          <cell r="N18177">
            <v>1</v>
          </cell>
        </row>
        <row r="18178">
          <cell r="G18178" t="str">
            <v>GR-2017/05-0062</v>
          </cell>
        </row>
        <row r="18178">
          <cell r="I18178" t="str">
            <v>F</v>
          </cell>
          <cell r="J18178">
            <v>234.15</v>
          </cell>
          <cell r="K18178">
            <v>248.2</v>
          </cell>
          <cell r="L18178">
            <v>248.2</v>
          </cell>
          <cell r="M18178" t="str">
            <v>T</v>
          </cell>
          <cell r="N18178">
            <v>1</v>
          </cell>
        </row>
        <row r="18179">
          <cell r="F18179" t="str">
            <v>CAIU 9188863</v>
          </cell>
          <cell r="G18179" t="str">
            <v>GR-2017/05-0094</v>
          </cell>
        </row>
        <row r="18179">
          <cell r="I18179" t="str">
            <v>F</v>
          </cell>
          <cell r="J18179">
            <v>57180.47</v>
          </cell>
          <cell r="K18179">
            <v>60611.3</v>
          </cell>
          <cell r="L18179">
            <v>60611.3</v>
          </cell>
          <cell r="M18179" t="str">
            <v>F</v>
          </cell>
          <cell r="N18179">
            <v>1</v>
          </cell>
        </row>
        <row r="18180">
          <cell r="F18180" t="str">
            <v>CAIU 9188863</v>
          </cell>
          <cell r="G18180" t="str">
            <v>GR-2017/05-0092</v>
          </cell>
        </row>
        <row r="18180">
          <cell r="I18180" t="str">
            <v>F</v>
          </cell>
          <cell r="J18180">
            <v>129001.5</v>
          </cell>
          <cell r="K18180">
            <v>136741.59</v>
          </cell>
          <cell r="L18180">
            <v>136741.59</v>
          </cell>
          <cell r="M18180" t="str">
            <v>F</v>
          </cell>
          <cell r="N18180">
            <v>1</v>
          </cell>
        </row>
        <row r="18181">
          <cell r="I18181" t="str">
            <v>T</v>
          </cell>
          <cell r="J18181">
            <v>75.66</v>
          </cell>
          <cell r="K18181">
            <v>80.2</v>
          </cell>
          <cell r="L18181">
            <v>80.2</v>
          </cell>
          <cell r="M18181" t="str">
            <v>T</v>
          </cell>
          <cell r="N18181">
            <v>1</v>
          </cell>
        </row>
        <row r="18182">
          <cell r="F18182" t="str">
            <v>CAIU 8213200</v>
          </cell>
          <cell r="G18182" t="str">
            <v>GR-2017/05-0059</v>
          </cell>
        </row>
        <row r="18182">
          <cell r="I18182" t="str">
            <v>F</v>
          </cell>
          <cell r="J18182">
            <v>30067.5</v>
          </cell>
          <cell r="K18182">
            <v>31871.55</v>
          </cell>
          <cell r="L18182">
            <v>31871.55</v>
          </cell>
          <cell r="M18182" t="str">
            <v>F</v>
          </cell>
          <cell r="N18182">
            <v>1</v>
          </cell>
        </row>
        <row r="18183">
          <cell r="F18183" t="str">
            <v>CAIU 8213200</v>
          </cell>
          <cell r="G18183" t="str">
            <v>GR-2017/05-0069</v>
          </cell>
        </row>
        <row r="18183">
          <cell r="I18183" t="str">
            <v>F</v>
          </cell>
          <cell r="J18183">
            <v>144466.65</v>
          </cell>
          <cell r="K18183">
            <v>153134.65</v>
          </cell>
          <cell r="L18183">
            <v>153134.65</v>
          </cell>
          <cell r="M18183" t="str">
            <v>F</v>
          </cell>
          <cell r="N18183">
            <v>1</v>
          </cell>
        </row>
        <row r="18184">
          <cell r="F18184" t="str">
            <v>CAMBODIA / PDT</v>
          </cell>
          <cell r="G18184" t="str">
            <v>GR-2017/10-0029, XP-000029, XP-000031</v>
          </cell>
        </row>
        <row r="18184">
          <cell r="I18184" t="str">
            <v>F</v>
          </cell>
          <cell r="J18184">
            <v>2428.8</v>
          </cell>
          <cell r="K18184">
            <v>2428.8</v>
          </cell>
          <cell r="L18184">
            <v>7286.4</v>
          </cell>
          <cell r="M18184" t="str">
            <v>F</v>
          </cell>
          <cell r="N18184">
            <v>3</v>
          </cell>
        </row>
        <row r="18185">
          <cell r="F18185" t="str">
            <v>CAIU 8213200</v>
          </cell>
          <cell r="G18185" t="str">
            <v>GR-2017/05-0058</v>
          </cell>
        </row>
        <row r="18185">
          <cell r="I18185" t="str">
            <v>F</v>
          </cell>
          <cell r="J18185">
            <v>20284</v>
          </cell>
          <cell r="K18185">
            <v>21501.04</v>
          </cell>
          <cell r="L18185">
            <v>21501.04</v>
          </cell>
          <cell r="M18185" t="str">
            <v>F</v>
          </cell>
          <cell r="N18185">
            <v>1</v>
          </cell>
        </row>
        <row r="18186">
          <cell r="F18186" t="str">
            <v>CAIU 8213200</v>
          </cell>
          <cell r="G18186" t="str">
            <v>GR-2017/05-0068</v>
          </cell>
        </row>
        <row r="18186">
          <cell r="I18186" t="str">
            <v>F</v>
          </cell>
          <cell r="J18186">
            <v>59030.64</v>
          </cell>
          <cell r="K18186">
            <v>62572.48</v>
          </cell>
          <cell r="L18186">
            <v>62572.48</v>
          </cell>
          <cell r="M18186" t="str">
            <v>F</v>
          </cell>
          <cell r="N18186">
            <v>1</v>
          </cell>
        </row>
        <row r="18187">
          <cell r="F18187" t="str">
            <v>CAIU 8213200</v>
          </cell>
          <cell r="G18187" t="str">
            <v>GR-2017/05-0057</v>
          </cell>
        </row>
        <row r="18187">
          <cell r="I18187" t="str">
            <v>F</v>
          </cell>
          <cell r="J18187">
            <v>131288.2</v>
          </cell>
          <cell r="K18187">
            <v>139165.49</v>
          </cell>
          <cell r="L18187">
            <v>139165.49</v>
          </cell>
          <cell r="M18187" t="str">
            <v>F</v>
          </cell>
          <cell r="N18187">
            <v>1</v>
          </cell>
        </row>
        <row r="18188">
          <cell r="F18188" t="str">
            <v>CAIU 8213200</v>
          </cell>
          <cell r="G18188" t="str">
            <v>GR-2017/05-0056</v>
          </cell>
        </row>
        <row r="18188">
          <cell r="I18188" t="str">
            <v>F</v>
          </cell>
          <cell r="J18188">
            <v>124087.95</v>
          </cell>
          <cell r="K18188">
            <v>131533.23</v>
          </cell>
          <cell r="L18188">
            <v>131533.23</v>
          </cell>
          <cell r="M18188" t="str">
            <v>F</v>
          </cell>
          <cell r="N18188">
            <v>1</v>
          </cell>
        </row>
        <row r="18189">
          <cell r="F18189" t="str">
            <v>CAIU 8213200</v>
          </cell>
          <cell r="G18189" t="str">
            <v>GR-2017/05-0055</v>
          </cell>
        </row>
        <row r="18189">
          <cell r="I18189" t="str">
            <v>F</v>
          </cell>
          <cell r="J18189">
            <v>26223.4</v>
          </cell>
          <cell r="K18189">
            <v>27796.8</v>
          </cell>
          <cell r="L18189">
            <v>27796.8</v>
          </cell>
          <cell r="M18189" t="str">
            <v>F</v>
          </cell>
          <cell r="N18189">
            <v>1</v>
          </cell>
        </row>
        <row r="18190">
          <cell r="G18190" t="str">
            <v>GR-2017/05-0062</v>
          </cell>
        </row>
        <row r="18190">
          <cell r="I18190" t="str">
            <v>F</v>
          </cell>
          <cell r="J18190">
            <v>1102.83</v>
          </cell>
          <cell r="K18190">
            <v>1169</v>
          </cell>
          <cell r="L18190">
            <v>1169</v>
          </cell>
          <cell r="M18190" t="str">
            <v>T</v>
          </cell>
          <cell r="N18190">
            <v>1</v>
          </cell>
        </row>
        <row r="18191">
          <cell r="G18191" t="str">
            <v>GR-2017/09-0024, GR-2017/08-0048, XP-000027</v>
          </cell>
        </row>
        <row r="18191">
          <cell r="I18191" t="str">
            <v>F</v>
          </cell>
          <cell r="J18191">
            <v>2053.44</v>
          </cell>
          <cell r="K18191">
            <v>2053.44</v>
          </cell>
          <cell r="L18191">
            <v>6160.32</v>
          </cell>
          <cell r="M18191" t="str">
            <v>F</v>
          </cell>
          <cell r="N18191">
            <v>3</v>
          </cell>
        </row>
        <row r="18192">
          <cell r="G18192" t="str">
            <v>GR-2017/05-0077</v>
          </cell>
        </row>
        <row r="18192">
          <cell r="I18192" t="str">
            <v>F</v>
          </cell>
          <cell r="J18192">
            <v>34.58</v>
          </cell>
          <cell r="K18192">
            <v>36.66</v>
          </cell>
          <cell r="L18192">
            <v>36.66</v>
          </cell>
          <cell r="M18192" t="str">
            <v>T</v>
          </cell>
          <cell r="N18192">
            <v>1</v>
          </cell>
        </row>
        <row r="18193">
          <cell r="G18193" t="str">
            <v>GR-2017/05-0054</v>
          </cell>
        </row>
        <row r="18193">
          <cell r="I18193" t="str">
            <v>F</v>
          </cell>
          <cell r="J18193">
            <v>1372.19</v>
          </cell>
          <cell r="K18193">
            <v>1454.52</v>
          </cell>
          <cell r="L18193">
            <v>1454.52</v>
          </cell>
          <cell r="M18193" t="str">
            <v>T</v>
          </cell>
          <cell r="N18193">
            <v>1</v>
          </cell>
        </row>
        <row r="18194">
          <cell r="G18194" t="str">
            <v>GR-2017/05-0054</v>
          </cell>
        </row>
        <row r="18194">
          <cell r="I18194" t="str">
            <v>F</v>
          </cell>
          <cell r="J18194">
            <v>265.57</v>
          </cell>
          <cell r="K18194">
            <v>281.5</v>
          </cell>
          <cell r="L18194">
            <v>281.5</v>
          </cell>
          <cell r="M18194" t="str">
            <v>T</v>
          </cell>
          <cell r="N18194">
            <v>1</v>
          </cell>
        </row>
        <row r="18195">
          <cell r="I18195" t="str">
            <v>T</v>
          </cell>
          <cell r="J18195">
            <v>0</v>
          </cell>
          <cell r="K18195">
            <v>0</v>
          </cell>
          <cell r="L18195">
            <v>0</v>
          </cell>
          <cell r="M18195" t="str">
            <v>F</v>
          </cell>
          <cell r="N18195">
            <v>3</v>
          </cell>
        </row>
        <row r="18196">
          <cell r="G18196" t="str">
            <v>GR-2017/05-0054</v>
          </cell>
        </row>
        <row r="18196">
          <cell r="I18196" t="str">
            <v>F</v>
          </cell>
          <cell r="J18196">
            <v>3248.39</v>
          </cell>
          <cell r="K18196">
            <v>3443.29</v>
          </cell>
          <cell r="L18196">
            <v>3443.29</v>
          </cell>
          <cell r="M18196" t="str">
            <v>T</v>
          </cell>
          <cell r="N18196">
            <v>1</v>
          </cell>
        </row>
        <row r="18197">
          <cell r="G18197" t="str">
            <v>GR-2017/05-0049</v>
          </cell>
        </row>
        <row r="18197">
          <cell r="I18197" t="str">
            <v>F</v>
          </cell>
          <cell r="J18197">
            <v>219.6</v>
          </cell>
          <cell r="K18197">
            <v>232.78</v>
          </cell>
          <cell r="L18197">
            <v>232.78</v>
          </cell>
          <cell r="M18197" t="str">
            <v>F</v>
          </cell>
          <cell r="N18197">
            <v>1</v>
          </cell>
        </row>
        <row r="18198">
          <cell r="I18198" t="str">
            <v>T</v>
          </cell>
          <cell r="J18198">
            <v>0</v>
          </cell>
          <cell r="K18198">
            <v>0</v>
          </cell>
          <cell r="L18198">
            <v>0</v>
          </cell>
          <cell r="M18198" t="str">
            <v>F</v>
          </cell>
          <cell r="N18198">
            <v>3</v>
          </cell>
        </row>
        <row r="18199">
          <cell r="G18199" t="str">
            <v>GR-2017/07-0081, GR-2017/08-0053, GR-2017/07-0077, GR-2017/10-0001, XP-000026</v>
          </cell>
        </row>
        <row r="18199">
          <cell r="I18199" t="str">
            <v>F</v>
          </cell>
          <cell r="J18199">
            <v>11758.34</v>
          </cell>
          <cell r="K18199">
            <v>11758.34</v>
          </cell>
          <cell r="L18199">
            <v>35275.02</v>
          </cell>
          <cell r="M18199" t="str">
            <v>F</v>
          </cell>
          <cell r="N18199">
            <v>3</v>
          </cell>
        </row>
        <row r="18200">
          <cell r="G18200" t="str">
            <v>GR-2017/05-0040</v>
          </cell>
        </row>
        <row r="18200">
          <cell r="I18200" t="str">
            <v>F</v>
          </cell>
          <cell r="J18200">
            <v>1158.35</v>
          </cell>
          <cell r="K18200">
            <v>1227.85</v>
          </cell>
          <cell r="L18200">
            <v>1227.85</v>
          </cell>
          <cell r="M18200" t="str">
            <v>T</v>
          </cell>
          <cell r="N18200">
            <v>1</v>
          </cell>
        </row>
        <row r="18201">
          <cell r="I18201" t="str">
            <v>T</v>
          </cell>
          <cell r="J18201">
            <v>0</v>
          </cell>
          <cell r="K18201">
            <v>0</v>
          </cell>
          <cell r="L18201">
            <v>0</v>
          </cell>
          <cell r="M18201" t="str">
            <v>F</v>
          </cell>
          <cell r="N18201">
            <v>3</v>
          </cell>
        </row>
        <row r="18202">
          <cell r="G18202" t="str">
            <v>PO-2017/11-0038-SHIP</v>
          </cell>
        </row>
        <row r="18202">
          <cell r="I18202" t="str">
            <v>F</v>
          </cell>
          <cell r="J18202">
            <v>0</v>
          </cell>
          <cell r="K18202">
            <v>0</v>
          </cell>
          <cell r="L18202">
            <v>0</v>
          </cell>
          <cell r="M18202" t="str">
            <v>F</v>
          </cell>
          <cell r="N18202">
            <v>3</v>
          </cell>
        </row>
        <row r="18203">
          <cell r="I18203" t="str">
            <v>T</v>
          </cell>
          <cell r="J18203">
            <v>0</v>
          </cell>
          <cell r="K18203">
            <v>0</v>
          </cell>
          <cell r="L18203">
            <v>0</v>
          </cell>
          <cell r="M18203" t="str">
            <v>F</v>
          </cell>
          <cell r="N18203">
            <v>3</v>
          </cell>
        </row>
        <row r="18204">
          <cell r="I18204" t="str">
            <v>T</v>
          </cell>
          <cell r="J18204">
            <v>0</v>
          </cell>
          <cell r="K18204">
            <v>0</v>
          </cell>
          <cell r="L18204">
            <v>0</v>
          </cell>
          <cell r="M18204" t="str">
            <v>F</v>
          </cell>
          <cell r="N18204">
            <v>3</v>
          </cell>
        </row>
        <row r="18205">
          <cell r="I18205" t="str">
            <v>T</v>
          </cell>
          <cell r="J18205">
            <v>0</v>
          </cell>
          <cell r="K18205">
            <v>0</v>
          </cell>
          <cell r="L18205">
            <v>0</v>
          </cell>
          <cell r="M18205" t="str">
            <v>F</v>
          </cell>
          <cell r="N18205">
            <v>3</v>
          </cell>
        </row>
        <row r="18206">
          <cell r="I18206" t="str">
            <v>T</v>
          </cell>
          <cell r="J18206">
            <v>0</v>
          </cell>
          <cell r="K18206">
            <v>0</v>
          </cell>
          <cell r="L18206">
            <v>0</v>
          </cell>
          <cell r="M18206" t="str">
            <v>F</v>
          </cell>
          <cell r="N18206">
            <v>3</v>
          </cell>
        </row>
        <row r="18207">
          <cell r="G18207" t="str">
            <v>GR-2017/05-0054</v>
          </cell>
        </row>
        <row r="18207">
          <cell r="I18207" t="str">
            <v>F</v>
          </cell>
          <cell r="J18207">
            <v>121.06</v>
          </cell>
          <cell r="K18207">
            <v>128.32</v>
          </cell>
          <cell r="L18207">
            <v>128.32</v>
          </cell>
          <cell r="M18207" t="str">
            <v>T</v>
          </cell>
          <cell r="N18207">
            <v>1</v>
          </cell>
        </row>
        <row r="18208">
          <cell r="I18208" t="str">
            <v>T</v>
          </cell>
          <cell r="J18208">
            <v>0</v>
          </cell>
          <cell r="K18208">
            <v>0</v>
          </cell>
          <cell r="L18208">
            <v>0</v>
          </cell>
          <cell r="M18208" t="str">
            <v>F</v>
          </cell>
          <cell r="N18208">
            <v>3</v>
          </cell>
        </row>
        <row r="18209">
          <cell r="I18209" t="str">
            <v>T</v>
          </cell>
          <cell r="J18209">
            <v>0</v>
          </cell>
          <cell r="K18209">
            <v>0</v>
          </cell>
          <cell r="L18209">
            <v>0</v>
          </cell>
          <cell r="M18209" t="str">
            <v>F</v>
          </cell>
          <cell r="N18209">
            <v>3</v>
          </cell>
        </row>
        <row r="18210">
          <cell r="F18210" t="str">
            <v>CBHU 5531399</v>
          </cell>
          <cell r="G18210" t="str">
            <v>GR-2017/05-0051</v>
          </cell>
        </row>
        <row r="18210">
          <cell r="I18210" t="str">
            <v>F</v>
          </cell>
          <cell r="J18210">
            <v>245354.06</v>
          </cell>
          <cell r="K18210">
            <v>260075.3</v>
          </cell>
          <cell r="L18210">
            <v>260075.3</v>
          </cell>
          <cell r="M18210" t="str">
            <v>F</v>
          </cell>
          <cell r="N18210">
            <v>1</v>
          </cell>
        </row>
        <row r="18211">
          <cell r="F18211" t="str">
            <v>CMAU 5699873(MBS TOOL)</v>
          </cell>
          <cell r="G18211" t="str">
            <v>GR-2017/05-0048</v>
          </cell>
        </row>
        <row r="18211">
          <cell r="I18211" t="str">
            <v>F</v>
          </cell>
          <cell r="J18211">
            <v>86112.27</v>
          </cell>
          <cell r="K18211">
            <v>91279.01</v>
          </cell>
          <cell r="L18211">
            <v>91279.01</v>
          </cell>
          <cell r="M18211" t="str">
            <v>T</v>
          </cell>
          <cell r="N18211">
            <v>1</v>
          </cell>
        </row>
        <row r="18212">
          <cell r="I18212" t="str">
            <v>T</v>
          </cell>
          <cell r="J18212">
            <v>0</v>
          </cell>
          <cell r="K18212">
            <v>0</v>
          </cell>
          <cell r="L18212">
            <v>0</v>
          </cell>
          <cell r="M18212" t="str">
            <v>F</v>
          </cell>
          <cell r="N18212">
            <v>3</v>
          </cell>
        </row>
        <row r="18213">
          <cell r="G18213" t="str">
            <v>GR-2017/05-0063</v>
          </cell>
        </row>
        <row r="18213">
          <cell r="I18213" t="str">
            <v>F</v>
          </cell>
          <cell r="J18213">
            <v>566.47</v>
          </cell>
          <cell r="K18213">
            <v>600.46</v>
          </cell>
          <cell r="L18213">
            <v>600.46</v>
          </cell>
          <cell r="M18213" t="str">
            <v>T</v>
          </cell>
          <cell r="N18213">
            <v>1</v>
          </cell>
        </row>
        <row r="18214">
          <cell r="G18214" t="str">
            <v>GR-2017/05-0064</v>
          </cell>
        </row>
        <row r="18214">
          <cell r="I18214" t="str">
            <v>F</v>
          </cell>
          <cell r="J18214">
            <v>536.86</v>
          </cell>
          <cell r="K18214">
            <v>569.07</v>
          </cell>
          <cell r="L18214">
            <v>569.07</v>
          </cell>
          <cell r="M18214" t="str">
            <v>T</v>
          </cell>
          <cell r="N18214">
            <v>1</v>
          </cell>
        </row>
        <row r="18215">
          <cell r="G18215" t="str">
            <v>GR-2017/05-0089</v>
          </cell>
        </row>
        <row r="18215">
          <cell r="I18215" t="str">
            <v>F</v>
          </cell>
          <cell r="J18215">
            <v>883.57</v>
          </cell>
          <cell r="K18215">
            <v>936.58</v>
          </cell>
          <cell r="L18215">
            <v>936.58</v>
          </cell>
          <cell r="M18215" t="str">
            <v>T</v>
          </cell>
          <cell r="N18215">
            <v>1</v>
          </cell>
        </row>
        <row r="18216">
          <cell r="G18216" t="str">
            <v>GR-2017/05-0061</v>
          </cell>
        </row>
        <row r="18216">
          <cell r="I18216" t="str">
            <v>F</v>
          </cell>
          <cell r="J18216">
            <v>1317.17</v>
          </cell>
          <cell r="K18216">
            <v>1396.2</v>
          </cell>
          <cell r="L18216">
            <v>1396.2</v>
          </cell>
          <cell r="M18216" t="str">
            <v>T</v>
          </cell>
          <cell r="N18216">
            <v>1</v>
          </cell>
        </row>
        <row r="18217">
          <cell r="G18217" t="str">
            <v>GR-2017/05-0060</v>
          </cell>
        </row>
        <row r="18217">
          <cell r="I18217" t="str">
            <v>F</v>
          </cell>
          <cell r="J18217">
            <v>1522.84</v>
          </cell>
          <cell r="K18217">
            <v>1614.21</v>
          </cell>
          <cell r="L18217">
            <v>1614.21</v>
          </cell>
          <cell r="M18217" t="str">
            <v>T</v>
          </cell>
          <cell r="N18217">
            <v>1</v>
          </cell>
        </row>
        <row r="18218">
          <cell r="G18218" t="str">
            <v>GR-2017/05-0029</v>
          </cell>
        </row>
        <row r="18218">
          <cell r="I18218" t="str">
            <v>F</v>
          </cell>
          <cell r="J18218">
            <v>1817.99</v>
          </cell>
          <cell r="K18218">
            <v>1927.07</v>
          </cell>
          <cell r="L18218">
            <v>1927.07</v>
          </cell>
          <cell r="M18218" t="str">
            <v>T</v>
          </cell>
          <cell r="N18218">
            <v>1</v>
          </cell>
        </row>
        <row r="18219">
          <cell r="G18219" t="str">
            <v>GR-2017/05-0030</v>
          </cell>
        </row>
        <row r="18219">
          <cell r="I18219" t="str">
            <v>F</v>
          </cell>
          <cell r="J18219">
            <v>717.67</v>
          </cell>
          <cell r="K18219">
            <v>760.73</v>
          </cell>
          <cell r="L18219">
            <v>760.73</v>
          </cell>
          <cell r="M18219" t="str">
            <v>T</v>
          </cell>
          <cell r="N18219">
            <v>1</v>
          </cell>
        </row>
        <row r="18220">
          <cell r="G18220" t="str">
            <v>GR-2017/06-0006</v>
          </cell>
        </row>
        <row r="18220">
          <cell r="I18220" t="str">
            <v>F</v>
          </cell>
          <cell r="J18220">
            <v>31.69</v>
          </cell>
          <cell r="K18220">
            <v>33.59</v>
          </cell>
          <cell r="L18220">
            <v>33.59</v>
          </cell>
          <cell r="M18220" t="str">
            <v>T</v>
          </cell>
          <cell r="N18220">
            <v>1</v>
          </cell>
        </row>
        <row r="18221">
          <cell r="G18221" t="str">
            <v>GR-2017/05-0031</v>
          </cell>
        </row>
        <row r="18221">
          <cell r="I18221" t="str">
            <v>F</v>
          </cell>
          <cell r="J18221">
            <v>322.47</v>
          </cell>
          <cell r="K18221">
            <v>341.82</v>
          </cell>
          <cell r="L18221">
            <v>341.82</v>
          </cell>
          <cell r="M18221" t="str">
            <v>T</v>
          </cell>
          <cell r="N18221">
            <v>1</v>
          </cell>
        </row>
        <row r="18222">
          <cell r="G18222" t="str">
            <v>GR-2017/05-0035</v>
          </cell>
        </row>
        <row r="18222">
          <cell r="I18222" t="str">
            <v>F</v>
          </cell>
          <cell r="J18222">
            <v>35.46</v>
          </cell>
          <cell r="K18222">
            <v>37.59</v>
          </cell>
          <cell r="L18222">
            <v>37.59</v>
          </cell>
          <cell r="M18222" t="str">
            <v>T</v>
          </cell>
          <cell r="N18222">
            <v>1</v>
          </cell>
        </row>
        <row r="18223">
          <cell r="G18223" t="str">
            <v>GR-2017/05-0035</v>
          </cell>
        </row>
        <row r="18223">
          <cell r="I18223" t="str">
            <v>F</v>
          </cell>
          <cell r="J18223">
            <v>80.11</v>
          </cell>
          <cell r="K18223">
            <v>84.92</v>
          </cell>
          <cell r="L18223">
            <v>84.92</v>
          </cell>
          <cell r="M18223" t="str">
            <v>T</v>
          </cell>
          <cell r="N18223">
            <v>1</v>
          </cell>
        </row>
        <row r="18224">
          <cell r="F18224" t="str">
            <v>NEW MODEL</v>
          </cell>
        </row>
        <row r="18224">
          <cell r="I18224" t="str">
            <v>T</v>
          </cell>
          <cell r="J18224">
            <v>0</v>
          </cell>
          <cell r="K18224">
            <v>0</v>
          </cell>
          <cell r="L18224">
            <v>0</v>
          </cell>
          <cell r="M18224" t="str">
            <v>F</v>
          </cell>
          <cell r="N18224">
            <v>3</v>
          </cell>
        </row>
        <row r="18225">
          <cell r="G18225" t="str">
            <v>GR-2017/05-0035</v>
          </cell>
        </row>
        <row r="18225">
          <cell r="I18225" t="str">
            <v>F</v>
          </cell>
          <cell r="J18225">
            <v>17.29</v>
          </cell>
          <cell r="K18225">
            <v>18.33</v>
          </cell>
          <cell r="L18225">
            <v>18.33</v>
          </cell>
          <cell r="M18225" t="str">
            <v>T</v>
          </cell>
          <cell r="N18225">
            <v>1</v>
          </cell>
        </row>
        <row r="18226">
          <cell r="G18226" t="str">
            <v>GR-2017/05-0035</v>
          </cell>
        </row>
        <row r="18226">
          <cell r="I18226" t="str">
            <v>F</v>
          </cell>
          <cell r="J18226">
            <v>120.19</v>
          </cell>
          <cell r="K18226">
            <v>127.4</v>
          </cell>
          <cell r="L18226">
            <v>127.4</v>
          </cell>
          <cell r="M18226" t="str">
            <v>T</v>
          </cell>
          <cell r="N18226">
            <v>1</v>
          </cell>
        </row>
        <row r="18227">
          <cell r="G18227" t="str">
            <v>GR-2017/05-0037</v>
          </cell>
        </row>
        <row r="18227">
          <cell r="I18227" t="str">
            <v>F</v>
          </cell>
          <cell r="J18227">
            <v>270019.98</v>
          </cell>
          <cell r="K18227">
            <v>286221.18</v>
          </cell>
          <cell r="L18227">
            <v>286221.18</v>
          </cell>
          <cell r="M18227" t="str">
            <v>F</v>
          </cell>
          <cell r="N18227">
            <v>1</v>
          </cell>
        </row>
        <row r="18228">
          <cell r="G18228" t="str">
            <v>GR-2017/05-0035</v>
          </cell>
        </row>
        <row r="18228">
          <cell r="I18228" t="str">
            <v>F</v>
          </cell>
          <cell r="J18228">
            <v>130.03</v>
          </cell>
          <cell r="K18228">
            <v>137.83</v>
          </cell>
          <cell r="L18228">
            <v>137.83</v>
          </cell>
          <cell r="M18228" t="str">
            <v>T</v>
          </cell>
          <cell r="N18228">
            <v>1</v>
          </cell>
        </row>
        <row r="18229">
          <cell r="G18229" t="str">
            <v>GR-2017/05-0077</v>
          </cell>
        </row>
        <row r="18229">
          <cell r="I18229" t="str">
            <v>F</v>
          </cell>
          <cell r="J18229">
            <v>23.06</v>
          </cell>
          <cell r="K18229">
            <v>24.44</v>
          </cell>
          <cell r="L18229">
            <v>24.44</v>
          </cell>
          <cell r="M18229" t="str">
            <v>T</v>
          </cell>
          <cell r="N18229">
            <v>1</v>
          </cell>
        </row>
        <row r="18230">
          <cell r="G18230" t="str">
            <v>GR-2017/05-0024</v>
          </cell>
        </row>
        <row r="18230">
          <cell r="I18230" t="str">
            <v>F</v>
          </cell>
          <cell r="J18230">
            <v>335.09</v>
          </cell>
          <cell r="K18230">
            <v>355.2</v>
          </cell>
          <cell r="L18230">
            <v>355.2</v>
          </cell>
          <cell r="M18230" t="str">
            <v>T</v>
          </cell>
          <cell r="N18230">
            <v>1</v>
          </cell>
        </row>
        <row r="18231">
          <cell r="G18231" t="str">
            <v>GR-2017/05-0024</v>
          </cell>
        </row>
        <row r="18231">
          <cell r="I18231" t="str">
            <v>F</v>
          </cell>
          <cell r="J18231">
            <v>1093.88</v>
          </cell>
          <cell r="K18231">
            <v>1159.51</v>
          </cell>
          <cell r="L18231">
            <v>1159.51</v>
          </cell>
          <cell r="M18231" t="str">
            <v>T</v>
          </cell>
          <cell r="N18231">
            <v>1</v>
          </cell>
        </row>
        <row r="18232">
          <cell r="G18232" t="str">
            <v>GR-2017/05-0036</v>
          </cell>
        </row>
        <row r="18232">
          <cell r="I18232" t="str">
            <v>F</v>
          </cell>
          <cell r="J18232">
            <v>4113</v>
          </cell>
          <cell r="K18232">
            <v>4359.78</v>
          </cell>
          <cell r="L18232">
            <v>4359.78</v>
          </cell>
          <cell r="M18232" t="str">
            <v>F</v>
          </cell>
          <cell r="N18232">
            <v>1</v>
          </cell>
        </row>
        <row r="18233">
          <cell r="G18233" t="str">
            <v>GR-2017/05-0024</v>
          </cell>
        </row>
        <row r="18233">
          <cell r="I18233" t="str">
            <v>F</v>
          </cell>
          <cell r="J18233">
            <v>690.05</v>
          </cell>
          <cell r="K18233">
            <v>731.45</v>
          </cell>
          <cell r="L18233">
            <v>731.45</v>
          </cell>
          <cell r="M18233" t="str">
            <v>T</v>
          </cell>
          <cell r="N18233">
            <v>1</v>
          </cell>
        </row>
        <row r="18234">
          <cell r="I18234" t="str">
            <v>T</v>
          </cell>
          <cell r="J18234">
            <v>0</v>
          </cell>
          <cell r="K18234">
            <v>0</v>
          </cell>
          <cell r="L18234">
            <v>0</v>
          </cell>
          <cell r="M18234" t="str">
            <v>T</v>
          </cell>
          <cell r="N18234">
            <v>1</v>
          </cell>
        </row>
        <row r="18235">
          <cell r="G18235" t="str">
            <v>GR-2017/05-0022</v>
          </cell>
        </row>
        <row r="18235">
          <cell r="I18235" t="str">
            <v>F</v>
          </cell>
          <cell r="J18235">
            <v>720.37</v>
          </cell>
          <cell r="K18235">
            <v>763.59</v>
          </cell>
          <cell r="L18235">
            <v>763.59</v>
          </cell>
          <cell r="M18235" t="str">
            <v>F</v>
          </cell>
          <cell r="N18235">
            <v>1</v>
          </cell>
        </row>
        <row r="18236">
          <cell r="I18236" t="str">
            <v>T</v>
          </cell>
          <cell r="J18236">
            <v>0</v>
          </cell>
          <cell r="K18236">
            <v>0</v>
          </cell>
          <cell r="L18236">
            <v>0</v>
          </cell>
          <cell r="M18236" t="str">
            <v>T</v>
          </cell>
          <cell r="N18236">
            <v>1</v>
          </cell>
        </row>
        <row r="18237">
          <cell r="G18237" t="str">
            <v>GR-2017/05-0034</v>
          </cell>
        </row>
        <row r="18237">
          <cell r="I18237" t="str">
            <v>F</v>
          </cell>
          <cell r="J18237">
            <v>2401.42</v>
          </cell>
          <cell r="K18237">
            <v>2545.5</v>
          </cell>
          <cell r="L18237">
            <v>2545.5</v>
          </cell>
          <cell r="M18237" t="str">
            <v>T</v>
          </cell>
          <cell r="N18237">
            <v>1</v>
          </cell>
        </row>
        <row r="18238">
          <cell r="G18238" t="str">
            <v>GR-2017/05-0024</v>
          </cell>
        </row>
        <row r="18238">
          <cell r="I18238" t="str">
            <v>F</v>
          </cell>
          <cell r="J18238">
            <v>1524.72</v>
          </cell>
          <cell r="K18238">
            <v>1616.2</v>
          </cell>
          <cell r="L18238">
            <v>1616.2</v>
          </cell>
          <cell r="M18238" t="str">
            <v>T</v>
          </cell>
          <cell r="N18238">
            <v>1</v>
          </cell>
        </row>
        <row r="18239">
          <cell r="G18239" t="str">
            <v>GR-2017/05-0086</v>
          </cell>
        </row>
        <row r="18239">
          <cell r="I18239" t="str">
            <v>F</v>
          </cell>
          <cell r="J18239">
            <v>112.5</v>
          </cell>
          <cell r="K18239">
            <v>119.25</v>
          </cell>
          <cell r="L18239">
            <v>119.25</v>
          </cell>
          <cell r="M18239" t="str">
            <v>F</v>
          </cell>
          <cell r="N18239">
            <v>1</v>
          </cell>
        </row>
        <row r="18240">
          <cell r="G18240" t="str">
            <v>GR-2017/05-0033</v>
          </cell>
        </row>
        <row r="18240">
          <cell r="I18240" t="str">
            <v>F</v>
          </cell>
          <cell r="J18240">
            <v>1155.17</v>
          </cell>
          <cell r="K18240">
            <v>1224.48</v>
          </cell>
          <cell r="L18240">
            <v>1224.48</v>
          </cell>
          <cell r="M18240" t="str">
            <v>T</v>
          </cell>
          <cell r="N18240">
            <v>1</v>
          </cell>
        </row>
        <row r="18241">
          <cell r="G18241" t="str">
            <v>GR-2017/05-0024</v>
          </cell>
        </row>
        <row r="18241">
          <cell r="I18241" t="str">
            <v>F</v>
          </cell>
          <cell r="J18241">
            <v>1430.14</v>
          </cell>
          <cell r="K18241">
            <v>1515.95</v>
          </cell>
          <cell r="L18241">
            <v>1515.95</v>
          </cell>
          <cell r="M18241" t="str">
            <v>T</v>
          </cell>
          <cell r="N18241">
            <v>1</v>
          </cell>
        </row>
        <row r="18242">
          <cell r="F18242" t="str">
            <v>TGHU 8816641 (MBS TOOLS)</v>
          </cell>
          <cell r="G18242" t="str">
            <v>GR-2017/05-0023</v>
          </cell>
        </row>
        <row r="18242">
          <cell r="I18242" t="str">
            <v>F</v>
          </cell>
          <cell r="J18242">
            <v>29294.86</v>
          </cell>
          <cell r="K18242">
            <v>31052.55</v>
          </cell>
          <cell r="L18242">
            <v>31052.55</v>
          </cell>
          <cell r="M18242" t="str">
            <v>T</v>
          </cell>
          <cell r="N18242">
            <v>1</v>
          </cell>
        </row>
        <row r="18243">
          <cell r="G18243" t="str">
            <v>GR-2017/06-0028</v>
          </cell>
        </row>
        <row r="18243">
          <cell r="I18243" t="str">
            <v>F</v>
          </cell>
          <cell r="J18243">
            <v>380</v>
          </cell>
          <cell r="K18243">
            <v>402.8</v>
          </cell>
          <cell r="L18243">
            <v>402.8</v>
          </cell>
          <cell r="M18243" t="str">
            <v>F</v>
          </cell>
          <cell r="N18243">
            <v>1</v>
          </cell>
        </row>
        <row r="18244">
          <cell r="G18244" t="str">
            <v>GR-2017/05-0036</v>
          </cell>
        </row>
        <row r="18244">
          <cell r="I18244" t="str">
            <v>F</v>
          </cell>
          <cell r="J18244">
            <v>1440</v>
          </cell>
          <cell r="K18244">
            <v>1526.4</v>
          </cell>
          <cell r="L18244">
            <v>1526.4</v>
          </cell>
          <cell r="M18244" t="str">
            <v>F</v>
          </cell>
          <cell r="N18244">
            <v>1</v>
          </cell>
        </row>
        <row r="18245">
          <cell r="G18245" t="str">
            <v>GR-2017/05-0021</v>
          </cell>
        </row>
        <row r="18245">
          <cell r="I18245" t="str">
            <v>F</v>
          </cell>
          <cell r="J18245">
            <v>6642.94</v>
          </cell>
          <cell r="K18245">
            <v>7041.52</v>
          </cell>
          <cell r="L18245">
            <v>7041.52</v>
          </cell>
          <cell r="M18245" t="str">
            <v>T</v>
          </cell>
          <cell r="N18245">
            <v>1</v>
          </cell>
        </row>
        <row r="18246">
          <cell r="G18246" t="str">
            <v>GR-2017/05-0020</v>
          </cell>
        </row>
        <row r="18246">
          <cell r="I18246" t="str">
            <v>F</v>
          </cell>
          <cell r="J18246">
            <v>6251.24</v>
          </cell>
          <cell r="K18246">
            <v>6626.31</v>
          </cell>
          <cell r="L18246">
            <v>6626.31</v>
          </cell>
          <cell r="M18246" t="str">
            <v>F</v>
          </cell>
          <cell r="N18246">
            <v>1</v>
          </cell>
        </row>
        <row r="18247">
          <cell r="I18247" t="str">
            <v>T</v>
          </cell>
          <cell r="J18247">
            <v>0</v>
          </cell>
          <cell r="K18247">
            <v>0</v>
          </cell>
          <cell r="L18247">
            <v>0</v>
          </cell>
          <cell r="M18247" t="str">
            <v>F</v>
          </cell>
          <cell r="N18247">
            <v>3</v>
          </cell>
        </row>
        <row r="18248">
          <cell r="G18248" t="str">
            <v>GR-2017/07-0075</v>
          </cell>
        </row>
        <row r="18248">
          <cell r="I18248" t="str">
            <v>F</v>
          </cell>
          <cell r="J18248">
            <v>5109.72</v>
          </cell>
          <cell r="K18248">
            <v>5109.72</v>
          </cell>
          <cell r="L18248">
            <v>15329.16</v>
          </cell>
          <cell r="M18248" t="str">
            <v>F</v>
          </cell>
          <cell r="N18248">
            <v>3</v>
          </cell>
        </row>
        <row r="18249">
          <cell r="G18249" t="str">
            <v>GR-2017/05-0032</v>
          </cell>
        </row>
        <row r="18249">
          <cell r="I18249" t="str">
            <v>F</v>
          </cell>
          <cell r="J18249">
            <v>453.95</v>
          </cell>
          <cell r="K18249">
            <v>481.19</v>
          </cell>
          <cell r="L18249">
            <v>481.19</v>
          </cell>
          <cell r="M18249" t="str">
            <v>T</v>
          </cell>
          <cell r="N18249">
            <v>1</v>
          </cell>
        </row>
        <row r="18250">
          <cell r="F18250" t="str">
            <v>DFSU 7513631</v>
          </cell>
          <cell r="G18250" t="str">
            <v>GR-2017/05-0019</v>
          </cell>
        </row>
        <row r="18250">
          <cell r="I18250" t="str">
            <v>F</v>
          </cell>
          <cell r="J18250">
            <v>83181.12</v>
          </cell>
          <cell r="K18250">
            <v>88171.99</v>
          </cell>
          <cell r="L18250">
            <v>88171.99</v>
          </cell>
          <cell r="M18250" t="str">
            <v>F</v>
          </cell>
          <cell r="N18250">
            <v>1</v>
          </cell>
        </row>
        <row r="18251">
          <cell r="F18251" t="str">
            <v>DFSU 7513631</v>
          </cell>
          <cell r="G18251" t="str">
            <v>GR-2017/05-0018</v>
          </cell>
        </row>
        <row r="18251">
          <cell r="I18251" t="str">
            <v>F</v>
          </cell>
          <cell r="J18251">
            <v>56930.03</v>
          </cell>
          <cell r="K18251">
            <v>60345.83</v>
          </cell>
          <cell r="L18251">
            <v>60345.83</v>
          </cell>
          <cell r="M18251" t="str">
            <v>F</v>
          </cell>
          <cell r="N18251">
            <v>1</v>
          </cell>
        </row>
        <row r="18252">
          <cell r="G18252" t="str">
            <v>GR-2017/06-0068</v>
          </cell>
        </row>
        <row r="18252">
          <cell r="I18252" t="str">
            <v>F</v>
          </cell>
          <cell r="J18252">
            <v>267.8</v>
          </cell>
          <cell r="K18252">
            <v>267.8</v>
          </cell>
          <cell r="L18252">
            <v>803.4</v>
          </cell>
          <cell r="M18252" t="str">
            <v>F</v>
          </cell>
          <cell r="N18252">
            <v>3</v>
          </cell>
        </row>
        <row r="18253">
          <cell r="I18253" t="str">
            <v>T</v>
          </cell>
          <cell r="J18253">
            <v>0</v>
          </cell>
          <cell r="K18253">
            <v>0</v>
          </cell>
          <cell r="L18253">
            <v>0</v>
          </cell>
          <cell r="M18253" t="str">
            <v>F</v>
          </cell>
          <cell r="N18253">
            <v>3</v>
          </cell>
        </row>
        <row r="18254">
          <cell r="I18254" t="str">
            <v>T</v>
          </cell>
          <cell r="J18254">
            <v>0</v>
          </cell>
          <cell r="K18254">
            <v>0</v>
          </cell>
          <cell r="L18254">
            <v>0</v>
          </cell>
          <cell r="M18254" t="str">
            <v>F</v>
          </cell>
          <cell r="N18254">
            <v>3</v>
          </cell>
        </row>
        <row r="18255">
          <cell r="I18255" t="str">
            <v>T</v>
          </cell>
          <cell r="J18255">
            <v>0</v>
          </cell>
          <cell r="K18255">
            <v>0</v>
          </cell>
          <cell r="L18255">
            <v>0</v>
          </cell>
          <cell r="M18255" t="str">
            <v>F</v>
          </cell>
          <cell r="N18255">
            <v>3</v>
          </cell>
        </row>
        <row r="18256">
          <cell r="I18256" t="str">
            <v>T</v>
          </cell>
          <cell r="J18256">
            <v>0</v>
          </cell>
          <cell r="K18256">
            <v>0</v>
          </cell>
          <cell r="L18256">
            <v>0</v>
          </cell>
          <cell r="M18256" t="str">
            <v>F</v>
          </cell>
          <cell r="N18256">
            <v>3</v>
          </cell>
        </row>
        <row r="18257">
          <cell r="I18257" t="str">
            <v>T</v>
          </cell>
          <cell r="J18257">
            <v>0</v>
          </cell>
          <cell r="K18257">
            <v>0</v>
          </cell>
          <cell r="L18257">
            <v>0</v>
          </cell>
          <cell r="M18257" t="str">
            <v>F</v>
          </cell>
          <cell r="N18257">
            <v>3</v>
          </cell>
        </row>
        <row r="18258">
          <cell r="I18258" t="str">
            <v>T</v>
          </cell>
          <cell r="J18258">
            <v>0</v>
          </cell>
          <cell r="K18258">
            <v>0</v>
          </cell>
          <cell r="L18258">
            <v>0</v>
          </cell>
          <cell r="M18258" t="str">
            <v>F</v>
          </cell>
          <cell r="N18258">
            <v>3</v>
          </cell>
        </row>
        <row r="18259">
          <cell r="I18259" t="str">
            <v>T</v>
          </cell>
          <cell r="J18259">
            <v>0</v>
          </cell>
          <cell r="K18259">
            <v>0</v>
          </cell>
          <cell r="L18259">
            <v>0</v>
          </cell>
          <cell r="M18259" t="str">
            <v>F</v>
          </cell>
          <cell r="N18259">
            <v>3</v>
          </cell>
        </row>
        <row r="18260">
          <cell r="I18260" t="str">
            <v>T</v>
          </cell>
          <cell r="J18260">
            <v>0</v>
          </cell>
          <cell r="K18260">
            <v>0</v>
          </cell>
          <cell r="L18260">
            <v>0</v>
          </cell>
          <cell r="M18260" t="str">
            <v>F</v>
          </cell>
          <cell r="N18260">
            <v>3</v>
          </cell>
        </row>
        <row r="18261">
          <cell r="G18261" t="str">
            <v>GR-2017/05-0009</v>
          </cell>
        </row>
        <row r="18261">
          <cell r="I18261" t="str">
            <v>F</v>
          </cell>
          <cell r="J18261">
            <v>190.62</v>
          </cell>
          <cell r="K18261">
            <v>202.06</v>
          </cell>
          <cell r="L18261">
            <v>202.06</v>
          </cell>
          <cell r="M18261" t="str">
            <v>F</v>
          </cell>
          <cell r="N18261">
            <v>1</v>
          </cell>
        </row>
        <row r="18262">
          <cell r="I18262" t="str">
            <v>T</v>
          </cell>
          <cell r="J18262">
            <v>0</v>
          </cell>
          <cell r="K18262">
            <v>0</v>
          </cell>
          <cell r="L18262">
            <v>0</v>
          </cell>
          <cell r="M18262" t="str">
            <v>F</v>
          </cell>
          <cell r="N18262">
            <v>3</v>
          </cell>
        </row>
        <row r="18263">
          <cell r="G18263" t="str">
            <v>GR-2017/05-0013</v>
          </cell>
        </row>
        <row r="18263">
          <cell r="I18263" t="str">
            <v>F</v>
          </cell>
          <cell r="J18263">
            <v>347.69</v>
          </cell>
          <cell r="K18263">
            <v>368.55</v>
          </cell>
          <cell r="L18263">
            <v>368.55</v>
          </cell>
          <cell r="M18263" t="str">
            <v>T</v>
          </cell>
          <cell r="N18263">
            <v>1</v>
          </cell>
        </row>
        <row r="18264">
          <cell r="I18264" t="str">
            <v>T</v>
          </cell>
          <cell r="J18264">
            <v>0</v>
          </cell>
          <cell r="K18264">
            <v>0</v>
          </cell>
          <cell r="L18264">
            <v>0</v>
          </cell>
          <cell r="M18264" t="str">
            <v>F</v>
          </cell>
          <cell r="N18264">
            <v>3</v>
          </cell>
        </row>
        <row r="18265">
          <cell r="F18265" t="str">
            <v>MAGU 5633011</v>
          </cell>
          <cell r="G18265" t="str">
            <v>GR-2017/05-0012</v>
          </cell>
        </row>
        <row r="18265">
          <cell r="I18265" t="str">
            <v>F</v>
          </cell>
          <cell r="J18265">
            <v>20890.8</v>
          </cell>
          <cell r="K18265">
            <v>22144.25</v>
          </cell>
          <cell r="L18265">
            <v>22144.25</v>
          </cell>
          <cell r="M18265" t="str">
            <v>F</v>
          </cell>
          <cell r="N18265">
            <v>1</v>
          </cell>
        </row>
        <row r="18266">
          <cell r="I18266" t="str">
            <v>T</v>
          </cell>
          <cell r="J18266">
            <v>0</v>
          </cell>
          <cell r="K18266">
            <v>0</v>
          </cell>
          <cell r="L18266">
            <v>0</v>
          </cell>
          <cell r="M18266" t="str">
            <v>F</v>
          </cell>
          <cell r="N18266">
            <v>3</v>
          </cell>
        </row>
        <row r="18267">
          <cell r="F18267" t="str">
            <v>MAGU 5633011</v>
          </cell>
          <cell r="G18267" t="str">
            <v>GR-2017/05-0011</v>
          </cell>
        </row>
        <row r="18267">
          <cell r="I18267" t="str">
            <v>F</v>
          </cell>
          <cell r="J18267">
            <v>71023.68</v>
          </cell>
          <cell r="K18267">
            <v>75285.1</v>
          </cell>
          <cell r="L18267">
            <v>75285.1</v>
          </cell>
          <cell r="M18267" t="str">
            <v>F</v>
          </cell>
          <cell r="N18267">
            <v>1</v>
          </cell>
        </row>
        <row r="18268">
          <cell r="I18268" t="str">
            <v>T</v>
          </cell>
          <cell r="J18268">
            <v>0</v>
          </cell>
          <cell r="K18268">
            <v>0</v>
          </cell>
          <cell r="L18268">
            <v>0</v>
          </cell>
          <cell r="M18268" t="str">
            <v>F</v>
          </cell>
          <cell r="N18268">
            <v>3</v>
          </cell>
        </row>
        <row r="18269">
          <cell r="F18269" t="str">
            <v>MAGU 5633011</v>
          </cell>
          <cell r="G18269" t="str">
            <v>GR-2017/05-0010</v>
          </cell>
        </row>
        <row r="18269">
          <cell r="I18269" t="str">
            <v>F</v>
          </cell>
          <cell r="J18269">
            <v>91483.4</v>
          </cell>
          <cell r="K18269">
            <v>96972.4</v>
          </cell>
          <cell r="L18269">
            <v>96972.4</v>
          </cell>
          <cell r="M18269" t="str">
            <v>F</v>
          </cell>
          <cell r="N18269">
            <v>1</v>
          </cell>
        </row>
        <row r="18270">
          <cell r="I18270" t="str">
            <v>T</v>
          </cell>
          <cell r="J18270">
            <v>584.79</v>
          </cell>
          <cell r="K18270">
            <v>619.88</v>
          </cell>
          <cell r="L18270">
            <v>619.88</v>
          </cell>
          <cell r="M18270" t="str">
            <v>F</v>
          </cell>
          <cell r="N18270">
            <v>1</v>
          </cell>
        </row>
        <row r="18271">
          <cell r="I18271" t="str">
            <v>T</v>
          </cell>
          <cell r="J18271">
            <v>0</v>
          </cell>
          <cell r="K18271">
            <v>0</v>
          </cell>
          <cell r="L18271">
            <v>0</v>
          </cell>
          <cell r="M18271" t="str">
            <v>F</v>
          </cell>
          <cell r="N18271">
            <v>3</v>
          </cell>
        </row>
        <row r="18272">
          <cell r="G18272" t="str">
            <v>GR-2017/07-0049, GR-2017/06-0067, GR-2017/07-0043, GR-2017/09-0036, GR-2017/07-0044, GR-2017/07-0050</v>
          </cell>
        </row>
        <row r="18272">
          <cell r="I18272" t="str">
            <v>F</v>
          </cell>
          <cell r="J18272">
            <v>28188.37</v>
          </cell>
          <cell r="K18272">
            <v>28188.37</v>
          </cell>
          <cell r="L18272">
            <v>84565.11</v>
          </cell>
          <cell r="M18272" t="str">
            <v>F</v>
          </cell>
          <cell r="N18272">
            <v>3</v>
          </cell>
        </row>
        <row r="18273">
          <cell r="G18273" t="str">
            <v>GR-2017/05-0005</v>
          </cell>
        </row>
        <row r="18273">
          <cell r="I18273" t="str">
            <v>F</v>
          </cell>
          <cell r="J18273">
            <v>938.68</v>
          </cell>
          <cell r="K18273">
            <v>995</v>
          </cell>
          <cell r="L18273">
            <v>995</v>
          </cell>
          <cell r="M18273" t="str">
            <v>T</v>
          </cell>
          <cell r="N18273">
            <v>1</v>
          </cell>
        </row>
        <row r="18274">
          <cell r="F18274" t="str">
            <v>TGHU9181653</v>
          </cell>
          <cell r="G18274" t="str">
            <v>GR-2017/07-0004</v>
          </cell>
        </row>
        <row r="18274">
          <cell r="I18274" t="str">
            <v>F</v>
          </cell>
          <cell r="J18274">
            <v>36690</v>
          </cell>
          <cell r="K18274">
            <v>36690</v>
          </cell>
          <cell r="L18274">
            <v>110070</v>
          </cell>
          <cell r="M18274" t="str">
            <v>F</v>
          </cell>
          <cell r="N18274">
            <v>3</v>
          </cell>
        </row>
        <row r="18275">
          <cell r="I18275" t="str">
            <v>T</v>
          </cell>
          <cell r="J18275">
            <v>0</v>
          </cell>
          <cell r="K18275">
            <v>0</v>
          </cell>
          <cell r="L18275">
            <v>0</v>
          </cell>
          <cell r="M18275" t="str">
            <v>F</v>
          </cell>
          <cell r="N18275">
            <v>3</v>
          </cell>
        </row>
        <row r="18276">
          <cell r="G18276" t="str">
            <v>GR-2017/05-0013</v>
          </cell>
        </row>
        <row r="18276">
          <cell r="I18276" t="str">
            <v>F</v>
          </cell>
          <cell r="J18276">
            <v>111.7</v>
          </cell>
          <cell r="K18276">
            <v>118.4</v>
          </cell>
          <cell r="L18276">
            <v>118.4</v>
          </cell>
          <cell r="M18276" t="str">
            <v>T</v>
          </cell>
          <cell r="N18276">
            <v>1</v>
          </cell>
        </row>
        <row r="18277">
          <cell r="F18277" t="str">
            <v>TEMU7798984</v>
          </cell>
          <cell r="G18277" t="str">
            <v>GR-2017/05-0004</v>
          </cell>
        </row>
        <row r="18277">
          <cell r="I18277" t="str">
            <v>F</v>
          </cell>
          <cell r="J18277">
            <v>131169.2</v>
          </cell>
          <cell r="K18277">
            <v>139039.35</v>
          </cell>
          <cell r="L18277">
            <v>139039.35</v>
          </cell>
          <cell r="M18277" t="str">
            <v>F</v>
          </cell>
          <cell r="N18277">
            <v>1</v>
          </cell>
        </row>
        <row r="18278">
          <cell r="G18278" t="str">
            <v>GR-2017/05-0013</v>
          </cell>
        </row>
        <row r="18278">
          <cell r="I18278" t="str">
            <v>F</v>
          </cell>
          <cell r="J18278">
            <v>801.32</v>
          </cell>
          <cell r="K18278">
            <v>849.4</v>
          </cell>
          <cell r="L18278">
            <v>849.4</v>
          </cell>
          <cell r="M18278" t="str">
            <v>T</v>
          </cell>
          <cell r="N18278">
            <v>1</v>
          </cell>
        </row>
        <row r="18279">
          <cell r="G18279" t="str">
            <v>GR-2017/05-0001</v>
          </cell>
        </row>
        <row r="18279">
          <cell r="I18279" t="str">
            <v>F</v>
          </cell>
          <cell r="J18279">
            <v>1180.39</v>
          </cell>
          <cell r="K18279">
            <v>1251.21</v>
          </cell>
          <cell r="L18279">
            <v>1251.21</v>
          </cell>
          <cell r="M18279" t="str">
            <v>F</v>
          </cell>
          <cell r="N18279">
            <v>1</v>
          </cell>
        </row>
        <row r="18280">
          <cell r="G18280" t="str">
            <v>GR-2017/05-0008</v>
          </cell>
        </row>
        <row r="18280">
          <cell r="I18280" t="str">
            <v>F</v>
          </cell>
          <cell r="J18280">
            <v>1182.08</v>
          </cell>
          <cell r="K18280">
            <v>1253</v>
          </cell>
          <cell r="L18280">
            <v>1253</v>
          </cell>
          <cell r="M18280" t="str">
            <v>T</v>
          </cell>
          <cell r="N18280">
            <v>1</v>
          </cell>
        </row>
        <row r="18281">
          <cell r="F18281" t="str">
            <v>TEMU 8145325</v>
          </cell>
          <cell r="G18281" t="str">
            <v>GR-2017/05-0017</v>
          </cell>
        </row>
        <row r="18281">
          <cell r="I18281" t="str">
            <v>F</v>
          </cell>
          <cell r="J18281">
            <v>67118.34</v>
          </cell>
          <cell r="K18281">
            <v>71145.44</v>
          </cell>
          <cell r="L18281">
            <v>71145.44</v>
          </cell>
          <cell r="M18281" t="str">
            <v>F</v>
          </cell>
          <cell r="N18281">
            <v>1</v>
          </cell>
        </row>
        <row r="18282">
          <cell r="F18282" t="str">
            <v>TEMU 8145325</v>
          </cell>
          <cell r="G18282" t="str">
            <v>GR-2017/05-0016</v>
          </cell>
        </row>
        <row r="18282">
          <cell r="I18282" t="str">
            <v>F</v>
          </cell>
          <cell r="J18282">
            <v>1352.88</v>
          </cell>
          <cell r="K18282">
            <v>1434.05</v>
          </cell>
          <cell r="L18282">
            <v>1434.05</v>
          </cell>
          <cell r="M18282" t="str">
            <v>F</v>
          </cell>
          <cell r="N18282">
            <v>1</v>
          </cell>
        </row>
        <row r="18283">
          <cell r="F18283" t="str">
            <v>TEMU 8145325</v>
          </cell>
          <cell r="G18283" t="str">
            <v>GR-2017/05-0015</v>
          </cell>
        </row>
        <row r="18283">
          <cell r="I18283" t="str">
            <v>F</v>
          </cell>
          <cell r="J18283">
            <v>40900.47</v>
          </cell>
          <cell r="K18283">
            <v>43354.5</v>
          </cell>
          <cell r="L18283">
            <v>43354.5</v>
          </cell>
          <cell r="M18283" t="str">
            <v>F</v>
          </cell>
          <cell r="N18283">
            <v>1</v>
          </cell>
        </row>
        <row r="18284">
          <cell r="F18284" t="str">
            <v>TEMU 8145325</v>
          </cell>
          <cell r="G18284" t="str">
            <v>GR-2017/05-0014</v>
          </cell>
        </row>
        <row r="18284">
          <cell r="I18284" t="str">
            <v>F</v>
          </cell>
          <cell r="J18284">
            <v>79249.22</v>
          </cell>
          <cell r="K18284">
            <v>84004.17</v>
          </cell>
          <cell r="L18284">
            <v>84004.17</v>
          </cell>
          <cell r="M18284" t="str">
            <v>F</v>
          </cell>
          <cell r="N18284">
            <v>1</v>
          </cell>
        </row>
        <row r="18285">
          <cell r="G18285" t="str">
            <v>GR-2017/05-0008</v>
          </cell>
        </row>
        <row r="18285">
          <cell r="I18285" t="str">
            <v>F</v>
          </cell>
          <cell r="J18285">
            <v>1945.75</v>
          </cell>
          <cell r="K18285">
            <v>2062.5</v>
          </cell>
          <cell r="L18285">
            <v>2062.5</v>
          </cell>
          <cell r="M18285" t="str">
            <v>T</v>
          </cell>
          <cell r="N18285">
            <v>1</v>
          </cell>
        </row>
        <row r="18286">
          <cell r="G18286" t="str">
            <v>GR-2017/05-0008</v>
          </cell>
        </row>
        <row r="18286">
          <cell r="I18286" t="str">
            <v>F</v>
          </cell>
          <cell r="J18286">
            <v>314.15</v>
          </cell>
          <cell r="K18286">
            <v>333</v>
          </cell>
          <cell r="L18286">
            <v>333</v>
          </cell>
          <cell r="M18286" t="str">
            <v>T</v>
          </cell>
          <cell r="N18286">
            <v>1</v>
          </cell>
        </row>
        <row r="18287">
          <cell r="G18287" t="str">
            <v>GR-2017/05-0008</v>
          </cell>
        </row>
        <row r="18287">
          <cell r="I18287" t="str">
            <v>F</v>
          </cell>
          <cell r="J18287">
            <v>190.75</v>
          </cell>
          <cell r="K18287">
            <v>202.2</v>
          </cell>
          <cell r="L18287">
            <v>202.2</v>
          </cell>
          <cell r="M18287" t="str">
            <v>T</v>
          </cell>
          <cell r="N18287">
            <v>1</v>
          </cell>
        </row>
        <row r="18288">
          <cell r="G18288" t="str">
            <v>GR-2017/05-0007</v>
          </cell>
        </row>
        <row r="18288">
          <cell r="I18288" t="str">
            <v>F</v>
          </cell>
          <cell r="J18288">
            <v>27.25</v>
          </cell>
          <cell r="K18288">
            <v>28.88</v>
          </cell>
          <cell r="L18288">
            <v>28.88</v>
          </cell>
          <cell r="M18288" t="str">
            <v>T</v>
          </cell>
          <cell r="N18288">
            <v>1</v>
          </cell>
        </row>
        <row r="18289">
          <cell r="G18289" t="str">
            <v>GR-2017/05-0007</v>
          </cell>
        </row>
        <row r="18289">
          <cell r="I18289" t="str">
            <v>F</v>
          </cell>
          <cell r="J18289">
            <v>214.35</v>
          </cell>
          <cell r="K18289">
            <v>227.21</v>
          </cell>
          <cell r="L18289">
            <v>227.21</v>
          </cell>
          <cell r="M18289" t="str">
            <v>T</v>
          </cell>
          <cell r="N18289">
            <v>1</v>
          </cell>
        </row>
        <row r="18290">
          <cell r="G18290" t="str">
            <v>GR-2017/05-0007</v>
          </cell>
        </row>
        <row r="18290">
          <cell r="I18290" t="str">
            <v>F</v>
          </cell>
          <cell r="J18290">
            <v>432.35</v>
          </cell>
          <cell r="K18290">
            <v>458.29</v>
          </cell>
          <cell r="L18290">
            <v>458.29</v>
          </cell>
          <cell r="M18290" t="str">
            <v>T</v>
          </cell>
          <cell r="N18290">
            <v>1</v>
          </cell>
        </row>
        <row r="18291">
          <cell r="G18291" t="str">
            <v>GR-2017/05-0007</v>
          </cell>
        </row>
        <row r="18291">
          <cell r="I18291" t="str">
            <v>F</v>
          </cell>
          <cell r="J18291">
            <v>2006.26</v>
          </cell>
          <cell r="K18291">
            <v>2126.64</v>
          </cell>
          <cell r="L18291">
            <v>2126.64</v>
          </cell>
          <cell r="M18291" t="str">
            <v>T</v>
          </cell>
          <cell r="N18291">
            <v>1</v>
          </cell>
        </row>
        <row r="18292">
          <cell r="G18292" t="str">
            <v>GR-2017/05-0007</v>
          </cell>
        </row>
        <row r="18292">
          <cell r="I18292" t="str">
            <v>F</v>
          </cell>
          <cell r="J18292">
            <v>48</v>
          </cell>
          <cell r="K18292">
            <v>50.88</v>
          </cell>
          <cell r="L18292">
            <v>50.88</v>
          </cell>
          <cell r="M18292" t="str">
            <v>T</v>
          </cell>
          <cell r="N18292">
            <v>1</v>
          </cell>
        </row>
        <row r="18293">
          <cell r="G18293" t="str">
            <v>GR-2017/04-0056</v>
          </cell>
        </row>
        <row r="18293">
          <cell r="I18293" t="str">
            <v>F</v>
          </cell>
          <cell r="J18293">
            <v>400.94</v>
          </cell>
          <cell r="K18293">
            <v>425</v>
          </cell>
          <cell r="L18293">
            <v>425</v>
          </cell>
          <cell r="M18293" t="str">
            <v>T</v>
          </cell>
          <cell r="N18293">
            <v>1</v>
          </cell>
        </row>
        <row r="18294">
          <cell r="G18294" t="str">
            <v>GR-2017/04-0055</v>
          </cell>
        </row>
        <row r="18294">
          <cell r="I18294" t="str">
            <v>F</v>
          </cell>
          <cell r="J18294">
            <v>6353.95</v>
          </cell>
          <cell r="K18294">
            <v>6735.19</v>
          </cell>
          <cell r="L18294">
            <v>6735.19</v>
          </cell>
          <cell r="M18294" t="str">
            <v>T</v>
          </cell>
          <cell r="N18294">
            <v>1</v>
          </cell>
        </row>
        <row r="18295">
          <cell r="G18295" t="str">
            <v>GR-2017/04-0055</v>
          </cell>
        </row>
        <row r="18295">
          <cell r="I18295" t="str">
            <v>F</v>
          </cell>
          <cell r="J18295">
            <v>101.32</v>
          </cell>
          <cell r="K18295">
            <v>107.4</v>
          </cell>
          <cell r="L18295">
            <v>107.4</v>
          </cell>
          <cell r="M18295" t="str">
            <v>T</v>
          </cell>
          <cell r="N18295">
            <v>1</v>
          </cell>
        </row>
        <row r="18296">
          <cell r="G18296" t="str">
            <v>GR-2017/04-0055</v>
          </cell>
        </row>
        <row r="18296">
          <cell r="I18296" t="str">
            <v>F</v>
          </cell>
          <cell r="J18296">
            <v>111.7</v>
          </cell>
          <cell r="K18296">
            <v>118.4</v>
          </cell>
          <cell r="L18296">
            <v>118.4</v>
          </cell>
          <cell r="M18296" t="str">
            <v>T</v>
          </cell>
          <cell r="N18296">
            <v>1</v>
          </cell>
        </row>
        <row r="18297">
          <cell r="F18297" t="str">
            <v>DFSU7365200</v>
          </cell>
          <cell r="G18297" t="str">
            <v>GR-2017/04-0050</v>
          </cell>
        </row>
        <row r="18297">
          <cell r="I18297" t="str">
            <v>F</v>
          </cell>
          <cell r="J18297">
            <v>193840.94</v>
          </cell>
          <cell r="K18297">
            <v>205471.4</v>
          </cell>
          <cell r="L18297">
            <v>205471.4</v>
          </cell>
          <cell r="M18297" t="str">
            <v>F</v>
          </cell>
          <cell r="N18297">
            <v>1</v>
          </cell>
        </row>
        <row r="18298">
          <cell r="F18298" t="str">
            <v>MOTU0679750</v>
          </cell>
          <cell r="G18298" t="str">
            <v>GR-2017/04-0049</v>
          </cell>
        </row>
        <row r="18298">
          <cell r="I18298" t="str">
            <v>F</v>
          </cell>
          <cell r="J18298">
            <v>177881.02</v>
          </cell>
          <cell r="K18298">
            <v>188553.88</v>
          </cell>
          <cell r="L18298">
            <v>188553.88</v>
          </cell>
          <cell r="M18298" t="str">
            <v>F</v>
          </cell>
          <cell r="N18298">
            <v>1</v>
          </cell>
        </row>
        <row r="18299">
          <cell r="F18299" t="str">
            <v>MOTU0679750</v>
          </cell>
          <cell r="G18299" t="str">
            <v>GR-2017/04-0045</v>
          </cell>
        </row>
        <row r="18299">
          <cell r="I18299" t="str">
            <v>F</v>
          </cell>
          <cell r="J18299">
            <v>66266.6</v>
          </cell>
          <cell r="K18299">
            <v>70242.6</v>
          </cell>
          <cell r="L18299">
            <v>70242.6</v>
          </cell>
          <cell r="M18299" t="str">
            <v>F</v>
          </cell>
          <cell r="N18299">
            <v>1</v>
          </cell>
        </row>
        <row r="18300">
          <cell r="F18300" t="str">
            <v>MOTU0679750</v>
          </cell>
          <cell r="G18300" t="str">
            <v>GR-2017/04-0046</v>
          </cell>
        </row>
        <row r="18300">
          <cell r="I18300" t="str">
            <v>F</v>
          </cell>
          <cell r="J18300">
            <v>24368.83</v>
          </cell>
          <cell r="K18300">
            <v>25830.96</v>
          </cell>
          <cell r="L18300">
            <v>25830.96</v>
          </cell>
          <cell r="M18300" t="str">
            <v>F</v>
          </cell>
          <cell r="N18300">
            <v>1</v>
          </cell>
        </row>
        <row r="18301">
          <cell r="F18301" t="str">
            <v>MOTU0679750</v>
          </cell>
          <cell r="G18301" t="str">
            <v>GR-2017/04-0048</v>
          </cell>
        </row>
        <row r="18301">
          <cell r="I18301" t="str">
            <v>F</v>
          </cell>
          <cell r="J18301">
            <v>9576</v>
          </cell>
          <cell r="K18301">
            <v>10150.56</v>
          </cell>
          <cell r="L18301">
            <v>10150.56</v>
          </cell>
          <cell r="M18301" t="str">
            <v>F</v>
          </cell>
          <cell r="N18301">
            <v>1</v>
          </cell>
        </row>
        <row r="18302">
          <cell r="F18302" t="str">
            <v>MOTU0679750</v>
          </cell>
          <cell r="G18302" t="str">
            <v>GR-2017/04-0047</v>
          </cell>
        </row>
        <row r="18302">
          <cell r="I18302" t="str">
            <v>F</v>
          </cell>
          <cell r="J18302">
            <v>215565.68</v>
          </cell>
          <cell r="K18302">
            <v>228499.62</v>
          </cell>
          <cell r="L18302">
            <v>228499.62</v>
          </cell>
          <cell r="M18302" t="str">
            <v>F</v>
          </cell>
          <cell r="N18302">
            <v>1</v>
          </cell>
        </row>
        <row r="18303">
          <cell r="G18303" t="str">
            <v>GR-2017/04-0055</v>
          </cell>
        </row>
        <row r="18303">
          <cell r="I18303" t="str">
            <v>F</v>
          </cell>
          <cell r="J18303">
            <v>3872.37</v>
          </cell>
          <cell r="K18303">
            <v>4104.71</v>
          </cell>
          <cell r="L18303">
            <v>4104.71</v>
          </cell>
          <cell r="M18303" t="str">
            <v>T</v>
          </cell>
          <cell r="N18303">
            <v>1</v>
          </cell>
        </row>
        <row r="18304">
          <cell r="G18304" t="str">
            <v>GR-2017/04-0055</v>
          </cell>
        </row>
        <row r="18304">
          <cell r="I18304" t="str">
            <v>F</v>
          </cell>
          <cell r="J18304">
            <v>9.73</v>
          </cell>
          <cell r="K18304">
            <v>10.31</v>
          </cell>
          <cell r="L18304">
            <v>10.31</v>
          </cell>
          <cell r="M18304" t="str">
            <v>T</v>
          </cell>
          <cell r="N18304">
            <v>1</v>
          </cell>
        </row>
        <row r="18305">
          <cell r="F18305" t="str">
            <v>DFSU7081179</v>
          </cell>
          <cell r="G18305" t="str">
            <v>GR-2017/04-0041</v>
          </cell>
        </row>
        <row r="18305">
          <cell r="I18305" t="str">
            <v>F</v>
          </cell>
          <cell r="J18305">
            <v>2326.6</v>
          </cell>
          <cell r="K18305">
            <v>2466.2</v>
          </cell>
          <cell r="L18305">
            <v>2466.2</v>
          </cell>
          <cell r="M18305" t="str">
            <v>F</v>
          </cell>
          <cell r="N18305">
            <v>1</v>
          </cell>
        </row>
        <row r="18306">
          <cell r="F18306" t="str">
            <v>DFSU7081179</v>
          </cell>
          <cell r="G18306" t="str">
            <v>GR-2017/04-0042</v>
          </cell>
        </row>
        <row r="18306">
          <cell r="I18306" t="str">
            <v>F</v>
          </cell>
          <cell r="J18306">
            <v>154000</v>
          </cell>
          <cell r="K18306">
            <v>163240</v>
          </cell>
          <cell r="L18306">
            <v>163240</v>
          </cell>
          <cell r="M18306" t="str">
            <v>F</v>
          </cell>
          <cell r="N18306">
            <v>1</v>
          </cell>
        </row>
        <row r="18307">
          <cell r="G18307" t="str">
            <v>GR-2017/04-0044</v>
          </cell>
        </row>
        <row r="18307">
          <cell r="I18307" t="str">
            <v>F</v>
          </cell>
          <cell r="J18307">
            <v>23.42</v>
          </cell>
          <cell r="K18307">
            <v>24.82</v>
          </cell>
          <cell r="L18307">
            <v>24.82</v>
          </cell>
          <cell r="M18307" t="str">
            <v>T</v>
          </cell>
          <cell r="N18307">
            <v>1</v>
          </cell>
        </row>
        <row r="18308">
          <cell r="G18308" t="str">
            <v>GR-2017/04-0037</v>
          </cell>
        </row>
        <row r="18308">
          <cell r="I18308" t="str">
            <v>F</v>
          </cell>
          <cell r="J18308">
            <v>36.75</v>
          </cell>
          <cell r="K18308">
            <v>38.96</v>
          </cell>
          <cell r="L18308">
            <v>38.96</v>
          </cell>
          <cell r="M18308" t="str">
            <v>F</v>
          </cell>
          <cell r="N18308">
            <v>1</v>
          </cell>
        </row>
        <row r="18309">
          <cell r="G18309" t="str">
            <v>GR-2017/09-0052, GR-2017/07-0069, GR-2017/05-0025, GR-2017/10-0029</v>
          </cell>
        </row>
        <row r="18309">
          <cell r="I18309" t="str">
            <v>F</v>
          </cell>
          <cell r="J18309">
            <v>11854.87</v>
          </cell>
          <cell r="K18309">
            <v>11854.87</v>
          </cell>
          <cell r="L18309">
            <v>35564.61</v>
          </cell>
          <cell r="M18309" t="str">
            <v>F</v>
          </cell>
          <cell r="N18309">
            <v>3</v>
          </cell>
        </row>
        <row r="18310">
          <cell r="G18310" t="str">
            <v>GR-2017/06-0068</v>
          </cell>
        </row>
        <row r="18310">
          <cell r="I18310" t="str">
            <v>F</v>
          </cell>
          <cell r="J18310">
            <v>45817.91</v>
          </cell>
          <cell r="K18310">
            <v>45817.91</v>
          </cell>
          <cell r="L18310">
            <v>137453.73</v>
          </cell>
          <cell r="M18310" t="str">
            <v>F</v>
          </cell>
          <cell r="N18310">
            <v>3</v>
          </cell>
        </row>
        <row r="18311">
          <cell r="G18311" t="str">
            <v>GR-2017/04-0043</v>
          </cell>
        </row>
        <row r="18311">
          <cell r="I18311" t="str">
            <v>F</v>
          </cell>
          <cell r="J18311">
            <v>5.76</v>
          </cell>
          <cell r="K18311">
            <v>6.11</v>
          </cell>
          <cell r="L18311">
            <v>6.11</v>
          </cell>
          <cell r="M18311" t="str">
            <v>T</v>
          </cell>
          <cell r="N18311">
            <v>1</v>
          </cell>
        </row>
        <row r="18312">
          <cell r="G18312" t="str">
            <v>GR-2017/04-0043</v>
          </cell>
        </row>
        <row r="18312">
          <cell r="I18312" t="str">
            <v>F</v>
          </cell>
          <cell r="J18312">
            <v>11.17</v>
          </cell>
          <cell r="K18312">
            <v>11.84</v>
          </cell>
          <cell r="L18312">
            <v>11.84</v>
          </cell>
          <cell r="M18312" t="str">
            <v>T</v>
          </cell>
          <cell r="N18312">
            <v>1</v>
          </cell>
        </row>
        <row r="18313">
          <cell r="I18313" t="str">
            <v>T</v>
          </cell>
          <cell r="J18313">
            <v>0</v>
          </cell>
          <cell r="K18313">
            <v>0</v>
          </cell>
          <cell r="L18313">
            <v>0</v>
          </cell>
          <cell r="M18313" t="str">
            <v>F</v>
          </cell>
          <cell r="N18313">
            <v>3</v>
          </cell>
        </row>
        <row r="18314">
          <cell r="I18314" t="str">
            <v>T</v>
          </cell>
          <cell r="J18314">
            <v>0</v>
          </cell>
          <cell r="K18314">
            <v>0</v>
          </cell>
          <cell r="L18314">
            <v>0</v>
          </cell>
          <cell r="M18314" t="str">
            <v>F</v>
          </cell>
          <cell r="N18314">
            <v>3</v>
          </cell>
        </row>
        <row r="18315">
          <cell r="I18315" t="str">
            <v>T</v>
          </cell>
          <cell r="J18315">
            <v>0</v>
          </cell>
          <cell r="K18315">
            <v>0</v>
          </cell>
          <cell r="L18315">
            <v>0</v>
          </cell>
          <cell r="M18315" t="str">
            <v>F</v>
          </cell>
          <cell r="N18315">
            <v>3</v>
          </cell>
        </row>
        <row r="18316">
          <cell r="G18316" t="str">
            <v>GR-2017/04-0043</v>
          </cell>
        </row>
        <row r="18316">
          <cell r="I18316" t="str">
            <v>F</v>
          </cell>
          <cell r="J18316">
            <v>16.22</v>
          </cell>
          <cell r="K18316">
            <v>17.19</v>
          </cell>
          <cell r="L18316">
            <v>17.19</v>
          </cell>
          <cell r="M18316" t="str">
            <v>T</v>
          </cell>
          <cell r="N18316">
            <v>1</v>
          </cell>
        </row>
        <row r="18317">
          <cell r="G18317" t="str">
            <v>GR-2017/04-0043</v>
          </cell>
        </row>
        <row r="18317">
          <cell r="I18317" t="str">
            <v>F</v>
          </cell>
          <cell r="J18317">
            <v>9.73</v>
          </cell>
          <cell r="K18317">
            <v>10.31</v>
          </cell>
          <cell r="L18317">
            <v>10.31</v>
          </cell>
          <cell r="M18317" t="str">
            <v>T</v>
          </cell>
          <cell r="N18317">
            <v>1</v>
          </cell>
        </row>
        <row r="18318">
          <cell r="G18318" t="str">
            <v>GR-2017/04-0043</v>
          </cell>
        </row>
        <row r="18318">
          <cell r="I18318" t="str">
            <v>F</v>
          </cell>
          <cell r="J18318">
            <v>276.68</v>
          </cell>
          <cell r="K18318">
            <v>293.28</v>
          </cell>
          <cell r="L18318">
            <v>293.28</v>
          </cell>
          <cell r="M18318" t="str">
            <v>T</v>
          </cell>
          <cell r="N18318">
            <v>1</v>
          </cell>
        </row>
        <row r="18319">
          <cell r="G18319" t="str">
            <v>GR-2017/04-0032</v>
          </cell>
        </row>
        <row r="18319">
          <cell r="I18319" t="str">
            <v>F</v>
          </cell>
          <cell r="J18319">
            <v>222.67</v>
          </cell>
          <cell r="K18319">
            <v>236.03</v>
          </cell>
          <cell r="L18319">
            <v>236.03</v>
          </cell>
          <cell r="M18319" t="str">
            <v>F</v>
          </cell>
          <cell r="N18319">
            <v>1</v>
          </cell>
        </row>
        <row r="18320">
          <cell r="I18320" t="str">
            <v>T</v>
          </cell>
          <cell r="J18320">
            <v>0</v>
          </cell>
          <cell r="K18320">
            <v>0</v>
          </cell>
          <cell r="L18320">
            <v>0</v>
          </cell>
          <cell r="M18320" t="str">
            <v>F</v>
          </cell>
          <cell r="N18320">
            <v>3</v>
          </cell>
        </row>
        <row r="18321">
          <cell r="I18321" t="str">
            <v>T</v>
          </cell>
          <cell r="J18321">
            <v>0</v>
          </cell>
          <cell r="K18321">
            <v>0</v>
          </cell>
          <cell r="L18321">
            <v>0</v>
          </cell>
          <cell r="M18321" t="str">
            <v>F</v>
          </cell>
          <cell r="N18321">
            <v>3</v>
          </cell>
        </row>
        <row r="18322">
          <cell r="G18322" t="str">
            <v>GR-2017/04-0043</v>
          </cell>
        </row>
        <row r="18322">
          <cell r="I18322" t="str">
            <v>F</v>
          </cell>
          <cell r="J18322">
            <v>332.94</v>
          </cell>
          <cell r="K18322">
            <v>352.92</v>
          </cell>
          <cell r="L18322">
            <v>352.92</v>
          </cell>
          <cell r="M18322" t="str">
            <v>T</v>
          </cell>
          <cell r="N18322">
            <v>1</v>
          </cell>
        </row>
        <row r="18323">
          <cell r="G18323" t="str">
            <v>GR-2017/04-0043</v>
          </cell>
        </row>
        <row r="18323">
          <cell r="I18323" t="str">
            <v>F</v>
          </cell>
          <cell r="J18323">
            <v>2912.97</v>
          </cell>
          <cell r="K18323">
            <v>3087.75</v>
          </cell>
          <cell r="L18323">
            <v>3087.75</v>
          </cell>
          <cell r="M18323" t="str">
            <v>T</v>
          </cell>
          <cell r="N18323">
            <v>1</v>
          </cell>
        </row>
        <row r="18324">
          <cell r="G18324" t="str">
            <v>GR-2017/04-0031</v>
          </cell>
        </row>
        <row r="18324">
          <cell r="I18324" t="str">
            <v>F</v>
          </cell>
          <cell r="J18324">
            <v>115.28</v>
          </cell>
          <cell r="K18324">
            <v>122.2</v>
          </cell>
          <cell r="L18324">
            <v>122.2</v>
          </cell>
          <cell r="M18324" t="str">
            <v>T</v>
          </cell>
          <cell r="N18324">
            <v>1</v>
          </cell>
        </row>
        <row r="18325">
          <cell r="I18325" t="str">
            <v>T</v>
          </cell>
          <cell r="J18325">
            <v>0</v>
          </cell>
          <cell r="K18325">
            <v>0</v>
          </cell>
          <cell r="L18325">
            <v>0</v>
          </cell>
          <cell r="M18325" t="str">
            <v>F</v>
          </cell>
          <cell r="N18325">
            <v>3</v>
          </cell>
        </row>
        <row r="18326">
          <cell r="I18326" t="str">
            <v>T</v>
          </cell>
          <cell r="J18326">
            <v>0</v>
          </cell>
          <cell r="K18326">
            <v>0</v>
          </cell>
          <cell r="L18326">
            <v>0</v>
          </cell>
          <cell r="M18326" t="str">
            <v>F</v>
          </cell>
          <cell r="N18326">
            <v>3</v>
          </cell>
        </row>
        <row r="18327">
          <cell r="I18327" t="str">
            <v>T</v>
          </cell>
          <cell r="J18327">
            <v>0</v>
          </cell>
          <cell r="K18327">
            <v>0</v>
          </cell>
          <cell r="L18327">
            <v>0</v>
          </cell>
          <cell r="M18327" t="str">
            <v>F</v>
          </cell>
          <cell r="N18327">
            <v>3</v>
          </cell>
        </row>
        <row r="18328">
          <cell r="I18328" t="str">
            <v>T</v>
          </cell>
          <cell r="J18328">
            <v>0</v>
          </cell>
          <cell r="K18328">
            <v>0</v>
          </cell>
          <cell r="L18328">
            <v>0</v>
          </cell>
          <cell r="M18328" t="str">
            <v>F</v>
          </cell>
          <cell r="N18328">
            <v>3</v>
          </cell>
        </row>
        <row r="18329">
          <cell r="G18329" t="str">
            <v>GR-2017/08-0075, GR-2017/07-0082, GR-2017/09-0023, GR-2017/09-0043, GR-2017/07-0040, GR-2017/08-0082, GR-2017/09-0016, GR-2017/09-0008, XP-000026</v>
          </cell>
        </row>
        <row r="18329">
          <cell r="I18329" t="str">
            <v>F</v>
          </cell>
          <cell r="J18329">
            <v>15851.85</v>
          </cell>
          <cell r="K18329">
            <v>15851.85</v>
          </cell>
          <cell r="L18329">
            <v>47555.55</v>
          </cell>
          <cell r="M18329" t="str">
            <v>F</v>
          </cell>
          <cell r="N18329">
            <v>3</v>
          </cell>
        </row>
        <row r="18330">
          <cell r="G18330" t="str">
            <v>GR-2017/06-0036, GR-2017/06-0075, GR-2017/06-0039, GR-2017/05-0039, GR-2017/06-0038, GR-2017/05-0067, GR-2017/07-0026, GR-2017/07-0047, GR-2017/06-0053, GR-2017/09-0009, GR-2017/06-0054, GR-2017/07-0076, GR-2017/06-0087, GR-2017/07-0104, GR-2017/07-0111, GR-2017/07-0068, SPO-2018/12-0013, SPO-2018/12-0021, SPO-2018/05-0015, SPO-2019/01-0007, XP-000027</v>
          </cell>
        </row>
        <row r="18330">
          <cell r="I18330" t="str">
            <v>F</v>
          </cell>
          <cell r="J18330">
            <v>124229.48</v>
          </cell>
          <cell r="K18330">
            <v>124229.48</v>
          </cell>
          <cell r="L18330">
            <v>372688.44</v>
          </cell>
          <cell r="M18330" t="str">
            <v>F</v>
          </cell>
          <cell r="N18330">
            <v>3</v>
          </cell>
        </row>
        <row r="18331">
          <cell r="G18331" t="str">
            <v>GR-2017/09-0034, GR-2017/07-0068, GR-2017/08-0040, GR-2017/06-0039, GR-2017/07-0027, GR-2017/07-0052, GR-2017/10-0015, GR-2017/08-0038, GR-2017/08-0048, GR-2017/08-0017, GR-2017/08-0062, GR-2017/07-0056, GR-2017/06-0072, GR-2017/06-0031, GR-2017/06-0040, GR-2017/08-0113, GR-2017/09-0001, SPO-2017/12-0113, XP-000027</v>
          </cell>
        </row>
        <row r="18331">
          <cell r="I18331" t="str">
            <v>F</v>
          </cell>
          <cell r="J18331">
            <v>76258.78</v>
          </cell>
          <cell r="K18331">
            <v>76258.78</v>
          </cell>
          <cell r="L18331">
            <v>228776.34</v>
          </cell>
          <cell r="M18331" t="str">
            <v>F</v>
          </cell>
          <cell r="N18331">
            <v>3</v>
          </cell>
        </row>
        <row r="18332">
          <cell r="G18332" t="str">
            <v>GR-2017/04-0031</v>
          </cell>
        </row>
        <row r="18332">
          <cell r="I18332" t="str">
            <v>F</v>
          </cell>
          <cell r="J18332">
            <v>59.1</v>
          </cell>
          <cell r="K18332">
            <v>62.65</v>
          </cell>
          <cell r="L18332">
            <v>62.65</v>
          </cell>
          <cell r="M18332" t="str">
            <v>T</v>
          </cell>
          <cell r="N18332">
            <v>1</v>
          </cell>
        </row>
        <row r="18333">
          <cell r="G18333" t="str">
            <v>GR-2017/04-0029</v>
          </cell>
        </row>
        <row r="18333">
          <cell r="I18333" t="str">
            <v>F</v>
          </cell>
          <cell r="J18333">
            <v>210</v>
          </cell>
          <cell r="K18333">
            <v>222.6</v>
          </cell>
          <cell r="L18333">
            <v>222.6</v>
          </cell>
          <cell r="M18333" t="str">
            <v>F</v>
          </cell>
          <cell r="N18333">
            <v>1</v>
          </cell>
        </row>
        <row r="18334">
          <cell r="G18334" t="str">
            <v>GR-2017/04-0031</v>
          </cell>
        </row>
        <row r="18334">
          <cell r="I18334" t="str">
            <v>F</v>
          </cell>
          <cell r="J18334">
            <v>549.83</v>
          </cell>
          <cell r="K18334">
            <v>582.82</v>
          </cell>
          <cell r="L18334">
            <v>582.82</v>
          </cell>
          <cell r="M18334" t="str">
            <v>T</v>
          </cell>
          <cell r="N18334">
            <v>1</v>
          </cell>
        </row>
        <row r="18335">
          <cell r="I18335" t="str">
            <v>T</v>
          </cell>
          <cell r="J18335">
            <v>0</v>
          </cell>
          <cell r="K18335">
            <v>0</v>
          </cell>
          <cell r="L18335">
            <v>0</v>
          </cell>
          <cell r="M18335" t="str">
            <v>F</v>
          </cell>
          <cell r="N18335">
            <v>3</v>
          </cell>
        </row>
        <row r="18336">
          <cell r="F18336" t="str">
            <v>BSIU9141394</v>
          </cell>
          <cell r="G18336" t="str">
            <v>GR-2017/05-0084, GR-2017/06-0046, GR-2017/06-0050, GR-2017/07-0024, GR-2017/05-0006, GR-2017/07-0058, GR-2017/06-0070, GR-2017/06-0007, XP-000028</v>
          </cell>
        </row>
        <row r="18336">
          <cell r="I18336" t="str">
            <v>F</v>
          </cell>
          <cell r="J18336">
            <v>15708</v>
          </cell>
          <cell r="K18336">
            <v>15708</v>
          </cell>
          <cell r="L18336">
            <v>70686</v>
          </cell>
          <cell r="M18336" t="str">
            <v>F</v>
          </cell>
          <cell r="N18336">
            <v>4.5</v>
          </cell>
        </row>
        <row r="18337">
          <cell r="F18337" t="str">
            <v>TCLU6339710</v>
          </cell>
          <cell r="G18337" t="str">
            <v>GR-2017/07-0054, GR-2017/04-0026, GR-2017/05-0050, GR-2017/06-0008, GR-2017/09-0017, XP-000026</v>
          </cell>
        </row>
        <row r="18337">
          <cell r="I18337" t="str">
            <v>F</v>
          </cell>
          <cell r="J18337">
            <v>17434.42</v>
          </cell>
          <cell r="K18337">
            <v>17434.42</v>
          </cell>
          <cell r="L18337">
            <v>77834.22</v>
          </cell>
          <cell r="M18337" t="str">
            <v>F</v>
          </cell>
          <cell r="N18337">
            <v>4.4644</v>
          </cell>
        </row>
        <row r="18338">
          <cell r="F18338" t="str">
            <v>TEMU6576730</v>
          </cell>
          <cell r="G18338" t="str">
            <v>GR-2017/04-0025, GR-2017/07-0060, GR-2017/06-0024</v>
          </cell>
        </row>
        <row r="18338">
          <cell r="I18338" t="str">
            <v>F</v>
          </cell>
          <cell r="J18338">
            <v>19739.72</v>
          </cell>
          <cell r="K18338">
            <v>19739.72</v>
          </cell>
          <cell r="L18338">
            <v>88126.01</v>
          </cell>
          <cell r="M18338" t="str">
            <v>F</v>
          </cell>
          <cell r="N18338">
            <v>4.4644</v>
          </cell>
        </row>
        <row r="18339">
          <cell r="G18339" t="str">
            <v>GR-2017/04-0044</v>
          </cell>
        </row>
        <row r="18339">
          <cell r="I18339" t="str">
            <v>F</v>
          </cell>
          <cell r="J18339">
            <v>1850.87</v>
          </cell>
          <cell r="K18339">
            <v>1961.92</v>
          </cell>
          <cell r="L18339">
            <v>1961.92</v>
          </cell>
          <cell r="M18339" t="str">
            <v>T</v>
          </cell>
          <cell r="N18339">
            <v>1</v>
          </cell>
        </row>
        <row r="18340">
          <cell r="G18340" t="str">
            <v>GR-2017/04-0030</v>
          </cell>
        </row>
        <row r="18340">
          <cell r="I18340" t="str">
            <v>F</v>
          </cell>
          <cell r="J18340">
            <v>41.79</v>
          </cell>
          <cell r="K18340">
            <v>44.3</v>
          </cell>
          <cell r="L18340">
            <v>44.3</v>
          </cell>
          <cell r="M18340" t="str">
            <v>T</v>
          </cell>
          <cell r="N18340">
            <v>1</v>
          </cell>
        </row>
        <row r="18341">
          <cell r="G18341" t="str">
            <v>GR-2017/04-0030</v>
          </cell>
        </row>
        <row r="18341">
          <cell r="I18341" t="str">
            <v>F</v>
          </cell>
          <cell r="J18341">
            <v>39.77</v>
          </cell>
          <cell r="K18341">
            <v>42.16</v>
          </cell>
          <cell r="L18341">
            <v>42.16</v>
          </cell>
          <cell r="M18341" t="str">
            <v>T</v>
          </cell>
          <cell r="N18341">
            <v>1</v>
          </cell>
        </row>
        <row r="18342">
          <cell r="G18342" t="str">
            <v>GR-2017/04-0030</v>
          </cell>
        </row>
        <row r="18342">
          <cell r="I18342" t="str">
            <v>F</v>
          </cell>
          <cell r="J18342">
            <v>98.32</v>
          </cell>
          <cell r="K18342">
            <v>104.22</v>
          </cell>
          <cell r="L18342">
            <v>104.22</v>
          </cell>
          <cell r="M18342" t="str">
            <v>T</v>
          </cell>
          <cell r="N18342">
            <v>1</v>
          </cell>
        </row>
        <row r="18343">
          <cell r="I18343" t="str">
            <v>T</v>
          </cell>
          <cell r="J18343">
            <v>380</v>
          </cell>
          <cell r="K18343">
            <v>402.8</v>
          </cell>
          <cell r="L18343">
            <v>402.8</v>
          </cell>
          <cell r="M18343" t="str">
            <v>F</v>
          </cell>
          <cell r="N18343">
            <v>1</v>
          </cell>
        </row>
        <row r="18344">
          <cell r="F18344" t="str">
            <v>DFSU7700503</v>
          </cell>
          <cell r="G18344" t="str">
            <v>GR-2017/04-0024, GR-2017/05-0043</v>
          </cell>
        </row>
        <row r="18344">
          <cell r="I18344" t="str">
            <v>F</v>
          </cell>
          <cell r="J18344">
            <v>18446.64</v>
          </cell>
          <cell r="K18344">
            <v>18446.64</v>
          </cell>
          <cell r="L18344">
            <v>82353.18</v>
          </cell>
          <cell r="M18344" t="str">
            <v>F</v>
          </cell>
          <cell r="N18344">
            <v>4.4644</v>
          </cell>
        </row>
        <row r="18345">
          <cell r="F18345" t="str">
            <v>CCLU7474410</v>
          </cell>
          <cell r="G18345" t="str">
            <v>GR-2017/05-0066, GR-2017/08-0007, GR-2017/04-0028</v>
          </cell>
        </row>
        <row r="18345">
          <cell r="I18345" t="str">
            <v>F</v>
          </cell>
          <cell r="J18345">
            <v>24000</v>
          </cell>
          <cell r="K18345">
            <v>24000</v>
          </cell>
          <cell r="L18345">
            <v>104877.6</v>
          </cell>
          <cell r="M18345" t="str">
            <v>F</v>
          </cell>
          <cell r="N18345">
            <v>4.3699</v>
          </cell>
        </row>
        <row r="18346">
          <cell r="G18346" t="str">
            <v>GR-2017/04-0022</v>
          </cell>
        </row>
        <row r="18346">
          <cell r="I18346" t="str">
            <v>F</v>
          </cell>
          <cell r="J18346">
            <v>1428.01</v>
          </cell>
          <cell r="K18346">
            <v>1513.69</v>
          </cell>
          <cell r="L18346">
            <v>1513.69</v>
          </cell>
          <cell r="M18346" t="str">
            <v>F</v>
          </cell>
          <cell r="N18346">
            <v>1</v>
          </cell>
        </row>
        <row r="18347">
          <cell r="G18347" t="str">
            <v>GR-2017/04-0023</v>
          </cell>
        </row>
        <row r="18347">
          <cell r="I18347" t="str">
            <v>F</v>
          </cell>
          <cell r="J18347">
            <v>436.02</v>
          </cell>
          <cell r="K18347">
            <v>462.18</v>
          </cell>
          <cell r="L18347">
            <v>462.18</v>
          </cell>
          <cell r="M18347" t="str">
            <v>T</v>
          </cell>
          <cell r="N18347">
            <v>1</v>
          </cell>
        </row>
        <row r="18348">
          <cell r="G18348" t="str">
            <v>GR-2017/04-0023</v>
          </cell>
        </row>
        <row r="18348">
          <cell r="I18348" t="str">
            <v>F</v>
          </cell>
          <cell r="J18348">
            <v>117.89</v>
          </cell>
          <cell r="K18348">
            <v>124.96</v>
          </cell>
          <cell r="L18348">
            <v>124.96</v>
          </cell>
          <cell r="M18348" t="str">
            <v>T</v>
          </cell>
          <cell r="N18348">
            <v>1</v>
          </cell>
        </row>
        <row r="18349">
          <cell r="I18349" t="str">
            <v>T</v>
          </cell>
          <cell r="J18349">
            <v>0</v>
          </cell>
          <cell r="K18349">
            <v>0</v>
          </cell>
          <cell r="L18349">
            <v>0</v>
          </cell>
          <cell r="M18349" t="str">
            <v>T</v>
          </cell>
          <cell r="N18349">
            <v>1</v>
          </cell>
        </row>
        <row r="18350">
          <cell r="G18350" t="str">
            <v>GR-2017/04-0023</v>
          </cell>
        </row>
        <row r="18350">
          <cell r="I18350" t="str">
            <v>F</v>
          </cell>
          <cell r="J18350">
            <v>50.43</v>
          </cell>
          <cell r="K18350">
            <v>53.46</v>
          </cell>
          <cell r="L18350">
            <v>53.46</v>
          </cell>
          <cell r="M18350" t="str">
            <v>T</v>
          </cell>
          <cell r="N18350">
            <v>1</v>
          </cell>
        </row>
        <row r="18351">
          <cell r="G18351" t="str">
            <v>GR-2017/04-0023</v>
          </cell>
        </row>
        <row r="18351">
          <cell r="I18351" t="str">
            <v>F</v>
          </cell>
          <cell r="J18351">
            <v>129.35</v>
          </cell>
          <cell r="K18351">
            <v>137.11</v>
          </cell>
          <cell r="L18351">
            <v>137.11</v>
          </cell>
          <cell r="M18351" t="str">
            <v>T</v>
          </cell>
          <cell r="N18351">
            <v>1</v>
          </cell>
        </row>
        <row r="18352">
          <cell r="G18352" t="str">
            <v>GR-2017/04-0023</v>
          </cell>
        </row>
        <row r="18352">
          <cell r="I18352" t="str">
            <v>F</v>
          </cell>
          <cell r="J18352">
            <v>3415.47</v>
          </cell>
          <cell r="K18352">
            <v>3620.4</v>
          </cell>
          <cell r="L18352">
            <v>3620.4</v>
          </cell>
          <cell r="M18352" t="str">
            <v>T</v>
          </cell>
          <cell r="N18352">
            <v>1</v>
          </cell>
        </row>
        <row r="18353">
          <cell r="G18353" t="str">
            <v>GR-2017/04-0023</v>
          </cell>
        </row>
        <row r="18353">
          <cell r="I18353" t="str">
            <v>F</v>
          </cell>
          <cell r="J18353">
            <v>64.06</v>
          </cell>
          <cell r="K18353">
            <v>67.9</v>
          </cell>
          <cell r="L18353">
            <v>67.9</v>
          </cell>
          <cell r="M18353" t="str">
            <v>T</v>
          </cell>
          <cell r="N18353">
            <v>1</v>
          </cell>
        </row>
        <row r="18354">
          <cell r="G18354" t="str">
            <v>GR-2017/04-0052</v>
          </cell>
        </row>
        <row r="18354">
          <cell r="I18354" t="str">
            <v>F</v>
          </cell>
          <cell r="J18354">
            <v>2750</v>
          </cell>
          <cell r="K18354">
            <v>2915</v>
          </cell>
          <cell r="L18354">
            <v>2915</v>
          </cell>
          <cell r="M18354" t="str">
            <v>F</v>
          </cell>
          <cell r="N18354">
            <v>1</v>
          </cell>
        </row>
        <row r="18355">
          <cell r="F18355" t="str">
            <v>SNG/PS17-1131</v>
          </cell>
          <cell r="G18355" t="str">
            <v>GR-2017/04-0023</v>
          </cell>
        </row>
        <row r="18355">
          <cell r="I18355" t="str">
            <v>F</v>
          </cell>
          <cell r="J18355">
            <v>1541.19</v>
          </cell>
          <cell r="K18355">
            <v>1633.66</v>
          </cell>
          <cell r="L18355">
            <v>1633.66</v>
          </cell>
          <cell r="M18355" t="str">
            <v>T</v>
          </cell>
          <cell r="N18355">
            <v>1</v>
          </cell>
        </row>
        <row r="18356">
          <cell r="G18356" t="str">
            <v>GR-2017/04-0023</v>
          </cell>
        </row>
        <row r="18356">
          <cell r="I18356" t="str">
            <v>F</v>
          </cell>
          <cell r="J18356">
            <v>114.93</v>
          </cell>
          <cell r="K18356">
            <v>121.83</v>
          </cell>
          <cell r="L18356">
            <v>121.83</v>
          </cell>
          <cell r="M18356" t="str">
            <v>T</v>
          </cell>
          <cell r="N18356">
            <v>1</v>
          </cell>
        </row>
        <row r="18357">
          <cell r="G18357" t="str">
            <v>GR-2017/04-0020</v>
          </cell>
        </row>
        <row r="18357">
          <cell r="I18357" t="str">
            <v>F</v>
          </cell>
          <cell r="J18357">
            <v>74.46</v>
          </cell>
          <cell r="K18357">
            <v>78.93</v>
          </cell>
          <cell r="L18357">
            <v>78.93</v>
          </cell>
          <cell r="M18357" t="str">
            <v>T</v>
          </cell>
          <cell r="N18357">
            <v>1</v>
          </cell>
        </row>
        <row r="18358">
          <cell r="G18358" t="str">
            <v>GR-2017/04-0023</v>
          </cell>
        </row>
        <row r="18358">
          <cell r="I18358" t="str">
            <v>F</v>
          </cell>
          <cell r="J18358">
            <v>16222.02</v>
          </cell>
          <cell r="K18358">
            <v>17195.34</v>
          </cell>
          <cell r="L18358">
            <v>17195.34</v>
          </cell>
          <cell r="M18358" t="str">
            <v>T</v>
          </cell>
          <cell r="N18358">
            <v>1</v>
          </cell>
        </row>
        <row r="18359">
          <cell r="G18359" t="str">
            <v>GR-2017/04-0023</v>
          </cell>
        </row>
        <row r="18359">
          <cell r="I18359" t="str">
            <v>F</v>
          </cell>
          <cell r="J18359">
            <v>288.21</v>
          </cell>
          <cell r="K18359">
            <v>305.5</v>
          </cell>
          <cell r="L18359">
            <v>305.5</v>
          </cell>
          <cell r="M18359" t="str">
            <v>T</v>
          </cell>
          <cell r="N18359">
            <v>1</v>
          </cell>
        </row>
        <row r="18360">
          <cell r="F18360" t="str">
            <v>DFSU7081179</v>
          </cell>
          <cell r="G18360" t="str">
            <v>GR-2017/04-0040</v>
          </cell>
        </row>
        <row r="18360">
          <cell r="I18360" t="str">
            <v>F</v>
          </cell>
          <cell r="J18360">
            <v>68158.22</v>
          </cell>
          <cell r="K18360">
            <v>72247.71</v>
          </cell>
          <cell r="L18360">
            <v>72247.71</v>
          </cell>
          <cell r="M18360" t="str">
            <v>F</v>
          </cell>
          <cell r="N18360">
            <v>1</v>
          </cell>
        </row>
        <row r="18361">
          <cell r="F18361" t="str">
            <v>DFSU7081179</v>
          </cell>
          <cell r="G18361" t="str">
            <v>GR-2017/04-0039</v>
          </cell>
        </row>
        <row r="18361">
          <cell r="I18361" t="str">
            <v>F</v>
          </cell>
          <cell r="J18361">
            <v>53833.3</v>
          </cell>
          <cell r="K18361">
            <v>57063.3</v>
          </cell>
          <cell r="L18361">
            <v>57063.3</v>
          </cell>
          <cell r="M18361" t="str">
            <v>F</v>
          </cell>
          <cell r="N18361">
            <v>1</v>
          </cell>
        </row>
        <row r="18362">
          <cell r="G18362" t="str">
            <v>GR-2017/04-0019</v>
          </cell>
        </row>
        <row r="18362">
          <cell r="I18362" t="str">
            <v>F</v>
          </cell>
          <cell r="J18362">
            <v>288.25</v>
          </cell>
          <cell r="K18362">
            <v>305.55</v>
          </cell>
          <cell r="L18362">
            <v>305.55</v>
          </cell>
          <cell r="M18362" t="str">
            <v>T</v>
          </cell>
          <cell r="N18362">
            <v>1</v>
          </cell>
        </row>
        <row r="18363">
          <cell r="F18363" t="str">
            <v>SEGU4797587</v>
          </cell>
          <cell r="G18363" t="str">
            <v>GR-2017/04-0018</v>
          </cell>
        </row>
        <row r="18363">
          <cell r="I18363" t="str">
            <v>F</v>
          </cell>
          <cell r="J18363">
            <v>22418.18</v>
          </cell>
          <cell r="K18363">
            <v>22418.18</v>
          </cell>
          <cell r="L18363">
            <v>100621.76</v>
          </cell>
          <cell r="M18363" t="str">
            <v>F</v>
          </cell>
          <cell r="N18363">
            <v>4.4884</v>
          </cell>
        </row>
        <row r="18364">
          <cell r="G18364" t="str">
            <v>GR-2017/04-0017</v>
          </cell>
        </row>
        <row r="18364">
          <cell r="I18364" t="str">
            <v>F</v>
          </cell>
          <cell r="J18364">
            <v>712.8</v>
          </cell>
          <cell r="K18364">
            <v>755.57</v>
          </cell>
          <cell r="L18364">
            <v>755.57</v>
          </cell>
          <cell r="M18364" t="str">
            <v>F</v>
          </cell>
          <cell r="N18364">
            <v>1</v>
          </cell>
        </row>
        <row r="18365">
          <cell r="G18365" t="str">
            <v>GR-2017/04-0033</v>
          </cell>
        </row>
        <row r="18365">
          <cell r="I18365" t="str">
            <v>F</v>
          </cell>
          <cell r="J18365">
            <v>2465</v>
          </cell>
          <cell r="K18365">
            <v>2612.9</v>
          </cell>
          <cell r="L18365">
            <v>2612.9</v>
          </cell>
          <cell r="M18365" t="str">
            <v>F</v>
          </cell>
          <cell r="N18365">
            <v>1</v>
          </cell>
        </row>
        <row r="18366">
          <cell r="I18366" t="str">
            <v>T</v>
          </cell>
          <cell r="J18366">
            <v>0</v>
          </cell>
          <cell r="K18366">
            <v>0</v>
          </cell>
          <cell r="L18366">
            <v>0</v>
          </cell>
          <cell r="M18366" t="str">
            <v>F</v>
          </cell>
          <cell r="N18366">
            <v>3</v>
          </cell>
        </row>
        <row r="18367">
          <cell r="G18367" t="str">
            <v>GR-2017/04-0023</v>
          </cell>
        </row>
        <row r="18367">
          <cell r="I18367" t="str">
            <v>F</v>
          </cell>
          <cell r="J18367">
            <v>132.74</v>
          </cell>
          <cell r="K18367">
            <v>140.7</v>
          </cell>
          <cell r="L18367">
            <v>140.7</v>
          </cell>
          <cell r="M18367" t="str">
            <v>T</v>
          </cell>
          <cell r="N18367">
            <v>1</v>
          </cell>
        </row>
        <row r="18368">
          <cell r="G18368" t="str">
            <v>GR-2017/04-0019</v>
          </cell>
        </row>
        <row r="18368">
          <cell r="I18368" t="str">
            <v>F</v>
          </cell>
          <cell r="J18368">
            <v>41.79</v>
          </cell>
          <cell r="K18368">
            <v>44.3</v>
          </cell>
          <cell r="L18368">
            <v>44.3</v>
          </cell>
          <cell r="M18368" t="str">
            <v>T</v>
          </cell>
          <cell r="N18368">
            <v>1</v>
          </cell>
        </row>
        <row r="18369">
          <cell r="G18369" t="str">
            <v>GR-2017/04-0019</v>
          </cell>
        </row>
        <row r="18369">
          <cell r="I18369" t="str">
            <v>F</v>
          </cell>
          <cell r="J18369">
            <v>79.26</v>
          </cell>
          <cell r="K18369">
            <v>84.02</v>
          </cell>
          <cell r="L18369">
            <v>84.02</v>
          </cell>
          <cell r="M18369" t="str">
            <v>T</v>
          </cell>
          <cell r="N18369">
            <v>1</v>
          </cell>
        </row>
        <row r="18370">
          <cell r="G18370" t="str">
            <v>GR-2017/04-0019</v>
          </cell>
        </row>
        <row r="18370">
          <cell r="I18370" t="str">
            <v>F</v>
          </cell>
          <cell r="J18370">
            <v>2905.13</v>
          </cell>
          <cell r="K18370">
            <v>3079.44</v>
          </cell>
          <cell r="L18370">
            <v>3079.44</v>
          </cell>
          <cell r="M18370" t="str">
            <v>T</v>
          </cell>
          <cell r="N18370">
            <v>1</v>
          </cell>
        </row>
        <row r="18371">
          <cell r="G18371" t="str">
            <v>GR-2017/04-0015</v>
          </cell>
        </row>
        <row r="18371">
          <cell r="I18371" t="str">
            <v>F</v>
          </cell>
          <cell r="J18371">
            <v>53.73</v>
          </cell>
          <cell r="K18371">
            <v>56.95</v>
          </cell>
          <cell r="L18371">
            <v>56.95</v>
          </cell>
          <cell r="M18371" t="str">
            <v>F</v>
          </cell>
          <cell r="N18371">
            <v>1</v>
          </cell>
        </row>
        <row r="18372">
          <cell r="I18372" t="str">
            <v>T</v>
          </cell>
          <cell r="J18372">
            <v>0</v>
          </cell>
          <cell r="K18372">
            <v>0</v>
          </cell>
          <cell r="L18372">
            <v>0</v>
          </cell>
          <cell r="M18372" t="str">
            <v>F</v>
          </cell>
          <cell r="N18372">
            <v>3</v>
          </cell>
        </row>
        <row r="18373">
          <cell r="G18373" t="str">
            <v>GR-2017/04-0016</v>
          </cell>
        </row>
        <row r="18373">
          <cell r="I18373" t="str">
            <v>F</v>
          </cell>
          <cell r="J18373">
            <v>5411.88</v>
          </cell>
          <cell r="K18373">
            <v>5736.59</v>
          </cell>
          <cell r="L18373">
            <v>5736.59</v>
          </cell>
          <cell r="M18373" t="str">
            <v>T</v>
          </cell>
          <cell r="N18373">
            <v>1</v>
          </cell>
        </row>
        <row r="18374">
          <cell r="G18374" t="str">
            <v>GR-2017/07-0068</v>
          </cell>
        </row>
        <row r="18374">
          <cell r="I18374" t="str">
            <v>F</v>
          </cell>
          <cell r="J18374">
            <v>1290</v>
          </cell>
          <cell r="K18374">
            <v>1290</v>
          </cell>
          <cell r="L18374">
            <v>3870</v>
          </cell>
          <cell r="M18374" t="str">
            <v>F</v>
          </cell>
          <cell r="N18374">
            <v>3</v>
          </cell>
        </row>
        <row r="18375">
          <cell r="G18375" t="str">
            <v>GR-2017/04-0016</v>
          </cell>
        </row>
        <row r="18375">
          <cell r="I18375" t="str">
            <v>F</v>
          </cell>
          <cell r="J18375">
            <v>421.47</v>
          </cell>
          <cell r="K18375">
            <v>446.76</v>
          </cell>
          <cell r="L18375">
            <v>446.76</v>
          </cell>
          <cell r="M18375" t="str">
            <v>T</v>
          </cell>
          <cell r="N18375">
            <v>1</v>
          </cell>
        </row>
        <row r="18376">
          <cell r="I18376" t="str">
            <v>T</v>
          </cell>
          <cell r="J18376">
            <v>0</v>
          </cell>
          <cell r="K18376">
            <v>0</v>
          </cell>
          <cell r="L18376">
            <v>0</v>
          </cell>
          <cell r="M18376" t="str">
            <v>F</v>
          </cell>
          <cell r="N18376">
            <v>3</v>
          </cell>
        </row>
        <row r="18377">
          <cell r="I18377" t="str">
            <v>T</v>
          </cell>
          <cell r="J18377">
            <v>0</v>
          </cell>
          <cell r="K18377">
            <v>0</v>
          </cell>
          <cell r="L18377">
            <v>0</v>
          </cell>
          <cell r="M18377" t="str">
            <v>F</v>
          </cell>
          <cell r="N18377">
            <v>3</v>
          </cell>
        </row>
        <row r="18378">
          <cell r="I18378" t="str">
            <v>T</v>
          </cell>
          <cell r="J18378">
            <v>0</v>
          </cell>
          <cell r="K18378">
            <v>0</v>
          </cell>
          <cell r="L18378">
            <v>0</v>
          </cell>
          <cell r="M18378" t="str">
            <v>F</v>
          </cell>
          <cell r="N18378">
            <v>3</v>
          </cell>
        </row>
        <row r="18379">
          <cell r="I18379" t="str">
            <v>T</v>
          </cell>
          <cell r="J18379">
            <v>0</v>
          </cell>
          <cell r="K18379">
            <v>0</v>
          </cell>
          <cell r="L18379">
            <v>0</v>
          </cell>
          <cell r="M18379" t="str">
            <v>F</v>
          </cell>
          <cell r="N18379">
            <v>3</v>
          </cell>
        </row>
        <row r="18380">
          <cell r="I18380" t="str">
            <v>T</v>
          </cell>
          <cell r="J18380">
            <v>0</v>
          </cell>
          <cell r="K18380">
            <v>0</v>
          </cell>
          <cell r="L18380">
            <v>0</v>
          </cell>
          <cell r="M18380" t="str">
            <v>F</v>
          </cell>
          <cell r="N18380">
            <v>3</v>
          </cell>
        </row>
        <row r="18381">
          <cell r="G18381" t="str">
            <v>GR-2017/05-0025, GR-2017/07-0057</v>
          </cell>
        </row>
        <row r="18381">
          <cell r="I18381" t="str">
            <v>F</v>
          </cell>
          <cell r="J18381">
            <v>3085.2</v>
          </cell>
          <cell r="K18381">
            <v>3085.2</v>
          </cell>
          <cell r="L18381">
            <v>9255.6</v>
          </cell>
          <cell r="M18381" t="str">
            <v>F</v>
          </cell>
          <cell r="N18381">
            <v>3</v>
          </cell>
        </row>
        <row r="18382">
          <cell r="I18382" t="str">
            <v>T</v>
          </cell>
          <cell r="J18382">
            <v>0</v>
          </cell>
          <cell r="K18382">
            <v>0</v>
          </cell>
          <cell r="L18382">
            <v>0</v>
          </cell>
          <cell r="M18382" t="str">
            <v>F</v>
          </cell>
          <cell r="N18382">
            <v>3</v>
          </cell>
        </row>
        <row r="18383">
          <cell r="G18383" t="str">
            <v>GR-2017/06-0068</v>
          </cell>
        </row>
        <row r="18383">
          <cell r="I18383" t="str">
            <v>F</v>
          </cell>
          <cell r="J18383">
            <v>6530</v>
          </cell>
          <cell r="K18383">
            <v>6530</v>
          </cell>
          <cell r="L18383">
            <v>19590</v>
          </cell>
          <cell r="M18383" t="str">
            <v>F</v>
          </cell>
          <cell r="N18383">
            <v>3</v>
          </cell>
        </row>
        <row r="18384">
          <cell r="I18384" t="str">
            <v>T</v>
          </cell>
          <cell r="J18384">
            <v>0</v>
          </cell>
          <cell r="K18384">
            <v>0</v>
          </cell>
          <cell r="L18384">
            <v>0</v>
          </cell>
          <cell r="M18384" t="str">
            <v>F</v>
          </cell>
          <cell r="N18384">
            <v>3</v>
          </cell>
        </row>
        <row r="18385">
          <cell r="I18385" t="str">
            <v>T</v>
          </cell>
          <cell r="J18385">
            <v>0</v>
          </cell>
          <cell r="K18385">
            <v>0</v>
          </cell>
          <cell r="L18385">
            <v>0</v>
          </cell>
          <cell r="M18385" t="str">
            <v>F</v>
          </cell>
          <cell r="N18385">
            <v>3</v>
          </cell>
        </row>
        <row r="18386">
          <cell r="I18386" t="str">
            <v>T</v>
          </cell>
          <cell r="J18386">
            <v>0</v>
          </cell>
          <cell r="K18386">
            <v>0</v>
          </cell>
          <cell r="L18386">
            <v>0</v>
          </cell>
          <cell r="M18386" t="str">
            <v>F</v>
          </cell>
          <cell r="N18386">
            <v>3</v>
          </cell>
        </row>
        <row r="18387">
          <cell r="G18387" t="str">
            <v>GR-2017/04-0016</v>
          </cell>
        </row>
        <row r="18387">
          <cell r="I18387" t="str">
            <v>F</v>
          </cell>
          <cell r="J18387">
            <v>354.74</v>
          </cell>
          <cell r="K18387">
            <v>376.02</v>
          </cell>
          <cell r="L18387">
            <v>376.02</v>
          </cell>
          <cell r="M18387" t="str">
            <v>T</v>
          </cell>
          <cell r="N18387">
            <v>1</v>
          </cell>
        </row>
        <row r="18388">
          <cell r="I18388" t="str">
            <v>T</v>
          </cell>
          <cell r="J18388">
            <v>0</v>
          </cell>
          <cell r="K18388">
            <v>0</v>
          </cell>
          <cell r="L18388">
            <v>0</v>
          </cell>
          <cell r="M18388" t="str">
            <v>F</v>
          </cell>
          <cell r="N18388">
            <v>3</v>
          </cell>
        </row>
        <row r="18389">
          <cell r="G18389" t="str">
            <v>GR-2017/04-0016</v>
          </cell>
        </row>
        <row r="18389">
          <cell r="I18389" t="str">
            <v>F</v>
          </cell>
          <cell r="J18389">
            <v>101.46</v>
          </cell>
          <cell r="K18389">
            <v>107.55</v>
          </cell>
          <cell r="L18389">
            <v>107.55</v>
          </cell>
          <cell r="M18389" t="str">
            <v>T</v>
          </cell>
          <cell r="N18389">
            <v>1</v>
          </cell>
        </row>
        <row r="18390">
          <cell r="I18390" t="str">
            <v>T</v>
          </cell>
          <cell r="J18390">
            <v>0</v>
          </cell>
          <cell r="K18390">
            <v>0</v>
          </cell>
          <cell r="L18390">
            <v>0</v>
          </cell>
          <cell r="M18390" t="str">
            <v>F</v>
          </cell>
          <cell r="N18390">
            <v>3</v>
          </cell>
        </row>
        <row r="18391">
          <cell r="I18391" t="str">
            <v>T</v>
          </cell>
          <cell r="J18391">
            <v>0</v>
          </cell>
          <cell r="K18391">
            <v>0</v>
          </cell>
          <cell r="L18391">
            <v>0</v>
          </cell>
          <cell r="M18391" t="str">
            <v>F</v>
          </cell>
          <cell r="N18391">
            <v>3</v>
          </cell>
        </row>
        <row r="18392">
          <cell r="G18392" t="str">
            <v>GR-2017/06-0027</v>
          </cell>
        </row>
        <row r="18392">
          <cell r="I18392" t="str">
            <v>F</v>
          </cell>
          <cell r="J18392">
            <v>958.5</v>
          </cell>
          <cell r="K18392">
            <v>958.5</v>
          </cell>
          <cell r="L18392">
            <v>2875.5</v>
          </cell>
          <cell r="M18392" t="str">
            <v>F</v>
          </cell>
          <cell r="N18392">
            <v>3</v>
          </cell>
        </row>
        <row r="18393">
          <cell r="G18393" t="str">
            <v>GR-2017/04-0016</v>
          </cell>
        </row>
        <row r="18393">
          <cell r="I18393" t="str">
            <v>F</v>
          </cell>
          <cell r="J18393">
            <v>79.26</v>
          </cell>
          <cell r="K18393">
            <v>84.02</v>
          </cell>
          <cell r="L18393">
            <v>84.02</v>
          </cell>
          <cell r="M18393" t="str">
            <v>T</v>
          </cell>
          <cell r="N18393">
            <v>1</v>
          </cell>
        </row>
        <row r="18394">
          <cell r="G18394" t="str">
            <v>GR-2017/04-0014</v>
          </cell>
        </row>
        <row r="18394">
          <cell r="I18394" t="str">
            <v>F</v>
          </cell>
          <cell r="J18394">
            <v>117.08</v>
          </cell>
          <cell r="K18394">
            <v>124.1</v>
          </cell>
          <cell r="L18394">
            <v>124.1</v>
          </cell>
          <cell r="M18394" t="str">
            <v>T</v>
          </cell>
          <cell r="N18394">
            <v>1</v>
          </cell>
        </row>
        <row r="18395">
          <cell r="G18395" t="str">
            <v>GR-2017/04-0013</v>
          </cell>
        </row>
        <row r="18395">
          <cell r="I18395" t="str">
            <v>F</v>
          </cell>
          <cell r="J18395">
            <v>130.5</v>
          </cell>
          <cell r="K18395">
            <v>138.33</v>
          </cell>
          <cell r="L18395">
            <v>138.33</v>
          </cell>
          <cell r="M18395" t="str">
            <v>T</v>
          </cell>
          <cell r="N18395">
            <v>1</v>
          </cell>
        </row>
        <row r="18396">
          <cell r="F18396" t="str">
            <v>TCNU8431226</v>
          </cell>
          <cell r="G18396" t="str">
            <v>GR-2017/04-0038</v>
          </cell>
        </row>
        <row r="18396">
          <cell r="I18396" t="str">
            <v>F</v>
          </cell>
          <cell r="J18396">
            <v>42960.2</v>
          </cell>
          <cell r="K18396">
            <v>45537.81</v>
          </cell>
          <cell r="L18396">
            <v>45537.81</v>
          </cell>
          <cell r="M18396" t="str">
            <v>F</v>
          </cell>
          <cell r="N18396">
            <v>1</v>
          </cell>
        </row>
        <row r="18397">
          <cell r="G18397" t="str">
            <v>GR-2017/04-0013</v>
          </cell>
        </row>
        <row r="18397">
          <cell r="I18397" t="str">
            <v>F</v>
          </cell>
          <cell r="J18397">
            <v>179.91</v>
          </cell>
          <cell r="K18397">
            <v>190.7</v>
          </cell>
          <cell r="L18397">
            <v>190.7</v>
          </cell>
          <cell r="M18397" t="str">
            <v>T</v>
          </cell>
          <cell r="N18397">
            <v>1</v>
          </cell>
        </row>
        <row r="18398">
          <cell r="G18398" t="str">
            <v>GR-2017/04-0013</v>
          </cell>
        </row>
        <row r="18398">
          <cell r="I18398" t="str">
            <v>F</v>
          </cell>
          <cell r="J18398">
            <v>214.17</v>
          </cell>
          <cell r="K18398">
            <v>227.02</v>
          </cell>
          <cell r="L18398">
            <v>227.02</v>
          </cell>
          <cell r="M18398" t="str">
            <v>T</v>
          </cell>
          <cell r="N18398">
            <v>1</v>
          </cell>
        </row>
        <row r="18399">
          <cell r="G18399" t="str">
            <v>GR-2017/04-0013</v>
          </cell>
        </row>
        <row r="18399">
          <cell r="I18399" t="str">
            <v>F</v>
          </cell>
          <cell r="J18399">
            <v>11.53</v>
          </cell>
          <cell r="K18399">
            <v>12.22</v>
          </cell>
          <cell r="L18399">
            <v>12.22</v>
          </cell>
          <cell r="M18399" t="str">
            <v>T</v>
          </cell>
          <cell r="N18399">
            <v>1</v>
          </cell>
        </row>
        <row r="18400">
          <cell r="G18400" t="str">
            <v>GR-2017/04-0009</v>
          </cell>
        </row>
        <row r="18400">
          <cell r="I18400" t="str">
            <v>F</v>
          </cell>
          <cell r="J18400">
            <v>205.7</v>
          </cell>
          <cell r="K18400">
            <v>218.04</v>
          </cell>
          <cell r="L18400">
            <v>218.04</v>
          </cell>
          <cell r="M18400" t="str">
            <v>T</v>
          </cell>
          <cell r="N18400">
            <v>1</v>
          </cell>
        </row>
        <row r="18401">
          <cell r="G18401" t="str">
            <v>GR-2017/04-0013</v>
          </cell>
        </row>
        <row r="18401">
          <cell r="I18401" t="str">
            <v>F</v>
          </cell>
          <cell r="J18401">
            <v>30.84</v>
          </cell>
          <cell r="K18401">
            <v>32.69</v>
          </cell>
          <cell r="L18401">
            <v>32.69</v>
          </cell>
          <cell r="M18401" t="str">
            <v>T</v>
          </cell>
          <cell r="N18401">
            <v>1</v>
          </cell>
        </row>
        <row r="18402">
          <cell r="F18402" t="str">
            <v>CCLU7474410</v>
          </cell>
        </row>
        <row r="18402">
          <cell r="I18402" t="str">
            <v>T</v>
          </cell>
          <cell r="J18402">
            <v>24000</v>
          </cell>
          <cell r="K18402">
            <v>24000</v>
          </cell>
          <cell r="L18402">
            <v>108000</v>
          </cell>
          <cell r="M18402" t="str">
            <v>F</v>
          </cell>
          <cell r="N18402">
            <v>4.5</v>
          </cell>
        </row>
        <row r="18403">
          <cell r="G18403" t="str">
            <v>GR-2017/04-0008</v>
          </cell>
        </row>
        <row r="18403">
          <cell r="I18403" t="str">
            <v>F</v>
          </cell>
          <cell r="J18403">
            <v>18.74</v>
          </cell>
          <cell r="K18403">
            <v>19.86</v>
          </cell>
          <cell r="L18403">
            <v>19.86</v>
          </cell>
          <cell r="M18403" t="str">
            <v>T</v>
          </cell>
          <cell r="N18403">
            <v>1</v>
          </cell>
        </row>
        <row r="18404">
          <cell r="G18404" t="str">
            <v>GR-2017/04-0008</v>
          </cell>
        </row>
        <row r="18404">
          <cell r="I18404" t="str">
            <v>F</v>
          </cell>
          <cell r="J18404">
            <v>126.69</v>
          </cell>
          <cell r="K18404">
            <v>134.29</v>
          </cell>
          <cell r="L18404">
            <v>134.29</v>
          </cell>
          <cell r="M18404" t="str">
            <v>T</v>
          </cell>
          <cell r="N18404">
            <v>1</v>
          </cell>
        </row>
        <row r="18405">
          <cell r="G18405" t="str">
            <v>GR-2017/04-0008</v>
          </cell>
        </row>
        <row r="18405">
          <cell r="I18405" t="str">
            <v>F</v>
          </cell>
          <cell r="J18405">
            <v>299.6</v>
          </cell>
          <cell r="K18405">
            <v>317.58</v>
          </cell>
          <cell r="L18405">
            <v>317.58</v>
          </cell>
          <cell r="M18405" t="str">
            <v>T</v>
          </cell>
          <cell r="N18405">
            <v>1</v>
          </cell>
        </row>
        <row r="18406">
          <cell r="F18406" t="str">
            <v>TCNU5525492 (KK PORT)</v>
          </cell>
          <cell r="G18406" t="str">
            <v>GR-2017/04-0027</v>
          </cell>
        </row>
        <row r="18406">
          <cell r="I18406" t="str">
            <v>F</v>
          </cell>
          <cell r="J18406">
            <v>14864.55</v>
          </cell>
          <cell r="K18406">
            <v>14864.55</v>
          </cell>
          <cell r="L18406">
            <v>66504</v>
          </cell>
          <cell r="M18406" t="str">
            <v>F</v>
          </cell>
          <cell r="N18406">
            <v>4.474</v>
          </cell>
        </row>
        <row r="18407">
          <cell r="F18407" t="str">
            <v>DIRECT TO KK</v>
          </cell>
          <cell r="G18407" t="str">
            <v>GR-2017/06-0042, GR-2017/06-0043</v>
          </cell>
        </row>
        <row r="18407">
          <cell r="I18407" t="str">
            <v>F</v>
          </cell>
          <cell r="J18407">
            <v>28970.71</v>
          </cell>
          <cell r="K18407">
            <v>28970.71</v>
          </cell>
          <cell r="L18407">
            <v>86912.13</v>
          </cell>
          <cell r="M18407" t="str">
            <v>F</v>
          </cell>
          <cell r="N18407">
            <v>3</v>
          </cell>
        </row>
        <row r="18408">
          <cell r="G18408" t="str">
            <v>GR-2017/04-0008</v>
          </cell>
        </row>
        <row r="18408">
          <cell r="I18408" t="str">
            <v>F</v>
          </cell>
          <cell r="J18408">
            <v>346.47</v>
          </cell>
          <cell r="K18408">
            <v>367.26</v>
          </cell>
          <cell r="L18408">
            <v>367.26</v>
          </cell>
          <cell r="M18408" t="str">
            <v>T</v>
          </cell>
          <cell r="N18408">
            <v>1</v>
          </cell>
        </row>
        <row r="18409">
          <cell r="G18409" t="str">
            <v>GR-2017/04-0008</v>
          </cell>
        </row>
        <row r="18409">
          <cell r="I18409" t="str">
            <v>F</v>
          </cell>
          <cell r="J18409">
            <v>90.08</v>
          </cell>
          <cell r="K18409">
            <v>95.48</v>
          </cell>
          <cell r="L18409">
            <v>95.48</v>
          </cell>
          <cell r="M18409" t="str">
            <v>T</v>
          </cell>
          <cell r="N18409">
            <v>1</v>
          </cell>
        </row>
        <row r="18410">
          <cell r="G18410" t="str">
            <v>GR-2017/04-0008</v>
          </cell>
        </row>
        <row r="18410">
          <cell r="I18410" t="str">
            <v>F</v>
          </cell>
          <cell r="J18410">
            <v>416.79</v>
          </cell>
          <cell r="K18410">
            <v>441.8</v>
          </cell>
          <cell r="L18410">
            <v>441.8</v>
          </cell>
          <cell r="M18410" t="str">
            <v>T</v>
          </cell>
          <cell r="N18410">
            <v>1</v>
          </cell>
        </row>
        <row r="18411">
          <cell r="G18411" t="str">
            <v>GR-2017/04-0006</v>
          </cell>
        </row>
        <row r="18411">
          <cell r="I18411" t="str">
            <v>F</v>
          </cell>
          <cell r="J18411">
            <v>2682.24</v>
          </cell>
          <cell r="K18411">
            <v>2843.17</v>
          </cell>
          <cell r="L18411">
            <v>2843.17</v>
          </cell>
          <cell r="M18411" t="str">
            <v>F</v>
          </cell>
          <cell r="N18411">
            <v>1</v>
          </cell>
        </row>
        <row r="18412">
          <cell r="I18412" t="str">
            <v>T</v>
          </cell>
          <cell r="J18412">
            <v>0</v>
          </cell>
          <cell r="K18412">
            <v>0</v>
          </cell>
          <cell r="L18412">
            <v>0</v>
          </cell>
          <cell r="M18412" t="str">
            <v>F</v>
          </cell>
          <cell r="N18412">
            <v>3</v>
          </cell>
        </row>
        <row r="18413">
          <cell r="G18413" t="str">
            <v>GR-2017/04-0035</v>
          </cell>
        </row>
        <row r="18413">
          <cell r="I18413" t="str">
            <v>F</v>
          </cell>
          <cell r="J18413">
            <v>1764</v>
          </cell>
          <cell r="K18413">
            <v>1869.84</v>
          </cell>
          <cell r="L18413">
            <v>1869.84</v>
          </cell>
          <cell r="M18413" t="str">
            <v>F</v>
          </cell>
          <cell r="N18413">
            <v>1</v>
          </cell>
        </row>
        <row r="18414">
          <cell r="F18414" t="str">
            <v>RFCU5108138</v>
          </cell>
          <cell r="G18414" t="str">
            <v>GR-2017/04-0001</v>
          </cell>
        </row>
        <row r="18414">
          <cell r="I18414" t="str">
            <v>F</v>
          </cell>
          <cell r="J18414">
            <v>43089.81</v>
          </cell>
          <cell r="K18414">
            <v>45675.2</v>
          </cell>
          <cell r="L18414">
            <v>45675.2</v>
          </cell>
          <cell r="M18414" t="str">
            <v>F</v>
          </cell>
          <cell r="N18414">
            <v>1</v>
          </cell>
        </row>
        <row r="18415">
          <cell r="F18415" t="str">
            <v>TSLU0501948</v>
          </cell>
          <cell r="G18415" t="str">
            <v>GR-2017/04-0002</v>
          </cell>
        </row>
        <row r="18415">
          <cell r="I18415" t="str">
            <v>F</v>
          </cell>
          <cell r="J18415">
            <v>53143.86</v>
          </cell>
          <cell r="K18415">
            <v>56332.49</v>
          </cell>
          <cell r="L18415">
            <v>56332.49</v>
          </cell>
          <cell r="M18415" t="str">
            <v>F</v>
          </cell>
          <cell r="N18415">
            <v>1</v>
          </cell>
        </row>
        <row r="18416">
          <cell r="G18416" t="str">
            <v>GR-2017/04-0005</v>
          </cell>
        </row>
        <row r="18416">
          <cell r="I18416" t="str">
            <v>F</v>
          </cell>
          <cell r="J18416">
            <v>58.01</v>
          </cell>
          <cell r="K18416">
            <v>61.49</v>
          </cell>
          <cell r="L18416">
            <v>61.49</v>
          </cell>
          <cell r="M18416" t="str">
            <v>T</v>
          </cell>
          <cell r="N18416">
            <v>1</v>
          </cell>
        </row>
        <row r="18417">
          <cell r="F18417" t="str">
            <v>TSLU0501948</v>
          </cell>
          <cell r="G18417" t="str">
            <v>GR-2017/04-0004</v>
          </cell>
        </row>
        <row r="18417">
          <cell r="I18417" t="str">
            <v>F</v>
          </cell>
          <cell r="J18417">
            <v>35805.91</v>
          </cell>
          <cell r="K18417">
            <v>37954.26</v>
          </cell>
          <cell r="L18417">
            <v>37954.26</v>
          </cell>
          <cell r="M18417" t="str">
            <v>F</v>
          </cell>
          <cell r="N18417">
            <v>1</v>
          </cell>
        </row>
        <row r="18418">
          <cell r="F18418" t="str">
            <v>TSLU0501948</v>
          </cell>
          <cell r="G18418" t="str">
            <v>GR-2017/04-0003</v>
          </cell>
        </row>
        <row r="18418">
          <cell r="I18418" t="str">
            <v>F</v>
          </cell>
          <cell r="J18418">
            <v>72222.8</v>
          </cell>
          <cell r="K18418">
            <v>76556.17</v>
          </cell>
          <cell r="L18418">
            <v>76556.17</v>
          </cell>
          <cell r="M18418" t="str">
            <v>F</v>
          </cell>
          <cell r="N18418">
            <v>1</v>
          </cell>
        </row>
        <row r="18419">
          <cell r="G18419" t="str">
            <v>GR-2017/04-0005</v>
          </cell>
        </row>
        <row r="18419">
          <cell r="I18419" t="str">
            <v>F</v>
          </cell>
          <cell r="J18419">
            <v>318.71</v>
          </cell>
          <cell r="K18419">
            <v>337.83</v>
          </cell>
          <cell r="L18419">
            <v>337.83</v>
          </cell>
          <cell r="M18419" t="str">
            <v>T</v>
          </cell>
          <cell r="N18419">
            <v>1</v>
          </cell>
        </row>
        <row r="18420">
          <cell r="I18420" t="str">
            <v>T</v>
          </cell>
          <cell r="J18420">
            <v>0</v>
          </cell>
          <cell r="K18420">
            <v>0</v>
          </cell>
          <cell r="L18420">
            <v>0</v>
          </cell>
          <cell r="M18420" t="str">
            <v>F</v>
          </cell>
          <cell r="N18420">
            <v>3</v>
          </cell>
        </row>
        <row r="18421">
          <cell r="I18421" t="str">
            <v>T</v>
          </cell>
          <cell r="J18421">
            <v>0</v>
          </cell>
          <cell r="K18421">
            <v>0</v>
          </cell>
          <cell r="L18421">
            <v>0</v>
          </cell>
          <cell r="M18421" t="str">
            <v>F</v>
          </cell>
          <cell r="N18421">
            <v>3</v>
          </cell>
        </row>
        <row r="18422">
          <cell r="I18422" t="str">
            <v>T</v>
          </cell>
          <cell r="J18422">
            <v>0</v>
          </cell>
          <cell r="K18422">
            <v>0</v>
          </cell>
          <cell r="L18422">
            <v>0</v>
          </cell>
          <cell r="M18422" t="str">
            <v>F</v>
          </cell>
          <cell r="N18422">
            <v>3</v>
          </cell>
        </row>
        <row r="18423">
          <cell r="G18423" t="str">
            <v>GR-2017/04-0005</v>
          </cell>
        </row>
        <row r="18423">
          <cell r="I18423" t="str">
            <v>F</v>
          </cell>
          <cell r="J18423">
            <v>2581.13</v>
          </cell>
          <cell r="K18423">
            <v>2736</v>
          </cell>
          <cell r="L18423">
            <v>2736</v>
          </cell>
          <cell r="M18423" t="str">
            <v>T</v>
          </cell>
          <cell r="N18423">
            <v>1</v>
          </cell>
        </row>
        <row r="18424">
          <cell r="G18424" t="str">
            <v>GR-2017/03-0050</v>
          </cell>
        </row>
        <row r="18424">
          <cell r="I18424" t="str">
            <v>F</v>
          </cell>
          <cell r="J18424">
            <v>288.93</v>
          </cell>
          <cell r="K18424">
            <v>306.27</v>
          </cell>
          <cell r="L18424">
            <v>306.27</v>
          </cell>
          <cell r="M18424" t="str">
            <v>T</v>
          </cell>
          <cell r="N18424">
            <v>1</v>
          </cell>
        </row>
        <row r="18425">
          <cell r="G18425" t="str">
            <v>GR-2017/03-0052</v>
          </cell>
        </row>
        <row r="18425">
          <cell r="I18425" t="str">
            <v>F</v>
          </cell>
          <cell r="J18425">
            <v>131.29</v>
          </cell>
          <cell r="K18425">
            <v>139.17</v>
          </cell>
          <cell r="L18425">
            <v>139.17</v>
          </cell>
          <cell r="M18425" t="str">
            <v>T</v>
          </cell>
          <cell r="N18425">
            <v>1</v>
          </cell>
        </row>
        <row r="18426">
          <cell r="I18426" t="str">
            <v>T</v>
          </cell>
          <cell r="J18426">
            <v>443570</v>
          </cell>
          <cell r="K18426">
            <v>443570</v>
          </cell>
          <cell r="L18426">
            <v>1330710</v>
          </cell>
          <cell r="M18426" t="str">
            <v>F</v>
          </cell>
          <cell r="N18426">
            <v>3</v>
          </cell>
        </row>
        <row r="18427">
          <cell r="G18427" t="str">
            <v>GR-2017/06-0068</v>
          </cell>
        </row>
        <row r="18427">
          <cell r="I18427" t="str">
            <v>F</v>
          </cell>
          <cell r="J18427">
            <v>5825.41</v>
          </cell>
          <cell r="K18427">
            <v>5825.41</v>
          </cell>
          <cell r="L18427">
            <v>17476.23</v>
          </cell>
          <cell r="M18427" t="str">
            <v>F</v>
          </cell>
          <cell r="N18427">
            <v>3</v>
          </cell>
        </row>
        <row r="18428">
          <cell r="I18428" t="str">
            <v>T</v>
          </cell>
          <cell r="J18428">
            <v>0</v>
          </cell>
          <cell r="K18428">
            <v>0</v>
          </cell>
          <cell r="L18428">
            <v>0</v>
          </cell>
          <cell r="M18428" t="str">
            <v>F</v>
          </cell>
          <cell r="N18428">
            <v>3</v>
          </cell>
        </row>
        <row r="18429">
          <cell r="G18429" t="str">
            <v>GR-2017/04-0007</v>
          </cell>
        </row>
        <row r="18429">
          <cell r="I18429" t="str">
            <v>F</v>
          </cell>
          <cell r="J18429">
            <v>14.94</v>
          </cell>
          <cell r="K18429">
            <v>15.84</v>
          </cell>
          <cell r="L18429">
            <v>15.84</v>
          </cell>
          <cell r="M18429" t="str">
            <v>T</v>
          </cell>
          <cell r="N18429">
            <v>1</v>
          </cell>
        </row>
        <row r="18430">
          <cell r="F18430" t="str">
            <v>DFSU6635770</v>
          </cell>
          <cell r="G18430" t="str">
            <v>GR-2017/04-0012</v>
          </cell>
        </row>
        <row r="18430">
          <cell r="I18430" t="str">
            <v>F</v>
          </cell>
          <cell r="J18430">
            <v>31454.19</v>
          </cell>
          <cell r="K18430">
            <v>33341.44</v>
          </cell>
          <cell r="L18430">
            <v>33341.44</v>
          </cell>
          <cell r="M18430" t="str">
            <v>F</v>
          </cell>
          <cell r="N18430">
            <v>1</v>
          </cell>
        </row>
        <row r="18431">
          <cell r="F18431" t="str">
            <v>DFSU6635770</v>
          </cell>
          <cell r="G18431" t="str">
            <v>GR-2017/04-0011</v>
          </cell>
        </row>
        <row r="18431">
          <cell r="I18431" t="str">
            <v>F</v>
          </cell>
          <cell r="J18431">
            <v>23639.16</v>
          </cell>
          <cell r="K18431">
            <v>25057.51</v>
          </cell>
          <cell r="L18431">
            <v>25057.51</v>
          </cell>
          <cell r="M18431" t="str">
            <v>F</v>
          </cell>
          <cell r="N18431">
            <v>1</v>
          </cell>
        </row>
        <row r="18432">
          <cell r="I18432" t="str">
            <v>T</v>
          </cell>
          <cell r="J18432">
            <v>0</v>
          </cell>
          <cell r="K18432">
            <v>0</v>
          </cell>
          <cell r="L18432">
            <v>0</v>
          </cell>
          <cell r="M18432" t="str">
            <v>F</v>
          </cell>
          <cell r="N18432">
            <v>3</v>
          </cell>
        </row>
        <row r="18433">
          <cell r="F18433" t="str">
            <v>DFSU6635770</v>
          </cell>
          <cell r="G18433" t="str">
            <v>GR-2017/04-0010</v>
          </cell>
        </row>
        <row r="18433">
          <cell r="I18433" t="str">
            <v>F</v>
          </cell>
          <cell r="J18433">
            <v>52848</v>
          </cell>
          <cell r="K18433">
            <v>56018.88</v>
          </cell>
          <cell r="L18433">
            <v>56018.88</v>
          </cell>
          <cell r="M18433" t="str">
            <v>F</v>
          </cell>
          <cell r="N18433">
            <v>1</v>
          </cell>
        </row>
        <row r="18434">
          <cell r="I18434" t="str">
            <v>T</v>
          </cell>
          <cell r="J18434">
            <v>0</v>
          </cell>
          <cell r="K18434">
            <v>0</v>
          </cell>
          <cell r="L18434">
            <v>0</v>
          </cell>
          <cell r="M18434" t="str">
            <v>F</v>
          </cell>
          <cell r="N18434">
            <v>1</v>
          </cell>
        </row>
        <row r="18435">
          <cell r="G18435" t="str">
            <v>GR-2017/03-0049</v>
          </cell>
        </row>
        <row r="18435">
          <cell r="I18435" t="str">
            <v>F</v>
          </cell>
          <cell r="J18435">
            <v>275.28</v>
          </cell>
          <cell r="K18435">
            <v>291.8</v>
          </cell>
          <cell r="L18435">
            <v>291.8</v>
          </cell>
          <cell r="M18435" t="str">
            <v>T</v>
          </cell>
          <cell r="N18435">
            <v>1</v>
          </cell>
        </row>
        <row r="18436">
          <cell r="I18436" t="str">
            <v>T</v>
          </cell>
          <cell r="J18436">
            <v>0</v>
          </cell>
          <cell r="K18436">
            <v>0</v>
          </cell>
          <cell r="L18436">
            <v>0</v>
          </cell>
          <cell r="M18436" t="str">
            <v>F</v>
          </cell>
          <cell r="N18436">
            <v>3</v>
          </cell>
        </row>
        <row r="18437">
          <cell r="G18437" t="str">
            <v>GR-2017/03-0049</v>
          </cell>
        </row>
        <row r="18437">
          <cell r="I18437" t="str">
            <v>F</v>
          </cell>
          <cell r="J18437">
            <v>575.12</v>
          </cell>
          <cell r="K18437">
            <v>609.63</v>
          </cell>
          <cell r="L18437">
            <v>609.63</v>
          </cell>
          <cell r="M18437" t="str">
            <v>T</v>
          </cell>
          <cell r="N18437">
            <v>1</v>
          </cell>
        </row>
        <row r="18438">
          <cell r="I18438" t="str">
            <v>T</v>
          </cell>
          <cell r="J18438">
            <v>0</v>
          </cell>
          <cell r="K18438">
            <v>0</v>
          </cell>
          <cell r="L18438">
            <v>0</v>
          </cell>
          <cell r="M18438" t="str">
            <v>F</v>
          </cell>
          <cell r="N18438">
            <v>3</v>
          </cell>
        </row>
        <row r="18439">
          <cell r="G18439" t="str">
            <v>GR-2017/03-0049</v>
          </cell>
        </row>
        <row r="18439">
          <cell r="I18439" t="str">
            <v>F</v>
          </cell>
          <cell r="J18439">
            <v>54.72</v>
          </cell>
          <cell r="K18439">
            <v>58</v>
          </cell>
          <cell r="L18439">
            <v>58</v>
          </cell>
          <cell r="M18439" t="str">
            <v>T</v>
          </cell>
          <cell r="N18439">
            <v>1</v>
          </cell>
        </row>
        <row r="18440">
          <cell r="G18440" t="str">
            <v>GR-2017/03-0048</v>
          </cell>
        </row>
        <row r="18440">
          <cell r="I18440" t="str">
            <v>F</v>
          </cell>
          <cell r="J18440">
            <v>4729.16</v>
          </cell>
          <cell r="K18440">
            <v>5012.91</v>
          </cell>
          <cell r="L18440">
            <v>5012.91</v>
          </cell>
          <cell r="M18440" t="str">
            <v>T</v>
          </cell>
          <cell r="N18440">
            <v>1</v>
          </cell>
        </row>
        <row r="18441">
          <cell r="G18441" t="str">
            <v>GR-2017/03-0039</v>
          </cell>
        </row>
        <row r="18441">
          <cell r="I18441" t="str">
            <v>F</v>
          </cell>
          <cell r="J18441">
            <v>18.34</v>
          </cell>
          <cell r="K18441">
            <v>19.44</v>
          </cell>
          <cell r="L18441">
            <v>19.44</v>
          </cell>
          <cell r="M18441" t="str">
            <v>F</v>
          </cell>
          <cell r="N18441">
            <v>1</v>
          </cell>
        </row>
        <row r="18442">
          <cell r="G18442" t="str">
            <v>GR-2017/03-0038</v>
          </cell>
        </row>
        <row r="18442">
          <cell r="I18442" t="str">
            <v>F</v>
          </cell>
          <cell r="J18442">
            <v>513.06</v>
          </cell>
          <cell r="K18442">
            <v>543.84</v>
          </cell>
          <cell r="L18442">
            <v>543.84</v>
          </cell>
          <cell r="M18442" t="str">
            <v>T</v>
          </cell>
          <cell r="N18442">
            <v>1</v>
          </cell>
        </row>
        <row r="18443">
          <cell r="G18443" t="str">
            <v>GR-2017/03-0038</v>
          </cell>
        </row>
        <row r="18443">
          <cell r="I18443" t="str">
            <v>F</v>
          </cell>
          <cell r="J18443">
            <v>832.36</v>
          </cell>
          <cell r="K18443">
            <v>882.3</v>
          </cell>
          <cell r="L18443">
            <v>882.3</v>
          </cell>
          <cell r="M18443" t="str">
            <v>T</v>
          </cell>
          <cell r="N18443">
            <v>1</v>
          </cell>
        </row>
        <row r="18444">
          <cell r="I18444" t="str">
            <v>T</v>
          </cell>
          <cell r="J18444">
            <v>0</v>
          </cell>
          <cell r="K18444">
            <v>0</v>
          </cell>
          <cell r="L18444">
            <v>0</v>
          </cell>
          <cell r="M18444" t="str">
            <v>F</v>
          </cell>
          <cell r="N18444">
            <v>3</v>
          </cell>
        </row>
        <row r="18445">
          <cell r="G18445" t="str">
            <v>GR-2017/03-0038</v>
          </cell>
        </row>
        <row r="18445">
          <cell r="I18445" t="str">
            <v>F</v>
          </cell>
          <cell r="J18445">
            <v>46.7</v>
          </cell>
          <cell r="K18445">
            <v>49.5</v>
          </cell>
          <cell r="L18445">
            <v>49.5</v>
          </cell>
          <cell r="M18445" t="str">
            <v>T</v>
          </cell>
          <cell r="N18445">
            <v>1</v>
          </cell>
        </row>
        <row r="18446">
          <cell r="G18446" t="str">
            <v>GR-2017/03-0037</v>
          </cell>
        </row>
        <row r="18446">
          <cell r="I18446" t="str">
            <v>F</v>
          </cell>
          <cell r="J18446">
            <v>487.19</v>
          </cell>
          <cell r="K18446">
            <v>516.42</v>
          </cell>
          <cell r="L18446">
            <v>516.42</v>
          </cell>
          <cell r="M18446" t="str">
            <v>F</v>
          </cell>
          <cell r="N18446">
            <v>1</v>
          </cell>
        </row>
        <row r="18447">
          <cell r="G18447" t="str">
            <v>GR-2017/03-0038</v>
          </cell>
        </row>
        <row r="18447">
          <cell r="I18447" t="str">
            <v>F</v>
          </cell>
          <cell r="J18447">
            <v>99.1</v>
          </cell>
          <cell r="K18447">
            <v>105.05</v>
          </cell>
          <cell r="L18447">
            <v>105.05</v>
          </cell>
          <cell r="M18447" t="str">
            <v>T</v>
          </cell>
          <cell r="N18447">
            <v>1</v>
          </cell>
        </row>
        <row r="18448">
          <cell r="G18448" t="str">
            <v>GR-2017/03-0036</v>
          </cell>
        </row>
        <row r="18448">
          <cell r="I18448" t="str">
            <v>F</v>
          </cell>
          <cell r="J18448">
            <v>1166.38</v>
          </cell>
          <cell r="K18448">
            <v>1236.36</v>
          </cell>
          <cell r="L18448">
            <v>1236.36</v>
          </cell>
          <cell r="M18448" t="str">
            <v>F</v>
          </cell>
          <cell r="N18448">
            <v>1</v>
          </cell>
        </row>
        <row r="18449">
          <cell r="G18449" t="str">
            <v>GR-2017/03-0038</v>
          </cell>
        </row>
        <row r="18449">
          <cell r="I18449" t="str">
            <v>F</v>
          </cell>
          <cell r="J18449">
            <v>2147.74</v>
          </cell>
          <cell r="K18449">
            <v>2276.6</v>
          </cell>
          <cell r="L18449">
            <v>2276.6</v>
          </cell>
          <cell r="M18449" t="str">
            <v>T</v>
          </cell>
          <cell r="N18449">
            <v>1</v>
          </cell>
        </row>
        <row r="18450">
          <cell r="G18450" t="str">
            <v>GR-2017/03-0038</v>
          </cell>
        </row>
        <row r="18450">
          <cell r="I18450" t="str">
            <v>F</v>
          </cell>
          <cell r="J18450">
            <v>497.22</v>
          </cell>
          <cell r="K18450">
            <v>527.05</v>
          </cell>
          <cell r="L18450">
            <v>527.05</v>
          </cell>
          <cell r="M18450" t="str">
            <v>T</v>
          </cell>
          <cell r="N18450">
            <v>1</v>
          </cell>
        </row>
        <row r="18451">
          <cell r="I18451" t="str">
            <v>T</v>
          </cell>
          <cell r="J18451">
            <v>0</v>
          </cell>
          <cell r="K18451">
            <v>0</v>
          </cell>
          <cell r="L18451">
            <v>0</v>
          </cell>
          <cell r="M18451" t="str">
            <v>F</v>
          </cell>
          <cell r="N18451">
            <v>3</v>
          </cell>
        </row>
        <row r="18452">
          <cell r="G18452" t="str">
            <v>GR-2017/03-0038</v>
          </cell>
        </row>
        <row r="18452">
          <cell r="I18452" t="str">
            <v>F</v>
          </cell>
          <cell r="J18452">
            <v>534.71</v>
          </cell>
          <cell r="K18452">
            <v>566.79</v>
          </cell>
          <cell r="L18452">
            <v>566.79</v>
          </cell>
          <cell r="M18452" t="str">
            <v>T</v>
          </cell>
          <cell r="N18452">
            <v>1</v>
          </cell>
        </row>
        <row r="18453">
          <cell r="G18453" t="str">
            <v>GR-2017/03-0038</v>
          </cell>
        </row>
        <row r="18453">
          <cell r="I18453" t="str">
            <v>F</v>
          </cell>
          <cell r="J18453">
            <v>7517.43</v>
          </cell>
          <cell r="K18453">
            <v>7968.48</v>
          </cell>
          <cell r="L18453">
            <v>7968.48</v>
          </cell>
          <cell r="M18453" t="str">
            <v>T</v>
          </cell>
          <cell r="N18453">
            <v>1</v>
          </cell>
        </row>
        <row r="18454">
          <cell r="G18454" t="str">
            <v>GR-2017/03-0035</v>
          </cell>
        </row>
        <row r="18454">
          <cell r="I18454" t="str">
            <v>F</v>
          </cell>
          <cell r="J18454">
            <v>13.35</v>
          </cell>
          <cell r="K18454">
            <v>14.15</v>
          </cell>
          <cell r="L18454">
            <v>14.15</v>
          </cell>
          <cell r="M18454" t="str">
            <v>T</v>
          </cell>
          <cell r="N18454">
            <v>1</v>
          </cell>
        </row>
        <row r="18455">
          <cell r="G18455" t="str">
            <v>GR-2017/03-0038</v>
          </cell>
        </row>
        <row r="18455">
          <cell r="I18455" t="str">
            <v>F</v>
          </cell>
          <cell r="J18455">
            <v>2946.42</v>
          </cell>
          <cell r="K18455">
            <v>3123.2</v>
          </cell>
          <cell r="L18455">
            <v>3123.2</v>
          </cell>
          <cell r="M18455" t="str">
            <v>T</v>
          </cell>
          <cell r="N18455">
            <v>1</v>
          </cell>
        </row>
        <row r="18456">
          <cell r="G18456" t="str">
            <v>GR-2017/04-0021</v>
          </cell>
        </row>
        <row r="18456">
          <cell r="I18456" t="str">
            <v>F</v>
          </cell>
          <cell r="J18456">
            <v>690</v>
          </cell>
          <cell r="K18456">
            <v>731.4</v>
          </cell>
          <cell r="L18456">
            <v>731.4</v>
          </cell>
          <cell r="M18456" t="str">
            <v>F</v>
          </cell>
          <cell r="N18456">
            <v>1</v>
          </cell>
        </row>
        <row r="18457">
          <cell r="G18457" t="str">
            <v>GR-2017/05-0025</v>
          </cell>
        </row>
        <row r="18457">
          <cell r="I18457" t="str">
            <v>F</v>
          </cell>
          <cell r="J18457">
            <v>239.55</v>
          </cell>
          <cell r="K18457">
            <v>239.55</v>
          </cell>
          <cell r="L18457">
            <v>718.65</v>
          </cell>
          <cell r="M18457" t="str">
            <v>F</v>
          </cell>
          <cell r="N18457">
            <v>3</v>
          </cell>
        </row>
        <row r="18458">
          <cell r="G18458" t="str">
            <v>GR-2017/03-0035</v>
          </cell>
        </row>
        <row r="18458">
          <cell r="I18458" t="str">
            <v>F</v>
          </cell>
          <cell r="J18458">
            <v>11.17</v>
          </cell>
          <cell r="K18458">
            <v>11.84</v>
          </cell>
          <cell r="L18458">
            <v>11.84</v>
          </cell>
          <cell r="M18458" t="str">
            <v>T</v>
          </cell>
          <cell r="N18458">
            <v>1</v>
          </cell>
        </row>
        <row r="18459">
          <cell r="I18459" t="str">
            <v>T</v>
          </cell>
          <cell r="J18459">
            <v>1541.76</v>
          </cell>
          <cell r="K18459">
            <v>1541.76</v>
          </cell>
          <cell r="L18459">
            <v>4625.28</v>
          </cell>
          <cell r="M18459" t="str">
            <v>F</v>
          </cell>
          <cell r="N18459">
            <v>3</v>
          </cell>
        </row>
        <row r="18460">
          <cell r="I18460" t="str">
            <v>T</v>
          </cell>
          <cell r="J18460">
            <v>0</v>
          </cell>
          <cell r="K18460">
            <v>0</v>
          </cell>
          <cell r="L18460">
            <v>0</v>
          </cell>
          <cell r="M18460" t="str">
            <v>F</v>
          </cell>
          <cell r="N18460">
            <v>3</v>
          </cell>
        </row>
        <row r="18461">
          <cell r="G18461" t="str">
            <v>GR-2017/03-0035</v>
          </cell>
        </row>
        <row r="18461">
          <cell r="I18461" t="str">
            <v>F</v>
          </cell>
          <cell r="J18461">
            <v>55.63</v>
          </cell>
          <cell r="K18461">
            <v>58.97</v>
          </cell>
          <cell r="L18461">
            <v>58.97</v>
          </cell>
          <cell r="M18461" t="str">
            <v>T</v>
          </cell>
          <cell r="N18461">
            <v>1</v>
          </cell>
        </row>
        <row r="18462">
          <cell r="G18462" t="str">
            <v>GR-2017/03-0035</v>
          </cell>
        </row>
        <row r="18462">
          <cell r="I18462" t="str">
            <v>F</v>
          </cell>
          <cell r="J18462">
            <v>2.67</v>
          </cell>
          <cell r="K18462">
            <v>2.83</v>
          </cell>
          <cell r="L18462">
            <v>2.83</v>
          </cell>
          <cell r="M18462" t="str">
            <v>T</v>
          </cell>
          <cell r="N18462">
            <v>1</v>
          </cell>
        </row>
        <row r="18463">
          <cell r="G18463" t="str">
            <v>GR-2017/03-0035</v>
          </cell>
        </row>
        <row r="18463">
          <cell r="I18463" t="str">
            <v>F</v>
          </cell>
          <cell r="J18463">
            <v>1240.78</v>
          </cell>
          <cell r="K18463">
            <v>1315.23</v>
          </cell>
          <cell r="L18463">
            <v>1315.23</v>
          </cell>
          <cell r="M18463" t="str">
            <v>T</v>
          </cell>
          <cell r="N18463">
            <v>1</v>
          </cell>
        </row>
        <row r="18464">
          <cell r="G18464" t="str">
            <v>GR-2017/05-0041</v>
          </cell>
        </row>
        <row r="18464">
          <cell r="I18464" t="str">
            <v>F</v>
          </cell>
          <cell r="J18464">
            <v>602.8</v>
          </cell>
          <cell r="K18464">
            <v>602.8</v>
          </cell>
          <cell r="L18464">
            <v>1808.4</v>
          </cell>
          <cell r="M18464" t="str">
            <v>F</v>
          </cell>
          <cell r="N18464">
            <v>3</v>
          </cell>
        </row>
        <row r="18465">
          <cell r="G18465" t="str">
            <v>GR-2017/05-0053, GR-2017/07-0068, GR-2017/06-0032, GR-2017/09-0045, GR-2017/06-0094, XP-000027</v>
          </cell>
        </row>
        <row r="18465">
          <cell r="I18465" t="str">
            <v>F</v>
          </cell>
          <cell r="J18465">
            <v>17270.13</v>
          </cell>
          <cell r="K18465">
            <v>17270.13</v>
          </cell>
          <cell r="L18465">
            <v>51810.39</v>
          </cell>
          <cell r="M18465" t="str">
            <v>F</v>
          </cell>
          <cell r="N18465">
            <v>3</v>
          </cell>
        </row>
        <row r="18466">
          <cell r="G18466" t="str">
            <v>GR-2017/05-0039</v>
          </cell>
        </row>
        <row r="18466">
          <cell r="I18466" t="str">
            <v>F</v>
          </cell>
          <cell r="J18466">
            <v>3777.3</v>
          </cell>
          <cell r="K18466">
            <v>3777.3</v>
          </cell>
          <cell r="L18466">
            <v>11331.9</v>
          </cell>
          <cell r="M18466" t="str">
            <v>F</v>
          </cell>
          <cell r="N18466">
            <v>3</v>
          </cell>
        </row>
        <row r="18467">
          <cell r="G18467" t="str">
            <v>GR-2017/03-0033</v>
          </cell>
        </row>
        <row r="18467">
          <cell r="I18467" t="str">
            <v>F</v>
          </cell>
          <cell r="J18467">
            <v>182.09</v>
          </cell>
          <cell r="K18467">
            <v>193.02</v>
          </cell>
          <cell r="L18467">
            <v>193.02</v>
          </cell>
          <cell r="M18467" t="str">
            <v>F</v>
          </cell>
          <cell r="N18467">
            <v>1</v>
          </cell>
        </row>
        <row r="18468">
          <cell r="G18468" t="str">
            <v>GR-2017/03-0035</v>
          </cell>
        </row>
        <row r="18468">
          <cell r="I18468" t="str">
            <v>F</v>
          </cell>
          <cell r="J18468">
            <v>816.51</v>
          </cell>
          <cell r="K18468">
            <v>865.5</v>
          </cell>
          <cell r="L18468">
            <v>865.5</v>
          </cell>
          <cell r="M18468" t="str">
            <v>T</v>
          </cell>
          <cell r="N18468">
            <v>1</v>
          </cell>
        </row>
        <row r="18469">
          <cell r="I18469" t="str">
            <v>T</v>
          </cell>
          <cell r="J18469">
            <v>0</v>
          </cell>
          <cell r="K18469">
            <v>0</v>
          </cell>
          <cell r="L18469">
            <v>0</v>
          </cell>
          <cell r="M18469" t="str">
            <v>F</v>
          </cell>
          <cell r="N18469">
            <v>1</v>
          </cell>
        </row>
        <row r="18470">
          <cell r="G18470" t="str">
            <v>GR-2017/03-0034</v>
          </cell>
        </row>
        <row r="18470">
          <cell r="I18470" t="str">
            <v>F</v>
          </cell>
          <cell r="J18470">
            <v>799.81</v>
          </cell>
          <cell r="K18470">
            <v>847.8</v>
          </cell>
          <cell r="L18470">
            <v>847.8</v>
          </cell>
          <cell r="M18470" t="str">
            <v>T</v>
          </cell>
          <cell r="N18470">
            <v>1</v>
          </cell>
        </row>
        <row r="18471">
          <cell r="F18471" t="str">
            <v>BMOU6224885 (4.4979)</v>
          </cell>
          <cell r="G18471" t="str">
            <v>GR-2017/03-0026</v>
          </cell>
        </row>
        <row r="18471">
          <cell r="I18471" t="str">
            <v>F</v>
          </cell>
          <cell r="J18471">
            <v>1150.2</v>
          </cell>
          <cell r="K18471">
            <v>1150.2</v>
          </cell>
          <cell r="L18471">
            <v>5173.48</v>
          </cell>
          <cell r="M18471" t="str">
            <v>F</v>
          </cell>
          <cell r="N18471">
            <v>4.4979</v>
          </cell>
        </row>
        <row r="18472">
          <cell r="F18472" t="str">
            <v>TCLU6342396 (4.4979)</v>
          </cell>
          <cell r="G18472" t="str">
            <v>GR-2017/03-0028</v>
          </cell>
        </row>
        <row r="18472">
          <cell r="I18472" t="str">
            <v>F</v>
          </cell>
          <cell r="J18472">
            <v>15522.36</v>
          </cell>
          <cell r="K18472">
            <v>15522.36</v>
          </cell>
          <cell r="L18472">
            <v>69818.02</v>
          </cell>
          <cell r="M18472" t="str">
            <v>F</v>
          </cell>
          <cell r="N18472">
            <v>4.4979</v>
          </cell>
        </row>
        <row r="18473">
          <cell r="G18473" t="str">
            <v>GR-2017/03-0034</v>
          </cell>
        </row>
        <row r="18473">
          <cell r="I18473" t="str">
            <v>F</v>
          </cell>
          <cell r="J18473">
            <v>749.46</v>
          </cell>
          <cell r="K18473">
            <v>794.43</v>
          </cell>
          <cell r="L18473">
            <v>794.43</v>
          </cell>
          <cell r="M18473" t="str">
            <v>T</v>
          </cell>
          <cell r="N18473">
            <v>1</v>
          </cell>
        </row>
        <row r="18474">
          <cell r="G18474" t="str">
            <v>GR-2017/03-0034</v>
          </cell>
        </row>
        <row r="18474">
          <cell r="I18474" t="str">
            <v>F</v>
          </cell>
          <cell r="J18474">
            <v>257.97</v>
          </cell>
          <cell r="K18474">
            <v>273.45</v>
          </cell>
          <cell r="L18474">
            <v>273.45</v>
          </cell>
          <cell r="M18474" t="str">
            <v>T</v>
          </cell>
          <cell r="N18474">
            <v>1</v>
          </cell>
        </row>
        <row r="18475">
          <cell r="F18475" t="str">
            <v>BMOU6224885 (4.4979)</v>
          </cell>
          <cell r="G18475" t="str">
            <v>GR-2017/03-0027</v>
          </cell>
        </row>
        <row r="18475">
          <cell r="I18475" t="str">
            <v>F</v>
          </cell>
          <cell r="J18475">
            <v>15711.96</v>
          </cell>
          <cell r="K18475">
            <v>15711.96</v>
          </cell>
          <cell r="L18475">
            <v>70670.82</v>
          </cell>
          <cell r="M18475" t="str">
            <v>F</v>
          </cell>
          <cell r="N18475">
            <v>4.4979</v>
          </cell>
        </row>
        <row r="18476">
          <cell r="F18476" t="str">
            <v>GESU5519523 (4.4979)</v>
          </cell>
          <cell r="G18476" t="str">
            <v>GR-2017/03-0031</v>
          </cell>
        </row>
        <row r="18476">
          <cell r="I18476" t="str">
            <v>F</v>
          </cell>
          <cell r="J18476">
            <v>24128.31</v>
          </cell>
          <cell r="K18476">
            <v>24128.31</v>
          </cell>
          <cell r="L18476">
            <v>108526.73</v>
          </cell>
          <cell r="M18476" t="str">
            <v>F</v>
          </cell>
          <cell r="N18476">
            <v>4.4979</v>
          </cell>
        </row>
        <row r="18477">
          <cell r="F18477" t="str">
            <v>BMOU6360881 (4.4979)</v>
          </cell>
          <cell r="G18477" t="str">
            <v>GR-2017/03-0029</v>
          </cell>
        </row>
        <row r="18477">
          <cell r="I18477" t="str">
            <v>F</v>
          </cell>
          <cell r="J18477">
            <v>17208.19</v>
          </cell>
          <cell r="K18477">
            <v>17208.19</v>
          </cell>
          <cell r="L18477">
            <v>77400.72</v>
          </cell>
          <cell r="M18477" t="str">
            <v>F</v>
          </cell>
          <cell r="N18477">
            <v>4.4979</v>
          </cell>
        </row>
        <row r="18478">
          <cell r="F18478" t="str">
            <v>FCIU7153418 (4.4979)</v>
          </cell>
          <cell r="G18478" t="str">
            <v>GR-2017/03-0030</v>
          </cell>
        </row>
        <row r="18478">
          <cell r="I18478" t="str">
            <v>F</v>
          </cell>
          <cell r="J18478">
            <v>16348.48</v>
          </cell>
          <cell r="K18478">
            <v>16348.48</v>
          </cell>
          <cell r="L18478">
            <v>73533.83</v>
          </cell>
          <cell r="M18478" t="str">
            <v>F</v>
          </cell>
          <cell r="N18478">
            <v>4.4979</v>
          </cell>
        </row>
        <row r="18479">
          <cell r="G18479" t="str">
            <v>GR-2017/03-0035</v>
          </cell>
        </row>
        <row r="18479">
          <cell r="I18479" t="str">
            <v>F</v>
          </cell>
          <cell r="J18479">
            <v>5123.11</v>
          </cell>
          <cell r="K18479">
            <v>5430.5</v>
          </cell>
          <cell r="L18479">
            <v>5430.5</v>
          </cell>
          <cell r="M18479" t="str">
            <v>T</v>
          </cell>
          <cell r="N18479">
            <v>1</v>
          </cell>
        </row>
        <row r="18480">
          <cell r="F18480" t="str">
            <v>DRYU9563820</v>
          </cell>
          <cell r="G18480" t="str">
            <v>GR-2017/03-0045</v>
          </cell>
        </row>
        <row r="18480">
          <cell r="I18480" t="str">
            <v>F</v>
          </cell>
          <cell r="J18480">
            <v>20198.4</v>
          </cell>
          <cell r="K18480">
            <v>21410.3</v>
          </cell>
          <cell r="L18480">
            <v>21410.3</v>
          </cell>
          <cell r="M18480" t="str">
            <v>F</v>
          </cell>
          <cell r="N18480">
            <v>1</v>
          </cell>
        </row>
        <row r="18481">
          <cell r="F18481" t="str">
            <v>DRYU9563820</v>
          </cell>
          <cell r="G18481" t="str">
            <v>GR-2017/03-0044</v>
          </cell>
        </row>
        <row r="18481">
          <cell r="I18481" t="str">
            <v>F</v>
          </cell>
          <cell r="J18481">
            <v>32253.48</v>
          </cell>
          <cell r="K18481">
            <v>34188.69</v>
          </cell>
          <cell r="L18481">
            <v>34188.69</v>
          </cell>
          <cell r="M18481" t="str">
            <v>F</v>
          </cell>
          <cell r="N18481">
            <v>1</v>
          </cell>
        </row>
        <row r="18482">
          <cell r="F18482" t="str">
            <v>DRYU9563820</v>
          </cell>
          <cell r="G18482" t="str">
            <v>GR-2017/03-0043</v>
          </cell>
        </row>
        <row r="18482">
          <cell r="I18482" t="str">
            <v>F</v>
          </cell>
          <cell r="J18482">
            <v>212350.6</v>
          </cell>
          <cell r="K18482">
            <v>225091.64</v>
          </cell>
          <cell r="L18482">
            <v>225091.64</v>
          </cell>
          <cell r="M18482" t="str">
            <v>F</v>
          </cell>
          <cell r="N18482">
            <v>1</v>
          </cell>
        </row>
        <row r="18483">
          <cell r="F18483" t="str">
            <v>DRYU9563820</v>
          </cell>
          <cell r="G18483" t="str">
            <v>GR-2017/03-0042</v>
          </cell>
        </row>
        <row r="18483">
          <cell r="I18483" t="str">
            <v>F</v>
          </cell>
          <cell r="J18483">
            <v>271972.96</v>
          </cell>
          <cell r="K18483">
            <v>288291.34</v>
          </cell>
          <cell r="L18483">
            <v>288291.34</v>
          </cell>
          <cell r="M18483" t="str">
            <v>F</v>
          </cell>
          <cell r="N18483">
            <v>1</v>
          </cell>
        </row>
        <row r="18484">
          <cell r="F18484" t="str">
            <v>DRYU9563820</v>
          </cell>
          <cell r="G18484" t="str">
            <v>GR-2017/03-0041</v>
          </cell>
        </row>
        <row r="18484">
          <cell r="I18484" t="str">
            <v>F</v>
          </cell>
          <cell r="J18484">
            <v>131440.32</v>
          </cell>
          <cell r="K18484">
            <v>139326.74</v>
          </cell>
          <cell r="L18484">
            <v>139326.74</v>
          </cell>
          <cell r="M18484" t="str">
            <v>F</v>
          </cell>
          <cell r="N18484">
            <v>1</v>
          </cell>
        </row>
        <row r="18485">
          <cell r="F18485" t="str">
            <v>CAIU8375598</v>
          </cell>
          <cell r="G18485" t="str">
            <v>GR-2017/03-0040</v>
          </cell>
        </row>
        <row r="18485">
          <cell r="I18485" t="str">
            <v>F</v>
          </cell>
          <cell r="J18485">
            <v>140191.8</v>
          </cell>
          <cell r="K18485">
            <v>148603.31</v>
          </cell>
          <cell r="L18485">
            <v>148603.31</v>
          </cell>
          <cell r="M18485" t="str">
            <v>F</v>
          </cell>
          <cell r="N18485">
            <v>1</v>
          </cell>
        </row>
        <row r="18486">
          <cell r="G18486" t="str">
            <v>GR-2017/03-0025</v>
          </cell>
        </row>
        <row r="18486">
          <cell r="I18486" t="str">
            <v>F</v>
          </cell>
          <cell r="J18486">
            <v>159.96</v>
          </cell>
          <cell r="K18486">
            <v>169.56</v>
          </cell>
          <cell r="L18486">
            <v>169.56</v>
          </cell>
          <cell r="M18486" t="str">
            <v>T</v>
          </cell>
          <cell r="N18486">
            <v>1</v>
          </cell>
        </row>
        <row r="18487">
          <cell r="I18487" t="str">
            <v>T</v>
          </cell>
          <cell r="J18487">
            <v>0</v>
          </cell>
          <cell r="K18487">
            <v>0</v>
          </cell>
          <cell r="L18487">
            <v>0</v>
          </cell>
          <cell r="M18487" t="str">
            <v>F</v>
          </cell>
          <cell r="N18487">
            <v>3</v>
          </cell>
        </row>
        <row r="18488">
          <cell r="I18488" t="str">
            <v>T</v>
          </cell>
          <cell r="J18488">
            <v>0</v>
          </cell>
          <cell r="K18488">
            <v>0</v>
          </cell>
          <cell r="L18488">
            <v>0</v>
          </cell>
          <cell r="M18488" t="str">
            <v>F</v>
          </cell>
          <cell r="N18488">
            <v>3</v>
          </cell>
        </row>
        <row r="18489">
          <cell r="I18489" t="str">
            <v>T</v>
          </cell>
          <cell r="J18489">
            <v>0</v>
          </cell>
          <cell r="K18489">
            <v>0</v>
          </cell>
          <cell r="L18489">
            <v>0</v>
          </cell>
          <cell r="M18489" t="str">
            <v>F</v>
          </cell>
          <cell r="N18489">
            <v>3</v>
          </cell>
        </row>
        <row r="18490">
          <cell r="G18490" t="str">
            <v>GR-2017/03-0025</v>
          </cell>
        </row>
        <row r="18490">
          <cell r="I18490" t="str">
            <v>F</v>
          </cell>
          <cell r="J18490">
            <v>1826.53</v>
          </cell>
          <cell r="K18490">
            <v>1936.12</v>
          </cell>
          <cell r="L18490">
            <v>1936.12</v>
          </cell>
          <cell r="M18490" t="str">
            <v>T</v>
          </cell>
          <cell r="N18490">
            <v>1</v>
          </cell>
        </row>
        <row r="18491">
          <cell r="G18491" t="str">
            <v>GR-2017/06-0027, GR-2017/08-0043, GR-2017/08-0032, GR-2017/08-0002, GR-2017/06-0047, GR-2017/05-0042, GR-2017/08-0100</v>
          </cell>
        </row>
        <row r="18491">
          <cell r="I18491" t="str">
            <v>F</v>
          </cell>
          <cell r="J18491">
            <v>5673.83</v>
          </cell>
          <cell r="K18491">
            <v>5673.83</v>
          </cell>
          <cell r="L18491">
            <v>17021.49</v>
          </cell>
          <cell r="M18491" t="str">
            <v>F</v>
          </cell>
          <cell r="N18491">
            <v>3</v>
          </cell>
        </row>
        <row r="18492">
          <cell r="I18492" t="str">
            <v>T</v>
          </cell>
          <cell r="J18492">
            <v>0</v>
          </cell>
          <cell r="K18492">
            <v>0</v>
          </cell>
          <cell r="L18492">
            <v>0</v>
          </cell>
          <cell r="M18492" t="str">
            <v>F</v>
          </cell>
          <cell r="N18492">
            <v>3</v>
          </cell>
        </row>
        <row r="18493">
          <cell r="G18493" t="str">
            <v>GR-2017/03-0025</v>
          </cell>
        </row>
        <row r="18493">
          <cell r="I18493" t="str">
            <v>F</v>
          </cell>
          <cell r="J18493">
            <v>116.02</v>
          </cell>
          <cell r="K18493">
            <v>122.98</v>
          </cell>
          <cell r="L18493">
            <v>122.98</v>
          </cell>
          <cell r="M18493" t="str">
            <v>T</v>
          </cell>
          <cell r="N18493">
            <v>1</v>
          </cell>
        </row>
        <row r="18494">
          <cell r="G18494" t="str">
            <v>GR-2017/07-0074</v>
          </cell>
        </row>
        <row r="18494">
          <cell r="I18494" t="str">
            <v>F</v>
          </cell>
          <cell r="J18494">
            <v>16450.56</v>
          </cell>
          <cell r="K18494">
            <v>16450.56</v>
          </cell>
          <cell r="L18494">
            <v>49351.68</v>
          </cell>
          <cell r="M18494" t="str">
            <v>F</v>
          </cell>
          <cell r="N18494">
            <v>3</v>
          </cell>
        </row>
        <row r="18495">
          <cell r="I18495" t="str">
            <v>T</v>
          </cell>
          <cell r="J18495">
            <v>0</v>
          </cell>
          <cell r="K18495">
            <v>0</v>
          </cell>
          <cell r="L18495">
            <v>0</v>
          </cell>
          <cell r="M18495" t="str">
            <v>F</v>
          </cell>
          <cell r="N18495">
            <v>3</v>
          </cell>
        </row>
        <row r="18496">
          <cell r="G18496" t="str">
            <v>GR-2017/03-0032</v>
          </cell>
        </row>
        <row r="18496">
          <cell r="I18496" t="str">
            <v>F</v>
          </cell>
          <cell r="J18496">
            <v>5407</v>
          </cell>
          <cell r="K18496">
            <v>5731.42</v>
          </cell>
          <cell r="L18496">
            <v>5731.42</v>
          </cell>
          <cell r="M18496" t="str">
            <v>F</v>
          </cell>
          <cell r="N18496">
            <v>1</v>
          </cell>
        </row>
        <row r="18497">
          <cell r="G18497" t="str">
            <v>GR-2017/03-0024</v>
          </cell>
        </row>
        <row r="18497">
          <cell r="I18497" t="str">
            <v>F</v>
          </cell>
          <cell r="J18497">
            <v>82.88</v>
          </cell>
          <cell r="K18497">
            <v>87.85</v>
          </cell>
          <cell r="L18497">
            <v>87.85</v>
          </cell>
          <cell r="M18497" t="str">
            <v>T</v>
          </cell>
          <cell r="N18497">
            <v>1</v>
          </cell>
        </row>
        <row r="18498">
          <cell r="I18498" t="str">
            <v>T</v>
          </cell>
          <cell r="J18498">
            <v>0</v>
          </cell>
          <cell r="K18498">
            <v>0</v>
          </cell>
          <cell r="L18498">
            <v>0</v>
          </cell>
          <cell r="M18498" t="str">
            <v>F</v>
          </cell>
          <cell r="N18498">
            <v>3</v>
          </cell>
        </row>
        <row r="18499">
          <cell r="I18499" t="str">
            <v>T</v>
          </cell>
          <cell r="J18499">
            <v>111.6</v>
          </cell>
          <cell r="K18499">
            <v>118.3</v>
          </cell>
          <cell r="L18499">
            <v>118.3</v>
          </cell>
          <cell r="M18499" t="str">
            <v>F</v>
          </cell>
          <cell r="N18499">
            <v>1</v>
          </cell>
        </row>
        <row r="18500">
          <cell r="G18500" t="str">
            <v>GR-2017/03-0023</v>
          </cell>
        </row>
        <row r="18500">
          <cell r="I18500" t="str">
            <v>F</v>
          </cell>
          <cell r="J18500">
            <v>3628.24</v>
          </cell>
          <cell r="K18500">
            <v>3845.93</v>
          </cell>
          <cell r="L18500">
            <v>3845.93</v>
          </cell>
          <cell r="M18500" t="str">
            <v>F</v>
          </cell>
          <cell r="N18500">
            <v>1</v>
          </cell>
        </row>
        <row r="18501">
          <cell r="G18501" t="str">
            <v>GR-2017/03-0024</v>
          </cell>
        </row>
        <row r="18501">
          <cell r="I18501" t="str">
            <v>F</v>
          </cell>
          <cell r="J18501">
            <v>252.17</v>
          </cell>
          <cell r="K18501">
            <v>267.3</v>
          </cell>
          <cell r="L18501">
            <v>267.3</v>
          </cell>
          <cell r="M18501" t="str">
            <v>T</v>
          </cell>
          <cell r="N18501">
            <v>1</v>
          </cell>
        </row>
        <row r="18502">
          <cell r="I18502" t="str">
            <v>T</v>
          </cell>
          <cell r="J18502">
            <v>0</v>
          </cell>
          <cell r="K18502">
            <v>0</v>
          </cell>
          <cell r="L18502">
            <v>0</v>
          </cell>
          <cell r="M18502" t="str">
            <v>T</v>
          </cell>
          <cell r="N18502">
            <v>1</v>
          </cell>
        </row>
        <row r="18503">
          <cell r="G18503" t="str">
            <v>GR-2017/03-0024</v>
          </cell>
        </row>
        <row r="18503">
          <cell r="I18503" t="str">
            <v>F</v>
          </cell>
          <cell r="J18503">
            <v>27.39</v>
          </cell>
          <cell r="K18503">
            <v>29.03</v>
          </cell>
          <cell r="L18503">
            <v>29.03</v>
          </cell>
          <cell r="M18503" t="str">
            <v>T</v>
          </cell>
          <cell r="N18503">
            <v>1</v>
          </cell>
        </row>
        <row r="18504">
          <cell r="G18504" t="str">
            <v>GR-2017/03-0022</v>
          </cell>
        </row>
        <row r="18504">
          <cell r="I18504" t="str">
            <v>F</v>
          </cell>
          <cell r="J18504">
            <v>395.82</v>
          </cell>
          <cell r="K18504">
            <v>419.57</v>
          </cell>
          <cell r="L18504">
            <v>419.57</v>
          </cell>
          <cell r="M18504" t="str">
            <v>T</v>
          </cell>
          <cell r="N18504">
            <v>1</v>
          </cell>
        </row>
        <row r="18505">
          <cell r="G18505" t="str">
            <v>GR-2017/04-0007</v>
          </cell>
        </row>
        <row r="18505">
          <cell r="I18505" t="str">
            <v>F</v>
          </cell>
          <cell r="J18505">
            <v>76.39</v>
          </cell>
          <cell r="K18505">
            <v>80.97</v>
          </cell>
          <cell r="L18505">
            <v>80.97</v>
          </cell>
          <cell r="M18505" t="str">
            <v>T</v>
          </cell>
          <cell r="N18505">
            <v>1</v>
          </cell>
        </row>
        <row r="18506">
          <cell r="G18506" t="str">
            <v>GR-2017/03-0022</v>
          </cell>
        </row>
        <row r="18506">
          <cell r="I18506" t="str">
            <v>F</v>
          </cell>
          <cell r="J18506">
            <v>24.51</v>
          </cell>
          <cell r="K18506">
            <v>25.98</v>
          </cell>
          <cell r="L18506">
            <v>25.98</v>
          </cell>
          <cell r="M18506" t="str">
            <v>T</v>
          </cell>
          <cell r="N18506">
            <v>1</v>
          </cell>
        </row>
        <row r="18507">
          <cell r="G18507" t="str">
            <v>GR-2017/03-0022</v>
          </cell>
        </row>
        <row r="18507">
          <cell r="I18507" t="str">
            <v>F</v>
          </cell>
          <cell r="J18507">
            <v>26.08</v>
          </cell>
          <cell r="K18507">
            <v>27.64</v>
          </cell>
          <cell r="L18507">
            <v>27.64</v>
          </cell>
          <cell r="M18507" t="str">
            <v>T</v>
          </cell>
          <cell r="N18507">
            <v>1</v>
          </cell>
        </row>
        <row r="18508">
          <cell r="G18508" t="str">
            <v>GR-2017/03-0022</v>
          </cell>
        </row>
        <row r="18508">
          <cell r="I18508" t="str">
            <v>F</v>
          </cell>
          <cell r="J18508">
            <v>1093.88</v>
          </cell>
          <cell r="K18508">
            <v>1159.51</v>
          </cell>
          <cell r="L18508">
            <v>1159.51</v>
          </cell>
          <cell r="M18508" t="str">
            <v>T</v>
          </cell>
          <cell r="N18508">
            <v>1</v>
          </cell>
        </row>
        <row r="18509">
          <cell r="G18509" t="str">
            <v>GR-2017/03-0022</v>
          </cell>
        </row>
        <row r="18509">
          <cell r="I18509" t="str">
            <v>F</v>
          </cell>
          <cell r="J18509">
            <v>126.03</v>
          </cell>
          <cell r="K18509">
            <v>133.59</v>
          </cell>
          <cell r="L18509">
            <v>133.59</v>
          </cell>
          <cell r="M18509" t="str">
            <v>T</v>
          </cell>
          <cell r="N18509">
            <v>1</v>
          </cell>
        </row>
        <row r="18510">
          <cell r="G18510" t="str">
            <v>GR-2017/03-0022</v>
          </cell>
        </row>
        <row r="18510">
          <cell r="I18510" t="str">
            <v>F</v>
          </cell>
          <cell r="J18510">
            <v>591.04</v>
          </cell>
          <cell r="K18510">
            <v>626.5</v>
          </cell>
          <cell r="L18510">
            <v>626.5</v>
          </cell>
          <cell r="M18510" t="str">
            <v>T</v>
          </cell>
          <cell r="N18510">
            <v>1</v>
          </cell>
        </row>
        <row r="18511">
          <cell r="G18511" t="str">
            <v>GR-2017/03-0022</v>
          </cell>
        </row>
        <row r="18511">
          <cell r="I18511" t="str">
            <v>F</v>
          </cell>
          <cell r="J18511">
            <v>2.67</v>
          </cell>
          <cell r="K18511">
            <v>2.83</v>
          </cell>
          <cell r="L18511">
            <v>2.83</v>
          </cell>
          <cell r="M18511" t="str">
            <v>T</v>
          </cell>
          <cell r="N18511">
            <v>1</v>
          </cell>
        </row>
        <row r="18512">
          <cell r="G18512" t="str">
            <v>GR-2017/03-0022</v>
          </cell>
        </row>
        <row r="18512">
          <cell r="I18512" t="str">
            <v>F</v>
          </cell>
          <cell r="J18512">
            <v>2507.64</v>
          </cell>
          <cell r="K18512">
            <v>2658.1</v>
          </cell>
          <cell r="L18512">
            <v>2658.1</v>
          </cell>
          <cell r="M18512" t="str">
            <v>T</v>
          </cell>
          <cell r="N18512">
            <v>1</v>
          </cell>
        </row>
        <row r="18513">
          <cell r="G18513" t="str">
            <v>GR-2017/03-0022</v>
          </cell>
        </row>
        <row r="18513">
          <cell r="I18513" t="str">
            <v>F</v>
          </cell>
          <cell r="J18513">
            <v>1146.25</v>
          </cell>
          <cell r="K18513">
            <v>1215.03</v>
          </cell>
          <cell r="L18513">
            <v>1215.03</v>
          </cell>
          <cell r="M18513" t="str">
            <v>T</v>
          </cell>
          <cell r="N18513">
            <v>1</v>
          </cell>
        </row>
        <row r="18514">
          <cell r="G18514" t="str">
            <v>GR-2017/03-0022</v>
          </cell>
        </row>
        <row r="18514">
          <cell r="I18514" t="str">
            <v>F</v>
          </cell>
          <cell r="J18514">
            <v>110.3</v>
          </cell>
          <cell r="K18514">
            <v>116.92</v>
          </cell>
          <cell r="L18514">
            <v>116.92</v>
          </cell>
          <cell r="M18514" t="str">
            <v>T</v>
          </cell>
          <cell r="N18514">
            <v>1</v>
          </cell>
        </row>
        <row r="18515">
          <cell r="G18515" t="str">
            <v>GR-2017/08-0040</v>
          </cell>
        </row>
        <row r="18515">
          <cell r="I18515" t="str">
            <v>F</v>
          </cell>
          <cell r="J18515">
            <v>159.99</v>
          </cell>
          <cell r="K18515">
            <v>159.99</v>
          </cell>
          <cell r="L18515">
            <v>479.97</v>
          </cell>
          <cell r="M18515" t="str">
            <v>F</v>
          </cell>
          <cell r="N18515">
            <v>3</v>
          </cell>
        </row>
        <row r="18516">
          <cell r="G18516" t="str">
            <v>GR-2017/09-0036, GR-2017/08-0064, GR-2017/08-0080, PO-2017/11-0121-SHIP, XP-000026</v>
          </cell>
        </row>
        <row r="18516">
          <cell r="I18516" t="str">
            <v>F</v>
          </cell>
          <cell r="J18516">
            <v>8406.14</v>
          </cell>
          <cell r="K18516">
            <v>8406.14</v>
          </cell>
          <cell r="L18516">
            <v>25218.42</v>
          </cell>
          <cell r="M18516" t="str">
            <v>F</v>
          </cell>
          <cell r="N18516">
            <v>3</v>
          </cell>
        </row>
        <row r="18517">
          <cell r="I18517" t="str">
            <v>T</v>
          </cell>
          <cell r="J18517">
            <v>0</v>
          </cell>
          <cell r="K18517">
            <v>0</v>
          </cell>
          <cell r="L18517">
            <v>0</v>
          </cell>
          <cell r="M18517" t="str">
            <v>F</v>
          </cell>
          <cell r="N18517">
            <v>3</v>
          </cell>
        </row>
        <row r="18518">
          <cell r="G18518" t="str">
            <v>GR-2017/03-0022</v>
          </cell>
        </row>
        <row r="18518">
          <cell r="I18518" t="str">
            <v>F</v>
          </cell>
          <cell r="J18518">
            <v>11.82</v>
          </cell>
          <cell r="K18518">
            <v>12.53</v>
          </cell>
          <cell r="L18518">
            <v>12.53</v>
          </cell>
          <cell r="M18518" t="str">
            <v>T</v>
          </cell>
          <cell r="N18518">
            <v>1</v>
          </cell>
        </row>
        <row r="18519">
          <cell r="G18519" t="str">
            <v>GR-2017/03-0020</v>
          </cell>
        </row>
        <row r="18519">
          <cell r="I18519" t="str">
            <v>F</v>
          </cell>
          <cell r="J18519">
            <v>147.5</v>
          </cell>
          <cell r="K18519">
            <v>156.35</v>
          </cell>
          <cell r="L18519">
            <v>156.35</v>
          </cell>
          <cell r="M18519" t="str">
            <v>T</v>
          </cell>
          <cell r="N18519">
            <v>1</v>
          </cell>
        </row>
        <row r="18520">
          <cell r="G18520" t="str">
            <v>GR-2017/03-0018</v>
          </cell>
        </row>
        <row r="18520">
          <cell r="I18520" t="str">
            <v>F</v>
          </cell>
          <cell r="J18520">
            <v>74.41</v>
          </cell>
          <cell r="K18520">
            <v>78.87</v>
          </cell>
          <cell r="L18520">
            <v>78.87</v>
          </cell>
          <cell r="M18520" t="str">
            <v>F</v>
          </cell>
          <cell r="N18520">
            <v>1</v>
          </cell>
        </row>
        <row r="18521">
          <cell r="G18521" t="str">
            <v>GR-2017/03-0022</v>
          </cell>
        </row>
        <row r="18521">
          <cell r="I18521" t="str">
            <v>F</v>
          </cell>
          <cell r="J18521">
            <v>657.28</v>
          </cell>
          <cell r="K18521">
            <v>696.72</v>
          </cell>
          <cell r="L18521">
            <v>696.72</v>
          </cell>
          <cell r="M18521" t="str">
            <v>T</v>
          </cell>
          <cell r="N18521">
            <v>1</v>
          </cell>
        </row>
        <row r="18522">
          <cell r="G18522" t="str">
            <v>GR-2017/03-0017</v>
          </cell>
        </row>
        <row r="18522">
          <cell r="I18522" t="str">
            <v>F</v>
          </cell>
          <cell r="J18522">
            <v>334.8</v>
          </cell>
          <cell r="K18522">
            <v>354.89</v>
          </cell>
          <cell r="L18522">
            <v>354.89</v>
          </cell>
          <cell r="M18522" t="str">
            <v>F</v>
          </cell>
          <cell r="N18522">
            <v>1</v>
          </cell>
        </row>
        <row r="18523">
          <cell r="G18523" t="str">
            <v>GR-2017/03-0024</v>
          </cell>
        </row>
        <row r="18523">
          <cell r="I18523" t="str">
            <v>F</v>
          </cell>
          <cell r="J18523">
            <v>1188.96</v>
          </cell>
          <cell r="K18523">
            <v>1260.3</v>
          </cell>
          <cell r="L18523">
            <v>1260.3</v>
          </cell>
          <cell r="M18523" t="str">
            <v>T</v>
          </cell>
          <cell r="N18523">
            <v>1</v>
          </cell>
        </row>
        <row r="18524">
          <cell r="I18524" t="str">
            <v>T</v>
          </cell>
          <cell r="J18524">
            <v>0</v>
          </cell>
          <cell r="K18524">
            <v>0</v>
          </cell>
          <cell r="L18524">
            <v>0</v>
          </cell>
          <cell r="M18524" t="str">
            <v>F</v>
          </cell>
          <cell r="N18524">
            <v>3</v>
          </cell>
        </row>
        <row r="18525">
          <cell r="G18525" t="str">
            <v>GR-2017/03-0020</v>
          </cell>
        </row>
        <row r="18525">
          <cell r="I18525" t="str">
            <v>F</v>
          </cell>
          <cell r="J18525">
            <v>25.22</v>
          </cell>
          <cell r="K18525">
            <v>26.73</v>
          </cell>
          <cell r="L18525">
            <v>26.73</v>
          </cell>
          <cell r="M18525" t="str">
            <v>T</v>
          </cell>
          <cell r="N18525">
            <v>1</v>
          </cell>
        </row>
        <row r="18526">
          <cell r="G18526" t="str">
            <v>GR-2017/03-0020</v>
          </cell>
        </row>
        <row r="18526">
          <cell r="I18526" t="str">
            <v>F</v>
          </cell>
          <cell r="J18526">
            <v>94.18</v>
          </cell>
          <cell r="K18526">
            <v>99.83</v>
          </cell>
          <cell r="L18526">
            <v>99.83</v>
          </cell>
          <cell r="M18526" t="str">
            <v>T</v>
          </cell>
          <cell r="N18526">
            <v>1</v>
          </cell>
        </row>
        <row r="18527">
          <cell r="G18527" t="str">
            <v>GR-2017/03-0019</v>
          </cell>
        </row>
        <row r="18527">
          <cell r="I18527" t="str">
            <v>F</v>
          </cell>
          <cell r="J18527">
            <v>1492.92</v>
          </cell>
          <cell r="K18527">
            <v>1582.49</v>
          </cell>
          <cell r="L18527">
            <v>1582.49</v>
          </cell>
          <cell r="M18527" t="str">
            <v>T</v>
          </cell>
          <cell r="N18527">
            <v>1</v>
          </cell>
        </row>
        <row r="18528">
          <cell r="G18528" t="str">
            <v>GR-2017/03-0019</v>
          </cell>
        </row>
        <row r="18528">
          <cell r="I18528" t="str">
            <v>F</v>
          </cell>
          <cell r="J18528">
            <v>39.63</v>
          </cell>
          <cell r="K18528">
            <v>42.01</v>
          </cell>
          <cell r="L18528">
            <v>42.01</v>
          </cell>
          <cell r="M18528" t="str">
            <v>T</v>
          </cell>
          <cell r="N18528">
            <v>1</v>
          </cell>
        </row>
        <row r="18529">
          <cell r="G18529" t="str">
            <v>GR-2017/03-0020</v>
          </cell>
        </row>
        <row r="18529">
          <cell r="I18529" t="str">
            <v>F</v>
          </cell>
          <cell r="J18529">
            <v>865.53</v>
          </cell>
          <cell r="K18529">
            <v>917.46</v>
          </cell>
          <cell r="L18529">
            <v>917.46</v>
          </cell>
          <cell r="M18529" t="str">
            <v>T</v>
          </cell>
          <cell r="N18529">
            <v>1</v>
          </cell>
        </row>
        <row r="18530">
          <cell r="G18530" t="str">
            <v>GR-2017/03-0016</v>
          </cell>
        </row>
        <row r="18530">
          <cell r="I18530" t="str">
            <v>F</v>
          </cell>
          <cell r="J18530">
            <v>546.4</v>
          </cell>
          <cell r="K18530">
            <v>579.18</v>
          </cell>
          <cell r="L18530">
            <v>579.18</v>
          </cell>
          <cell r="M18530" t="str">
            <v>F</v>
          </cell>
          <cell r="N18530">
            <v>1</v>
          </cell>
        </row>
        <row r="18531">
          <cell r="I18531" t="str">
            <v>T</v>
          </cell>
          <cell r="J18531">
            <v>0</v>
          </cell>
          <cell r="K18531">
            <v>0</v>
          </cell>
          <cell r="L18531">
            <v>0</v>
          </cell>
          <cell r="M18531" t="str">
            <v>F</v>
          </cell>
          <cell r="N18531">
            <v>3</v>
          </cell>
        </row>
        <row r="18532">
          <cell r="G18532" t="str">
            <v>GR-2017/03-0015</v>
          </cell>
        </row>
        <row r="18532">
          <cell r="I18532" t="str">
            <v>F</v>
          </cell>
          <cell r="J18532">
            <v>1729.25</v>
          </cell>
          <cell r="K18532">
            <v>1833</v>
          </cell>
          <cell r="L18532">
            <v>1833</v>
          </cell>
          <cell r="M18532" t="str">
            <v>T</v>
          </cell>
          <cell r="N18532">
            <v>1</v>
          </cell>
        </row>
        <row r="18533">
          <cell r="G18533" t="str">
            <v>GR-2017/03-0015</v>
          </cell>
        </row>
        <row r="18533">
          <cell r="I18533" t="str">
            <v>F</v>
          </cell>
          <cell r="J18533">
            <v>75.65</v>
          </cell>
          <cell r="K18533">
            <v>80.19</v>
          </cell>
          <cell r="L18533">
            <v>80.19</v>
          </cell>
          <cell r="M18533" t="str">
            <v>T</v>
          </cell>
          <cell r="N18533">
            <v>1</v>
          </cell>
        </row>
        <row r="18534">
          <cell r="I18534" t="str">
            <v>T</v>
          </cell>
          <cell r="J18534">
            <v>0</v>
          </cell>
          <cell r="K18534">
            <v>0</v>
          </cell>
          <cell r="L18534">
            <v>0</v>
          </cell>
          <cell r="M18534" t="str">
            <v>F</v>
          </cell>
          <cell r="N18534">
            <v>3</v>
          </cell>
        </row>
        <row r="18535">
          <cell r="G18535" t="str">
            <v>XP-000062</v>
          </cell>
        </row>
        <row r="18535">
          <cell r="I18535" t="str">
            <v>F</v>
          </cell>
          <cell r="J18535">
            <v>126500</v>
          </cell>
          <cell r="K18535">
            <v>126500</v>
          </cell>
          <cell r="L18535">
            <v>379500</v>
          </cell>
          <cell r="M18535" t="str">
            <v>F</v>
          </cell>
          <cell r="N18535">
            <v>3</v>
          </cell>
        </row>
        <row r="18536">
          <cell r="G18536" t="str">
            <v>GR-2017/03-0012</v>
          </cell>
        </row>
        <row r="18536">
          <cell r="I18536" t="str">
            <v>F</v>
          </cell>
          <cell r="J18536">
            <v>2327.52</v>
          </cell>
          <cell r="K18536">
            <v>2467.17</v>
          </cell>
          <cell r="L18536">
            <v>2467.17</v>
          </cell>
          <cell r="M18536" t="str">
            <v>T</v>
          </cell>
          <cell r="N18536">
            <v>1</v>
          </cell>
        </row>
        <row r="18537">
          <cell r="I18537" t="str">
            <v>T</v>
          </cell>
          <cell r="J18537">
            <v>0</v>
          </cell>
          <cell r="K18537">
            <v>0</v>
          </cell>
          <cell r="L18537">
            <v>0</v>
          </cell>
          <cell r="M18537" t="str">
            <v>F</v>
          </cell>
          <cell r="N18537">
            <v>3</v>
          </cell>
        </row>
        <row r="18538">
          <cell r="G18538" t="str">
            <v>GR-2017/03-0011</v>
          </cell>
        </row>
        <row r="18538">
          <cell r="I18538" t="str">
            <v>F</v>
          </cell>
          <cell r="J18538">
            <v>428.38</v>
          </cell>
          <cell r="K18538">
            <v>454.08</v>
          </cell>
          <cell r="L18538">
            <v>454.08</v>
          </cell>
          <cell r="M18538" t="str">
            <v>T</v>
          </cell>
          <cell r="N18538">
            <v>1</v>
          </cell>
        </row>
        <row r="18539">
          <cell r="G18539" t="str">
            <v>GR-2017/03-0015</v>
          </cell>
        </row>
        <row r="18539">
          <cell r="I18539" t="str">
            <v>F</v>
          </cell>
          <cell r="J18539">
            <v>170.16</v>
          </cell>
          <cell r="K18539">
            <v>180.37</v>
          </cell>
          <cell r="L18539">
            <v>180.37</v>
          </cell>
          <cell r="M18539" t="str">
            <v>T</v>
          </cell>
          <cell r="N18539">
            <v>1</v>
          </cell>
        </row>
        <row r="18540">
          <cell r="I18540" t="str">
            <v>T</v>
          </cell>
          <cell r="J18540">
            <v>0</v>
          </cell>
          <cell r="K18540">
            <v>0</v>
          </cell>
          <cell r="L18540">
            <v>0</v>
          </cell>
          <cell r="M18540" t="str">
            <v>F</v>
          </cell>
          <cell r="N18540">
            <v>3</v>
          </cell>
        </row>
        <row r="18541">
          <cell r="G18541" t="str">
            <v>GR-2017/03-0008</v>
          </cell>
        </row>
        <row r="18541">
          <cell r="I18541" t="str">
            <v>F</v>
          </cell>
          <cell r="J18541">
            <v>3122.62</v>
          </cell>
          <cell r="K18541">
            <v>3309.98</v>
          </cell>
          <cell r="L18541">
            <v>3309.98</v>
          </cell>
          <cell r="M18541" t="str">
            <v>F</v>
          </cell>
          <cell r="N18541">
            <v>1</v>
          </cell>
        </row>
        <row r="18542">
          <cell r="G18542" t="str">
            <v>GR-2017/05-0025</v>
          </cell>
        </row>
        <row r="18542">
          <cell r="I18542" t="str">
            <v>F</v>
          </cell>
          <cell r="J18542">
            <v>5897.96</v>
          </cell>
          <cell r="K18542">
            <v>5897.96</v>
          </cell>
          <cell r="L18542">
            <v>17693.88</v>
          </cell>
          <cell r="M18542" t="str">
            <v>F</v>
          </cell>
          <cell r="N18542">
            <v>3</v>
          </cell>
        </row>
        <row r="18543">
          <cell r="G18543" t="str">
            <v>GR-2017/03-0012</v>
          </cell>
        </row>
        <row r="18543">
          <cell r="I18543" t="str">
            <v>F</v>
          </cell>
          <cell r="J18543">
            <v>376.53</v>
          </cell>
          <cell r="K18543">
            <v>399.12</v>
          </cell>
          <cell r="L18543">
            <v>399.12</v>
          </cell>
          <cell r="M18543" t="str">
            <v>T</v>
          </cell>
          <cell r="N18543">
            <v>1</v>
          </cell>
        </row>
        <row r="18544">
          <cell r="I18544" t="str">
            <v>T</v>
          </cell>
          <cell r="J18544">
            <v>0</v>
          </cell>
          <cell r="K18544">
            <v>0</v>
          </cell>
          <cell r="L18544">
            <v>0</v>
          </cell>
          <cell r="M18544" t="str">
            <v>F</v>
          </cell>
          <cell r="N18544">
            <v>3</v>
          </cell>
        </row>
        <row r="18545">
          <cell r="I18545" t="str">
            <v>T</v>
          </cell>
          <cell r="J18545">
            <v>0</v>
          </cell>
          <cell r="K18545">
            <v>0</v>
          </cell>
          <cell r="L18545">
            <v>0</v>
          </cell>
          <cell r="M18545" t="str">
            <v>F</v>
          </cell>
          <cell r="N18545">
            <v>3</v>
          </cell>
        </row>
        <row r="18546">
          <cell r="I18546" t="str">
            <v>T</v>
          </cell>
          <cell r="J18546">
            <v>0</v>
          </cell>
          <cell r="K18546">
            <v>0</v>
          </cell>
          <cell r="L18546">
            <v>0</v>
          </cell>
          <cell r="M18546" t="str">
            <v>F</v>
          </cell>
          <cell r="N18546">
            <v>3</v>
          </cell>
        </row>
        <row r="18547">
          <cell r="I18547" t="str">
            <v>T</v>
          </cell>
          <cell r="J18547">
            <v>0</v>
          </cell>
          <cell r="K18547">
            <v>0</v>
          </cell>
          <cell r="L18547">
            <v>0</v>
          </cell>
          <cell r="M18547" t="str">
            <v>F</v>
          </cell>
          <cell r="N18547">
            <v>3</v>
          </cell>
        </row>
        <row r="18548">
          <cell r="I18548" t="str">
            <v>T</v>
          </cell>
          <cell r="J18548">
            <v>0</v>
          </cell>
          <cell r="K18548">
            <v>0</v>
          </cell>
          <cell r="L18548">
            <v>0</v>
          </cell>
          <cell r="M18548" t="str">
            <v>F</v>
          </cell>
          <cell r="N18548">
            <v>3</v>
          </cell>
        </row>
        <row r="18549">
          <cell r="I18549" t="str">
            <v>T</v>
          </cell>
          <cell r="J18549">
            <v>0</v>
          </cell>
          <cell r="K18549">
            <v>0</v>
          </cell>
          <cell r="L18549">
            <v>0</v>
          </cell>
          <cell r="M18549" t="str">
            <v>F</v>
          </cell>
          <cell r="N18549">
            <v>3</v>
          </cell>
        </row>
        <row r="18550">
          <cell r="G18550" t="str">
            <v>GR-2017/03-0012</v>
          </cell>
        </row>
        <row r="18550">
          <cell r="I18550" t="str">
            <v>F</v>
          </cell>
          <cell r="J18550">
            <v>78.5</v>
          </cell>
          <cell r="K18550">
            <v>83.21</v>
          </cell>
          <cell r="L18550">
            <v>83.21</v>
          </cell>
          <cell r="M18550" t="str">
            <v>T</v>
          </cell>
          <cell r="N18550">
            <v>1</v>
          </cell>
        </row>
        <row r="18551">
          <cell r="G18551" t="str">
            <v>GR-2017/03-0007</v>
          </cell>
        </row>
        <row r="18551">
          <cell r="I18551" t="str">
            <v>F</v>
          </cell>
          <cell r="J18551">
            <v>754.56</v>
          </cell>
          <cell r="K18551">
            <v>799.83</v>
          </cell>
          <cell r="L18551">
            <v>799.83</v>
          </cell>
          <cell r="M18551" t="str">
            <v>F</v>
          </cell>
          <cell r="N18551">
            <v>1</v>
          </cell>
        </row>
        <row r="18552">
          <cell r="G18552" t="str">
            <v>GR-2017/03-0009</v>
          </cell>
        </row>
        <row r="18552">
          <cell r="I18552" t="str">
            <v>F</v>
          </cell>
          <cell r="J18552">
            <v>297.18</v>
          </cell>
          <cell r="K18552">
            <v>315.01</v>
          </cell>
          <cell r="L18552">
            <v>315.01</v>
          </cell>
          <cell r="M18552" t="str">
            <v>T</v>
          </cell>
          <cell r="N18552">
            <v>1</v>
          </cell>
        </row>
        <row r="18553">
          <cell r="G18553" t="str">
            <v>GR-2017/03-0010</v>
          </cell>
        </row>
        <row r="18553">
          <cell r="I18553" t="str">
            <v>F</v>
          </cell>
          <cell r="J18553">
            <v>56.65</v>
          </cell>
          <cell r="K18553">
            <v>60.05</v>
          </cell>
          <cell r="L18553">
            <v>60.05</v>
          </cell>
          <cell r="M18553" t="str">
            <v>T</v>
          </cell>
          <cell r="N18553">
            <v>1</v>
          </cell>
        </row>
        <row r="18554">
          <cell r="I18554" t="str">
            <v>T</v>
          </cell>
          <cell r="J18554">
            <v>743.5</v>
          </cell>
          <cell r="K18554">
            <v>788.11</v>
          </cell>
          <cell r="L18554">
            <v>788.11</v>
          </cell>
          <cell r="M18554" t="str">
            <v>F</v>
          </cell>
          <cell r="N18554">
            <v>1</v>
          </cell>
        </row>
        <row r="18555">
          <cell r="I18555" t="str">
            <v>T</v>
          </cell>
          <cell r="J18555">
            <v>0</v>
          </cell>
          <cell r="K18555">
            <v>0</v>
          </cell>
          <cell r="L18555">
            <v>0</v>
          </cell>
          <cell r="M18555" t="str">
            <v>F</v>
          </cell>
          <cell r="N18555">
            <v>3</v>
          </cell>
        </row>
        <row r="18556">
          <cell r="G18556" t="str">
            <v>GR-2017/03-0006</v>
          </cell>
        </row>
        <row r="18556">
          <cell r="I18556" t="str">
            <v>F</v>
          </cell>
          <cell r="J18556">
            <v>1074.34</v>
          </cell>
          <cell r="K18556">
            <v>1138.8</v>
          </cell>
          <cell r="L18556">
            <v>1138.8</v>
          </cell>
          <cell r="M18556" t="str">
            <v>F</v>
          </cell>
          <cell r="N18556">
            <v>1</v>
          </cell>
        </row>
        <row r="18557">
          <cell r="I18557" t="str">
            <v>T</v>
          </cell>
          <cell r="J18557">
            <v>0</v>
          </cell>
          <cell r="K18557">
            <v>0</v>
          </cell>
          <cell r="L18557">
            <v>0</v>
          </cell>
          <cell r="M18557" t="str">
            <v>F</v>
          </cell>
          <cell r="N18557">
            <v>3</v>
          </cell>
        </row>
        <row r="18558">
          <cell r="I18558" t="str">
            <v>T</v>
          </cell>
          <cell r="J18558">
            <v>0</v>
          </cell>
          <cell r="K18558">
            <v>0</v>
          </cell>
          <cell r="L18558">
            <v>0</v>
          </cell>
          <cell r="M18558" t="str">
            <v>F</v>
          </cell>
          <cell r="N18558">
            <v>3</v>
          </cell>
        </row>
        <row r="18559">
          <cell r="I18559" t="str">
            <v>T</v>
          </cell>
          <cell r="J18559">
            <v>0</v>
          </cell>
          <cell r="K18559">
            <v>0</v>
          </cell>
          <cell r="L18559">
            <v>0</v>
          </cell>
          <cell r="M18559" t="str">
            <v>F</v>
          </cell>
          <cell r="N18559">
            <v>3</v>
          </cell>
        </row>
        <row r="18560">
          <cell r="G18560" t="str">
            <v>GR-2017/03-0010</v>
          </cell>
        </row>
        <row r="18560">
          <cell r="I18560" t="str">
            <v>F</v>
          </cell>
          <cell r="J18560">
            <v>1882.95</v>
          </cell>
          <cell r="K18560">
            <v>1995.93</v>
          </cell>
          <cell r="L18560">
            <v>1995.93</v>
          </cell>
          <cell r="M18560" t="str">
            <v>T</v>
          </cell>
          <cell r="N18560">
            <v>1</v>
          </cell>
        </row>
        <row r="18561">
          <cell r="I18561" t="str">
            <v>T</v>
          </cell>
          <cell r="J18561">
            <v>0</v>
          </cell>
          <cell r="K18561">
            <v>0</v>
          </cell>
          <cell r="L18561">
            <v>0</v>
          </cell>
          <cell r="M18561" t="str">
            <v>F</v>
          </cell>
          <cell r="N18561">
            <v>3</v>
          </cell>
        </row>
        <row r="18562">
          <cell r="I18562" t="str">
            <v>T</v>
          </cell>
          <cell r="J18562">
            <v>0</v>
          </cell>
          <cell r="K18562">
            <v>0</v>
          </cell>
          <cell r="L18562">
            <v>0</v>
          </cell>
          <cell r="M18562" t="str">
            <v>F</v>
          </cell>
          <cell r="N18562">
            <v>3</v>
          </cell>
        </row>
        <row r="18563">
          <cell r="G18563" t="str">
            <v>GR-2017/03-0005</v>
          </cell>
        </row>
        <row r="18563">
          <cell r="I18563" t="str">
            <v>F</v>
          </cell>
          <cell r="J18563">
            <v>19.82</v>
          </cell>
          <cell r="K18563">
            <v>21.01</v>
          </cell>
          <cell r="L18563">
            <v>21.01</v>
          </cell>
          <cell r="M18563" t="str">
            <v>T</v>
          </cell>
          <cell r="N18563">
            <v>1</v>
          </cell>
        </row>
        <row r="18564">
          <cell r="G18564" t="str">
            <v>GR-2017/07-0057, GR-2017/05-0025, GR-2017/08-0034</v>
          </cell>
        </row>
        <row r="18564">
          <cell r="I18564" t="str">
            <v>F</v>
          </cell>
          <cell r="J18564">
            <v>14737.12</v>
          </cell>
          <cell r="K18564">
            <v>14737.12</v>
          </cell>
          <cell r="L18564">
            <v>44211.36</v>
          </cell>
          <cell r="M18564" t="str">
            <v>F</v>
          </cell>
          <cell r="N18564">
            <v>3</v>
          </cell>
        </row>
        <row r="18565">
          <cell r="I18565" t="str">
            <v>T</v>
          </cell>
          <cell r="J18565">
            <v>11324.68</v>
          </cell>
          <cell r="K18565">
            <v>11324.68</v>
          </cell>
          <cell r="L18565">
            <v>33974.04</v>
          </cell>
          <cell r="M18565" t="str">
            <v>F</v>
          </cell>
          <cell r="N18565">
            <v>3</v>
          </cell>
        </row>
        <row r="18566">
          <cell r="G18566" t="str">
            <v>GR-2017/03-0005</v>
          </cell>
        </row>
        <row r="18566">
          <cell r="I18566" t="str">
            <v>F</v>
          </cell>
          <cell r="J18566">
            <v>602.38</v>
          </cell>
          <cell r="K18566">
            <v>638.52</v>
          </cell>
          <cell r="L18566">
            <v>638.52</v>
          </cell>
          <cell r="M18566" t="str">
            <v>T</v>
          </cell>
          <cell r="N18566">
            <v>1</v>
          </cell>
        </row>
        <row r="18567">
          <cell r="G18567" t="str">
            <v>GR-2017/03-0005</v>
          </cell>
        </row>
        <row r="18567">
          <cell r="I18567" t="str">
            <v>F</v>
          </cell>
          <cell r="J18567">
            <v>6175.16</v>
          </cell>
          <cell r="K18567">
            <v>6545.67</v>
          </cell>
          <cell r="L18567">
            <v>6545.67</v>
          </cell>
          <cell r="M18567" t="str">
            <v>T</v>
          </cell>
          <cell r="N18567">
            <v>1</v>
          </cell>
        </row>
        <row r="18568">
          <cell r="I18568" t="str">
            <v>T</v>
          </cell>
          <cell r="J18568">
            <v>0</v>
          </cell>
          <cell r="K18568">
            <v>0</v>
          </cell>
          <cell r="L18568">
            <v>0</v>
          </cell>
          <cell r="M18568" t="str">
            <v>F</v>
          </cell>
          <cell r="N18568">
            <v>3</v>
          </cell>
        </row>
        <row r="18569">
          <cell r="I18569" t="str">
            <v>T</v>
          </cell>
          <cell r="J18569">
            <v>0</v>
          </cell>
          <cell r="K18569">
            <v>0</v>
          </cell>
          <cell r="L18569">
            <v>0</v>
          </cell>
          <cell r="M18569" t="str">
            <v>T</v>
          </cell>
          <cell r="N18569">
            <v>1</v>
          </cell>
        </row>
        <row r="18570">
          <cell r="G18570" t="str">
            <v>GR-2017/08-0004, GR-2017/06-0054, GR-2017/10-0019, GR-2017/09-0010, GR-2017/08-0063, GR-2017/08-0077, GR-2017/07-0046</v>
          </cell>
        </row>
        <row r="18570">
          <cell r="I18570" t="str">
            <v>F</v>
          </cell>
          <cell r="J18570">
            <v>70166.87</v>
          </cell>
          <cell r="K18570">
            <v>70166.87</v>
          </cell>
          <cell r="L18570">
            <v>210500.61</v>
          </cell>
          <cell r="M18570" t="str">
            <v>F</v>
          </cell>
          <cell r="N18570">
            <v>3</v>
          </cell>
        </row>
        <row r="18571">
          <cell r="I18571" t="str">
            <v>T</v>
          </cell>
          <cell r="J18571">
            <v>0</v>
          </cell>
          <cell r="K18571">
            <v>0</v>
          </cell>
          <cell r="L18571">
            <v>0</v>
          </cell>
          <cell r="M18571" t="str">
            <v>F</v>
          </cell>
          <cell r="N18571">
            <v>3</v>
          </cell>
        </row>
        <row r="18572">
          <cell r="I18572" t="str">
            <v>T</v>
          </cell>
          <cell r="J18572">
            <v>0</v>
          </cell>
          <cell r="K18572">
            <v>0</v>
          </cell>
          <cell r="L18572">
            <v>0</v>
          </cell>
          <cell r="M18572" t="str">
            <v>F</v>
          </cell>
          <cell r="N18572">
            <v>3</v>
          </cell>
        </row>
        <row r="18573">
          <cell r="I18573" t="str">
            <v>T</v>
          </cell>
          <cell r="J18573">
            <v>0</v>
          </cell>
          <cell r="K18573">
            <v>0</v>
          </cell>
          <cell r="L18573">
            <v>0</v>
          </cell>
          <cell r="M18573" t="str">
            <v>F</v>
          </cell>
          <cell r="N18573">
            <v>3</v>
          </cell>
        </row>
        <row r="18574">
          <cell r="I18574" t="str">
            <v>T</v>
          </cell>
          <cell r="J18574">
            <v>0</v>
          </cell>
          <cell r="K18574">
            <v>0</v>
          </cell>
          <cell r="L18574">
            <v>0</v>
          </cell>
          <cell r="M18574" t="str">
            <v>F</v>
          </cell>
          <cell r="N18574">
            <v>3</v>
          </cell>
        </row>
        <row r="18575">
          <cell r="G18575" t="str">
            <v>GR-2017/03-0004</v>
          </cell>
        </row>
        <row r="18575">
          <cell r="I18575" t="str">
            <v>F</v>
          </cell>
          <cell r="J18575">
            <v>15.49</v>
          </cell>
          <cell r="K18575">
            <v>16.42</v>
          </cell>
          <cell r="L18575">
            <v>16.42</v>
          </cell>
          <cell r="M18575" t="str">
            <v>T</v>
          </cell>
          <cell r="N18575">
            <v>1</v>
          </cell>
        </row>
        <row r="18576">
          <cell r="G18576" t="str">
            <v>GR-2017/03-0004</v>
          </cell>
        </row>
        <row r="18576">
          <cell r="I18576" t="str">
            <v>F</v>
          </cell>
          <cell r="J18576">
            <v>46.11</v>
          </cell>
          <cell r="K18576">
            <v>48.88</v>
          </cell>
          <cell r="L18576">
            <v>48.88</v>
          </cell>
          <cell r="M18576" t="str">
            <v>T</v>
          </cell>
          <cell r="N18576">
            <v>1</v>
          </cell>
        </row>
        <row r="18577">
          <cell r="I18577" t="str">
            <v>T</v>
          </cell>
          <cell r="J18577">
            <v>0</v>
          </cell>
          <cell r="K18577">
            <v>0</v>
          </cell>
          <cell r="L18577">
            <v>0</v>
          </cell>
          <cell r="M18577" t="str">
            <v>F</v>
          </cell>
          <cell r="N18577">
            <v>3</v>
          </cell>
        </row>
        <row r="18578">
          <cell r="G18578" t="str">
            <v>GR-2017/03-0004</v>
          </cell>
        </row>
        <row r="18578">
          <cell r="I18578" t="str">
            <v>F</v>
          </cell>
          <cell r="J18578">
            <v>2646.15</v>
          </cell>
          <cell r="K18578">
            <v>2804.92</v>
          </cell>
          <cell r="L18578">
            <v>2804.92</v>
          </cell>
          <cell r="M18578" t="str">
            <v>T</v>
          </cell>
          <cell r="N18578">
            <v>1</v>
          </cell>
        </row>
        <row r="18579">
          <cell r="G18579" t="str">
            <v>GR-2017/09-0050, SPO-2018/05-0002, SPO-2018/01-0116, PO-2017/11-0038-SHIP, SPO-2018/04-0020, 201710-S0041-SHIP, SPO-2018/03-0071</v>
          </cell>
        </row>
        <row r="18579">
          <cell r="I18579" t="str">
            <v>F</v>
          </cell>
          <cell r="J18579">
            <v>214624.6</v>
          </cell>
          <cell r="K18579">
            <v>214624.6</v>
          </cell>
          <cell r="L18579">
            <v>643873.8</v>
          </cell>
          <cell r="M18579" t="str">
            <v>F</v>
          </cell>
          <cell r="N18579">
            <v>3</v>
          </cell>
        </row>
        <row r="18580">
          <cell r="I18580" t="str">
            <v>T</v>
          </cell>
          <cell r="J18580">
            <v>0</v>
          </cell>
          <cell r="K18580">
            <v>0</v>
          </cell>
          <cell r="L18580">
            <v>0</v>
          </cell>
          <cell r="M18580" t="str">
            <v>F</v>
          </cell>
          <cell r="N18580">
            <v>3</v>
          </cell>
        </row>
        <row r="18581">
          <cell r="G18581" t="str">
            <v>GR-2017/03-0001</v>
          </cell>
        </row>
        <row r="18581">
          <cell r="I18581" t="str">
            <v>F</v>
          </cell>
          <cell r="J18581">
            <v>363.75</v>
          </cell>
          <cell r="K18581">
            <v>385.57</v>
          </cell>
          <cell r="L18581">
            <v>385.57</v>
          </cell>
          <cell r="M18581" t="str">
            <v>T</v>
          </cell>
          <cell r="N18581">
            <v>1</v>
          </cell>
        </row>
        <row r="18582">
          <cell r="I18582" t="str">
            <v>T</v>
          </cell>
          <cell r="J18582">
            <v>0</v>
          </cell>
          <cell r="K18582">
            <v>0</v>
          </cell>
          <cell r="L18582">
            <v>0</v>
          </cell>
          <cell r="M18582" t="str">
            <v>F</v>
          </cell>
          <cell r="N18582">
            <v>3</v>
          </cell>
        </row>
        <row r="18583">
          <cell r="G18583" t="str">
            <v>GR-2017/03-0001</v>
          </cell>
        </row>
        <row r="18583">
          <cell r="I18583" t="str">
            <v>F</v>
          </cell>
          <cell r="J18583">
            <v>46.62</v>
          </cell>
          <cell r="K18583">
            <v>49.42</v>
          </cell>
          <cell r="L18583">
            <v>49.42</v>
          </cell>
          <cell r="M18583" t="str">
            <v>T</v>
          </cell>
          <cell r="N18583">
            <v>1</v>
          </cell>
        </row>
        <row r="18584">
          <cell r="G18584" t="str">
            <v>GR-2017/03-0005</v>
          </cell>
        </row>
        <row r="18584">
          <cell r="I18584" t="str">
            <v>F</v>
          </cell>
          <cell r="J18584">
            <v>1124.15</v>
          </cell>
          <cell r="K18584">
            <v>1191.6</v>
          </cell>
          <cell r="L18584">
            <v>1191.6</v>
          </cell>
          <cell r="M18584" t="str">
            <v>T</v>
          </cell>
          <cell r="N18584">
            <v>1</v>
          </cell>
        </row>
        <row r="18585">
          <cell r="G18585" t="str">
            <v>GR-2017/03-0009</v>
          </cell>
        </row>
        <row r="18585">
          <cell r="I18585" t="str">
            <v>F</v>
          </cell>
          <cell r="J18585">
            <v>1488.57</v>
          </cell>
          <cell r="K18585">
            <v>1577.88</v>
          </cell>
          <cell r="L18585">
            <v>1577.88</v>
          </cell>
          <cell r="M18585" t="str">
            <v>T</v>
          </cell>
          <cell r="N18585">
            <v>1</v>
          </cell>
        </row>
        <row r="18586">
          <cell r="G18586" t="str">
            <v>GR-2017/03-0001</v>
          </cell>
        </row>
        <row r="18586">
          <cell r="I18586" t="str">
            <v>F</v>
          </cell>
          <cell r="J18586">
            <v>193.48</v>
          </cell>
          <cell r="K18586">
            <v>205.09</v>
          </cell>
          <cell r="L18586">
            <v>205.09</v>
          </cell>
          <cell r="M18586" t="str">
            <v>T</v>
          </cell>
          <cell r="N18586">
            <v>1</v>
          </cell>
        </row>
        <row r="18587">
          <cell r="G18587" t="str">
            <v>GR-2017/03-0046</v>
          </cell>
        </row>
        <row r="18587">
          <cell r="I18587" t="str">
            <v>F</v>
          </cell>
          <cell r="J18587">
            <v>47.25</v>
          </cell>
          <cell r="K18587">
            <v>50.09</v>
          </cell>
          <cell r="L18587">
            <v>50.09</v>
          </cell>
          <cell r="M18587" t="str">
            <v>F</v>
          </cell>
          <cell r="N18587">
            <v>1</v>
          </cell>
        </row>
        <row r="18588">
          <cell r="G18588" t="str">
            <v>GR-2017/03-0001</v>
          </cell>
        </row>
        <row r="18588">
          <cell r="I18588" t="str">
            <v>F</v>
          </cell>
          <cell r="J18588">
            <v>11.53</v>
          </cell>
          <cell r="K18588">
            <v>12.22</v>
          </cell>
          <cell r="L18588">
            <v>12.22</v>
          </cell>
          <cell r="M18588" t="str">
            <v>T</v>
          </cell>
          <cell r="N18588">
            <v>1</v>
          </cell>
        </row>
        <row r="18589">
          <cell r="I18589" t="str">
            <v>T</v>
          </cell>
          <cell r="J18589">
            <v>0</v>
          </cell>
          <cell r="K18589">
            <v>0</v>
          </cell>
          <cell r="L18589">
            <v>0</v>
          </cell>
          <cell r="M18589" t="str">
            <v>F</v>
          </cell>
          <cell r="N18589">
            <v>3</v>
          </cell>
        </row>
        <row r="18590">
          <cell r="I18590" t="str">
            <v>T</v>
          </cell>
          <cell r="J18590">
            <v>0</v>
          </cell>
          <cell r="K18590">
            <v>0</v>
          </cell>
          <cell r="L18590">
            <v>0</v>
          </cell>
          <cell r="M18590" t="str">
            <v>F</v>
          </cell>
          <cell r="N18590">
            <v>3</v>
          </cell>
        </row>
        <row r="18591">
          <cell r="I18591" t="str">
            <v>T</v>
          </cell>
          <cell r="J18591">
            <v>0</v>
          </cell>
          <cell r="K18591">
            <v>0</v>
          </cell>
          <cell r="L18591">
            <v>0</v>
          </cell>
          <cell r="M18591" t="str">
            <v>F</v>
          </cell>
          <cell r="N18591">
            <v>3</v>
          </cell>
        </row>
        <row r="18592">
          <cell r="I18592" t="str">
            <v>T</v>
          </cell>
          <cell r="J18592">
            <v>0</v>
          </cell>
          <cell r="K18592">
            <v>0</v>
          </cell>
          <cell r="L18592">
            <v>0</v>
          </cell>
          <cell r="M18592" t="str">
            <v>F</v>
          </cell>
          <cell r="N18592">
            <v>3</v>
          </cell>
        </row>
        <row r="18593">
          <cell r="G18593" t="str">
            <v>GR-2017/07-0062, GR-2017/07-0063, GR-2017/06-0018, GR-2017/07-0061, GR-2017/07-0064, GR-2017/06-0019, GR-2017/07-0080, GR-2017/07-0045, GR-2017/08-0076, GR-2017/07-0053, GR-2017/09-0011, GR-2017/05-0041, GR-2017/07-0055, XP-000026</v>
          </cell>
        </row>
        <row r="18593">
          <cell r="I18593" t="str">
            <v>F</v>
          </cell>
          <cell r="J18593">
            <v>86192.64</v>
          </cell>
          <cell r="K18593">
            <v>86192.64</v>
          </cell>
          <cell r="L18593">
            <v>258577.92</v>
          </cell>
          <cell r="M18593" t="str">
            <v>F</v>
          </cell>
          <cell r="N18593">
            <v>3</v>
          </cell>
        </row>
        <row r="18594">
          <cell r="I18594" t="str">
            <v>T</v>
          </cell>
          <cell r="J18594">
            <v>0</v>
          </cell>
          <cell r="K18594">
            <v>0</v>
          </cell>
          <cell r="L18594">
            <v>0</v>
          </cell>
          <cell r="M18594" t="str">
            <v>F</v>
          </cell>
          <cell r="N18594">
            <v>3</v>
          </cell>
        </row>
        <row r="18595">
          <cell r="G18595" t="str">
            <v>XP-000025</v>
          </cell>
        </row>
        <row r="18595">
          <cell r="I18595" t="str">
            <v>F</v>
          </cell>
          <cell r="J18595">
            <v>0</v>
          </cell>
          <cell r="K18595">
            <v>0</v>
          </cell>
          <cell r="L18595">
            <v>0</v>
          </cell>
          <cell r="M18595" t="str">
            <v>F</v>
          </cell>
          <cell r="N18595">
            <v>3</v>
          </cell>
        </row>
        <row r="18596">
          <cell r="I18596" t="str">
            <v>T</v>
          </cell>
          <cell r="J18596">
            <v>0</v>
          </cell>
          <cell r="K18596">
            <v>0</v>
          </cell>
          <cell r="L18596">
            <v>0</v>
          </cell>
          <cell r="M18596" t="str">
            <v>F</v>
          </cell>
          <cell r="N18596">
            <v>3</v>
          </cell>
        </row>
        <row r="18597">
          <cell r="I18597" t="str">
            <v>T</v>
          </cell>
          <cell r="J18597">
            <v>0</v>
          </cell>
          <cell r="K18597">
            <v>0</v>
          </cell>
          <cell r="L18597">
            <v>0</v>
          </cell>
          <cell r="M18597" t="str">
            <v>F</v>
          </cell>
          <cell r="N18597">
            <v>3</v>
          </cell>
        </row>
        <row r="18598">
          <cell r="G18598" t="str">
            <v>GR-2017/02-0052</v>
          </cell>
        </row>
        <row r="18598">
          <cell r="I18598" t="str">
            <v>F</v>
          </cell>
          <cell r="J18598">
            <v>177.09</v>
          </cell>
          <cell r="K18598">
            <v>187.72</v>
          </cell>
          <cell r="L18598">
            <v>187.72</v>
          </cell>
          <cell r="M18598" t="str">
            <v>T</v>
          </cell>
          <cell r="N18598">
            <v>1</v>
          </cell>
        </row>
        <row r="18599">
          <cell r="I18599" t="str">
            <v>T</v>
          </cell>
          <cell r="J18599">
            <v>0</v>
          </cell>
          <cell r="K18599">
            <v>0</v>
          </cell>
          <cell r="L18599">
            <v>0</v>
          </cell>
          <cell r="M18599" t="str">
            <v>F</v>
          </cell>
          <cell r="N18599">
            <v>3</v>
          </cell>
        </row>
        <row r="18600">
          <cell r="I18600" t="str">
            <v>T</v>
          </cell>
          <cell r="J18600">
            <v>0</v>
          </cell>
          <cell r="K18600">
            <v>0</v>
          </cell>
          <cell r="L18600">
            <v>0</v>
          </cell>
          <cell r="M18600" t="str">
            <v>F</v>
          </cell>
          <cell r="N18600">
            <v>3</v>
          </cell>
        </row>
        <row r="18601">
          <cell r="G18601" t="str">
            <v>GR-2017/05-0039</v>
          </cell>
        </row>
        <row r="18601">
          <cell r="I18601" t="str">
            <v>F</v>
          </cell>
          <cell r="J18601">
            <v>4361.5</v>
          </cell>
          <cell r="K18601">
            <v>4361.5</v>
          </cell>
          <cell r="L18601">
            <v>13084.5</v>
          </cell>
          <cell r="M18601" t="str">
            <v>F</v>
          </cell>
          <cell r="N18601">
            <v>3</v>
          </cell>
        </row>
        <row r="18602">
          <cell r="I18602" t="str">
            <v>T</v>
          </cell>
          <cell r="J18602">
            <v>0</v>
          </cell>
          <cell r="K18602">
            <v>0</v>
          </cell>
          <cell r="L18602">
            <v>0</v>
          </cell>
          <cell r="M18602" t="str">
            <v>F</v>
          </cell>
          <cell r="N18602">
            <v>3</v>
          </cell>
        </row>
        <row r="18603">
          <cell r="I18603" t="str">
            <v>T</v>
          </cell>
          <cell r="J18603">
            <v>0</v>
          </cell>
          <cell r="K18603">
            <v>0</v>
          </cell>
          <cell r="L18603">
            <v>0</v>
          </cell>
          <cell r="M18603" t="str">
            <v>F</v>
          </cell>
          <cell r="N18603">
            <v>3</v>
          </cell>
        </row>
        <row r="18604">
          <cell r="I18604" t="str">
            <v>T</v>
          </cell>
          <cell r="J18604">
            <v>0</v>
          </cell>
          <cell r="K18604">
            <v>0</v>
          </cell>
          <cell r="L18604">
            <v>0</v>
          </cell>
          <cell r="M18604" t="str">
            <v>F</v>
          </cell>
          <cell r="N18604">
            <v>3</v>
          </cell>
        </row>
        <row r="18605">
          <cell r="I18605" t="str">
            <v>T</v>
          </cell>
          <cell r="J18605">
            <v>0</v>
          </cell>
          <cell r="K18605">
            <v>0</v>
          </cell>
          <cell r="L18605">
            <v>0</v>
          </cell>
          <cell r="M18605" t="str">
            <v>F</v>
          </cell>
          <cell r="N18605">
            <v>3</v>
          </cell>
        </row>
        <row r="18606">
          <cell r="G18606" t="str">
            <v>GR-2017/02-0052</v>
          </cell>
        </row>
        <row r="18606">
          <cell r="I18606" t="str">
            <v>F</v>
          </cell>
          <cell r="J18606">
            <v>213.28</v>
          </cell>
          <cell r="K18606">
            <v>226.08</v>
          </cell>
          <cell r="L18606">
            <v>226.08</v>
          </cell>
          <cell r="M18606" t="str">
            <v>T</v>
          </cell>
          <cell r="N18606">
            <v>1</v>
          </cell>
        </row>
        <row r="18607">
          <cell r="G18607" t="str">
            <v>GR-2017/03-0002</v>
          </cell>
        </row>
        <row r="18607">
          <cell r="I18607" t="str">
            <v>F</v>
          </cell>
          <cell r="J18607">
            <v>2760</v>
          </cell>
          <cell r="K18607">
            <v>2925.6</v>
          </cell>
          <cell r="L18607">
            <v>2925.6</v>
          </cell>
          <cell r="M18607" t="str">
            <v>F</v>
          </cell>
          <cell r="N18607">
            <v>1</v>
          </cell>
        </row>
        <row r="18608">
          <cell r="I18608" t="str">
            <v>T</v>
          </cell>
          <cell r="J18608">
            <v>0</v>
          </cell>
          <cell r="K18608">
            <v>0</v>
          </cell>
          <cell r="L18608">
            <v>0</v>
          </cell>
          <cell r="M18608" t="str">
            <v>F</v>
          </cell>
          <cell r="N18608">
            <v>3</v>
          </cell>
        </row>
        <row r="18609">
          <cell r="G18609" t="str">
            <v>GR-2017/04-0051</v>
          </cell>
        </row>
        <row r="18609">
          <cell r="I18609" t="str">
            <v>F</v>
          </cell>
          <cell r="J18609">
            <v>20990</v>
          </cell>
          <cell r="K18609">
            <v>20990</v>
          </cell>
          <cell r="L18609">
            <v>62970</v>
          </cell>
          <cell r="M18609" t="str">
            <v>F</v>
          </cell>
          <cell r="N18609">
            <v>3</v>
          </cell>
        </row>
        <row r="18610">
          <cell r="I18610" t="str">
            <v>T</v>
          </cell>
          <cell r="J18610">
            <v>0</v>
          </cell>
          <cell r="K18610">
            <v>0</v>
          </cell>
          <cell r="L18610">
            <v>0</v>
          </cell>
          <cell r="M18610" t="str">
            <v>F</v>
          </cell>
          <cell r="N18610">
            <v>3</v>
          </cell>
        </row>
        <row r="18611">
          <cell r="G18611" t="str">
            <v>GR-2017/02-0052</v>
          </cell>
        </row>
        <row r="18611">
          <cell r="I18611" t="str">
            <v>F</v>
          </cell>
          <cell r="J18611">
            <v>2253.44</v>
          </cell>
          <cell r="K18611">
            <v>2388.65</v>
          </cell>
          <cell r="L18611">
            <v>2388.65</v>
          </cell>
          <cell r="M18611" t="str">
            <v>T</v>
          </cell>
          <cell r="N18611">
            <v>1</v>
          </cell>
        </row>
        <row r="18612">
          <cell r="G18612" t="str">
            <v>GR-2017/04-0051</v>
          </cell>
        </row>
        <row r="18612">
          <cell r="I18612" t="str">
            <v>F</v>
          </cell>
          <cell r="J18612">
            <v>28157.8</v>
          </cell>
          <cell r="K18612">
            <v>28157.8</v>
          </cell>
          <cell r="L18612">
            <v>84473.4</v>
          </cell>
          <cell r="M18612" t="str">
            <v>F</v>
          </cell>
          <cell r="N18612">
            <v>3</v>
          </cell>
        </row>
        <row r="18613">
          <cell r="G18613" t="str">
            <v>GR-2017/03-0021</v>
          </cell>
        </row>
        <row r="18613">
          <cell r="I18613" t="str">
            <v>F</v>
          </cell>
          <cell r="J18613">
            <v>3300</v>
          </cell>
          <cell r="K18613">
            <v>3498</v>
          </cell>
          <cell r="L18613">
            <v>3498</v>
          </cell>
          <cell r="M18613" t="str">
            <v>F</v>
          </cell>
          <cell r="N18613">
            <v>1</v>
          </cell>
        </row>
        <row r="18614">
          <cell r="G18614" t="str">
            <v>GR-2017/02-0044</v>
          </cell>
        </row>
        <row r="18614">
          <cell r="I18614" t="str">
            <v>F</v>
          </cell>
          <cell r="J18614">
            <v>517.39</v>
          </cell>
          <cell r="K18614">
            <v>548.43</v>
          </cell>
          <cell r="L18614">
            <v>548.43</v>
          </cell>
          <cell r="M18614" t="str">
            <v>T</v>
          </cell>
          <cell r="N18614">
            <v>1</v>
          </cell>
        </row>
        <row r="18615">
          <cell r="G18615" t="str">
            <v>GR-2017/02-0043</v>
          </cell>
        </row>
        <row r="18615">
          <cell r="I18615" t="str">
            <v>F</v>
          </cell>
          <cell r="J18615">
            <v>46.84</v>
          </cell>
          <cell r="K18615">
            <v>49.65</v>
          </cell>
          <cell r="L18615">
            <v>49.65</v>
          </cell>
          <cell r="M18615" t="str">
            <v>T</v>
          </cell>
          <cell r="N18615">
            <v>1</v>
          </cell>
        </row>
        <row r="18616">
          <cell r="G18616" t="str">
            <v>GR-2017/02-0044</v>
          </cell>
        </row>
        <row r="18616">
          <cell r="I18616" t="str">
            <v>F</v>
          </cell>
          <cell r="J18616">
            <v>1244.14</v>
          </cell>
          <cell r="K18616">
            <v>1318.79</v>
          </cell>
          <cell r="L18616">
            <v>1318.79</v>
          </cell>
          <cell r="M18616" t="str">
            <v>T</v>
          </cell>
          <cell r="N18616">
            <v>1</v>
          </cell>
        </row>
        <row r="18617">
          <cell r="G18617" t="str">
            <v>GR-2017/06-0047, GR-2017/08-0114, GR-2017/07-0042, GR-2017/08-0001, GR-2017/08-0014, GR-2017/08-0050, GR-2017/07-0067, GR-2017/08-0071, GR-2017/08-0074, GR-2017/08-0042, GR-2017/09-0031, GR-2017/09-0061, GR-2017/10-0013, GR-2017/08-0073, GR-2017/08-0032, GR-2017/10-0003, GR-2017/08-0031, GR-2017/06-0027, GR-2017/08-0033, GR-2017/09-0054, GR-2017/09-0002, GR-2017/07-0041, GR-2017/05-0042, PO-2017/11-0121-SHIP, XP-000026</v>
          </cell>
        </row>
        <row r="18617">
          <cell r="I18617" t="str">
            <v>F</v>
          </cell>
          <cell r="J18617">
            <v>61010.23</v>
          </cell>
          <cell r="K18617">
            <v>61010.23</v>
          </cell>
          <cell r="L18617">
            <v>183030.69</v>
          </cell>
          <cell r="M18617" t="str">
            <v>F</v>
          </cell>
          <cell r="N18617">
            <v>3</v>
          </cell>
        </row>
        <row r="18618">
          <cell r="G18618" t="str">
            <v>GR-2017/02-0043</v>
          </cell>
        </row>
        <row r="18618">
          <cell r="I18618" t="str">
            <v>F</v>
          </cell>
          <cell r="J18618">
            <v>596.66</v>
          </cell>
          <cell r="K18618">
            <v>632.46</v>
          </cell>
          <cell r="L18618">
            <v>632.46</v>
          </cell>
          <cell r="M18618" t="str">
            <v>T</v>
          </cell>
          <cell r="N18618">
            <v>1</v>
          </cell>
        </row>
        <row r="18619">
          <cell r="G18619" t="str">
            <v>GR-2017/02-0043</v>
          </cell>
        </row>
        <row r="18619">
          <cell r="I18619" t="str">
            <v>F</v>
          </cell>
          <cell r="J18619">
            <v>11.53</v>
          </cell>
          <cell r="K18619">
            <v>12.22</v>
          </cell>
          <cell r="L18619">
            <v>12.22</v>
          </cell>
          <cell r="M18619" t="str">
            <v>T</v>
          </cell>
          <cell r="N18619">
            <v>1</v>
          </cell>
        </row>
        <row r="18620">
          <cell r="G18620" t="str">
            <v>GR-2017/02-0045</v>
          </cell>
        </row>
        <row r="18620">
          <cell r="I18620" t="str">
            <v>F</v>
          </cell>
          <cell r="J18620">
            <v>1044.66</v>
          </cell>
          <cell r="K18620">
            <v>1107.34</v>
          </cell>
          <cell r="L18620">
            <v>1107.34</v>
          </cell>
          <cell r="M18620" t="str">
            <v>T</v>
          </cell>
          <cell r="N18620">
            <v>1</v>
          </cell>
        </row>
        <row r="18621">
          <cell r="G18621" t="str">
            <v>GR-2017/02-0041</v>
          </cell>
        </row>
        <row r="18621">
          <cell r="I18621" t="str">
            <v>F</v>
          </cell>
          <cell r="J18621">
            <v>39.63</v>
          </cell>
          <cell r="K18621">
            <v>42.01</v>
          </cell>
          <cell r="L18621">
            <v>42.01</v>
          </cell>
          <cell r="M18621" t="str">
            <v>T</v>
          </cell>
          <cell r="N18621">
            <v>1</v>
          </cell>
        </row>
        <row r="18622">
          <cell r="F18622" t="str">
            <v>BMOU6239503</v>
          </cell>
          <cell r="G18622" t="str">
            <v>GR-2017/06-0026, XP-000028</v>
          </cell>
        </row>
        <row r="18622">
          <cell r="I18622" t="str">
            <v>F</v>
          </cell>
          <cell r="J18622">
            <v>9593.29</v>
          </cell>
          <cell r="K18622">
            <v>9593.29</v>
          </cell>
          <cell r="L18622">
            <v>28779.87</v>
          </cell>
          <cell r="M18622" t="str">
            <v>F</v>
          </cell>
          <cell r="N18622">
            <v>3</v>
          </cell>
        </row>
        <row r="18623">
          <cell r="G18623" t="str">
            <v>GR-2017/02-0040</v>
          </cell>
        </row>
        <row r="18623">
          <cell r="I18623" t="str">
            <v>F</v>
          </cell>
          <cell r="J18623">
            <v>40.64</v>
          </cell>
          <cell r="K18623">
            <v>43.08</v>
          </cell>
          <cell r="L18623">
            <v>43.08</v>
          </cell>
          <cell r="M18623" t="str">
            <v>T</v>
          </cell>
          <cell r="N18623">
            <v>1</v>
          </cell>
        </row>
        <row r="18624">
          <cell r="G18624" t="str">
            <v>GR-2017/02-0041, GR-2017/02-0039</v>
          </cell>
        </row>
        <row r="18624">
          <cell r="I18624" t="str">
            <v>F</v>
          </cell>
          <cell r="J18624">
            <v>102.86</v>
          </cell>
          <cell r="K18624">
            <v>109.03</v>
          </cell>
          <cell r="L18624">
            <v>109.03</v>
          </cell>
          <cell r="M18624" t="str">
            <v>T</v>
          </cell>
          <cell r="N18624">
            <v>1</v>
          </cell>
        </row>
        <row r="18625">
          <cell r="G18625" t="str">
            <v>GR-2017/02-0038</v>
          </cell>
        </row>
        <row r="18625">
          <cell r="I18625" t="str">
            <v>F</v>
          </cell>
          <cell r="J18625">
            <v>1240.78</v>
          </cell>
          <cell r="K18625">
            <v>1315.23</v>
          </cell>
          <cell r="L18625">
            <v>1315.23</v>
          </cell>
          <cell r="M18625" t="str">
            <v>T</v>
          </cell>
          <cell r="N18625">
            <v>1</v>
          </cell>
        </row>
        <row r="18626">
          <cell r="G18626" t="str">
            <v>GR-2017/02-0038</v>
          </cell>
        </row>
        <row r="18626">
          <cell r="I18626" t="str">
            <v>F</v>
          </cell>
          <cell r="J18626">
            <v>187.36</v>
          </cell>
          <cell r="K18626">
            <v>198.6</v>
          </cell>
          <cell r="L18626">
            <v>198.6</v>
          </cell>
          <cell r="M18626" t="str">
            <v>T</v>
          </cell>
          <cell r="N18626">
            <v>1</v>
          </cell>
        </row>
        <row r="18627">
          <cell r="I18627" t="str">
            <v>T</v>
          </cell>
          <cell r="J18627">
            <v>0</v>
          </cell>
          <cell r="K18627">
            <v>0</v>
          </cell>
          <cell r="L18627">
            <v>0</v>
          </cell>
          <cell r="M18627" t="str">
            <v>F</v>
          </cell>
          <cell r="N18627">
            <v>3</v>
          </cell>
        </row>
        <row r="18628">
          <cell r="I18628" t="str">
            <v>T</v>
          </cell>
          <cell r="J18628">
            <v>0</v>
          </cell>
          <cell r="K18628">
            <v>0</v>
          </cell>
          <cell r="L18628">
            <v>0</v>
          </cell>
          <cell r="M18628" t="str">
            <v>F</v>
          </cell>
          <cell r="N18628">
            <v>3</v>
          </cell>
        </row>
        <row r="18629">
          <cell r="I18629" t="str">
            <v>T</v>
          </cell>
          <cell r="J18629">
            <v>0</v>
          </cell>
          <cell r="K18629">
            <v>0</v>
          </cell>
          <cell r="L18629">
            <v>0</v>
          </cell>
          <cell r="M18629" t="str">
            <v>F</v>
          </cell>
          <cell r="N18629">
            <v>3</v>
          </cell>
        </row>
        <row r="18630">
          <cell r="I18630" t="str">
            <v>T</v>
          </cell>
          <cell r="J18630">
            <v>0</v>
          </cell>
          <cell r="K18630">
            <v>0</v>
          </cell>
          <cell r="L18630">
            <v>0</v>
          </cell>
          <cell r="M18630" t="str">
            <v>F</v>
          </cell>
          <cell r="N18630">
            <v>3</v>
          </cell>
        </row>
        <row r="18631">
          <cell r="G18631" t="str">
            <v>GR-2017/02-0034</v>
          </cell>
        </row>
        <row r="18631">
          <cell r="I18631" t="str">
            <v>F</v>
          </cell>
          <cell r="J18631">
            <v>497.22</v>
          </cell>
          <cell r="K18631">
            <v>527.05</v>
          </cell>
          <cell r="L18631">
            <v>527.05</v>
          </cell>
          <cell r="M18631" t="str">
            <v>T</v>
          </cell>
          <cell r="N18631">
            <v>1</v>
          </cell>
        </row>
        <row r="18632">
          <cell r="I18632" t="str">
            <v>T</v>
          </cell>
          <cell r="J18632">
            <v>0</v>
          </cell>
          <cell r="K18632">
            <v>0</v>
          </cell>
          <cell r="L18632">
            <v>0</v>
          </cell>
          <cell r="M18632" t="str">
            <v>F</v>
          </cell>
          <cell r="N18632">
            <v>3</v>
          </cell>
        </row>
        <row r="18633">
          <cell r="I18633" t="str">
            <v>T</v>
          </cell>
          <cell r="J18633">
            <v>0</v>
          </cell>
          <cell r="K18633">
            <v>0</v>
          </cell>
          <cell r="L18633">
            <v>0</v>
          </cell>
          <cell r="M18633" t="str">
            <v>F</v>
          </cell>
          <cell r="N18633">
            <v>3</v>
          </cell>
        </row>
        <row r="18634">
          <cell r="I18634" t="str">
            <v>T</v>
          </cell>
          <cell r="J18634">
            <v>0</v>
          </cell>
          <cell r="K18634">
            <v>0</v>
          </cell>
          <cell r="L18634">
            <v>0</v>
          </cell>
          <cell r="M18634" t="str">
            <v>F</v>
          </cell>
          <cell r="N18634">
            <v>3</v>
          </cell>
        </row>
        <row r="18635">
          <cell r="F18635" t="str">
            <v>CAMBODIA / PDT</v>
          </cell>
          <cell r="G18635" t="str">
            <v>SPO-2018/06-0030, XP-000031</v>
          </cell>
        </row>
        <row r="18635">
          <cell r="I18635" t="str">
            <v>F</v>
          </cell>
          <cell r="J18635">
            <v>26495.88</v>
          </cell>
          <cell r="K18635">
            <v>26495.88</v>
          </cell>
          <cell r="L18635">
            <v>79487.64</v>
          </cell>
          <cell r="M18635" t="str">
            <v>F</v>
          </cell>
          <cell r="N18635">
            <v>3</v>
          </cell>
        </row>
        <row r="18636">
          <cell r="G18636" t="str">
            <v>GR-2017/02-0046</v>
          </cell>
        </row>
        <row r="18636">
          <cell r="I18636" t="str">
            <v>F</v>
          </cell>
          <cell r="J18636">
            <v>207.8</v>
          </cell>
          <cell r="K18636">
            <v>220.27</v>
          </cell>
          <cell r="L18636">
            <v>220.27</v>
          </cell>
          <cell r="M18636" t="str">
            <v>F</v>
          </cell>
          <cell r="N18636">
            <v>1</v>
          </cell>
        </row>
        <row r="18637">
          <cell r="G18637" t="str">
            <v>GR-2017/02-0034</v>
          </cell>
        </row>
        <row r="18637">
          <cell r="I18637" t="str">
            <v>F</v>
          </cell>
          <cell r="J18637">
            <v>2340.25</v>
          </cell>
          <cell r="K18637">
            <v>2480.66</v>
          </cell>
          <cell r="L18637">
            <v>2480.66</v>
          </cell>
          <cell r="M18637" t="str">
            <v>T</v>
          </cell>
          <cell r="N18637">
            <v>1</v>
          </cell>
        </row>
        <row r="18638">
          <cell r="G18638" t="str">
            <v>GR-2017/02-0034</v>
          </cell>
        </row>
        <row r="18638">
          <cell r="I18638" t="str">
            <v>F</v>
          </cell>
          <cell r="J18638">
            <v>1152.94</v>
          </cell>
          <cell r="K18638">
            <v>1222.12</v>
          </cell>
          <cell r="L18638">
            <v>1222.12</v>
          </cell>
          <cell r="M18638" t="str">
            <v>T</v>
          </cell>
          <cell r="N18638">
            <v>1</v>
          </cell>
        </row>
        <row r="18639">
          <cell r="G18639" t="str">
            <v>GR-2017/02-0034</v>
          </cell>
        </row>
        <row r="18639">
          <cell r="I18639" t="str">
            <v>F</v>
          </cell>
          <cell r="J18639">
            <v>2453.96</v>
          </cell>
          <cell r="K18639">
            <v>2601.2</v>
          </cell>
          <cell r="L18639">
            <v>2601.2</v>
          </cell>
          <cell r="M18639" t="str">
            <v>T</v>
          </cell>
          <cell r="N18639">
            <v>1</v>
          </cell>
        </row>
        <row r="18640">
          <cell r="G18640" t="str">
            <v>GR-2017/02-0031</v>
          </cell>
        </row>
        <row r="18640">
          <cell r="I18640" t="str">
            <v>F</v>
          </cell>
          <cell r="J18640">
            <v>139.96</v>
          </cell>
          <cell r="K18640">
            <v>148.36</v>
          </cell>
          <cell r="L18640">
            <v>148.36</v>
          </cell>
          <cell r="M18640" t="str">
            <v>T</v>
          </cell>
          <cell r="N18640">
            <v>1</v>
          </cell>
        </row>
        <row r="18641">
          <cell r="G18641" t="str">
            <v>GR-2017/02-0031</v>
          </cell>
        </row>
        <row r="18641">
          <cell r="I18641" t="str">
            <v>F</v>
          </cell>
          <cell r="J18641">
            <v>2386.36</v>
          </cell>
          <cell r="K18641">
            <v>2529.54</v>
          </cell>
          <cell r="L18641">
            <v>2529.54</v>
          </cell>
          <cell r="M18641" t="str">
            <v>T</v>
          </cell>
          <cell r="N18641">
            <v>1</v>
          </cell>
        </row>
        <row r="18642">
          <cell r="G18642" t="str">
            <v>GR-2017/07-0105, GR-2017/10-0019, GR-2017/07-0028, GR-2017/10-0016, GR-2017/08-0072, GR-2017/06-0039, GR-2017/07-0111, GR-2017/07-0052, GR-2017/10-0015, GR-2017/06-0037, GR-2017/09-0034, SPO-2018/07-0037, SPO-2018/10-0009, SPO-2017/12-0113</v>
          </cell>
        </row>
        <row r="18642">
          <cell r="I18642" t="str">
            <v>F</v>
          </cell>
          <cell r="J18642">
            <v>103794.14</v>
          </cell>
          <cell r="K18642">
            <v>103794.14</v>
          </cell>
          <cell r="L18642">
            <v>311382.42</v>
          </cell>
          <cell r="M18642" t="str">
            <v>F</v>
          </cell>
          <cell r="N18642">
            <v>3</v>
          </cell>
        </row>
        <row r="18643">
          <cell r="G18643" t="str">
            <v>GR-2017/04-0034</v>
          </cell>
        </row>
        <row r="18643">
          <cell r="I18643" t="str">
            <v>F</v>
          </cell>
          <cell r="J18643">
            <v>1433.25</v>
          </cell>
          <cell r="K18643">
            <v>1519.25</v>
          </cell>
          <cell r="L18643">
            <v>1519.25</v>
          </cell>
          <cell r="M18643" t="str">
            <v>F</v>
          </cell>
          <cell r="N18643">
            <v>1</v>
          </cell>
        </row>
        <row r="18644">
          <cell r="G18644" t="str">
            <v>GR-2017/05-0081</v>
          </cell>
        </row>
        <row r="18644">
          <cell r="I18644" t="str">
            <v>F</v>
          </cell>
          <cell r="J18644">
            <v>420</v>
          </cell>
          <cell r="K18644">
            <v>445.2</v>
          </cell>
          <cell r="L18644">
            <v>445.2</v>
          </cell>
          <cell r="M18644" t="str">
            <v>F</v>
          </cell>
          <cell r="N18644">
            <v>1</v>
          </cell>
        </row>
        <row r="18645">
          <cell r="G18645" t="str">
            <v>GR-2017/06-0077, GR-2017/05-0081, GR-2017/03-0047</v>
          </cell>
        </row>
        <row r="18645">
          <cell r="I18645" t="str">
            <v>F</v>
          </cell>
          <cell r="J18645">
            <v>535.5</v>
          </cell>
          <cell r="K18645">
            <v>567.63</v>
          </cell>
          <cell r="L18645">
            <v>567.63</v>
          </cell>
          <cell r="M18645" t="str">
            <v>F</v>
          </cell>
          <cell r="N18645">
            <v>1</v>
          </cell>
        </row>
        <row r="18646">
          <cell r="G18646" t="str">
            <v>GR-2017/03-0047, GR-2017/06-0078, GR-2017/07-0113, GR-2017/08-0109, GR-2017/09-0076, GR-2017/08-0110, GR-2017/06-0077, GR-2017/07-0112, GR-2017/04-0036, GR-2017/08-0116, GR-2017/04-0054</v>
          </cell>
        </row>
        <row r="18646">
          <cell r="I18646" t="str">
            <v>F</v>
          </cell>
          <cell r="J18646">
            <v>64807.5</v>
          </cell>
          <cell r="K18646">
            <v>68695.95</v>
          </cell>
          <cell r="L18646">
            <v>68695.95</v>
          </cell>
          <cell r="M18646" t="str">
            <v>F</v>
          </cell>
          <cell r="N18646">
            <v>1</v>
          </cell>
        </row>
        <row r="18647">
          <cell r="G18647" t="str">
            <v>GR-2017/02-0031</v>
          </cell>
        </row>
        <row r="18647">
          <cell r="I18647" t="str">
            <v>F</v>
          </cell>
          <cell r="J18647">
            <v>24.67</v>
          </cell>
          <cell r="K18647">
            <v>26.15</v>
          </cell>
          <cell r="L18647">
            <v>26.15</v>
          </cell>
          <cell r="M18647" t="str">
            <v>T</v>
          </cell>
          <cell r="N18647">
            <v>1</v>
          </cell>
        </row>
        <row r="18648">
          <cell r="G18648" t="str">
            <v>GR-2017/02-0035</v>
          </cell>
        </row>
        <row r="18648">
          <cell r="I18648" t="str">
            <v>F</v>
          </cell>
          <cell r="J18648">
            <v>995.1</v>
          </cell>
          <cell r="K18648">
            <v>1054.81</v>
          </cell>
          <cell r="L18648">
            <v>1054.81</v>
          </cell>
          <cell r="M18648" t="str">
            <v>F</v>
          </cell>
          <cell r="N18648">
            <v>1</v>
          </cell>
        </row>
        <row r="18649">
          <cell r="I18649" t="str">
            <v>T</v>
          </cell>
          <cell r="J18649">
            <v>0</v>
          </cell>
          <cell r="K18649">
            <v>0</v>
          </cell>
          <cell r="L18649">
            <v>0</v>
          </cell>
          <cell r="M18649" t="str">
            <v>F</v>
          </cell>
          <cell r="N18649">
            <v>1</v>
          </cell>
        </row>
        <row r="18650">
          <cell r="G18650" t="str">
            <v>GR-2017/02-0030</v>
          </cell>
        </row>
        <row r="18650">
          <cell r="I18650" t="str">
            <v>F</v>
          </cell>
          <cell r="J18650">
            <v>97.99</v>
          </cell>
          <cell r="K18650">
            <v>103.87</v>
          </cell>
          <cell r="L18650">
            <v>103.87</v>
          </cell>
          <cell r="M18650" t="str">
            <v>T</v>
          </cell>
          <cell r="N18650">
            <v>1</v>
          </cell>
        </row>
        <row r="18651">
          <cell r="G18651" t="str">
            <v>GR-2017/02-0030</v>
          </cell>
        </row>
        <row r="18651">
          <cell r="I18651" t="str">
            <v>F</v>
          </cell>
          <cell r="J18651">
            <v>23.06</v>
          </cell>
          <cell r="K18651">
            <v>24.44</v>
          </cell>
          <cell r="L18651">
            <v>24.44</v>
          </cell>
          <cell r="M18651" t="str">
            <v>T</v>
          </cell>
          <cell r="N18651">
            <v>1</v>
          </cell>
        </row>
        <row r="18652">
          <cell r="G18652" t="str">
            <v>GR-2017/02-0030</v>
          </cell>
        </row>
        <row r="18652">
          <cell r="I18652" t="str">
            <v>F</v>
          </cell>
          <cell r="J18652">
            <v>236.39</v>
          </cell>
          <cell r="K18652">
            <v>250.57</v>
          </cell>
          <cell r="L18652">
            <v>250.57</v>
          </cell>
          <cell r="M18652" t="str">
            <v>T</v>
          </cell>
          <cell r="N18652">
            <v>1</v>
          </cell>
        </row>
        <row r="18653">
          <cell r="G18653" t="str">
            <v>GR-2017/02-0030</v>
          </cell>
        </row>
        <row r="18653">
          <cell r="I18653" t="str">
            <v>F</v>
          </cell>
          <cell r="J18653">
            <v>100.87</v>
          </cell>
          <cell r="K18653">
            <v>106.92</v>
          </cell>
          <cell r="L18653">
            <v>106.92</v>
          </cell>
          <cell r="M18653" t="str">
            <v>T</v>
          </cell>
          <cell r="N18653">
            <v>1</v>
          </cell>
        </row>
        <row r="18654">
          <cell r="G18654" t="str">
            <v>GR-2017/02-0030</v>
          </cell>
        </row>
        <row r="18654">
          <cell r="I18654" t="str">
            <v>F</v>
          </cell>
          <cell r="J18654">
            <v>68.59</v>
          </cell>
          <cell r="K18654">
            <v>72.71</v>
          </cell>
          <cell r="L18654">
            <v>72.71</v>
          </cell>
          <cell r="M18654" t="str">
            <v>T</v>
          </cell>
          <cell r="N18654">
            <v>1</v>
          </cell>
        </row>
        <row r="18655">
          <cell r="G18655" t="str">
            <v>GR-2017/02-0029</v>
          </cell>
        </row>
        <row r="18655">
          <cell r="I18655" t="str">
            <v>F</v>
          </cell>
          <cell r="J18655">
            <v>25.22</v>
          </cell>
          <cell r="K18655">
            <v>26.73</v>
          </cell>
          <cell r="L18655">
            <v>26.73</v>
          </cell>
          <cell r="M18655" t="str">
            <v>T</v>
          </cell>
          <cell r="N18655">
            <v>1</v>
          </cell>
        </row>
        <row r="18656">
          <cell r="I18656" t="str">
            <v>T</v>
          </cell>
          <cell r="J18656">
            <v>0</v>
          </cell>
          <cell r="K18656">
            <v>0</v>
          </cell>
          <cell r="L18656">
            <v>0</v>
          </cell>
          <cell r="M18656" t="str">
            <v>F</v>
          </cell>
          <cell r="N18656">
            <v>1</v>
          </cell>
        </row>
        <row r="18657">
          <cell r="G18657" t="str">
            <v>GR-2017/02-0024</v>
          </cell>
        </row>
        <row r="18657">
          <cell r="I18657" t="str">
            <v>F</v>
          </cell>
          <cell r="J18657">
            <v>24.14</v>
          </cell>
          <cell r="K18657">
            <v>25.59</v>
          </cell>
          <cell r="L18657">
            <v>25.59</v>
          </cell>
          <cell r="M18657" t="str">
            <v>T</v>
          </cell>
          <cell r="N18657">
            <v>1</v>
          </cell>
        </row>
        <row r="18658">
          <cell r="G18658" t="str">
            <v>GR-2017/02-0029</v>
          </cell>
        </row>
        <row r="18658">
          <cell r="I18658" t="str">
            <v>F</v>
          </cell>
          <cell r="J18658">
            <v>3294</v>
          </cell>
          <cell r="K18658">
            <v>3491.64</v>
          </cell>
          <cell r="L18658">
            <v>3491.64</v>
          </cell>
          <cell r="M18658" t="str">
            <v>T</v>
          </cell>
          <cell r="N18658">
            <v>1</v>
          </cell>
        </row>
        <row r="18659">
          <cell r="I18659" t="str">
            <v>T</v>
          </cell>
          <cell r="J18659">
            <v>0</v>
          </cell>
          <cell r="K18659">
            <v>0</v>
          </cell>
          <cell r="L18659">
            <v>0</v>
          </cell>
          <cell r="M18659" t="str">
            <v>F</v>
          </cell>
          <cell r="N18659">
            <v>3</v>
          </cell>
        </row>
        <row r="18660">
          <cell r="I18660" t="str">
            <v>T</v>
          </cell>
          <cell r="J18660">
            <v>0</v>
          </cell>
          <cell r="K18660">
            <v>0</v>
          </cell>
          <cell r="L18660">
            <v>0</v>
          </cell>
          <cell r="M18660" t="str">
            <v>F</v>
          </cell>
          <cell r="N18660">
            <v>4.058</v>
          </cell>
        </row>
        <row r="18661">
          <cell r="I18661" t="str">
            <v>T</v>
          </cell>
          <cell r="J18661">
            <v>0</v>
          </cell>
          <cell r="K18661">
            <v>0</v>
          </cell>
          <cell r="L18661">
            <v>0</v>
          </cell>
          <cell r="M18661" t="str">
            <v>F</v>
          </cell>
          <cell r="N18661">
            <v>3</v>
          </cell>
        </row>
        <row r="18662">
          <cell r="I18662" t="str">
            <v>T</v>
          </cell>
          <cell r="J18662">
            <v>0</v>
          </cell>
          <cell r="K18662">
            <v>0</v>
          </cell>
          <cell r="L18662">
            <v>0</v>
          </cell>
          <cell r="M18662" t="str">
            <v>F</v>
          </cell>
          <cell r="N18662">
            <v>3</v>
          </cell>
        </row>
        <row r="18663">
          <cell r="G18663" t="str">
            <v>GR-2017/02-0023</v>
          </cell>
        </row>
        <row r="18663">
          <cell r="I18663" t="str">
            <v>F</v>
          </cell>
          <cell r="J18663">
            <v>10.45</v>
          </cell>
          <cell r="K18663">
            <v>11.08</v>
          </cell>
          <cell r="L18663">
            <v>11.08</v>
          </cell>
          <cell r="M18663" t="str">
            <v>T</v>
          </cell>
          <cell r="N18663">
            <v>1</v>
          </cell>
        </row>
        <row r="18664">
          <cell r="F18664" t="str">
            <v>CAMBODIA / PDT</v>
          </cell>
          <cell r="G18664" t="str">
            <v>SPO-2018/11-0026, SPO-2018/04-0088, XP-000031</v>
          </cell>
        </row>
        <row r="18664">
          <cell r="I18664" t="str">
            <v>F</v>
          </cell>
          <cell r="J18664">
            <v>36440.5</v>
          </cell>
          <cell r="K18664">
            <v>36440.5</v>
          </cell>
          <cell r="L18664">
            <v>109321.5</v>
          </cell>
          <cell r="M18664" t="str">
            <v>F</v>
          </cell>
          <cell r="N18664">
            <v>3</v>
          </cell>
        </row>
        <row r="18665">
          <cell r="G18665" t="str">
            <v>GR-2017/02-0017</v>
          </cell>
        </row>
        <row r="18665">
          <cell r="I18665" t="str">
            <v>F</v>
          </cell>
          <cell r="J18665">
            <v>371.62</v>
          </cell>
          <cell r="K18665">
            <v>393.92</v>
          </cell>
          <cell r="L18665">
            <v>393.92</v>
          </cell>
          <cell r="M18665" t="str">
            <v>T</v>
          </cell>
          <cell r="N18665">
            <v>1</v>
          </cell>
        </row>
        <row r="18666">
          <cell r="I18666" t="str">
            <v>T</v>
          </cell>
          <cell r="J18666">
            <v>3869.62</v>
          </cell>
          <cell r="K18666">
            <v>4101.8</v>
          </cell>
          <cell r="L18666">
            <v>4101.8</v>
          </cell>
          <cell r="M18666" t="str">
            <v>F</v>
          </cell>
          <cell r="N18666">
            <v>1</v>
          </cell>
        </row>
        <row r="18667">
          <cell r="G18667" t="str">
            <v>GR-2017/02-0025</v>
          </cell>
        </row>
        <row r="18667">
          <cell r="I18667" t="str">
            <v>F</v>
          </cell>
          <cell r="J18667">
            <v>4198.73</v>
          </cell>
          <cell r="K18667">
            <v>4450.65</v>
          </cell>
          <cell r="L18667">
            <v>4450.65</v>
          </cell>
          <cell r="M18667" t="str">
            <v>F</v>
          </cell>
          <cell r="N18667">
            <v>1</v>
          </cell>
        </row>
        <row r="18668">
          <cell r="G18668" t="str">
            <v>GR-2017/02-0026</v>
          </cell>
        </row>
        <row r="18668">
          <cell r="I18668" t="str">
            <v>F</v>
          </cell>
          <cell r="J18668">
            <v>25102</v>
          </cell>
          <cell r="K18668">
            <v>26608.12</v>
          </cell>
          <cell r="L18668">
            <v>26608.12</v>
          </cell>
          <cell r="M18668" t="str">
            <v>F</v>
          </cell>
          <cell r="N18668">
            <v>1</v>
          </cell>
        </row>
        <row r="18669">
          <cell r="I18669" t="str">
            <v>T</v>
          </cell>
          <cell r="J18669">
            <v>0</v>
          </cell>
          <cell r="K18669">
            <v>0</v>
          </cell>
          <cell r="L18669">
            <v>0</v>
          </cell>
          <cell r="M18669" t="str">
            <v>T</v>
          </cell>
          <cell r="N18669">
            <v>1</v>
          </cell>
        </row>
        <row r="18670">
          <cell r="G18670" t="str">
            <v>GR-2017/02-0018</v>
          </cell>
        </row>
        <row r="18670">
          <cell r="I18670" t="str">
            <v>F</v>
          </cell>
          <cell r="J18670">
            <v>3313.04</v>
          </cell>
          <cell r="K18670">
            <v>3511.82</v>
          </cell>
          <cell r="L18670">
            <v>3511.82</v>
          </cell>
          <cell r="M18670" t="str">
            <v>T</v>
          </cell>
          <cell r="N18670">
            <v>1</v>
          </cell>
        </row>
        <row r="18671">
          <cell r="G18671" t="str">
            <v>GR-2017/01-0044</v>
          </cell>
        </row>
        <row r="18671">
          <cell r="I18671" t="str">
            <v>F</v>
          </cell>
          <cell r="J18671">
            <v>39.63</v>
          </cell>
          <cell r="K18671">
            <v>42.01</v>
          </cell>
          <cell r="L18671">
            <v>42.01</v>
          </cell>
          <cell r="M18671" t="str">
            <v>T</v>
          </cell>
          <cell r="N18671">
            <v>1</v>
          </cell>
        </row>
        <row r="18672">
          <cell r="G18672" t="str">
            <v>GR-2017/02-0018</v>
          </cell>
        </row>
        <row r="18672">
          <cell r="I18672" t="str">
            <v>F</v>
          </cell>
          <cell r="J18672">
            <v>828.77</v>
          </cell>
          <cell r="K18672">
            <v>878.5</v>
          </cell>
          <cell r="L18672">
            <v>878.5</v>
          </cell>
          <cell r="M18672" t="str">
            <v>T</v>
          </cell>
          <cell r="N18672">
            <v>1</v>
          </cell>
        </row>
        <row r="18673">
          <cell r="G18673" t="str">
            <v>GR-2017/01-0044</v>
          </cell>
        </row>
        <row r="18673">
          <cell r="I18673" t="str">
            <v>F</v>
          </cell>
          <cell r="J18673">
            <v>5406.77</v>
          </cell>
          <cell r="K18673">
            <v>5731.18</v>
          </cell>
          <cell r="L18673">
            <v>5731.18</v>
          </cell>
          <cell r="M18673" t="str">
            <v>T</v>
          </cell>
          <cell r="N18673">
            <v>1</v>
          </cell>
        </row>
        <row r="18674">
          <cell r="G18674" t="str">
            <v>GR-2017/01-0044</v>
          </cell>
        </row>
        <row r="18674">
          <cell r="I18674" t="str">
            <v>F</v>
          </cell>
          <cell r="J18674">
            <v>147.5</v>
          </cell>
          <cell r="K18674">
            <v>156.35</v>
          </cell>
          <cell r="L18674">
            <v>156.35</v>
          </cell>
          <cell r="M18674" t="str">
            <v>T</v>
          </cell>
          <cell r="N18674">
            <v>1</v>
          </cell>
        </row>
        <row r="18675">
          <cell r="G18675" t="str">
            <v>GR-2017/02-0018</v>
          </cell>
        </row>
        <row r="18675">
          <cell r="I18675" t="str">
            <v>F</v>
          </cell>
          <cell r="J18675">
            <v>2721.22</v>
          </cell>
          <cell r="K18675">
            <v>2884.49</v>
          </cell>
          <cell r="L18675">
            <v>2884.49</v>
          </cell>
          <cell r="M18675" t="str">
            <v>T</v>
          </cell>
          <cell r="N18675">
            <v>1</v>
          </cell>
        </row>
        <row r="18676">
          <cell r="G18676" t="str">
            <v>GR-2017/02-0007</v>
          </cell>
        </row>
        <row r="18676">
          <cell r="I18676" t="str">
            <v>F</v>
          </cell>
          <cell r="J18676">
            <v>15088.25</v>
          </cell>
          <cell r="K18676">
            <v>15993.55</v>
          </cell>
          <cell r="L18676">
            <v>15993.55</v>
          </cell>
          <cell r="M18676" t="str">
            <v>F</v>
          </cell>
          <cell r="N18676">
            <v>1</v>
          </cell>
        </row>
        <row r="18677">
          <cell r="G18677" t="str">
            <v>GR-2017/01-0037</v>
          </cell>
        </row>
        <row r="18677">
          <cell r="I18677" t="str">
            <v>F</v>
          </cell>
          <cell r="J18677">
            <v>43.4</v>
          </cell>
          <cell r="K18677">
            <v>46</v>
          </cell>
          <cell r="L18677">
            <v>46</v>
          </cell>
          <cell r="M18677" t="str">
            <v>F</v>
          </cell>
          <cell r="N18677">
            <v>1</v>
          </cell>
        </row>
        <row r="18678">
          <cell r="G18678" t="str">
            <v>GR-2017/01-0036</v>
          </cell>
        </row>
        <row r="18678">
          <cell r="I18678" t="str">
            <v>F</v>
          </cell>
          <cell r="J18678">
            <v>269.25</v>
          </cell>
          <cell r="K18678">
            <v>285.41</v>
          </cell>
          <cell r="L18678">
            <v>285.41</v>
          </cell>
          <cell r="M18678" t="str">
            <v>T</v>
          </cell>
          <cell r="N18678">
            <v>1</v>
          </cell>
        </row>
        <row r="18679">
          <cell r="G18679" t="str">
            <v>GR-2017/02-0008</v>
          </cell>
        </row>
        <row r="18679">
          <cell r="I18679" t="str">
            <v>F</v>
          </cell>
          <cell r="J18679">
            <v>233214.8</v>
          </cell>
          <cell r="K18679">
            <v>247207.69</v>
          </cell>
          <cell r="L18679">
            <v>247207.69</v>
          </cell>
          <cell r="M18679" t="str">
            <v>F</v>
          </cell>
          <cell r="N18679">
            <v>1</v>
          </cell>
        </row>
        <row r="18680">
          <cell r="G18680" t="str">
            <v>GR-2017/02-0006</v>
          </cell>
        </row>
        <row r="18680">
          <cell r="I18680" t="str">
            <v>F</v>
          </cell>
          <cell r="J18680">
            <v>264368.36</v>
          </cell>
          <cell r="K18680">
            <v>280230.46</v>
          </cell>
          <cell r="L18680">
            <v>280230.46</v>
          </cell>
          <cell r="M18680" t="str">
            <v>F</v>
          </cell>
          <cell r="N18680">
            <v>1</v>
          </cell>
        </row>
        <row r="18681">
          <cell r="G18681" t="str">
            <v>GR-2017/01-0035</v>
          </cell>
        </row>
        <row r="18681">
          <cell r="I18681" t="str">
            <v>F</v>
          </cell>
          <cell r="J18681">
            <v>75.66</v>
          </cell>
          <cell r="K18681">
            <v>80.2</v>
          </cell>
          <cell r="L18681">
            <v>80.2</v>
          </cell>
          <cell r="M18681" t="str">
            <v>T</v>
          </cell>
          <cell r="N18681">
            <v>1</v>
          </cell>
        </row>
        <row r="18682">
          <cell r="G18682" t="str">
            <v>GR-2017/02-0012</v>
          </cell>
        </row>
        <row r="18682">
          <cell r="I18682" t="str">
            <v>F</v>
          </cell>
          <cell r="J18682">
            <v>6967.62</v>
          </cell>
          <cell r="K18682">
            <v>7385.68</v>
          </cell>
          <cell r="L18682">
            <v>7385.68</v>
          </cell>
          <cell r="M18682" t="str">
            <v>F</v>
          </cell>
          <cell r="N18682">
            <v>1</v>
          </cell>
        </row>
        <row r="18683">
          <cell r="G18683" t="str">
            <v>GR-2017/02-0011</v>
          </cell>
        </row>
        <row r="18683">
          <cell r="I18683" t="str">
            <v>F</v>
          </cell>
          <cell r="J18683">
            <v>19415.6</v>
          </cell>
          <cell r="K18683">
            <v>20580.54</v>
          </cell>
          <cell r="L18683">
            <v>20580.54</v>
          </cell>
          <cell r="M18683" t="str">
            <v>F</v>
          </cell>
          <cell r="N18683">
            <v>1</v>
          </cell>
        </row>
        <row r="18684">
          <cell r="G18684" t="str">
            <v>GR-2017/02-0010</v>
          </cell>
        </row>
        <row r="18684">
          <cell r="I18684" t="str">
            <v>F</v>
          </cell>
          <cell r="J18684">
            <v>47505.84</v>
          </cell>
          <cell r="K18684">
            <v>50356.19</v>
          </cell>
          <cell r="L18684">
            <v>50356.19</v>
          </cell>
          <cell r="M18684" t="str">
            <v>F</v>
          </cell>
          <cell r="N18684">
            <v>1</v>
          </cell>
        </row>
        <row r="18685">
          <cell r="G18685" t="str">
            <v>GR-2017/02-0018</v>
          </cell>
        </row>
        <row r="18685">
          <cell r="I18685" t="str">
            <v>F</v>
          </cell>
          <cell r="J18685">
            <v>269.85</v>
          </cell>
          <cell r="K18685">
            <v>286.04</v>
          </cell>
          <cell r="L18685">
            <v>286.04</v>
          </cell>
          <cell r="M18685" t="str">
            <v>T</v>
          </cell>
          <cell r="N18685">
            <v>1</v>
          </cell>
        </row>
        <row r="18686">
          <cell r="G18686" t="str">
            <v>GR-2017/02-0049</v>
          </cell>
        </row>
        <row r="18686">
          <cell r="I18686" t="str">
            <v>F</v>
          </cell>
          <cell r="J18686">
            <v>45190</v>
          </cell>
          <cell r="K18686">
            <v>47901.4</v>
          </cell>
          <cell r="L18686">
            <v>47901.4</v>
          </cell>
          <cell r="M18686" t="str">
            <v>F</v>
          </cell>
          <cell r="N18686">
            <v>1</v>
          </cell>
        </row>
        <row r="18687">
          <cell r="G18687" t="str">
            <v>GR-2017/02-0050</v>
          </cell>
        </row>
        <row r="18687">
          <cell r="I18687" t="str">
            <v>F</v>
          </cell>
          <cell r="J18687">
            <v>17873.46</v>
          </cell>
          <cell r="K18687">
            <v>18945.87</v>
          </cell>
          <cell r="L18687">
            <v>18945.87</v>
          </cell>
          <cell r="M18687" t="str">
            <v>F</v>
          </cell>
          <cell r="N18687">
            <v>1</v>
          </cell>
        </row>
        <row r="18688">
          <cell r="G18688" t="str">
            <v>GR-2017/02-0051</v>
          </cell>
        </row>
        <row r="18688">
          <cell r="I18688" t="str">
            <v>F</v>
          </cell>
          <cell r="J18688">
            <v>87381.12</v>
          </cell>
          <cell r="K18688">
            <v>92623.99</v>
          </cell>
          <cell r="L18688">
            <v>92623.99</v>
          </cell>
          <cell r="M18688" t="str">
            <v>F</v>
          </cell>
          <cell r="N18688">
            <v>1</v>
          </cell>
        </row>
        <row r="18689">
          <cell r="I18689" t="str">
            <v>T</v>
          </cell>
          <cell r="J18689">
            <v>0</v>
          </cell>
          <cell r="K18689">
            <v>0</v>
          </cell>
          <cell r="L18689">
            <v>0</v>
          </cell>
          <cell r="M18689" t="str">
            <v>F</v>
          </cell>
          <cell r="N18689">
            <v>3</v>
          </cell>
        </row>
        <row r="18690">
          <cell r="G18690" t="str">
            <v>GR-2017/01-0035</v>
          </cell>
        </row>
        <row r="18690">
          <cell r="I18690" t="str">
            <v>F</v>
          </cell>
          <cell r="J18690">
            <v>659.39</v>
          </cell>
          <cell r="K18690">
            <v>698.95</v>
          </cell>
          <cell r="L18690">
            <v>698.95</v>
          </cell>
          <cell r="M18690" t="str">
            <v>T</v>
          </cell>
          <cell r="N18690">
            <v>1</v>
          </cell>
        </row>
        <row r="18691">
          <cell r="I18691" t="str">
            <v>T</v>
          </cell>
          <cell r="J18691">
            <v>0</v>
          </cell>
          <cell r="K18691">
            <v>0</v>
          </cell>
          <cell r="L18691">
            <v>0</v>
          </cell>
          <cell r="M18691" t="str">
            <v>F</v>
          </cell>
          <cell r="N18691">
            <v>3</v>
          </cell>
        </row>
        <row r="18692">
          <cell r="G18692" t="str">
            <v>GR-2017/01-0030</v>
          </cell>
        </row>
        <row r="18692">
          <cell r="I18692" t="str">
            <v>F</v>
          </cell>
          <cell r="J18692">
            <v>327.02</v>
          </cell>
          <cell r="K18692">
            <v>346.64</v>
          </cell>
          <cell r="L18692">
            <v>346.64</v>
          </cell>
          <cell r="M18692" t="str">
            <v>T</v>
          </cell>
          <cell r="N18692">
            <v>1</v>
          </cell>
        </row>
        <row r="18693">
          <cell r="G18693" t="str">
            <v>GR-2017/01-0036</v>
          </cell>
        </row>
        <row r="18693">
          <cell r="I18693" t="str">
            <v>F</v>
          </cell>
          <cell r="J18693">
            <v>114.72</v>
          </cell>
          <cell r="K18693">
            <v>121.6</v>
          </cell>
          <cell r="L18693">
            <v>121.6</v>
          </cell>
          <cell r="M18693" t="str">
            <v>T</v>
          </cell>
          <cell r="N18693">
            <v>1</v>
          </cell>
        </row>
        <row r="18694">
          <cell r="G18694" t="str">
            <v>GR-2017/02-0015</v>
          </cell>
        </row>
        <row r="18694">
          <cell r="I18694" t="str">
            <v>F</v>
          </cell>
          <cell r="J18694">
            <v>27528.8</v>
          </cell>
          <cell r="K18694">
            <v>29180.53</v>
          </cell>
          <cell r="L18694">
            <v>29180.53</v>
          </cell>
          <cell r="M18694" t="str">
            <v>F</v>
          </cell>
          <cell r="N18694">
            <v>1</v>
          </cell>
        </row>
        <row r="18695">
          <cell r="G18695" t="str">
            <v>GR-2017/02-0014</v>
          </cell>
        </row>
        <row r="18695">
          <cell r="I18695" t="str">
            <v>F</v>
          </cell>
          <cell r="J18695">
            <v>67756.6</v>
          </cell>
          <cell r="K18695">
            <v>71822</v>
          </cell>
          <cell r="L18695">
            <v>71822</v>
          </cell>
          <cell r="M18695" t="str">
            <v>F</v>
          </cell>
          <cell r="N18695">
            <v>1</v>
          </cell>
        </row>
        <row r="18696">
          <cell r="G18696" t="str">
            <v>GR-2017/02-0013</v>
          </cell>
        </row>
        <row r="18696">
          <cell r="I18696" t="str">
            <v>F</v>
          </cell>
          <cell r="J18696">
            <v>4401.83</v>
          </cell>
          <cell r="K18696">
            <v>4665.94</v>
          </cell>
          <cell r="L18696">
            <v>4665.94</v>
          </cell>
          <cell r="M18696" t="str">
            <v>F</v>
          </cell>
          <cell r="N18696">
            <v>1</v>
          </cell>
        </row>
        <row r="18697">
          <cell r="G18697" t="str">
            <v>GR-2017/01-0030</v>
          </cell>
        </row>
        <row r="18697">
          <cell r="I18697" t="str">
            <v>F</v>
          </cell>
          <cell r="J18697">
            <v>16.58</v>
          </cell>
          <cell r="K18697">
            <v>17.57</v>
          </cell>
          <cell r="L18697">
            <v>17.57</v>
          </cell>
          <cell r="M18697" t="str">
            <v>T</v>
          </cell>
          <cell r="N18697">
            <v>1</v>
          </cell>
        </row>
        <row r="18698">
          <cell r="F18698" t="str">
            <v>NEW MODEL</v>
          </cell>
        </row>
        <row r="18698">
          <cell r="I18698" t="str">
            <v>T</v>
          </cell>
          <cell r="J18698">
            <v>0</v>
          </cell>
          <cell r="K18698">
            <v>0</v>
          </cell>
          <cell r="L18698">
            <v>0</v>
          </cell>
          <cell r="M18698" t="str">
            <v>F</v>
          </cell>
          <cell r="N18698">
            <v>3</v>
          </cell>
        </row>
        <row r="18699">
          <cell r="I18699" t="str">
            <v>T</v>
          </cell>
          <cell r="J18699">
            <v>0</v>
          </cell>
          <cell r="K18699">
            <v>0</v>
          </cell>
          <cell r="L18699">
            <v>0</v>
          </cell>
          <cell r="M18699" t="str">
            <v>F</v>
          </cell>
          <cell r="N18699">
            <v>3</v>
          </cell>
        </row>
        <row r="18700">
          <cell r="G18700" t="str">
            <v>GR-2017/02-0005</v>
          </cell>
        </row>
        <row r="18700">
          <cell r="I18700" t="str">
            <v>F</v>
          </cell>
          <cell r="J18700">
            <v>72348.58</v>
          </cell>
          <cell r="K18700">
            <v>76689.49</v>
          </cell>
          <cell r="L18700">
            <v>76689.49</v>
          </cell>
          <cell r="M18700" t="str">
            <v>F</v>
          </cell>
          <cell r="N18700">
            <v>1</v>
          </cell>
        </row>
        <row r="18701">
          <cell r="G18701" t="str">
            <v>GR-2017/02-0009</v>
          </cell>
        </row>
        <row r="18701">
          <cell r="I18701" t="str">
            <v>F</v>
          </cell>
          <cell r="J18701">
            <v>74832.62</v>
          </cell>
          <cell r="K18701">
            <v>79322.58</v>
          </cell>
          <cell r="L18701">
            <v>79322.58</v>
          </cell>
          <cell r="M18701" t="str">
            <v>F</v>
          </cell>
          <cell r="N18701">
            <v>1</v>
          </cell>
        </row>
        <row r="18702">
          <cell r="G18702" t="str">
            <v>GR-2017/02-0004</v>
          </cell>
        </row>
        <row r="18702">
          <cell r="I18702" t="str">
            <v>F</v>
          </cell>
          <cell r="J18702">
            <v>70018.8</v>
          </cell>
          <cell r="K18702">
            <v>74219.93</v>
          </cell>
          <cell r="L18702">
            <v>74219.93</v>
          </cell>
          <cell r="M18702" t="str">
            <v>F</v>
          </cell>
          <cell r="N18702">
            <v>1</v>
          </cell>
        </row>
        <row r="18703">
          <cell r="G18703" t="str">
            <v>GR-2017/02-0003</v>
          </cell>
        </row>
        <row r="18703">
          <cell r="I18703" t="str">
            <v>F</v>
          </cell>
          <cell r="J18703">
            <v>159582.82</v>
          </cell>
          <cell r="K18703">
            <v>169157.79</v>
          </cell>
          <cell r="L18703">
            <v>169157.79</v>
          </cell>
          <cell r="M18703" t="str">
            <v>F</v>
          </cell>
          <cell r="N18703">
            <v>1</v>
          </cell>
        </row>
        <row r="18704">
          <cell r="G18704" t="str">
            <v>GR-2017/02-0002</v>
          </cell>
        </row>
        <row r="18704">
          <cell r="I18704" t="str">
            <v>F</v>
          </cell>
          <cell r="J18704">
            <v>119715.83</v>
          </cell>
          <cell r="K18704">
            <v>126898.78</v>
          </cell>
          <cell r="L18704">
            <v>126898.78</v>
          </cell>
          <cell r="M18704" t="str">
            <v>F</v>
          </cell>
          <cell r="N18704">
            <v>1</v>
          </cell>
        </row>
        <row r="18705">
          <cell r="G18705" t="str">
            <v>GR-2017/01-0027</v>
          </cell>
        </row>
        <row r="18705">
          <cell r="I18705" t="str">
            <v>F</v>
          </cell>
          <cell r="J18705">
            <v>150</v>
          </cell>
          <cell r="K18705">
            <v>159</v>
          </cell>
          <cell r="L18705">
            <v>159</v>
          </cell>
          <cell r="M18705" t="str">
            <v>F</v>
          </cell>
          <cell r="N18705">
            <v>1</v>
          </cell>
        </row>
        <row r="18706">
          <cell r="G18706" t="str">
            <v>GR-2017/01-0029</v>
          </cell>
        </row>
        <row r="18706">
          <cell r="I18706" t="str">
            <v>F</v>
          </cell>
          <cell r="J18706">
            <v>396.34</v>
          </cell>
          <cell r="K18706">
            <v>420.12</v>
          </cell>
          <cell r="L18706">
            <v>420.12</v>
          </cell>
          <cell r="M18706" t="str">
            <v>T</v>
          </cell>
          <cell r="N18706">
            <v>1</v>
          </cell>
        </row>
        <row r="18707">
          <cell r="G18707" t="str">
            <v>GR-2017/01-0030</v>
          </cell>
        </row>
        <row r="18707">
          <cell r="I18707" t="str">
            <v>F</v>
          </cell>
          <cell r="J18707">
            <v>5310.7</v>
          </cell>
          <cell r="K18707">
            <v>5629.34</v>
          </cell>
          <cell r="L18707">
            <v>5629.34</v>
          </cell>
          <cell r="M18707" t="str">
            <v>T</v>
          </cell>
          <cell r="N18707">
            <v>1</v>
          </cell>
        </row>
        <row r="18708">
          <cell r="G18708" t="str">
            <v>GR-2017/01-0025</v>
          </cell>
        </row>
        <row r="18708">
          <cell r="I18708" t="str">
            <v>F</v>
          </cell>
          <cell r="J18708">
            <v>30.37</v>
          </cell>
          <cell r="K18708">
            <v>32.19</v>
          </cell>
          <cell r="L18708">
            <v>32.19</v>
          </cell>
          <cell r="M18708" t="str">
            <v>T</v>
          </cell>
          <cell r="N18708">
            <v>1</v>
          </cell>
        </row>
        <row r="18709">
          <cell r="G18709" t="str">
            <v>GR-2017/02-0001</v>
          </cell>
        </row>
        <row r="18709">
          <cell r="I18709" t="str">
            <v>F</v>
          </cell>
          <cell r="J18709">
            <v>412326.4</v>
          </cell>
          <cell r="K18709">
            <v>437065.98</v>
          </cell>
          <cell r="L18709">
            <v>437065.98</v>
          </cell>
          <cell r="M18709" t="str">
            <v>F</v>
          </cell>
          <cell r="N18709">
            <v>1</v>
          </cell>
        </row>
        <row r="18710">
          <cell r="G18710" t="str">
            <v>GR-2017/01-0032</v>
          </cell>
        </row>
        <row r="18710">
          <cell r="I18710" t="str">
            <v>F</v>
          </cell>
          <cell r="J18710">
            <v>48595.77</v>
          </cell>
          <cell r="K18710">
            <v>51511.52</v>
          </cell>
          <cell r="L18710">
            <v>51511.52</v>
          </cell>
          <cell r="M18710" t="str">
            <v>F</v>
          </cell>
          <cell r="N18710">
            <v>1</v>
          </cell>
        </row>
        <row r="18711">
          <cell r="G18711" t="str">
            <v>GR-2017/01-0033</v>
          </cell>
        </row>
        <row r="18711">
          <cell r="I18711" t="str">
            <v>F</v>
          </cell>
          <cell r="J18711">
            <v>39897.04</v>
          </cell>
          <cell r="K18711">
            <v>42290.86</v>
          </cell>
          <cell r="L18711">
            <v>42290.86</v>
          </cell>
          <cell r="M18711" t="str">
            <v>F</v>
          </cell>
          <cell r="N18711">
            <v>1</v>
          </cell>
        </row>
        <row r="18712">
          <cell r="F18712" t="str">
            <v>SRT O/S</v>
          </cell>
        </row>
        <row r="18712">
          <cell r="I18712" t="str">
            <v>T</v>
          </cell>
          <cell r="J18712">
            <v>0</v>
          </cell>
          <cell r="K18712">
            <v>0</v>
          </cell>
          <cell r="L18712">
            <v>0</v>
          </cell>
          <cell r="M18712" t="str">
            <v>F</v>
          </cell>
          <cell r="N18712">
            <v>3</v>
          </cell>
        </row>
        <row r="18713">
          <cell r="F18713" t="str">
            <v>201610-C0013 (SRT O/S)</v>
          </cell>
        </row>
        <row r="18713">
          <cell r="I18713" t="str">
            <v>T</v>
          </cell>
          <cell r="J18713">
            <v>0</v>
          </cell>
          <cell r="K18713">
            <v>0</v>
          </cell>
          <cell r="L18713">
            <v>0</v>
          </cell>
          <cell r="M18713" t="str">
            <v>F</v>
          </cell>
          <cell r="N18713">
            <v>3</v>
          </cell>
        </row>
        <row r="18714">
          <cell r="G18714" t="str">
            <v>GR-2017/01-0028</v>
          </cell>
        </row>
        <row r="18714">
          <cell r="I18714" t="str">
            <v>F</v>
          </cell>
          <cell r="J18714">
            <v>2071.89</v>
          </cell>
          <cell r="K18714">
            <v>2196.2</v>
          </cell>
          <cell r="L18714">
            <v>2196.2</v>
          </cell>
          <cell r="M18714" t="str">
            <v>T</v>
          </cell>
          <cell r="N18714">
            <v>1</v>
          </cell>
        </row>
        <row r="18715">
          <cell r="I18715" t="str">
            <v>T</v>
          </cell>
          <cell r="J18715">
            <v>0</v>
          </cell>
          <cell r="K18715">
            <v>0</v>
          </cell>
          <cell r="L18715">
            <v>0</v>
          </cell>
          <cell r="M18715" t="str">
            <v>F</v>
          </cell>
          <cell r="N18715">
            <v>1</v>
          </cell>
        </row>
        <row r="18716">
          <cell r="G18716" t="str">
            <v>GR-2017/01-0042</v>
          </cell>
        </row>
        <row r="18716">
          <cell r="I18716" t="str">
            <v>F</v>
          </cell>
          <cell r="J18716">
            <v>3449.83</v>
          </cell>
          <cell r="K18716">
            <v>3656.82</v>
          </cell>
          <cell r="L18716">
            <v>3656.82</v>
          </cell>
          <cell r="M18716" t="str">
            <v>F</v>
          </cell>
          <cell r="N18716">
            <v>1</v>
          </cell>
        </row>
        <row r="18717">
          <cell r="I18717" t="str">
            <v>T</v>
          </cell>
          <cell r="J18717">
            <v>0</v>
          </cell>
          <cell r="K18717">
            <v>0</v>
          </cell>
          <cell r="L18717">
            <v>0</v>
          </cell>
          <cell r="M18717" t="str">
            <v>F</v>
          </cell>
          <cell r="N18717">
            <v>1</v>
          </cell>
        </row>
        <row r="18718">
          <cell r="G18718" t="str">
            <v>PO-2017/11-0011-SHIP</v>
          </cell>
        </row>
        <row r="18718">
          <cell r="I18718" t="str">
            <v>F</v>
          </cell>
          <cell r="J18718">
            <v>0</v>
          </cell>
          <cell r="K18718">
            <v>0</v>
          </cell>
          <cell r="L18718">
            <v>0</v>
          </cell>
          <cell r="M18718" t="str">
            <v>F</v>
          </cell>
          <cell r="N18718">
            <v>3</v>
          </cell>
        </row>
        <row r="18719">
          <cell r="G18719" t="str">
            <v>GR-2017/01-0017</v>
          </cell>
        </row>
        <row r="18719">
          <cell r="I18719" t="str">
            <v>F</v>
          </cell>
          <cell r="J18719">
            <v>133.73</v>
          </cell>
          <cell r="K18719">
            <v>141.75</v>
          </cell>
          <cell r="L18719">
            <v>141.75</v>
          </cell>
          <cell r="M18719" t="str">
            <v>T</v>
          </cell>
          <cell r="N18719">
            <v>1</v>
          </cell>
        </row>
        <row r="18720">
          <cell r="G18720" t="str">
            <v>GR-2017/01-0028</v>
          </cell>
        </row>
        <row r="18720">
          <cell r="I18720" t="str">
            <v>F</v>
          </cell>
          <cell r="J18720">
            <v>93.66</v>
          </cell>
          <cell r="K18720">
            <v>99.28</v>
          </cell>
          <cell r="L18720">
            <v>99.28</v>
          </cell>
          <cell r="M18720" t="str">
            <v>T</v>
          </cell>
          <cell r="N18720">
            <v>1</v>
          </cell>
        </row>
        <row r="18721">
          <cell r="G18721" t="str">
            <v>GR-2017/01-0019</v>
          </cell>
        </row>
        <row r="18721">
          <cell r="I18721" t="str">
            <v>F</v>
          </cell>
          <cell r="J18721">
            <v>2554.95</v>
          </cell>
          <cell r="K18721">
            <v>2708.25</v>
          </cell>
          <cell r="L18721">
            <v>2708.25</v>
          </cell>
          <cell r="M18721" t="str">
            <v>T</v>
          </cell>
          <cell r="N18721">
            <v>1</v>
          </cell>
        </row>
        <row r="18722">
          <cell r="G18722" t="str">
            <v>GR-2017/01-0020</v>
          </cell>
        </row>
        <row r="18722">
          <cell r="I18722" t="str">
            <v>F</v>
          </cell>
          <cell r="J18722">
            <v>105.64</v>
          </cell>
          <cell r="K18722">
            <v>111.98</v>
          </cell>
          <cell r="L18722">
            <v>111.98</v>
          </cell>
          <cell r="M18722" t="str">
            <v>T</v>
          </cell>
          <cell r="N18722">
            <v>1</v>
          </cell>
        </row>
        <row r="18723">
          <cell r="G18723" t="str">
            <v>GR-2017/01-0028</v>
          </cell>
        </row>
        <row r="18723">
          <cell r="I18723" t="str">
            <v>F</v>
          </cell>
          <cell r="J18723">
            <v>15.99</v>
          </cell>
          <cell r="K18723">
            <v>16.95</v>
          </cell>
          <cell r="L18723">
            <v>16.95</v>
          </cell>
          <cell r="M18723" t="str">
            <v>T</v>
          </cell>
          <cell r="N18723">
            <v>1</v>
          </cell>
        </row>
        <row r="18724">
          <cell r="F18724" t="str">
            <v>NEW MODEL</v>
          </cell>
        </row>
        <row r="18724">
          <cell r="I18724" t="str">
            <v>T</v>
          </cell>
          <cell r="J18724">
            <v>0</v>
          </cell>
          <cell r="K18724">
            <v>0</v>
          </cell>
          <cell r="L18724">
            <v>0</v>
          </cell>
          <cell r="M18724" t="str">
            <v>F</v>
          </cell>
          <cell r="N18724">
            <v>3</v>
          </cell>
        </row>
        <row r="18725">
          <cell r="G18725" t="str">
            <v>GR-2017/01-0017</v>
          </cell>
        </row>
        <row r="18725">
          <cell r="I18725" t="str">
            <v>F</v>
          </cell>
          <cell r="J18725">
            <v>5029.02</v>
          </cell>
          <cell r="K18725">
            <v>5330.76</v>
          </cell>
          <cell r="L18725">
            <v>5330.76</v>
          </cell>
          <cell r="M18725" t="str">
            <v>T</v>
          </cell>
          <cell r="N18725">
            <v>1</v>
          </cell>
        </row>
        <row r="18726">
          <cell r="G18726" t="str">
            <v>GR-2017/01-0036</v>
          </cell>
        </row>
        <row r="18726">
          <cell r="I18726" t="str">
            <v>F</v>
          </cell>
          <cell r="J18726">
            <v>178.72</v>
          </cell>
          <cell r="K18726">
            <v>189.44</v>
          </cell>
          <cell r="L18726">
            <v>189.44</v>
          </cell>
          <cell r="M18726" t="str">
            <v>T</v>
          </cell>
          <cell r="N18726">
            <v>1</v>
          </cell>
        </row>
        <row r="18727">
          <cell r="G18727" t="str">
            <v>GR-2017/01-0023</v>
          </cell>
        </row>
        <row r="18727">
          <cell r="I18727" t="str">
            <v>F</v>
          </cell>
          <cell r="J18727">
            <v>47.17</v>
          </cell>
          <cell r="K18727">
            <v>50</v>
          </cell>
          <cell r="L18727">
            <v>50</v>
          </cell>
          <cell r="M18727" t="str">
            <v>T</v>
          </cell>
          <cell r="N18727">
            <v>1</v>
          </cell>
        </row>
        <row r="18728">
          <cell r="G18728" t="str">
            <v>GR-2017/01-0022</v>
          </cell>
        </row>
        <row r="18728">
          <cell r="I18728" t="str">
            <v>F</v>
          </cell>
          <cell r="J18728">
            <v>89.14</v>
          </cell>
          <cell r="K18728">
            <v>94.49</v>
          </cell>
          <cell r="L18728">
            <v>94.49</v>
          </cell>
          <cell r="M18728" t="str">
            <v>T</v>
          </cell>
          <cell r="N18728">
            <v>1</v>
          </cell>
        </row>
        <row r="18729">
          <cell r="G18729" t="str">
            <v>GR-2017/01-0021</v>
          </cell>
        </row>
        <row r="18729">
          <cell r="I18729" t="str">
            <v>F</v>
          </cell>
          <cell r="J18729">
            <v>593.64</v>
          </cell>
          <cell r="K18729">
            <v>629.26</v>
          </cell>
          <cell r="L18729">
            <v>629.26</v>
          </cell>
          <cell r="M18729" t="str">
            <v>T</v>
          </cell>
          <cell r="N18729">
            <v>1</v>
          </cell>
        </row>
        <row r="18730">
          <cell r="I18730" t="str">
            <v>T</v>
          </cell>
          <cell r="J18730">
            <v>0</v>
          </cell>
          <cell r="K18730">
            <v>0</v>
          </cell>
          <cell r="L18730">
            <v>0</v>
          </cell>
          <cell r="M18730" t="str">
            <v>F</v>
          </cell>
          <cell r="N18730">
            <v>3</v>
          </cell>
        </row>
        <row r="18731">
          <cell r="G18731" t="str">
            <v>GR-2017/01-0018</v>
          </cell>
        </row>
        <row r="18731">
          <cell r="I18731" t="str">
            <v>F</v>
          </cell>
          <cell r="J18731">
            <v>355.42</v>
          </cell>
          <cell r="K18731">
            <v>376.75</v>
          </cell>
          <cell r="L18731">
            <v>376.75</v>
          </cell>
          <cell r="M18731" t="str">
            <v>T</v>
          </cell>
          <cell r="N18731">
            <v>1</v>
          </cell>
        </row>
        <row r="18732">
          <cell r="I18732" t="str">
            <v>T</v>
          </cell>
          <cell r="J18732">
            <v>0</v>
          </cell>
          <cell r="K18732">
            <v>0</v>
          </cell>
          <cell r="L18732">
            <v>0</v>
          </cell>
          <cell r="M18732" t="str">
            <v>F</v>
          </cell>
          <cell r="N18732">
            <v>3</v>
          </cell>
        </row>
        <row r="18733">
          <cell r="G18733" t="str">
            <v>GR-2017/01-0028</v>
          </cell>
        </row>
        <row r="18733">
          <cell r="I18733" t="str">
            <v>F</v>
          </cell>
          <cell r="J18733">
            <v>93.66</v>
          </cell>
          <cell r="K18733">
            <v>99.28</v>
          </cell>
          <cell r="L18733">
            <v>99.28</v>
          </cell>
          <cell r="M18733" t="str">
            <v>T</v>
          </cell>
          <cell r="N18733">
            <v>1</v>
          </cell>
        </row>
        <row r="18734">
          <cell r="G18734" t="str">
            <v>GR-2017/01-0026</v>
          </cell>
        </row>
        <row r="18734">
          <cell r="I18734" t="str">
            <v>F</v>
          </cell>
          <cell r="J18734">
            <v>29.4</v>
          </cell>
          <cell r="K18734">
            <v>31.16</v>
          </cell>
          <cell r="L18734">
            <v>31.16</v>
          </cell>
          <cell r="M18734" t="str">
            <v>F</v>
          </cell>
          <cell r="N18734">
            <v>1</v>
          </cell>
        </row>
        <row r="18735">
          <cell r="G18735" t="str">
            <v>GR-2017/01-0004</v>
          </cell>
        </row>
        <row r="18735">
          <cell r="I18735" t="str">
            <v>F</v>
          </cell>
          <cell r="J18735">
            <v>47.55</v>
          </cell>
          <cell r="K18735">
            <v>50.4</v>
          </cell>
          <cell r="L18735">
            <v>50.4</v>
          </cell>
          <cell r="M18735" t="str">
            <v>T</v>
          </cell>
          <cell r="N18735">
            <v>1</v>
          </cell>
        </row>
        <row r="18736">
          <cell r="G18736" t="str">
            <v>GR-002215</v>
          </cell>
        </row>
        <row r="18736">
          <cell r="I18736" t="str">
            <v>F</v>
          </cell>
          <cell r="J18736">
            <v>124</v>
          </cell>
          <cell r="K18736">
            <v>131.44</v>
          </cell>
          <cell r="L18736">
            <v>131.44</v>
          </cell>
          <cell r="M18736" t="str">
            <v>F</v>
          </cell>
          <cell r="N18736">
            <v>1</v>
          </cell>
        </row>
        <row r="18737">
          <cell r="G18737" t="str">
            <v>GR-2017/01-0002</v>
          </cell>
        </row>
        <row r="18737">
          <cell r="I18737" t="str">
            <v>F</v>
          </cell>
          <cell r="J18737">
            <v>11.53</v>
          </cell>
          <cell r="K18737">
            <v>12.22</v>
          </cell>
          <cell r="L18737">
            <v>12.22</v>
          </cell>
          <cell r="M18737" t="str">
            <v>T</v>
          </cell>
          <cell r="N18737">
            <v>1</v>
          </cell>
        </row>
        <row r="18738">
          <cell r="G18738" t="str">
            <v>GR-2017/01-0002</v>
          </cell>
        </row>
        <row r="18738">
          <cell r="I18738" t="str">
            <v>F</v>
          </cell>
          <cell r="J18738">
            <v>415.02</v>
          </cell>
          <cell r="K18738">
            <v>439.92</v>
          </cell>
          <cell r="L18738">
            <v>439.92</v>
          </cell>
          <cell r="M18738" t="str">
            <v>T</v>
          </cell>
          <cell r="N18738">
            <v>1</v>
          </cell>
        </row>
        <row r="18739">
          <cell r="G18739" t="str">
            <v>GR-2017/01-0002</v>
          </cell>
        </row>
        <row r="18739">
          <cell r="I18739" t="str">
            <v>F</v>
          </cell>
          <cell r="J18739">
            <v>75.66</v>
          </cell>
          <cell r="K18739">
            <v>80.2</v>
          </cell>
          <cell r="L18739">
            <v>80.2</v>
          </cell>
          <cell r="M18739" t="str">
            <v>T</v>
          </cell>
          <cell r="N18739">
            <v>1</v>
          </cell>
        </row>
        <row r="18740">
          <cell r="G18740" t="str">
            <v>GR-002214</v>
          </cell>
        </row>
        <row r="18740">
          <cell r="I18740" t="str">
            <v>F</v>
          </cell>
          <cell r="J18740">
            <v>137860.9</v>
          </cell>
          <cell r="K18740">
            <v>146132.55</v>
          </cell>
          <cell r="L18740">
            <v>146132.55</v>
          </cell>
          <cell r="M18740" t="str">
            <v>F</v>
          </cell>
          <cell r="N18740">
            <v>1</v>
          </cell>
        </row>
        <row r="18741">
          <cell r="G18741" t="str">
            <v>GR-002217</v>
          </cell>
        </row>
        <row r="18741">
          <cell r="I18741" t="str">
            <v>F</v>
          </cell>
          <cell r="J18741">
            <v>2121.6</v>
          </cell>
          <cell r="K18741">
            <v>2248.9</v>
          </cell>
          <cell r="L18741">
            <v>2248.9</v>
          </cell>
          <cell r="M18741" t="str">
            <v>F</v>
          </cell>
          <cell r="N18741">
            <v>1</v>
          </cell>
        </row>
        <row r="18742">
          <cell r="G18742" t="str">
            <v>GR-2017/01-0013</v>
          </cell>
        </row>
        <row r="18742">
          <cell r="I18742" t="str">
            <v>F</v>
          </cell>
          <cell r="J18742">
            <v>10114.7</v>
          </cell>
          <cell r="K18742">
            <v>10721.58</v>
          </cell>
          <cell r="L18742">
            <v>10721.58</v>
          </cell>
          <cell r="M18742" t="str">
            <v>F</v>
          </cell>
          <cell r="N18742">
            <v>1</v>
          </cell>
        </row>
        <row r="18743">
          <cell r="G18743" t="str">
            <v>GR-2017/01-0006</v>
          </cell>
        </row>
        <row r="18743">
          <cell r="I18743" t="str">
            <v>F</v>
          </cell>
          <cell r="J18743">
            <v>56130.88</v>
          </cell>
          <cell r="K18743">
            <v>59498.73</v>
          </cell>
          <cell r="L18743">
            <v>59498.73</v>
          </cell>
          <cell r="M18743" t="str">
            <v>F</v>
          </cell>
          <cell r="N18743">
            <v>1</v>
          </cell>
        </row>
        <row r="18744">
          <cell r="G18744" t="str">
            <v>GR-2017/01-0002</v>
          </cell>
        </row>
        <row r="18744">
          <cell r="I18744" t="str">
            <v>F</v>
          </cell>
          <cell r="J18744">
            <v>23.06</v>
          </cell>
          <cell r="K18744">
            <v>24.44</v>
          </cell>
          <cell r="L18744">
            <v>24.44</v>
          </cell>
          <cell r="M18744" t="str">
            <v>T</v>
          </cell>
          <cell r="N18744">
            <v>1</v>
          </cell>
        </row>
        <row r="18745">
          <cell r="I18745" t="str">
            <v>T</v>
          </cell>
          <cell r="J18745">
            <v>0</v>
          </cell>
          <cell r="K18745">
            <v>0</v>
          </cell>
          <cell r="L18745">
            <v>0</v>
          </cell>
          <cell r="M18745" t="str">
            <v>T</v>
          </cell>
          <cell r="N18745">
            <v>1</v>
          </cell>
        </row>
        <row r="18746">
          <cell r="G18746" t="str">
            <v>GR-2017/01-0026, GR-2017/01-0024</v>
          </cell>
        </row>
        <row r="18746">
          <cell r="I18746" t="str">
            <v>F</v>
          </cell>
          <cell r="J18746">
            <v>449</v>
          </cell>
          <cell r="K18746">
            <v>475.94</v>
          </cell>
          <cell r="L18746">
            <v>475.94</v>
          </cell>
          <cell r="M18746" t="str">
            <v>F</v>
          </cell>
          <cell r="N18746">
            <v>1</v>
          </cell>
        </row>
        <row r="18747">
          <cell r="G18747" t="str">
            <v>GR-002204</v>
          </cell>
        </row>
        <row r="18747">
          <cell r="I18747" t="str">
            <v>F</v>
          </cell>
          <cell r="J18747">
            <v>90.63</v>
          </cell>
          <cell r="K18747">
            <v>96.07</v>
          </cell>
          <cell r="L18747">
            <v>96.07</v>
          </cell>
          <cell r="M18747" t="str">
            <v>T</v>
          </cell>
          <cell r="N18747">
            <v>1</v>
          </cell>
        </row>
        <row r="18748">
          <cell r="G18748" t="str">
            <v>GR-2017/01-0012</v>
          </cell>
        </row>
        <row r="18748">
          <cell r="I18748" t="str">
            <v>F</v>
          </cell>
          <cell r="J18748">
            <v>56918.27</v>
          </cell>
          <cell r="K18748">
            <v>60333.37</v>
          </cell>
          <cell r="L18748">
            <v>60333.37</v>
          </cell>
          <cell r="M18748" t="str">
            <v>F</v>
          </cell>
          <cell r="N18748">
            <v>1</v>
          </cell>
        </row>
        <row r="18749">
          <cell r="G18749" t="str">
            <v>GR-002202</v>
          </cell>
        </row>
        <row r="18749">
          <cell r="I18749" t="str">
            <v>F</v>
          </cell>
          <cell r="J18749">
            <v>205.57</v>
          </cell>
          <cell r="K18749">
            <v>217.9</v>
          </cell>
          <cell r="L18749">
            <v>217.9</v>
          </cell>
          <cell r="M18749" t="str">
            <v>T</v>
          </cell>
          <cell r="N18749">
            <v>1</v>
          </cell>
        </row>
        <row r="18750">
          <cell r="G18750" t="str">
            <v>GR-002195</v>
          </cell>
        </row>
        <row r="18750">
          <cell r="I18750" t="str">
            <v>F</v>
          </cell>
          <cell r="J18750">
            <v>2748758.59</v>
          </cell>
          <cell r="K18750">
            <v>2913684.11</v>
          </cell>
          <cell r="L18750">
            <v>2913684.11</v>
          </cell>
          <cell r="M18750" t="str">
            <v>F</v>
          </cell>
          <cell r="N18750">
            <v>1</v>
          </cell>
        </row>
        <row r="18751">
          <cell r="G18751" t="str">
            <v>GR-2017/01-0003</v>
          </cell>
        </row>
        <row r="18751">
          <cell r="I18751" t="str">
            <v>F</v>
          </cell>
          <cell r="J18751">
            <v>46.11</v>
          </cell>
          <cell r="K18751">
            <v>48.88</v>
          </cell>
          <cell r="L18751">
            <v>48.88</v>
          </cell>
          <cell r="M18751" t="str">
            <v>T</v>
          </cell>
          <cell r="N18751">
            <v>1</v>
          </cell>
        </row>
        <row r="18752">
          <cell r="G18752" t="str">
            <v>GR-002205</v>
          </cell>
        </row>
        <row r="18752">
          <cell r="I18752" t="str">
            <v>F</v>
          </cell>
          <cell r="J18752">
            <v>17.64</v>
          </cell>
          <cell r="K18752">
            <v>18.7</v>
          </cell>
          <cell r="L18752">
            <v>18.7</v>
          </cell>
          <cell r="M18752" t="str">
            <v>T</v>
          </cell>
          <cell r="N18752">
            <v>1</v>
          </cell>
        </row>
        <row r="18753">
          <cell r="G18753" t="str">
            <v>GR-002205</v>
          </cell>
        </row>
        <row r="18753">
          <cell r="I18753" t="str">
            <v>F</v>
          </cell>
          <cell r="J18753">
            <v>79.26</v>
          </cell>
          <cell r="K18753">
            <v>84.02</v>
          </cell>
          <cell r="L18753">
            <v>84.02</v>
          </cell>
          <cell r="M18753" t="str">
            <v>T</v>
          </cell>
          <cell r="N18753">
            <v>1</v>
          </cell>
        </row>
        <row r="18754">
          <cell r="F18754" t="str">
            <v>FOR SRTWT57 58 CAIZHOU</v>
          </cell>
        </row>
        <row r="18754">
          <cell r="I18754" t="str">
            <v>T</v>
          </cell>
          <cell r="J18754">
            <v>0</v>
          </cell>
          <cell r="K18754">
            <v>0</v>
          </cell>
          <cell r="L18754">
            <v>0</v>
          </cell>
          <cell r="M18754" t="str">
            <v>F</v>
          </cell>
          <cell r="N18754">
            <v>3</v>
          </cell>
        </row>
        <row r="18755">
          <cell r="G18755" t="str">
            <v>GR-002205</v>
          </cell>
        </row>
        <row r="18755">
          <cell r="I18755" t="str">
            <v>F</v>
          </cell>
          <cell r="J18755">
            <v>123.22</v>
          </cell>
          <cell r="K18755">
            <v>130.61</v>
          </cell>
          <cell r="L18755">
            <v>130.61</v>
          </cell>
          <cell r="M18755" t="str">
            <v>T</v>
          </cell>
          <cell r="N18755">
            <v>1</v>
          </cell>
        </row>
        <row r="18756">
          <cell r="G18756" t="str">
            <v>GR-2017/01-0016</v>
          </cell>
        </row>
        <row r="18756">
          <cell r="I18756" t="str">
            <v>F</v>
          </cell>
          <cell r="J18756">
            <v>270</v>
          </cell>
          <cell r="K18756">
            <v>286.2</v>
          </cell>
          <cell r="L18756">
            <v>286.2</v>
          </cell>
          <cell r="M18756" t="str">
            <v>F</v>
          </cell>
          <cell r="N18756">
            <v>1</v>
          </cell>
        </row>
        <row r="18757">
          <cell r="G18757" t="str">
            <v>GR-2017/01-0003</v>
          </cell>
        </row>
        <row r="18757">
          <cell r="I18757" t="str">
            <v>F</v>
          </cell>
          <cell r="J18757">
            <v>166.11</v>
          </cell>
          <cell r="K18757">
            <v>176.08</v>
          </cell>
          <cell r="L18757">
            <v>176.08</v>
          </cell>
          <cell r="M18757" t="str">
            <v>T</v>
          </cell>
          <cell r="N18757">
            <v>1</v>
          </cell>
        </row>
        <row r="18758">
          <cell r="G18758" t="str">
            <v>GR-002203</v>
          </cell>
        </row>
        <row r="18758">
          <cell r="I18758" t="str">
            <v>F</v>
          </cell>
          <cell r="J18758">
            <v>88.64</v>
          </cell>
          <cell r="K18758">
            <v>93.96</v>
          </cell>
          <cell r="L18758">
            <v>93.96</v>
          </cell>
          <cell r="M18758" t="str">
            <v>T</v>
          </cell>
          <cell r="N18758">
            <v>1</v>
          </cell>
        </row>
        <row r="18759">
          <cell r="I18759" t="str">
            <v>T</v>
          </cell>
          <cell r="J18759">
            <v>0</v>
          </cell>
          <cell r="K18759">
            <v>0</v>
          </cell>
          <cell r="L18759">
            <v>0</v>
          </cell>
          <cell r="M18759" t="str">
            <v>T</v>
          </cell>
          <cell r="N18759">
            <v>1</v>
          </cell>
        </row>
        <row r="18760">
          <cell r="G18760" t="str">
            <v>GR-002203</v>
          </cell>
        </row>
        <row r="18760">
          <cell r="I18760" t="str">
            <v>F</v>
          </cell>
          <cell r="J18760">
            <v>680.17</v>
          </cell>
          <cell r="K18760">
            <v>720.98</v>
          </cell>
          <cell r="L18760">
            <v>720.98</v>
          </cell>
          <cell r="M18760" t="str">
            <v>T</v>
          </cell>
          <cell r="N18760">
            <v>1</v>
          </cell>
        </row>
        <row r="18761">
          <cell r="G18761" t="str">
            <v>GR-002205</v>
          </cell>
        </row>
        <row r="18761">
          <cell r="I18761" t="str">
            <v>F</v>
          </cell>
          <cell r="J18761">
            <v>79.26</v>
          </cell>
          <cell r="K18761">
            <v>84.02</v>
          </cell>
          <cell r="L18761">
            <v>84.02</v>
          </cell>
          <cell r="M18761" t="str">
            <v>T</v>
          </cell>
          <cell r="N18761">
            <v>1</v>
          </cell>
        </row>
        <row r="18762">
          <cell r="G18762" t="str">
            <v>GR-002203</v>
          </cell>
        </row>
        <row r="18762">
          <cell r="I18762" t="str">
            <v>F</v>
          </cell>
          <cell r="J18762">
            <v>3698.05</v>
          </cell>
          <cell r="K18762">
            <v>3919.93</v>
          </cell>
          <cell r="L18762">
            <v>3919.93</v>
          </cell>
          <cell r="M18762" t="str">
            <v>T</v>
          </cell>
          <cell r="N18762">
            <v>1</v>
          </cell>
        </row>
        <row r="18763">
          <cell r="G18763" t="str">
            <v>GR-002203</v>
          </cell>
        </row>
        <row r="18763">
          <cell r="I18763" t="str">
            <v>F</v>
          </cell>
          <cell r="J18763">
            <v>57.65</v>
          </cell>
          <cell r="K18763">
            <v>61.11</v>
          </cell>
          <cell r="L18763">
            <v>61.11</v>
          </cell>
          <cell r="M18763" t="str">
            <v>T</v>
          </cell>
          <cell r="N18763">
            <v>1</v>
          </cell>
        </row>
        <row r="18764">
          <cell r="F18764" t="str">
            <v>AFTER NEW YEAR</v>
          </cell>
        </row>
        <row r="18764">
          <cell r="I18764" t="str">
            <v>T</v>
          </cell>
          <cell r="J18764">
            <v>0</v>
          </cell>
          <cell r="K18764">
            <v>0</v>
          </cell>
          <cell r="L18764">
            <v>0</v>
          </cell>
          <cell r="M18764" t="str">
            <v>F</v>
          </cell>
          <cell r="N18764">
            <v>3</v>
          </cell>
        </row>
        <row r="18765">
          <cell r="I18765" t="str">
            <v>T</v>
          </cell>
          <cell r="J18765">
            <v>0</v>
          </cell>
          <cell r="K18765">
            <v>0</v>
          </cell>
          <cell r="L18765">
            <v>0</v>
          </cell>
          <cell r="M18765" t="str">
            <v>F</v>
          </cell>
          <cell r="N18765">
            <v>3</v>
          </cell>
        </row>
        <row r="18766">
          <cell r="I18766" t="str">
            <v>T</v>
          </cell>
          <cell r="J18766">
            <v>0</v>
          </cell>
          <cell r="K18766">
            <v>0</v>
          </cell>
          <cell r="L18766">
            <v>0</v>
          </cell>
          <cell r="M18766" t="str">
            <v>F</v>
          </cell>
          <cell r="N18766">
            <v>3</v>
          </cell>
        </row>
        <row r="18767">
          <cell r="G18767" t="str">
            <v>GR-002203</v>
          </cell>
        </row>
        <row r="18767">
          <cell r="I18767" t="str">
            <v>F</v>
          </cell>
          <cell r="J18767">
            <v>42.58</v>
          </cell>
          <cell r="K18767">
            <v>45.14</v>
          </cell>
          <cell r="L18767">
            <v>45.14</v>
          </cell>
          <cell r="M18767" t="str">
            <v>T</v>
          </cell>
          <cell r="N18767">
            <v>1</v>
          </cell>
        </row>
        <row r="18768">
          <cell r="G18768" t="str">
            <v>GR-2017/01-0038</v>
          </cell>
        </row>
        <row r="18768">
          <cell r="I18768" t="str">
            <v>F</v>
          </cell>
          <cell r="J18768">
            <v>2249.07</v>
          </cell>
          <cell r="K18768">
            <v>2249.07</v>
          </cell>
          <cell r="L18768">
            <v>6747.21</v>
          </cell>
          <cell r="M18768" t="str">
            <v>F</v>
          </cell>
          <cell r="N18768">
            <v>3</v>
          </cell>
        </row>
        <row r="18769">
          <cell r="I18769" t="str">
            <v>T</v>
          </cell>
          <cell r="J18769">
            <v>0</v>
          </cell>
          <cell r="K18769">
            <v>0</v>
          </cell>
          <cell r="L18769">
            <v>0</v>
          </cell>
          <cell r="M18769" t="str">
            <v>F</v>
          </cell>
          <cell r="N18769">
            <v>3</v>
          </cell>
        </row>
        <row r="18770">
          <cell r="I18770" t="str">
            <v>T</v>
          </cell>
          <cell r="J18770">
            <v>0</v>
          </cell>
          <cell r="K18770">
            <v>0</v>
          </cell>
          <cell r="L18770">
            <v>0</v>
          </cell>
          <cell r="M18770" t="str">
            <v>F</v>
          </cell>
          <cell r="N18770">
            <v>3</v>
          </cell>
        </row>
        <row r="18771">
          <cell r="I18771" t="str">
            <v>T</v>
          </cell>
          <cell r="J18771">
            <v>0</v>
          </cell>
          <cell r="K18771">
            <v>0</v>
          </cell>
          <cell r="L18771">
            <v>0</v>
          </cell>
          <cell r="M18771" t="str">
            <v>F</v>
          </cell>
          <cell r="N18771">
            <v>3</v>
          </cell>
        </row>
        <row r="18772">
          <cell r="I18772" t="str">
            <v>T</v>
          </cell>
          <cell r="J18772">
            <v>0</v>
          </cell>
          <cell r="K18772">
            <v>0</v>
          </cell>
          <cell r="L18772">
            <v>0</v>
          </cell>
          <cell r="M18772" t="str">
            <v>F</v>
          </cell>
          <cell r="N18772">
            <v>3</v>
          </cell>
        </row>
        <row r="18773">
          <cell r="I18773" t="str">
            <v>T</v>
          </cell>
          <cell r="J18773">
            <v>0</v>
          </cell>
          <cell r="K18773">
            <v>0</v>
          </cell>
          <cell r="L18773">
            <v>0</v>
          </cell>
          <cell r="M18773" t="str">
            <v>F</v>
          </cell>
          <cell r="N18773">
            <v>3</v>
          </cell>
        </row>
        <row r="18774">
          <cell r="I18774" t="str">
            <v>T</v>
          </cell>
          <cell r="J18774">
            <v>0</v>
          </cell>
          <cell r="K18774">
            <v>0</v>
          </cell>
          <cell r="L18774">
            <v>0</v>
          </cell>
          <cell r="M18774" t="str">
            <v>F</v>
          </cell>
          <cell r="N18774">
            <v>3</v>
          </cell>
        </row>
        <row r="18775">
          <cell r="I18775" t="str">
            <v>T</v>
          </cell>
          <cell r="J18775">
            <v>0</v>
          </cell>
          <cell r="K18775">
            <v>0</v>
          </cell>
          <cell r="L18775">
            <v>0</v>
          </cell>
          <cell r="M18775" t="str">
            <v>F</v>
          </cell>
          <cell r="N18775">
            <v>3</v>
          </cell>
        </row>
        <row r="18776">
          <cell r="G18776" t="str">
            <v>GR-2017/01-0008</v>
          </cell>
        </row>
        <row r="18776">
          <cell r="I18776" t="str">
            <v>F</v>
          </cell>
          <cell r="J18776">
            <v>301.76</v>
          </cell>
          <cell r="K18776">
            <v>319.87</v>
          </cell>
          <cell r="L18776">
            <v>319.87</v>
          </cell>
          <cell r="M18776" t="str">
            <v>F</v>
          </cell>
          <cell r="N18776">
            <v>1</v>
          </cell>
        </row>
        <row r="18777">
          <cell r="G18777" t="str">
            <v>GR-002191</v>
          </cell>
        </row>
        <row r="18777">
          <cell r="I18777" t="str">
            <v>F</v>
          </cell>
          <cell r="J18777">
            <v>4185.93</v>
          </cell>
          <cell r="K18777">
            <v>4437.09</v>
          </cell>
          <cell r="L18777">
            <v>4437.09</v>
          </cell>
          <cell r="M18777" t="str">
            <v>T</v>
          </cell>
          <cell r="N18777">
            <v>1</v>
          </cell>
        </row>
        <row r="18778">
          <cell r="I18778" t="str">
            <v>T</v>
          </cell>
          <cell r="J18778">
            <v>0</v>
          </cell>
          <cell r="K18778">
            <v>0</v>
          </cell>
          <cell r="L18778">
            <v>0</v>
          </cell>
          <cell r="M18778" t="str">
            <v>T</v>
          </cell>
          <cell r="N18778">
            <v>1</v>
          </cell>
        </row>
        <row r="18779">
          <cell r="G18779" t="str">
            <v>GR-002193</v>
          </cell>
        </row>
        <row r="18779">
          <cell r="I18779" t="str">
            <v>F</v>
          </cell>
          <cell r="J18779">
            <v>3136.3</v>
          </cell>
          <cell r="K18779">
            <v>3324.48</v>
          </cell>
          <cell r="L18779">
            <v>3324.48</v>
          </cell>
          <cell r="M18779" t="str">
            <v>T</v>
          </cell>
          <cell r="N18779">
            <v>1</v>
          </cell>
        </row>
        <row r="18780">
          <cell r="G18780" t="str">
            <v>GR-2017/02-0028</v>
          </cell>
        </row>
        <row r="18780">
          <cell r="I18780" t="str">
            <v>F</v>
          </cell>
          <cell r="J18780">
            <v>15043.02</v>
          </cell>
          <cell r="K18780">
            <v>15043.02</v>
          </cell>
          <cell r="L18780">
            <v>45129.06</v>
          </cell>
          <cell r="M18780" t="str">
            <v>F</v>
          </cell>
          <cell r="N18780">
            <v>3</v>
          </cell>
        </row>
        <row r="18781">
          <cell r="G18781" t="str">
            <v>GR-2017/01-0010</v>
          </cell>
        </row>
        <row r="18781">
          <cell r="I18781" t="str">
            <v>F</v>
          </cell>
          <cell r="J18781">
            <v>33008.4</v>
          </cell>
          <cell r="K18781">
            <v>34988.9</v>
          </cell>
          <cell r="L18781">
            <v>34988.9</v>
          </cell>
          <cell r="M18781" t="str">
            <v>F</v>
          </cell>
          <cell r="N18781">
            <v>1</v>
          </cell>
        </row>
        <row r="18782">
          <cell r="G18782" t="str">
            <v>GR-002207</v>
          </cell>
        </row>
        <row r="18782">
          <cell r="I18782" t="str">
            <v>F</v>
          </cell>
          <cell r="J18782">
            <v>10670</v>
          </cell>
          <cell r="K18782">
            <v>11310.2</v>
          </cell>
          <cell r="L18782">
            <v>11310.2</v>
          </cell>
          <cell r="M18782" t="str">
            <v>F</v>
          </cell>
          <cell r="N18782">
            <v>1</v>
          </cell>
        </row>
        <row r="18783">
          <cell r="G18783" t="str">
            <v>GR-002206</v>
          </cell>
        </row>
        <row r="18783">
          <cell r="I18783" t="str">
            <v>F</v>
          </cell>
          <cell r="J18783">
            <v>249732.28</v>
          </cell>
          <cell r="K18783">
            <v>264716.22</v>
          </cell>
          <cell r="L18783">
            <v>264716.22</v>
          </cell>
          <cell r="M18783" t="str">
            <v>F</v>
          </cell>
          <cell r="N18783">
            <v>1</v>
          </cell>
        </row>
        <row r="18784">
          <cell r="G18784" t="str">
            <v>GR-002213</v>
          </cell>
        </row>
        <row r="18784">
          <cell r="I18784" t="str">
            <v>F</v>
          </cell>
          <cell r="J18784">
            <v>51623.54</v>
          </cell>
          <cell r="K18784">
            <v>54720.95</v>
          </cell>
          <cell r="L18784">
            <v>54720.95</v>
          </cell>
          <cell r="M18784" t="str">
            <v>F</v>
          </cell>
          <cell r="N18784">
            <v>1</v>
          </cell>
        </row>
        <row r="18785">
          <cell r="I18785" t="str">
            <v>T</v>
          </cell>
          <cell r="J18785">
            <v>0</v>
          </cell>
          <cell r="K18785">
            <v>0</v>
          </cell>
          <cell r="L18785">
            <v>0</v>
          </cell>
          <cell r="M18785" t="str">
            <v>F</v>
          </cell>
          <cell r="N18785">
            <v>3</v>
          </cell>
        </row>
        <row r="18786">
          <cell r="I18786" t="str">
            <v>T</v>
          </cell>
          <cell r="J18786">
            <v>0</v>
          </cell>
          <cell r="K18786">
            <v>0</v>
          </cell>
          <cell r="L18786">
            <v>0</v>
          </cell>
          <cell r="M18786" t="str">
            <v>F</v>
          </cell>
          <cell r="N18786">
            <v>3</v>
          </cell>
        </row>
        <row r="18787">
          <cell r="G18787" t="str">
            <v>GR-002212</v>
          </cell>
        </row>
        <row r="18787">
          <cell r="I18787" t="str">
            <v>F</v>
          </cell>
          <cell r="J18787">
            <v>51441.2</v>
          </cell>
          <cell r="K18787">
            <v>54527.67</v>
          </cell>
          <cell r="L18787">
            <v>54527.67</v>
          </cell>
          <cell r="M18787" t="str">
            <v>F</v>
          </cell>
          <cell r="N18787">
            <v>1</v>
          </cell>
        </row>
        <row r="18788">
          <cell r="G18788" t="str">
            <v>GR-002211</v>
          </cell>
        </row>
        <row r="18788">
          <cell r="I18788" t="str">
            <v>F</v>
          </cell>
          <cell r="J18788">
            <v>7262.52</v>
          </cell>
          <cell r="K18788">
            <v>7698.27</v>
          </cell>
          <cell r="L18788">
            <v>7698.27</v>
          </cell>
          <cell r="M18788" t="str">
            <v>F</v>
          </cell>
          <cell r="N18788">
            <v>1</v>
          </cell>
        </row>
        <row r="18789">
          <cell r="G18789" t="str">
            <v>GR-002210</v>
          </cell>
        </row>
        <row r="18789">
          <cell r="I18789" t="str">
            <v>F</v>
          </cell>
          <cell r="J18789">
            <v>23804.52</v>
          </cell>
          <cell r="K18789">
            <v>25232.79</v>
          </cell>
          <cell r="L18789">
            <v>25232.79</v>
          </cell>
          <cell r="M18789" t="str">
            <v>F</v>
          </cell>
          <cell r="N18789">
            <v>1</v>
          </cell>
        </row>
        <row r="18790">
          <cell r="G18790" t="str">
            <v>GR-002209</v>
          </cell>
        </row>
        <row r="18790">
          <cell r="I18790" t="str">
            <v>F</v>
          </cell>
          <cell r="J18790">
            <v>78691.2</v>
          </cell>
          <cell r="K18790">
            <v>83412.67</v>
          </cell>
          <cell r="L18790">
            <v>83412.67</v>
          </cell>
          <cell r="M18790" t="str">
            <v>F</v>
          </cell>
          <cell r="N18790">
            <v>1</v>
          </cell>
        </row>
        <row r="18791">
          <cell r="G18791" t="str">
            <v>GR-002208</v>
          </cell>
        </row>
        <row r="18791">
          <cell r="I18791" t="str">
            <v>F</v>
          </cell>
          <cell r="J18791">
            <v>7466.34</v>
          </cell>
          <cell r="K18791">
            <v>7914.32</v>
          </cell>
          <cell r="L18791">
            <v>7914.32</v>
          </cell>
          <cell r="M18791" t="str">
            <v>F</v>
          </cell>
          <cell r="N18791">
            <v>1</v>
          </cell>
        </row>
        <row r="18792">
          <cell r="G18792" t="str">
            <v>GR-002192</v>
          </cell>
        </row>
        <row r="18792">
          <cell r="I18792" t="str">
            <v>F</v>
          </cell>
          <cell r="J18792">
            <v>92.23</v>
          </cell>
          <cell r="K18792">
            <v>97.76</v>
          </cell>
          <cell r="L18792">
            <v>97.76</v>
          </cell>
          <cell r="M18792" t="str">
            <v>T</v>
          </cell>
          <cell r="N18792">
            <v>1</v>
          </cell>
        </row>
        <row r="18793">
          <cell r="G18793" t="str">
            <v>GR-002192</v>
          </cell>
        </row>
        <row r="18793">
          <cell r="I18793" t="str">
            <v>F</v>
          </cell>
          <cell r="J18793">
            <v>275.49</v>
          </cell>
          <cell r="K18793">
            <v>292.02</v>
          </cell>
          <cell r="L18793">
            <v>292.02</v>
          </cell>
          <cell r="M18793" t="str">
            <v>T</v>
          </cell>
          <cell r="N18793">
            <v>1</v>
          </cell>
        </row>
        <row r="18794">
          <cell r="G18794" t="str">
            <v>GR-2017/01-0009</v>
          </cell>
        </row>
        <row r="18794">
          <cell r="I18794" t="str">
            <v>F</v>
          </cell>
          <cell r="J18794">
            <v>50221.8</v>
          </cell>
          <cell r="K18794">
            <v>53235.11</v>
          </cell>
          <cell r="L18794">
            <v>53235.11</v>
          </cell>
          <cell r="M18794" t="str">
            <v>F</v>
          </cell>
          <cell r="N18794">
            <v>1</v>
          </cell>
        </row>
        <row r="18795">
          <cell r="G18795" t="str">
            <v>GR-2017/01-0011</v>
          </cell>
        </row>
        <row r="18795">
          <cell r="I18795" t="str">
            <v>F</v>
          </cell>
          <cell r="J18795">
            <v>79667.2</v>
          </cell>
          <cell r="K18795">
            <v>84447.23</v>
          </cell>
          <cell r="L18795">
            <v>84447.23</v>
          </cell>
          <cell r="M18795" t="str">
            <v>F</v>
          </cell>
          <cell r="N18795">
            <v>1</v>
          </cell>
        </row>
        <row r="18796">
          <cell r="G18796" t="str">
            <v>GR-002190</v>
          </cell>
        </row>
        <row r="18796">
          <cell r="I18796" t="str">
            <v>F</v>
          </cell>
          <cell r="J18796">
            <v>50394.61</v>
          </cell>
          <cell r="K18796">
            <v>53418.29</v>
          </cell>
          <cell r="L18796">
            <v>53418.29</v>
          </cell>
          <cell r="M18796" t="str">
            <v>F</v>
          </cell>
          <cell r="N18796">
            <v>1</v>
          </cell>
        </row>
        <row r="18797">
          <cell r="G18797" t="str">
            <v>GR-2017/01-0043</v>
          </cell>
        </row>
        <row r="18797">
          <cell r="I18797" t="str">
            <v>F</v>
          </cell>
          <cell r="J18797">
            <v>3736</v>
          </cell>
          <cell r="K18797">
            <v>3736</v>
          </cell>
          <cell r="L18797">
            <v>11208</v>
          </cell>
          <cell r="M18797" t="str">
            <v>F</v>
          </cell>
          <cell r="N18797">
            <v>3</v>
          </cell>
        </row>
        <row r="18798">
          <cell r="G18798" t="str">
            <v>GR-002192</v>
          </cell>
        </row>
        <row r="18798">
          <cell r="I18798" t="str">
            <v>F</v>
          </cell>
          <cell r="J18798">
            <v>1182.5</v>
          </cell>
          <cell r="K18798">
            <v>1253.45</v>
          </cell>
          <cell r="L18798">
            <v>1253.45</v>
          </cell>
          <cell r="M18798" t="str">
            <v>T</v>
          </cell>
          <cell r="N18798">
            <v>1</v>
          </cell>
        </row>
        <row r="18799">
          <cell r="I18799" t="str">
            <v>T</v>
          </cell>
          <cell r="J18799">
            <v>0</v>
          </cell>
          <cell r="K18799">
            <v>0</v>
          </cell>
          <cell r="L18799">
            <v>0</v>
          </cell>
          <cell r="M18799" t="str">
            <v>F</v>
          </cell>
          <cell r="N18799">
            <v>3</v>
          </cell>
        </row>
        <row r="18800">
          <cell r="I18800" t="str">
            <v>T</v>
          </cell>
          <cell r="J18800">
            <v>0</v>
          </cell>
          <cell r="K18800">
            <v>0</v>
          </cell>
          <cell r="L18800">
            <v>0</v>
          </cell>
          <cell r="M18800" t="str">
            <v>F</v>
          </cell>
          <cell r="N18800">
            <v>3</v>
          </cell>
        </row>
        <row r="18801">
          <cell r="G18801" t="str">
            <v>GR-002189</v>
          </cell>
        </row>
        <row r="18801">
          <cell r="I18801" t="str">
            <v>F</v>
          </cell>
          <cell r="J18801">
            <v>4317.55</v>
          </cell>
          <cell r="K18801">
            <v>4576.6</v>
          </cell>
          <cell r="L18801">
            <v>4576.6</v>
          </cell>
          <cell r="M18801" t="str">
            <v>T</v>
          </cell>
          <cell r="N18801">
            <v>1</v>
          </cell>
        </row>
        <row r="18802">
          <cell r="G18802" t="str">
            <v>GR-002197</v>
          </cell>
        </row>
        <row r="18802">
          <cell r="I18802" t="str">
            <v>F</v>
          </cell>
          <cell r="J18802">
            <v>510</v>
          </cell>
          <cell r="K18802">
            <v>540.6</v>
          </cell>
          <cell r="L18802">
            <v>540.6</v>
          </cell>
          <cell r="M18802" t="str">
            <v>F</v>
          </cell>
          <cell r="N18802">
            <v>1</v>
          </cell>
        </row>
        <row r="18803">
          <cell r="G18803" t="str">
            <v>GR-002184</v>
          </cell>
        </row>
        <row r="18803">
          <cell r="I18803" t="str">
            <v>F</v>
          </cell>
          <cell r="J18803">
            <v>263.45</v>
          </cell>
          <cell r="K18803">
            <v>279.26</v>
          </cell>
          <cell r="L18803">
            <v>279.26</v>
          </cell>
          <cell r="M18803" t="str">
            <v>T</v>
          </cell>
          <cell r="N18803">
            <v>1</v>
          </cell>
        </row>
        <row r="18804">
          <cell r="G18804" t="str">
            <v>GR-002189</v>
          </cell>
        </row>
        <row r="18804">
          <cell r="I18804" t="str">
            <v>F</v>
          </cell>
          <cell r="J18804">
            <v>165.53</v>
          </cell>
          <cell r="K18804">
            <v>175.46</v>
          </cell>
          <cell r="L18804">
            <v>175.46</v>
          </cell>
          <cell r="M18804" t="str">
            <v>T</v>
          </cell>
          <cell r="N18804">
            <v>1</v>
          </cell>
        </row>
        <row r="18805">
          <cell r="I18805" t="str">
            <v>T</v>
          </cell>
          <cell r="J18805">
            <v>1079.43</v>
          </cell>
          <cell r="K18805">
            <v>1144.2</v>
          </cell>
          <cell r="L18805">
            <v>1144.2</v>
          </cell>
          <cell r="M18805" t="str">
            <v>T</v>
          </cell>
          <cell r="N18805">
            <v>1</v>
          </cell>
        </row>
        <row r="18806">
          <cell r="I18806" t="str">
            <v>T</v>
          </cell>
          <cell r="J18806">
            <v>0</v>
          </cell>
          <cell r="K18806">
            <v>0</v>
          </cell>
          <cell r="L18806">
            <v>0</v>
          </cell>
          <cell r="M18806" t="str">
            <v>F</v>
          </cell>
          <cell r="N18806">
            <v>3</v>
          </cell>
        </row>
        <row r="18807">
          <cell r="G18807" t="str">
            <v>GR-002185</v>
          </cell>
        </row>
        <row r="18807">
          <cell r="I18807" t="str">
            <v>F</v>
          </cell>
          <cell r="J18807">
            <v>69.17</v>
          </cell>
          <cell r="K18807">
            <v>73.32</v>
          </cell>
          <cell r="L18807">
            <v>73.32</v>
          </cell>
          <cell r="M18807" t="str">
            <v>T</v>
          </cell>
          <cell r="N18807">
            <v>1</v>
          </cell>
        </row>
        <row r="18808">
          <cell r="G18808" t="str">
            <v>GR-002185</v>
          </cell>
        </row>
        <row r="18808">
          <cell r="I18808" t="str">
            <v>F</v>
          </cell>
          <cell r="J18808">
            <v>23.06</v>
          </cell>
          <cell r="K18808">
            <v>24.44</v>
          </cell>
          <cell r="L18808">
            <v>24.44</v>
          </cell>
          <cell r="M18808" t="str">
            <v>T</v>
          </cell>
          <cell r="N18808">
            <v>1</v>
          </cell>
        </row>
        <row r="18809">
          <cell r="I18809" t="str">
            <v>T</v>
          </cell>
          <cell r="J18809">
            <v>0</v>
          </cell>
          <cell r="K18809">
            <v>0</v>
          </cell>
          <cell r="L18809">
            <v>0</v>
          </cell>
          <cell r="M18809" t="str">
            <v>F</v>
          </cell>
          <cell r="N18809">
            <v>3</v>
          </cell>
        </row>
        <row r="18810">
          <cell r="I18810" t="str">
            <v>T</v>
          </cell>
          <cell r="J18810">
            <v>0</v>
          </cell>
          <cell r="K18810">
            <v>0</v>
          </cell>
          <cell r="L18810">
            <v>0</v>
          </cell>
          <cell r="M18810" t="str">
            <v>F</v>
          </cell>
          <cell r="N18810">
            <v>3</v>
          </cell>
        </row>
        <row r="18811">
          <cell r="G18811" t="str">
            <v>GR-002185</v>
          </cell>
        </row>
        <row r="18811">
          <cell r="I18811" t="str">
            <v>F</v>
          </cell>
          <cell r="J18811">
            <v>65.58</v>
          </cell>
          <cell r="K18811">
            <v>69.51</v>
          </cell>
          <cell r="L18811">
            <v>69.51</v>
          </cell>
          <cell r="M18811" t="str">
            <v>T</v>
          </cell>
          <cell r="N18811">
            <v>1</v>
          </cell>
        </row>
        <row r="18812">
          <cell r="G18812" t="str">
            <v>GR-002182</v>
          </cell>
        </row>
        <row r="18812">
          <cell r="I18812" t="str">
            <v>F</v>
          </cell>
          <cell r="J18812">
            <v>1049.84</v>
          </cell>
          <cell r="K18812">
            <v>1112.83</v>
          </cell>
          <cell r="L18812">
            <v>1112.83</v>
          </cell>
          <cell r="M18812" t="str">
            <v>T</v>
          </cell>
          <cell r="N18812">
            <v>1</v>
          </cell>
        </row>
        <row r="18813">
          <cell r="G18813" t="str">
            <v>GR-002186</v>
          </cell>
        </row>
        <row r="18813">
          <cell r="I18813" t="str">
            <v>F</v>
          </cell>
          <cell r="J18813">
            <v>38597.92</v>
          </cell>
          <cell r="K18813">
            <v>40913.8</v>
          </cell>
          <cell r="L18813">
            <v>40913.8</v>
          </cell>
          <cell r="M18813" t="str">
            <v>F</v>
          </cell>
          <cell r="N18813">
            <v>1</v>
          </cell>
        </row>
        <row r="18814">
          <cell r="I18814" t="str">
            <v>T</v>
          </cell>
          <cell r="J18814">
            <v>0</v>
          </cell>
          <cell r="K18814">
            <v>0</v>
          </cell>
          <cell r="L18814">
            <v>0</v>
          </cell>
          <cell r="M18814" t="str">
            <v>F</v>
          </cell>
          <cell r="N18814">
            <v>3</v>
          </cell>
        </row>
        <row r="18815">
          <cell r="G18815" t="str">
            <v>GR-002180</v>
          </cell>
        </row>
        <row r="18815">
          <cell r="I18815" t="str">
            <v>F</v>
          </cell>
          <cell r="J18815">
            <v>200.32</v>
          </cell>
          <cell r="K18815">
            <v>212.34</v>
          </cell>
          <cell r="L18815">
            <v>212.34</v>
          </cell>
          <cell r="M18815" t="str">
            <v>T</v>
          </cell>
          <cell r="N18815">
            <v>1</v>
          </cell>
        </row>
        <row r="18816">
          <cell r="G18816" t="str">
            <v>GR-002180</v>
          </cell>
        </row>
        <row r="18816">
          <cell r="I18816" t="str">
            <v>F</v>
          </cell>
          <cell r="J18816">
            <v>495.94</v>
          </cell>
          <cell r="K18816">
            <v>525.7</v>
          </cell>
          <cell r="L18816">
            <v>525.7</v>
          </cell>
          <cell r="M18816" t="str">
            <v>T</v>
          </cell>
          <cell r="N18816">
            <v>1</v>
          </cell>
        </row>
        <row r="18817">
          <cell r="I18817" t="str">
            <v>T</v>
          </cell>
          <cell r="J18817">
            <v>0</v>
          </cell>
          <cell r="K18817">
            <v>0</v>
          </cell>
          <cell r="L18817">
            <v>0</v>
          </cell>
          <cell r="M18817" t="str">
            <v>F</v>
          </cell>
          <cell r="N18817">
            <v>3</v>
          </cell>
        </row>
        <row r="18818">
          <cell r="G18818" t="str">
            <v>GR-002174</v>
          </cell>
        </row>
        <row r="18818">
          <cell r="I18818" t="str">
            <v>F</v>
          </cell>
          <cell r="J18818">
            <v>255</v>
          </cell>
          <cell r="K18818">
            <v>270.3</v>
          </cell>
          <cell r="L18818">
            <v>270.3</v>
          </cell>
          <cell r="M18818" t="str">
            <v>F</v>
          </cell>
          <cell r="N18818">
            <v>1</v>
          </cell>
        </row>
        <row r="18819">
          <cell r="G18819" t="str">
            <v>GR-002173</v>
          </cell>
        </row>
        <row r="18819">
          <cell r="I18819" t="str">
            <v>F</v>
          </cell>
          <cell r="J18819">
            <v>10.66</v>
          </cell>
          <cell r="K18819">
            <v>11.3</v>
          </cell>
          <cell r="L18819">
            <v>11.3</v>
          </cell>
          <cell r="M18819" t="str">
            <v>T</v>
          </cell>
          <cell r="N18819">
            <v>1</v>
          </cell>
        </row>
        <row r="18820">
          <cell r="G18820" t="str">
            <v>GR-002181</v>
          </cell>
        </row>
        <row r="18820">
          <cell r="I18820" t="str">
            <v>F</v>
          </cell>
          <cell r="J18820">
            <v>66</v>
          </cell>
          <cell r="K18820">
            <v>69.96</v>
          </cell>
          <cell r="L18820">
            <v>69.96</v>
          </cell>
          <cell r="M18820" t="str">
            <v>F</v>
          </cell>
          <cell r="N18820">
            <v>1</v>
          </cell>
        </row>
        <row r="18821">
          <cell r="G18821" t="str">
            <v>GR-002180</v>
          </cell>
        </row>
        <row r="18821">
          <cell r="I18821" t="str">
            <v>F</v>
          </cell>
          <cell r="J18821">
            <v>2650.85</v>
          </cell>
          <cell r="K18821">
            <v>2809.9</v>
          </cell>
          <cell r="L18821">
            <v>2809.9</v>
          </cell>
          <cell r="M18821" t="str">
            <v>T</v>
          </cell>
          <cell r="N18821">
            <v>1</v>
          </cell>
        </row>
        <row r="18822">
          <cell r="G18822" t="str">
            <v>GR-002173</v>
          </cell>
        </row>
        <row r="18822">
          <cell r="I18822" t="str">
            <v>F</v>
          </cell>
          <cell r="J18822">
            <v>1419.62</v>
          </cell>
          <cell r="K18822">
            <v>1504.8</v>
          </cell>
          <cell r="L18822">
            <v>1504.8</v>
          </cell>
          <cell r="M18822" t="str">
            <v>T</v>
          </cell>
          <cell r="N18822">
            <v>1</v>
          </cell>
        </row>
        <row r="18823">
          <cell r="I18823" t="str">
            <v>T</v>
          </cell>
          <cell r="J18823">
            <v>0</v>
          </cell>
          <cell r="K18823">
            <v>0</v>
          </cell>
          <cell r="L18823">
            <v>0</v>
          </cell>
          <cell r="M18823" t="str">
            <v>F</v>
          </cell>
          <cell r="N18823">
            <v>3</v>
          </cell>
        </row>
        <row r="18824">
          <cell r="G18824" t="str">
            <v>GR-002174</v>
          </cell>
        </row>
        <row r="18824">
          <cell r="I18824" t="str">
            <v>F</v>
          </cell>
          <cell r="J18824">
            <v>220</v>
          </cell>
          <cell r="K18824">
            <v>233.2</v>
          </cell>
          <cell r="L18824">
            <v>233.2</v>
          </cell>
          <cell r="M18824" t="str">
            <v>F</v>
          </cell>
          <cell r="N18824">
            <v>1</v>
          </cell>
        </row>
        <row r="18825">
          <cell r="I18825" t="str">
            <v>T</v>
          </cell>
          <cell r="J18825">
            <v>78.92</v>
          </cell>
          <cell r="K18825">
            <v>83.65</v>
          </cell>
          <cell r="L18825">
            <v>83.65</v>
          </cell>
          <cell r="M18825" t="str">
            <v>T</v>
          </cell>
          <cell r="N18825">
            <v>1</v>
          </cell>
        </row>
        <row r="18826">
          <cell r="G18826" t="str">
            <v>GR-002168</v>
          </cell>
        </row>
        <row r="18826">
          <cell r="I18826" t="str">
            <v>F</v>
          </cell>
          <cell r="J18826">
            <v>535.19</v>
          </cell>
          <cell r="K18826">
            <v>567.3</v>
          </cell>
          <cell r="L18826">
            <v>567.3</v>
          </cell>
          <cell r="M18826" t="str">
            <v>T</v>
          </cell>
          <cell r="N18826">
            <v>1</v>
          </cell>
        </row>
        <row r="18827">
          <cell r="G18827" t="str">
            <v>GR-002172</v>
          </cell>
        </row>
        <row r="18827">
          <cell r="I18827" t="str">
            <v>F</v>
          </cell>
          <cell r="J18827">
            <v>3628.97</v>
          </cell>
          <cell r="K18827">
            <v>3846.71</v>
          </cell>
          <cell r="L18827">
            <v>3846.71</v>
          </cell>
          <cell r="M18827" t="str">
            <v>T</v>
          </cell>
          <cell r="N18827">
            <v>1</v>
          </cell>
        </row>
        <row r="18828">
          <cell r="G18828" t="str">
            <v>GR-002172</v>
          </cell>
        </row>
        <row r="18828">
          <cell r="I18828" t="str">
            <v>F</v>
          </cell>
          <cell r="J18828">
            <v>840.23</v>
          </cell>
          <cell r="K18828">
            <v>890.64</v>
          </cell>
          <cell r="L18828">
            <v>890.64</v>
          </cell>
          <cell r="M18828" t="str">
            <v>T</v>
          </cell>
          <cell r="N18828">
            <v>1</v>
          </cell>
        </row>
        <row r="18829">
          <cell r="G18829" t="str">
            <v>GR-002165</v>
          </cell>
        </row>
        <row r="18829">
          <cell r="I18829" t="str">
            <v>F</v>
          </cell>
          <cell r="J18829">
            <v>232.39</v>
          </cell>
          <cell r="K18829">
            <v>246.33</v>
          </cell>
          <cell r="L18829">
            <v>246.33</v>
          </cell>
          <cell r="M18829" t="str">
            <v>T</v>
          </cell>
          <cell r="N18829">
            <v>1</v>
          </cell>
        </row>
        <row r="18830">
          <cell r="G18830" t="str">
            <v>GR-002164</v>
          </cell>
        </row>
        <row r="18830">
          <cell r="I18830" t="str">
            <v>F</v>
          </cell>
          <cell r="J18830">
            <v>697.5</v>
          </cell>
          <cell r="K18830">
            <v>739.35</v>
          </cell>
          <cell r="L18830">
            <v>739.35</v>
          </cell>
          <cell r="M18830" t="str">
            <v>T</v>
          </cell>
          <cell r="N18830">
            <v>1</v>
          </cell>
        </row>
        <row r="18831">
          <cell r="I18831" t="str">
            <v>T</v>
          </cell>
          <cell r="J18831">
            <v>0</v>
          </cell>
          <cell r="K18831">
            <v>0</v>
          </cell>
          <cell r="L18831">
            <v>0</v>
          </cell>
          <cell r="M18831" t="str">
            <v>F</v>
          </cell>
          <cell r="N18831">
            <v>3</v>
          </cell>
        </row>
        <row r="18832">
          <cell r="I18832" t="str">
            <v>T</v>
          </cell>
          <cell r="J18832">
            <v>0</v>
          </cell>
          <cell r="K18832">
            <v>0</v>
          </cell>
          <cell r="L18832">
            <v>0</v>
          </cell>
          <cell r="M18832" t="str">
            <v>F</v>
          </cell>
          <cell r="N18832">
            <v>3</v>
          </cell>
        </row>
        <row r="18833">
          <cell r="I18833" t="str">
            <v>T</v>
          </cell>
          <cell r="J18833">
            <v>0</v>
          </cell>
          <cell r="K18833">
            <v>0</v>
          </cell>
          <cell r="L18833">
            <v>0</v>
          </cell>
          <cell r="M18833" t="str">
            <v>F</v>
          </cell>
          <cell r="N18833">
            <v>3</v>
          </cell>
        </row>
        <row r="18834">
          <cell r="G18834" t="str">
            <v>GR-002163</v>
          </cell>
        </row>
        <row r="18834">
          <cell r="I18834" t="str">
            <v>F</v>
          </cell>
          <cell r="J18834">
            <v>1879.22</v>
          </cell>
          <cell r="K18834">
            <v>1991.97</v>
          </cell>
          <cell r="L18834">
            <v>1991.97</v>
          </cell>
          <cell r="M18834" t="str">
            <v>T</v>
          </cell>
          <cell r="N18834">
            <v>1</v>
          </cell>
        </row>
        <row r="18835">
          <cell r="I18835" t="str">
            <v>T</v>
          </cell>
          <cell r="J18835">
            <v>0</v>
          </cell>
          <cell r="K18835">
            <v>0</v>
          </cell>
          <cell r="L18835">
            <v>0</v>
          </cell>
          <cell r="M18835" t="str">
            <v>F</v>
          </cell>
          <cell r="N18835">
            <v>3</v>
          </cell>
        </row>
        <row r="18836">
          <cell r="G18836" t="str">
            <v>GR-002162</v>
          </cell>
        </row>
        <row r="18836">
          <cell r="I18836" t="str">
            <v>F</v>
          </cell>
          <cell r="J18836">
            <v>3185.16</v>
          </cell>
          <cell r="K18836">
            <v>3376.27</v>
          </cell>
          <cell r="L18836">
            <v>3376.27</v>
          </cell>
          <cell r="M18836" t="str">
            <v>T</v>
          </cell>
          <cell r="N18836">
            <v>1</v>
          </cell>
        </row>
        <row r="18837">
          <cell r="I18837" t="str">
            <v>T</v>
          </cell>
          <cell r="J18837">
            <v>0</v>
          </cell>
          <cell r="K18837">
            <v>0</v>
          </cell>
          <cell r="L18837">
            <v>0</v>
          </cell>
          <cell r="M18837" t="str">
            <v>F</v>
          </cell>
          <cell r="N18837">
            <v>3</v>
          </cell>
        </row>
        <row r="18838">
          <cell r="I18838" t="str">
            <v>T</v>
          </cell>
          <cell r="J18838">
            <v>0</v>
          </cell>
          <cell r="K18838">
            <v>0</v>
          </cell>
          <cell r="L18838">
            <v>0</v>
          </cell>
          <cell r="M18838" t="str">
            <v>F</v>
          </cell>
          <cell r="N18838">
            <v>3</v>
          </cell>
        </row>
        <row r="18839">
          <cell r="I18839" t="str">
            <v>T</v>
          </cell>
          <cell r="J18839">
            <v>16</v>
          </cell>
          <cell r="K18839">
            <v>16.96</v>
          </cell>
          <cell r="L18839">
            <v>16.96</v>
          </cell>
          <cell r="M18839" t="str">
            <v>F</v>
          </cell>
          <cell r="N18839">
            <v>1</v>
          </cell>
        </row>
        <row r="18840">
          <cell r="G18840" t="str">
            <v>GR-002178</v>
          </cell>
        </row>
        <row r="18840">
          <cell r="I18840" t="str">
            <v>F</v>
          </cell>
          <cell r="J18840">
            <v>47.25</v>
          </cell>
          <cell r="K18840">
            <v>50.09</v>
          </cell>
          <cell r="L18840">
            <v>50.09</v>
          </cell>
          <cell r="M18840" t="str">
            <v>F</v>
          </cell>
          <cell r="N18840">
            <v>1</v>
          </cell>
        </row>
        <row r="18841">
          <cell r="I18841" t="str">
            <v>T</v>
          </cell>
          <cell r="J18841">
            <v>0</v>
          </cell>
          <cell r="K18841">
            <v>0</v>
          </cell>
          <cell r="L18841">
            <v>0</v>
          </cell>
          <cell r="M18841" t="str">
            <v>F</v>
          </cell>
          <cell r="N18841">
            <v>3</v>
          </cell>
        </row>
        <row r="18842">
          <cell r="I18842" t="str">
            <v>T</v>
          </cell>
          <cell r="J18842">
            <v>0</v>
          </cell>
          <cell r="K18842">
            <v>0</v>
          </cell>
          <cell r="L18842">
            <v>0</v>
          </cell>
          <cell r="M18842" t="str">
            <v>F</v>
          </cell>
          <cell r="N18842">
            <v>3</v>
          </cell>
        </row>
        <row r="18843">
          <cell r="G18843" t="str">
            <v>GR-002166</v>
          </cell>
        </row>
        <row r="18843">
          <cell r="I18843" t="str">
            <v>F</v>
          </cell>
          <cell r="J18843">
            <v>527.5</v>
          </cell>
          <cell r="K18843">
            <v>559.15</v>
          </cell>
          <cell r="L18843">
            <v>559.15</v>
          </cell>
          <cell r="M18843" t="str">
            <v>T</v>
          </cell>
          <cell r="N18843">
            <v>1</v>
          </cell>
        </row>
        <row r="18844">
          <cell r="I18844" t="str">
            <v>T</v>
          </cell>
          <cell r="J18844">
            <v>0</v>
          </cell>
          <cell r="K18844">
            <v>0</v>
          </cell>
          <cell r="L18844">
            <v>0</v>
          </cell>
          <cell r="M18844" t="str">
            <v>F</v>
          </cell>
          <cell r="N18844">
            <v>3</v>
          </cell>
        </row>
        <row r="18845">
          <cell r="I18845" t="str">
            <v>T</v>
          </cell>
          <cell r="J18845">
            <v>0</v>
          </cell>
          <cell r="K18845">
            <v>0</v>
          </cell>
          <cell r="L18845">
            <v>0</v>
          </cell>
          <cell r="M18845" t="str">
            <v>F</v>
          </cell>
          <cell r="N18845">
            <v>3</v>
          </cell>
        </row>
        <row r="18846">
          <cell r="G18846" t="str">
            <v>GR-2017/02-0028, GR-2017/02-0037, GR-2017/02-0036, GR-2017/01-0031</v>
          </cell>
        </row>
        <row r="18846">
          <cell r="I18846" t="str">
            <v>F</v>
          </cell>
          <cell r="J18846">
            <v>2333.34</v>
          </cell>
          <cell r="K18846">
            <v>2333.34</v>
          </cell>
          <cell r="L18846">
            <v>7000.02</v>
          </cell>
          <cell r="M18846" t="str">
            <v>F</v>
          </cell>
          <cell r="N18846">
            <v>3</v>
          </cell>
        </row>
        <row r="18847">
          <cell r="I18847" t="str">
            <v>T</v>
          </cell>
          <cell r="J18847">
            <v>0</v>
          </cell>
          <cell r="K18847">
            <v>0</v>
          </cell>
          <cell r="L18847">
            <v>0</v>
          </cell>
          <cell r="M18847" t="str">
            <v>F</v>
          </cell>
          <cell r="N18847">
            <v>3</v>
          </cell>
        </row>
        <row r="18848">
          <cell r="G18848" t="str">
            <v>GR-002158</v>
          </cell>
        </row>
        <row r="18848">
          <cell r="I18848" t="str">
            <v>F</v>
          </cell>
          <cell r="J18848">
            <v>16.89</v>
          </cell>
          <cell r="K18848">
            <v>17.9</v>
          </cell>
          <cell r="L18848">
            <v>17.9</v>
          </cell>
          <cell r="M18848" t="str">
            <v>T</v>
          </cell>
          <cell r="N18848">
            <v>1</v>
          </cell>
        </row>
        <row r="18849">
          <cell r="G18849" t="str">
            <v>GR-002194</v>
          </cell>
        </row>
        <row r="18849">
          <cell r="I18849" t="str">
            <v>F</v>
          </cell>
          <cell r="J18849">
            <v>1650</v>
          </cell>
          <cell r="K18849">
            <v>1749</v>
          </cell>
          <cell r="L18849">
            <v>1749</v>
          </cell>
          <cell r="M18849" t="str">
            <v>F</v>
          </cell>
          <cell r="N18849">
            <v>1</v>
          </cell>
        </row>
        <row r="18850">
          <cell r="G18850" t="str">
            <v>GR-002149</v>
          </cell>
        </row>
        <row r="18850">
          <cell r="I18850" t="str">
            <v>F</v>
          </cell>
          <cell r="J18850">
            <v>765.9</v>
          </cell>
          <cell r="K18850">
            <v>811.85</v>
          </cell>
          <cell r="L18850">
            <v>811.85</v>
          </cell>
          <cell r="M18850" t="str">
            <v>F</v>
          </cell>
          <cell r="N18850">
            <v>1</v>
          </cell>
        </row>
        <row r="18851">
          <cell r="I18851" t="str">
            <v>T</v>
          </cell>
          <cell r="J18851">
            <v>0</v>
          </cell>
          <cell r="K18851">
            <v>0</v>
          </cell>
          <cell r="L18851">
            <v>0</v>
          </cell>
          <cell r="M18851" t="str">
            <v>F</v>
          </cell>
          <cell r="N18851">
            <v>3</v>
          </cell>
        </row>
        <row r="18852">
          <cell r="I18852" t="str">
            <v>T</v>
          </cell>
          <cell r="J18852">
            <v>0</v>
          </cell>
          <cell r="K18852">
            <v>0</v>
          </cell>
          <cell r="L18852">
            <v>0</v>
          </cell>
          <cell r="M18852" t="str">
            <v>F</v>
          </cell>
          <cell r="N18852">
            <v>3</v>
          </cell>
        </row>
        <row r="18853">
          <cell r="G18853" t="str">
            <v>GR-002146</v>
          </cell>
        </row>
        <row r="18853">
          <cell r="I18853" t="str">
            <v>F</v>
          </cell>
          <cell r="J18853">
            <v>279</v>
          </cell>
          <cell r="K18853">
            <v>295.74</v>
          </cell>
          <cell r="L18853">
            <v>295.74</v>
          </cell>
          <cell r="M18853" t="str">
            <v>F</v>
          </cell>
          <cell r="N18853">
            <v>1</v>
          </cell>
        </row>
        <row r="18854">
          <cell r="I18854" t="str">
            <v>T</v>
          </cell>
          <cell r="J18854">
            <v>0</v>
          </cell>
          <cell r="K18854">
            <v>0</v>
          </cell>
          <cell r="L18854">
            <v>0</v>
          </cell>
          <cell r="M18854" t="str">
            <v>F</v>
          </cell>
          <cell r="N18854">
            <v>3</v>
          </cell>
        </row>
        <row r="18855">
          <cell r="I18855" t="str">
            <v>T</v>
          </cell>
          <cell r="J18855">
            <v>0</v>
          </cell>
          <cell r="K18855">
            <v>0</v>
          </cell>
          <cell r="L18855">
            <v>0</v>
          </cell>
          <cell r="M18855" t="str">
            <v>F</v>
          </cell>
          <cell r="N18855">
            <v>3</v>
          </cell>
        </row>
        <row r="18856">
          <cell r="G18856" t="str">
            <v>GR-002145</v>
          </cell>
        </row>
        <row r="18856">
          <cell r="I18856" t="str">
            <v>F</v>
          </cell>
          <cell r="J18856">
            <v>443.85</v>
          </cell>
          <cell r="K18856">
            <v>470.48</v>
          </cell>
          <cell r="L18856">
            <v>470.48</v>
          </cell>
          <cell r="M18856" t="str">
            <v>T</v>
          </cell>
          <cell r="N18856">
            <v>1</v>
          </cell>
        </row>
        <row r="18857">
          <cell r="G18857" t="str">
            <v>GR-002145</v>
          </cell>
        </row>
        <row r="18857">
          <cell r="I18857" t="str">
            <v>F</v>
          </cell>
          <cell r="J18857">
            <v>37.7</v>
          </cell>
          <cell r="K18857">
            <v>39.96</v>
          </cell>
          <cell r="L18857">
            <v>39.96</v>
          </cell>
          <cell r="M18857" t="str">
            <v>T</v>
          </cell>
          <cell r="N18857">
            <v>1</v>
          </cell>
        </row>
        <row r="18858">
          <cell r="G18858" t="str">
            <v>GR-002198</v>
          </cell>
        </row>
        <row r="18858">
          <cell r="I18858" t="str">
            <v>F</v>
          </cell>
          <cell r="J18858">
            <v>405</v>
          </cell>
          <cell r="K18858">
            <v>429.3</v>
          </cell>
          <cell r="L18858">
            <v>429.3</v>
          </cell>
          <cell r="M18858" t="str">
            <v>F</v>
          </cell>
          <cell r="N18858">
            <v>1</v>
          </cell>
        </row>
        <row r="18859">
          <cell r="I18859" t="str">
            <v>T</v>
          </cell>
          <cell r="J18859">
            <v>0</v>
          </cell>
          <cell r="K18859">
            <v>0</v>
          </cell>
          <cell r="L18859">
            <v>0</v>
          </cell>
          <cell r="M18859" t="str">
            <v>F</v>
          </cell>
          <cell r="N18859">
            <v>3</v>
          </cell>
        </row>
        <row r="18860">
          <cell r="G18860" t="str">
            <v>GR-002145</v>
          </cell>
        </row>
        <row r="18860">
          <cell r="I18860" t="str">
            <v>F</v>
          </cell>
          <cell r="J18860">
            <v>32</v>
          </cell>
          <cell r="K18860">
            <v>33.92</v>
          </cell>
          <cell r="L18860">
            <v>33.92</v>
          </cell>
          <cell r="M18860" t="str">
            <v>T</v>
          </cell>
          <cell r="N18860">
            <v>1</v>
          </cell>
        </row>
        <row r="18861">
          <cell r="I18861" t="str">
            <v>T</v>
          </cell>
          <cell r="J18861">
            <v>0</v>
          </cell>
          <cell r="K18861">
            <v>0</v>
          </cell>
          <cell r="L18861">
            <v>0</v>
          </cell>
          <cell r="M18861" t="str">
            <v>F</v>
          </cell>
          <cell r="N18861">
            <v>3</v>
          </cell>
        </row>
        <row r="18862">
          <cell r="G18862" t="str">
            <v>GR-002145</v>
          </cell>
        </row>
        <row r="18862">
          <cell r="I18862" t="str">
            <v>F</v>
          </cell>
          <cell r="J18862">
            <v>903.08</v>
          </cell>
          <cell r="K18862">
            <v>957.27</v>
          </cell>
          <cell r="L18862">
            <v>957.27</v>
          </cell>
          <cell r="M18862" t="str">
            <v>T</v>
          </cell>
          <cell r="N18862">
            <v>1</v>
          </cell>
        </row>
        <row r="18863">
          <cell r="G18863" t="str">
            <v>GR-002145</v>
          </cell>
        </row>
        <row r="18863">
          <cell r="I18863" t="str">
            <v>F</v>
          </cell>
          <cell r="J18863">
            <v>4714.06</v>
          </cell>
          <cell r="K18863">
            <v>4996.9</v>
          </cell>
          <cell r="L18863">
            <v>4996.9</v>
          </cell>
          <cell r="M18863" t="str">
            <v>T</v>
          </cell>
          <cell r="N18863">
            <v>1</v>
          </cell>
        </row>
        <row r="18864">
          <cell r="G18864" t="str">
            <v>GR-002141</v>
          </cell>
        </row>
        <row r="18864">
          <cell r="I18864" t="str">
            <v>F</v>
          </cell>
          <cell r="J18864">
            <v>127.78</v>
          </cell>
          <cell r="K18864">
            <v>135.45</v>
          </cell>
          <cell r="L18864">
            <v>135.45</v>
          </cell>
          <cell r="M18864" t="str">
            <v>T</v>
          </cell>
          <cell r="N18864">
            <v>1</v>
          </cell>
        </row>
        <row r="18865">
          <cell r="I18865" t="str">
            <v>T</v>
          </cell>
          <cell r="J18865">
            <v>0</v>
          </cell>
          <cell r="K18865">
            <v>0</v>
          </cell>
          <cell r="L18865">
            <v>0</v>
          </cell>
          <cell r="M18865" t="str">
            <v>F</v>
          </cell>
          <cell r="N18865">
            <v>1</v>
          </cell>
        </row>
        <row r="18866">
          <cell r="G18866" t="str">
            <v>XP-000024</v>
          </cell>
        </row>
        <row r="18866">
          <cell r="I18866" t="str">
            <v>F</v>
          </cell>
          <cell r="J18866">
            <v>0</v>
          </cell>
          <cell r="K18866">
            <v>0</v>
          </cell>
          <cell r="L18866">
            <v>0</v>
          </cell>
          <cell r="M18866" t="str">
            <v>F</v>
          </cell>
          <cell r="N18866">
            <v>3</v>
          </cell>
        </row>
        <row r="18867">
          <cell r="I18867" t="str">
            <v>T</v>
          </cell>
          <cell r="J18867">
            <v>0</v>
          </cell>
          <cell r="K18867">
            <v>0</v>
          </cell>
          <cell r="L18867">
            <v>0</v>
          </cell>
          <cell r="M18867" t="str">
            <v>F</v>
          </cell>
          <cell r="N18867">
            <v>3</v>
          </cell>
        </row>
        <row r="18868">
          <cell r="I18868" t="str">
            <v>T</v>
          </cell>
          <cell r="J18868">
            <v>0</v>
          </cell>
          <cell r="K18868">
            <v>0</v>
          </cell>
          <cell r="L18868">
            <v>0</v>
          </cell>
          <cell r="M18868" t="str">
            <v>F</v>
          </cell>
          <cell r="N18868">
            <v>3</v>
          </cell>
        </row>
        <row r="18869">
          <cell r="G18869" t="str">
            <v>GR-002145</v>
          </cell>
        </row>
        <row r="18869">
          <cell r="I18869" t="str">
            <v>F</v>
          </cell>
          <cell r="J18869">
            <v>397.25</v>
          </cell>
          <cell r="K18869">
            <v>421.09</v>
          </cell>
          <cell r="L18869">
            <v>421.09</v>
          </cell>
          <cell r="M18869" t="str">
            <v>T</v>
          </cell>
          <cell r="N18869">
            <v>1</v>
          </cell>
        </row>
        <row r="18870">
          <cell r="G18870" t="str">
            <v>GR-002140</v>
          </cell>
        </row>
        <row r="18870">
          <cell r="I18870" t="str">
            <v>F</v>
          </cell>
          <cell r="J18870">
            <v>2135.92</v>
          </cell>
          <cell r="K18870">
            <v>2264.08</v>
          </cell>
          <cell r="L18870">
            <v>2264.08</v>
          </cell>
          <cell r="M18870" t="str">
            <v>T</v>
          </cell>
          <cell r="N18870">
            <v>1</v>
          </cell>
        </row>
        <row r="18871">
          <cell r="F18871" t="str">
            <v>BY AIR</v>
          </cell>
        </row>
        <row r="18871">
          <cell r="I18871" t="str">
            <v>T</v>
          </cell>
          <cell r="J18871">
            <v>0</v>
          </cell>
          <cell r="K18871">
            <v>0</v>
          </cell>
          <cell r="L18871">
            <v>0</v>
          </cell>
          <cell r="M18871" t="str">
            <v>F</v>
          </cell>
          <cell r="N18871">
            <v>3</v>
          </cell>
        </row>
        <row r="18872">
          <cell r="G18872" t="str">
            <v>GR-002145</v>
          </cell>
        </row>
        <row r="18872">
          <cell r="I18872" t="str">
            <v>F</v>
          </cell>
          <cell r="J18872">
            <v>15.65</v>
          </cell>
          <cell r="K18872">
            <v>16.59</v>
          </cell>
          <cell r="L18872">
            <v>16.59</v>
          </cell>
          <cell r="M18872" t="str">
            <v>T</v>
          </cell>
          <cell r="N18872">
            <v>1</v>
          </cell>
        </row>
        <row r="18873">
          <cell r="G18873" t="str">
            <v>GR-002145</v>
          </cell>
        </row>
        <row r="18873">
          <cell r="I18873" t="str">
            <v>F</v>
          </cell>
          <cell r="J18873">
            <v>437.45</v>
          </cell>
          <cell r="K18873">
            <v>463.7</v>
          </cell>
          <cell r="L18873">
            <v>463.7</v>
          </cell>
          <cell r="M18873" t="str">
            <v>T</v>
          </cell>
          <cell r="N18873">
            <v>1</v>
          </cell>
        </row>
        <row r="18874">
          <cell r="G18874" t="str">
            <v>GR-002145</v>
          </cell>
        </row>
        <row r="18874">
          <cell r="I18874" t="str">
            <v>F</v>
          </cell>
          <cell r="J18874">
            <v>39.12</v>
          </cell>
          <cell r="K18874">
            <v>41.47</v>
          </cell>
          <cell r="L18874">
            <v>41.47</v>
          </cell>
          <cell r="M18874" t="str">
            <v>T</v>
          </cell>
          <cell r="N18874">
            <v>1</v>
          </cell>
        </row>
        <row r="18875">
          <cell r="G18875" t="str">
            <v>GR-002129</v>
          </cell>
        </row>
        <row r="18875">
          <cell r="I18875" t="str">
            <v>F</v>
          </cell>
          <cell r="J18875">
            <v>849.8</v>
          </cell>
          <cell r="K18875">
            <v>900.79</v>
          </cell>
          <cell r="L18875">
            <v>900.79</v>
          </cell>
          <cell r="M18875" t="str">
            <v>T</v>
          </cell>
          <cell r="N18875">
            <v>1</v>
          </cell>
        </row>
        <row r="18876">
          <cell r="G18876" t="str">
            <v>GR-2017/02-0028, GR-2017/01-0043, GR-2017/01-0039, GR-2017/02-0021</v>
          </cell>
        </row>
        <row r="18876">
          <cell r="I18876" t="str">
            <v>F</v>
          </cell>
          <cell r="J18876">
            <v>54698.53</v>
          </cell>
          <cell r="K18876">
            <v>54698.53</v>
          </cell>
          <cell r="L18876">
            <v>164095.59</v>
          </cell>
          <cell r="M18876" t="str">
            <v>F</v>
          </cell>
          <cell r="N18876">
            <v>3</v>
          </cell>
        </row>
        <row r="18877">
          <cell r="G18877" t="str">
            <v>GR-002142</v>
          </cell>
        </row>
        <row r="18877">
          <cell r="I18877" t="str">
            <v>F</v>
          </cell>
          <cell r="J18877">
            <v>42023.8</v>
          </cell>
          <cell r="K18877">
            <v>44545.23</v>
          </cell>
          <cell r="L18877">
            <v>44545.23</v>
          </cell>
          <cell r="M18877" t="str">
            <v>F</v>
          </cell>
          <cell r="N18877">
            <v>1</v>
          </cell>
        </row>
        <row r="18878">
          <cell r="G18878" t="str">
            <v>GR-002143</v>
          </cell>
        </row>
        <row r="18878">
          <cell r="I18878" t="str">
            <v>F</v>
          </cell>
          <cell r="J18878">
            <v>44072.51</v>
          </cell>
          <cell r="K18878">
            <v>46716.86</v>
          </cell>
          <cell r="L18878">
            <v>46716.86</v>
          </cell>
          <cell r="M18878" t="str">
            <v>F</v>
          </cell>
          <cell r="N18878">
            <v>1</v>
          </cell>
        </row>
        <row r="18879">
          <cell r="G18879" t="str">
            <v>GR-002128</v>
          </cell>
        </row>
        <row r="18879">
          <cell r="I18879" t="str">
            <v>F</v>
          </cell>
          <cell r="J18879">
            <v>825.09</v>
          </cell>
          <cell r="K18879">
            <v>874.6</v>
          </cell>
          <cell r="L18879">
            <v>874.6</v>
          </cell>
          <cell r="M18879" t="str">
            <v>T</v>
          </cell>
          <cell r="N18879">
            <v>1</v>
          </cell>
        </row>
        <row r="18880">
          <cell r="G18880" t="str">
            <v>GR-002128</v>
          </cell>
        </row>
        <row r="18880">
          <cell r="I18880" t="str">
            <v>F</v>
          </cell>
          <cell r="J18880">
            <v>354.75</v>
          </cell>
          <cell r="K18880">
            <v>376.04</v>
          </cell>
          <cell r="L18880">
            <v>376.04</v>
          </cell>
          <cell r="M18880" t="str">
            <v>T</v>
          </cell>
          <cell r="N18880">
            <v>1</v>
          </cell>
        </row>
        <row r="18881">
          <cell r="G18881" t="str">
            <v>GR-002130</v>
          </cell>
        </row>
        <row r="18881">
          <cell r="I18881" t="str">
            <v>F</v>
          </cell>
          <cell r="J18881">
            <v>210.4</v>
          </cell>
          <cell r="K18881">
            <v>223.02</v>
          </cell>
          <cell r="L18881">
            <v>223.02</v>
          </cell>
          <cell r="M18881" t="str">
            <v>T</v>
          </cell>
          <cell r="N18881">
            <v>1</v>
          </cell>
        </row>
        <row r="18882">
          <cell r="G18882" t="str">
            <v>GR-002130</v>
          </cell>
        </row>
        <row r="18882">
          <cell r="I18882" t="str">
            <v>F</v>
          </cell>
          <cell r="J18882">
            <v>9429.86</v>
          </cell>
          <cell r="K18882">
            <v>9995.65</v>
          </cell>
          <cell r="L18882">
            <v>9995.65</v>
          </cell>
          <cell r="M18882" t="str">
            <v>T</v>
          </cell>
          <cell r="N18882">
            <v>1</v>
          </cell>
        </row>
        <row r="18883">
          <cell r="G18883" t="str">
            <v>GR-002127</v>
          </cell>
        </row>
        <row r="18883">
          <cell r="I18883" t="str">
            <v>F</v>
          </cell>
          <cell r="J18883">
            <v>1012.48</v>
          </cell>
          <cell r="K18883">
            <v>1073.23</v>
          </cell>
          <cell r="L18883">
            <v>1073.23</v>
          </cell>
          <cell r="M18883" t="str">
            <v>T</v>
          </cell>
          <cell r="N18883">
            <v>1</v>
          </cell>
        </row>
        <row r="18884">
          <cell r="G18884" t="str">
            <v>GR-002130</v>
          </cell>
        </row>
        <row r="18884">
          <cell r="I18884" t="str">
            <v>F</v>
          </cell>
          <cell r="J18884">
            <v>455.84</v>
          </cell>
          <cell r="K18884">
            <v>483.19</v>
          </cell>
          <cell r="L18884">
            <v>483.19</v>
          </cell>
          <cell r="M18884" t="str">
            <v>T</v>
          </cell>
          <cell r="N18884">
            <v>1</v>
          </cell>
        </row>
        <row r="18885">
          <cell r="G18885" t="str">
            <v>GR-002131</v>
          </cell>
        </row>
        <row r="18885">
          <cell r="I18885" t="str">
            <v>F</v>
          </cell>
          <cell r="J18885">
            <v>1456.6</v>
          </cell>
          <cell r="K18885">
            <v>1544</v>
          </cell>
          <cell r="L18885">
            <v>1544</v>
          </cell>
          <cell r="M18885" t="str">
            <v>T</v>
          </cell>
          <cell r="N18885">
            <v>1</v>
          </cell>
        </row>
        <row r="18886">
          <cell r="G18886" t="str">
            <v>GR-002126</v>
          </cell>
        </row>
        <row r="18886">
          <cell r="I18886" t="str">
            <v>F</v>
          </cell>
          <cell r="J18886">
            <v>810.91</v>
          </cell>
          <cell r="K18886">
            <v>859.56</v>
          </cell>
          <cell r="L18886">
            <v>859.56</v>
          </cell>
          <cell r="M18886" t="str">
            <v>T</v>
          </cell>
          <cell r="N18886">
            <v>1</v>
          </cell>
        </row>
        <row r="18887">
          <cell r="G18887" t="str">
            <v>GR-002152</v>
          </cell>
        </row>
        <row r="18887">
          <cell r="I18887" t="str">
            <v>F</v>
          </cell>
          <cell r="J18887">
            <v>265.65</v>
          </cell>
          <cell r="K18887">
            <v>281.59</v>
          </cell>
          <cell r="L18887">
            <v>281.59</v>
          </cell>
          <cell r="M18887" t="str">
            <v>F</v>
          </cell>
          <cell r="N18887">
            <v>1</v>
          </cell>
        </row>
        <row r="18888">
          <cell r="G18888" t="str">
            <v>GR-2017/05-0052, GR-2017/09-0039, GR-2017/05-0070, XP-000027</v>
          </cell>
        </row>
        <row r="18888">
          <cell r="I18888" t="str">
            <v>F</v>
          </cell>
          <cell r="J18888">
            <v>9375.73</v>
          </cell>
          <cell r="K18888">
            <v>9375.73</v>
          </cell>
          <cell r="L18888">
            <v>28127.19</v>
          </cell>
          <cell r="M18888" t="str">
            <v>F</v>
          </cell>
          <cell r="N18888">
            <v>3</v>
          </cell>
        </row>
        <row r="18889">
          <cell r="G18889" t="str">
            <v>GR-2017/05-0003, GR-2017/05-0002, GR-2017/01-0031</v>
          </cell>
        </row>
        <row r="18889">
          <cell r="I18889" t="str">
            <v>F</v>
          </cell>
          <cell r="J18889">
            <v>550</v>
          </cell>
          <cell r="K18889">
            <v>550</v>
          </cell>
          <cell r="L18889">
            <v>1650</v>
          </cell>
          <cell r="M18889" t="str">
            <v>F</v>
          </cell>
          <cell r="N18889">
            <v>3</v>
          </cell>
        </row>
        <row r="18890">
          <cell r="G18890" t="str">
            <v>GR-002119</v>
          </cell>
        </row>
        <row r="18890">
          <cell r="I18890" t="str">
            <v>F</v>
          </cell>
          <cell r="J18890">
            <v>336.44</v>
          </cell>
          <cell r="K18890">
            <v>356.63</v>
          </cell>
          <cell r="L18890">
            <v>356.63</v>
          </cell>
          <cell r="M18890" t="str">
            <v>T</v>
          </cell>
          <cell r="N18890">
            <v>1</v>
          </cell>
        </row>
        <row r="18891">
          <cell r="G18891" t="str">
            <v>GR-002120</v>
          </cell>
        </row>
        <row r="18891">
          <cell r="I18891" t="str">
            <v>F</v>
          </cell>
          <cell r="J18891">
            <v>212.33</v>
          </cell>
          <cell r="K18891">
            <v>225.07</v>
          </cell>
          <cell r="L18891">
            <v>225.07</v>
          </cell>
          <cell r="M18891" t="str">
            <v>T</v>
          </cell>
          <cell r="N18891">
            <v>1</v>
          </cell>
        </row>
        <row r="18892">
          <cell r="G18892" t="str">
            <v>GR-002126</v>
          </cell>
        </row>
        <row r="18892">
          <cell r="I18892" t="str">
            <v>F</v>
          </cell>
          <cell r="J18892">
            <v>15.08</v>
          </cell>
          <cell r="K18892">
            <v>15.98</v>
          </cell>
          <cell r="L18892">
            <v>15.98</v>
          </cell>
          <cell r="M18892" t="str">
            <v>T</v>
          </cell>
          <cell r="N18892">
            <v>1</v>
          </cell>
        </row>
        <row r="18893">
          <cell r="I18893" t="str">
            <v>T</v>
          </cell>
          <cell r="J18893">
            <v>0</v>
          </cell>
          <cell r="K18893">
            <v>0</v>
          </cell>
          <cell r="L18893">
            <v>0</v>
          </cell>
          <cell r="M18893" t="str">
            <v>T</v>
          </cell>
          <cell r="N18893">
            <v>1</v>
          </cell>
        </row>
        <row r="18894">
          <cell r="G18894" t="str">
            <v>GR-002115</v>
          </cell>
        </row>
        <row r="18894">
          <cell r="I18894" t="str">
            <v>F</v>
          </cell>
          <cell r="J18894">
            <v>1272.88</v>
          </cell>
          <cell r="K18894">
            <v>1349.25</v>
          </cell>
          <cell r="L18894">
            <v>1349.25</v>
          </cell>
          <cell r="M18894" t="str">
            <v>T</v>
          </cell>
          <cell r="N18894">
            <v>1</v>
          </cell>
        </row>
        <row r="18895">
          <cell r="G18895" t="str">
            <v>GR-002121</v>
          </cell>
        </row>
        <row r="18895">
          <cell r="I18895" t="str">
            <v>F</v>
          </cell>
          <cell r="J18895">
            <v>181.37</v>
          </cell>
          <cell r="K18895">
            <v>192.25</v>
          </cell>
          <cell r="L18895">
            <v>192.25</v>
          </cell>
          <cell r="M18895" t="str">
            <v>T</v>
          </cell>
          <cell r="N18895">
            <v>1</v>
          </cell>
        </row>
        <row r="18896">
          <cell r="G18896" t="str">
            <v>GR-2017/03-0003</v>
          </cell>
        </row>
        <row r="18896">
          <cell r="I18896" t="str">
            <v>F</v>
          </cell>
          <cell r="J18896">
            <v>450.21</v>
          </cell>
          <cell r="K18896">
            <v>450.21</v>
          </cell>
          <cell r="L18896">
            <v>1350.63</v>
          </cell>
          <cell r="M18896" t="str">
            <v>F</v>
          </cell>
          <cell r="N18896">
            <v>3</v>
          </cell>
        </row>
        <row r="18897">
          <cell r="G18897" t="str">
            <v>GR-2017/04-0036, GR-2017/04-0054, GR-2017/05-0097, GR-2017/03-0047, GR-2017/05-0085</v>
          </cell>
        </row>
        <row r="18897">
          <cell r="I18897" t="str">
            <v>F</v>
          </cell>
          <cell r="J18897">
            <v>15210</v>
          </cell>
          <cell r="K18897">
            <v>16122.6</v>
          </cell>
          <cell r="L18897">
            <v>16122.6</v>
          </cell>
          <cell r="M18897" t="str">
            <v>F</v>
          </cell>
          <cell r="N18897">
            <v>1</v>
          </cell>
        </row>
        <row r="18898">
          <cell r="G18898" t="str">
            <v>GR-2017/03-0047, GR-2017/05-0085, GR-2017/04-0035, GR-2017/04-0054</v>
          </cell>
        </row>
        <row r="18898">
          <cell r="I18898" t="str">
            <v>F</v>
          </cell>
          <cell r="J18898">
            <v>13923.75</v>
          </cell>
          <cell r="K18898">
            <v>14759.18</v>
          </cell>
          <cell r="L18898">
            <v>14759.18</v>
          </cell>
          <cell r="M18898" t="str">
            <v>F</v>
          </cell>
          <cell r="N18898">
            <v>1</v>
          </cell>
        </row>
        <row r="18899">
          <cell r="G18899" t="str">
            <v>GR-2017/02-0047, GR-2017/01-0026, GR-2017/04-0034, GR-2017/02-0020</v>
          </cell>
        </row>
        <row r="18899">
          <cell r="I18899" t="str">
            <v>F</v>
          </cell>
          <cell r="J18899">
            <v>19427.1</v>
          </cell>
          <cell r="K18899">
            <v>20592.73</v>
          </cell>
          <cell r="L18899">
            <v>20592.73</v>
          </cell>
          <cell r="M18899" t="str">
            <v>F</v>
          </cell>
          <cell r="N18899">
            <v>1</v>
          </cell>
        </row>
        <row r="18900">
          <cell r="G18900" t="str">
            <v>GR-2017/02-0016, GR-2017/08-0040</v>
          </cell>
        </row>
        <row r="18900">
          <cell r="I18900" t="str">
            <v>F</v>
          </cell>
          <cell r="J18900">
            <v>3000</v>
          </cell>
          <cell r="K18900">
            <v>3000</v>
          </cell>
          <cell r="L18900">
            <v>9000</v>
          </cell>
          <cell r="M18900" t="str">
            <v>F</v>
          </cell>
          <cell r="N18900">
            <v>3</v>
          </cell>
        </row>
        <row r="18901">
          <cell r="G18901" t="str">
            <v>GR-002121</v>
          </cell>
        </row>
        <row r="18901">
          <cell r="I18901" t="str">
            <v>F</v>
          </cell>
          <cell r="J18901">
            <v>923.02</v>
          </cell>
          <cell r="K18901">
            <v>978.4</v>
          </cell>
          <cell r="L18901">
            <v>978.4</v>
          </cell>
          <cell r="M18901" t="str">
            <v>T</v>
          </cell>
          <cell r="N18901">
            <v>1</v>
          </cell>
        </row>
        <row r="18902">
          <cell r="G18902" t="str">
            <v>GR-002121</v>
          </cell>
        </row>
        <row r="18902">
          <cell r="I18902" t="str">
            <v>F</v>
          </cell>
          <cell r="J18902">
            <v>2753.32</v>
          </cell>
          <cell r="K18902">
            <v>2918.52</v>
          </cell>
          <cell r="L18902">
            <v>2918.52</v>
          </cell>
          <cell r="M18902" t="str">
            <v>T</v>
          </cell>
          <cell r="N18902">
            <v>1</v>
          </cell>
        </row>
        <row r="18903">
          <cell r="G18903" t="str">
            <v>GR-002114</v>
          </cell>
        </row>
        <row r="18903">
          <cell r="I18903" t="str">
            <v>F</v>
          </cell>
          <cell r="J18903">
            <v>22.75</v>
          </cell>
          <cell r="K18903">
            <v>24.12</v>
          </cell>
          <cell r="L18903">
            <v>24.12</v>
          </cell>
          <cell r="M18903" t="str">
            <v>T</v>
          </cell>
          <cell r="N18903">
            <v>1</v>
          </cell>
        </row>
        <row r="18904">
          <cell r="G18904" t="str">
            <v>GR-002113</v>
          </cell>
        </row>
        <row r="18904">
          <cell r="I18904" t="str">
            <v>F</v>
          </cell>
          <cell r="J18904">
            <v>20816.81</v>
          </cell>
          <cell r="K18904">
            <v>22065.82</v>
          </cell>
          <cell r="L18904">
            <v>22065.82</v>
          </cell>
          <cell r="M18904" t="str">
            <v>T</v>
          </cell>
          <cell r="N18904">
            <v>1</v>
          </cell>
        </row>
        <row r="18905">
          <cell r="G18905" t="str">
            <v>GR-2017/08-0040, GR-2017/02-0042</v>
          </cell>
        </row>
        <row r="18905">
          <cell r="I18905" t="str">
            <v>F</v>
          </cell>
          <cell r="J18905">
            <v>3606.5</v>
          </cell>
          <cell r="K18905">
            <v>3606.5</v>
          </cell>
          <cell r="L18905">
            <v>10819.5</v>
          </cell>
          <cell r="M18905" t="str">
            <v>F</v>
          </cell>
          <cell r="N18905">
            <v>3</v>
          </cell>
        </row>
        <row r="18906">
          <cell r="I18906" t="str">
            <v>T</v>
          </cell>
          <cell r="J18906">
            <v>0</v>
          </cell>
          <cell r="K18906">
            <v>0</v>
          </cell>
          <cell r="L18906">
            <v>0</v>
          </cell>
          <cell r="M18906" t="str">
            <v>F</v>
          </cell>
          <cell r="N18906">
            <v>3</v>
          </cell>
        </row>
        <row r="18907">
          <cell r="G18907" t="str">
            <v>GR-002114</v>
          </cell>
        </row>
        <row r="18907">
          <cell r="I18907" t="str">
            <v>F</v>
          </cell>
          <cell r="J18907">
            <v>16.36</v>
          </cell>
          <cell r="K18907">
            <v>17.34</v>
          </cell>
          <cell r="L18907">
            <v>17.34</v>
          </cell>
          <cell r="M18907" t="str">
            <v>T</v>
          </cell>
          <cell r="N18907">
            <v>1</v>
          </cell>
        </row>
        <row r="18908">
          <cell r="G18908" t="str">
            <v>GR-002114</v>
          </cell>
        </row>
        <row r="18908">
          <cell r="I18908" t="str">
            <v>F</v>
          </cell>
          <cell r="J18908">
            <v>185.27</v>
          </cell>
          <cell r="K18908">
            <v>196.39</v>
          </cell>
          <cell r="L18908">
            <v>196.39</v>
          </cell>
          <cell r="M18908" t="str">
            <v>T</v>
          </cell>
          <cell r="N18908">
            <v>1</v>
          </cell>
        </row>
        <row r="18909">
          <cell r="G18909" t="str">
            <v>GR-002114</v>
          </cell>
        </row>
        <row r="18909">
          <cell r="I18909" t="str">
            <v>F</v>
          </cell>
          <cell r="J18909">
            <v>124.47</v>
          </cell>
          <cell r="K18909">
            <v>131.94</v>
          </cell>
          <cell r="L18909">
            <v>131.94</v>
          </cell>
          <cell r="M18909" t="str">
            <v>T</v>
          </cell>
          <cell r="N18909">
            <v>1</v>
          </cell>
        </row>
        <row r="18910">
          <cell r="I18910" t="str">
            <v>T</v>
          </cell>
          <cell r="J18910">
            <v>0</v>
          </cell>
          <cell r="K18910">
            <v>0</v>
          </cell>
          <cell r="L18910">
            <v>0</v>
          </cell>
          <cell r="M18910" t="str">
            <v>F</v>
          </cell>
          <cell r="N18910">
            <v>3</v>
          </cell>
        </row>
        <row r="18911">
          <cell r="I18911" t="str">
            <v>T</v>
          </cell>
          <cell r="J18911">
            <v>0</v>
          </cell>
          <cell r="K18911">
            <v>0</v>
          </cell>
          <cell r="L18911">
            <v>0</v>
          </cell>
          <cell r="M18911" t="str">
            <v>F</v>
          </cell>
          <cell r="N18911">
            <v>3</v>
          </cell>
        </row>
        <row r="18912">
          <cell r="G18912" t="str">
            <v>GR-002100</v>
          </cell>
        </row>
        <row r="18912">
          <cell r="I18912" t="str">
            <v>F</v>
          </cell>
          <cell r="J18912">
            <v>1641.13</v>
          </cell>
          <cell r="K18912">
            <v>1739.6</v>
          </cell>
          <cell r="L18912">
            <v>1739.6</v>
          </cell>
          <cell r="M18912" t="str">
            <v>T</v>
          </cell>
          <cell r="N18912">
            <v>1</v>
          </cell>
        </row>
        <row r="18913">
          <cell r="G18913" t="str">
            <v>GR-002101</v>
          </cell>
        </row>
        <row r="18913">
          <cell r="I18913" t="str">
            <v>F</v>
          </cell>
          <cell r="J18913">
            <v>228.53</v>
          </cell>
          <cell r="K18913">
            <v>242.24</v>
          </cell>
          <cell r="L18913">
            <v>242.24</v>
          </cell>
          <cell r="M18913" t="str">
            <v>T</v>
          </cell>
          <cell r="N18913">
            <v>1</v>
          </cell>
        </row>
        <row r="18914">
          <cell r="G18914" t="str">
            <v>GR-002102</v>
          </cell>
        </row>
        <row r="18914">
          <cell r="I18914" t="str">
            <v>F</v>
          </cell>
          <cell r="J18914">
            <v>369.51</v>
          </cell>
          <cell r="K18914">
            <v>391.68</v>
          </cell>
          <cell r="L18914">
            <v>391.68</v>
          </cell>
          <cell r="M18914" t="str">
            <v>T</v>
          </cell>
          <cell r="N18914">
            <v>1</v>
          </cell>
        </row>
        <row r="18915">
          <cell r="G18915" t="str">
            <v>GR-002103</v>
          </cell>
        </row>
        <row r="18915">
          <cell r="I18915" t="str">
            <v>F</v>
          </cell>
          <cell r="J18915">
            <v>39.11</v>
          </cell>
          <cell r="K18915">
            <v>41.46</v>
          </cell>
          <cell r="L18915">
            <v>41.46</v>
          </cell>
          <cell r="M18915" t="str">
            <v>T</v>
          </cell>
          <cell r="N18915">
            <v>1</v>
          </cell>
        </row>
        <row r="18916">
          <cell r="G18916" t="str">
            <v>GR-002099</v>
          </cell>
        </row>
        <row r="18916">
          <cell r="I18916" t="str">
            <v>F</v>
          </cell>
          <cell r="J18916">
            <v>12303.1</v>
          </cell>
          <cell r="K18916">
            <v>13041.29</v>
          </cell>
          <cell r="L18916">
            <v>13041.29</v>
          </cell>
          <cell r="M18916" t="str">
            <v>T</v>
          </cell>
          <cell r="N18916">
            <v>1</v>
          </cell>
        </row>
        <row r="18917">
          <cell r="G18917" t="str">
            <v>GR-002103</v>
          </cell>
        </row>
        <row r="18917">
          <cell r="I18917" t="str">
            <v>F</v>
          </cell>
          <cell r="J18917">
            <v>27.03</v>
          </cell>
          <cell r="K18917">
            <v>28.65</v>
          </cell>
          <cell r="L18917">
            <v>28.65</v>
          </cell>
          <cell r="M18917" t="str">
            <v>T</v>
          </cell>
          <cell r="N18917">
            <v>1</v>
          </cell>
        </row>
        <row r="18918">
          <cell r="G18918" t="str">
            <v>GR-002103</v>
          </cell>
        </row>
        <row r="18918">
          <cell r="I18918" t="str">
            <v>F</v>
          </cell>
          <cell r="J18918">
            <v>94.75</v>
          </cell>
          <cell r="K18918">
            <v>100.43</v>
          </cell>
          <cell r="L18918">
            <v>100.43</v>
          </cell>
          <cell r="M18918" t="str">
            <v>T</v>
          </cell>
          <cell r="N18918">
            <v>1</v>
          </cell>
        </row>
        <row r="18919">
          <cell r="I18919" t="str">
            <v>T</v>
          </cell>
          <cell r="J18919">
            <v>0</v>
          </cell>
          <cell r="K18919">
            <v>0</v>
          </cell>
          <cell r="L18919">
            <v>0</v>
          </cell>
          <cell r="M18919" t="str">
            <v>F</v>
          </cell>
          <cell r="N18919">
            <v>3</v>
          </cell>
        </row>
        <row r="18920">
          <cell r="G18920" t="str">
            <v>GR-002094</v>
          </cell>
        </row>
        <row r="18920">
          <cell r="I18920" t="str">
            <v>F</v>
          </cell>
          <cell r="J18920">
            <v>169.95</v>
          </cell>
          <cell r="K18920">
            <v>180.15</v>
          </cell>
          <cell r="L18920">
            <v>180.15</v>
          </cell>
          <cell r="M18920" t="str">
            <v>T</v>
          </cell>
          <cell r="N18920">
            <v>1</v>
          </cell>
        </row>
        <row r="18921">
          <cell r="I18921" t="str">
            <v>T</v>
          </cell>
          <cell r="J18921">
            <v>0</v>
          </cell>
          <cell r="K18921">
            <v>0</v>
          </cell>
          <cell r="L18921">
            <v>0</v>
          </cell>
          <cell r="M18921" t="str">
            <v>F</v>
          </cell>
          <cell r="N18921">
            <v>3</v>
          </cell>
        </row>
        <row r="18922">
          <cell r="F18922" t="str">
            <v>URGENT</v>
          </cell>
        </row>
        <row r="18922">
          <cell r="I18922" t="str">
            <v>T</v>
          </cell>
          <cell r="J18922">
            <v>0</v>
          </cell>
          <cell r="K18922">
            <v>0</v>
          </cell>
          <cell r="L18922">
            <v>0</v>
          </cell>
          <cell r="M18922" t="str">
            <v>F</v>
          </cell>
          <cell r="N18922">
            <v>3</v>
          </cell>
        </row>
        <row r="18923">
          <cell r="I18923" t="str">
            <v>T</v>
          </cell>
          <cell r="J18923">
            <v>0</v>
          </cell>
          <cell r="K18923">
            <v>0</v>
          </cell>
          <cell r="L18923">
            <v>0</v>
          </cell>
          <cell r="M18923" t="str">
            <v>F</v>
          </cell>
          <cell r="N18923">
            <v>3</v>
          </cell>
        </row>
        <row r="18924">
          <cell r="G18924" t="str">
            <v>GR-002098</v>
          </cell>
        </row>
        <row r="18924">
          <cell r="I18924" t="str">
            <v>F</v>
          </cell>
          <cell r="J18924">
            <v>6.4</v>
          </cell>
          <cell r="K18924">
            <v>6.78</v>
          </cell>
          <cell r="L18924">
            <v>6.78</v>
          </cell>
          <cell r="M18924" t="str">
            <v>F</v>
          </cell>
          <cell r="N18924">
            <v>1</v>
          </cell>
        </row>
        <row r="18925">
          <cell r="G18925" t="str">
            <v>GR-002091</v>
          </cell>
        </row>
        <row r="18925">
          <cell r="I18925" t="str">
            <v>F</v>
          </cell>
          <cell r="J18925">
            <v>170.57</v>
          </cell>
          <cell r="K18925">
            <v>180.8</v>
          </cell>
          <cell r="L18925">
            <v>180.8</v>
          </cell>
          <cell r="M18925" t="str">
            <v>T</v>
          </cell>
          <cell r="N18925">
            <v>1</v>
          </cell>
        </row>
        <row r="18926">
          <cell r="G18926" t="str">
            <v>GR-002085</v>
          </cell>
        </row>
        <row r="18926">
          <cell r="I18926" t="str">
            <v>F</v>
          </cell>
          <cell r="J18926">
            <v>834.79</v>
          </cell>
          <cell r="K18926">
            <v>884.88</v>
          </cell>
          <cell r="L18926">
            <v>884.88</v>
          </cell>
          <cell r="M18926" t="str">
            <v>T</v>
          </cell>
          <cell r="N18926">
            <v>1</v>
          </cell>
        </row>
        <row r="18927">
          <cell r="G18927" t="str">
            <v>GR-002096</v>
          </cell>
        </row>
        <row r="18927">
          <cell r="I18927" t="str">
            <v>F</v>
          </cell>
          <cell r="J18927">
            <v>207.38</v>
          </cell>
          <cell r="K18927">
            <v>219.82</v>
          </cell>
          <cell r="L18927">
            <v>219.82</v>
          </cell>
          <cell r="M18927" t="str">
            <v>T</v>
          </cell>
          <cell r="N18927">
            <v>1</v>
          </cell>
        </row>
        <row r="18928">
          <cell r="G18928" t="str">
            <v>GR-002104</v>
          </cell>
        </row>
        <row r="18928">
          <cell r="I18928" t="str">
            <v>F</v>
          </cell>
          <cell r="J18928">
            <v>35.7</v>
          </cell>
          <cell r="K18928">
            <v>37.84</v>
          </cell>
          <cell r="L18928">
            <v>37.84</v>
          </cell>
          <cell r="M18928" t="str">
            <v>F</v>
          </cell>
          <cell r="N18928">
            <v>1</v>
          </cell>
        </row>
        <row r="18929">
          <cell r="G18929" t="str">
            <v>GR-002092</v>
          </cell>
        </row>
        <row r="18929">
          <cell r="I18929" t="str">
            <v>F</v>
          </cell>
          <cell r="J18929">
            <v>302</v>
          </cell>
          <cell r="K18929">
            <v>320.12</v>
          </cell>
          <cell r="L18929">
            <v>320.12</v>
          </cell>
          <cell r="M18929" t="str">
            <v>F</v>
          </cell>
          <cell r="N18929">
            <v>1</v>
          </cell>
        </row>
        <row r="18930">
          <cell r="I18930" t="str">
            <v>T</v>
          </cell>
          <cell r="J18930">
            <v>0</v>
          </cell>
          <cell r="K18930">
            <v>0</v>
          </cell>
          <cell r="L18930">
            <v>0</v>
          </cell>
          <cell r="M18930" t="str">
            <v>F</v>
          </cell>
          <cell r="N18930">
            <v>3</v>
          </cell>
        </row>
        <row r="18931">
          <cell r="I18931" t="str">
            <v>T</v>
          </cell>
          <cell r="J18931">
            <v>0</v>
          </cell>
          <cell r="K18931">
            <v>0</v>
          </cell>
          <cell r="L18931">
            <v>0</v>
          </cell>
          <cell r="M18931" t="str">
            <v>F</v>
          </cell>
          <cell r="N18931">
            <v>3</v>
          </cell>
        </row>
        <row r="18932">
          <cell r="I18932" t="str">
            <v>T</v>
          </cell>
          <cell r="J18932">
            <v>0</v>
          </cell>
          <cell r="K18932">
            <v>0</v>
          </cell>
          <cell r="L18932">
            <v>0</v>
          </cell>
          <cell r="M18932" t="str">
            <v>F</v>
          </cell>
          <cell r="N18932">
            <v>3</v>
          </cell>
        </row>
        <row r="18933">
          <cell r="I18933" t="str">
            <v>T</v>
          </cell>
          <cell r="J18933">
            <v>0</v>
          </cell>
          <cell r="K18933">
            <v>0</v>
          </cell>
          <cell r="L18933">
            <v>0</v>
          </cell>
          <cell r="M18933" t="str">
            <v>F</v>
          </cell>
          <cell r="N18933">
            <v>3</v>
          </cell>
        </row>
        <row r="18934">
          <cell r="G18934" t="str">
            <v>GR-2017/02-0036, GR-2017/02-0028, GR-2017/01-0031</v>
          </cell>
        </row>
        <row r="18934">
          <cell r="I18934" t="str">
            <v>F</v>
          </cell>
          <cell r="J18934">
            <v>619.13</v>
          </cell>
          <cell r="K18934">
            <v>619.13</v>
          </cell>
          <cell r="L18934">
            <v>1857.39</v>
          </cell>
          <cell r="M18934" t="str">
            <v>F</v>
          </cell>
          <cell r="N18934">
            <v>3</v>
          </cell>
        </row>
        <row r="18935">
          <cell r="I18935" t="str">
            <v>T</v>
          </cell>
          <cell r="J18935">
            <v>0</v>
          </cell>
          <cell r="K18935">
            <v>0</v>
          </cell>
          <cell r="L18935">
            <v>0</v>
          </cell>
          <cell r="M18935" t="str">
            <v>F</v>
          </cell>
          <cell r="N18935">
            <v>3</v>
          </cell>
        </row>
        <row r="18936">
          <cell r="G18936" t="str">
            <v>GR-002095</v>
          </cell>
        </row>
        <row r="18936">
          <cell r="I18936" t="str">
            <v>F</v>
          </cell>
          <cell r="J18936">
            <v>787.05</v>
          </cell>
          <cell r="K18936">
            <v>834.27</v>
          </cell>
          <cell r="L18936">
            <v>834.27</v>
          </cell>
          <cell r="M18936" t="str">
            <v>F</v>
          </cell>
          <cell r="N18936">
            <v>1</v>
          </cell>
        </row>
        <row r="18937">
          <cell r="F18937" t="str">
            <v>FOR SRTWT57 58 CAIZHOU</v>
          </cell>
        </row>
        <row r="18937">
          <cell r="I18937" t="str">
            <v>T</v>
          </cell>
          <cell r="J18937">
            <v>0</v>
          </cell>
          <cell r="K18937">
            <v>0</v>
          </cell>
          <cell r="L18937">
            <v>0</v>
          </cell>
          <cell r="M18937" t="str">
            <v>F</v>
          </cell>
          <cell r="N18937">
            <v>3</v>
          </cell>
        </row>
        <row r="18938">
          <cell r="G18938" t="str">
            <v>GR-002095</v>
          </cell>
        </row>
        <row r="18938">
          <cell r="I18938" t="str">
            <v>F</v>
          </cell>
          <cell r="J18938">
            <v>52.74</v>
          </cell>
          <cell r="K18938">
            <v>55.9</v>
          </cell>
          <cell r="L18938">
            <v>55.9</v>
          </cell>
          <cell r="M18938" t="str">
            <v>T</v>
          </cell>
          <cell r="N18938">
            <v>1</v>
          </cell>
        </row>
        <row r="18939">
          <cell r="G18939" t="str">
            <v>GR-002096</v>
          </cell>
        </row>
        <row r="18939">
          <cell r="I18939" t="str">
            <v>F</v>
          </cell>
          <cell r="J18939">
            <v>14624.57</v>
          </cell>
          <cell r="K18939">
            <v>15502.04</v>
          </cell>
          <cell r="L18939">
            <v>15502.04</v>
          </cell>
          <cell r="M18939" t="str">
            <v>T</v>
          </cell>
          <cell r="N18939">
            <v>1</v>
          </cell>
        </row>
        <row r="18940">
          <cell r="I18940" t="str">
            <v>T</v>
          </cell>
          <cell r="J18940">
            <v>0</v>
          </cell>
          <cell r="K18940">
            <v>0</v>
          </cell>
          <cell r="L18940">
            <v>0</v>
          </cell>
          <cell r="M18940" t="str">
            <v>F</v>
          </cell>
          <cell r="N18940">
            <v>3</v>
          </cell>
        </row>
        <row r="18941">
          <cell r="G18941" t="str">
            <v>GR-002079</v>
          </cell>
        </row>
        <row r="18941">
          <cell r="I18941" t="str">
            <v>F</v>
          </cell>
          <cell r="J18941">
            <v>594.37</v>
          </cell>
          <cell r="K18941">
            <v>630.03</v>
          </cell>
          <cell r="L18941">
            <v>630.03</v>
          </cell>
          <cell r="M18941" t="str">
            <v>T</v>
          </cell>
          <cell r="N18941">
            <v>1</v>
          </cell>
        </row>
        <row r="18942">
          <cell r="G18942" t="str">
            <v>GR-002084</v>
          </cell>
        </row>
        <row r="18942">
          <cell r="I18942" t="str">
            <v>F</v>
          </cell>
          <cell r="J18942">
            <v>11.03</v>
          </cell>
          <cell r="K18942">
            <v>11.69</v>
          </cell>
          <cell r="L18942">
            <v>11.69</v>
          </cell>
          <cell r="M18942" t="str">
            <v>T</v>
          </cell>
          <cell r="N18942">
            <v>1</v>
          </cell>
        </row>
        <row r="18943">
          <cell r="I18943" t="str">
            <v>T</v>
          </cell>
          <cell r="J18943">
            <v>0</v>
          </cell>
          <cell r="K18943">
            <v>0</v>
          </cell>
          <cell r="L18943">
            <v>0</v>
          </cell>
          <cell r="M18943" t="str">
            <v>F</v>
          </cell>
          <cell r="N18943">
            <v>1</v>
          </cell>
        </row>
        <row r="18944">
          <cell r="G18944" t="str">
            <v>GR-002125</v>
          </cell>
        </row>
        <row r="18944">
          <cell r="I18944" t="str">
            <v>F</v>
          </cell>
          <cell r="J18944">
            <v>1500</v>
          </cell>
          <cell r="K18944">
            <v>1590</v>
          </cell>
          <cell r="L18944">
            <v>1590</v>
          </cell>
          <cell r="M18944" t="str">
            <v>F</v>
          </cell>
          <cell r="N18944">
            <v>1</v>
          </cell>
        </row>
        <row r="18945">
          <cell r="G18945" t="str">
            <v>GR-002080</v>
          </cell>
        </row>
        <row r="18945">
          <cell r="I18945" t="str">
            <v>F</v>
          </cell>
          <cell r="J18945">
            <v>137.81</v>
          </cell>
          <cell r="K18945">
            <v>146.08</v>
          </cell>
          <cell r="L18945">
            <v>146.08</v>
          </cell>
          <cell r="M18945" t="str">
            <v>T</v>
          </cell>
          <cell r="N18945">
            <v>1</v>
          </cell>
        </row>
        <row r="18946">
          <cell r="G18946" t="str">
            <v>GR-002116</v>
          </cell>
        </row>
        <row r="18946">
          <cell r="I18946" t="str">
            <v>F</v>
          </cell>
          <cell r="J18946">
            <v>5558.73</v>
          </cell>
          <cell r="K18946">
            <v>5892.25</v>
          </cell>
          <cell r="L18946">
            <v>5892.25</v>
          </cell>
          <cell r="M18946" t="str">
            <v>T</v>
          </cell>
          <cell r="N18946">
            <v>1</v>
          </cell>
        </row>
        <row r="18947">
          <cell r="I18947" t="str">
            <v>T</v>
          </cell>
          <cell r="J18947">
            <v>0</v>
          </cell>
          <cell r="K18947">
            <v>0</v>
          </cell>
          <cell r="L18947">
            <v>0</v>
          </cell>
          <cell r="M18947" t="str">
            <v>F</v>
          </cell>
          <cell r="N18947">
            <v>3</v>
          </cell>
        </row>
        <row r="18948">
          <cell r="G18948" t="str">
            <v>GR-002086</v>
          </cell>
        </row>
        <row r="18948">
          <cell r="I18948" t="str">
            <v>F</v>
          </cell>
          <cell r="J18948">
            <v>3990</v>
          </cell>
          <cell r="K18948">
            <v>4229.4</v>
          </cell>
          <cell r="L18948">
            <v>4229.4</v>
          </cell>
          <cell r="M18948" t="str">
            <v>F</v>
          </cell>
          <cell r="N18948">
            <v>1</v>
          </cell>
        </row>
        <row r="18949">
          <cell r="G18949" t="str">
            <v>GR-002090</v>
          </cell>
        </row>
        <row r="18949">
          <cell r="I18949" t="str">
            <v>F</v>
          </cell>
          <cell r="J18949">
            <v>15271.12</v>
          </cell>
          <cell r="K18949">
            <v>16187.39</v>
          </cell>
          <cell r="L18949">
            <v>16187.39</v>
          </cell>
          <cell r="M18949" t="str">
            <v>F</v>
          </cell>
          <cell r="N18949">
            <v>1</v>
          </cell>
        </row>
        <row r="18950">
          <cell r="G18950" t="str">
            <v>GR-002089</v>
          </cell>
        </row>
        <row r="18950">
          <cell r="I18950" t="str">
            <v>F</v>
          </cell>
          <cell r="J18950">
            <v>15580.22</v>
          </cell>
          <cell r="K18950">
            <v>16515.03</v>
          </cell>
          <cell r="L18950">
            <v>16515.03</v>
          </cell>
          <cell r="M18950" t="str">
            <v>F</v>
          </cell>
          <cell r="N18950">
            <v>1</v>
          </cell>
        </row>
        <row r="18951">
          <cell r="G18951" t="str">
            <v>GR-002088</v>
          </cell>
        </row>
        <row r="18951">
          <cell r="I18951" t="str">
            <v>F</v>
          </cell>
          <cell r="J18951">
            <v>88750.16</v>
          </cell>
          <cell r="K18951">
            <v>94075.17</v>
          </cell>
          <cell r="L18951">
            <v>94075.17</v>
          </cell>
          <cell r="M18951" t="str">
            <v>F</v>
          </cell>
          <cell r="N18951">
            <v>1</v>
          </cell>
        </row>
        <row r="18952">
          <cell r="G18952" t="str">
            <v>GR-002087</v>
          </cell>
        </row>
        <row r="18952">
          <cell r="I18952" t="str">
            <v>F</v>
          </cell>
          <cell r="J18952">
            <v>10321.2</v>
          </cell>
          <cell r="K18952">
            <v>10940.47</v>
          </cell>
          <cell r="L18952">
            <v>10940.47</v>
          </cell>
          <cell r="M18952" t="str">
            <v>F</v>
          </cell>
          <cell r="N18952">
            <v>1</v>
          </cell>
        </row>
        <row r="18953">
          <cell r="G18953" t="str">
            <v>GR-002093</v>
          </cell>
        </row>
        <row r="18953">
          <cell r="I18953" t="str">
            <v>F</v>
          </cell>
          <cell r="J18953">
            <v>65508.67</v>
          </cell>
          <cell r="K18953">
            <v>69439.19</v>
          </cell>
          <cell r="L18953">
            <v>69439.19</v>
          </cell>
          <cell r="M18953" t="str">
            <v>F</v>
          </cell>
          <cell r="N18953">
            <v>1</v>
          </cell>
        </row>
        <row r="18954">
          <cell r="G18954" t="str">
            <v>GR-002084</v>
          </cell>
        </row>
        <row r="18954">
          <cell r="I18954" t="str">
            <v>F</v>
          </cell>
          <cell r="J18954">
            <v>2037.74</v>
          </cell>
          <cell r="K18954">
            <v>2160</v>
          </cell>
          <cell r="L18954">
            <v>2160</v>
          </cell>
          <cell r="M18954" t="str">
            <v>T</v>
          </cell>
          <cell r="N18954">
            <v>1</v>
          </cell>
        </row>
        <row r="18955">
          <cell r="G18955" t="str">
            <v>GR-002106</v>
          </cell>
        </row>
        <row r="18955">
          <cell r="I18955" t="str">
            <v>F</v>
          </cell>
          <cell r="J18955">
            <v>51319.41</v>
          </cell>
          <cell r="K18955">
            <v>54398.57</v>
          </cell>
          <cell r="L18955">
            <v>54398.57</v>
          </cell>
          <cell r="M18955" t="str">
            <v>F</v>
          </cell>
          <cell r="N18955">
            <v>1</v>
          </cell>
        </row>
        <row r="18956">
          <cell r="G18956" t="str">
            <v>GR-002105</v>
          </cell>
        </row>
        <row r="18956">
          <cell r="I18956" t="str">
            <v>F</v>
          </cell>
          <cell r="J18956">
            <v>44391.35</v>
          </cell>
          <cell r="K18956">
            <v>47054.83</v>
          </cell>
          <cell r="L18956">
            <v>47054.83</v>
          </cell>
          <cell r="M18956" t="str">
            <v>F</v>
          </cell>
          <cell r="N18956">
            <v>1</v>
          </cell>
        </row>
        <row r="18957">
          <cell r="G18957" t="str">
            <v>GR-002084</v>
          </cell>
        </row>
        <row r="18957">
          <cell r="I18957" t="str">
            <v>F</v>
          </cell>
          <cell r="J18957">
            <v>826.86</v>
          </cell>
          <cell r="K18957">
            <v>876.47</v>
          </cell>
          <cell r="L18957">
            <v>876.47</v>
          </cell>
          <cell r="M18957" t="str">
            <v>T</v>
          </cell>
          <cell r="N18957">
            <v>1</v>
          </cell>
        </row>
        <row r="18958">
          <cell r="G18958" t="str">
            <v>GR-002070</v>
          </cell>
        </row>
        <row r="18958">
          <cell r="I18958" t="str">
            <v>F</v>
          </cell>
          <cell r="J18958">
            <v>702.74</v>
          </cell>
          <cell r="K18958">
            <v>744.9</v>
          </cell>
          <cell r="L18958">
            <v>744.9</v>
          </cell>
          <cell r="M18958" t="str">
            <v>T</v>
          </cell>
          <cell r="N18958">
            <v>1</v>
          </cell>
        </row>
        <row r="18959">
          <cell r="G18959" t="str">
            <v>GR-002084</v>
          </cell>
        </row>
        <row r="18959">
          <cell r="I18959" t="str">
            <v>F</v>
          </cell>
          <cell r="J18959">
            <v>77.2</v>
          </cell>
          <cell r="K18959">
            <v>81.83</v>
          </cell>
          <cell r="L18959">
            <v>81.83</v>
          </cell>
          <cell r="M18959" t="str">
            <v>T</v>
          </cell>
          <cell r="N18959">
            <v>1</v>
          </cell>
        </row>
        <row r="18960">
          <cell r="G18960" t="str">
            <v>GR-002071</v>
          </cell>
        </row>
        <row r="18960">
          <cell r="I18960" t="str">
            <v>F</v>
          </cell>
          <cell r="J18960">
            <v>182.5</v>
          </cell>
          <cell r="K18960">
            <v>193.45</v>
          </cell>
          <cell r="L18960">
            <v>193.45</v>
          </cell>
          <cell r="M18960" t="str">
            <v>T</v>
          </cell>
          <cell r="N18960">
            <v>1</v>
          </cell>
        </row>
        <row r="18961">
          <cell r="G18961" t="str">
            <v>GR-002084</v>
          </cell>
        </row>
        <row r="18961">
          <cell r="I18961" t="str">
            <v>F</v>
          </cell>
          <cell r="J18961">
            <v>423.3</v>
          </cell>
          <cell r="K18961">
            <v>448.7</v>
          </cell>
          <cell r="L18961">
            <v>448.7</v>
          </cell>
          <cell r="M18961" t="str">
            <v>T</v>
          </cell>
          <cell r="N18961">
            <v>1</v>
          </cell>
        </row>
        <row r="18962">
          <cell r="I18962" t="str">
            <v>T</v>
          </cell>
          <cell r="J18962">
            <v>0</v>
          </cell>
          <cell r="K18962">
            <v>0</v>
          </cell>
          <cell r="L18962">
            <v>0</v>
          </cell>
          <cell r="M18962" t="str">
            <v>F</v>
          </cell>
          <cell r="N18962">
            <v>3</v>
          </cell>
        </row>
        <row r="18963">
          <cell r="G18963" t="str">
            <v>GR-002069</v>
          </cell>
        </row>
        <row r="18963">
          <cell r="I18963" t="str">
            <v>F</v>
          </cell>
          <cell r="J18963">
            <v>36.87</v>
          </cell>
          <cell r="K18963">
            <v>39.08</v>
          </cell>
          <cell r="L18963">
            <v>39.08</v>
          </cell>
          <cell r="M18963" t="str">
            <v>T</v>
          </cell>
          <cell r="N18963">
            <v>1</v>
          </cell>
        </row>
        <row r="18964">
          <cell r="G18964" t="str">
            <v>GR-002069</v>
          </cell>
        </row>
        <row r="18964">
          <cell r="I18964" t="str">
            <v>F</v>
          </cell>
          <cell r="J18964">
            <v>513.08</v>
          </cell>
          <cell r="K18964">
            <v>543.87</v>
          </cell>
          <cell r="L18964">
            <v>543.87</v>
          </cell>
          <cell r="M18964" t="str">
            <v>T</v>
          </cell>
          <cell r="N18964">
            <v>1</v>
          </cell>
        </row>
        <row r="18965">
          <cell r="G18965" t="str">
            <v>GR-002069</v>
          </cell>
        </row>
        <row r="18965">
          <cell r="I18965" t="str">
            <v>F</v>
          </cell>
          <cell r="J18965">
            <v>4862.09</v>
          </cell>
          <cell r="K18965">
            <v>5153.82</v>
          </cell>
          <cell r="L18965">
            <v>5153.82</v>
          </cell>
          <cell r="M18965" t="str">
            <v>T</v>
          </cell>
          <cell r="N18965">
            <v>1</v>
          </cell>
        </row>
        <row r="18966">
          <cell r="G18966" t="str">
            <v>GR-002114</v>
          </cell>
        </row>
        <row r="18966">
          <cell r="I18966" t="str">
            <v>F</v>
          </cell>
          <cell r="J18966">
            <v>11.38</v>
          </cell>
          <cell r="K18966">
            <v>12.06</v>
          </cell>
          <cell r="L18966">
            <v>12.06</v>
          </cell>
          <cell r="M18966" t="str">
            <v>T</v>
          </cell>
          <cell r="N18966">
            <v>1</v>
          </cell>
        </row>
        <row r="18967">
          <cell r="G18967" t="str">
            <v>GR-002067</v>
          </cell>
        </row>
        <row r="18967">
          <cell r="I18967" t="str">
            <v>F</v>
          </cell>
          <cell r="J18967">
            <v>102.56</v>
          </cell>
          <cell r="K18967">
            <v>108.71</v>
          </cell>
          <cell r="L18967">
            <v>108.71</v>
          </cell>
          <cell r="M18967" t="str">
            <v>T</v>
          </cell>
          <cell r="N18967">
            <v>1</v>
          </cell>
        </row>
        <row r="18968">
          <cell r="G18968" t="str">
            <v>GR-002069</v>
          </cell>
        </row>
        <row r="18968">
          <cell r="I18968" t="str">
            <v>F</v>
          </cell>
          <cell r="J18968">
            <v>1162.94</v>
          </cell>
          <cell r="K18968">
            <v>1232.72</v>
          </cell>
          <cell r="L18968">
            <v>1232.72</v>
          </cell>
          <cell r="M18968" t="str">
            <v>T</v>
          </cell>
          <cell r="N18968">
            <v>1</v>
          </cell>
        </row>
        <row r="18969">
          <cell r="G18969" t="str">
            <v>GR-002076</v>
          </cell>
        </row>
        <row r="18969">
          <cell r="I18969" t="str">
            <v>F</v>
          </cell>
          <cell r="J18969">
            <v>106061.85</v>
          </cell>
          <cell r="K18969">
            <v>112425.56</v>
          </cell>
          <cell r="L18969">
            <v>112425.56</v>
          </cell>
          <cell r="M18969" t="str">
            <v>F</v>
          </cell>
          <cell r="N18969">
            <v>1</v>
          </cell>
        </row>
        <row r="18970">
          <cell r="G18970" t="str">
            <v>GR-002075</v>
          </cell>
        </row>
        <row r="18970">
          <cell r="I18970" t="str">
            <v>F</v>
          </cell>
          <cell r="J18970">
            <v>101342.22</v>
          </cell>
          <cell r="K18970">
            <v>107422.75</v>
          </cell>
          <cell r="L18970">
            <v>107422.75</v>
          </cell>
          <cell r="M18970" t="str">
            <v>F</v>
          </cell>
          <cell r="N18970">
            <v>1</v>
          </cell>
        </row>
        <row r="18971">
          <cell r="G18971" t="str">
            <v>GR-002084</v>
          </cell>
        </row>
        <row r="18971">
          <cell r="I18971" t="str">
            <v>F</v>
          </cell>
          <cell r="J18971">
            <v>4064.25</v>
          </cell>
          <cell r="K18971">
            <v>4308.1</v>
          </cell>
          <cell r="L18971">
            <v>4308.1</v>
          </cell>
          <cell r="M18971" t="str">
            <v>T</v>
          </cell>
          <cell r="N18971">
            <v>1</v>
          </cell>
        </row>
        <row r="18972">
          <cell r="G18972" t="str">
            <v>GR-002069</v>
          </cell>
        </row>
        <row r="18972">
          <cell r="I18972" t="str">
            <v>F</v>
          </cell>
          <cell r="J18972">
            <v>399.01</v>
          </cell>
          <cell r="K18972">
            <v>422.95</v>
          </cell>
          <cell r="L18972">
            <v>422.95</v>
          </cell>
          <cell r="M18972" t="str">
            <v>T</v>
          </cell>
          <cell r="N18972">
            <v>1</v>
          </cell>
        </row>
        <row r="18973">
          <cell r="I18973" t="str">
            <v>T</v>
          </cell>
          <cell r="J18973">
            <v>0</v>
          </cell>
          <cell r="K18973">
            <v>0</v>
          </cell>
          <cell r="L18973">
            <v>0</v>
          </cell>
          <cell r="M18973" t="str">
            <v>F</v>
          </cell>
          <cell r="N18973">
            <v>3</v>
          </cell>
        </row>
        <row r="18974">
          <cell r="I18974" t="str">
            <v>T</v>
          </cell>
          <cell r="J18974">
            <v>0</v>
          </cell>
          <cell r="K18974">
            <v>0</v>
          </cell>
          <cell r="L18974">
            <v>0</v>
          </cell>
          <cell r="M18974" t="str">
            <v>F</v>
          </cell>
          <cell r="N18974">
            <v>3</v>
          </cell>
        </row>
        <row r="18975">
          <cell r="I18975" t="str">
            <v>T</v>
          </cell>
          <cell r="J18975">
            <v>0</v>
          </cell>
          <cell r="K18975">
            <v>0</v>
          </cell>
          <cell r="L18975">
            <v>0</v>
          </cell>
          <cell r="M18975" t="str">
            <v>F</v>
          </cell>
          <cell r="N18975">
            <v>3</v>
          </cell>
        </row>
        <row r="18976">
          <cell r="G18976" t="str">
            <v>GR-002066</v>
          </cell>
        </row>
        <row r="18976">
          <cell r="I18976" t="str">
            <v>F</v>
          </cell>
          <cell r="J18976">
            <v>1813.96</v>
          </cell>
          <cell r="K18976">
            <v>1922.8</v>
          </cell>
          <cell r="L18976">
            <v>1922.8</v>
          </cell>
          <cell r="M18976" t="str">
            <v>T</v>
          </cell>
          <cell r="N18976">
            <v>1</v>
          </cell>
        </row>
        <row r="18977">
          <cell r="I18977" t="str">
            <v>T</v>
          </cell>
          <cell r="J18977">
            <v>0</v>
          </cell>
          <cell r="K18977">
            <v>0</v>
          </cell>
          <cell r="L18977">
            <v>0</v>
          </cell>
          <cell r="M18977" t="str">
            <v>F</v>
          </cell>
          <cell r="N18977">
            <v>3</v>
          </cell>
        </row>
        <row r="18978">
          <cell r="I18978" t="str">
            <v>T</v>
          </cell>
          <cell r="J18978">
            <v>0</v>
          </cell>
          <cell r="K18978">
            <v>0</v>
          </cell>
          <cell r="L18978">
            <v>0</v>
          </cell>
          <cell r="M18978" t="str">
            <v>F</v>
          </cell>
          <cell r="N18978">
            <v>3</v>
          </cell>
        </row>
        <row r="18979">
          <cell r="I18979" t="str">
            <v>T</v>
          </cell>
          <cell r="J18979">
            <v>0</v>
          </cell>
          <cell r="K18979">
            <v>0</v>
          </cell>
          <cell r="L18979">
            <v>0</v>
          </cell>
          <cell r="M18979" t="str">
            <v>F</v>
          </cell>
          <cell r="N18979">
            <v>3</v>
          </cell>
        </row>
        <row r="18980">
          <cell r="G18980" t="str">
            <v>GR-2017/01-0034</v>
          </cell>
        </row>
        <row r="18980">
          <cell r="I18980" t="str">
            <v>F</v>
          </cell>
          <cell r="J18980">
            <v>6462.33</v>
          </cell>
          <cell r="K18980">
            <v>6462.33</v>
          </cell>
          <cell r="L18980">
            <v>19386.99</v>
          </cell>
          <cell r="M18980" t="str">
            <v>F</v>
          </cell>
          <cell r="N18980">
            <v>3</v>
          </cell>
        </row>
        <row r="18981">
          <cell r="G18981" t="str">
            <v>GR-002066</v>
          </cell>
        </row>
        <row r="18981">
          <cell r="I18981" t="str">
            <v>F</v>
          </cell>
          <cell r="J18981">
            <v>18</v>
          </cell>
          <cell r="K18981">
            <v>19.08</v>
          </cell>
          <cell r="L18981">
            <v>19.08</v>
          </cell>
          <cell r="M18981" t="str">
            <v>T</v>
          </cell>
          <cell r="N18981">
            <v>1</v>
          </cell>
        </row>
        <row r="18982">
          <cell r="G18982" t="str">
            <v>GR-002066</v>
          </cell>
        </row>
        <row r="18982">
          <cell r="I18982" t="str">
            <v>F</v>
          </cell>
          <cell r="J18982">
            <v>5.36</v>
          </cell>
          <cell r="K18982">
            <v>5.68</v>
          </cell>
          <cell r="L18982">
            <v>5.68</v>
          </cell>
          <cell r="M18982" t="str">
            <v>T</v>
          </cell>
          <cell r="N18982">
            <v>1</v>
          </cell>
        </row>
        <row r="18983">
          <cell r="G18983" t="str">
            <v>GR-002057</v>
          </cell>
        </row>
        <row r="18983">
          <cell r="I18983" t="str">
            <v>F</v>
          </cell>
          <cell r="J18983">
            <v>483</v>
          </cell>
          <cell r="K18983">
            <v>511.98</v>
          </cell>
          <cell r="L18983">
            <v>511.98</v>
          </cell>
          <cell r="M18983" t="str">
            <v>T</v>
          </cell>
          <cell r="N18983">
            <v>1</v>
          </cell>
        </row>
        <row r="18984">
          <cell r="G18984" t="str">
            <v>GR-002084</v>
          </cell>
        </row>
        <row r="18984">
          <cell r="I18984" t="str">
            <v>F</v>
          </cell>
          <cell r="J18984">
            <v>6775.21</v>
          </cell>
          <cell r="K18984">
            <v>7181.72</v>
          </cell>
          <cell r="L18984">
            <v>7181.72</v>
          </cell>
          <cell r="M18984" t="str">
            <v>T</v>
          </cell>
          <cell r="N18984">
            <v>1</v>
          </cell>
        </row>
        <row r="18985">
          <cell r="G18985" t="str">
            <v>GR-2017/01-0014</v>
          </cell>
        </row>
        <row r="18985">
          <cell r="I18985" t="str">
            <v>F</v>
          </cell>
          <cell r="J18985">
            <v>37864</v>
          </cell>
          <cell r="K18985">
            <v>37864</v>
          </cell>
          <cell r="L18985">
            <v>113592</v>
          </cell>
          <cell r="M18985" t="str">
            <v>F</v>
          </cell>
          <cell r="N18985">
            <v>3</v>
          </cell>
        </row>
        <row r="18986">
          <cell r="G18986" t="str">
            <v>GR-002074</v>
          </cell>
        </row>
        <row r="18986">
          <cell r="I18986" t="str">
            <v>F</v>
          </cell>
          <cell r="J18986">
            <v>779.95</v>
          </cell>
          <cell r="K18986">
            <v>826.75</v>
          </cell>
          <cell r="L18986">
            <v>826.75</v>
          </cell>
          <cell r="M18986" t="str">
            <v>T</v>
          </cell>
          <cell r="N18986">
            <v>1</v>
          </cell>
        </row>
        <row r="18987">
          <cell r="G18987" t="str">
            <v>GR-002073</v>
          </cell>
        </row>
        <row r="18987">
          <cell r="I18987" t="str">
            <v>F</v>
          </cell>
          <cell r="J18987">
            <v>434.59</v>
          </cell>
          <cell r="K18987">
            <v>460.67</v>
          </cell>
          <cell r="L18987">
            <v>460.67</v>
          </cell>
          <cell r="M18987" t="str">
            <v>T</v>
          </cell>
          <cell r="N18987">
            <v>1</v>
          </cell>
        </row>
        <row r="18988">
          <cell r="G18988" t="str">
            <v>GR-002072</v>
          </cell>
        </row>
        <row r="18988">
          <cell r="I18988" t="str">
            <v>F</v>
          </cell>
          <cell r="J18988">
            <v>1855.71</v>
          </cell>
          <cell r="K18988">
            <v>1967.05</v>
          </cell>
          <cell r="L18988">
            <v>1967.05</v>
          </cell>
          <cell r="M18988" t="str">
            <v>T</v>
          </cell>
          <cell r="N18988">
            <v>1</v>
          </cell>
        </row>
        <row r="18989">
          <cell r="I18989" t="str">
            <v>T</v>
          </cell>
          <cell r="J18989">
            <v>0</v>
          </cell>
          <cell r="K18989">
            <v>0</v>
          </cell>
          <cell r="L18989">
            <v>0</v>
          </cell>
          <cell r="M18989" t="str">
            <v>F</v>
          </cell>
          <cell r="N18989">
            <v>3</v>
          </cell>
        </row>
        <row r="18990">
          <cell r="I18990" t="str">
            <v>T</v>
          </cell>
          <cell r="J18990">
            <v>0</v>
          </cell>
          <cell r="K18990">
            <v>0</v>
          </cell>
          <cell r="L18990">
            <v>0</v>
          </cell>
          <cell r="M18990" t="str">
            <v>F</v>
          </cell>
          <cell r="N18990">
            <v>3</v>
          </cell>
        </row>
        <row r="18991">
          <cell r="G18991" t="str">
            <v>GR-002161</v>
          </cell>
        </row>
        <row r="18991">
          <cell r="I18991" t="str">
            <v>F</v>
          </cell>
          <cell r="J18991">
            <v>221.2</v>
          </cell>
          <cell r="K18991">
            <v>221.2</v>
          </cell>
          <cell r="L18991">
            <v>663.6</v>
          </cell>
          <cell r="M18991" t="str">
            <v>F</v>
          </cell>
          <cell r="N18991">
            <v>3</v>
          </cell>
        </row>
        <row r="18992">
          <cell r="G18992" t="str">
            <v>GR-002069</v>
          </cell>
        </row>
        <row r="18992">
          <cell r="I18992" t="str">
            <v>F</v>
          </cell>
          <cell r="J18992">
            <v>2641.16</v>
          </cell>
          <cell r="K18992">
            <v>2799.63</v>
          </cell>
          <cell r="L18992">
            <v>2799.63</v>
          </cell>
          <cell r="M18992" t="str">
            <v>T</v>
          </cell>
          <cell r="N18992">
            <v>1</v>
          </cell>
        </row>
        <row r="18993">
          <cell r="G18993" t="str">
            <v>GR-002171</v>
          </cell>
        </row>
        <row r="18993">
          <cell r="I18993" t="str">
            <v>F</v>
          </cell>
          <cell r="J18993">
            <v>1914</v>
          </cell>
          <cell r="K18993">
            <v>2028.84</v>
          </cell>
          <cell r="L18993">
            <v>2028.84</v>
          </cell>
          <cell r="M18993" t="str">
            <v>F</v>
          </cell>
          <cell r="N18993">
            <v>1</v>
          </cell>
        </row>
        <row r="18994">
          <cell r="G18994" t="str">
            <v>GR-002066</v>
          </cell>
        </row>
        <row r="18994">
          <cell r="I18994" t="str">
            <v>F</v>
          </cell>
          <cell r="J18994">
            <v>352.19</v>
          </cell>
          <cell r="K18994">
            <v>373.32</v>
          </cell>
          <cell r="L18994">
            <v>373.32</v>
          </cell>
          <cell r="M18994" t="str">
            <v>T</v>
          </cell>
          <cell r="N18994">
            <v>1</v>
          </cell>
        </row>
        <row r="18995">
          <cell r="G18995" t="str">
            <v>GR-002058</v>
          </cell>
        </row>
        <row r="18995">
          <cell r="I18995" t="str">
            <v>F</v>
          </cell>
          <cell r="J18995">
            <v>418.68</v>
          </cell>
          <cell r="K18995">
            <v>443.8</v>
          </cell>
          <cell r="L18995">
            <v>443.8</v>
          </cell>
          <cell r="M18995" t="str">
            <v>T</v>
          </cell>
          <cell r="N18995">
            <v>1</v>
          </cell>
        </row>
        <row r="18996">
          <cell r="G18996" t="str">
            <v>GR-002058</v>
          </cell>
        </row>
        <row r="18996">
          <cell r="I18996" t="str">
            <v>F</v>
          </cell>
          <cell r="J18996">
            <v>557.57</v>
          </cell>
          <cell r="K18996">
            <v>591.02</v>
          </cell>
          <cell r="L18996">
            <v>591.02</v>
          </cell>
          <cell r="M18996" t="str">
            <v>T</v>
          </cell>
          <cell r="N18996">
            <v>1</v>
          </cell>
        </row>
        <row r="18997">
          <cell r="G18997" t="str">
            <v>GR-002058</v>
          </cell>
        </row>
        <row r="18997">
          <cell r="I18997" t="str">
            <v>F</v>
          </cell>
          <cell r="J18997">
            <v>68.41</v>
          </cell>
          <cell r="K18997">
            <v>72.51</v>
          </cell>
          <cell r="L18997">
            <v>72.51</v>
          </cell>
          <cell r="M18997" t="str">
            <v>T</v>
          </cell>
          <cell r="N18997">
            <v>1</v>
          </cell>
        </row>
        <row r="18998">
          <cell r="G18998" t="str">
            <v>GR-002069</v>
          </cell>
        </row>
        <row r="18998">
          <cell r="I18998" t="str">
            <v>F</v>
          </cell>
          <cell r="J18998">
            <v>331.73</v>
          </cell>
          <cell r="K18998">
            <v>351.63</v>
          </cell>
          <cell r="L18998">
            <v>351.63</v>
          </cell>
          <cell r="M18998" t="str">
            <v>T</v>
          </cell>
          <cell r="N18998">
            <v>1</v>
          </cell>
        </row>
        <row r="18999">
          <cell r="F18999" t="str">
            <v>NEW MODEL</v>
          </cell>
        </row>
        <row r="18999">
          <cell r="I18999" t="str">
            <v>T</v>
          </cell>
          <cell r="J18999">
            <v>0</v>
          </cell>
          <cell r="K18999">
            <v>0</v>
          </cell>
          <cell r="L18999">
            <v>0</v>
          </cell>
          <cell r="M18999" t="str">
            <v>F</v>
          </cell>
          <cell r="N18999">
            <v>3</v>
          </cell>
        </row>
        <row r="19000">
          <cell r="I19000" t="str">
            <v>T</v>
          </cell>
          <cell r="J19000">
            <v>0</v>
          </cell>
          <cell r="K19000">
            <v>0</v>
          </cell>
          <cell r="L19000">
            <v>0</v>
          </cell>
          <cell r="M19000" t="str">
            <v>F</v>
          </cell>
          <cell r="N19000">
            <v>3</v>
          </cell>
        </row>
        <row r="19001">
          <cell r="G19001" t="str">
            <v>GR-002061</v>
          </cell>
        </row>
        <row r="19001">
          <cell r="I19001" t="str">
            <v>F</v>
          </cell>
          <cell r="J19001">
            <v>18904.96</v>
          </cell>
          <cell r="K19001">
            <v>20039.26</v>
          </cell>
          <cell r="L19001">
            <v>20039.26</v>
          </cell>
          <cell r="M19001" t="str">
            <v>F</v>
          </cell>
          <cell r="N19001">
            <v>1</v>
          </cell>
        </row>
        <row r="19002">
          <cell r="G19002" t="str">
            <v>GR-002064</v>
          </cell>
        </row>
        <row r="19002">
          <cell r="I19002" t="str">
            <v>F</v>
          </cell>
          <cell r="J19002">
            <v>120150.5</v>
          </cell>
          <cell r="K19002">
            <v>127359.53</v>
          </cell>
          <cell r="L19002">
            <v>127359.53</v>
          </cell>
          <cell r="M19002" t="str">
            <v>F</v>
          </cell>
          <cell r="N19002">
            <v>1</v>
          </cell>
        </row>
        <row r="19003">
          <cell r="G19003" t="str">
            <v>GR-002065</v>
          </cell>
        </row>
        <row r="19003">
          <cell r="I19003" t="str">
            <v>F</v>
          </cell>
          <cell r="J19003">
            <v>1023.74</v>
          </cell>
          <cell r="K19003">
            <v>1085.16</v>
          </cell>
          <cell r="L19003">
            <v>1085.16</v>
          </cell>
          <cell r="M19003" t="str">
            <v>F</v>
          </cell>
          <cell r="N19003">
            <v>1</v>
          </cell>
        </row>
        <row r="19004">
          <cell r="G19004" t="str">
            <v>GR-002063</v>
          </cell>
        </row>
        <row r="19004">
          <cell r="I19004" t="str">
            <v>F</v>
          </cell>
          <cell r="J19004">
            <v>44704.16</v>
          </cell>
          <cell r="K19004">
            <v>47386.41</v>
          </cell>
          <cell r="L19004">
            <v>47386.41</v>
          </cell>
          <cell r="M19004" t="str">
            <v>F</v>
          </cell>
          <cell r="N19004">
            <v>1</v>
          </cell>
        </row>
        <row r="19005">
          <cell r="G19005" t="str">
            <v>GR-002062</v>
          </cell>
        </row>
        <row r="19005">
          <cell r="I19005" t="str">
            <v>F</v>
          </cell>
          <cell r="J19005">
            <v>191230.92</v>
          </cell>
          <cell r="K19005">
            <v>202704.78</v>
          </cell>
          <cell r="L19005">
            <v>202704.78</v>
          </cell>
          <cell r="M19005" t="str">
            <v>F</v>
          </cell>
          <cell r="N19005">
            <v>1</v>
          </cell>
        </row>
        <row r="19006">
          <cell r="F19006" t="str">
            <v>MR LOO HAND CARRY  (CK) </v>
          </cell>
        </row>
        <row r="19006">
          <cell r="I19006" t="str">
            <v>T</v>
          </cell>
          <cell r="J19006">
            <v>0</v>
          </cell>
          <cell r="K19006">
            <v>0</v>
          </cell>
          <cell r="L19006">
            <v>0</v>
          </cell>
          <cell r="M19006" t="str">
            <v>F</v>
          </cell>
          <cell r="N19006">
            <v>3</v>
          </cell>
        </row>
        <row r="19007">
          <cell r="F19007" t="str">
            <v>HAND CARRY BY MR LOO</v>
          </cell>
        </row>
        <row r="19007">
          <cell r="I19007" t="str">
            <v>T</v>
          </cell>
          <cell r="J19007">
            <v>0</v>
          </cell>
          <cell r="K19007">
            <v>0</v>
          </cell>
          <cell r="L19007">
            <v>0</v>
          </cell>
          <cell r="M19007" t="str">
            <v>F</v>
          </cell>
          <cell r="N19007">
            <v>3</v>
          </cell>
        </row>
        <row r="19008">
          <cell r="G19008" t="str">
            <v>GR-002052</v>
          </cell>
        </row>
        <row r="19008">
          <cell r="I19008" t="str">
            <v>F</v>
          </cell>
          <cell r="J19008">
            <v>36.52</v>
          </cell>
          <cell r="K19008">
            <v>38.71</v>
          </cell>
          <cell r="L19008">
            <v>38.71</v>
          </cell>
          <cell r="M19008" t="str">
            <v>T</v>
          </cell>
          <cell r="N19008">
            <v>1</v>
          </cell>
        </row>
        <row r="19009">
          <cell r="G19009" t="str">
            <v>GR-002059</v>
          </cell>
        </row>
        <row r="19009">
          <cell r="I19009" t="str">
            <v>F</v>
          </cell>
          <cell r="J19009">
            <v>172.19</v>
          </cell>
          <cell r="K19009">
            <v>182.52</v>
          </cell>
          <cell r="L19009">
            <v>182.52</v>
          </cell>
          <cell r="M19009" t="str">
            <v>T</v>
          </cell>
          <cell r="N19009">
            <v>1</v>
          </cell>
        </row>
        <row r="19010">
          <cell r="I19010" t="str">
            <v>T</v>
          </cell>
          <cell r="J19010">
            <v>0</v>
          </cell>
          <cell r="K19010">
            <v>0</v>
          </cell>
          <cell r="L19010">
            <v>0</v>
          </cell>
          <cell r="M19010" t="str">
            <v>F</v>
          </cell>
          <cell r="N19010">
            <v>3</v>
          </cell>
        </row>
        <row r="19011">
          <cell r="I19011" t="str">
            <v>T</v>
          </cell>
          <cell r="J19011">
            <v>0</v>
          </cell>
          <cell r="K19011">
            <v>0</v>
          </cell>
          <cell r="L19011">
            <v>0</v>
          </cell>
          <cell r="M19011" t="str">
            <v>F</v>
          </cell>
          <cell r="N19011">
            <v>3</v>
          </cell>
        </row>
        <row r="19012">
          <cell r="G19012" t="str">
            <v>GR-002167</v>
          </cell>
        </row>
        <row r="19012">
          <cell r="I19012" t="str">
            <v>F</v>
          </cell>
          <cell r="J19012">
            <v>5986.6</v>
          </cell>
          <cell r="K19012">
            <v>6345.8</v>
          </cell>
          <cell r="L19012">
            <v>6345.8</v>
          </cell>
          <cell r="M19012" t="str">
            <v>F</v>
          </cell>
          <cell r="N19012">
            <v>1</v>
          </cell>
        </row>
        <row r="19013">
          <cell r="G19013" t="str">
            <v>PO-2017/10-0099-SHIP</v>
          </cell>
        </row>
        <row r="19013">
          <cell r="I19013" t="str">
            <v>F</v>
          </cell>
          <cell r="J19013">
            <v>0</v>
          </cell>
          <cell r="K19013">
            <v>0</v>
          </cell>
          <cell r="L19013">
            <v>0</v>
          </cell>
          <cell r="M19013" t="str">
            <v>F</v>
          </cell>
          <cell r="N19013">
            <v>1</v>
          </cell>
        </row>
        <row r="19014">
          <cell r="I19014" t="str">
            <v>T</v>
          </cell>
          <cell r="J19014">
            <v>0</v>
          </cell>
          <cell r="K19014">
            <v>0</v>
          </cell>
          <cell r="L19014">
            <v>0</v>
          </cell>
          <cell r="M19014" t="str">
            <v>F</v>
          </cell>
          <cell r="N19014">
            <v>3</v>
          </cell>
        </row>
        <row r="19015">
          <cell r="I19015" t="str">
            <v>T</v>
          </cell>
          <cell r="J19015">
            <v>0</v>
          </cell>
          <cell r="K19015">
            <v>0</v>
          </cell>
          <cell r="L19015">
            <v>0</v>
          </cell>
          <cell r="M19015" t="str">
            <v>F</v>
          </cell>
          <cell r="N19015">
            <v>3</v>
          </cell>
        </row>
        <row r="19016">
          <cell r="I19016" t="str">
            <v>T</v>
          </cell>
          <cell r="J19016">
            <v>0</v>
          </cell>
          <cell r="K19016">
            <v>0</v>
          </cell>
          <cell r="L19016">
            <v>0</v>
          </cell>
          <cell r="M19016" t="str">
            <v>F</v>
          </cell>
          <cell r="N19016">
            <v>3</v>
          </cell>
        </row>
        <row r="19017">
          <cell r="I19017" t="str">
            <v>T</v>
          </cell>
          <cell r="J19017">
            <v>0</v>
          </cell>
          <cell r="K19017">
            <v>0</v>
          </cell>
          <cell r="L19017">
            <v>0</v>
          </cell>
          <cell r="M19017" t="str">
            <v>F</v>
          </cell>
          <cell r="N19017">
            <v>3</v>
          </cell>
        </row>
        <row r="19018">
          <cell r="G19018" t="str">
            <v>XP-000024</v>
          </cell>
        </row>
        <row r="19018">
          <cell r="I19018" t="str">
            <v>F</v>
          </cell>
          <cell r="J19018">
            <v>0</v>
          </cell>
          <cell r="K19018">
            <v>0</v>
          </cell>
          <cell r="L19018">
            <v>0</v>
          </cell>
          <cell r="M19018" t="str">
            <v>F</v>
          </cell>
          <cell r="N19018">
            <v>3</v>
          </cell>
        </row>
        <row r="19019">
          <cell r="G19019" t="str">
            <v>GR-2017/06-0048, GR-2017/02-0028, GR-2017/06-0086, GR-2017/05-0003, GR-2017/01-0031, GR-2017/01-0040, GR-2017/01-0007, GR-2017/05-0047, GR-2017/09-0053, GR-002160, GR-2017/10-0002, GR-2017/05-0002, GR-2017/09-0066, GR-2017/05-0028, GR-2017/02-0032, GR-2017/09-0038, GR-2017/06-0034, GR-2017/05-0027, GR-2017/06-0071, GR-2017/05-0044, GR-2017/02-0036, GR-2017/09-0040, GR-2017/05-0045, GR-2017/02-0037, GR-2017/05-0026, GR-2017/04-0053, GR-2017/06-0051, XP-000026</v>
          </cell>
        </row>
        <row r="19019">
          <cell r="I19019" t="str">
            <v>F</v>
          </cell>
          <cell r="J19019">
            <v>104264.94</v>
          </cell>
          <cell r="K19019">
            <v>104264.94</v>
          </cell>
          <cell r="L19019">
            <v>312794.82</v>
          </cell>
          <cell r="M19019" t="str">
            <v>F</v>
          </cell>
          <cell r="N19019">
            <v>3</v>
          </cell>
        </row>
        <row r="19020">
          <cell r="G19020" t="str">
            <v>GR-2017/02-0016, GR-002138, GR-002161, GR-002175, GR-002169</v>
          </cell>
        </row>
        <row r="19020">
          <cell r="I19020" t="str">
            <v>F</v>
          </cell>
          <cell r="J19020">
            <v>64483.88</v>
          </cell>
          <cell r="K19020">
            <v>64483.88</v>
          </cell>
          <cell r="L19020">
            <v>193451.64</v>
          </cell>
          <cell r="M19020" t="str">
            <v>F</v>
          </cell>
          <cell r="N19020">
            <v>3</v>
          </cell>
        </row>
        <row r="19021">
          <cell r="G19021" t="str">
            <v>GR-2017/05-0003, GR-2017/01-0007, GR-2017/01-0031</v>
          </cell>
        </row>
        <row r="19021">
          <cell r="I19021" t="str">
            <v>F</v>
          </cell>
          <cell r="J19021">
            <v>637.6</v>
          </cell>
          <cell r="K19021">
            <v>637.6</v>
          </cell>
          <cell r="L19021">
            <v>1912.8</v>
          </cell>
          <cell r="M19021" t="str">
            <v>F</v>
          </cell>
          <cell r="N19021">
            <v>3</v>
          </cell>
        </row>
        <row r="19022">
          <cell r="I19022" t="str">
            <v>T</v>
          </cell>
          <cell r="J19022">
            <v>0</v>
          </cell>
          <cell r="K19022">
            <v>0</v>
          </cell>
          <cell r="L19022">
            <v>0</v>
          </cell>
          <cell r="M19022" t="str">
            <v>F</v>
          </cell>
          <cell r="N19022">
            <v>3</v>
          </cell>
        </row>
        <row r="19023">
          <cell r="G19023" t="str">
            <v>GR-002050</v>
          </cell>
        </row>
        <row r="19023">
          <cell r="I19023" t="str">
            <v>F</v>
          </cell>
          <cell r="J19023">
            <v>4222.65</v>
          </cell>
          <cell r="K19023">
            <v>4476.01</v>
          </cell>
          <cell r="L19023">
            <v>4476.01</v>
          </cell>
          <cell r="M19023" t="str">
            <v>T</v>
          </cell>
          <cell r="N19023">
            <v>1</v>
          </cell>
        </row>
        <row r="19024">
          <cell r="G19024" t="str">
            <v>GR-002044</v>
          </cell>
        </row>
        <row r="19024">
          <cell r="I19024" t="str">
            <v>F</v>
          </cell>
          <cell r="J19024">
            <v>137.2</v>
          </cell>
          <cell r="K19024">
            <v>145.43</v>
          </cell>
          <cell r="L19024">
            <v>145.43</v>
          </cell>
          <cell r="M19024" t="str">
            <v>T</v>
          </cell>
          <cell r="N19024">
            <v>1</v>
          </cell>
        </row>
        <row r="19025">
          <cell r="G19025" t="str">
            <v>GR-002043</v>
          </cell>
        </row>
        <row r="19025">
          <cell r="I19025" t="str">
            <v>F</v>
          </cell>
          <cell r="J19025">
            <v>168.96</v>
          </cell>
          <cell r="K19025">
            <v>179.1</v>
          </cell>
          <cell r="L19025">
            <v>179.1</v>
          </cell>
          <cell r="M19025" t="str">
            <v>T</v>
          </cell>
          <cell r="N19025">
            <v>1</v>
          </cell>
        </row>
        <row r="19026">
          <cell r="G19026" t="str">
            <v>GR-002159</v>
          </cell>
        </row>
        <row r="19026">
          <cell r="I19026" t="str">
            <v>F</v>
          </cell>
          <cell r="J19026">
            <v>239.92</v>
          </cell>
          <cell r="K19026">
            <v>239.92</v>
          </cell>
          <cell r="L19026">
            <v>719.76</v>
          </cell>
          <cell r="M19026" t="str">
            <v>F</v>
          </cell>
          <cell r="N19026">
            <v>3</v>
          </cell>
        </row>
        <row r="19027">
          <cell r="I19027" t="str">
            <v>T</v>
          </cell>
          <cell r="J19027">
            <v>62.1</v>
          </cell>
          <cell r="K19027">
            <v>65.83</v>
          </cell>
          <cell r="L19027">
            <v>65.83</v>
          </cell>
          <cell r="M19027" t="str">
            <v>F</v>
          </cell>
          <cell r="N19027">
            <v>1</v>
          </cell>
        </row>
        <row r="19028">
          <cell r="G19028" t="str">
            <v>GR-002047</v>
          </cell>
        </row>
        <row r="19028">
          <cell r="I19028" t="str">
            <v>F</v>
          </cell>
          <cell r="J19028">
            <v>705.57</v>
          </cell>
          <cell r="K19028">
            <v>747.9</v>
          </cell>
          <cell r="L19028">
            <v>747.9</v>
          </cell>
          <cell r="M19028" t="str">
            <v>T</v>
          </cell>
          <cell r="N19028">
            <v>1</v>
          </cell>
        </row>
        <row r="19029">
          <cell r="G19029" t="str">
            <v>GR-002047</v>
          </cell>
        </row>
        <row r="19029">
          <cell r="I19029" t="str">
            <v>F</v>
          </cell>
          <cell r="J19029">
            <v>62.32</v>
          </cell>
          <cell r="K19029">
            <v>66.06</v>
          </cell>
          <cell r="L19029">
            <v>66.06</v>
          </cell>
          <cell r="M19029" t="str">
            <v>T</v>
          </cell>
          <cell r="N19029">
            <v>1</v>
          </cell>
        </row>
        <row r="19030">
          <cell r="G19030" t="str">
            <v>GR-002049, GR-002188, GR-002179, GR-002144, GR-002187</v>
          </cell>
        </row>
        <row r="19030">
          <cell r="I19030" t="str">
            <v>F</v>
          </cell>
          <cell r="J19030">
            <v>6398.25</v>
          </cell>
          <cell r="K19030">
            <v>6782.15</v>
          </cell>
          <cell r="L19030">
            <v>6782.15</v>
          </cell>
          <cell r="M19030" t="str">
            <v>F</v>
          </cell>
          <cell r="N19030">
            <v>1</v>
          </cell>
        </row>
        <row r="19031">
          <cell r="G19031" t="str">
            <v>GR-002040</v>
          </cell>
        </row>
        <row r="19031">
          <cell r="I19031" t="str">
            <v>F</v>
          </cell>
          <cell r="J19031">
            <v>55.91</v>
          </cell>
          <cell r="K19031">
            <v>59.26</v>
          </cell>
          <cell r="L19031">
            <v>59.26</v>
          </cell>
          <cell r="M19031" t="str">
            <v>T</v>
          </cell>
          <cell r="N19031">
            <v>1</v>
          </cell>
        </row>
        <row r="19032">
          <cell r="F19032" t="str">
            <v>MR LOO ORDER</v>
          </cell>
        </row>
        <row r="19032">
          <cell r="I19032" t="str">
            <v>T</v>
          </cell>
          <cell r="J19032">
            <v>0</v>
          </cell>
          <cell r="K19032">
            <v>0</v>
          </cell>
          <cell r="L19032">
            <v>0</v>
          </cell>
          <cell r="M19032" t="str">
            <v>F</v>
          </cell>
          <cell r="N19032">
            <v>3</v>
          </cell>
        </row>
        <row r="19033">
          <cell r="G19033" t="str">
            <v>GR-002038</v>
          </cell>
        </row>
        <row r="19033">
          <cell r="I19033" t="str">
            <v>F</v>
          </cell>
          <cell r="J19033">
            <v>285.95</v>
          </cell>
          <cell r="K19033">
            <v>303.11</v>
          </cell>
          <cell r="L19033">
            <v>303.11</v>
          </cell>
          <cell r="M19033" t="str">
            <v>T</v>
          </cell>
          <cell r="N19033">
            <v>1</v>
          </cell>
        </row>
        <row r="19034">
          <cell r="F19034" t="str">
            <v>MR LOO ORDER FOR STOCK</v>
          </cell>
        </row>
        <row r="19034">
          <cell r="I19034" t="str">
            <v>T</v>
          </cell>
          <cell r="J19034">
            <v>0</v>
          </cell>
          <cell r="K19034">
            <v>0</v>
          </cell>
          <cell r="L19034">
            <v>0</v>
          </cell>
          <cell r="M19034" t="str">
            <v>F</v>
          </cell>
          <cell r="N19034">
            <v>3</v>
          </cell>
        </row>
        <row r="19035">
          <cell r="G19035" t="str">
            <v>GR-002046</v>
          </cell>
        </row>
        <row r="19035">
          <cell r="I19035" t="str">
            <v>F</v>
          </cell>
          <cell r="J19035">
            <v>55733.01</v>
          </cell>
          <cell r="K19035">
            <v>59076.99</v>
          </cell>
          <cell r="L19035">
            <v>59076.99</v>
          </cell>
          <cell r="M19035" t="str">
            <v>F</v>
          </cell>
          <cell r="N19035">
            <v>1</v>
          </cell>
        </row>
        <row r="19036">
          <cell r="G19036" t="str">
            <v>GR-002045</v>
          </cell>
        </row>
        <row r="19036">
          <cell r="I19036" t="str">
            <v>F</v>
          </cell>
          <cell r="J19036">
            <v>4333.94</v>
          </cell>
          <cell r="K19036">
            <v>4593.98</v>
          </cell>
          <cell r="L19036">
            <v>4593.98</v>
          </cell>
          <cell r="M19036" t="str">
            <v>F</v>
          </cell>
          <cell r="N19036">
            <v>1</v>
          </cell>
        </row>
        <row r="19037">
          <cell r="G19037" t="str">
            <v>GR-002039</v>
          </cell>
        </row>
        <row r="19037">
          <cell r="I19037" t="str">
            <v>F</v>
          </cell>
          <cell r="J19037">
            <v>4642.01</v>
          </cell>
          <cell r="K19037">
            <v>4920.53</v>
          </cell>
          <cell r="L19037">
            <v>4920.53</v>
          </cell>
          <cell r="M19037" t="str">
            <v>T</v>
          </cell>
          <cell r="N19037">
            <v>1</v>
          </cell>
        </row>
        <row r="19038">
          <cell r="G19038" t="str">
            <v>GR-002097</v>
          </cell>
        </row>
        <row r="19038">
          <cell r="I19038" t="str">
            <v>F</v>
          </cell>
          <cell r="J19038">
            <v>29.4</v>
          </cell>
          <cell r="K19038">
            <v>31.16</v>
          </cell>
          <cell r="L19038">
            <v>31.16</v>
          </cell>
          <cell r="M19038" t="str">
            <v>F</v>
          </cell>
          <cell r="N19038">
            <v>1</v>
          </cell>
        </row>
        <row r="19039">
          <cell r="G19039" t="str">
            <v>GR-002032</v>
          </cell>
        </row>
        <row r="19039">
          <cell r="I19039" t="str">
            <v>F</v>
          </cell>
          <cell r="J19039">
            <v>11.92</v>
          </cell>
          <cell r="K19039">
            <v>12.64</v>
          </cell>
          <cell r="L19039">
            <v>12.64</v>
          </cell>
          <cell r="M19039" t="str">
            <v>T</v>
          </cell>
          <cell r="N19039">
            <v>1</v>
          </cell>
        </row>
        <row r="19040">
          <cell r="G19040" t="str">
            <v>GR-002047</v>
          </cell>
        </row>
        <row r="19040">
          <cell r="I19040" t="str">
            <v>F</v>
          </cell>
          <cell r="J19040">
            <v>11772.34</v>
          </cell>
          <cell r="K19040">
            <v>12478.68</v>
          </cell>
          <cell r="L19040">
            <v>12478.68</v>
          </cell>
          <cell r="M19040" t="str">
            <v>T</v>
          </cell>
          <cell r="N19040">
            <v>1</v>
          </cell>
        </row>
        <row r="19041">
          <cell r="G19041" t="str">
            <v>GR-002039</v>
          </cell>
        </row>
        <row r="19041">
          <cell r="I19041" t="str">
            <v>F</v>
          </cell>
          <cell r="J19041">
            <v>2015.8</v>
          </cell>
          <cell r="K19041">
            <v>2136.75</v>
          </cell>
          <cell r="L19041">
            <v>2136.75</v>
          </cell>
          <cell r="M19041" t="str">
            <v>T</v>
          </cell>
          <cell r="N19041">
            <v>1</v>
          </cell>
        </row>
        <row r="19042">
          <cell r="G19042" t="str">
            <v>GR-002033</v>
          </cell>
        </row>
        <row r="19042">
          <cell r="I19042" t="str">
            <v>F</v>
          </cell>
          <cell r="J19042">
            <v>235.43</v>
          </cell>
          <cell r="K19042">
            <v>249.56</v>
          </cell>
          <cell r="L19042">
            <v>249.56</v>
          </cell>
          <cell r="M19042" t="str">
            <v>T</v>
          </cell>
          <cell r="N19042">
            <v>1</v>
          </cell>
        </row>
        <row r="19043">
          <cell r="G19043" t="str">
            <v>GR-002039</v>
          </cell>
        </row>
        <row r="19043">
          <cell r="I19043" t="str">
            <v>F</v>
          </cell>
          <cell r="J19043">
            <v>203.77</v>
          </cell>
          <cell r="K19043">
            <v>216</v>
          </cell>
          <cell r="L19043">
            <v>216</v>
          </cell>
          <cell r="M19043" t="str">
            <v>T</v>
          </cell>
          <cell r="N19043">
            <v>1</v>
          </cell>
        </row>
        <row r="19044">
          <cell r="G19044" t="str">
            <v>GR-002039</v>
          </cell>
        </row>
        <row r="19044">
          <cell r="I19044" t="str">
            <v>F</v>
          </cell>
          <cell r="J19044">
            <v>273.96</v>
          </cell>
          <cell r="K19044">
            <v>290.4</v>
          </cell>
          <cell r="L19044">
            <v>290.4</v>
          </cell>
          <cell r="M19044" t="str">
            <v>T</v>
          </cell>
          <cell r="N19044">
            <v>1</v>
          </cell>
        </row>
        <row r="19045">
          <cell r="I19045" t="str">
            <v>T</v>
          </cell>
          <cell r="J19045">
            <v>0</v>
          </cell>
          <cell r="K19045">
            <v>0</v>
          </cell>
          <cell r="L19045">
            <v>0</v>
          </cell>
          <cell r="M19045" t="str">
            <v>F</v>
          </cell>
          <cell r="N19045">
            <v>3</v>
          </cell>
        </row>
        <row r="19046">
          <cell r="F19046" t="str">
            <v>MR LOO ORDER FOR STOCK</v>
          </cell>
          <cell r="G19046" t="str">
            <v>GR-2017/01-0034, GR-002123</v>
          </cell>
        </row>
        <row r="19046">
          <cell r="I19046" t="str">
            <v>F</v>
          </cell>
          <cell r="J19046">
            <v>1013.6</v>
          </cell>
          <cell r="K19046">
            <v>1013.6</v>
          </cell>
          <cell r="L19046">
            <v>3040.8</v>
          </cell>
          <cell r="M19046" t="str">
            <v>F</v>
          </cell>
          <cell r="N19046">
            <v>3</v>
          </cell>
        </row>
        <row r="19047">
          <cell r="G19047" t="str">
            <v>GR-002031</v>
          </cell>
        </row>
        <row r="19047">
          <cell r="I19047" t="str">
            <v>F</v>
          </cell>
          <cell r="J19047">
            <v>99.24</v>
          </cell>
          <cell r="K19047">
            <v>105.19</v>
          </cell>
          <cell r="L19047">
            <v>105.19</v>
          </cell>
          <cell r="M19047" t="str">
            <v>T</v>
          </cell>
          <cell r="N19047">
            <v>1</v>
          </cell>
        </row>
        <row r="19048">
          <cell r="I19048" t="str">
            <v>T</v>
          </cell>
          <cell r="J19048">
            <v>0</v>
          </cell>
          <cell r="K19048">
            <v>0</v>
          </cell>
          <cell r="L19048">
            <v>0</v>
          </cell>
          <cell r="M19048" t="str">
            <v>F</v>
          </cell>
          <cell r="N19048">
            <v>3</v>
          </cell>
        </row>
        <row r="19049">
          <cell r="G19049" t="str">
            <v>GR-002020</v>
          </cell>
        </row>
        <row r="19049">
          <cell r="I19049" t="str">
            <v>F</v>
          </cell>
          <cell r="J19049">
            <v>6.5</v>
          </cell>
          <cell r="K19049">
            <v>6.89</v>
          </cell>
          <cell r="L19049">
            <v>6.89</v>
          </cell>
          <cell r="M19049" t="str">
            <v>T</v>
          </cell>
          <cell r="N19049">
            <v>1</v>
          </cell>
        </row>
        <row r="19050">
          <cell r="G19050" t="str">
            <v>GR-002019</v>
          </cell>
        </row>
        <row r="19050">
          <cell r="I19050" t="str">
            <v>F</v>
          </cell>
          <cell r="J19050">
            <v>568.72</v>
          </cell>
          <cell r="K19050">
            <v>602.84</v>
          </cell>
          <cell r="L19050">
            <v>602.84</v>
          </cell>
          <cell r="M19050" t="str">
            <v>T</v>
          </cell>
          <cell r="N19050">
            <v>1</v>
          </cell>
        </row>
        <row r="19051">
          <cell r="G19051" t="str">
            <v>GR-002021</v>
          </cell>
        </row>
        <row r="19051">
          <cell r="I19051" t="str">
            <v>F</v>
          </cell>
          <cell r="J19051">
            <v>287.97</v>
          </cell>
          <cell r="K19051">
            <v>305.25</v>
          </cell>
          <cell r="L19051">
            <v>305.25</v>
          </cell>
          <cell r="M19051" t="str">
            <v>T</v>
          </cell>
          <cell r="N19051">
            <v>1</v>
          </cell>
        </row>
        <row r="19052">
          <cell r="G19052" t="str">
            <v>GR-002028</v>
          </cell>
        </row>
        <row r="19052">
          <cell r="I19052" t="str">
            <v>F</v>
          </cell>
          <cell r="J19052">
            <v>93384.12</v>
          </cell>
          <cell r="K19052">
            <v>98987.17</v>
          </cell>
          <cell r="L19052">
            <v>98987.17</v>
          </cell>
          <cell r="M19052" t="str">
            <v>F</v>
          </cell>
          <cell r="N19052">
            <v>1</v>
          </cell>
        </row>
        <row r="19053">
          <cell r="G19053" t="str">
            <v>GR-002025</v>
          </cell>
        </row>
        <row r="19053">
          <cell r="I19053" t="str">
            <v>F</v>
          </cell>
          <cell r="J19053">
            <v>21717.35</v>
          </cell>
          <cell r="K19053">
            <v>23020.39</v>
          </cell>
          <cell r="L19053">
            <v>23020.39</v>
          </cell>
          <cell r="M19053" t="str">
            <v>F</v>
          </cell>
          <cell r="N19053">
            <v>1</v>
          </cell>
        </row>
        <row r="19054">
          <cell r="G19054" t="str">
            <v>GR-002026</v>
          </cell>
        </row>
        <row r="19054">
          <cell r="I19054" t="str">
            <v>F</v>
          </cell>
          <cell r="J19054">
            <v>13265.16</v>
          </cell>
          <cell r="K19054">
            <v>14061.07</v>
          </cell>
          <cell r="L19054">
            <v>14061.07</v>
          </cell>
          <cell r="M19054" t="str">
            <v>F</v>
          </cell>
          <cell r="N19054">
            <v>1</v>
          </cell>
        </row>
        <row r="19055">
          <cell r="G19055" t="str">
            <v>GR-002029</v>
          </cell>
        </row>
        <row r="19055">
          <cell r="I19055" t="str">
            <v>F</v>
          </cell>
          <cell r="J19055">
            <v>1857.48</v>
          </cell>
          <cell r="K19055">
            <v>1968.93</v>
          </cell>
          <cell r="L19055">
            <v>1968.93</v>
          </cell>
          <cell r="M19055" t="str">
            <v>F</v>
          </cell>
          <cell r="N19055">
            <v>1</v>
          </cell>
        </row>
        <row r="19056">
          <cell r="G19056" t="str">
            <v>GR-002027</v>
          </cell>
        </row>
        <row r="19056">
          <cell r="I19056" t="str">
            <v>F</v>
          </cell>
          <cell r="J19056">
            <v>16462.8</v>
          </cell>
          <cell r="K19056">
            <v>17450.57</v>
          </cell>
          <cell r="L19056">
            <v>17450.57</v>
          </cell>
          <cell r="M19056" t="str">
            <v>F</v>
          </cell>
          <cell r="N19056">
            <v>1</v>
          </cell>
        </row>
        <row r="19057">
          <cell r="G19057" t="str">
            <v>GR-002024</v>
          </cell>
        </row>
        <row r="19057">
          <cell r="I19057" t="str">
            <v>F</v>
          </cell>
          <cell r="J19057">
            <v>15520</v>
          </cell>
          <cell r="K19057">
            <v>16451.2</v>
          </cell>
          <cell r="L19057">
            <v>16451.2</v>
          </cell>
          <cell r="M19057" t="str">
            <v>F</v>
          </cell>
          <cell r="N19057">
            <v>1</v>
          </cell>
        </row>
        <row r="19058">
          <cell r="G19058" t="str">
            <v>GR-002021</v>
          </cell>
        </row>
        <row r="19058">
          <cell r="I19058" t="str">
            <v>F</v>
          </cell>
          <cell r="J19058">
            <v>2578.77</v>
          </cell>
          <cell r="K19058">
            <v>2733.5</v>
          </cell>
          <cell r="L19058">
            <v>2733.5</v>
          </cell>
          <cell r="M19058" t="str">
            <v>T</v>
          </cell>
          <cell r="N19058">
            <v>1</v>
          </cell>
        </row>
        <row r="19059">
          <cell r="F19059" t="str">
            <v>CK/NAZA TTDI SEGARIS</v>
          </cell>
          <cell r="G19059" t="str">
            <v>GR-002123</v>
          </cell>
        </row>
        <row r="19059">
          <cell r="I19059" t="str">
            <v>F</v>
          </cell>
          <cell r="J19059">
            <v>43.21</v>
          </cell>
          <cell r="K19059">
            <v>43.21</v>
          </cell>
          <cell r="L19059">
            <v>129.63</v>
          </cell>
          <cell r="M19059" t="str">
            <v>F</v>
          </cell>
          <cell r="N19059">
            <v>3</v>
          </cell>
        </row>
        <row r="19060">
          <cell r="I19060" t="str">
            <v>T</v>
          </cell>
          <cell r="J19060">
            <v>0</v>
          </cell>
          <cell r="K19060">
            <v>0</v>
          </cell>
          <cell r="L19060">
            <v>0</v>
          </cell>
          <cell r="M19060" t="str">
            <v>F</v>
          </cell>
          <cell r="N19060">
            <v>3</v>
          </cell>
        </row>
        <row r="19061">
          <cell r="G19061" t="str">
            <v>GR-002016</v>
          </cell>
        </row>
        <row r="19061">
          <cell r="I19061" t="str">
            <v>F</v>
          </cell>
          <cell r="J19061">
            <v>3885.38</v>
          </cell>
          <cell r="K19061">
            <v>4118.5</v>
          </cell>
          <cell r="L19061">
            <v>4118.5</v>
          </cell>
          <cell r="M19061" t="str">
            <v>T</v>
          </cell>
          <cell r="N19061">
            <v>1</v>
          </cell>
        </row>
        <row r="19062">
          <cell r="F19062" t="str">
            <v>CK/SETIA SHOW VILLAGE</v>
          </cell>
        </row>
        <row r="19062">
          <cell r="I19062" t="str">
            <v>T</v>
          </cell>
          <cell r="J19062">
            <v>0</v>
          </cell>
          <cell r="K19062">
            <v>0</v>
          </cell>
          <cell r="L19062">
            <v>0</v>
          </cell>
          <cell r="M19062" t="str">
            <v>F</v>
          </cell>
          <cell r="N19062">
            <v>3</v>
          </cell>
        </row>
        <row r="19063">
          <cell r="F19063" t="str">
            <v>CK/SETIA SHOW VILLAGE</v>
          </cell>
          <cell r="G19063" t="str">
            <v>GR-002123, GR-2017/01-0034, GR-002124, GR-002137</v>
          </cell>
        </row>
        <row r="19063">
          <cell r="I19063" t="str">
            <v>F</v>
          </cell>
          <cell r="J19063">
            <v>5166.42</v>
          </cell>
          <cell r="K19063">
            <v>5166.42</v>
          </cell>
          <cell r="L19063">
            <v>15499.26</v>
          </cell>
          <cell r="M19063" t="str">
            <v>F</v>
          </cell>
          <cell r="N19063">
            <v>3</v>
          </cell>
        </row>
        <row r="19064">
          <cell r="G19064" t="str">
            <v>GR-002014</v>
          </cell>
        </row>
        <row r="19064">
          <cell r="I19064" t="str">
            <v>F</v>
          </cell>
          <cell r="J19064">
            <v>17312.26</v>
          </cell>
          <cell r="K19064">
            <v>18351</v>
          </cell>
          <cell r="L19064">
            <v>18351</v>
          </cell>
          <cell r="M19064" t="str">
            <v>T</v>
          </cell>
          <cell r="N19064">
            <v>1</v>
          </cell>
        </row>
        <row r="19065">
          <cell r="I19065" t="str">
            <v>T</v>
          </cell>
          <cell r="J19065">
            <v>0</v>
          </cell>
          <cell r="K19065">
            <v>0</v>
          </cell>
          <cell r="L19065">
            <v>0</v>
          </cell>
          <cell r="M19065" t="str">
            <v>F</v>
          </cell>
          <cell r="N19065">
            <v>3</v>
          </cell>
        </row>
        <row r="19066">
          <cell r="I19066" t="str">
            <v>T</v>
          </cell>
          <cell r="J19066">
            <v>0</v>
          </cell>
          <cell r="K19066">
            <v>0</v>
          </cell>
          <cell r="L19066">
            <v>0</v>
          </cell>
          <cell r="M19066" t="str">
            <v>F</v>
          </cell>
          <cell r="N19066">
            <v>3</v>
          </cell>
        </row>
        <row r="19067">
          <cell r="G19067" t="str">
            <v>GR-002135</v>
          </cell>
        </row>
        <row r="19067">
          <cell r="I19067" t="str">
            <v>F</v>
          </cell>
          <cell r="J19067">
            <v>700</v>
          </cell>
          <cell r="K19067">
            <v>700</v>
          </cell>
          <cell r="L19067">
            <v>2100</v>
          </cell>
          <cell r="M19067" t="str">
            <v>F</v>
          </cell>
          <cell r="N19067">
            <v>3</v>
          </cell>
        </row>
        <row r="19068">
          <cell r="G19068" t="str">
            <v>GR-002021</v>
          </cell>
        </row>
        <row r="19068">
          <cell r="I19068" t="str">
            <v>F</v>
          </cell>
          <cell r="J19068">
            <v>509.45</v>
          </cell>
          <cell r="K19068">
            <v>540.02</v>
          </cell>
          <cell r="L19068">
            <v>540.02</v>
          </cell>
          <cell r="M19068" t="str">
            <v>T</v>
          </cell>
          <cell r="N19068">
            <v>1</v>
          </cell>
        </row>
        <row r="19069">
          <cell r="G19069" t="str">
            <v>GR-002012</v>
          </cell>
        </row>
        <row r="19069">
          <cell r="I19069" t="str">
            <v>F</v>
          </cell>
          <cell r="J19069">
            <v>2429.98</v>
          </cell>
          <cell r="K19069">
            <v>2575.78</v>
          </cell>
          <cell r="L19069">
            <v>2575.78</v>
          </cell>
          <cell r="M19069" t="str">
            <v>T</v>
          </cell>
          <cell r="N19069">
            <v>1</v>
          </cell>
        </row>
        <row r="19070">
          <cell r="G19070" t="str">
            <v>GR-002010</v>
          </cell>
        </row>
        <row r="19070">
          <cell r="I19070" t="str">
            <v>F</v>
          </cell>
          <cell r="J19070">
            <v>485.18</v>
          </cell>
          <cell r="K19070">
            <v>514.29</v>
          </cell>
          <cell r="L19070">
            <v>514.29</v>
          </cell>
          <cell r="M19070" t="str">
            <v>T</v>
          </cell>
          <cell r="N19070">
            <v>1</v>
          </cell>
        </row>
        <row r="19071">
          <cell r="G19071" t="str">
            <v>GR-002013</v>
          </cell>
        </row>
        <row r="19071">
          <cell r="I19071" t="str">
            <v>F</v>
          </cell>
          <cell r="J19071">
            <v>1038.74</v>
          </cell>
          <cell r="K19071">
            <v>1101.06</v>
          </cell>
          <cell r="L19071">
            <v>1101.06</v>
          </cell>
          <cell r="M19071" t="str">
            <v>T</v>
          </cell>
          <cell r="N19071">
            <v>1</v>
          </cell>
        </row>
        <row r="19072">
          <cell r="G19072" t="str">
            <v>GR-002013</v>
          </cell>
        </row>
        <row r="19072">
          <cell r="I19072" t="str">
            <v>F</v>
          </cell>
          <cell r="J19072">
            <v>2008.58</v>
          </cell>
          <cell r="K19072">
            <v>2129.1</v>
          </cell>
          <cell r="L19072">
            <v>2129.1</v>
          </cell>
          <cell r="M19072" t="str">
            <v>T</v>
          </cell>
          <cell r="N19072">
            <v>1</v>
          </cell>
        </row>
        <row r="19073">
          <cell r="G19073" t="str">
            <v>GR-002013</v>
          </cell>
        </row>
        <row r="19073">
          <cell r="I19073" t="str">
            <v>F</v>
          </cell>
          <cell r="J19073">
            <v>492.96</v>
          </cell>
          <cell r="K19073">
            <v>522.54</v>
          </cell>
          <cell r="L19073">
            <v>522.54</v>
          </cell>
          <cell r="M19073" t="str">
            <v>T</v>
          </cell>
          <cell r="N19073">
            <v>1</v>
          </cell>
        </row>
        <row r="19074">
          <cell r="G19074" t="str">
            <v>GR-002006</v>
          </cell>
        </row>
        <row r="19074">
          <cell r="I19074" t="str">
            <v>F</v>
          </cell>
          <cell r="J19074">
            <v>1032.63</v>
          </cell>
          <cell r="K19074">
            <v>1094.59</v>
          </cell>
          <cell r="L19074">
            <v>1094.59</v>
          </cell>
          <cell r="M19074" t="str">
            <v>T</v>
          </cell>
          <cell r="N19074">
            <v>1</v>
          </cell>
        </row>
        <row r="19075">
          <cell r="G19075" t="str">
            <v>GR-002169, GR-2017/02-0016, GR-002161</v>
          </cell>
        </row>
        <row r="19075">
          <cell r="I19075" t="str">
            <v>F</v>
          </cell>
          <cell r="J19075">
            <v>8769.03</v>
          </cell>
          <cell r="K19075">
            <v>8769.03</v>
          </cell>
          <cell r="L19075">
            <v>26307.09</v>
          </cell>
          <cell r="M19075" t="str">
            <v>F</v>
          </cell>
          <cell r="N19075">
            <v>3</v>
          </cell>
        </row>
        <row r="19076">
          <cell r="G19076" t="str">
            <v>GR-2017/09-0038, GR-2017/05-0002, GR-2017/06-0086, GR-2017/05-0003, GR-2017/01-0040, GR-002159, GR-2017/01-0031, GR-2017/01-0007, GR-2017/02-0028, XP-000026</v>
          </cell>
        </row>
        <row r="19076">
          <cell r="I19076" t="str">
            <v>F</v>
          </cell>
          <cell r="J19076">
            <v>8828.4</v>
          </cell>
          <cell r="K19076">
            <v>8828.4</v>
          </cell>
          <cell r="L19076">
            <v>26485.2</v>
          </cell>
          <cell r="M19076" t="str">
            <v>F</v>
          </cell>
          <cell r="N19076">
            <v>3</v>
          </cell>
        </row>
        <row r="19077">
          <cell r="I19077" t="str">
            <v>T</v>
          </cell>
          <cell r="J19077">
            <v>0</v>
          </cell>
          <cell r="K19077">
            <v>0</v>
          </cell>
          <cell r="L19077">
            <v>0</v>
          </cell>
          <cell r="M19077" t="str">
            <v>F</v>
          </cell>
          <cell r="N19077">
            <v>3</v>
          </cell>
        </row>
        <row r="19078">
          <cell r="G19078" t="str">
            <v>GR-002009</v>
          </cell>
        </row>
        <row r="19078">
          <cell r="I19078" t="str">
            <v>F</v>
          </cell>
          <cell r="J19078">
            <v>3703.27</v>
          </cell>
          <cell r="K19078">
            <v>3925.47</v>
          </cell>
          <cell r="L19078">
            <v>3925.47</v>
          </cell>
          <cell r="M19078" t="str">
            <v>T</v>
          </cell>
          <cell r="N19078">
            <v>1</v>
          </cell>
        </row>
        <row r="19079">
          <cell r="G19079" t="str">
            <v>GR-002011</v>
          </cell>
        </row>
        <row r="19079">
          <cell r="I19079" t="str">
            <v>F</v>
          </cell>
          <cell r="J19079">
            <v>178.23</v>
          </cell>
          <cell r="K19079">
            <v>188.92</v>
          </cell>
          <cell r="L19079">
            <v>188.92</v>
          </cell>
          <cell r="M19079" t="str">
            <v>T</v>
          </cell>
          <cell r="N19079">
            <v>1</v>
          </cell>
        </row>
        <row r="19080">
          <cell r="G19080" t="str">
            <v>GR-002009</v>
          </cell>
        </row>
        <row r="19080">
          <cell r="I19080" t="str">
            <v>F</v>
          </cell>
          <cell r="J19080">
            <v>704.38</v>
          </cell>
          <cell r="K19080">
            <v>746.64</v>
          </cell>
          <cell r="L19080">
            <v>746.64</v>
          </cell>
          <cell r="M19080" t="str">
            <v>T</v>
          </cell>
          <cell r="N19080">
            <v>1</v>
          </cell>
        </row>
        <row r="19081">
          <cell r="F19081" t="str">
            <v>MR LOO ORDER FOR HANLIM</v>
          </cell>
          <cell r="G19081" t="str">
            <v>GR-002133, GR-002132</v>
          </cell>
        </row>
        <row r="19081">
          <cell r="I19081" t="str">
            <v>F</v>
          </cell>
          <cell r="J19081">
            <v>43559.26</v>
          </cell>
          <cell r="K19081">
            <v>43559.26</v>
          </cell>
          <cell r="L19081">
            <v>130677.78</v>
          </cell>
          <cell r="M19081" t="str">
            <v>F</v>
          </cell>
          <cell r="N19081">
            <v>3</v>
          </cell>
        </row>
        <row r="19082">
          <cell r="G19082" t="str">
            <v>GR-002009</v>
          </cell>
        </row>
        <row r="19082">
          <cell r="I19082" t="str">
            <v>F</v>
          </cell>
          <cell r="J19082">
            <v>1259.66</v>
          </cell>
          <cell r="K19082">
            <v>1335.24</v>
          </cell>
          <cell r="L19082">
            <v>1335.24</v>
          </cell>
          <cell r="M19082" t="str">
            <v>T</v>
          </cell>
          <cell r="N19082">
            <v>1</v>
          </cell>
        </row>
        <row r="19083">
          <cell r="I19083" t="str">
            <v>T</v>
          </cell>
          <cell r="J19083">
            <v>0</v>
          </cell>
          <cell r="K19083">
            <v>0</v>
          </cell>
          <cell r="L19083">
            <v>0</v>
          </cell>
          <cell r="M19083" t="str">
            <v>F</v>
          </cell>
          <cell r="N19083">
            <v>3</v>
          </cell>
        </row>
        <row r="19084">
          <cell r="I19084" t="str">
            <v>T</v>
          </cell>
          <cell r="J19084">
            <v>0</v>
          </cell>
          <cell r="K19084">
            <v>0</v>
          </cell>
          <cell r="L19084">
            <v>0</v>
          </cell>
          <cell r="M19084" t="str">
            <v>F</v>
          </cell>
          <cell r="N19084">
            <v>3</v>
          </cell>
        </row>
        <row r="19085">
          <cell r="I19085" t="str">
            <v>T</v>
          </cell>
          <cell r="J19085">
            <v>0</v>
          </cell>
          <cell r="K19085">
            <v>0</v>
          </cell>
          <cell r="L19085">
            <v>0</v>
          </cell>
          <cell r="M19085" t="str">
            <v>F</v>
          </cell>
          <cell r="N19085">
            <v>3</v>
          </cell>
        </row>
        <row r="19086">
          <cell r="I19086" t="str">
            <v>T</v>
          </cell>
          <cell r="J19086">
            <v>0</v>
          </cell>
          <cell r="K19086">
            <v>0</v>
          </cell>
          <cell r="L19086">
            <v>0</v>
          </cell>
          <cell r="M19086" t="str">
            <v>F</v>
          </cell>
          <cell r="N19086">
            <v>3</v>
          </cell>
        </row>
        <row r="19087">
          <cell r="I19087" t="str">
            <v>T</v>
          </cell>
          <cell r="J19087">
            <v>0</v>
          </cell>
          <cell r="K19087">
            <v>0</v>
          </cell>
          <cell r="L19087">
            <v>0</v>
          </cell>
          <cell r="M19087" t="str">
            <v>F</v>
          </cell>
          <cell r="N19087">
            <v>3</v>
          </cell>
        </row>
        <row r="19088">
          <cell r="I19088" t="str">
            <v>T</v>
          </cell>
          <cell r="J19088">
            <v>0</v>
          </cell>
          <cell r="K19088">
            <v>0</v>
          </cell>
          <cell r="L19088">
            <v>0</v>
          </cell>
          <cell r="M19088" t="str">
            <v>F</v>
          </cell>
          <cell r="N19088">
            <v>3</v>
          </cell>
        </row>
        <row r="19089">
          <cell r="I19089" t="str">
            <v>T</v>
          </cell>
          <cell r="J19089">
            <v>0</v>
          </cell>
          <cell r="K19089">
            <v>0</v>
          </cell>
          <cell r="L19089">
            <v>0</v>
          </cell>
          <cell r="M19089" t="str">
            <v>F</v>
          </cell>
          <cell r="N19089">
            <v>3</v>
          </cell>
        </row>
        <row r="19090">
          <cell r="I19090" t="str">
            <v>T</v>
          </cell>
          <cell r="J19090">
            <v>0</v>
          </cell>
          <cell r="K19090">
            <v>0</v>
          </cell>
          <cell r="L19090">
            <v>0</v>
          </cell>
          <cell r="M19090" t="str">
            <v>F</v>
          </cell>
          <cell r="N19090">
            <v>3</v>
          </cell>
        </row>
        <row r="19091">
          <cell r="G19091" t="str">
            <v>GR-002009</v>
          </cell>
        </row>
        <row r="19091">
          <cell r="I19091" t="str">
            <v>F</v>
          </cell>
          <cell r="J19091">
            <v>1651.09</v>
          </cell>
          <cell r="K19091">
            <v>1750.16</v>
          </cell>
          <cell r="L19091">
            <v>1750.16</v>
          </cell>
          <cell r="M19091" t="str">
            <v>T</v>
          </cell>
          <cell r="N19091">
            <v>1</v>
          </cell>
        </row>
        <row r="19092">
          <cell r="I19092" t="str">
            <v>T</v>
          </cell>
          <cell r="J19092">
            <v>0</v>
          </cell>
          <cell r="K19092">
            <v>0</v>
          </cell>
          <cell r="L19092">
            <v>0</v>
          </cell>
          <cell r="M19092" t="str">
            <v>F</v>
          </cell>
          <cell r="N19092">
            <v>3</v>
          </cell>
        </row>
        <row r="19093">
          <cell r="I19093" t="str">
            <v>T</v>
          </cell>
          <cell r="J19093">
            <v>0</v>
          </cell>
          <cell r="K19093">
            <v>0</v>
          </cell>
          <cell r="L19093">
            <v>0</v>
          </cell>
          <cell r="M19093" t="str">
            <v>F</v>
          </cell>
          <cell r="N19093">
            <v>3</v>
          </cell>
        </row>
        <row r="19094">
          <cell r="G19094" t="str">
            <v>GR-001990</v>
          </cell>
        </row>
        <row r="19094">
          <cell r="I19094" t="str">
            <v>F</v>
          </cell>
          <cell r="J19094">
            <v>9136.36</v>
          </cell>
          <cell r="K19094">
            <v>9684.54</v>
          </cell>
          <cell r="L19094">
            <v>9684.54</v>
          </cell>
          <cell r="M19094" t="str">
            <v>T</v>
          </cell>
          <cell r="N19094">
            <v>1</v>
          </cell>
        </row>
        <row r="19095">
          <cell r="G19095" t="str">
            <v>GR-002170</v>
          </cell>
        </row>
        <row r="19095">
          <cell r="I19095" t="str">
            <v>F</v>
          </cell>
          <cell r="J19095">
            <v>534</v>
          </cell>
          <cell r="K19095">
            <v>566.04</v>
          </cell>
          <cell r="L19095">
            <v>566.04</v>
          </cell>
          <cell r="M19095" t="str">
            <v>F</v>
          </cell>
          <cell r="N19095">
            <v>1</v>
          </cell>
        </row>
        <row r="19096">
          <cell r="G19096" t="str">
            <v>GR-002118</v>
          </cell>
        </row>
        <row r="19096">
          <cell r="I19096" t="str">
            <v>F</v>
          </cell>
          <cell r="J19096">
            <v>866.81</v>
          </cell>
          <cell r="K19096">
            <v>866.81</v>
          </cell>
          <cell r="L19096">
            <v>2600.43</v>
          </cell>
          <cell r="M19096" t="str">
            <v>F</v>
          </cell>
          <cell r="N19096">
            <v>3</v>
          </cell>
        </row>
        <row r="19097">
          <cell r="I19097" t="str">
            <v>T</v>
          </cell>
          <cell r="J19097">
            <v>0</v>
          </cell>
          <cell r="K19097">
            <v>0</v>
          </cell>
          <cell r="L19097">
            <v>0</v>
          </cell>
          <cell r="M19097" t="str">
            <v>F</v>
          </cell>
          <cell r="N19097">
            <v>3</v>
          </cell>
        </row>
        <row r="19098">
          <cell r="G19098" t="str">
            <v>GR-001986</v>
          </cell>
        </row>
        <row r="19098">
          <cell r="I19098" t="str">
            <v>F</v>
          </cell>
          <cell r="J19098">
            <v>99.88</v>
          </cell>
          <cell r="K19098">
            <v>105.87</v>
          </cell>
          <cell r="L19098">
            <v>105.87</v>
          </cell>
          <cell r="M19098" t="str">
            <v>T</v>
          </cell>
          <cell r="N19098">
            <v>1</v>
          </cell>
        </row>
        <row r="19099">
          <cell r="G19099" t="str">
            <v>GR-001993</v>
          </cell>
        </row>
        <row r="19099">
          <cell r="I19099" t="str">
            <v>F</v>
          </cell>
          <cell r="J19099">
            <v>300.55</v>
          </cell>
          <cell r="K19099">
            <v>318.58</v>
          </cell>
          <cell r="L19099">
            <v>318.58</v>
          </cell>
          <cell r="M19099" t="str">
            <v>T</v>
          </cell>
          <cell r="N19099">
            <v>1</v>
          </cell>
        </row>
        <row r="19100">
          <cell r="I19100" t="str">
            <v>T</v>
          </cell>
          <cell r="J19100">
            <v>0</v>
          </cell>
          <cell r="K19100">
            <v>0</v>
          </cell>
          <cell r="L19100">
            <v>0</v>
          </cell>
          <cell r="M19100" t="str">
            <v>F</v>
          </cell>
          <cell r="N19100">
            <v>3</v>
          </cell>
        </row>
        <row r="19101">
          <cell r="I19101" t="str">
            <v>T</v>
          </cell>
          <cell r="J19101">
            <v>0</v>
          </cell>
          <cell r="K19101">
            <v>0</v>
          </cell>
          <cell r="L19101">
            <v>0</v>
          </cell>
          <cell r="M19101" t="str">
            <v>F</v>
          </cell>
          <cell r="N19101">
            <v>3</v>
          </cell>
        </row>
        <row r="19102">
          <cell r="G19102" t="str">
            <v>XP-000024</v>
          </cell>
        </row>
        <row r="19102">
          <cell r="I19102" t="str">
            <v>F</v>
          </cell>
          <cell r="J19102">
            <v>0</v>
          </cell>
          <cell r="K19102">
            <v>0</v>
          </cell>
          <cell r="L19102">
            <v>0</v>
          </cell>
          <cell r="M19102" t="str">
            <v>F</v>
          </cell>
          <cell r="N19102">
            <v>3</v>
          </cell>
        </row>
        <row r="19103">
          <cell r="I19103" t="str">
            <v>T</v>
          </cell>
          <cell r="J19103">
            <v>0</v>
          </cell>
          <cell r="K19103">
            <v>0</v>
          </cell>
          <cell r="L19103">
            <v>0</v>
          </cell>
          <cell r="M19103" t="str">
            <v>F</v>
          </cell>
          <cell r="N19103">
            <v>1</v>
          </cell>
        </row>
        <row r="19104">
          <cell r="G19104" t="str">
            <v>GR-002009</v>
          </cell>
        </row>
        <row r="19104">
          <cell r="I19104" t="str">
            <v>F</v>
          </cell>
          <cell r="J19104">
            <v>1324.19</v>
          </cell>
          <cell r="K19104">
            <v>1403.64</v>
          </cell>
          <cell r="L19104">
            <v>1403.64</v>
          </cell>
          <cell r="M19104" t="str">
            <v>T</v>
          </cell>
          <cell r="N19104">
            <v>1</v>
          </cell>
        </row>
        <row r="19105">
          <cell r="G19105" t="str">
            <v>GR-001988</v>
          </cell>
        </row>
        <row r="19105">
          <cell r="I19105" t="str">
            <v>F</v>
          </cell>
          <cell r="J19105">
            <v>690</v>
          </cell>
          <cell r="K19105">
            <v>731.4</v>
          </cell>
          <cell r="L19105">
            <v>731.4</v>
          </cell>
          <cell r="M19105" t="str">
            <v>F</v>
          </cell>
          <cell r="N19105">
            <v>1</v>
          </cell>
        </row>
        <row r="19106">
          <cell r="G19106" t="str">
            <v>GR-002003</v>
          </cell>
        </row>
        <row r="19106">
          <cell r="I19106" t="str">
            <v>F</v>
          </cell>
          <cell r="J19106">
            <v>152.8</v>
          </cell>
          <cell r="K19106">
            <v>161.97</v>
          </cell>
          <cell r="L19106">
            <v>161.97</v>
          </cell>
          <cell r="M19106" t="str">
            <v>F</v>
          </cell>
          <cell r="N19106">
            <v>1</v>
          </cell>
        </row>
        <row r="19107">
          <cell r="G19107" t="str">
            <v>GR-001987</v>
          </cell>
        </row>
        <row r="19107">
          <cell r="I19107" t="str">
            <v>F</v>
          </cell>
          <cell r="J19107">
            <v>62.61</v>
          </cell>
          <cell r="K19107">
            <v>66.37</v>
          </cell>
          <cell r="L19107">
            <v>66.37</v>
          </cell>
          <cell r="M19107" t="str">
            <v>T</v>
          </cell>
          <cell r="N19107">
            <v>1</v>
          </cell>
        </row>
        <row r="19108">
          <cell r="G19108" t="str">
            <v>GR-2017/05-0081, GR-2017/05-0080, GR-2017/03-0047</v>
          </cell>
        </row>
        <row r="19108">
          <cell r="I19108" t="str">
            <v>F</v>
          </cell>
          <cell r="J19108">
            <v>16416</v>
          </cell>
          <cell r="K19108">
            <v>17400.96</v>
          </cell>
          <cell r="L19108">
            <v>17400.96</v>
          </cell>
          <cell r="M19108" t="str">
            <v>F</v>
          </cell>
          <cell r="N19108">
            <v>1</v>
          </cell>
        </row>
        <row r="19109">
          <cell r="G19109" t="str">
            <v>GR-2017/03-0051, GR-2017/02-0048, GR-2017/04-0034</v>
          </cell>
        </row>
        <row r="19109">
          <cell r="I19109" t="str">
            <v>F</v>
          </cell>
          <cell r="J19109">
            <v>20126.4</v>
          </cell>
          <cell r="K19109">
            <v>21333.98</v>
          </cell>
          <cell r="L19109">
            <v>21333.98</v>
          </cell>
          <cell r="M19109" t="str">
            <v>F</v>
          </cell>
          <cell r="N19109">
            <v>1</v>
          </cell>
        </row>
        <row r="19110">
          <cell r="G19110" t="str">
            <v>GR-002153, GR-002154, GR-002179, GR-2017/03-0047</v>
          </cell>
        </row>
        <row r="19110">
          <cell r="I19110" t="str">
            <v>F</v>
          </cell>
          <cell r="J19110">
            <v>11130</v>
          </cell>
          <cell r="K19110">
            <v>11797.8</v>
          </cell>
          <cell r="L19110">
            <v>11797.8</v>
          </cell>
          <cell r="M19110" t="str">
            <v>F</v>
          </cell>
          <cell r="N19110">
            <v>1</v>
          </cell>
        </row>
        <row r="19111">
          <cell r="G19111" t="str">
            <v>GR-001989</v>
          </cell>
        </row>
        <row r="19111">
          <cell r="I19111" t="str">
            <v>F</v>
          </cell>
          <cell r="J19111">
            <v>3396.84</v>
          </cell>
          <cell r="K19111">
            <v>3600.65</v>
          </cell>
          <cell r="L19111">
            <v>3600.65</v>
          </cell>
          <cell r="M19111" t="str">
            <v>T</v>
          </cell>
          <cell r="N19111">
            <v>1</v>
          </cell>
        </row>
        <row r="19112">
          <cell r="G19112" t="str">
            <v>GR-001985</v>
          </cell>
        </row>
        <row r="19112">
          <cell r="I19112" t="str">
            <v>F</v>
          </cell>
          <cell r="J19112">
            <v>727.5</v>
          </cell>
          <cell r="K19112">
            <v>771.15</v>
          </cell>
          <cell r="L19112">
            <v>771.15</v>
          </cell>
          <cell r="M19112" t="str">
            <v>F</v>
          </cell>
          <cell r="N19112">
            <v>1</v>
          </cell>
        </row>
        <row r="19113">
          <cell r="G19113" t="str">
            <v>GR-001987</v>
          </cell>
        </row>
        <row r="19113">
          <cell r="I19113" t="str">
            <v>F</v>
          </cell>
          <cell r="J19113">
            <v>295.42</v>
          </cell>
          <cell r="K19113">
            <v>313.15</v>
          </cell>
          <cell r="L19113">
            <v>313.15</v>
          </cell>
          <cell r="M19113" t="str">
            <v>T</v>
          </cell>
          <cell r="N19113">
            <v>1</v>
          </cell>
        </row>
        <row r="19114">
          <cell r="G19114" t="str">
            <v>GR-001998</v>
          </cell>
        </row>
        <row r="19114">
          <cell r="I19114" t="str">
            <v>F</v>
          </cell>
          <cell r="J19114">
            <v>592</v>
          </cell>
          <cell r="K19114">
            <v>627.52</v>
          </cell>
          <cell r="L19114">
            <v>627.52</v>
          </cell>
          <cell r="M19114" t="str">
            <v>F</v>
          </cell>
          <cell r="N19114">
            <v>1</v>
          </cell>
        </row>
        <row r="19115">
          <cell r="G19115" t="str">
            <v>GR-001995</v>
          </cell>
        </row>
        <row r="19115">
          <cell r="I19115" t="str">
            <v>F</v>
          </cell>
          <cell r="J19115">
            <v>53559.17</v>
          </cell>
          <cell r="K19115">
            <v>56772.72</v>
          </cell>
          <cell r="L19115">
            <v>56772.72</v>
          </cell>
          <cell r="M19115" t="str">
            <v>F</v>
          </cell>
          <cell r="N19115">
            <v>1</v>
          </cell>
        </row>
        <row r="19116">
          <cell r="G19116" t="str">
            <v>GR-001996</v>
          </cell>
        </row>
        <row r="19116">
          <cell r="I19116" t="str">
            <v>F</v>
          </cell>
          <cell r="J19116">
            <v>13444.62</v>
          </cell>
          <cell r="K19116">
            <v>14251.3</v>
          </cell>
          <cell r="L19116">
            <v>14251.3</v>
          </cell>
          <cell r="M19116" t="str">
            <v>F</v>
          </cell>
          <cell r="N19116">
            <v>1</v>
          </cell>
        </row>
        <row r="19117">
          <cell r="G19117" t="str">
            <v>GR-001997</v>
          </cell>
        </row>
        <row r="19117">
          <cell r="I19117" t="str">
            <v>F</v>
          </cell>
          <cell r="J19117">
            <v>10902.6</v>
          </cell>
          <cell r="K19117">
            <v>11556.76</v>
          </cell>
          <cell r="L19117">
            <v>11556.76</v>
          </cell>
          <cell r="M19117" t="str">
            <v>F</v>
          </cell>
          <cell r="N19117">
            <v>1</v>
          </cell>
        </row>
        <row r="19118">
          <cell r="G19118" t="str">
            <v>GR-002002</v>
          </cell>
        </row>
        <row r="19118">
          <cell r="I19118" t="str">
            <v>F</v>
          </cell>
          <cell r="J19118">
            <v>47676.6</v>
          </cell>
          <cell r="K19118">
            <v>50537.2</v>
          </cell>
          <cell r="L19118">
            <v>50537.2</v>
          </cell>
          <cell r="M19118" t="str">
            <v>F</v>
          </cell>
          <cell r="N19118">
            <v>1</v>
          </cell>
        </row>
        <row r="19119">
          <cell r="G19119" t="str">
            <v>GR-002001</v>
          </cell>
        </row>
        <row r="19119">
          <cell r="I19119" t="str">
            <v>F</v>
          </cell>
          <cell r="J19119">
            <v>6891.12</v>
          </cell>
          <cell r="K19119">
            <v>7304.59</v>
          </cell>
          <cell r="L19119">
            <v>7304.59</v>
          </cell>
          <cell r="M19119" t="str">
            <v>F</v>
          </cell>
          <cell r="N19119">
            <v>1</v>
          </cell>
        </row>
        <row r="19120">
          <cell r="G19120" t="str">
            <v>GR-002000</v>
          </cell>
        </row>
        <row r="19120">
          <cell r="I19120" t="str">
            <v>F</v>
          </cell>
          <cell r="J19120">
            <v>60357.6</v>
          </cell>
          <cell r="K19120">
            <v>63979.06</v>
          </cell>
          <cell r="L19120">
            <v>63979.06</v>
          </cell>
          <cell r="M19120" t="str">
            <v>F</v>
          </cell>
          <cell r="N19120">
            <v>1</v>
          </cell>
        </row>
        <row r="19121">
          <cell r="G19121" t="str">
            <v>GR-001999</v>
          </cell>
        </row>
        <row r="19121">
          <cell r="I19121" t="str">
            <v>F</v>
          </cell>
          <cell r="J19121">
            <v>126000.82</v>
          </cell>
          <cell r="K19121">
            <v>133560.87</v>
          </cell>
          <cell r="L19121">
            <v>133560.87</v>
          </cell>
          <cell r="M19121" t="str">
            <v>F</v>
          </cell>
          <cell r="N19121">
            <v>1</v>
          </cell>
        </row>
        <row r="19122">
          <cell r="G19122" t="str">
            <v>GR-002005</v>
          </cell>
        </row>
        <row r="19122">
          <cell r="I19122" t="str">
            <v>F</v>
          </cell>
          <cell r="J19122">
            <v>20562.5</v>
          </cell>
          <cell r="K19122">
            <v>21796.25</v>
          </cell>
          <cell r="L19122">
            <v>21796.25</v>
          </cell>
          <cell r="M19122" t="str">
            <v>F</v>
          </cell>
          <cell r="N19122">
            <v>1</v>
          </cell>
        </row>
        <row r="19123">
          <cell r="G19123" t="str">
            <v>GR-002004</v>
          </cell>
        </row>
        <row r="19123">
          <cell r="I19123" t="str">
            <v>F</v>
          </cell>
          <cell r="J19123">
            <v>56242.6</v>
          </cell>
          <cell r="K19123">
            <v>59617.16</v>
          </cell>
          <cell r="L19123">
            <v>59617.16</v>
          </cell>
          <cell r="M19123" t="str">
            <v>F</v>
          </cell>
          <cell r="N19123">
            <v>1</v>
          </cell>
        </row>
        <row r="19124">
          <cell r="G19124" t="str">
            <v>GR-001994</v>
          </cell>
        </row>
        <row r="19124">
          <cell r="I19124" t="str">
            <v>F</v>
          </cell>
          <cell r="J19124">
            <v>170124.29</v>
          </cell>
          <cell r="K19124">
            <v>180331.75</v>
          </cell>
          <cell r="L19124">
            <v>180331.75</v>
          </cell>
          <cell r="M19124" t="str">
            <v>F</v>
          </cell>
          <cell r="N19124">
            <v>1</v>
          </cell>
        </row>
        <row r="19125">
          <cell r="G19125" t="str">
            <v>GR-2017/08-0031, GR-2017/07-0103</v>
          </cell>
        </row>
        <row r="19125">
          <cell r="I19125" t="str">
            <v>F</v>
          </cell>
          <cell r="J19125">
            <v>3440.5</v>
          </cell>
          <cell r="K19125">
            <v>3440.5</v>
          </cell>
          <cell r="L19125">
            <v>10321.5</v>
          </cell>
          <cell r="M19125" t="str">
            <v>F</v>
          </cell>
          <cell r="N19125">
            <v>3</v>
          </cell>
        </row>
        <row r="19126">
          <cell r="G19126" t="str">
            <v>GR-002078</v>
          </cell>
        </row>
        <row r="19126">
          <cell r="I19126" t="str">
            <v>F</v>
          </cell>
          <cell r="J19126">
            <v>141.6</v>
          </cell>
          <cell r="K19126">
            <v>141.6</v>
          </cell>
          <cell r="L19126">
            <v>424.8</v>
          </cell>
          <cell r="M19126" t="str">
            <v>F</v>
          </cell>
          <cell r="N19126">
            <v>3</v>
          </cell>
        </row>
        <row r="19127">
          <cell r="G19127" t="str">
            <v>GR-001981</v>
          </cell>
        </row>
        <row r="19127">
          <cell r="I19127" t="str">
            <v>F</v>
          </cell>
          <cell r="J19127">
            <v>375.85</v>
          </cell>
          <cell r="K19127">
            <v>398.4</v>
          </cell>
          <cell r="L19127">
            <v>398.4</v>
          </cell>
          <cell r="M19127" t="str">
            <v>T</v>
          </cell>
          <cell r="N19127">
            <v>1</v>
          </cell>
        </row>
        <row r="19128">
          <cell r="G19128" t="str">
            <v>GR-001980</v>
          </cell>
        </row>
        <row r="19128">
          <cell r="I19128" t="str">
            <v>F</v>
          </cell>
          <cell r="J19128">
            <v>551.04</v>
          </cell>
          <cell r="K19128">
            <v>584.1</v>
          </cell>
          <cell r="L19128">
            <v>584.1</v>
          </cell>
          <cell r="M19128" t="str">
            <v>T</v>
          </cell>
          <cell r="N19128">
            <v>1</v>
          </cell>
        </row>
        <row r="19129">
          <cell r="G19129" t="str">
            <v>GR-002160, GR-002118</v>
          </cell>
        </row>
        <row r="19129">
          <cell r="I19129" t="str">
            <v>F</v>
          </cell>
          <cell r="J19129">
            <v>1138.5</v>
          </cell>
          <cell r="K19129">
            <v>1138.5</v>
          </cell>
          <cell r="L19129">
            <v>3415.5</v>
          </cell>
          <cell r="M19129" t="str">
            <v>F</v>
          </cell>
          <cell r="N19129">
            <v>3</v>
          </cell>
        </row>
        <row r="19130">
          <cell r="I19130" t="str">
            <v>T</v>
          </cell>
          <cell r="J19130">
            <v>0</v>
          </cell>
          <cell r="K19130">
            <v>0</v>
          </cell>
          <cell r="L19130">
            <v>0</v>
          </cell>
          <cell r="M19130" t="str">
            <v>F</v>
          </cell>
          <cell r="N19130">
            <v>3</v>
          </cell>
        </row>
        <row r="19131">
          <cell r="G19131" t="str">
            <v>GR-001978</v>
          </cell>
        </row>
        <row r="19131">
          <cell r="I19131" t="str">
            <v>F</v>
          </cell>
          <cell r="J19131">
            <v>5257.27</v>
          </cell>
          <cell r="K19131">
            <v>5572.71</v>
          </cell>
          <cell r="L19131">
            <v>5572.71</v>
          </cell>
          <cell r="M19131" t="str">
            <v>T</v>
          </cell>
          <cell r="N19131">
            <v>1</v>
          </cell>
        </row>
        <row r="19132">
          <cell r="G19132" t="str">
            <v>GR-001979</v>
          </cell>
        </row>
        <row r="19132">
          <cell r="I19132" t="str">
            <v>F</v>
          </cell>
          <cell r="J19132">
            <v>2308.57</v>
          </cell>
          <cell r="K19132">
            <v>2447.08</v>
          </cell>
          <cell r="L19132">
            <v>2447.08</v>
          </cell>
          <cell r="M19132" t="str">
            <v>T</v>
          </cell>
          <cell r="N19132">
            <v>1</v>
          </cell>
        </row>
        <row r="19133">
          <cell r="G19133" t="str">
            <v>GR-001978</v>
          </cell>
        </row>
        <row r="19133">
          <cell r="I19133" t="str">
            <v>F</v>
          </cell>
          <cell r="J19133">
            <v>225.3</v>
          </cell>
          <cell r="K19133">
            <v>238.82</v>
          </cell>
          <cell r="L19133">
            <v>238.82</v>
          </cell>
          <cell r="M19133" t="str">
            <v>T</v>
          </cell>
          <cell r="N19133">
            <v>1</v>
          </cell>
        </row>
        <row r="19134">
          <cell r="G19134" t="str">
            <v>GR-001975</v>
          </cell>
        </row>
        <row r="19134">
          <cell r="I19134" t="str">
            <v>F</v>
          </cell>
          <cell r="J19134">
            <v>514.29</v>
          </cell>
          <cell r="K19134">
            <v>545.15</v>
          </cell>
          <cell r="L19134">
            <v>545.15</v>
          </cell>
          <cell r="M19134" t="str">
            <v>T</v>
          </cell>
          <cell r="N19134">
            <v>1</v>
          </cell>
        </row>
        <row r="19135">
          <cell r="G19135" t="str">
            <v>GR-001976</v>
          </cell>
        </row>
        <row r="19135">
          <cell r="I19135" t="str">
            <v>F</v>
          </cell>
          <cell r="J19135">
            <v>860.2</v>
          </cell>
          <cell r="K19135">
            <v>911.81</v>
          </cell>
          <cell r="L19135">
            <v>911.81</v>
          </cell>
          <cell r="M19135" t="str">
            <v>F</v>
          </cell>
          <cell r="N19135">
            <v>1</v>
          </cell>
        </row>
        <row r="19136">
          <cell r="G19136" t="str">
            <v>GR-001974</v>
          </cell>
        </row>
        <row r="19136">
          <cell r="I19136" t="str">
            <v>F</v>
          </cell>
          <cell r="J19136">
            <v>1520.07</v>
          </cell>
          <cell r="K19136">
            <v>1611.27</v>
          </cell>
          <cell r="L19136">
            <v>1611.27</v>
          </cell>
          <cell r="M19136" t="str">
            <v>T</v>
          </cell>
          <cell r="N19136">
            <v>1</v>
          </cell>
        </row>
        <row r="19137">
          <cell r="G19137" t="str">
            <v>GR-001972</v>
          </cell>
        </row>
        <row r="19137">
          <cell r="I19137" t="str">
            <v>F</v>
          </cell>
          <cell r="J19137">
            <v>458.62</v>
          </cell>
          <cell r="K19137">
            <v>486.14</v>
          </cell>
          <cell r="L19137">
            <v>486.14</v>
          </cell>
          <cell r="M19137" t="str">
            <v>T</v>
          </cell>
          <cell r="N19137">
            <v>1</v>
          </cell>
        </row>
        <row r="19138">
          <cell r="G19138" t="str">
            <v>GR-001977</v>
          </cell>
        </row>
        <row r="19138">
          <cell r="I19138" t="str">
            <v>F</v>
          </cell>
          <cell r="J19138">
            <v>49.3</v>
          </cell>
          <cell r="K19138">
            <v>52.26</v>
          </cell>
          <cell r="L19138">
            <v>52.26</v>
          </cell>
          <cell r="M19138" t="str">
            <v>T</v>
          </cell>
          <cell r="N19138">
            <v>1</v>
          </cell>
        </row>
        <row r="19139">
          <cell r="G19139" t="str">
            <v>GR-001971</v>
          </cell>
        </row>
        <row r="19139">
          <cell r="I19139" t="str">
            <v>F</v>
          </cell>
          <cell r="J19139">
            <v>858.57</v>
          </cell>
          <cell r="K19139">
            <v>910.08</v>
          </cell>
          <cell r="L19139">
            <v>910.08</v>
          </cell>
          <cell r="M19139" t="str">
            <v>T</v>
          </cell>
          <cell r="N19139">
            <v>1</v>
          </cell>
        </row>
        <row r="19140">
          <cell r="G19140" t="str">
            <v>GR-001970</v>
          </cell>
        </row>
        <row r="19140">
          <cell r="I19140" t="str">
            <v>F</v>
          </cell>
          <cell r="J19140">
            <v>244.53</v>
          </cell>
          <cell r="K19140">
            <v>259.2</v>
          </cell>
          <cell r="L19140">
            <v>259.2</v>
          </cell>
          <cell r="M19140" t="str">
            <v>T</v>
          </cell>
          <cell r="N19140">
            <v>1</v>
          </cell>
        </row>
        <row r="19141">
          <cell r="G19141" t="str">
            <v>GR-001969</v>
          </cell>
        </row>
        <row r="19141">
          <cell r="I19141" t="str">
            <v>F</v>
          </cell>
          <cell r="J19141">
            <v>2108.38</v>
          </cell>
          <cell r="K19141">
            <v>2234.88</v>
          </cell>
          <cell r="L19141">
            <v>2234.88</v>
          </cell>
          <cell r="M19141" t="str">
            <v>T</v>
          </cell>
          <cell r="N19141">
            <v>1</v>
          </cell>
        </row>
        <row r="19142">
          <cell r="G19142" t="str">
            <v>GR-001977</v>
          </cell>
        </row>
        <row r="19142">
          <cell r="I19142" t="str">
            <v>F</v>
          </cell>
          <cell r="J19142">
            <v>133.65</v>
          </cell>
          <cell r="K19142">
            <v>141.67</v>
          </cell>
          <cell r="L19142">
            <v>141.67</v>
          </cell>
          <cell r="M19142" t="str">
            <v>T</v>
          </cell>
          <cell r="N19142">
            <v>1</v>
          </cell>
        </row>
        <row r="19143">
          <cell r="G19143" t="str">
            <v>GR-001967</v>
          </cell>
        </row>
        <row r="19143">
          <cell r="I19143" t="str">
            <v>F</v>
          </cell>
          <cell r="J19143">
            <v>4647.47</v>
          </cell>
          <cell r="K19143">
            <v>4926.32</v>
          </cell>
          <cell r="L19143">
            <v>4926.32</v>
          </cell>
          <cell r="M19143" t="str">
            <v>T</v>
          </cell>
          <cell r="N19143">
            <v>1</v>
          </cell>
        </row>
        <row r="19144">
          <cell r="I19144" t="str">
            <v>T</v>
          </cell>
          <cell r="J19144">
            <v>0</v>
          </cell>
          <cell r="K19144">
            <v>0</v>
          </cell>
          <cell r="L19144">
            <v>0</v>
          </cell>
          <cell r="M19144" t="str">
            <v>F</v>
          </cell>
          <cell r="N19144">
            <v>3</v>
          </cell>
        </row>
        <row r="19145">
          <cell r="F19145" t="str">
            <v>MR LOO ORDER</v>
          </cell>
          <cell r="G19145" t="str">
            <v>GR-002060</v>
          </cell>
        </row>
        <row r="19145">
          <cell r="I19145" t="str">
            <v>F</v>
          </cell>
          <cell r="J19145">
            <v>143.28</v>
          </cell>
          <cell r="K19145">
            <v>143.28</v>
          </cell>
          <cell r="L19145">
            <v>429.84</v>
          </cell>
          <cell r="M19145" t="str">
            <v>F</v>
          </cell>
          <cell r="N19145">
            <v>3</v>
          </cell>
        </row>
        <row r="19146">
          <cell r="I19146" t="str">
            <v>T</v>
          </cell>
          <cell r="J19146">
            <v>0</v>
          </cell>
          <cell r="K19146">
            <v>0</v>
          </cell>
          <cell r="L19146">
            <v>0</v>
          </cell>
          <cell r="M19146" t="str">
            <v>F</v>
          </cell>
          <cell r="N19146">
            <v>3</v>
          </cell>
        </row>
        <row r="19147">
          <cell r="I19147" t="str">
            <v>T</v>
          </cell>
          <cell r="J19147">
            <v>0</v>
          </cell>
          <cell r="K19147">
            <v>0</v>
          </cell>
          <cell r="L19147">
            <v>0</v>
          </cell>
          <cell r="M19147" t="str">
            <v>F</v>
          </cell>
          <cell r="N19147">
            <v>3</v>
          </cell>
        </row>
        <row r="19148">
          <cell r="G19148" t="str">
            <v>GR-001968</v>
          </cell>
        </row>
        <row r="19148">
          <cell r="I19148" t="str">
            <v>F</v>
          </cell>
          <cell r="J19148">
            <v>694.8</v>
          </cell>
          <cell r="K19148">
            <v>736.49</v>
          </cell>
          <cell r="L19148">
            <v>736.49</v>
          </cell>
          <cell r="M19148" t="str">
            <v>T</v>
          </cell>
          <cell r="N19148">
            <v>1</v>
          </cell>
        </row>
        <row r="19149">
          <cell r="G19149" t="str">
            <v>GR-001966</v>
          </cell>
        </row>
        <row r="19149">
          <cell r="I19149" t="str">
            <v>F</v>
          </cell>
          <cell r="J19149">
            <v>857.91</v>
          </cell>
          <cell r="K19149">
            <v>909.38</v>
          </cell>
          <cell r="L19149">
            <v>909.38</v>
          </cell>
          <cell r="M19149" t="str">
            <v>T</v>
          </cell>
          <cell r="N19149">
            <v>1</v>
          </cell>
        </row>
        <row r="19150">
          <cell r="G19150" t="str">
            <v>GR-001968</v>
          </cell>
        </row>
        <row r="19150">
          <cell r="I19150" t="str">
            <v>F</v>
          </cell>
          <cell r="J19150">
            <v>72.15</v>
          </cell>
          <cell r="K19150">
            <v>76.48</v>
          </cell>
          <cell r="L19150">
            <v>76.48</v>
          </cell>
          <cell r="M19150" t="str">
            <v>T</v>
          </cell>
          <cell r="N19150">
            <v>1</v>
          </cell>
        </row>
        <row r="19151">
          <cell r="G19151" t="str">
            <v>GR-001968</v>
          </cell>
        </row>
        <row r="19151">
          <cell r="I19151" t="str">
            <v>F</v>
          </cell>
          <cell r="J19151">
            <v>275.47</v>
          </cell>
          <cell r="K19151">
            <v>292</v>
          </cell>
          <cell r="L19151">
            <v>292</v>
          </cell>
          <cell r="M19151" t="str">
            <v>T</v>
          </cell>
          <cell r="N19151">
            <v>1</v>
          </cell>
        </row>
        <row r="19152">
          <cell r="G19152" t="str">
            <v>GR-002084</v>
          </cell>
        </row>
        <row r="19152">
          <cell r="I19152" t="str">
            <v>F</v>
          </cell>
          <cell r="J19152">
            <v>254.95</v>
          </cell>
          <cell r="K19152">
            <v>270.25</v>
          </cell>
          <cell r="L19152">
            <v>270.25</v>
          </cell>
          <cell r="M19152" t="str">
            <v>T</v>
          </cell>
          <cell r="N19152">
            <v>1</v>
          </cell>
        </row>
        <row r="19153">
          <cell r="G19153" t="str">
            <v>GR-001965</v>
          </cell>
        </row>
        <row r="19153">
          <cell r="I19153" t="str">
            <v>F</v>
          </cell>
          <cell r="J19153">
            <v>1632.61</v>
          </cell>
          <cell r="K19153">
            <v>1730.57</v>
          </cell>
          <cell r="L19153">
            <v>1730.57</v>
          </cell>
          <cell r="M19153" t="str">
            <v>T</v>
          </cell>
          <cell r="N19153">
            <v>1</v>
          </cell>
        </row>
        <row r="19154">
          <cell r="G19154" t="str">
            <v>GR-001959</v>
          </cell>
        </row>
        <row r="19154">
          <cell r="I19154" t="str">
            <v>F</v>
          </cell>
          <cell r="J19154">
            <v>125.99</v>
          </cell>
          <cell r="K19154">
            <v>133.55</v>
          </cell>
          <cell r="L19154">
            <v>133.55</v>
          </cell>
          <cell r="M19154" t="str">
            <v>T</v>
          </cell>
          <cell r="N19154">
            <v>1</v>
          </cell>
        </row>
        <row r="19155">
          <cell r="G19155" t="str">
            <v>GR-001959</v>
          </cell>
        </row>
        <row r="19155">
          <cell r="I19155" t="str">
            <v>F</v>
          </cell>
          <cell r="J19155">
            <v>1477.12</v>
          </cell>
          <cell r="K19155">
            <v>1565.75</v>
          </cell>
          <cell r="L19155">
            <v>1565.75</v>
          </cell>
          <cell r="M19155" t="str">
            <v>T</v>
          </cell>
          <cell r="N19155">
            <v>1</v>
          </cell>
        </row>
        <row r="19156">
          <cell r="I19156" t="str">
            <v>T</v>
          </cell>
          <cell r="J19156">
            <v>0</v>
          </cell>
          <cell r="K19156">
            <v>0</v>
          </cell>
          <cell r="L19156">
            <v>0</v>
          </cell>
          <cell r="M19156" t="str">
            <v>F</v>
          </cell>
          <cell r="N19156">
            <v>3</v>
          </cell>
        </row>
        <row r="19157">
          <cell r="G19157" t="str">
            <v>GR-002124</v>
          </cell>
        </row>
        <row r="19157">
          <cell r="I19157" t="str">
            <v>F</v>
          </cell>
          <cell r="J19157">
            <v>285.18</v>
          </cell>
          <cell r="K19157">
            <v>285.18</v>
          </cell>
          <cell r="L19157">
            <v>855.54</v>
          </cell>
          <cell r="M19157" t="str">
            <v>F</v>
          </cell>
          <cell r="N19157">
            <v>3</v>
          </cell>
        </row>
        <row r="19158">
          <cell r="G19158" t="str">
            <v>GR-001962</v>
          </cell>
        </row>
        <row r="19158">
          <cell r="I19158" t="str">
            <v>F</v>
          </cell>
          <cell r="J19158">
            <v>20971.44</v>
          </cell>
          <cell r="K19158">
            <v>22229.73</v>
          </cell>
          <cell r="L19158">
            <v>22229.73</v>
          </cell>
          <cell r="M19158" t="str">
            <v>F</v>
          </cell>
          <cell r="N19158">
            <v>1</v>
          </cell>
        </row>
        <row r="19159">
          <cell r="G19159" t="str">
            <v>GR-001958</v>
          </cell>
        </row>
        <row r="19159">
          <cell r="I19159" t="str">
            <v>F</v>
          </cell>
          <cell r="J19159">
            <v>62.61</v>
          </cell>
          <cell r="K19159">
            <v>66.37</v>
          </cell>
          <cell r="L19159">
            <v>66.37</v>
          </cell>
          <cell r="M19159" t="str">
            <v>T</v>
          </cell>
          <cell r="N19159">
            <v>1</v>
          </cell>
        </row>
        <row r="19160">
          <cell r="G19160" t="str">
            <v>GR-001959</v>
          </cell>
        </row>
        <row r="19160">
          <cell r="I19160" t="str">
            <v>F</v>
          </cell>
          <cell r="J19160">
            <v>217.42</v>
          </cell>
          <cell r="K19160">
            <v>230.46</v>
          </cell>
          <cell r="L19160">
            <v>230.46</v>
          </cell>
          <cell r="M19160" t="str">
            <v>T</v>
          </cell>
          <cell r="N19160">
            <v>1</v>
          </cell>
        </row>
        <row r="19161">
          <cell r="G19161" t="str">
            <v>GR-001963</v>
          </cell>
        </row>
        <row r="19161">
          <cell r="I19161" t="str">
            <v>F</v>
          </cell>
          <cell r="J19161">
            <v>72418.66</v>
          </cell>
          <cell r="K19161">
            <v>76763.78</v>
          </cell>
          <cell r="L19161">
            <v>76763.78</v>
          </cell>
          <cell r="M19161" t="str">
            <v>F</v>
          </cell>
          <cell r="N19161">
            <v>1</v>
          </cell>
        </row>
        <row r="19162">
          <cell r="G19162" t="str">
            <v>GR-001961</v>
          </cell>
        </row>
        <row r="19162">
          <cell r="I19162" t="str">
            <v>F</v>
          </cell>
          <cell r="J19162">
            <v>29067.4</v>
          </cell>
          <cell r="K19162">
            <v>30811.44</v>
          </cell>
          <cell r="L19162">
            <v>30811.44</v>
          </cell>
          <cell r="M19162" t="str">
            <v>F</v>
          </cell>
          <cell r="N19162">
            <v>1</v>
          </cell>
        </row>
        <row r="19163">
          <cell r="G19163" t="str">
            <v>GR-001960</v>
          </cell>
        </row>
        <row r="19163">
          <cell r="I19163" t="str">
            <v>F</v>
          </cell>
          <cell r="J19163">
            <v>52655.72</v>
          </cell>
          <cell r="K19163">
            <v>55815.06</v>
          </cell>
          <cell r="L19163">
            <v>55815.06</v>
          </cell>
          <cell r="M19163" t="str">
            <v>F</v>
          </cell>
          <cell r="N19163">
            <v>1</v>
          </cell>
        </row>
        <row r="19164">
          <cell r="G19164" t="str">
            <v>GR-001964</v>
          </cell>
        </row>
        <row r="19164">
          <cell r="I19164" t="str">
            <v>F</v>
          </cell>
          <cell r="J19164">
            <v>51495.06</v>
          </cell>
          <cell r="K19164">
            <v>54584.76</v>
          </cell>
          <cell r="L19164">
            <v>54584.76</v>
          </cell>
          <cell r="M19164" t="str">
            <v>F</v>
          </cell>
          <cell r="N19164">
            <v>1</v>
          </cell>
        </row>
        <row r="19165">
          <cell r="G19165" t="str">
            <v>GR-001958</v>
          </cell>
        </row>
        <row r="19165">
          <cell r="I19165" t="str">
            <v>F</v>
          </cell>
          <cell r="J19165">
            <v>11349.9</v>
          </cell>
          <cell r="K19165">
            <v>12030.89</v>
          </cell>
          <cell r="L19165">
            <v>12030.89</v>
          </cell>
          <cell r="M19165" t="str">
            <v>T</v>
          </cell>
          <cell r="N19165">
            <v>1</v>
          </cell>
        </row>
        <row r="19166">
          <cell r="G19166" t="str">
            <v>GR-001957</v>
          </cell>
        </row>
        <row r="19166">
          <cell r="I19166" t="str">
            <v>F</v>
          </cell>
          <cell r="J19166">
            <v>830.08</v>
          </cell>
          <cell r="K19166">
            <v>879.88</v>
          </cell>
          <cell r="L19166">
            <v>879.88</v>
          </cell>
          <cell r="M19166" t="str">
            <v>T</v>
          </cell>
          <cell r="N19166">
            <v>1</v>
          </cell>
        </row>
        <row r="19167">
          <cell r="I19167" t="str">
            <v>T</v>
          </cell>
          <cell r="J19167">
            <v>0</v>
          </cell>
          <cell r="K19167">
            <v>0</v>
          </cell>
          <cell r="L19167">
            <v>0</v>
          </cell>
          <cell r="M19167" t="str">
            <v>F</v>
          </cell>
          <cell r="N19167">
            <v>3</v>
          </cell>
        </row>
        <row r="19168">
          <cell r="I19168" t="str">
            <v>T</v>
          </cell>
          <cell r="J19168">
            <v>0</v>
          </cell>
          <cell r="K19168">
            <v>0</v>
          </cell>
          <cell r="L19168">
            <v>0</v>
          </cell>
          <cell r="M19168" t="str">
            <v>F</v>
          </cell>
          <cell r="N19168">
            <v>3</v>
          </cell>
        </row>
        <row r="19169">
          <cell r="I19169" t="str">
            <v>T</v>
          </cell>
          <cell r="J19169">
            <v>0</v>
          </cell>
          <cell r="K19169">
            <v>0</v>
          </cell>
          <cell r="L19169">
            <v>0</v>
          </cell>
          <cell r="M19169" t="str">
            <v>F</v>
          </cell>
          <cell r="N19169">
            <v>3</v>
          </cell>
        </row>
        <row r="19170">
          <cell r="I19170" t="str">
            <v>T</v>
          </cell>
          <cell r="J19170">
            <v>0</v>
          </cell>
          <cell r="K19170">
            <v>0</v>
          </cell>
          <cell r="L19170">
            <v>0</v>
          </cell>
          <cell r="M19170" t="str">
            <v>F</v>
          </cell>
          <cell r="N19170">
            <v>3</v>
          </cell>
        </row>
        <row r="19171">
          <cell r="G19171" t="str">
            <v>GR-001955</v>
          </cell>
        </row>
        <row r="19171">
          <cell r="I19171" t="str">
            <v>F</v>
          </cell>
          <cell r="J19171">
            <v>17.61</v>
          </cell>
          <cell r="K19171">
            <v>18.67</v>
          </cell>
          <cell r="L19171">
            <v>18.67</v>
          </cell>
          <cell r="M19171" t="str">
            <v>T</v>
          </cell>
          <cell r="N19171">
            <v>1</v>
          </cell>
        </row>
        <row r="19172">
          <cell r="G19172" t="str">
            <v>GR-001955</v>
          </cell>
        </row>
        <row r="19172">
          <cell r="I19172" t="str">
            <v>F</v>
          </cell>
          <cell r="J19172">
            <v>250.38</v>
          </cell>
          <cell r="K19172">
            <v>265.4</v>
          </cell>
          <cell r="L19172">
            <v>265.4</v>
          </cell>
          <cell r="M19172" t="str">
            <v>T</v>
          </cell>
          <cell r="N19172">
            <v>1</v>
          </cell>
        </row>
        <row r="19173">
          <cell r="G19173" t="str">
            <v>GR-001956</v>
          </cell>
        </row>
        <row r="19173">
          <cell r="I19173" t="str">
            <v>F</v>
          </cell>
          <cell r="J19173">
            <v>2706.72</v>
          </cell>
          <cell r="K19173">
            <v>2869.12</v>
          </cell>
          <cell r="L19173">
            <v>2869.12</v>
          </cell>
          <cell r="M19173" t="str">
            <v>T</v>
          </cell>
          <cell r="N19173">
            <v>1</v>
          </cell>
        </row>
        <row r="19174">
          <cell r="G19174" t="str">
            <v>GR-001954</v>
          </cell>
        </row>
        <row r="19174">
          <cell r="I19174" t="str">
            <v>F</v>
          </cell>
          <cell r="J19174">
            <v>183.32</v>
          </cell>
          <cell r="K19174">
            <v>194.32</v>
          </cell>
          <cell r="L19174">
            <v>194.32</v>
          </cell>
          <cell r="M19174" t="str">
            <v>T</v>
          </cell>
          <cell r="N19174">
            <v>1</v>
          </cell>
        </row>
        <row r="19175">
          <cell r="G19175" t="str">
            <v>GR-001954</v>
          </cell>
        </row>
        <row r="19175">
          <cell r="I19175" t="str">
            <v>F</v>
          </cell>
          <cell r="J19175">
            <v>237.86</v>
          </cell>
          <cell r="K19175">
            <v>252.13</v>
          </cell>
          <cell r="L19175">
            <v>252.13</v>
          </cell>
          <cell r="M19175" t="str">
            <v>T</v>
          </cell>
          <cell r="N19175">
            <v>1</v>
          </cell>
        </row>
        <row r="19176">
          <cell r="G19176" t="str">
            <v>GR-001953</v>
          </cell>
        </row>
        <row r="19176">
          <cell r="I19176" t="str">
            <v>F</v>
          </cell>
          <cell r="J19176">
            <v>43.43</v>
          </cell>
          <cell r="K19176">
            <v>46.04</v>
          </cell>
          <cell r="L19176">
            <v>46.04</v>
          </cell>
          <cell r="M19176" t="str">
            <v>T</v>
          </cell>
          <cell r="N19176">
            <v>1</v>
          </cell>
        </row>
        <row r="19177">
          <cell r="G19177" t="str">
            <v>GR-001954</v>
          </cell>
        </row>
        <row r="19177">
          <cell r="I19177" t="str">
            <v>F</v>
          </cell>
          <cell r="J19177">
            <v>285.69</v>
          </cell>
          <cell r="K19177">
            <v>302.83</v>
          </cell>
          <cell r="L19177">
            <v>302.83</v>
          </cell>
          <cell r="M19177" t="str">
            <v>T</v>
          </cell>
          <cell r="N19177">
            <v>1</v>
          </cell>
        </row>
        <row r="19178">
          <cell r="G19178" t="str">
            <v>GR-001953</v>
          </cell>
        </row>
        <row r="19178">
          <cell r="I19178" t="str">
            <v>F</v>
          </cell>
          <cell r="J19178">
            <v>688.68</v>
          </cell>
          <cell r="K19178">
            <v>730</v>
          </cell>
          <cell r="L19178">
            <v>730</v>
          </cell>
          <cell r="M19178" t="str">
            <v>T</v>
          </cell>
          <cell r="N19178">
            <v>1</v>
          </cell>
        </row>
        <row r="19179">
          <cell r="G19179" t="str">
            <v>GR-001953</v>
          </cell>
        </row>
        <row r="19179">
          <cell r="I19179" t="str">
            <v>F</v>
          </cell>
          <cell r="J19179">
            <v>330.65</v>
          </cell>
          <cell r="K19179">
            <v>350.49</v>
          </cell>
          <cell r="L19179">
            <v>350.49</v>
          </cell>
          <cell r="M19179" t="str">
            <v>T</v>
          </cell>
          <cell r="N19179">
            <v>1</v>
          </cell>
        </row>
        <row r="19180">
          <cell r="G19180" t="str">
            <v>GR-002156, GR-002155, GR-002157</v>
          </cell>
        </row>
        <row r="19180">
          <cell r="I19180" t="str">
            <v>F</v>
          </cell>
          <cell r="J19180">
            <v>16262.4</v>
          </cell>
          <cell r="K19180">
            <v>17238.14</v>
          </cell>
          <cell r="L19180">
            <v>17238.14</v>
          </cell>
          <cell r="M19180" t="str">
            <v>F</v>
          </cell>
          <cell r="N19180">
            <v>1</v>
          </cell>
        </row>
        <row r="19181">
          <cell r="G19181" t="str">
            <v>GR-002053</v>
          </cell>
        </row>
        <row r="19181">
          <cell r="I19181" t="str">
            <v>F</v>
          </cell>
          <cell r="J19181">
            <v>3557.4</v>
          </cell>
          <cell r="K19181">
            <v>3770.84</v>
          </cell>
          <cell r="L19181">
            <v>3770.84</v>
          </cell>
          <cell r="M19181" t="str">
            <v>F</v>
          </cell>
          <cell r="N19181">
            <v>1</v>
          </cell>
        </row>
        <row r="19182">
          <cell r="G19182" t="str">
            <v>GR-001947</v>
          </cell>
        </row>
        <row r="19182">
          <cell r="I19182" t="str">
            <v>F</v>
          </cell>
          <cell r="J19182">
            <v>558.04</v>
          </cell>
          <cell r="K19182">
            <v>591.52</v>
          </cell>
          <cell r="L19182">
            <v>591.52</v>
          </cell>
          <cell r="M19182" t="str">
            <v>T</v>
          </cell>
          <cell r="N19182">
            <v>1</v>
          </cell>
        </row>
        <row r="19183">
          <cell r="G19183" t="str">
            <v>GR-001945</v>
          </cell>
        </row>
        <row r="19183">
          <cell r="I19183" t="str">
            <v>F</v>
          </cell>
          <cell r="J19183">
            <v>14639.04</v>
          </cell>
          <cell r="K19183">
            <v>15517.38</v>
          </cell>
          <cell r="L19183">
            <v>15517.38</v>
          </cell>
          <cell r="M19183" t="str">
            <v>T</v>
          </cell>
          <cell r="N19183">
            <v>1</v>
          </cell>
        </row>
        <row r="19184">
          <cell r="G19184" t="str">
            <v>GR-002008</v>
          </cell>
        </row>
        <row r="19184">
          <cell r="I19184" t="str">
            <v>F</v>
          </cell>
          <cell r="J19184">
            <v>399</v>
          </cell>
          <cell r="K19184">
            <v>422.94</v>
          </cell>
          <cell r="L19184">
            <v>422.94</v>
          </cell>
          <cell r="M19184" t="str">
            <v>F</v>
          </cell>
          <cell r="N19184">
            <v>1</v>
          </cell>
        </row>
        <row r="19185">
          <cell r="G19185" t="str">
            <v>GR-2017/05-0002</v>
          </cell>
        </row>
        <row r="19185">
          <cell r="I19185" t="str">
            <v>F</v>
          </cell>
          <cell r="J19185">
            <v>183.3</v>
          </cell>
          <cell r="K19185">
            <v>183.3</v>
          </cell>
          <cell r="L19185">
            <v>549.9</v>
          </cell>
          <cell r="M19185" t="str">
            <v>F</v>
          </cell>
          <cell r="N19185">
            <v>3</v>
          </cell>
        </row>
        <row r="19186">
          <cell r="I19186" t="str">
            <v>T</v>
          </cell>
          <cell r="J19186">
            <v>0</v>
          </cell>
          <cell r="K19186">
            <v>0</v>
          </cell>
          <cell r="L19186">
            <v>0</v>
          </cell>
          <cell r="M19186" t="str">
            <v>F</v>
          </cell>
          <cell r="N19186">
            <v>3</v>
          </cell>
        </row>
        <row r="19187">
          <cell r="F19187" t="str">
            <v>NEW MODELS</v>
          </cell>
        </row>
        <row r="19187">
          <cell r="I19187" t="str">
            <v>T</v>
          </cell>
          <cell r="J19187">
            <v>0</v>
          </cell>
          <cell r="K19187">
            <v>0</v>
          </cell>
          <cell r="L19187">
            <v>0</v>
          </cell>
          <cell r="M19187" t="str">
            <v>F</v>
          </cell>
          <cell r="N19187">
            <v>3</v>
          </cell>
        </row>
        <row r="19188">
          <cell r="G19188" t="str">
            <v>GR-001946</v>
          </cell>
        </row>
        <row r="19188">
          <cell r="I19188" t="str">
            <v>F</v>
          </cell>
          <cell r="J19188">
            <v>287.97</v>
          </cell>
          <cell r="K19188">
            <v>305.25</v>
          </cell>
          <cell r="L19188">
            <v>305.25</v>
          </cell>
          <cell r="M19188" t="str">
            <v>T</v>
          </cell>
          <cell r="N19188">
            <v>1</v>
          </cell>
        </row>
        <row r="19189">
          <cell r="G19189" t="str">
            <v>GR-001947</v>
          </cell>
        </row>
        <row r="19189">
          <cell r="I19189" t="str">
            <v>F</v>
          </cell>
          <cell r="J19189">
            <v>5743.49</v>
          </cell>
          <cell r="K19189">
            <v>6088.1</v>
          </cell>
          <cell r="L19189">
            <v>6088.1</v>
          </cell>
          <cell r="M19189" t="str">
            <v>T</v>
          </cell>
          <cell r="N19189">
            <v>1</v>
          </cell>
        </row>
        <row r="19190">
          <cell r="G19190" t="str">
            <v>GR-001946</v>
          </cell>
        </row>
        <row r="19190">
          <cell r="I19190" t="str">
            <v>F</v>
          </cell>
          <cell r="J19190">
            <v>4533.39</v>
          </cell>
          <cell r="K19190">
            <v>4805.39</v>
          </cell>
          <cell r="L19190">
            <v>4805.39</v>
          </cell>
          <cell r="M19190" t="str">
            <v>T</v>
          </cell>
          <cell r="N19190">
            <v>1</v>
          </cell>
        </row>
        <row r="19191">
          <cell r="I19191" t="str">
            <v>T</v>
          </cell>
          <cell r="J19191">
            <v>0</v>
          </cell>
          <cell r="K19191">
            <v>0</v>
          </cell>
          <cell r="L19191">
            <v>0</v>
          </cell>
          <cell r="M19191" t="str">
            <v>F</v>
          </cell>
          <cell r="N19191">
            <v>3</v>
          </cell>
        </row>
        <row r="19192">
          <cell r="G19192" t="str">
            <v>GR-001946</v>
          </cell>
        </row>
        <row r="19192">
          <cell r="I19192" t="str">
            <v>F</v>
          </cell>
          <cell r="J19192">
            <v>394.77</v>
          </cell>
          <cell r="K19192">
            <v>418.46</v>
          </cell>
          <cell r="L19192">
            <v>418.46</v>
          </cell>
          <cell r="M19192" t="str">
            <v>T</v>
          </cell>
          <cell r="N19192">
            <v>1</v>
          </cell>
        </row>
        <row r="19193">
          <cell r="G19193" t="str">
            <v>GR-001941</v>
          </cell>
        </row>
        <row r="19193">
          <cell r="I19193" t="str">
            <v>F</v>
          </cell>
          <cell r="J19193">
            <v>877.64</v>
          </cell>
          <cell r="K19193">
            <v>930.3</v>
          </cell>
          <cell r="L19193">
            <v>930.3</v>
          </cell>
          <cell r="M19193" t="str">
            <v>T</v>
          </cell>
          <cell r="N19193">
            <v>1</v>
          </cell>
        </row>
        <row r="19194">
          <cell r="G19194" t="str">
            <v>GR-001941</v>
          </cell>
        </row>
        <row r="19194">
          <cell r="I19194" t="str">
            <v>F</v>
          </cell>
          <cell r="J19194">
            <v>905.81</v>
          </cell>
          <cell r="K19194">
            <v>960.16</v>
          </cell>
          <cell r="L19194">
            <v>960.16</v>
          </cell>
          <cell r="M19194" t="str">
            <v>T</v>
          </cell>
          <cell r="N19194">
            <v>1</v>
          </cell>
        </row>
        <row r="19195">
          <cell r="G19195" t="str">
            <v>GR-002035, GR-002030, GR-002018, GR-002034, GR-002036</v>
          </cell>
        </row>
        <row r="19195">
          <cell r="I19195" t="str">
            <v>F</v>
          </cell>
          <cell r="J19195">
            <v>72036.59</v>
          </cell>
          <cell r="K19195">
            <v>72036.59</v>
          </cell>
          <cell r="L19195">
            <v>216109.77</v>
          </cell>
          <cell r="M19195" t="str">
            <v>F</v>
          </cell>
          <cell r="N19195">
            <v>3</v>
          </cell>
        </row>
        <row r="19196">
          <cell r="G19196" t="str">
            <v>GR-2017/10-0011, GR-2017/09-0055, GR-2017/09-0037, GR-2017/06-0052, GR-2017/06-0075, GR-002161, GR-2017/07-0025, GR-2017/09-0014, XP-000027</v>
          </cell>
        </row>
        <row r="19196">
          <cell r="I19196" t="str">
            <v>F</v>
          </cell>
          <cell r="J19196">
            <v>59478.99</v>
          </cell>
          <cell r="K19196">
            <v>59478.99</v>
          </cell>
          <cell r="L19196">
            <v>178436.97</v>
          </cell>
          <cell r="M19196" t="str">
            <v>F</v>
          </cell>
          <cell r="N19196">
            <v>3</v>
          </cell>
        </row>
        <row r="19197">
          <cell r="I19197" t="str">
            <v>T</v>
          </cell>
          <cell r="J19197">
            <v>0</v>
          </cell>
          <cell r="K19197">
            <v>0</v>
          </cell>
          <cell r="L19197">
            <v>0</v>
          </cell>
          <cell r="M19197" t="str">
            <v>F</v>
          </cell>
          <cell r="N19197">
            <v>3</v>
          </cell>
        </row>
        <row r="19198">
          <cell r="G19198" t="str">
            <v>GR-001941</v>
          </cell>
        </row>
        <row r="19198">
          <cell r="I19198" t="str">
            <v>F</v>
          </cell>
          <cell r="J19198">
            <v>2917.09</v>
          </cell>
          <cell r="K19198">
            <v>3092.12</v>
          </cell>
          <cell r="L19198">
            <v>3092.12</v>
          </cell>
          <cell r="M19198" t="str">
            <v>T</v>
          </cell>
          <cell r="N19198">
            <v>1</v>
          </cell>
        </row>
        <row r="19199">
          <cell r="I19199" t="str">
            <v>T</v>
          </cell>
          <cell r="J19199">
            <v>0</v>
          </cell>
          <cell r="K19199">
            <v>0</v>
          </cell>
          <cell r="L19199">
            <v>0</v>
          </cell>
          <cell r="M19199" t="str">
            <v>F</v>
          </cell>
          <cell r="N19199">
            <v>3</v>
          </cell>
        </row>
        <row r="19200">
          <cell r="I19200" t="str">
            <v>T</v>
          </cell>
          <cell r="J19200">
            <v>0</v>
          </cell>
          <cell r="K19200">
            <v>0</v>
          </cell>
          <cell r="L19200">
            <v>0</v>
          </cell>
          <cell r="M19200" t="str">
            <v>F</v>
          </cell>
          <cell r="N19200">
            <v>3</v>
          </cell>
        </row>
        <row r="19201">
          <cell r="I19201" t="str">
            <v>T</v>
          </cell>
          <cell r="J19201">
            <v>0</v>
          </cell>
          <cell r="K19201">
            <v>0</v>
          </cell>
          <cell r="L19201">
            <v>0</v>
          </cell>
          <cell r="M19201" t="str">
            <v>F</v>
          </cell>
          <cell r="N19201">
            <v>3</v>
          </cell>
        </row>
        <row r="19202">
          <cell r="G19202" t="str">
            <v>GR-001941</v>
          </cell>
        </row>
        <row r="19202">
          <cell r="I19202" t="str">
            <v>F</v>
          </cell>
          <cell r="J19202">
            <v>1214.1</v>
          </cell>
          <cell r="K19202">
            <v>1286.95</v>
          </cell>
          <cell r="L19202">
            <v>1286.95</v>
          </cell>
          <cell r="M19202" t="str">
            <v>T</v>
          </cell>
          <cell r="N19202">
            <v>1</v>
          </cell>
        </row>
        <row r="19203">
          <cell r="G19203" t="str">
            <v>GR-001935</v>
          </cell>
        </row>
        <row r="19203">
          <cell r="I19203" t="str">
            <v>F</v>
          </cell>
          <cell r="J19203">
            <v>302.65</v>
          </cell>
          <cell r="K19203">
            <v>320.81</v>
          </cell>
          <cell r="L19203">
            <v>320.81</v>
          </cell>
          <cell r="M19203" t="str">
            <v>T</v>
          </cell>
          <cell r="N19203">
            <v>1</v>
          </cell>
        </row>
        <row r="19204">
          <cell r="G19204" t="str">
            <v>GR-001940</v>
          </cell>
        </row>
        <row r="19204">
          <cell r="I19204" t="str">
            <v>F</v>
          </cell>
          <cell r="J19204">
            <v>2342.64</v>
          </cell>
          <cell r="K19204">
            <v>2483.2</v>
          </cell>
          <cell r="L19204">
            <v>2483.2</v>
          </cell>
          <cell r="M19204" t="str">
            <v>T</v>
          </cell>
          <cell r="N19204">
            <v>1</v>
          </cell>
        </row>
        <row r="19205">
          <cell r="G19205" t="str">
            <v>GR-001940</v>
          </cell>
        </row>
        <row r="19205">
          <cell r="I19205" t="str">
            <v>F</v>
          </cell>
          <cell r="J19205">
            <v>350.17</v>
          </cell>
          <cell r="K19205">
            <v>371.18</v>
          </cell>
          <cell r="L19205">
            <v>371.18</v>
          </cell>
          <cell r="M19205" t="str">
            <v>T</v>
          </cell>
          <cell r="N19205">
            <v>1</v>
          </cell>
        </row>
        <row r="19206">
          <cell r="G19206" t="str">
            <v>GR-001936</v>
          </cell>
        </row>
        <row r="19206">
          <cell r="I19206" t="str">
            <v>F</v>
          </cell>
          <cell r="J19206">
            <v>138.99</v>
          </cell>
          <cell r="K19206">
            <v>147.33</v>
          </cell>
          <cell r="L19206">
            <v>147.33</v>
          </cell>
          <cell r="M19206" t="str">
            <v>T</v>
          </cell>
          <cell r="N19206">
            <v>1</v>
          </cell>
        </row>
        <row r="19207">
          <cell r="G19207" t="str">
            <v>GR-001936</v>
          </cell>
        </row>
        <row r="19207">
          <cell r="I19207" t="str">
            <v>F</v>
          </cell>
          <cell r="J19207">
            <v>249.89</v>
          </cell>
          <cell r="K19207">
            <v>264.88</v>
          </cell>
          <cell r="L19207">
            <v>264.88</v>
          </cell>
          <cell r="M19207" t="str">
            <v>T</v>
          </cell>
          <cell r="N19207">
            <v>1</v>
          </cell>
        </row>
        <row r="19208">
          <cell r="I19208" t="str">
            <v>T</v>
          </cell>
          <cell r="J19208">
            <v>0</v>
          </cell>
          <cell r="K19208">
            <v>0</v>
          </cell>
          <cell r="L19208">
            <v>0</v>
          </cell>
          <cell r="M19208" t="str">
            <v>F</v>
          </cell>
          <cell r="N19208">
            <v>3</v>
          </cell>
        </row>
        <row r="19209">
          <cell r="I19209" t="str">
            <v>T</v>
          </cell>
          <cell r="J19209">
            <v>0</v>
          </cell>
          <cell r="K19209">
            <v>0</v>
          </cell>
          <cell r="L19209">
            <v>0</v>
          </cell>
          <cell r="M19209" t="str">
            <v>F</v>
          </cell>
          <cell r="N19209">
            <v>3</v>
          </cell>
        </row>
        <row r="19210">
          <cell r="I19210" t="str">
            <v>T</v>
          </cell>
          <cell r="J19210">
            <v>0</v>
          </cell>
          <cell r="K19210">
            <v>0</v>
          </cell>
          <cell r="L19210">
            <v>0</v>
          </cell>
          <cell r="M19210" t="str">
            <v>F</v>
          </cell>
          <cell r="N19210">
            <v>3</v>
          </cell>
        </row>
        <row r="19211">
          <cell r="G19211" t="str">
            <v>GR-001936</v>
          </cell>
        </row>
        <row r="19211">
          <cell r="I19211" t="str">
            <v>F</v>
          </cell>
          <cell r="J19211">
            <v>10148.58</v>
          </cell>
          <cell r="K19211">
            <v>10757.5</v>
          </cell>
          <cell r="L19211">
            <v>10757.5</v>
          </cell>
          <cell r="M19211" t="str">
            <v>T</v>
          </cell>
          <cell r="N19211">
            <v>1</v>
          </cell>
        </row>
        <row r="19212">
          <cell r="G19212" t="str">
            <v>GR-001940</v>
          </cell>
        </row>
        <row r="19212">
          <cell r="I19212" t="str">
            <v>F</v>
          </cell>
          <cell r="J19212">
            <v>2830.87</v>
          </cell>
          <cell r="K19212">
            <v>3000.72</v>
          </cell>
          <cell r="L19212">
            <v>3000.72</v>
          </cell>
          <cell r="M19212" t="str">
            <v>T</v>
          </cell>
          <cell r="N19212">
            <v>1</v>
          </cell>
        </row>
        <row r="19213">
          <cell r="G19213" t="str">
            <v>GR-001925</v>
          </cell>
        </row>
        <row r="19213">
          <cell r="I19213" t="str">
            <v>F</v>
          </cell>
          <cell r="J19213">
            <v>410.36</v>
          </cell>
          <cell r="K19213">
            <v>434.98</v>
          </cell>
          <cell r="L19213">
            <v>434.98</v>
          </cell>
          <cell r="M19213" t="str">
            <v>T</v>
          </cell>
          <cell r="N19213">
            <v>1</v>
          </cell>
        </row>
        <row r="19214">
          <cell r="I19214" t="str">
            <v>T</v>
          </cell>
          <cell r="J19214">
            <v>0</v>
          </cell>
          <cell r="K19214">
            <v>0</v>
          </cell>
          <cell r="L19214">
            <v>0</v>
          </cell>
          <cell r="M19214" t="str">
            <v>F</v>
          </cell>
          <cell r="N19214">
            <v>3</v>
          </cell>
        </row>
        <row r="19215">
          <cell r="G19215" t="str">
            <v>GR-001925</v>
          </cell>
        </row>
        <row r="19215">
          <cell r="I19215" t="str">
            <v>F</v>
          </cell>
          <cell r="J19215">
            <v>283.61</v>
          </cell>
          <cell r="K19215">
            <v>300.63</v>
          </cell>
          <cell r="L19215">
            <v>300.63</v>
          </cell>
          <cell r="M19215" t="str">
            <v>T</v>
          </cell>
          <cell r="N19215">
            <v>1</v>
          </cell>
        </row>
        <row r="19216">
          <cell r="G19216" t="str">
            <v>GR-001922</v>
          </cell>
        </row>
        <row r="19216">
          <cell r="I19216" t="str">
            <v>F</v>
          </cell>
          <cell r="J19216">
            <v>5.96</v>
          </cell>
          <cell r="K19216">
            <v>6.32</v>
          </cell>
          <cell r="L19216">
            <v>6.32</v>
          </cell>
          <cell r="M19216" t="str">
            <v>T</v>
          </cell>
          <cell r="N19216">
            <v>1</v>
          </cell>
        </row>
        <row r="19217">
          <cell r="G19217" t="str">
            <v>GR-001925</v>
          </cell>
        </row>
        <row r="19217">
          <cell r="I19217" t="str">
            <v>F</v>
          </cell>
          <cell r="J19217">
            <v>25.34</v>
          </cell>
          <cell r="K19217">
            <v>26.86</v>
          </cell>
          <cell r="L19217">
            <v>26.86</v>
          </cell>
          <cell r="M19217" t="str">
            <v>T</v>
          </cell>
          <cell r="N19217">
            <v>1</v>
          </cell>
        </row>
        <row r="19218">
          <cell r="I19218" t="str">
            <v>T</v>
          </cell>
          <cell r="J19218">
            <v>0</v>
          </cell>
          <cell r="K19218">
            <v>0</v>
          </cell>
          <cell r="L19218">
            <v>0</v>
          </cell>
          <cell r="M19218" t="str">
            <v>F</v>
          </cell>
          <cell r="N19218">
            <v>3</v>
          </cell>
        </row>
        <row r="19219">
          <cell r="G19219" t="str">
            <v>GR-2017/01-0039, GR-2017/02-0027, GR-2017/01-0007, GR-2017/02-0028, GR-2017/01-0015</v>
          </cell>
        </row>
        <row r="19219">
          <cell r="I19219" t="str">
            <v>F</v>
          </cell>
          <cell r="J19219">
            <v>31490.27</v>
          </cell>
          <cell r="K19219">
            <v>31490.27</v>
          </cell>
          <cell r="L19219">
            <v>94470.81</v>
          </cell>
          <cell r="M19219" t="str">
            <v>F</v>
          </cell>
          <cell r="N19219">
            <v>3</v>
          </cell>
        </row>
        <row r="19220">
          <cell r="G19220" t="str">
            <v>GR-001924</v>
          </cell>
        </row>
        <row r="19220">
          <cell r="I19220" t="str">
            <v>F</v>
          </cell>
          <cell r="J19220">
            <v>5377.13</v>
          </cell>
          <cell r="K19220">
            <v>5699.76</v>
          </cell>
          <cell r="L19220">
            <v>5699.76</v>
          </cell>
          <cell r="M19220" t="str">
            <v>T</v>
          </cell>
          <cell r="N19220">
            <v>1</v>
          </cell>
        </row>
        <row r="19221">
          <cell r="G19221" t="str">
            <v>GR-001921</v>
          </cell>
        </row>
        <row r="19221">
          <cell r="I19221" t="str">
            <v>F</v>
          </cell>
          <cell r="J19221">
            <v>162</v>
          </cell>
          <cell r="K19221">
            <v>171.72</v>
          </cell>
          <cell r="L19221">
            <v>171.72</v>
          </cell>
          <cell r="M19221" t="str">
            <v>F</v>
          </cell>
          <cell r="N19221">
            <v>1</v>
          </cell>
        </row>
        <row r="19222">
          <cell r="G19222" t="str">
            <v>GR-001973</v>
          </cell>
        </row>
        <row r="19222">
          <cell r="I19222" t="str">
            <v>F</v>
          </cell>
          <cell r="J19222">
            <v>7180.8</v>
          </cell>
          <cell r="K19222">
            <v>7611.65</v>
          </cell>
          <cell r="L19222">
            <v>7611.65</v>
          </cell>
          <cell r="M19222" t="str">
            <v>F</v>
          </cell>
          <cell r="N19222">
            <v>1</v>
          </cell>
        </row>
        <row r="19223">
          <cell r="G19223" t="str">
            <v>GR-002147, GR-002179, GR-002148</v>
          </cell>
        </row>
        <row r="19223">
          <cell r="I19223" t="str">
            <v>F</v>
          </cell>
          <cell r="J19223">
            <v>5659.5</v>
          </cell>
          <cell r="K19223">
            <v>5999.07</v>
          </cell>
          <cell r="L19223">
            <v>5999.07</v>
          </cell>
          <cell r="M19223" t="str">
            <v>F</v>
          </cell>
          <cell r="N19223">
            <v>1</v>
          </cell>
        </row>
        <row r="19224">
          <cell r="G19224" t="str">
            <v>GR-002056</v>
          </cell>
        </row>
        <row r="19224">
          <cell r="I19224" t="str">
            <v>F</v>
          </cell>
          <cell r="J19224">
            <v>11531.1</v>
          </cell>
          <cell r="K19224">
            <v>12222.97</v>
          </cell>
          <cell r="L19224">
            <v>12222.97</v>
          </cell>
          <cell r="M19224" t="str">
            <v>F</v>
          </cell>
          <cell r="N19224">
            <v>1</v>
          </cell>
        </row>
        <row r="19225">
          <cell r="G19225" t="str">
            <v>GR-002150, GR-002151</v>
          </cell>
        </row>
        <row r="19225">
          <cell r="I19225" t="str">
            <v>F</v>
          </cell>
          <cell r="J19225">
            <v>4095</v>
          </cell>
          <cell r="K19225">
            <v>4340.7</v>
          </cell>
          <cell r="L19225">
            <v>4340.7</v>
          </cell>
          <cell r="M19225" t="str">
            <v>F</v>
          </cell>
          <cell r="N19225">
            <v>1</v>
          </cell>
        </row>
        <row r="19226">
          <cell r="G19226" t="str">
            <v>GR-002055</v>
          </cell>
        </row>
        <row r="19226">
          <cell r="I19226" t="str">
            <v>F</v>
          </cell>
          <cell r="J19226">
            <v>8190</v>
          </cell>
          <cell r="K19226">
            <v>8681.4</v>
          </cell>
          <cell r="L19226">
            <v>8681.4</v>
          </cell>
          <cell r="M19226" t="str">
            <v>F</v>
          </cell>
          <cell r="N19226">
            <v>1</v>
          </cell>
        </row>
        <row r="19227">
          <cell r="G19227" t="str">
            <v>GR-002054</v>
          </cell>
        </row>
        <row r="19227">
          <cell r="I19227" t="str">
            <v>F</v>
          </cell>
          <cell r="J19227">
            <v>8190</v>
          </cell>
          <cell r="K19227">
            <v>8681.4</v>
          </cell>
          <cell r="L19227">
            <v>8681.4</v>
          </cell>
          <cell r="M19227" t="str">
            <v>F</v>
          </cell>
          <cell r="N19227">
            <v>1</v>
          </cell>
        </row>
        <row r="19228">
          <cell r="I19228" t="str">
            <v>T</v>
          </cell>
          <cell r="J19228">
            <v>0</v>
          </cell>
          <cell r="K19228">
            <v>0</v>
          </cell>
          <cell r="L19228">
            <v>0</v>
          </cell>
          <cell r="M19228" t="str">
            <v>F</v>
          </cell>
          <cell r="N19228">
            <v>3</v>
          </cell>
        </row>
        <row r="19229">
          <cell r="G19229" t="str">
            <v>GR-001923</v>
          </cell>
        </row>
        <row r="19229">
          <cell r="I19229" t="str">
            <v>F</v>
          </cell>
          <cell r="J19229">
            <v>360.92</v>
          </cell>
          <cell r="K19229">
            <v>382.58</v>
          </cell>
          <cell r="L19229">
            <v>382.58</v>
          </cell>
          <cell r="M19229" t="str">
            <v>T</v>
          </cell>
          <cell r="N19229">
            <v>1</v>
          </cell>
        </row>
        <row r="19230">
          <cell r="G19230" t="str">
            <v>GR-001919</v>
          </cell>
        </row>
        <row r="19230">
          <cell r="I19230" t="str">
            <v>F</v>
          </cell>
          <cell r="J19230">
            <v>504.2</v>
          </cell>
          <cell r="K19230">
            <v>534.45</v>
          </cell>
          <cell r="L19230">
            <v>534.45</v>
          </cell>
          <cell r="M19230" t="str">
            <v>T</v>
          </cell>
          <cell r="N19230">
            <v>1</v>
          </cell>
        </row>
        <row r="19231">
          <cell r="G19231" t="str">
            <v>GR-001923</v>
          </cell>
        </row>
        <row r="19231">
          <cell r="I19231" t="str">
            <v>F</v>
          </cell>
          <cell r="J19231">
            <v>5248</v>
          </cell>
          <cell r="K19231">
            <v>5562.88</v>
          </cell>
          <cell r="L19231">
            <v>5562.88</v>
          </cell>
          <cell r="M19231" t="str">
            <v>T</v>
          </cell>
          <cell r="N19231">
            <v>1</v>
          </cell>
        </row>
        <row r="19232">
          <cell r="F19232" t="str">
            <v>CANCEL 201606-S0015</v>
          </cell>
          <cell r="G19232" t="str">
            <v>GR-002022</v>
          </cell>
        </row>
        <row r="19232">
          <cell r="I19232" t="str">
            <v>F</v>
          </cell>
          <cell r="J19232">
            <v>27059.2</v>
          </cell>
          <cell r="K19232">
            <v>27059.2</v>
          </cell>
          <cell r="L19232">
            <v>81177.6</v>
          </cell>
          <cell r="M19232" t="str">
            <v>F</v>
          </cell>
          <cell r="N19232">
            <v>3</v>
          </cell>
        </row>
        <row r="19233">
          <cell r="G19233" t="str">
            <v>GR-001923</v>
          </cell>
        </row>
        <row r="19233">
          <cell r="I19233" t="str">
            <v>F</v>
          </cell>
          <cell r="J19233">
            <v>862.41</v>
          </cell>
          <cell r="K19233">
            <v>914.15</v>
          </cell>
          <cell r="L19233">
            <v>914.15</v>
          </cell>
          <cell r="M19233" t="str">
            <v>T</v>
          </cell>
          <cell r="N19233">
            <v>1</v>
          </cell>
        </row>
        <row r="19234">
          <cell r="G19234" t="str">
            <v>GR-001923</v>
          </cell>
        </row>
        <row r="19234">
          <cell r="I19234" t="str">
            <v>F</v>
          </cell>
          <cell r="J19234">
            <v>89.01</v>
          </cell>
          <cell r="K19234">
            <v>94.35</v>
          </cell>
          <cell r="L19234">
            <v>94.35</v>
          </cell>
          <cell r="M19234" t="str">
            <v>T</v>
          </cell>
          <cell r="N19234">
            <v>1</v>
          </cell>
        </row>
        <row r="19235">
          <cell r="I19235" t="str">
            <v>T</v>
          </cell>
          <cell r="J19235">
            <v>0</v>
          </cell>
          <cell r="K19235">
            <v>0</v>
          </cell>
          <cell r="L19235">
            <v>0</v>
          </cell>
          <cell r="M19235" t="str">
            <v>F</v>
          </cell>
          <cell r="N19235">
            <v>3</v>
          </cell>
        </row>
        <row r="19236">
          <cell r="I19236" t="str">
            <v>T</v>
          </cell>
          <cell r="J19236">
            <v>0</v>
          </cell>
          <cell r="K19236">
            <v>0</v>
          </cell>
          <cell r="L19236">
            <v>0</v>
          </cell>
          <cell r="M19236" t="str">
            <v>F</v>
          </cell>
          <cell r="N19236">
            <v>3</v>
          </cell>
        </row>
        <row r="19237">
          <cell r="I19237" t="str">
            <v>T</v>
          </cell>
          <cell r="J19237">
            <v>0</v>
          </cell>
          <cell r="K19237">
            <v>0</v>
          </cell>
          <cell r="L19237">
            <v>0</v>
          </cell>
          <cell r="M19237" t="str">
            <v>F</v>
          </cell>
          <cell r="N19237">
            <v>3</v>
          </cell>
        </row>
        <row r="19238">
          <cell r="G19238" t="str">
            <v>GR-001984, GR-001982, GR-002036</v>
          </cell>
        </row>
        <row r="19238">
          <cell r="I19238" t="str">
            <v>F</v>
          </cell>
          <cell r="J19238">
            <v>30120.07</v>
          </cell>
          <cell r="K19238">
            <v>30120.07</v>
          </cell>
          <cell r="L19238">
            <v>90360.21</v>
          </cell>
          <cell r="M19238" t="str">
            <v>F</v>
          </cell>
          <cell r="N19238">
            <v>3</v>
          </cell>
        </row>
        <row r="19239">
          <cell r="G19239" t="str">
            <v>GR-001923</v>
          </cell>
        </row>
        <row r="19239">
          <cell r="I19239" t="str">
            <v>F</v>
          </cell>
          <cell r="J19239">
            <v>220.42</v>
          </cell>
          <cell r="K19239">
            <v>233.64</v>
          </cell>
          <cell r="L19239">
            <v>233.64</v>
          </cell>
          <cell r="M19239" t="str">
            <v>T</v>
          </cell>
          <cell r="N19239">
            <v>1</v>
          </cell>
        </row>
        <row r="19240">
          <cell r="G19240" t="str">
            <v>GR-001907</v>
          </cell>
        </row>
        <row r="19240">
          <cell r="I19240" t="str">
            <v>F</v>
          </cell>
          <cell r="J19240">
            <v>143.34</v>
          </cell>
          <cell r="K19240">
            <v>151.94</v>
          </cell>
          <cell r="L19240">
            <v>151.94</v>
          </cell>
          <cell r="M19240" t="str">
            <v>T</v>
          </cell>
          <cell r="N19240">
            <v>1</v>
          </cell>
        </row>
        <row r="19241">
          <cell r="G19241" t="str">
            <v>GR-001926</v>
          </cell>
        </row>
        <row r="19241">
          <cell r="I19241" t="str">
            <v>F</v>
          </cell>
          <cell r="J19241">
            <v>267.5</v>
          </cell>
          <cell r="K19241">
            <v>283.55</v>
          </cell>
          <cell r="L19241">
            <v>283.55</v>
          </cell>
          <cell r="M19241" t="str">
            <v>F</v>
          </cell>
          <cell r="N19241">
            <v>1</v>
          </cell>
        </row>
        <row r="19242">
          <cell r="G19242" t="str">
            <v>GR-001901</v>
          </cell>
        </row>
        <row r="19242">
          <cell r="I19242" t="str">
            <v>F</v>
          </cell>
          <cell r="J19242">
            <v>195</v>
          </cell>
          <cell r="K19242">
            <v>206.7</v>
          </cell>
          <cell r="L19242">
            <v>206.7</v>
          </cell>
          <cell r="M19242" t="str">
            <v>F</v>
          </cell>
          <cell r="N19242">
            <v>1</v>
          </cell>
        </row>
        <row r="19243">
          <cell r="G19243" t="str">
            <v>GR-2017/02-0027, GR-001991, GR-002134, GR-2017/01-0047, GR-2017/01-0046, GR-2017/03-0013, GR-2017/03-0014, GR-2017/01-0041, GR-001982, GR-002159, GR-002018</v>
          </cell>
        </row>
        <row r="19243">
          <cell r="I19243" t="str">
            <v>F</v>
          </cell>
          <cell r="J19243">
            <v>141135.88</v>
          </cell>
          <cell r="K19243">
            <v>141135.88</v>
          </cell>
          <cell r="L19243">
            <v>423407.64</v>
          </cell>
          <cell r="M19243" t="str">
            <v>F</v>
          </cell>
          <cell r="N19243">
            <v>3</v>
          </cell>
        </row>
        <row r="19244">
          <cell r="G19244" t="str">
            <v>GR-001908</v>
          </cell>
        </row>
        <row r="19244">
          <cell r="I19244" t="str">
            <v>F</v>
          </cell>
          <cell r="J19244">
            <v>164.88</v>
          </cell>
          <cell r="K19244">
            <v>174.77</v>
          </cell>
          <cell r="L19244">
            <v>174.77</v>
          </cell>
          <cell r="M19244" t="str">
            <v>T</v>
          </cell>
          <cell r="N19244">
            <v>1</v>
          </cell>
        </row>
        <row r="19245">
          <cell r="G19245" t="str">
            <v>GR-001908</v>
          </cell>
        </row>
        <row r="19245">
          <cell r="I19245" t="str">
            <v>F</v>
          </cell>
          <cell r="J19245">
            <v>359.97</v>
          </cell>
          <cell r="K19245">
            <v>381.57</v>
          </cell>
          <cell r="L19245">
            <v>381.57</v>
          </cell>
          <cell r="M19245" t="str">
            <v>T</v>
          </cell>
          <cell r="N19245">
            <v>1</v>
          </cell>
        </row>
        <row r="19246">
          <cell r="G19246" t="str">
            <v>GR-002036, GR-001982</v>
          </cell>
        </row>
        <row r="19246">
          <cell r="I19246" t="str">
            <v>F</v>
          </cell>
          <cell r="J19246">
            <v>636.8</v>
          </cell>
          <cell r="K19246">
            <v>636.8</v>
          </cell>
          <cell r="L19246">
            <v>1910.4</v>
          </cell>
          <cell r="M19246" t="str">
            <v>F</v>
          </cell>
          <cell r="N19246">
            <v>3</v>
          </cell>
        </row>
        <row r="19247">
          <cell r="G19247" t="str">
            <v>GR-001905</v>
          </cell>
        </row>
        <row r="19247">
          <cell r="I19247" t="str">
            <v>F</v>
          </cell>
          <cell r="J19247">
            <v>342.21</v>
          </cell>
          <cell r="K19247">
            <v>362.74</v>
          </cell>
          <cell r="L19247">
            <v>362.74</v>
          </cell>
          <cell r="M19247" t="str">
            <v>T</v>
          </cell>
          <cell r="N19247">
            <v>1</v>
          </cell>
        </row>
        <row r="19248">
          <cell r="G19248" t="str">
            <v>GR-001904</v>
          </cell>
        </row>
        <row r="19248">
          <cell r="I19248" t="str">
            <v>F</v>
          </cell>
          <cell r="J19248">
            <v>1347.41</v>
          </cell>
          <cell r="K19248">
            <v>1428.25</v>
          </cell>
          <cell r="L19248">
            <v>1428.25</v>
          </cell>
          <cell r="M19248" t="str">
            <v>T</v>
          </cell>
          <cell r="N19248">
            <v>1</v>
          </cell>
        </row>
        <row r="19249">
          <cell r="I19249" t="str">
            <v>T</v>
          </cell>
          <cell r="J19249">
            <v>0</v>
          </cell>
          <cell r="K19249">
            <v>0</v>
          </cell>
          <cell r="L19249">
            <v>0</v>
          </cell>
          <cell r="M19249" t="str">
            <v>F</v>
          </cell>
          <cell r="N19249">
            <v>3</v>
          </cell>
        </row>
        <row r="19250">
          <cell r="G19250" t="str">
            <v>GR-002183, GR-002110, GR-002118, GR-002082, GR-002160, GR-002036, GR-002117, GR-001982, GR-002139</v>
          </cell>
        </row>
        <row r="19250">
          <cell r="I19250" t="str">
            <v>F</v>
          </cell>
          <cell r="J19250">
            <v>111990.32</v>
          </cell>
          <cell r="K19250">
            <v>111990.32</v>
          </cell>
          <cell r="L19250">
            <v>335970.96</v>
          </cell>
          <cell r="M19250" t="str">
            <v>F</v>
          </cell>
          <cell r="N19250">
            <v>3</v>
          </cell>
        </row>
        <row r="19251">
          <cell r="G19251" t="str">
            <v>GR-001894</v>
          </cell>
        </row>
        <row r="19251">
          <cell r="I19251" t="str">
            <v>F</v>
          </cell>
          <cell r="J19251">
            <v>108.09</v>
          </cell>
          <cell r="K19251">
            <v>114.58</v>
          </cell>
          <cell r="L19251">
            <v>114.58</v>
          </cell>
          <cell r="M19251" t="str">
            <v>T</v>
          </cell>
          <cell r="N19251">
            <v>1</v>
          </cell>
        </row>
        <row r="19252">
          <cell r="G19252" t="str">
            <v>GR-001894</v>
          </cell>
        </row>
        <row r="19252">
          <cell r="I19252" t="str">
            <v>F</v>
          </cell>
          <cell r="J19252">
            <v>107.02</v>
          </cell>
          <cell r="K19252">
            <v>113.44</v>
          </cell>
          <cell r="L19252">
            <v>113.44</v>
          </cell>
          <cell r="M19252" t="str">
            <v>T</v>
          </cell>
          <cell r="N19252">
            <v>1</v>
          </cell>
        </row>
        <row r="19253">
          <cell r="G19253" t="str">
            <v>GR-001915</v>
          </cell>
        </row>
        <row r="19253">
          <cell r="I19253" t="str">
            <v>F</v>
          </cell>
          <cell r="J19253">
            <v>216.9</v>
          </cell>
          <cell r="K19253">
            <v>229.91</v>
          </cell>
          <cell r="L19253">
            <v>229.91</v>
          </cell>
          <cell r="M19253" t="str">
            <v>T</v>
          </cell>
          <cell r="N19253">
            <v>1</v>
          </cell>
        </row>
        <row r="19254">
          <cell r="G19254" t="str">
            <v>GR-001909</v>
          </cell>
        </row>
        <row r="19254">
          <cell r="I19254" t="str">
            <v>F</v>
          </cell>
          <cell r="J19254">
            <v>267.5</v>
          </cell>
          <cell r="K19254">
            <v>283.55</v>
          </cell>
          <cell r="L19254">
            <v>283.55</v>
          </cell>
          <cell r="M19254" t="str">
            <v>F</v>
          </cell>
          <cell r="N19254">
            <v>1</v>
          </cell>
        </row>
        <row r="19255">
          <cell r="G19255" t="str">
            <v>GR-001894</v>
          </cell>
        </row>
        <row r="19255">
          <cell r="I19255" t="str">
            <v>F</v>
          </cell>
          <cell r="J19255">
            <v>4759.42</v>
          </cell>
          <cell r="K19255">
            <v>5044.98</v>
          </cell>
          <cell r="L19255">
            <v>5044.98</v>
          </cell>
          <cell r="M19255" t="str">
            <v>T</v>
          </cell>
          <cell r="N19255">
            <v>1</v>
          </cell>
        </row>
        <row r="19256">
          <cell r="I19256" t="str">
            <v>T</v>
          </cell>
          <cell r="J19256">
            <v>0</v>
          </cell>
          <cell r="K19256">
            <v>0</v>
          </cell>
          <cell r="L19256">
            <v>0</v>
          </cell>
          <cell r="M19256" t="str">
            <v>F</v>
          </cell>
          <cell r="N19256">
            <v>3</v>
          </cell>
        </row>
        <row r="19257">
          <cell r="G19257" t="str">
            <v>GR-001894</v>
          </cell>
        </row>
        <row r="19257">
          <cell r="I19257" t="str">
            <v>F</v>
          </cell>
          <cell r="J19257">
            <v>429.48</v>
          </cell>
          <cell r="K19257">
            <v>455.25</v>
          </cell>
          <cell r="L19257">
            <v>455.25</v>
          </cell>
          <cell r="M19257" t="str">
            <v>T</v>
          </cell>
          <cell r="N19257">
            <v>1</v>
          </cell>
        </row>
        <row r="19258">
          <cell r="G19258" t="str">
            <v>GR-001895</v>
          </cell>
        </row>
        <row r="19258">
          <cell r="I19258" t="str">
            <v>F</v>
          </cell>
          <cell r="J19258">
            <v>1883.61</v>
          </cell>
          <cell r="K19258">
            <v>1996.63</v>
          </cell>
          <cell r="L19258">
            <v>1996.63</v>
          </cell>
          <cell r="M19258" t="str">
            <v>T</v>
          </cell>
          <cell r="N19258">
            <v>1</v>
          </cell>
        </row>
        <row r="19259">
          <cell r="G19259" t="str">
            <v>GR-001894</v>
          </cell>
        </row>
        <row r="19259">
          <cell r="I19259" t="str">
            <v>F</v>
          </cell>
          <cell r="J19259">
            <v>4946.32</v>
          </cell>
          <cell r="K19259">
            <v>5243.1</v>
          </cell>
          <cell r="L19259">
            <v>5243.1</v>
          </cell>
          <cell r="M19259" t="str">
            <v>T</v>
          </cell>
          <cell r="N19259">
            <v>1</v>
          </cell>
        </row>
        <row r="19260">
          <cell r="G19260" t="str">
            <v>GR-001894</v>
          </cell>
        </row>
        <row r="19260">
          <cell r="I19260" t="str">
            <v>F</v>
          </cell>
          <cell r="J19260">
            <v>476.98</v>
          </cell>
          <cell r="K19260">
            <v>505.6</v>
          </cell>
          <cell r="L19260">
            <v>505.6</v>
          </cell>
          <cell r="M19260" t="str">
            <v>T</v>
          </cell>
          <cell r="N19260">
            <v>1</v>
          </cell>
        </row>
        <row r="19261">
          <cell r="G19261" t="str">
            <v>GR-001895</v>
          </cell>
        </row>
        <row r="19261">
          <cell r="I19261" t="str">
            <v>F</v>
          </cell>
          <cell r="J19261">
            <v>415.68</v>
          </cell>
          <cell r="K19261">
            <v>440.62</v>
          </cell>
          <cell r="L19261">
            <v>440.62</v>
          </cell>
          <cell r="M19261" t="str">
            <v>T</v>
          </cell>
          <cell r="N19261">
            <v>1</v>
          </cell>
        </row>
        <row r="19262">
          <cell r="I19262" t="str">
            <v>T</v>
          </cell>
          <cell r="J19262">
            <v>0</v>
          </cell>
          <cell r="K19262">
            <v>0</v>
          </cell>
          <cell r="L19262">
            <v>0</v>
          </cell>
          <cell r="M19262" t="str">
            <v>F</v>
          </cell>
          <cell r="N19262">
            <v>3</v>
          </cell>
        </row>
        <row r="19263">
          <cell r="I19263" t="str">
            <v>T</v>
          </cell>
          <cell r="J19263">
            <v>0</v>
          </cell>
          <cell r="K19263">
            <v>0</v>
          </cell>
          <cell r="L19263">
            <v>0</v>
          </cell>
          <cell r="M19263" t="str">
            <v>F</v>
          </cell>
          <cell r="N19263">
            <v>3</v>
          </cell>
        </row>
        <row r="19264">
          <cell r="I19264" t="str">
            <v>T</v>
          </cell>
          <cell r="J19264">
            <v>0</v>
          </cell>
          <cell r="K19264">
            <v>0</v>
          </cell>
          <cell r="L19264">
            <v>0</v>
          </cell>
          <cell r="M19264" t="str">
            <v>F</v>
          </cell>
          <cell r="N19264">
            <v>3</v>
          </cell>
        </row>
        <row r="19265">
          <cell r="G19265" t="str">
            <v>GR-001892</v>
          </cell>
        </row>
        <row r="19265">
          <cell r="I19265" t="str">
            <v>F</v>
          </cell>
          <cell r="J19265">
            <v>9.54</v>
          </cell>
          <cell r="K19265">
            <v>10.11</v>
          </cell>
          <cell r="L19265">
            <v>10.11</v>
          </cell>
          <cell r="M19265" t="str">
            <v>T</v>
          </cell>
          <cell r="N19265">
            <v>1</v>
          </cell>
        </row>
        <row r="19266">
          <cell r="G19266" t="str">
            <v>GR-001889</v>
          </cell>
        </row>
        <row r="19266">
          <cell r="I19266" t="str">
            <v>F</v>
          </cell>
          <cell r="J19266">
            <v>140.13</v>
          </cell>
          <cell r="K19266">
            <v>148.54</v>
          </cell>
          <cell r="L19266">
            <v>148.54</v>
          </cell>
          <cell r="M19266" t="str">
            <v>T</v>
          </cell>
          <cell r="N19266">
            <v>1</v>
          </cell>
        </row>
        <row r="19267">
          <cell r="G19267" t="str">
            <v>GR-001888</v>
          </cell>
        </row>
        <row r="19267">
          <cell r="I19267" t="str">
            <v>F</v>
          </cell>
          <cell r="J19267">
            <v>745.43</v>
          </cell>
          <cell r="K19267">
            <v>790.16</v>
          </cell>
          <cell r="L19267">
            <v>790.16</v>
          </cell>
          <cell r="M19267" t="str">
            <v>T</v>
          </cell>
          <cell r="N19267">
            <v>1</v>
          </cell>
        </row>
        <row r="19268">
          <cell r="G19268" t="str">
            <v>GR-001932</v>
          </cell>
        </row>
        <row r="19268">
          <cell r="I19268" t="str">
            <v>F</v>
          </cell>
          <cell r="J19268">
            <v>90559.9</v>
          </cell>
          <cell r="K19268">
            <v>95993.49</v>
          </cell>
          <cell r="L19268">
            <v>95993.49</v>
          </cell>
          <cell r="M19268" t="str">
            <v>F</v>
          </cell>
          <cell r="N19268">
            <v>1</v>
          </cell>
        </row>
        <row r="19269">
          <cell r="G19269" t="str">
            <v>GR-001931</v>
          </cell>
        </row>
        <row r="19269">
          <cell r="I19269" t="str">
            <v>F</v>
          </cell>
          <cell r="J19269">
            <v>150423.2</v>
          </cell>
          <cell r="K19269">
            <v>159448.59</v>
          </cell>
          <cell r="L19269">
            <v>159448.59</v>
          </cell>
          <cell r="M19269" t="str">
            <v>F</v>
          </cell>
          <cell r="N19269">
            <v>1</v>
          </cell>
        </row>
        <row r="19270">
          <cell r="G19270" t="str">
            <v>GR-001930</v>
          </cell>
        </row>
        <row r="19270">
          <cell r="I19270" t="str">
            <v>F</v>
          </cell>
          <cell r="J19270">
            <v>72066.7</v>
          </cell>
          <cell r="K19270">
            <v>76390.7</v>
          </cell>
          <cell r="L19270">
            <v>76390.7</v>
          </cell>
          <cell r="M19270" t="str">
            <v>F</v>
          </cell>
          <cell r="N19270">
            <v>1</v>
          </cell>
        </row>
        <row r="19271">
          <cell r="G19271" t="str">
            <v>GR-001933</v>
          </cell>
        </row>
        <row r="19271">
          <cell r="I19271" t="str">
            <v>F</v>
          </cell>
          <cell r="J19271">
            <v>6336</v>
          </cell>
          <cell r="K19271">
            <v>6716.16</v>
          </cell>
          <cell r="L19271">
            <v>6716.16</v>
          </cell>
          <cell r="M19271" t="str">
            <v>F</v>
          </cell>
          <cell r="N19271">
            <v>1</v>
          </cell>
        </row>
        <row r="19272">
          <cell r="I19272" t="str">
            <v>T</v>
          </cell>
          <cell r="J19272">
            <v>0</v>
          </cell>
          <cell r="K19272">
            <v>0</v>
          </cell>
          <cell r="L19272">
            <v>0</v>
          </cell>
          <cell r="M19272" t="str">
            <v>F</v>
          </cell>
          <cell r="N19272">
            <v>3</v>
          </cell>
        </row>
        <row r="19273">
          <cell r="G19273" t="str">
            <v>GR-001929</v>
          </cell>
        </row>
        <row r="19273">
          <cell r="I19273" t="str">
            <v>F</v>
          </cell>
          <cell r="J19273">
            <v>41177.8</v>
          </cell>
          <cell r="K19273">
            <v>43648.47</v>
          </cell>
          <cell r="L19273">
            <v>43648.47</v>
          </cell>
          <cell r="M19273" t="str">
            <v>F</v>
          </cell>
          <cell r="N19273">
            <v>1</v>
          </cell>
        </row>
        <row r="19274">
          <cell r="G19274" t="str">
            <v>GR-001982</v>
          </cell>
        </row>
        <row r="19274">
          <cell r="I19274" t="str">
            <v>F</v>
          </cell>
          <cell r="J19274">
            <v>707.5</v>
          </cell>
          <cell r="K19274">
            <v>707.5</v>
          </cell>
          <cell r="L19274">
            <v>2122.5</v>
          </cell>
          <cell r="M19274" t="str">
            <v>F</v>
          </cell>
          <cell r="N19274">
            <v>3</v>
          </cell>
        </row>
        <row r="19275">
          <cell r="G19275" t="str">
            <v>GR-001893</v>
          </cell>
        </row>
        <row r="19275">
          <cell r="I19275" t="str">
            <v>F</v>
          </cell>
          <cell r="J19275">
            <v>5.61</v>
          </cell>
          <cell r="K19275">
            <v>5.95</v>
          </cell>
          <cell r="L19275">
            <v>5.95</v>
          </cell>
          <cell r="M19275" t="str">
            <v>T</v>
          </cell>
          <cell r="N19275">
            <v>1</v>
          </cell>
        </row>
        <row r="19276">
          <cell r="I19276" t="str">
            <v>T</v>
          </cell>
          <cell r="J19276">
            <v>0</v>
          </cell>
          <cell r="K19276">
            <v>0</v>
          </cell>
          <cell r="L19276">
            <v>0</v>
          </cell>
          <cell r="M19276" t="str">
            <v>F</v>
          </cell>
          <cell r="N19276">
            <v>3</v>
          </cell>
        </row>
        <row r="19277">
          <cell r="G19277" t="str">
            <v>GR-001890</v>
          </cell>
        </row>
        <row r="19277">
          <cell r="I19277" t="str">
            <v>F</v>
          </cell>
          <cell r="J19277">
            <v>142.55</v>
          </cell>
          <cell r="K19277">
            <v>151.1</v>
          </cell>
          <cell r="L19277">
            <v>151.1</v>
          </cell>
          <cell r="M19277" t="str">
            <v>T</v>
          </cell>
          <cell r="N19277">
            <v>1</v>
          </cell>
        </row>
        <row r="19278">
          <cell r="G19278" t="str">
            <v>GR-001890</v>
          </cell>
        </row>
        <row r="19278">
          <cell r="I19278" t="str">
            <v>F</v>
          </cell>
          <cell r="J19278">
            <v>133.96</v>
          </cell>
          <cell r="K19278">
            <v>142</v>
          </cell>
          <cell r="L19278">
            <v>142</v>
          </cell>
          <cell r="M19278" t="str">
            <v>T</v>
          </cell>
          <cell r="N19278">
            <v>1</v>
          </cell>
        </row>
        <row r="19279">
          <cell r="G19279" t="str">
            <v>GR-001890</v>
          </cell>
        </row>
        <row r="19279">
          <cell r="I19279" t="str">
            <v>F</v>
          </cell>
          <cell r="J19279">
            <v>380.09</v>
          </cell>
          <cell r="K19279">
            <v>402.9</v>
          </cell>
          <cell r="L19279">
            <v>402.9</v>
          </cell>
          <cell r="M19279" t="str">
            <v>T</v>
          </cell>
          <cell r="N19279">
            <v>1</v>
          </cell>
        </row>
        <row r="19280">
          <cell r="G19280" t="str">
            <v>GR-001890</v>
          </cell>
        </row>
        <row r="19280">
          <cell r="I19280" t="str">
            <v>F</v>
          </cell>
          <cell r="J19280">
            <v>43.1</v>
          </cell>
          <cell r="K19280">
            <v>45.69</v>
          </cell>
          <cell r="L19280">
            <v>45.69</v>
          </cell>
          <cell r="M19280" t="str">
            <v>T</v>
          </cell>
          <cell r="N19280">
            <v>1</v>
          </cell>
        </row>
        <row r="19281">
          <cell r="G19281" t="str">
            <v>GR-001890</v>
          </cell>
        </row>
        <row r="19281">
          <cell r="I19281" t="str">
            <v>F</v>
          </cell>
          <cell r="J19281">
            <v>1521.68</v>
          </cell>
          <cell r="K19281">
            <v>1612.98</v>
          </cell>
          <cell r="L19281">
            <v>1612.98</v>
          </cell>
          <cell r="M19281" t="str">
            <v>T</v>
          </cell>
          <cell r="N19281">
            <v>1</v>
          </cell>
        </row>
        <row r="19282">
          <cell r="G19282" t="str">
            <v>GR-001902</v>
          </cell>
        </row>
        <row r="19282">
          <cell r="I19282" t="str">
            <v>F</v>
          </cell>
          <cell r="J19282">
            <v>28.02</v>
          </cell>
          <cell r="K19282">
            <v>29.7</v>
          </cell>
          <cell r="L19282">
            <v>29.7</v>
          </cell>
          <cell r="M19282" t="str">
            <v>T</v>
          </cell>
          <cell r="N19282">
            <v>1</v>
          </cell>
        </row>
        <row r="19283">
          <cell r="G19283" t="str">
            <v>GR-001886</v>
          </cell>
        </row>
        <row r="19283">
          <cell r="I19283" t="str">
            <v>F</v>
          </cell>
          <cell r="J19283">
            <v>432.36</v>
          </cell>
          <cell r="K19283">
            <v>458.3</v>
          </cell>
          <cell r="L19283">
            <v>458.3</v>
          </cell>
          <cell r="M19283" t="str">
            <v>T</v>
          </cell>
          <cell r="N19283">
            <v>1</v>
          </cell>
        </row>
        <row r="19284">
          <cell r="G19284" t="str">
            <v>GR-001887</v>
          </cell>
        </row>
        <row r="19284">
          <cell r="I19284" t="str">
            <v>F</v>
          </cell>
          <cell r="J19284">
            <v>527.22</v>
          </cell>
          <cell r="K19284">
            <v>558.85</v>
          </cell>
          <cell r="L19284">
            <v>558.85</v>
          </cell>
          <cell r="M19284" t="str">
            <v>T</v>
          </cell>
          <cell r="N19284">
            <v>1</v>
          </cell>
        </row>
        <row r="19285">
          <cell r="G19285" t="str">
            <v>GR-001887</v>
          </cell>
        </row>
        <row r="19285">
          <cell r="I19285" t="str">
            <v>F</v>
          </cell>
          <cell r="J19285">
            <v>2691.02</v>
          </cell>
          <cell r="K19285">
            <v>2852.48</v>
          </cell>
          <cell r="L19285">
            <v>2852.48</v>
          </cell>
          <cell r="M19285" t="str">
            <v>T</v>
          </cell>
          <cell r="N19285">
            <v>1</v>
          </cell>
        </row>
        <row r="19286">
          <cell r="I19286" t="str">
            <v>T</v>
          </cell>
          <cell r="J19286">
            <v>0</v>
          </cell>
          <cell r="K19286">
            <v>0</v>
          </cell>
          <cell r="L19286">
            <v>0</v>
          </cell>
          <cell r="M19286" t="str">
            <v>F</v>
          </cell>
          <cell r="N19286">
            <v>3</v>
          </cell>
        </row>
        <row r="19287">
          <cell r="G19287" t="str">
            <v>GR-001883</v>
          </cell>
        </row>
        <row r="19287">
          <cell r="I19287" t="str">
            <v>F</v>
          </cell>
          <cell r="J19287">
            <v>307.7</v>
          </cell>
          <cell r="K19287">
            <v>326.16</v>
          </cell>
          <cell r="L19287">
            <v>326.16</v>
          </cell>
          <cell r="M19287" t="str">
            <v>T</v>
          </cell>
          <cell r="N19287">
            <v>1</v>
          </cell>
        </row>
        <row r="19288">
          <cell r="G19288" t="str">
            <v>GR-001885</v>
          </cell>
        </row>
        <row r="19288">
          <cell r="I19288" t="str">
            <v>F</v>
          </cell>
          <cell r="J19288">
            <v>1292.29</v>
          </cell>
          <cell r="K19288">
            <v>1369.83</v>
          </cell>
          <cell r="L19288">
            <v>1369.83</v>
          </cell>
          <cell r="M19288" t="str">
            <v>T</v>
          </cell>
          <cell r="N19288">
            <v>1</v>
          </cell>
        </row>
        <row r="19289">
          <cell r="G19289" t="str">
            <v>GR-001891</v>
          </cell>
        </row>
        <row r="19289">
          <cell r="I19289" t="str">
            <v>F</v>
          </cell>
          <cell r="J19289">
            <v>990.68</v>
          </cell>
          <cell r="K19289">
            <v>1050.12</v>
          </cell>
          <cell r="L19289">
            <v>1050.12</v>
          </cell>
          <cell r="M19289" t="str">
            <v>T</v>
          </cell>
          <cell r="N19289">
            <v>1</v>
          </cell>
        </row>
        <row r="19290">
          <cell r="G19290" t="str">
            <v>GR-001875</v>
          </cell>
        </row>
        <row r="19290">
          <cell r="I19290" t="str">
            <v>F</v>
          </cell>
          <cell r="J19290">
            <v>178.89</v>
          </cell>
          <cell r="K19290">
            <v>189.62</v>
          </cell>
          <cell r="L19290">
            <v>189.62</v>
          </cell>
          <cell r="M19290" t="str">
            <v>T</v>
          </cell>
          <cell r="N19290">
            <v>1</v>
          </cell>
        </row>
        <row r="19291">
          <cell r="G19291" t="str">
            <v>GR-001875</v>
          </cell>
        </row>
        <row r="19291">
          <cell r="I19291" t="str">
            <v>F</v>
          </cell>
          <cell r="J19291">
            <v>792.58</v>
          </cell>
          <cell r="K19291">
            <v>840.14</v>
          </cell>
          <cell r="L19291">
            <v>840.14</v>
          </cell>
          <cell r="M19291" t="str">
            <v>T</v>
          </cell>
          <cell r="N19291">
            <v>1</v>
          </cell>
        </row>
        <row r="19292">
          <cell r="G19292" t="str">
            <v>GR-001875</v>
          </cell>
        </row>
        <row r="19292">
          <cell r="I19292" t="str">
            <v>F</v>
          </cell>
          <cell r="J19292">
            <v>254.13</v>
          </cell>
          <cell r="K19292">
            <v>269.38</v>
          </cell>
          <cell r="L19292">
            <v>269.38</v>
          </cell>
          <cell r="M19292" t="str">
            <v>T</v>
          </cell>
          <cell r="N19292">
            <v>1</v>
          </cell>
        </row>
        <row r="19293">
          <cell r="G19293" t="str">
            <v>GR-001951</v>
          </cell>
        </row>
        <row r="19293">
          <cell r="I19293" t="str">
            <v>F</v>
          </cell>
          <cell r="J19293">
            <v>902.4</v>
          </cell>
          <cell r="K19293">
            <v>902.4</v>
          </cell>
          <cell r="L19293">
            <v>2707.2</v>
          </cell>
          <cell r="M19293" t="str">
            <v>F</v>
          </cell>
          <cell r="N19293">
            <v>3</v>
          </cell>
        </row>
        <row r="19294">
          <cell r="G19294" t="str">
            <v>GR-001863</v>
          </cell>
        </row>
        <row r="19294">
          <cell r="I19294" t="str">
            <v>F</v>
          </cell>
          <cell r="J19294">
            <v>901.73</v>
          </cell>
          <cell r="K19294">
            <v>955.83</v>
          </cell>
          <cell r="L19294">
            <v>955.83</v>
          </cell>
          <cell r="M19294" t="str">
            <v>T</v>
          </cell>
          <cell r="N19294">
            <v>1</v>
          </cell>
        </row>
        <row r="19295">
          <cell r="G19295" t="str">
            <v>GR-001867</v>
          </cell>
        </row>
        <row r="19295">
          <cell r="I19295" t="str">
            <v>F</v>
          </cell>
          <cell r="J19295">
            <v>3931.29</v>
          </cell>
          <cell r="K19295">
            <v>4167.17</v>
          </cell>
          <cell r="L19295">
            <v>4167.17</v>
          </cell>
          <cell r="M19295" t="str">
            <v>T</v>
          </cell>
          <cell r="N19295">
            <v>1</v>
          </cell>
        </row>
        <row r="19296">
          <cell r="I19296" t="str">
            <v>T</v>
          </cell>
          <cell r="J19296">
            <v>0</v>
          </cell>
          <cell r="K19296">
            <v>0</v>
          </cell>
          <cell r="L19296">
            <v>0</v>
          </cell>
          <cell r="M19296" t="str">
            <v>F</v>
          </cell>
          <cell r="N19296">
            <v>3</v>
          </cell>
        </row>
        <row r="19297">
          <cell r="I19297" t="str">
            <v>T</v>
          </cell>
          <cell r="J19297">
            <v>0</v>
          </cell>
          <cell r="K19297">
            <v>0</v>
          </cell>
          <cell r="L19297">
            <v>0</v>
          </cell>
          <cell r="M19297" t="str">
            <v>F</v>
          </cell>
          <cell r="N19297">
            <v>3</v>
          </cell>
        </row>
        <row r="19298">
          <cell r="I19298" t="str">
            <v>T</v>
          </cell>
          <cell r="J19298">
            <v>720.75</v>
          </cell>
          <cell r="K19298">
            <v>764</v>
          </cell>
          <cell r="L19298">
            <v>764</v>
          </cell>
          <cell r="M19298" t="str">
            <v>T</v>
          </cell>
          <cell r="N19298">
            <v>1</v>
          </cell>
        </row>
        <row r="19299">
          <cell r="G19299" t="str">
            <v>GR-001862</v>
          </cell>
        </row>
        <row r="19299">
          <cell r="I19299" t="str">
            <v>F</v>
          </cell>
          <cell r="J19299">
            <v>538.09</v>
          </cell>
          <cell r="K19299">
            <v>570.38</v>
          </cell>
          <cell r="L19299">
            <v>570.38</v>
          </cell>
          <cell r="M19299" t="str">
            <v>T</v>
          </cell>
          <cell r="N19299">
            <v>1</v>
          </cell>
        </row>
        <row r="19300">
          <cell r="I19300" t="str">
            <v>T</v>
          </cell>
          <cell r="J19300">
            <v>0</v>
          </cell>
          <cell r="K19300">
            <v>0</v>
          </cell>
          <cell r="L19300">
            <v>0</v>
          </cell>
          <cell r="M19300" t="str">
            <v>F</v>
          </cell>
          <cell r="N19300">
            <v>3</v>
          </cell>
        </row>
        <row r="19301">
          <cell r="G19301" t="str">
            <v>GR-001903</v>
          </cell>
        </row>
        <row r="19301">
          <cell r="I19301" t="str">
            <v>F</v>
          </cell>
          <cell r="J19301">
            <v>447.26</v>
          </cell>
          <cell r="K19301">
            <v>474.1</v>
          </cell>
          <cell r="L19301">
            <v>474.1</v>
          </cell>
          <cell r="M19301" t="str">
            <v>T</v>
          </cell>
          <cell r="N19301">
            <v>1</v>
          </cell>
        </row>
        <row r="19302">
          <cell r="G19302" t="str">
            <v>GR-001867</v>
          </cell>
        </row>
        <row r="19302">
          <cell r="I19302" t="str">
            <v>F</v>
          </cell>
          <cell r="J19302">
            <v>5144.18</v>
          </cell>
          <cell r="K19302">
            <v>5452.83</v>
          </cell>
          <cell r="L19302">
            <v>5452.83</v>
          </cell>
          <cell r="M19302" t="str">
            <v>T</v>
          </cell>
          <cell r="N19302">
            <v>1</v>
          </cell>
        </row>
        <row r="19303">
          <cell r="G19303" t="str">
            <v>GR-001872</v>
          </cell>
        </row>
        <row r="19303">
          <cell r="I19303" t="str">
            <v>F</v>
          </cell>
          <cell r="J19303">
            <v>681.3</v>
          </cell>
          <cell r="K19303">
            <v>722.18</v>
          </cell>
          <cell r="L19303">
            <v>722.18</v>
          </cell>
          <cell r="M19303" t="str">
            <v>F</v>
          </cell>
          <cell r="N19303">
            <v>1</v>
          </cell>
        </row>
        <row r="19304">
          <cell r="G19304" t="str">
            <v>GR-001871</v>
          </cell>
        </row>
        <row r="19304">
          <cell r="I19304" t="str">
            <v>F</v>
          </cell>
          <cell r="J19304">
            <v>4287.07</v>
          </cell>
          <cell r="K19304">
            <v>4544.29</v>
          </cell>
          <cell r="L19304">
            <v>4544.29</v>
          </cell>
          <cell r="M19304" t="str">
            <v>F</v>
          </cell>
          <cell r="N19304">
            <v>1</v>
          </cell>
        </row>
        <row r="19305">
          <cell r="F19305" t="str">
            <v>URGENT BY AIR FOR NAUTICAL BASER </v>
          </cell>
        </row>
        <row r="19305">
          <cell r="I19305" t="str">
            <v>T</v>
          </cell>
          <cell r="J19305">
            <v>0</v>
          </cell>
          <cell r="K19305">
            <v>0</v>
          </cell>
          <cell r="L19305">
            <v>0</v>
          </cell>
          <cell r="M19305" t="str">
            <v>F</v>
          </cell>
          <cell r="N19305">
            <v>3</v>
          </cell>
        </row>
        <row r="19306">
          <cell r="G19306" t="str">
            <v>GR-001906</v>
          </cell>
        </row>
        <row r="19306">
          <cell r="I19306" t="str">
            <v>F</v>
          </cell>
          <cell r="J19306">
            <v>110</v>
          </cell>
          <cell r="K19306">
            <v>116.6</v>
          </cell>
          <cell r="L19306">
            <v>116.6</v>
          </cell>
          <cell r="M19306" t="str">
            <v>F</v>
          </cell>
          <cell r="N19306">
            <v>1</v>
          </cell>
        </row>
        <row r="19307">
          <cell r="G19307" t="str">
            <v>GR-001951</v>
          </cell>
        </row>
        <row r="19307">
          <cell r="I19307" t="str">
            <v>F</v>
          </cell>
          <cell r="J19307">
            <v>6724</v>
          </cell>
          <cell r="K19307">
            <v>6724</v>
          </cell>
          <cell r="L19307">
            <v>20172</v>
          </cell>
          <cell r="M19307" t="str">
            <v>F</v>
          </cell>
          <cell r="N19307">
            <v>3</v>
          </cell>
        </row>
        <row r="19308">
          <cell r="G19308" t="str">
            <v>GR-001861</v>
          </cell>
        </row>
        <row r="19308">
          <cell r="I19308" t="str">
            <v>F</v>
          </cell>
          <cell r="J19308">
            <v>9892.64</v>
          </cell>
          <cell r="K19308">
            <v>10486.2</v>
          </cell>
          <cell r="L19308">
            <v>10486.2</v>
          </cell>
          <cell r="M19308" t="str">
            <v>T</v>
          </cell>
          <cell r="N19308">
            <v>1</v>
          </cell>
        </row>
        <row r="19309">
          <cell r="I19309" t="str">
            <v>T</v>
          </cell>
          <cell r="J19309">
            <v>0</v>
          </cell>
          <cell r="K19309">
            <v>0</v>
          </cell>
          <cell r="L19309">
            <v>0</v>
          </cell>
          <cell r="M19309" t="str">
            <v>F</v>
          </cell>
          <cell r="N19309">
            <v>3</v>
          </cell>
        </row>
        <row r="19310">
          <cell r="G19310" t="str">
            <v>GR-002169</v>
          </cell>
        </row>
        <row r="19310">
          <cell r="I19310" t="str">
            <v>F</v>
          </cell>
          <cell r="J19310">
            <v>1380</v>
          </cell>
          <cell r="K19310">
            <v>1380</v>
          </cell>
          <cell r="L19310">
            <v>4140</v>
          </cell>
          <cell r="M19310" t="str">
            <v>F</v>
          </cell>
          <cell r="N19310">
            <v>3</v>
          </cell>
        </row>
        <row r="19311">
          <cell r="G19311" t="str">
            <v>GR-002023</v>
          </cell>
        </row>
        <row r="19311">
          <cell r="I19311" t="str">
            <v>F</v>
          </cell>
          <cell r="J19311">
            <v>2600</v>
          </cell>
          <cell r="K19311">
            <v>2600</v>
          </cell>
          <cell r="L19311">
            <v>7800</v>
          </cell>
          <cell r="M19311" t="str">
            <v>F</v>
          </cell>
          <cell r="N19311">
            <v>3</v>
          </cell>
        </row>
        <row r="19312">
          <cell r="G19312" t="str">
            <v>GR-002124</v>
          </cell>
        </row>
        <row r="19312">
          <cell r="I19312" t="str">
            <v>F</v>
          </cell>
          <cell r="J19312">
            <v>3545.64</v>
          </cell>
          <cell r="K19312">
            <v>3545.64</v>
          </cell>
          <cell r="L19312">
            <v>10636.92</v>
          </cell>
          <cell r="M19312" t="str">
            <v>F</v>
          </cell>
          <cell r="N19312">
            <v>3</v>
          </cell>
        </row>
        <row r="19313">
          <cell r="G19313" t="str">
            <v>GR-001952</v>
          </cell>
        </row>
        <row r="19313">
          <cell r="I19313" t="str">
            <v>F</v>
          </cell>
          <cell r="J19313">
            <v>1674.5</v>
          </cell>
          <cell r="K19313">
            <v>1674.5</v>
          </cell>
          <cell r="L19313">
            <v>5023.5</v>
          </cell>
          <cell r="M19313" t="str">
            <v>F</v>
          </cell>
          <cell r="N19313">
            <v>3</v>
          </cell>
        </row>
        <row r="19314">
          <cell r="I19314" t="str">
            <v>T</v>
          </cell>
          <cell r="J19314">
            <v>0</v>
          </cell>
          <cell r="K19314">
            <v>0</v>
          </cell>
          <cell r="L19314">
            <v>0</v>
          </cell>
          <cell r="M19314" t="str">
            <v>F</v>
          </cell>
          <cell r="N19314">
            <v>3</v>
          </cell>
        </row>
        <row r="19315">
          <cell r="I19315" t="str">
            <v>T</v>
          </cell>
          <cell r="J19315">
            <v>0</v>
          </cell>
          <cell r="K19315">
            <v>0</v>
          </cell>
          <cell r="L19315">
            <v>0</v>
          </cell>
          <cell r="M19315" t="str">
            <v>F</v>
          </cell>
          <cell r="N19315">
            <v>3</v>
          </cell>
        </row>
        <row r="19316">
          <cell r="I19316" t="str">
            <v>T</v>
          </cell>
          <cell r="J19316">
            <v>0</v>
          </cell>
          <cell r="K19316">
            <v>0</v>
          </cell>
          <cell r="L19316">
            <v>0</v>
          </cell>
          <cell r="M19316" t="str">
            <v>F</v>
          </cell>
          <cell r="N19316">
            <v>3</v>
          </cell>
        </row>
        <row r="19317">
          <cell r="I19317" t="str">
            <v>T</v>
          </cell>
          <cell r="J19317">
            <v>0</v>
          </cell>
          <cell r="K19317">
            <v>0</v>
          </cell>
          <cell r="L19317">
            <v>0</v>
          </cell>
          <cell r="M19317" t="str">
            <v>F</v>
          </cell>
          <cell r="N19317">
            <v>3</v>
          </cell>
        </row>
        <row r="19318">
          <cell r="G19318" t="str">
            <v>GR-001860</v>
          </cell>
        </row>
        <row r="19318">
          <cell r="I19318" t="str">
            <v>F</v>
          </cell>
          <cell r="J19318">
            <v>1230</v>
          </cell>
          <cell r="K19318">
            <v>1303.8</v>
          </cell>
          <cell r="L19318">
            <v>1303.8</v>
          </cell>
          <cell r="M19318" t="str">
            <v>T</v>
          </cell>
          <cell r="N19318">
            <v>1</v>
          </cell>
        </row>
        <row r="19319">
          <cell r="I19319" t="str">
            <v>T</v>
          </cell>
          <cell r="J19319">
            <v>0</v>
          </cell>
          <cell r="K19319">
            <v>0</v>
          </cell>
          <cell r="L19319">
            <v>0</v>
          </cell>
          <cell r="M19319" t="str">
            <v>F</v>
          </cell>
          <cell r="N19319">
            <v>3</v>
          </cell>
        </row>
        <row r="19320">
          <cell r="I19320" t="str">
            <v>T</v>
          </cell>
          <cell r="J19320">
            <v>1067.17</v>
          </cell>
          <cell r="K19320">
            <v>1131.2</v>
          </cell>
          <cell r="L19320">
            <v>1131.2</v>
          </cell>
          <cell r="M19320" t="str">
            <v>T</v>
          </cell>
          <cell r="N19320">
            <v>1</v>
          </cell>
        </row>
        <row r="19321">
          <cell r="I19321" t="str">
            <v>T</v>
          </cell>
          <cell r="J19321">
            <v>0</v>
          </cell>
          <cell r="K19321">
            <v>0</v>
          </cell>
          <cell r="L19321">
            <v>0</v>
          </cell>
          <cell r="M19321" t="str">
            <v>F</v>
          </cell>
          <cell r="N19321">
            <v>3</v>
          </cell>
        </row>
        <row r="19322">
          <cell r="G19322" t="str">
            <v>GR-002017, GR-002169, GR-2017/08-0083, GR-002112, GR-2017/02-0019, GR-002060, GR-001948, GR-002161, GR-2017/02-0016, GR-002111, GR-2017/02-0033, GR-001983, GR-002175, GR-001992, SPO-2018/11-0018, SPO-2018/12-0019, SPO-2018/12-0010, SPO-2018/12-0022, XP-000027</v>
          </cell>
        </row>
        <row r="19322">
          <cell r="I19322" t="str">
            <v>F</v>
          </cell>
          <cell r="J19322">
            <v>135026.44</v>
          </cell>
          <cell r="K19322">
            <v>135026.44</v>
          </cell>
          <cell r="L19322">
            <v>405079.32</v>
          </cell>
          <cell r="M19322" t="str">
            <v>F</v>
          </cell>
          <cell r="N19322">
            <v>3</v>
          </cell>
        </row>
        <row r="19323">
          <cell r="G19323" t="str">
            <v>GR-001884</v>
          </cell>
        </row>
        <row r="19323">
          <cell r="I19323" t="str">
            <v>F</v>
          </cell>
          <cell r="J19323">
            <v>11241.99</v>
          </cell>
          <cell r="K19323">
            <v>11916.51</v>
          </cell>
          <cell r="L19323">
            <v>11916.51</v>
          </cell>
          <cell r="M19323" t="str">
            <v>F</v>
          </cell>
          <cell r="N19323">
            <v>1</v>
          </cell>
        </row>
        <row r="19324">
          <cell r="G19324" t="str">
            <v>GR-001846</v>
          </cell>
        </row>
        <row r="19324">
          <cell r="I19324" t="str">
            <v>F</v>
          </cell>
          <cell r="J19324">
            <v>164.88</v>
          </cell>
          <cell r="K19324">
            <v>174.77</v>
          </cell>
          <cell r="L19324">
            <v>174.77</v>
          </cell>
          <cell r="M19324" t="str">
            <v>T</v>
          </cell>
          <cell r="N19324">
            <v>1</v>
          </cell>
        </row>
        <row r="19325">
          <cell r="G19325" t="str">
            <v>GR-001942</v>
          </cell>
        </row>
        <row r="19325">
          <cell r="I19325" t="str">
            <v>F</v>
          </cell>
          <cell r="J19325">
            <v>495.38</v>
          </cell>
          <cell r="K19325">
            <v>495.38</v>
          </cell>
          <cell r="L19325">
            <v>1486.14</v>
          </cell>
          <cell r="M19325" t="str">
            <v>F</v>
          </cell>
          <cell r="N19325">
            <v>3</v>
          </cell>
        </row>
        <row r="19326">
          <cell r="G19326" t="str">
            <v>GR-001844</v>
          </cell>
        </row>
        <row r="19326">
          <cell r="I19326" t="str">
            <v>F</v>
          </cell>
          <cell r="J19326">
            <v>1738.41</v>
          </cell>
          <cell r="K19326">
            <v>1842.71</v>
          </cell>
          <cell r="L19326">
            <v>1842.71</v>
          </cell>
          <cell r="M19326" t="str">
            <v>T</v>
          </cell>
          <cell r="N19326">
            <v>1</v>
          </cell>
        </row>
        <row r="19327">
          <cell r="G19327" t="str">
            <v>GR-001881</v>
          </cell>
        </row>
        <row r="19327">
          <cell r="I19327" t="str">
            <v>F</v>
          </cell>
          <cell r="J19327">
            <v>663</v>
          </cell>
          <cell r="K19327">
            <v>702.78</v>
          </cell>
          <cell r="L19327">
            <v>702.78</v>
          </cell>
          <cell r="M19327" t="str">
            <v>F</v>
          </cell>
          <cell r="N19327">
            <v>1</v>
          </cell>
        </row>
        <row r="19328">
          <cell r="G19328" t="str">
            <v>GR-001846</v>
          </cell>
        </row>
        <row r="19328">
          <cell r="I19328" t="str">
            <v>F</v>
          </cell>
          <cell r="J19328">
            <v>1993.87</v>
          </cell>
          <cell r="K19328">
            <v>2113.5</v>
          </cell>
          <cell r="L19328">
            <v>2113.5</v>
          </cell>
          <cell r="M19328" t="str">
            <v>T</v>
          </cell>
          <cell r="N19328">
            <v>1</v>
          </cell>
        </row>
        <row r="19329">
          <cell r="I19329" t="str">
            <v>T</v>
          </cell>
          <cell r="J19329">
            <v>901.73</v>
          </cell>
          <cell r="K19329">
            <v>955.83</v>
          </cell>
          <cell r="L19329">
            <v>955.83</v>
          </cell>
          <cell r="M19329" t="str">
            <v>T</v>
          </cell>
          <cell r="N19329">
            <v>1</v>
          </cell>
        </row>
        <row r="19330">
          <cell r="G19330" t="str">
            <v>GR-001841</v>
          </cell>
        </row>
        <row r="19330">
          <cell r="I19330" t="str">
            <v>F</v>
          </cell>
          <cell r="J19330">
            <v>220.62</v>
          </cell>
          <cell r="K19330">
            <v>233.86</v>
          </cell>
          <cell r="L19330">
            <v>233.86</v>
          </cell>
          <cell r="M19330" t="str">
            <v>T</v>
          </cell>
          <cell r="N19330">
            <v>1</v>
          </cell>
        </row>
        <row r="19331">
          <cell r="G19331" t="str">
            <v>GR-001925</v>
          </cell>
        </row>
        <row r="19331">
          <cell r="I19331" t="str">
            <v>F</v>
          </cell>
          <cell r="J19331">
            <v>1977.98</v>
          </cell>
          <cell r="K19331">
            <v>2096.66</v>
          </cell>
          <cell r="L19331">
            <v>2096.66</v>
          </cell>
          <cell r="M19331" t="str">
            <v>T</v>
          </cell>
          <cell r="N19331">
            <v>1</v>
          </cell>
        </row>
        <row r="19332">
          <cell r="G19332" t="str">
            <v>GR-001846</v>
          </cell>
        </row>
        <row r="19332">
          <cell r="I19332" t="str">
            <v>F</v>
          </cell>
          <cell r="J19332">
            <v>293.59</v>
          </cell>
          <cell r="K19332">
            <v>311.21</v>
          </cell>
          <cell r="L19332">
            <v>311.21</v>
          </cell>
          <cell r="M19332" t="str">
            <v>T</v>
          </cell>
          <cell r="N19332">
            <v>1</v>
          </cell>
        </row>
        <row r="19333">
          <cell r="G19333" t="str">
            <v>GR-001846</v>
          </cell>
        </row>
        <row r="19333">
          <cell r="I19333" t="str">
            <v>F</v>
          </cell>
          <cell r="J19333">
            <v>53.67</v>
          </cell>
          <cell r="K19333">
            <v>56.89</v>
          </cell>
          <cell r="L19333">
            <v>56.89</v>
          </cell>
          <cell r="M19333" t="str">
            <v>T</v>
          </cell>
          <cell r="N19333">
            <v>1</v>
          </cell>
        </row>
        <row r="19334">
          <cell r="G19334" t="str">
            <v>GR-001837</v>
          </cell>
        </row>
        <row r="19334">
          <cell r="I19334" t="str">
            <v>F</v>
          </cell>
          <cell r="J19334">
            <v>227.02</v>
          </cell>
          <cell r="K19334">
            <v>240.64</v>
          </cell>
          <cell r="L19334">
            <v>240.64</v>
          </cell>
          <cell r="M19334" t="str">
            <v>T</v>
          </cell>
          <cell r="N19334">
            <v>1</v>
          </cell>
        </row>
        <row r="19335">
          <cell r="G19335" t="str">
            <v>GR-001838</v>
          </cell>
        </row>
        <row r="19335">
          <cell r="I19335" t="str">
            <v>F</v>
          </cell>
          <cell r="J19335">
            <v>562.71</v>
          </cell>
          <cell r="K19335">
            <v>596.47</v>
          </cell>
          <cell r="L19335">
            <v>596.47</v>
          </cell>
          <cell r="M19335" t="str">
            <v>T</v>
          </cell>
          <cell r="N19335">
            <v>1</v>
          </cell>
        </row>
        <row r="19336">
          <cell r="G19336" t="str">
            <v>GR-001838</v>
          </cell>
        </row>
        <row r="19336">
          <cell r="I19336" t="str">
            <v>F</v>
          </cell>
          <cell r="J19336">
            <v>907.7</v>
          </cell>
          <cell r="K19336">
            <v>962.16</v>
          </cell>
          <cell r="L19336">
            <v>962.16</v>
          </cell>
          <cell r="M19336" t="str">
            <v>T</v>
          </cell>
          <cell r="N19336">
            <v>1</v>
          </cell>
        </row>
        <row r="19337">
          <cell r="G19337" t="str">
            <v>GR-001836</v>
          </cell>
        </row>
        <row r="19337">
          <cell r="I19337" t="str">
            <v>F</v>
          </cell>
          <cell r="J19337">
            <v>25</v>
          </cell>
          <cell r="K19337">
            <v>26.5</v>
          </cell>
          <cell r="L19337">
            <v>26.5</v>
          </cell>
          <cell r="M19337" t="str">
            <v>T</v>
          </cell>
          <cell r="N19337">
            <v>1</v>
          </cell>
        </row>
        <row r="19338">
          <cell r="G19338" t="str">
            <v>GR-001838</v>
          </cell>
        </row>
        <row r="19338">
          <cell r="I19338" t="str">
            <v>F</v>
          </cell>
          <cell r="J19338">
            <v>11.92</v>
          </cell>
          <cell r="K19338">
            <v>12.64</v>
          </cell>
          <cell r="L19338">
            <v>12.64</v>
          </cell>
          <cell r="M19338" t="str">
            <v>T</v>
          </cell>
          <cell r="N19338">
            <v>1</v>
          </cell>
        </row>
        <row r="19339">
          <cell r="G19339" t="str">
            <v>GR-001838</v>
          </cell>
        </row>
        <row r="19339">
          <cell r="I19339" t="str">
            <v>F</v>
          </cell>
          <cell r="J19339">
            <v>3398.04</v>
          </cell>
          <cell r="K19339">
            <v>3601.92</v>
          </cell>
          <cell r="L19339">
            <v>3601.92</v>
          </cell>
          <cell r="M19339" t="str">
            <v>T</v>
          </cell>
          <cell r="N19339">
            <v>1</v>
          </cell>
        </row>
        <row r="19340">
          <cell r="G19340" t="str">
            <v>GR-001873</v>
          </cell>
        </row>
        <row r="19340">
          <cell r="I19340" t="str">
            <v>F</v>
          </cell>
          <cell r="J19340">
            <v>70229.03</v>
          </cell>
          <cell r="K19340">
            <v>74442.77</v>
          </cell>
          <cell r="L19340">
            <v>74442.77</v>
          </cell>
          <cell r="M19340" t="str">
            <v>F</v>
          </cell>
          <cell r="N19340">
            <v>1</v>
          </cell>
        </row>
        <row r="19341">
          <cell r="G19341" t="str">
            <v>GR-001874</v>
          </cell>
        </row>
        <row r="19341">
          <cell r="I19341" t="str">
            <v>F</v>
          </cell>
          <cell r="J19341">
            <v>15557.8</v>
          </cell>
          <cell r="K19341">
            <v>16491.27</v>
          </cell>
          <cell r="L19341">
            <v>16491.27</v>
          </cell>
          <cell r="M19341" t="str">
            <v>F</v>
          </cell>
          <cell r="N19341">
            <v>1</v>
          </cell>
        </row>
        <row r="19342">
          <cell r="G19342" t="str">
            <v>GR-001870</v>
          </cell>
        </row>
        <row r="19342">
          <cell r="I19342" t="str">
            <v>F</v>
          </cell>
          <cell r="J19342">
            <v>3744</v>
          </cell>
          <cell r="K19342">
            <v>3968.64</v>
          </cell>
          <cell r="L19342">
            <v>3968.64</v>
          </cell>
          <cell r="M19342" t="str">
            <v>F</v>
          </cell>
          <cell r="N19342">
            <v>1</v>
          </cell>
        </row>
        <row r="19343">
          <cell r="G19343" t="str">
            <v>GR-001882, GR-001899, GR-001920, GR-001898</v>
          </cell>
        </row>
        <row r="19343">
          <cell r="I19343" t="str">
            <v>F</v>
          </cell>
          <cell r="J19343">
            <v>23167.46</v>
          </cell>
          <cell r="K19343">
            <v>24557.51</v>
          </cell>
          <cell r="L19343">
            <v>24557.51</v>
          </cell>
          <cell r="M19343" t="str">
            <v>F</v>
          </cell>
          <cell r="N19343">
            <v>1</v>
          </cell>
        </row>
        <row r="19344">
          <cell r="G19344" t="str">
            <v>GR-001869</v>
          </cell>
        </row>
        <row r="19344">
          <cell r="I19344" t="str">
            <v>F</v>
          </cell>
          <cell r="J19344">
            <v>147627.78</v>
          </cell>
          <cell r="K19344">
            <v>156485.45</v>
          </cell>
          <cell r="L19344">
            <v>156485.45</v>
          </cell>
          <cell r="M19344" t="str">
            <v>F</v>
          </cell>
          <cell r="N19344">
            <v>1</v>
          </cell>
        </row>
        <row r="19345">
          <cell r="G19345" t="str">
            <v>GR-001868</v>
          </cell>
        </row>
        <row r="19345">
          <cell r="I19345" t="str">
            <v>F</v>
          </cell>
          <cell r="J19345">
            <v>5311.75</v>
          </cell>
          <cell r="K19345">
            <v>5630.46</v>
          </cell>
          <cell r="L19345">
            <v>5630.46</v>
          </cell>
          <cell r="M19345" t="str">
            <v>F</v>
          </cell>
          <cell r="N19345">
            <v>1</v>
          </cell>
        </row>
        <row r="19346">
          <cell r="G19346" t="str">
            <v>GR-001937, GR-001939</v>
          </cell>
        </row>
        <row r="19346">
          <cell r="I19346" t="str">
            <v>F</v>
          </cell>
          <cell r="J19346">
            <v>615.72</v>
          </cell>
          <cell r="K19346">
            <v>615.72</v>
          </cell>
          <cell r="L19346">
            <v>1847.16</v>
          </cell>
          <cell r="M19346" t="str">
            <v>F</v>
          </cell>
          <cell r="N19346">
            <v>3</v>
          </cell>
        </row>
        <row r="19347">
          <cell r="G19347" t="str">
            <v>GR-001833</v>
          </cell>
        </row>
        <row r="19347">
          <cell r="I19347" t="str">
            <v>F</v>
          </cell>
          <cell r="J19347">
            <v>853.42</v>
          </cell>
          <cell r="K19347">
            <v>904.63</v>
          </cell>
          <cell r="L19347">
            <v>904.63</v>
          </cell>
          <cell r="M19347" t="str">
            <v>T</v>
          </cell>
          <cell r="N19347">
            <v>1</v>
          </cell>
        </row>
        <row r="19348">
          <cell r="G19348" t="str">
            <v>GR-001832</v>
          </cell>
        </row>
        <row r="19348">
          <cell r="I19348" t="str">
            <v>F</v>
          </cell>
          <cell r="J19348">
            <v>1536.68</v>
          </cell>
          <cell r="K19348">
            <v>1628.88</v>
          </cell>
          <cell r="L19348">
            <v>1628.88</v>
          </cell>
          <cell r="M19348" t="str">
            <v>T</v>
          </cell>
          <cell r="N19348">
            <v>1</v>
          </cell>
        </row>
        <row r="19349">
          <cell r="G19349" t="str">
            <v>GR-001877</v>
          </cell>
        </row>
        <row r="19349">
          <cell r="I19349" t="str">
            <v>F</v>
          </cell>
          <cell r="J19349">
            <v>41869.2</v>
          </cell>
          <cell r="K19349">
            <v>44381.35</v>
          </cell>
          <cell r="L19349">
            <v>44381.35</v>
          </cell>
          <cell r="M19349" t="str">
            <v>F</v>
          </cell>
          <cell r="N19349">
            <v>1</v>
          </cell>
        </row>
        <row r="19350">
          <cell r="G19350" t="str">
            <v>GR-001876</v>
          </cell>
        </row>
        <row r="19350">
          <cell r="I19350" t="str">
            <v>F</v>
          </cell>
          <cell r="J19350">
            <v>17625</v>
          </cell>
          <cell r="K19350">
            <v>18682.5</v>
          </cell>
          <cell r="L19350">
            <v>18682.5</v>
          </cell>
          <cell r="M19350" t="str">
            <v>F</v>
          </cell>
          <cell r="N19350">
            <v>1</v>
          </cell>
        </row>
        <row r="19351">
          <cell r="G19351" t="str">
            <v>GR-001878</v>
          </cell>
        </row>
        <row r="19351">
          <cell r="I19351" t="str">
            <v>F</v>
          </cell>
          <cell r="J19351">
            <v>2275.2</v>
          </cell>
          <cell r="K19351">
            <v>2411.71</v>
          </cell>
          <cell r="L19351">
            <v>2411.71</v>
          </cell>
          <cell r="M19351" t="str">
            <v>F</v>
          </cell>
          <cell r="N19351">
            <v>1</v>
          </cell>
        </row>
        <row r="19352">
          <cell r="F19352" t="str">
            <v>AMAYA DUTA CK</v>
          </cell>
          <cell r="G19352" t="str">
            <v>GR-002124</v>
          </cell>
        </row>
        <row r="19352">
          <cell r="I19352" t="str">
            <v>F</v>
          </cell>
          <cell r="J19352">
            <v>307.72</v>
          </cell>
          <cell r="K19352">
            <v>307.72</v>
          </cell>
          <cell r="L19352">
            <v>923.16</v>
          </cell>
          <cell r="M19352" t="str">
            <v>F</v>
          </cell>
          <cell r="N19352">
            <v>3</v>
          </cell>
        </row>
        <row r="19353">
          <cell r="G19353" t="str">
            <v>GR-001833</v>
          </cell>
        </row>
        <row r="19353">
          <cell r="I19353" t="str">
            <v>F</v>
          </cell>
          <cell r="J19353">
            <v>33.09</v>
          </cell>
          <cell r="K19353">
            <v>35.08</v>
          </cell>
          <cell r="L19353">
            <v>35.08</v>
          </cell>
          <cell r="M19353" t="str">
            <v>T</v>
          </cell>
          <cell r="N19353">
            <v>1</v>
          </cell>
        </row>
        <row r="19354">
          <cell r="G19354" t="str">
            <v>GR-001834</v>
          </cell>
        </row>
        <row r="19354">
          <cell r="I19354" t="str">
            <v>F</v>
          </cell>
          <cell r="J19354">
            <v>1501</v>
          </cell>
          <cell r="K19354">
            <v>1591.06</v>
          </cell>
          <cell r="L19354">
            <v>1591.06</v>
          </cell>
          <cell r="M19354" t="str">
            <v>T</v>
          </cell>
          <cell r="N19354">
            <v>1</v>
          </cell>
        </row>
        <row r="19355">
          <cell r="G19355" t="str">
            <v>GR-001833</v>
          </cell>
        </row>
        <row r="19355">
          <cell r="I19355" t="str">
            <v>F</v>
          </cell>
          <cell r="J19355">
            <v>152.79</v>
          </cell>
          <cell r="K19355">
            <v>161.96</v>
          </cell>
          <cell r="L19355">
            <v>161.96</v>
          </cell>
          <cell r="M19355" t="str">
            <v>T</v>
          </cell>
          <cell r="N19355">
            <v>1</v>
          </cell>
        </row>
        <row r="19356">
          <cell r="G19356" t="str">
            <v>GR-001833</v>
          </cell>
        </row>
        <row r="19356">
          <cell r="I19356" t="str">
            <v>F</v>
          </cell>
          <cell r="J19356">
            <v>357.74</v>
          </cell>
          <cell r="K19356">
            <v>379.2</v>
          </cell>
          <cell r="L19356">
            <v>379.2</v>
          </cell>
          <cell r="M19356" t="str">
            <v>T</v>
          </cell>
          <cell r="N19356">
            <v>1</v>
          </cell>
        </row>
        <row r="19357">
          <cell r="G19357" t="str">
            <v>GR-001830</v>
          </cell>
        </row>
        <row r="19357">
          <cell r="I19357" t="str">
            <v>F</v>
          </cell>
          <cell r="J19357">
            <v>127.36</v>
          </cell>
          <cell r="K19357">
            <v>135</v>
          </cell>
          <cell r="L19357">
            <v>135</v>
          </cell>
          <cell r="M19357" t="str">
            <v>T</v>
          </cell>
          <cell r="N19357">
            <v>1</v>
          </cell>
        </row>
        <row r="19358">
          <cell r="I19358" t="str">
            <v>T</v>
          </cell>
          <cell r="J19358">
            <v>0</v>
          </cell>
          <cell r="K19358">
            <v>0</v>
          </cell>
          <cell r="L19358">
            <v>0</v>
          </cell>
          <cell r="M19358" t="str">
            <v>F</v>
          </cell>
          <cell r="N19358">
            <v>3</v>
          </cell>
        </row>
        <row r="19359">
          <cell r="G19359" t="str">
            <v>GR-001829</v>
          </cell>
        </row>
        <row r="19359">
          <cell r="I19359" t="str">
            <v>F</v>
          </cell>
          <cell r="J19359">
            <v>163.25</v>
          </cell>
          <cell r="K19359">
            <v>173.04</v>
          </cell>
          <cell r="L19359">
            <v>173.04</v>
          </cell>
          <cell r="M19359" t="str">
            <v>T</v>
          </cell>
          <cell r="N19359">
            <v>1</v>
          </cell>
        </row>
        <row r="19360">
          <cell r="G19360" t="str">
            <v>GR-001828</v>
          </cell>
        </row>
        <row r="19360">
          <cell r="I19360" t="str">
            <v>F</v>
          </cell>
          <cell r="J19360">
            <v>4125</v>
          </cell>
          <cell r="K19360">
            <v>4372.5</v>
          </cell>
          <cell r="L19360">
            <v>4372.5</v>
          </cell>
          <cell r="M19360" t="str">
            <v>F</v>
          </cell>
          <cell r="N19360">
            <v>1</v>
          </cell>
        </row>
        <row r="19361">
          <cell r="G19361" t="str">
            <v>GR-001900</v>
          </cell>
        </row>
        <row r="19361">
          <cell r="I19361" t="str">
            <v>F</v>
          </cell>
          <cell r="J19361">
            <v>819</v>
          </cell>
          <cell r="K19361">
            <v>868.14</v>
          </cell>
          <cell r="L19361">
            <v>868.14</v>
          </cell>
          <cell r="M19361" t="str">
            <v>F</v>
          </cell>
          <cell r="N19361">
            <v>1</v>
          </cell>
        </row>
        <row r="19362">
          <cell r="G19362" t="str">
            <v>GR-001831</v>
          </cell>
        </row>
        <row r="19362">
          <cell r="I19362" t="str">
            <v>F</v>
          </cell>
          <cell r="J19362">
            <v>415.87</v>
          </cell>
          <cell r="K19362">
            <v>440.82</v>
          </cell>
          <cell r="L19362">
            <v>440.82</v>
          </cell>
          <cell r="M19362" t="str">
            <v>T</v>
          </cell>
          <cell r="N19362">
            <v>1</v>
          </cell>
        </row>
        <row r="19363">
          <cell r="G19363" t="str">
            <v>GR-001992, GR-001983, GR-002017</v>
          </cell>
        </row>
        <row r="19363">
          <cell r="I19363" t="str">
            <v>F</v>
          </cell>
          <cell r="J19363">
            <v>39635.43</v>
          </cell>
          <cell r="K19363">
            <v>39635.43</v>
          </cell>
          <cell r="L19363">
            <v>118906.29</v>
          </cell>
          <cell r="M19363" t="str">
            <v>F</v>
          </cell>
          <cell r="N19363">
            <v>3</v>
          </cell>
        </row>
        <row r="19364">
          <cell r="I19364" t="str">
            <v>T</v>
          </cell>
          <cell r="J19364">
            <v>0</v>
          </cell>
          <cell r="K19364">
            <v>0</v>
          </cell>
          <cell r="L19364">
            <v>0</v>
          </cell>
          <cell r="M19364" t="str">
            <v>F</v>
          </cell>
          <cell r="N19364">
            <v>3</v>
          </cell>
        </row>
        <row r="19365">
          <cell r="G19365" t="str">
            <v>GR-001847</v>
          </cell>
        </row>
        <row r="19365">
          <cell r="I19365" t="str">
            <v>F</v>
          </cell>
          <cell r="J19365">
            <v>626.8</v>
          </cell>
          <cell r="K19365">
            <v>664.41</v>
          </cell>
          <cell r="L19365">
            <v>664.41</v>
          </cell>
          <cell r="M19365" t="str">
            <v>T</v>
          </cell>
          <cell r="N19365">
            <v>1</v>
          </cell>
        </row>
        <row r="19366">
          <cell r="G19366" t="str">
            <v>GR-001826</v>
          </cell>
        </row>
        <row r="19366">
          <cell r="I19366" t="str">
            <v>F</v>
          </cell>
          <cell r="J19366">
            <v>494.17</v>
          </cell>
          <cell r="K19366">
            <v>523.82</v>
          </cell>
          <cell r="L19366">
            <v>523.82</v>
          </cell>
          <cell r="M19366" t="str">
            <v>T</v>
          </cell>
          <cell r="N19366">
            <v>1</v>
          </cell>
        </row>
        <row r="19367">
          <cell r="G19367" t="str">
            <v>GR-001827</v>
          </cell>
        </row>
        <row r="19367">
          <cell r="I19367" t="str">
            <v>F</v>
          </cell>
          <cell r="J19367">
            <v>429.48</v>
          </cell>
          <cell r="K19367">
            <v>455.25</v>
          </cell>
          <cell r="L19367">
            <v>455.25</v>
          </cell>
          <cell r="M19367" t="str">
            <v>T</v>
          </cell>
          <cell r="N19367">
            <v>1</v>
          </cell>
        </row>
        <row r="19368">
          <cell r="G19368" t="str">
            <v>GR-001824</v>
          </cell>
        </row>
        <row r="19368">
          <cell r="I19368" t="str">
            <v>F</v>
          </cell>
          <cell r="J19368">
            <v>500</v>
          </cell>
          <cell r="K19368">
            <v>530</v>
          </cell>
          <cell r="L19368">
            <v>530</v>
          </cell>
          <cell r="M19368" t="str">
            <v>F</v>
          </cell>
          <cell r="N19368">
            <v>1</v>
          </cell>
        </row>
        <row r="19369">
          <cell r="G19369" t="str">
            <v>GR-001825</v>
          </cell>
        </row>
        <row r="19369">
          <cell r="I19369" t="str">
            <v>F</v>
          </cell>
          <cell r="J19369">
            <v>164.88</v>
          </cell>
          <cell r="K19369">
            <v>174.77</v>
          </cell>
          <cell r="L19369">
            <v>174.77</v>
          </cell>
          <cell r="M19369" t="str">
            <v>T</v>
          </cell>
          <cell r="N19369">
            <v>1</v>
          </cell>
        </row>
        <row r="19370">
          <cell r="G19370" t="str">
            <v>GR-001827</v>
          </cell>
        </row>
        <row r="19370">
          <cell r="I19370" t="str">
            <v>F</v>
          </cell>
          <cell r="J19370">
            <v>257.91</v>
          </cell>
          <cell r="K19370">
            <v>273.38</v>
          </cell>
          <cell r="L19370">
            <v>273.38</v>
          </cell>
          <cell r="M19370" t="str">
            <v>T</v>
          </cell>
          <cell r="N19370">
            <v>1</v>
          </cell>
        </row>
        <row r="19371">
          <cell r="G19371" t="str">
            <v>GR-001952</v>
          </cell>
        </row>
        <row r="19371">
          <cell r="I19371" t="str">
            <v>F</v>
          </cell>
          <cell r="J19371">
            <v>20955.35</v>
          </cell>
          <cell r="K19371">
            <v>20955.35</v>
          </cell>
          <cell r="L19371">
            <v>62866.05</v>
          </cell>
          <cell r="M19371" t="str">
            <v>F</v>
          </cell>
          <cell r="N19371">
            <v>3</v>
          </cell>
        </row>
        <row r="19372">
          <cell r="G19372" t="str">
            <v>GR-001824</v>
          </cell>
        </row>
        <row r="19372">
          <cell r="I19372" t="str">
            <v>F</v>
          </cell>
          <cell r="J19372">
            <v>374.5</v>
          </cell>
          <cell r="K19372">
            <v>396.97</v>
          </cell>
          <cell r="L19372">
            <v>396.97</v>
          </cell>
          <cell r="M19372" t="str">
            <v>F</v>
          </cell>
          <cell r="N19372">
            <v>1</v>
          </cell>
        </row>
        <row r="19373">
          <cell r="G19373" t="str">
            <v>GR-001840</v>
          </cell>
        </row>
        <row r="19373">
          <cell r="I19373" t="str">
            <v>F</v>
          </cell>
          <cell r="J19373">
            <v>195</v>
          </cell>
          <cell r="K19373">
            <v>206.7</v>
          </cell>
          <cell r="L19373">
            <v>206.7</v>
          </cell>
          <cell r="M19373" t="str">
            <v>F</v>
          </cell>
          <cell r="N19373">
            <v>1</v>
          </cell>
        </row>
        <row r="19374">
          <cell r="G19374" t="str">
            <v>GR-001823</v>
          </cell>
        </row>
        <row r="19374">
          <cell r="I19374" t="str">
            <v>F</v>
          </cell>
          <cell r="J19374">
            <v>690.96</v>
          </cell>
          <cell r="K19374">
            <v>732.42</v>
          </cell>
          <cell r="L19374">
            <v>732.42</v>
          </cell>
          <cell r="M19374" t="str">
            <v>T</v>
          </cell>
          <cell r="N19374">
            <v>1</v>
          </cell>
        </row>
        <row r="19375">
          <cell r="I19375" t="str">
            <v>T</v>
          </cell>
          <cell r="J19375">
            <v>0</v>
          </cell>
          <cell r="K19375">
            <v>0</v>
          </cell>
          <cell r="L19375">
            <v>0</v>
          </cell>
          <cell r="M19375" t="str">
            <v>F</v>
          </cell>
          <cell r="N19375">
            <v>1</v>
          </cell>
        </row>
        <row r="19376">
          <cell r="G19376" t="str">
            <v>GR-001825</v>
          </cell>
        </row>
        <row r="19376">
          <cell r="I19376" t="str">
            <v>F</v>
          </cell>
          <cell r="J19376">
            <v>550.79</v>
          </cell>
          <cell r="K19376">
            <v>583.84</v>
          </cell>
          <cell r="L19376">
            <v>583.84</v>
          </cell>
          <cell r="M19376" t="str">
            <v>T</v>
          </cell>
          <cell r="N19376">
            <v>1</v>
          </cell>
        </row>
        <row r="19377">
          <cell r="G19377" t="str">
            <v>GR-001825</v>
          </cell>
        </row>
        <row r="19377">
          <cell r="I19377" t="str">
            <v>F</v>
          </cell>
          <cell r="J19377">
            <v>4942.22</v>
          </cell>
          <cell r="K19377">
            <v>5238.75</v>
          </cell>
          <cell r="L19377">
            <v>5238.75</v>
          </cell>
          <cell r="M19377" t="str">
            <v>T</v>
          </cell>
          <cell r="N19377">
            <v>1</v>
          </cell>
        </row>
        <row r="19378">
          <cell r="G19378" t="str">
            <v>GR-001950, GR-001939, GR-001951, GR-001937</v>
          </cell>
        </row>
        <row r="19378">
          <cell r="I19378" t="str">
            <v>F</v>
          </cell>
          <cell r="J19378">
            <v>38745.23</v>
          </cell>
          <cell r="K19378">
            <v>38745.23</v>
          </cell>
          <cell r="L19378">
            <v>116235.69</v>
          </cell>
          <cell r="M19378" t="str">
            <v>F</v>
          </cell>
          <cell r="N19378">
            <v>3</v>
          </cell>
        </row>
        <row r="19379">
          <cell r="I19379" t="str">
            <v>T</v>
          </cell>
          <cell r="J19379">
            <v>0</v>
          </cell>
          <cell r="K19379">
            <v>0</v>
          </cell>
          <cell r="L19379">
            <v>0</v>
          </cell>
          <cell r="M19379" t="str">
            <v>F</v>
          </cell>
          <cell r="N19379">
            <v>3</v>
          </cell>
        </row>
        <row r="19380">
          <cell r="I19380" t="str">
            <v>T</v>
          </cell>
          <cell r="J19380">
            <v>0</v>
          </cell>
          <cell r="K19380">
            <v>0</v>
          </cell>
          <cell r="L19380">
            <v>0</v>
          </cell>
          <cell r="M19380" t="str">
            <v>F</v>
          </cell>
          <cell r="N19380">
            <v>3</v>
          </cell>
        </row>
        <row r="19381">
          <cell r="I19381" t="str">
            <v>T</v>
          </cell>
          <cell r="J19381">
            <v>0</v>
          </cell>
          <cell r="K19381">
            <v>0</v>
          </cell>
          <cell r="L19381">
            <v>0</v>
          </cell>
          <cell r="M19381" t="str">
            <v>F</v>
          </cell>
          <cell r="N19381">
            <v>3</v>
          </cell>
        </row>
        <row r="19382">
          <cell r="G19382" t="str">
            <v>GR-001942</v>
          </cell>
        </row>
        <row r="19382">
          <cell r="I19382" t="str">
            <v>F</v>
          </cell>
          <cell r="J19382">
            <v>69.88</v>
          </cell>
          <cell r="K19382">
            <v>69.88</v>
          </cell>
          <cell r="L19382">
            <v>209.64</v>
          </cell>
          <cell r="M19382" t="str">
            <v>F</v>
          </cell>
          <cell r="N19382">
            <v>3</v>
          </cell>
        </row>
        <row r="19383">
          <cell r="I19383" t="str">
            <v>T</v>
          </cell>
          <cell r="J19383">
            <v>0</v>
          </cell>
          <cell r="K19383">
            <v>0</v>
          </cell>
          <cell r="L19383">
            <v>0</v>
          </cell>
          <cell r="M19383" t="str">
            <v>F</v>
          </cell>
          <cell r="N19383">
            <v>3</v>
          </cell>
        </row>
        <row r="19384">
          <cell r="G19384" t="str">
            <v>GR-001821</v>
          </cell>
        </row>
        <row r="19384">
          <cell r="I19384" t="str">
            <v>F</v>
          </cell>
          <cell r="J19384">
            <v>620.13</v>
          </cell>
          <cell r="K19384">
            <v>657.34</v>
          </cell>
          <cell r="L19384">
            <v>657.34</v>
          </cell>
          <cell r="M19384" t="str">
            <v>T</v>
          </cell>
          <cell r="N19384">
            <v>1</v>
          </cell>
        </row>
        <row r="19385">
          <cell r="G19385" t="str">
            <v>GR-002123, GR-002124</v>
          </cell>
        </row>
        <row r="19385">
          <cell r="I19385" t="str">
            <v>F</v>
          </cell>
          <cell r="J19385">
            <v>2881.2</v>
          </cell>
          <cell r="K19385">
            <v>2881.2</v>
          </cell>
          <cell r="L19385">
            <v>8643.6</v>
          </cell>
          <cell r="M19385" t="str">
            <v>F</v>
          </cell>
          <cell r="N19385">
            <v>3</v>
          </cell>
        </row>
        <row r="19386">
          <cell r="G19386" t="str">
            <v>GR-001820</v>
          </cell>
        </row>
        <row r="19386">
          <cell r="I19386" t="str">
            <v>F</v>
          </cell>
          <cell r="J19386">
            <v>286.08</v>
          </cell>
          <cell r="K19386">
            <v>303.25</v>
          </cell>
          <cell r="L19386">
            <v>303.25</v>
          </cell>
          <cell r="M19386" t="str">
            <v>T</v>
          </cell>
          <cell r="N19386">
            <v>1</v>
          </cell>
        </row>
        <row r="19387">
          <cell r="G19387" t="str">
            <v>GR-001818</v>
          </cell>
        </row>
        <row r="19387">
          <cell r="I19387" t="str">
            <v>F</v>
          </cell>
          <cell r="J19387">
            <v>167.54</v>
          </cell>
          <cell r="K19387">
            <v>177.59</v>
          </cell>
          <cell r="L19387">
            <v>177.59</v>
          </cell>
          <cell r="M19387" t="str">
            <v>T</v>
          </cell>
          <cell r="N19387">
            <v>1</v>
          </cell>
        </row>
        <row r="19388">
          <cell r="G19388" t="str">
            <v>GR-001819</v>
          </cell>
        </row>
        <row r="19388">
          <cell r="I19388" t="str">
            <v>F</v>
          </cell>
          <cell r="J19388">
            <v>1984.77</v>
          </cell>
          <cell r="K19388">
            <v>2103.86</v>
          </cell>
          <cell r="L19388">
            <v>2103.86</v>
          </cell>
          <cell r="M19388" t="str">
            <v>T</v>
          </cell>
          <cell r="N19388">
            <v>1</v>
          </cell>
        </row>
        <row r="19389">
          <cell r="G19389" t="str">
            <v>GR-001822</v>
          </cell>
        </row>
        <row r="19389">
          <cell r="I19389" t="str">
            <v>F</v>
          </cell>
          <cell r="J19389">
            <v>14618.99</v>
          </cell>
          <cell r="K19389">
            <v>15496.13</v>
          </cell>
          <cell r="L19389">
            <v>15496.13</v>
          </cell>
          <cell r="M19389" t="str">
            <v>T</v>
          </cell>
          <cell r="N19389">
            <v>1</v>
          </cell>
        </row>
        <row r="19390">
          <cell r="G19390" t="str">
            <v>GR-001818</v>
          </cell>
        </row>
        <row r="19390">
          <cell r="I19390" t="str">
            <v>F</v>
          </cell>
          <cell r="J19390">
            <v>395.07</v>
          </cell>
          <cell r="K19390">
            <v>418.77</v>
          </cell>
          <cell r="L19390">
            <v>418.77</v>
          </cell>
          <cell r="M19390" t="str">
            <v>T</v>
          </cell>
          <cell r="N19390">
            <v>1</v>
          </cell>
        </row>
        <row r="19391">
          <cell r="I19391" t="str">
            <v>T</v>
          </cell>
          <cell r="J19391">
            <v>0</v>
          </cell>
          <cell r="K19391">
            <v>0</v>
          </cell>
          <cell r="L19391">
            <v>0</v>
          </cell>
          <cell r="M19391" t="str">
            <v>F</v>
          </cell>
          <cell r="N19391">
            <v>3</v>
          </cell>
        </row>
        <row r="19392">
          <cell r="I19392" t="str">
            <v>T</v>
          </cell>
          <cell r="J19392">
            <v>0</v>
          </cell>
          <cell r="K19392">
            <v>0</v>
          </cell>
          <cell r="L19392">
            <v>0</v>
          </cell>
          <cell r="M19392" t="str">
            <v>F</v>
          </cell>
          <cell r="N19392">
            <v>3</v>
          </cell>
        </row>
        <row r="19393">
          <cell r="G19393" t="str">
            <v>GR-2017/02-0042, GR-001911, GR-2017/05-0046, GR-001949, GR-2017/08-0070, GR-001938, XP-000027</v>
          </cell>
        </row>
        <row r="19393">
          <cell r="I19393" t="str">
            <v>F</v>
          </cell>
          <cell r="J19393">
            <v>37654.26</v>
          </cell>
          <cell r="K19393">
            <v>37654.26</v>
          </cell>
          <cell r="L19393">
            <v>112962.78</v>
          </cell>
          <cell r="M19393" t="str">
            <v>F</v>
          </cell>
          <cell r="N19393">
            <v>3</v>
          </cell>
        </row>
        <row r="19394">
          <cell r="G19394" t="str">
            <v>GR-002023</v>
          </cell>
        </row>
        <row r="19394">
          <cell r="I19394" t="str">
            <v>F</v>
          </cell>
          <cell r="J19394">
            <v>1743.24</v>
          </cell>
          <cell r="K19394">
            <v>1743.24</v>
          </cell>
          <cell r="L19394">
            <v>5229.72</v>
          </cell>
          <cell r="M19394" t="str">
            <v>F</v>
          </cell>
          <cell r="N19394">
            <v>3</v>
          </cell>
        </row>
        <row r="19395">
          <cell r="G19395" t="str">
            <v>GR-001812</v>
          </cell>
        </row>
        <row r="19395">
          <cell r="I19395" t="str">
            <v>F</v>
          </cell>
          <cell r="J19395">
            <v>178.57</v>
          </cell>
          <cell r="K19395">
            <v>189.28</v>
          </cell>
          <cell r="L19395">
            <v>189.28</v>
          </cell>
          <cell r="M19395" t="str">
            <v>T</v>
          </cell>
          <cell r="N19395">
            <v>1</v>
          </cell>
        </row>
        <row r="19396">
          <cell r="I19396" t="str">
            <v>T</v>
          </cell>
          <cell r="J19396">
            <v>0</v>
          </cell>
          <cell r="K19396">
            <v>0</v>
          </cell>
          <cell r="L19396">
            <v>0</v>
          </cell>
          <cell r="M19396" t="str">
            <v>F</v>
          </cell>
          <cell r="N19396">
            <v>3</v>
          </cell>
        </row>
        <row r="19397">
          <cell r="F19397" t="str">
            <v>RENAISSANCE CK</v>
          </cell>
          <cell r="G19397" t="str">
            <v>GR-001944</v>
          </cell>
        </row>
        <row r="19397">
          <cell r="I19397" t="str">
            <v>F</v>
          </cell>
          <cell r="J19397">
            <v>11612</v>
          </cell>
          <cell r="K19397">
            <v>11612</v>
          </cell>
          <cell r="L19397">
            <v>34836</v>
          </cell>
          <cell r="M19397" t="str">
            <v>F</v>
          </cell>
          <cell r="N19397">
            <v>3</v>
          </cell>
        </row>
        <row r="19398">
          <cell r="G19398" t="str">
            <v>GR-001814</v>
          </cell>
        </row>
        <row r="19398">
          <cell r="I19398" t="str">
            <v>F</v>
          </cell>
          <cell r="J19398">
            <v>1195.32</v>
          </cell>
          <cell r="K19398">
            <v>1267.04</v>
          </cell>
          <cell r="L19398">
            <v>1267.04</v>
          </cell>
          <cell r="M19398" t="str">
            <v>T</v>
          </cell>
          <cell r="N19398">
            <v>1</v>
          </cell>
        </row>
        <row r="19399">
          <cell r="I19399" t="str">
            <v>T</v>
          </cell>
          <cell r="J19399">
            <v>0</v>
          </cell>
          <cell r="K19399">
            <v>0</v>
          </cell>
          <cell r="L19399">
            <v>0</v>
          </cell>
          <cell r="M19399" t="str">
            <v>F</v>
          </cell>
          <cell r="N19399">
            <v>3</v>
          </cell>
        </row>
        <row r="19400">
          <cell r="G19400" t="str">
            <v>GR-002037, GR-001944, GR-002124</v>
          </cell>
        </row>
        <row r="19400">
          <cell r="I19400" t="str">
            <v>F</v>
          </cell>
          <cell r="J19400">
            <v>3643.64</v>
          </cell>
          <cell r="K19400">
            <v>3643.64</v>
          </cell>
          <cell r="L19400">
            <v>10930.92</v>
          </cell>
          <cell r="M19400" t="str">
            <v>F</v>
          </cell>
          <cell r="N19400">
            <v>3</v>
          </cell>
        </row>
        <row r="19401">
          <cell r="I19401" t="str">
            <v>T</v>
          </cell>
          <cell r="J19401">
            <v>0</v>
          </cell>
          <cell r="K19401">
            <v>0</v>
          </cell>
          <cell r="L19401">
            <v>0</v>
          </cell>
          <cell r="M19401" t="str">
            <v>F</v>
          </cell>
          <cell r="N19401">
            <v>3</v>
          </cell>
        </row>
        <row r="19402">
          <cell r="G19402" t="str">
            <v>GR-001842</v>
          </cell>
        </row>
        <row r="19402">
          <cell r="I19402" t="str">
            <v>F</v>
          </cell>
          <cell r="J19402">
            <v>59509.76</v>
          </cell>
          <cell r="K19402">
            <v>63080.35</v>
          </cell>
          <cell r="L19402">
            <v>63080.35</v>
          </cell>
          <cell r="M19402" t="str">
            <v>F</v>
          </cell>
          <cell r="N19402">
            <v>1</v>
          </cell>
        </row>
        <row r="19403">
          <cell r="G19403" t="str">
            <v>GR-001839</v>
          </cell>
        </row>
        <row r="19403">
          <cell r="I19403" t="str">
            <v>F</v>
          </cell>
          <cell r="J19403">
            <v>7546.72</v>
          </cell>
          <cell r="K19403">
            <v>7999.52</v>
          </cell>
          <cell r="L19403">
            <v>7999.52</v>
          </cell>
          <cell r="M19403" t="str">
            <v>F</v>
          </cell>
          <cell r="N19403">
            <v>1</v>
          </cell>
        </row>
        <row r="19404">
          <cell r="G19404" t="str">
            <v>GR-001814</v>
          </cell>
        </row>
        <row r="19404">
          <cell r="I19404" t="str">
            <v>F</v>
          </cell>
          <cell r="J19404">
            <v>86.79</v>
          </cell>
          <cell r="K19404">
            <v>92</v>
          </cell>
          <cell r="L19404">
            <v>92</v>
          </cell>
          <cell r="M19404" t="str">
            <v>T</v>
          </cell>
          <cell r="N19404">
            <v>1</v>
          </cell>
        </row>
        <row r="19405">
          <cell r="G19405" t="str">
            <v>GR-001813</v>
          </cell>
        </row>
        <row r="19405">
          <cell r="I19405" t="str">
            <v>F</v>
          </cell>
          <cell r="J19405">
            <v>28.32</v>
          </cell>
          <cell r="K19405">
            <v>30.02</v>
          </cell>
          <cell r="L19405">
            <v>30.02</v>
          </cell>
          <cell r="M19405" t="str">
            <v>T</v>
          </cell>
          <cell r="N19405">
            <v>1</v>
          </cell>
        </row>
        <row r="19406">
          <cell r="G19406" t="str">
            <v>GR-001814</v>
          </cell>
        </row>
        <row r="19406">
          <cell r="I19406" t="str">
            <v>F</v>
          </cell>
          <cell r="J19406">
            <v>2424.66</v>
          </cell>
          <cell r="K19406">
            <v>2570.14</v>
          </cell>
          <cell r="L19406">
            <v>2570.14</v>
          </cell>
          <cell r="M19406" t="str">
            <v>T</v>
          </cell>
          <cell r="N19406">
            <v>1</v>
          </cell>
        </row>
        <row r="19407">
          <cell r="G19407" t="str">
            <v>GR-001811</v>
          </cell>
        </row>
        <row r="19407">
          <cell r="I19407" t="str">
            <v>F</v>
          </cell>
          <cell r="J19407">
            <v>775.75</v>
          </cell>
          <cell r="K19407">
            <v>822.3</v>
          </cell>
          <cell r="L19407">
            <v>822.3</v>
          </cell>
          <cell r="M19407" t="str">
            <v>T</v>
          </cell>
          <cell r="N19407">
            <v>1</v>
          </cell>
        </row>
        <row r="19408">
          <cell r="G19408" t="str">
            <v>GR-001896</v>
          </cell>
        </row>
        <row r="19408">
          <cell r="I19408" t="str">
            <v>F</v>
          </cell>
          <cell r="J19408">
            <v>101987.21</v>
          </cell>
          <cell r="K19408">
            <v>108106.44</v>
          </cell>
          <cell r="L19408">
            <v>108106.44</v>
          </cell>
          <cell r="M19408" t="str">
            <v>F</v>
          </cell>
          <cell r="N19408">
            <v>1</v>
          </cell>
        </row>
        <row r="19409">
          <cell r="G19409" t="str">
            <v>GR-001815</v>
          </cell>
        </row>
        <row r="19409">
          <cell r="I19409" t="str">
            <v>F</v>
          </cell>
          <cell r="J19409">
            <v>87.92</v>
          </cell>
          <cell r="K19409">
            <v>93.2</v>
          </cell>
          <cell r="L19409">
            <v>93.2</v>
          </cell>
          <cell r="M19409" t="str">
            <v>T</v>
          </cell>
          <cell r="N19409">
            <v>1</v>
          </cell>
        </row>
        <row r="19410">
          <cell r="G19410" t="str">
            <v>GR-001809</v>
          </cell>
        </row>
        <row r="19410">
          <cell r="I19410" t="str">
            <v>F</v>
          </cell>
          <cell r="J19410">
            <v>5688.79</v>
          </cell>
          <cell r="K19410">
            <v>6030.12</v>
          </cell>
          <cell r="L19410">
            <v>6030.12</v>
          </cell>
          <cell r="M19410" t="str">
            <v>T</v>
          </cell>
          <cell r="N19410">
            <v>1</v>
          </cell>
        </row>
        <row r="19411">
          <cell r="G19411" t="str">
            <v>GR-001815</v>
          </cell>
        </row>
        <row r="19411">
          <cell r="I19411" t="str">
            <v>F</v>
          </cell>
          <cell r="J19411">
            <v>114.64</v>
          </cell>
          <cell r="K19411">
            <v>121.52</v>
          </cell>
          <cell r="L19411">
            <v>121.52</v>
          </cell>
          <cell r="M19411" t="str">
            <v>T</v>
          </cell>
          <cell r="N19411">
            <v>1</v>
          </cell>
        </row>
        <row r="19412">
          <cell r="G19412" t="str">
            <v>GR-002048, GR-002081</v>
          </cell>
        </row>
        <row r="19412">
          <cell r="I19412" t="str">
            <v>F</v>
          </cell>
          <cell r="J19412">
            <v>3835.2</v>
          </cell>
          <cell r="K19412">
            <v>4065.31</v>
          </cell>
          <cell r="L19412">
            <v>4065.31</v>
          </cell>
          <cell r="M19412" t="str">
            <v>F</v>
          </cell>
          <cell r="N19412">
            <v>1</v>
          </cell>
        </row>
        <row r="19413">
          <cell r="G19413" t="str">
            <v>GR-001815</v>
          </cell>
        </row>
        <row r="19413">
          <cell r="I19413" t="str">
            <v>F</v>
          </cell>
          <cell r="J19413">
            <v>714.98</v>
          </cell>
          <cell r="K19413">
            <v>757.88</v>
          </cell>
          <cell r="L19413">
            <v>757.88</v>
          </cell>
          <cell r="M19413" t="str">
            <v>T</v>
          </cell>
          <cell r="N19413">
            <v>1</v>
          </cell>
        </row>
        <row r="19414">
          <cell r="G19414" t="str">
            <v>GR-001798</v>
          </cell>
        </row>
        <row r="19414">
          <cell r="I19414" t="str">
            <v>F</v>
          </cell>
          <cell r="J19414">
            <v>22390.19</v>
          </cell>
          <cell r="K19414">
            <v>23733.6</v>
          </cell>
          <cell r="L19414">
            <v>23733.6</v>
          </cell>
          <cell r="M19414" t="str">
            <v>T</v>
          </cell>
          <cell r="N19414">
            <v>1</v>
          </cell>
        </row>
        <row r="19415">
          <cell r="G19415" t="str">
            <v>GR-001810</v>
          </cell>
        </row>
        <row r="19415">
          <cell r="I19415" t="str">
            <v>F</v>
          </cell>
          <cell r="J19415">
            <v>56286.89</v>
          </cell>
          <cell r="K19415">
            <v>59664.1</v>
          </cell>
          <cell r="L19415">
            <v>59664.1</v>
          </cell>
          <cell r="M19415" t="str">
            <v>F</v>
          </cell>
          <cell r="N19415">
            <v>1</v>
          </cell>
        </row>
        <row r="19416">
          <cell r="G19416" t="str">
            <v>GR-001913, GR-001938, GR-001911, GR-001916</v>
          </cell>
        </row>
        <row r="19416">
          <cell r="I19416" t="str">
            <v>F</v>
          </cell>
          <cell r="J19416">
            <v>44485.71</v>
          </cell>
          <cell r="K19416">
            <v>44485.71</v>
          </cell>
          <cell r="L19416">
            <v>133457.13</v>
          </cell>
          <cell r="M19416" t="str">
            <v>F</v>
          </cell>
          <cell r="N19416">
            <v>3</v>
          </cell>
        </row>
        <row r="19417">
          <cell r="G19417" t="str">
            <v>GR-001815</v>
          </cell>
        </row>
        <row r="19417">
          <cell r="I19417" t="str">
            <v>F</v>
          </cell>
          <cell r="J19417">
            <v>651.38</v>
          </cell>
          <cell r="K19417">
            <v>690.46</v>
          </cell>
          <cell r="L19417">
            <v>690.46</v>
          </cell>
          <cell r="M19417" t="str">
            <v>T</v>
          </cell>
          <cell r="N19417">
            <v>1</v>
          </cell>
        </row>
        <row r="19418">
          <cell r="G19418" t="str">
            <v>GR-001807</v>
          </cell>
        </row>
        <row r="19418">
          <cell r="I19418" t="str">
            <v>F</v>
          </cell>
          <cell r="J19418">
            <v>201.96</v>
          </cell>
          <cell r="K19418">
            <v>214.08</v>
          </cell>
          <cell r="L19418">
            <v>214.08</v>
          </cell>
          <cell r="M19418" t="str">
            <v>T</v>
          </cell>
          <cell r="N19418">
            <v>1</v>
          </cell>
        </row>
        <row r="19419">
          <cell r="G19419" t="str">
            <v>GR-001800</v>
          </cell>
        </row>
        <row r="19419">
          <cell r="I19419" t="str">
            <v>F</v>
          </cell>
          <cell r="J19419">
            <v>858</v>
          </cell>
          <cell r="K19419">
            <v>909.48</v>
          </cell>
          <cell r="L19419">
            <v>909.48</v>
          </cell>
          <cell r="M19419" t="str">
            <v>F</v>
          </cell>
          <cell r="N19419">
            <v>1</v>
          </cell>
        </row>
        <row r="19420">
          <cell r="G19420" t="str">
            <v>GR-001801</v>
          </cell>
        </row>
        <row r="19420">
          <cell r="I19420" t="str">
            <v>F</v>
          </cell>
          <cell r="J19420">
            <v>49347.16</v>
          </cell>
          <cell r="K19420">
            <v>52307.99</v>
          </cell>
          <cell r="L19420">
            <v>52307.99</v>
          </cell>
          <cell r="M19420" t="str">
            <v>F</v>
          </cell>
          <cell r="N19420">
            <v>1</v>
          </cell>
        </row>
        <row r="19421">
          <cell r="G19421" t="str">
            <v>GR-001802</v>
          </cell>
        </row>
        <row r="19421">
          <cell r="I19421" t="str">
            <v>F</v>
          </cell>
          <cell r="J19421">
            <v>153858.4</v>
          </cell>
          <cell r="K19421">
            <v>163089.9</v>
          </cell>
          <cell r="L19421">
            <v>163089.9</v>
          </cell>
          <cell r="M19421" t="str">
            <v>F</v>
          </cell>
          <cell r="N19421">
            <v>1</v>
          </cell>
        </row>
        <row r="19422">
          <cell r="G19422" t="str">
            <v>GR-001803</v>
          </cell>
        </row>
        <row r="19422">
          <cell r="I19422" t="str">
            <v>F</v>
          </cell>
          <cell r="J19422">
            <v>5110.04</v>
          </cell>
          <cell r="K19422">
            <v>5416.64</v>
          </cell>
          <cell r="L19422">
            <v>5416.64</v>
          </cell>
          <cell r="M19422" t="str">
            <v>F</v>
          </cell>
          <cell r="N19422">
            <v>1</v>
          </cell>
        </row>
        <row r="19423">
          <cell r="G19423" t="str">
            <v>GR-001794</v>
          </cell>
        </row>
        <row r="19423">
          <cell r="I19423" t="str">
            <v>F</v>
          </cell>
          <cell r="J19423">
            <v>41.51</v>
          </cell>
          <cell r="K19423">
            <v>44</v>
          </cell>
          <cell r="L19423">
            <v>44</v>
          </cell>
          <cell r="M19423" t="str">
            <v>T</v>
          </cell>
          <cell r="N19423">
            <v>1</v>
          </cell>
        </row>
        <row r="19424">
          <cell r="G19424" t="str">
            <v>GR-001804</v>
          </cell>
        </row>
        <row r="19424">
          <cell r="I19424" t="str">
            <v>F</v>
          </cell>
          <cell r="J19424">
            <v>8152.3</v>
          </cell>
          <cell r="K19424">
            <v>8641.44</v>
          </cell>
          <cell r="L19424">
            <v>8641.44</v>
          </cell>
          <cell r="M19424" t="str">
            <v>F</v>
          </cell>
          <cell r="N19424">
            <v>1</v>
          </cell>
        </row>
        <row r="19425">
          <cell r="G19425" t="str">
            <v>GR-001794</v>
          </cell>
        </row>
        <row r="19425">
          <cell r="I19425" t="str">
            <v>F</v>
          </cell>
          <cell r="J19425">
            <v>286.79</v>
          </cell>
          <cell r="K19425">
            <v>304</v>
          </cell>
          <cell r="L19425">
            <v>304</v>
          </cell>
          <cell r="M19425" t="str">
            <v>T</v>
          </cell>
          <cell r="N19425">
            <v>1</v>
          </cell>
        </row>
        <row r="19426">
          <cell r="G19426" t="str">
            <v>GR-001799</v>
          </cell>
        </row>
        <row r="19426">
          <cell r="I19426" t="str">
            <v>F</v>
          </cell>
          <cell r="J19426">
            <v>23022.94</v>
          </cell>
          <cell r="K19426">
            <v>24404.32</v>
          </cell>
          <cell r="L19426">
            <v>24404.32</v>
          </cell>
          <cell r="M19426" t="str">
            <v>F</v>
          </cell>
          <cell r="N19426">
            <v>1</v>
          </cell>
        </row>
        <row r="19427">
          <cell r="G19427" t="str">
            <v>GR-001794</v>
          </cell>
        </row>
        <row r="19427">
          <cell r="I19427" t="str">
            <v>F</v>
          </cell>
          <cell r="J19427">
            <v>3145.33</v>
          </cell>
          <cell r="K19427">
            <v>3334.05</v>
          </cell>
          <cell r="L19427">
            <v>3334.05</v>
          </cell>
          <cell r="M19427" t="str">
            <v>T</v>
          </cell>
          <cell r="N19427">
            <v>1</v>
          </cell>
        </row>
        <row r="19428">
          <cell r="G19428" t="str">
            <v>GR-001795</v>
          </cell>
        </row>
        <row r="19428">
          <cell r="I19428" t="str">
            <v>F</v>
          </cell>
          <cell r="J19428">
            <v>197.97</v>
          </cell>
          <cell r="K19428">
            <v>209.85</v>
          </cell>
          <cell r="L19428">
            <v>209.85</v>
          </cell>
          <cell r="M19428" t="str">
            <v>T</v>
          </cell>
          <cell r="N19428">
            <v>1</v>
          </cell>
        </row>
        <row r="19429">
          <cell r="G19429" t="str">
            <v>GR-001794</v>
          </cell>
        </row>
        <row r="19429">
          <cell r="I19429" t="str">
            <v>F</v>
          </cell>
          <cell r="J19429">
            <v>1945.66</v>
          </cell>
          <cell r="K19429">
            <v>2062.4</v>
          </cell>
          <cell r="L19429">
            <v>2062.4</v>
          </cell>
          <cell r="M19429" t="str">
            <v>T</v>
          </cell>
          <cell r="N19429">
            <v>1</v>
          </cell>
        </row>
        <row r="19430">
          <cell r="G19430" t="str">
            <v>GR-001815</v>
          </cell>
        </row>
        <row r="19430">
          <cell r="I19430" t="str">
            <v>F</v>
          </cell>
          <cell r="J19430">
            <v>16.98</v>
          </cell>
          <cell r="K19430">
            <v>18</v>
          </cell>
          <cell r="L19430">
            <v>18</v>
          </cell>
          <cell r="M19430" t="str">
            <v>T</v>
          </cell>
          <cell r="N19430">
            <v>1</v>
          </cell>
        </row>
        <row r="19431">
          <cell r="G19431" t="str">
            <v>GR-001795</v>
          </cell>
        </row>
        <row r="19431">
          <cell r="I19431" t="str">
            <v>F</v>
          </cell>
          <cell r="J19431">
            <v>357.49</v>
          </cell>
          <cell r="K19431">
            <v>378.94</v>
          </cell>
          <cell r="L19431">
            <v>378.94</v>
          </cell>
          <cell r="M19431" t="str">
            <v>T</v>
          </cell>
          <cell r="N19431">
            <v>1</v>
          </cell>
        </row>
        <row r="19432">
          <cell r="G19432" t="str">
            <v>GR-002007</v>
          </cell>
        </row>
        <row r="19432">
          <cell r="I19432" t="str">
            <v>F</v>
          </cell>
          <cell r="J19432">
            <v>12138</v>
          </cell>
          <cell r="K19432">
            <v>12866.28</v>
          </cell>
          <cell r="L19432">
            <v>12866.28</v>
          </cell>
          <cell r="M19432" t="str">
            <v>F</v>
          </cell>
          <cell r="N19432">
            <v>1</v>
          </cell>
        </row>
        <row r="19433">
          <cell r="G19433" t="str">
            <v>GR-002042</v>
          </cell>
        </row>
        <row r="19433">
          <cell r="I19433" t="str">
            <v>F</v>
          </cell>
          <cell r="J19433">
            <v>25900</v>
          </cell>
          <cell r="K19433">
            <v>25900</v>
          </cell>
          <cell r="L19433">
            <v>77700</v>
          </cell>
          <cell r="M19433" t="str">
            <v>F</v>
          </cell>
          <cell r="N19433">
            <v>3</v>
          </cell>
        </row>
        <row r="19434">
          <cell r="G19434" t="str">
            <v>GR-001790</v>
          </cell>
        </row>
        <row r="19434">
          <cell r="I19434" t="str">
            <v>F</v>
          </cell>
          <cell r="J19434">
            <v>2867.92</v>
          </cell>
          <cell r="K19434">
            <v>3040</v>
          </cell>
          <cell r="L19434">
            <v>3040</v>
          </cell>
          <cell r="M19434" t="str">
            <v>T</v>
          </cell>
          <cell r="N19434">
            <v>1</v>
          </cell>
        </row>
        <row r="19435">
          <cell r="G19435" t="str">
            <v>GR-001815</v>
          </cell>
        </row>
        <row r="19435">
          <cell r="I19435" t="str">
            <v>F</v>
          </cell>
          <cell r="J19435">
            <v>607.92</v>
          </cell>
          <cell r="K19435">
            <v>644.4</v>
          </cell>
          <cell r="L19435">
            <v>644.4</v>
          </cell>
          <cell r="M19435" t="str">
            <v>T</v>
          </cell>
          <cell r="N19435">
            <v>1</v>
          </cell>
        </row>
        <row r="19436">
          <cell r="G19436" t="str">
            <v>GR-001791</v>
          </cell>
        </row>
        <row r="19436">
          <cell r="I19436" t="str">
            <v>F</v>
          </cell>
          <cell r="J19436">
            <v>203.74</v>
          </cell>
          <cell r="K19436">
            <v>215.96</v>
          </cell>
          <cell r="L19436">
            <v>215.96</v>
          </cell>
          <cell r="M19436" t="str">
            <v>T</v>
          </cell>
          <cell r="N19436">
            <v>1</v>
          </cell>
        </row>
        <row r="19437">
          <cell r="G19437" t="str">
            <v>GR-001789</v>
          </cell>
        </row>
        <row r="19437">
          <cell r="I19437" t="str">
            <v>F</v>
          </cell>
          <cell r="J19437">
            <v>2169.21</v>
          </cell>
          <cell r="K19437">
            <v>2299.36</v>
          </cell>
          <cell r="L19437">
            <v>2299.36</v>
          </cell>
          <cell r="M19437" t="str">
            <v>T</v>
          </cell>
          <cell r="N19437">
            <v>1</v>
          </cell>
        </row>
        <row r="19438">
          <cell r="G19438" t="str">
            <v>GR-001777</v>
          </cell>
        </row>
        <row r="19438">
          <cell r="I19438" t="str">
            <v>F</v>
          </cell>
          <cell r="J19438">
            <v>3668.04</v>
          </cell>
          <cell r="K19438">
            <v>3888.12</v>
          </cell>
          <cell r="L19438">
            <v>3888.12</v>
          </cell>
          <cell r="M19438" t="str">
            <v>T</v>
          </cell>
          <cell r="N19438">
            <v>1</v>
          </cell>
        </row>
        <row r="19439">
          <cell r="G19439" t="str">
            <v>GR-001806</v>
          </cell>
        </row>
        <row r="19439">
          <cell r="I19439" t="str">
            <v>F</v>
          </cell>
          <cell r="J19439">
            <v>723.64</v>
          </cell>
          <cell r="K19439">
            <v>767.06</v>
          </cell>
          <cell r="L19439">
            <v>767.06</v>
          </cell>
          <cell r="M19439" t="str">
            <v>F</v>
          </cell>
          <cell r="N19439">
            <v>1</v>
          </cell>
        </row>
        <row r="19440">
          <cell r="G19440" t="str">
            <v>GR-2017/01-0005, GR-2017/01-0026, GR-002179, GR-2017/01-0001, GR-002216, GR-2017/02-0022</v>
          </cell>
        </row>
        <row r="19440">
          <cell r="I19440" t="str">
            <v>F</v>
          </cell>
          <cell r="J19440">
            <v>57985.2</v>
          </cell>
          <cell r="K19440">
            <v>61464.31</v>
          </cell>
          <cell r="L19440">
            <v>61464.31</v>
          </cell>
          <cell r="M19440" t="str">
            <v>F</v>
          </cell>
          <cell r="N19440">
            <v>1</v>
          </cell>
        </row>
        <row r="19441">
          <cell r="G19441" t="str">
            <v>GR-002201, GR-002177, GR-2017/01-0005, GR-002200, GR-002199, GR-002176</v>
          </cell>
        </row>
        <row r="19441">
          <cell r="I19441" t="str">
            <v>F</v>
          </cell>
          <cell r="J19441">
            <v>51836.4</v>
          </cell>
          <cell r="K19441">
            <v>54946.58</v>
          </cell>
          <cell r="L19441">
            <v>54946.58</v>
          </cell>
          <cell r="M19441" t="str">
            <v>F</v>
          </cell>
          <cell r="N19441">
            <v>1</v>
          </cell>
        </row>
        <row r="19442">
          <cell r="G19442" t="str">
            <v>GR-001928, GR-001914, GR-001912, GR-001910</v>
          </cell>
        </row>
        <row r="19442">
          <cell r="I19442" t="str">
            <v>F</v>
          </cell>
          <cell r="J19442">
            <v>55573.15</v>
          </cell>
          <cell r="K19442">
            <v>55573.15</v>
          </cell>
          <cell r="L19442">
            <v>166719.45</v>
          </cell>
          <cell r="M19442" t="str">
            <v>F</v>
          </cell>
          <cell r="N19442">
            <v>3</v>
          </cell>
        </row>
        <row r="19443">
          <cell r="I19443" t="str">
            <v>T</v>
          </cell>
          <cell r="J19443">
            <v>0</v>
          </cell>
          <cell r="K19443">
            <v>0</v>
          </cell>
          <cell r="L19443">
            <v>0</v>
          </cell>
          <cell r="M19443" t="str">
            <v>F</v>
          </cell>
          <cell r="N19443">
            <v>3</v>
          </cell>
        </row>
        <row r="19444">
          <cell r="I19444" t="str">
            <v>T</v>
          </cell>
          <cell r="J19444">
            <v>0</v>
          </cell>
          <cell r="K19444">
            <v>0</v>
          </cell>
          <cell r="L19444">
            <v>0</v>
          </cell>
          <cell r="M19444" t="str">
            <v>F</v>
          </cell>
          <cell r="N19444">
            <v>3</v>
          </cell>
        </row>
        <row r="19445">
          <cell r="G19445" t="str">
            <v>GR-001775</v>
          </cell>
        </row>
        <row r="19445">
          <cell r="I19445" t="str">
            <v>F</v>
          </cell>
          <cell r="J19445">
            <v>280</v>
          </cell>
          <cell r="K19445">
            <v>296.8</v>
          </cell>
          <cell r="L19445">
            <v>296.8</v>
          </cell>
          <cell r="M19445" t="str">
            <v>T</v>
          </cell>
          <cell r="N19445">
            <v>1</v>
          </cell>
        </row>
        <row r="19446">
          <cell r="G19446" t="str">
            <v>GR-001791</v>
          </cell>
        </row>
        <row r="19446">
          <cell r="I19446" t="str">
            <v>F</v>
          </cell>
          <cell r="J19446">
            <v>161</v>
          </cell>
          <cell r="K19446">
            <v>170.66</v>
          </cell>
          <cell r="L19446">
            <v>170.66</v>
          </cell>
          <cell r="M19446" t="str">
            <v>T</v>
          </cell>
          <cell r="N19446">
            <v>1</v>
          </cell>
        </row>
        <row r="19447">
          <cell r="G19447" t="str">
            <v>GR-001791</v>
          </cell>
        </row>
        <row r="19447">
          <cell r="I19447" t="str">
            <v>F</v>
          </cell>
          <cell r="J19447">
            <v>7106.42</v>
          </cell>
          <cell r="K19447">
            <v>7532.8</v>
          </cell>
          <cell r="L19447">
            <v>7532.8</v>
          </cell>
          <cell r="M19447" t="str">
            <v>T</v>
          </cell>
          <cell r="N19447">
            <v>1</v>
          </cell>
        </row>
        <row r="19448">
          <cell r="G19448" t="str">
            <v>GR-001805, GR-001835</v>
          </cell>
        </row>
        <row r="19448">
          <cell r="I19448" t="str">
            <v>F</v>
          </cell>
          <cell r="J19448">
            <v>6375.4</v>
          </cell>
          <cell r="K19448">
            <v>6757.92</v>
          </cell>
          <cell r="L19448">
            <v>6757.92</v>
          </cell>
          <cell r="M19448" t="str">
            <v>F</v>
          </cell>
          <cell r="N19448">
            <v>1</v>
          </cell>
        </row>
        <row r="19449">
          <cell r="I19449" t="str">
            <v>T</v>
          </cell>
          <cell r="J19449">
            <v>0</v>
          </cell>
          <cell r="K19449">
            <v>0</v>
          </cell>
          <cell r="L19449">
            <v>0</v>
          </cell>
          <cell r="M19449" t="str">
            <v>F</v>
          </cell>
          <cell r="N19449">
            <v>3</v>
          </cell>
        </row>
        <row r="19450">
          <cell r="G19450" t="str">
            <v>GR-001791</v>
          </cell>
        </row>
        <row r="19450">
          <cell r="I19450" t="str">
            <v>F</v>
          </cell>
          <cell r="J19450">
            <v>166.57</v>
          </cell>
          <cell r="K19450">
            <v>176.56</v>
          </cell>
          <cell r="L19450">
            <v>176.56</v>
          </cell>
          <cell r="M19450" t="str">
            <v>T</v>
          </cell>
          <cell r="N19450">
            <v>1</v>
          </cell>
        </row>
        <row r="19451">
          <cell r="G19451" t="str">
            <v>GR-001944, GR-002037</v>
          </cell>
        </row>
        <row r="19451">
          <cell r="I19451" t="str">
            <v>F</v>
          </cell>
          <cell r="J19451">
            <v>592.9</v>
          </cell>
          <cell r="K19451">
            <v>592.9</v>
          </cell>
          <cell r="L19451">
            <v>1778.7</v>
          </cell>
          <cell r="M19451" t="str">
            <v>F</v>
          </cell>
          <cell r="N19451">
            <v>3</v>
          </cell>
        </row>
        <row r="19452">
          <cell r="I19452" t="str">
            <v>T</v>
          </cell>
          <cell r="J19452">
            <v>0</v>
          </cell>
          <cell r="K19452">
            <v>0</v>
          </cell>
          <cell r="L19452">
            <v>0</v>
          </cell>
          <cell r="M19452" t="str">
            <v>F</v>
          </cell>
          <cell r="N19452">
            <v>3</v>
          </cell>
        </row>
        <row r="19453">
          <cell r="I19453" t="str">
            <v>F</v>
          </cell>
          <cell r="J19453">
            <v>0</v>
          </cell>
          <cell r="K19453">
            <v>0</v>
          </cell>
          <cell r="L19453">
            <v>0</v>
          </cell>
          <cell r="M19453" t="str">
            <v>F</v>
          </cell>
          <cell r="N19453">
            <v>1</v>
          </cell>
        </row>
        <row r="19454">
          <cell r="I19454" t="str">
            <v>T</v>
          </cell>
          <cell r="J19454">
            <v>0</v>
          </cell>
          <cell r="K19454">
            <v>0</v>
          </cell>
          <cell r="L19454">
            <v>0</v>
          </cell>
          <cell r="M19454" t="str">
            <v>F</v>
          </cell>
          <cell r="N19454">
            <v>3</v>
          </cell>
        </row>
        <row r="19455">
          <cell r="I19455" t="str">
            <v>T</v>
          </cell>
          <cell r="J19455">
            <v>0</v>
          </cell>
          <cell r="K19455">
            <v>0</v>
          </cell>
          <cell r="L19455">
            <v>0</v>
          </cell>
          <cell r="M19455" t="str">
            <v>F</v>
          </cell>
          <cell r="N19455">
            <v>3</v>
          </cell>
        </row>
        <row r="19456">
          <cell r="I19456" t="str">
            <v>T</v>
          </cell>
          <cell r="J19456">
            <v>0</v>
          </cell>
          <cell r="K19456">
            <v>0</v>
          </cell>
          <cell r="L19456">
            <v>0</v>
          </cell>
          <cell r="M19456" t="str">
            <v>F</v>
          </cell>
          <cell r="N19456">
            <v>3</v>
          </cell>
        </row>
        <row r="19457">
          <cell r="G19457" t="str">
            <v>GR-001944</v>
          </cell>
        </row>
        <row r="19457">
          <cell r="I19457" t="str">
            <v>F</v>
          </cell>
          <cell r="J19457">
            <v>2862.58</v>
          </cell>
          <cell r="K19457">
            <v>2862.58</v>
          </cell>
          <cell r="L19457">
            <v>8587.74</v>
          </cell>
          <cell r="M19457" t="str">
            <v>F</v>
          </cell>
          <cell r="N19457">
            <v>3</v>
          </cell>
        </row>
        <row r="19458">
          <cell r="I19458" t="str">
            <v>T</v>
          </cell>
          <cell r="J19458">
            <v>0</v>
          </cell>
          <cell r="K19458">
            <v>0</v>
          </cell>
          <cell r="L19458">
            <v>0</v>
          </cell>
          <cell r="M19458" t="str">
            <v>F</v>
          </cell>
          <cell r="N19458">
            <v>3</v>
          </cell>
        </row>
        <row r="19459">
          <cell r="G19459" t="str">
            <v>GR-001808</v>
          </cell>
        </row>
        <row r="19459">
          <cell r="I19459" t="str">
            <v>F</v>
          </cell>
          <cell r="J19459">
            <v>2524.2</v>
          </cell>
          <cell r="K19459">
            <v>2675.65</v>
          </cell>
          <cell r="L19459">
            <v>2675.65</v>
          </cell>
          <cell r="M19459" t="str">
            <v>F</v>
          </cell>
          <cell r="N19459">
            <v>1</v>
          </cell>
        </row>
        <row r="19460">
          <cell r="G19460" t="str">
            <v>GR-001776</v>
          </cell>
        </row>
        <row r="19460">
          <cell r="I19460" t="str">
            <v>F</v>
          </cell>
          <cell r="J19460">
            <v>86.79</v>
          </cell>
          <cell r="K19460">
            <v>92</v>
          </cell>
          <cell r="L19460">
            <v>92</v>
          </cell>
          <cell r="M19460" t="str">
            <v>T</v>
          </cell>
          <cell r="N19460">
            <v>1</v>
          </cell>
        </row>
        <row r="19461">
          <cell r="G19461" t="str">
            <v>GR-001792</v>
          </cell>
        </row>
        <row r="19461">
          <cell r="I19461" t="str">
            <v>F</v>
          </cell>
          <cell r="J19461">
            <v>12061.09</v>
          </cell>
          <cell r="K19461">
            <v>12784.76</v>
          </cell>
          <cell r="L19461">
            <v>12784.76</v>
          </cell>
          <cell r="M19461" t="str">
            <v>T</v>
          </cell>
          <cell r="N19461">
            <v>1</v>
          </cell>
        </row>
        <row r="19462">
          <cell r="I19462" t="str">
            <v>T</v>
          </cell>
          <cell r="J19462">
            <v>14156</v>
          </cell>
          <cell r="K19462">
            <v>15005.36</v>
          </cell>
          <cell r="L19462">
            <v>15005.36</v>
          </cell>
          <cell r="M19462" t="str">
            <v>F</v>
          </cell>
          <cell r="N19462">
            <v>1</v>
          </cell>
        </row>
        <row r="19463">
          <cell r="G19463" t="str">
            <v>GR-001785</v>
          </cell>
        </row>
        <row r="19463">
          <cell r="I19463" t="str">
            <v>F</v>
          </cell>
          <cell r="J19463">
            <v>11267.76</v>
          </cell>
          <cell r="K19463">
            <v>11943.83</v>
          </cell>
          <cell r="L19463">
            <v>11943.83</v>
          </cell>
          <cell r="M19463" t="str">
            <v>F</v>
          </cell>
          <cell r="N19463">
            <v>1</v>
          </cell>
        </row>
        <row r="19464">
          <cell r="G19464" t="str">
            <v>GR-001765</v>
          </cell>
        </row>
        <row r="19464">
          <cell r="I19464" t="str">
            <v>F</v>
          </cell>
          <cell r="J19464">
            <v>284</v>
          </cell>
          <cell r="K19464">
            <v>301.04</v>
          </cell>
          <cell r="L19464">
            <v>301.04</v>
          </cell>
          <cell r="M19464" t="str">
            <v>T</v>
          </cell>
          <cell r="N19464">
            <v>1</v>
          </cell>
        </row>
        <row r="19465">
          <cell r="G19465" t="str">
            <v>GR-001786</v>
          </cell>
        </row>
        <row r="19465">
          <cell r="I19465" t="str">
            <v>F</v>
          </cell>
          <cell r="J19465">
            <v>64480.5</v>
          </cell>
          <cell r="K19465">
            <v>68349.33</v>
          </cell>
          <cell r="L19465">
            <v>68349.33</v>
          </cell>
          <cell r="M19465" t="str">
            <v>F</v>
          </cell>
          <cell r="N19465">
            <v>1</v>
          </cell>
        </row>
        <row r="19466">
          <cell r="G19466" t="str">
            <v>GR-001787</v>
          </cell>
        </row>
        <row r="19466">
          <cell r="I19466" t="str">
            <v>F</v>
          </cell>
          <cell r="J19466">
            <v>10846.68</v>
          </cell>
          <cell r="K19466">
            <v>11497.48</v>
          </cell>
          <cell r="L19466">
            <v>11497.48</v>
          </cell>
          <cell r="M19466" t="str">
            <v>F</v>
          </cell>
          <cell r="N19466">
            <v>1</v>
          </cell>
        </row>
        <row r="19467">
          <cell r="G19467" t="str">
            <v>GR-001768</v>
          </cell>
        </row>
        <row r="19467">
          <cell r="I19467" t="str">
            <v>F</v>
          </cell>
          <cell r="J19467">
            <v>2754.66</v>
          </cell>
          <cell r="K19467">
            <v>2919.94</v>
          </cell>
          <cell r="L19467">
            <v>2919.94</v>
          </cell>
          <cell r="M19467" t="str">
            <v>T</v>
          </cell>
          <cell r="N19467">
            <v>1</v>
          </cell>
        </row>
        <row r="19468">
          <cell r="G19468" t="str">
            <v>GR-001768</v>
          </cell>
        </row>
        <row r="19468">
          <cell r="I19468" t="str">
            <v>F</v>
          </cell>
          <cell r="J19468">
            <v>368.3</v>
          </cell>
          <cell r="K19468">
            <v>390.4</v>
          </cell>
          <cell r="L19468">
            <v>390.4</v>
          </cell>
          <cell r="M19468" t="str">
            <v>T</v>
          </cell>
          <cell r="N19468">
            <v>1</v>
          </cell>
        </row>
        <row r="19469">
          <cell r="G19469" t="str">
            <v>GR-001768</v>
          </cell>
        </row>
        <row r="19469">
          <cell r="I19469" t="str">
            <v>F</v>
          </cell>
          <cell r="J19469">
            <v>8230.9</v>
          </cell>
          <cell r="K19469">
            <v>8724.75</v>
          </cell>
          <cell r="L19469">
            <v>8724.75</v>
          </cell>
          <cell r="M19469" t="str">
            <v>T</v>
          </cell>
          <cell r="N19469">
            <v>1</v>
          </cell>
        </row>
        <row r="19470">
          <cell r="G19470" t="str">
            <v>GR-001768</v>
          </cell>
        </row>
        <row r="19470">
          <cell r="I19470" t="str">
            <v>F</v>
          </cell>
          <cell r="J19470">
            <v>1048.44</v>
          </cell>
          <cell r="K19470">
            <v>1111.35</v>
          </cell>
          <cell r="L19470">
            <v>1111.35</v>
          </cell>
          <cell r="M19470" t="str">
            <v>T</v>
          </cell>
          <cell r="N19470">
            <v>1</v>
          </cell>
        </row>
        <row r="19471">
          <cell r="I19471" t="str">
            <v>T</v>
          </cell>
          <cell r="J19471">
            <v>0</v>
          </cell>
          <cell r="K19471">
            <v>0</v>
          </cell>
          <cell r="L19471">
            <v>0</v>
          </cell>
          <cell r="M19471" t="str">
            <v>T</v>
          </cell>
          <cell r="N19471">
            <v>1</v>
          </cell>
        </row>
        <row r="19472">
          <cell r="G19472" t="str">
            <v>GR-001766</v>
          </cell>
        </row>
        <row r="19472">
          <cell r="I19472" t="str">
            <v>F</v>
          </cell>
          <cell r="J19472">
            <v>160.6</v>
          </cell>
          <cell r="K19472">
            <v>170.24</v>
          </cell>
          <cell r="L19472">
            <v>170.24</v>
          </cell>
          <cell r="M19472" t="str">
            <v>T</v>
          </cell>
          <cell r="N19472">
            <v>1</v>
          </cell>
        </row>
        <row r="19473">
          <cell r="G19473" t="str">
            <v>GR-001767</v>
          </cell>
        </row>
        <row r="19473">
          <cell r="I19473" t="str">
            <v>F</v>
          </cell>
          <cell r="J19473">
            <v>1257.06</v>
          </cell>
          <cell r="K19473">
            <v>1332.48</v>
          </cell>
          <cell r="L19473">
            <v>1332.48</v>
          </cell>
          <cell r="M19473" t="str">
            <v>T</v>
          </cell>
          <cell r="N19473">
            <v>1</v>
          </cell>
        </row>
        <row r="19474">
          <cell r="G19474" t="str">
            <v>GR-002023</v>
          </cell>
        </row>
        <row r="19474">
          <cell r="I19474" t="str">
            <v>F</v>
          </cell>
          <cell r="J19474">
            <v>372</v>
          </cell>
          <cell r="K19474">
            <v>372</v>
          </cell>
          <cell r="L19474">
            <v>1116</v>
          </cell>
          <cell r="M19474" t="str">
            <v>F</v>
          </cell>
          <cell r="N19474">
            <v>3</v>
          </cell>
        </row>
        <row r="19475">
          <cell r="G19475" t="str">
            <v>GR-001952</v>
          </cell>
        </row>
        <row r="19475">
          <cell r="I19475" t="str">
            <v>F</v>
          </cell>
          <cell r="J19475">
            <v>87.82</v>
          </cell>
          <cell r="K19475">
            <v>87.82</v>
          </cell>
          <cell r="L19475">
            <v>263.46</v>
          </cell>
          <cell r="M19475" t="str">
            <v>F</v>
          </cell>
          <cell r="N19475">
            <v>3</v>
          </cell>
        </row>
        <row r="19476">
          <cell r="I19476" t="str">
            <v>T</v>
          </cell>
          <cell r="J19476">
            <v>0</v>
          </cell>
          <cell r="K19476">
            <v>0</v>
          </cell>
          <cell r="L19476">
            <v>0</v>
          </cell>
          <cell r="M19476" t="str">
            <v>F</v>
          </cell>
          <cell r="N19476">
            <v>3</v>
          </cell>
        </row>
        <row r="19477">
          <cell r="I19477" t="str">
            <v>T</v>
          </cell>
          <cell r="J19477">
            <v>0</v>
          </cell>
          <cell r="K19477">
            <v>0</v>
          </cell>
          <cell r="L19477">
            <v>0</v>
          </cell>
          <cell r="M19477" t="str">
            <v>F</v>
          </cell>
          <cell r="N19477">
            <v>3</v>
          </cell>
        </row>
        <row r="19478">
          <cell r="G19478" t="str">
            <v>GR-001758</v>
          </cell>
        </row>
        <row r="19478">
          <cell r="I19478" t="str">
            <v>F</v>
          </cell>
          <cell r="J19478">
            <v>307.17</v>
          </cell>
          <cell r="K19478">
            <v>325.6</v>
          </cell>
          <cell r="L19478">
            <v>325.6</v>
          </cell>
          <cell r="M19478" t="str">
            <v>T</v>
          </cell>
          <cell r="N19478">
            <v>1</v>
          </cell>
        </row>
        <row r="19479">
          <cell r="G19479" t="str">
            <v>GR-001944</v>
          </cell>
        </row>
        <row r="19479">
          <cell r="I19479" t="str">
            <v>F</v>
          </cell>
          <cell r="J19479">
            <v>782.03</v>
          </cell>
          <cell r="K19479">
            <v>782.03</v>
          </cell>
          <cell r="L19479">
            <v>2346.09</v>
          </cell>
          <cell r="M19479" t="str">
            <v>F</v>
          </cell>
          <cell r="N19479">
            <v>3</v>
          </cell>
        </row>
        <row r="19480">
          <cell r="G19480" t="str">
            <v>GR-001752</v>
          </cell>
        </row>
        <row r="19480">
          <cell r="I19480" t="str">
            <v>F</v>
          </cell>
          <cell r="J19480">
            <v>133777.06</v>
          </cell>
          <cell r="K19480">
            <v>141803.68</v>
          </cell>
          <cell r="L19480">
            <v>141803.68</v>
          </cell>
          <cell r="M19480" t="str">
            <v>F</v>
          </cell>
          <cell r="N19480">
            <v>1</v>
          </cell>
        </row>
        <row r="19481">
          <cell r="G19481" t="str">
            <v>GR-001749</v>
          </cell>
        </row>
        <row r="19481">
          <cell r="I19481" t="str">
            <v>F</v>
          </cell>
          <cell r="J19481">
            <v>78552.06</v>
          </cell>
          <cell r="K19481">
            <v>83265.18</v>
          </cell>
          <cell r="L19481">
            <v>83265.18</v>
          </cell>
          <cell r="M19481" t="str">
            <v>F</v>
          </cell>
          <cell r="N19481">
            <v>1</v>
          </cell>
        </row>
        <row r="19482">
          <cell r="G19482" t="str">
            <v>GR-001750</v>
          </cell>
        </row>
        <row r="19482">
          <cell r="I19482" t="str">
            <v>F</v>
          </cell>
          <cell r="J19482">
            <v>25419.42</v>
          </cell>
          <cell r="K19482">
            <v>26944.59</v>
          </cell>
          <cell r="L19482">
            <v>26944.59</v>
          </cell>
          <cell r="M19482" t="str">
            <v>F</v>
          </cell>
          <cell r="N19482">
            <v>1</v>
          </cell>
        </row>
        <row r="19483">
          <cell r="G19483" t="str">
            <v>GR-001751</v>
          </cell>
        </row>
        <row r="19483">
          <cell r="I19483" t="str">
            <v>F</v>
          </cell>
          <cell r="J19483">
            <v>19953.14</v>
          </cell>
          <cell r="K19483">
            <v>21150.33</v>
          </cell>
          <cell r="L19483">
            <v>21150.33</v>
          </cell>
          <cell r="M19483" t="str">
            <v>F</v>
          </cell>
          <cell r="N19483">
            <v>1</v>
          </cell>
        </row>
        <row r="19484">
          <cell r="G19484" t="str">
            <v>GR-001753</v>
          </cell>
        </row>
        <row r="19484">
          <cell r="I19484" t="str">
            <v>F</v>
          </cell>
          <cell r="J19484">
            <v>10007</v>
          </cell>
          <cell r="K19484">
            <v>10607.42</v>
          </cell>
          <cell r="L19484">
            <v>10607.42</v>
          </cell>
          <cell r="M19484" t="str">
            <v>F</v>
          </cell>
          <cell r="N19484">
            <v>1</v>
          </cell>
        </row>
        <row r="19485">
          <cell r="G19485" t="str">
            <v>GR-001742</v>
          </cell>
        </row>
        <row r="19485">
          <cell r="I19485" t="str">
            <v>F</v>
          </cell>
          <cell r="J19485">
            <v>230.94</v>
          </cell>
          <cell r="K19485">
            <v>244.8</v>
          </cell>
          <cell r="L19485">
            <v>244.8</v>
          </cell>
          <cell r="M19485" t="str">
            <v>T</v>
          </cell>
          <cell r="N19485">
            <v>1</v>
          </cell>
        </row>
        <row r="19486">
          <cell r="I19486" t="str">
            <v>T</v>
          </cell>
          <cell r="J19486">
            <v>0</v>
          </cell>
          <cell r="K19486">
            <v>0</v>
          </cell>
          <cell r="L19486">
            <v>0</v>
          </cell>
          <cell r="M19486" t="str">
            <v>F</v>
          </cell>
          <cell r="N19486">
            <v>3</v>
          </cell>
        </row>
        <row r="19487">
          <cell r="I19487" t="str">
            <v>T</v>
          </cell>
          <cell r="J19487">
            <v>22050</v>
          </cell>
          <cell r="K19487">
            <v>22050</v>
          </cell>
          <cell r="L19487">
            <v>66150</v>
          </cell>
          <cell r="M19487" t="str">
            <v>F</v>
          </cell>
          <cell r="N19487">
            <v>3</v>
          </cell>
        </row>
        <row r="19488">
          <cell r="G19488" t="str">
            <v>GR-001747</v>
          </cell>
        </row>
        <row r="19488">
          <cell r="I19488" t="str">
            <v>F</v>
          </cell>
          <cell r="J19488">
            <v>166.57</v>
          </cell>
          <cell r="K19488">
            <v>176.56</v>
          </cell>
          <cell r="L19488">
            <v>176.56</v>
          </cell>
          <cell r="M19488" t="str">
            <v>T</v>
          </cell>
          <cell r="N19488">
            <v>1</v>
          </cell>
        </row>
        <row r="19489">
          <cell r="F19489" t="str">
            <v>FORECAST ORDER 2ND HALF 2016</v>
          </cell>
          <cell r="G19489" t="str">
            <v>GR-002122, GR-2017/07-0069, GR-2017/01-0038, GR-002109, GR-2017/07-0102, GR-002137, GR-002136, GR-2017/10-0029, GR-2017/01-0034, GR-002124, GR-2017/08-0065, GR-2017/07-0057, GR-2017/05-0083, GR-002123, GR-2017/03-0003, PO-2017/11-0015-SHIP, SPO-2018/08-0053, SPO-2018/11-0026</v>
          </cell>
        </row>
        <row r="19489">
          <cell r="I19489" t="str">
            <v>F</v>
          </cell>
          <cell r="J19489">
            <v>182593.05</v>
          </cell>
          <cell r="K19489">
            <v>182593.05</v>
          </cell>
          <cell r="L19489">
            <v>547779.15</v>
          </cell>
          <cell r="M19489" t="str">
            <v>F</v>
          </cell>
          <cell r="N19489">
            <v>3</v>
          </cell>
        </row>
        <row r="19490">
          <cell r="G19490" t="str">
            <v>GR-001748</v>
          </cell>
        </row>
        <row r="19490">
          <cell r="I19490" t="str">
            <v>F</v>
          </cell>
          <cell r="J19490">
            <v>313.36</v>
          </cell>
          <cell r="K19490">
            <v>332.16</v>
          </cell>
          <cell r="L19490">
            <v>332.16</v>
          </cell>
          <cell r="M19490" t="str">
            <v>T</v>
          </cell>
          <cell r="N19490">
            <v>1</v>
          </cell>
        </row>
        <row r="19491">
          <cell r="G19491" t="str">
            <v>GR-001748</v>
          </cell>
        </row>
        <row r="19491">
          <cell r="I19491" t="str">
            <v>F</v>
          </cell>
          <cell r="J19491">
            <v>4996.98</v>
          </cell>
          <cell r="K19491">
            <v>5296.8</v>
          </cell>
          <cell r="L19491">
            <v>5296.8</v>
          </cell>
          <cell r="M19491" t="str">
            <v>T</v>
          </cell>
          <cell r="N19491">
            <v>1</v>
          </cell>
        </row>
        <row r="19492">
          <cell r="G19492" t="str">
            <v>GR-001748</v>
          </cell>
        </row>
        <row r="19492">
          <cell r="I19492" t="str">
            <v>F</v>
          </cell>
          <cell r="J19492">
            <v>3746.57</v>
          </cell>
          <cell r="K19492">
            <v>3971.36</v>
          </cell>
          <cell r="L19492">
            <v>3971.36</v>
          </cell>
          <cell r="M19492" t="str">
            <v>T</v>
          </cell>
          <cell r="N19492">
            <v>1</v>
          </cell>
        </row>
        <row r="19493">
          <cell r="G19493" t="str">
            <v>GR-001748</v>
          </cell>
        </row>
        <row r="19493">
          <cell r="I19493" t="str">
            <v>F</v>
          </cell>
          <cell r="J19493">
            <v>7556.38</v>
          </cell>
          <cell r="K19493">
            <v>8009.76</v>
          </cell>
          <cell r="L19493">
            <v>8009.76</v>
          </cell>
          <cell r="M19493" t="str">
            <v>T</v>
          </cell>
          <cell r="N19493">
            <v>1</v>
          </cell>
        </row>
        <row r="19494">
          <cell r="G19494" t="str">
            <v>GR-001741</v>
          </cell>
        </row>
        <row r="19494">
          <cell r="I19494" t="str">
            <v>F</v>
          </cell>
          <cell r="J19494">
            <v>53.76</v>
          </cell>
          <cell r="K19494">
            <v>56.99</v>
          </cell>
          <cell r="L19494">
            <v>56.99</v>
          </cell>
          <cell r="M19494" t="str">
            <v>T</v>
          </cell>
          <cell r="N19494">
            <v>1</v>
          </cell>
        </row>
        <row r="19495">
          <cell r="G19495" t="str">
            <v>GR-001740</v>
          </cell>
        </row>
        <row r="19495">
          <cell r="I19495" t="str">
            <v>F</v>
          </cell>
          <cell r="J19495">
            <v>2470.19</v>
          </cell>
          <cell r="K19495">
            <v>2618.4</v>
          </cell>
          <cell r="L19495">
            <v>2618.4</v>
          </cell>
          <cell r="M19495" t="str">
            <v>T</v>
          </cell>
          <cell r="N19495">
            <v>1</v>
          </cell>
        </row>
        <row r="19496">
          <cell r="I19496" t="str">
            <v>T</v>
          </cell>
          <cell r="J19496">
            <v>0</v>
          </cell>
          <cell r="K19496">
            <v>0</v>
          </cell>
          <cell r="L19496">
            <v>0</v>
          </cell>
          <cell r="M19496" t="str">
            <v>F</v>
          </cell>
          <cell r="N19496">
            <v>3</v>
          </cell>
        </row>
        <row r="19497">
          <cell r="G19497" t="str">
            <v>GR-001737</v>
          </cell>
        </row>
        <row r="19497">
          <cell r="I19497" t="str">
            <v>F</v>
          </cell>
          <cell r="J19497">
            <v>17.06</v>
          </cell>
          <cell r="K19497">
            <v>18.08</v>
          </cell>
          <cell r="L19497">
            <v>18.08</v>
          </cell>
          <cell r="M19497" t="str">
            <v>T</v>
          </cell>
          <cell r="N19497">
            <v>1</v>
          </cell>
        </row>
        <row r="19498">
          <cell r="I19498" t="str">
            <v>T</v>
          </cell>
          <cell r="J19498">
            <v>0</v>
          </cell>
          <cell r="K19498">
            <v>0</v>
          </cell>
          <cell r="L19498">
            <v>0</v>
          </cell>
          <cell r="M19498" t="str">
            <v>F</v>
          </cell>
          <cell r="N19498">
            <v>3</v>
          </cell>
        </row>
        <row r="19499">
          <cell r="G19499" t="str">
            <v>GR-001736</v>
          </cell>
        </row>
        <row r="19499">
          <cell r="I19499" t="str">
            <v>F</v>
          </cell>
          <cell r="J19499">
            <v>1800.75</v>
          </cell>
          <cell r="K19499">
            <v>1908.8</v>
          </cell>
          <cell r="L19499">
            <v>1908.8</v>
          </cell>
          <cell r="M19499" t="str">
            <v>T</v>
          </cell>
          <cell r="N19499">
            <v>1</v>
          </cell>
        </row>
        <row r="19500">
          <cell r="G19500" t="str">
            <v>GR-001728</v>
          </cell>
        </row>
        <row r="19500">
          <cell r="I19500" t="str">
            <v>F</v>
          </cell>
          <cell r="J19500">
            <v>4272.45</v>
          </cell>
          <cell r="K19500">
            <v>4528.8</v>
          </cell>
          <cell r="L19500">
            <v>4528.8</v>
          </cell>
          <cell r="M19500" t="str">
            <v>T</v>
          </cell>
          <cell r="N19500">
            <v>1</v>
          </cell>
        </row>
        <row r="19501">
          <cell r="G19501" t="str">
            <v>GR-001730</v>
          </cell>
        </row>
        <row r="19501">
          <cell r="I19501" t="str">
            <v>F</v>
          </cell>
          <cell r="J19501">
            <v>30.05</v>
          </cell>
          <cell r="K19501">
            <v>31.85</v>
          </cell>
          <cell r="L19501">
            <v>31.85</v>
          </cell>
          <cell r="M19501" t="str">
            <v>T</v>
          </cell>
          <cell r="N19501">
            <v>1</v>
          </cell>
        </row>
        <row r="19502">
          <cell r="G19502" t="str">
            <v>GR-001728</v>
          </cell>
        </row>
        <row r="19502">
          <cell r="I19502" t="str">
            <v>F</v>
          </cell>
          <cell r="J19502">
            <v>23.02</v>
          </cell>
          <cell r="K19502">
            <v>24.4</v>
          </cell>
          <cell r="L19502">
            <v>24.4</v>
          </cell>
          <cell r="M19502" t="str">
            <v>T</v>
          </cell>
          <cell r="N19502">
            <v>1</v>
          </cell>
        </row>
        <row r="19503">
          <cell r="I19503" t="str">
            <v>T</v>
          </cell>
          <cell r="J19503">
            <v>0</v>
          </cell>
          <cell r="K19503">
            <v>0</v>
          </cell>
          <cell r="L19503">
            <v>0</v>
          </cell>
          <cell r="M19503" t="str">
            <v>F</v>
          </cell>
          <cell r="N19503">
            <v>3</v>
          </cell>
        </row>
        <row r="19504">
          <cell r="G19504" t="str">
            <v>GR-001722</v>
          </cell>
        </row>
        <row r="19504">
          <cell r="I19504" t="str">
            <v>F</v>
          </cell>
          <cell r="J19504">
            <v>9248.4</v>
          </cell>
          <cell r="K19504">
            <v>9803.3</v>
          </cell>
          <cell r="L19504">
            <v>9803.3</v>
          </cell>
          <cell r="M19504" t="str">
            <v>F</v>
          </cell>
          <cell r="N19504">
            <v>1</v>
          </cell>
        </row>
        <row r="19505">
          <cell r="G19505" t="str">
            <v>GR-001723</v>
          </cell>
        </row>
        <row r="19505">
          <cell r="I19505" t="str">
            <v>F</v>
          </cell>
          <cell r="J19505">
            <v>17614.98</v>
          </cell>
          <cell r="K19505">
            <v>18671.88</v>
          </cell>
          <cell r="L19505">
            <v>18671.88</v>
          </cell>
          <cell r="M19505" t="str">
            <v>F</v>
          </cell>
          <cell r="N19505">
            <v>1</v>
          </cell>
        </row>
        <row r="19506">
          <cell r="G19506" t="str">
            <v>GR-001724</v>
          </cell>
        </row>
        <row r="19506">
          <cell r="I19506" t="str">
            <v>F</v>
          </cell>
          <cell r="J19506">
            <v>3807.6</v>
          </cell>
          <cell r="K19506">
            <v>4036.06</v>
          </cell>
          <cell r="L19506">
            <v>4036.06</v>
          </cell>
          <cell r="M19506" t="str">
            <v>F</v>
          </cell>
          <cell r="N19506">
            <v>1</v>
          </cell>
        </row>
        <row r="19507">
          <cell r="G19507" t="str">
            <v>GR-001725</v>
          </cell>
        </row>
        <row r="19507">
          <cell r="I19507" t="str">
            <v>F</v>
          </cell>
          <cell r="J19507">
            <v>11233.26</v>
          </cell>
          <cell r="K19507">
            <v>11907.26</v>
          </cell>
          <cell r="L19507">
            <v>11907.26</v>
          </cell>
          <cell r="M19507" t="str">
            <v>F</v>
          </cell>
          <cell r="N19507">
            <v>1</v>
          </cell>
        </row>
        <row r="19508">
          <cell r="G19508" t="str">
            <v>GR-001726</v>
          </cell>
        </row>
        <row r="19508">
          <cell r="I19508" t="str">
            <v>F</v>
          </cell>
          <cell r="J19508">
            <v>40162</v>
          </cell>
          <cell r="K19508">
            <v>42571.72</v>
          </cell>
          <cell r="L19508">
            <v>42571.72</v>
          </cell>
          <cell r="M19508" t="str">
            <v>F</v>
          </cell>
          <cell r="N19508">
            <v>1</v>
          </cell>
        </row>
        <row r="19509">
          <cell r="G19509" t="str">
            <v>GR-001727</v>
          </cell>
        </row>
        <row r="19509">
          <cell r="I19509" t="str">
            <v>F</v>
          </cell>
          <cell r="J19509">
            <v>76764.68</v>
          </cell>
          <cell r="K19509">
            <v>81370.56</v>
          </cell>
          <cell r="L19509">
            <v>81370.56</v>
          </cell>
          <cell r="M19509" t="str">
            <v>F</v>
          </cell>
          <cell r="N19509">
            <v>1</v>
          </cell>
        </row>
        <row r="19510">
          <cell r="I19510" t="str">
            <v>T</v>
          </cell>
          <cell r="J19510">
            <v>0</v>
          </cell>
          <cell r="K19510">
            <v>0</v>
          </cell>
          <cell r="L19510">
            <v>0</v>
          </cell>
          <cell r="M19510" t="str">
            <v>F</v>
          </cell>
          <cell r="N19510">
            <v>3</v>
          </cell>
        </row>
        <row r="19511">
          <cell r="I19511" t="str">
            <v>T</v>
          </cell>
          <cell r="J19511">
            <v>0</v>
          </cell>
          <cell r="K19511">
            <v>0</v>
          </cell>
          <cell r="L19511">
            <v>0</v>
          </cell>
          <cell r="M19511" t="str">
            <v>F</v>
          </cell>
          <cell r="N19511">
            <v>3</v>
          </cell>
        </row>
        <row r="19512">
          <cell r="G19512" t="str">
            <v>GR-001745</v>
          </cell>
        </row>
        <row r="19512">
          <cell r="I19512" t="str">
            <v>F</v>
          </cell>
          <cell r="J19512">
            <v>2900</v>
          </cell>
          <cell r="K19512">
            <v>3074</v>
          </cell>
          <cell r="L19512">
            <v>3074</v>
          </cell>
          <cell r="M19512" t="str">
            <v>F</v>
          </cell>
          <cell r="N19512">
            <v>1</v>
          </cell>
        </row>
        <row r="19513">
          <cell r="G19513" t="str">
            <v>GR-001715</v>
          </cell>
        </row>
        <row r="19513">
          <cell r="I19513" t="str">
            <v>F</v>
          </cell>
          <cell r="J19513">
            <v>1316.38</v>
          </cell>
          <cell r="K19513">
            <v>1395.36</v>
          </cell>
          <cell r="L19513">
            <v>1395.36</v>
          </cell>
          <cell r="M19513" t="str">
            <v>T</v>
          </cell>
          <cell r="N19513">
            <v>1</v>
          </cell>
        </row>
        <row r="19514">
          <cell r="G19514" t="str">
            <v>GR-001716</v>
          </cell>
        </row>
        <row r="19514">
          <cell r="I19514" t="str">
            <v>F</v>
          </cell>
          <cell r="J19514">
            <v>590.19</v>
          </cell>
          <cell r="K19514">
            <v>625.6</v>
          </cell>
          <cell r="L19514">
            <v>625.6</v>
          </cell>
          <cell r="M19514" t="str">
            <v>T</v>
          </cell>
          <cell r="N19514">
            <v>1</v>
          </cell>
        </row>
        <row r="19515">
          <cell r="G19515" t="str">
            <v>GR-001717</v>
          </cell>
        </row>
        <row r="19515">
          <cell r="I19515" t="str">
            <v>F</v>
          </cell>
          <cell r="J19515">
            <v>1631.4</v>
          </cell>
          <cell r="K19515">
            <v>1729.28</v>
          </cell>
          <cell r="L19515">
            <v>1729.28</v>
          </cell>
          <cell r="M19515" t="str">
            <v>T</v>
          </cell>
          <cell r="N19515">
            <v>1</v>
          </cell>
        </row>
        <row r="19516">
          <cell r="G19516" t="str">
            <v>GR-001729</v>
          </cell>
        </row>
        <row r="19516">
          <cell r="I19516" t="str">
            <v>F</v>
          </cell>
          <cell r="J19516">
            <v>55.09</v>
          </cell>
          <cell r="K19516">
            <v>58.4</v>
          </cell>
          <cell r="L19516">
            <v>58.4</v>
          </cell>
          <cell r="M19516" t="str">
            <v>T</v>
          </cell>
          <cell r="N19516">
            <v>1</v>
          </cell>
        </row>
        <row r="19517">
          <cell r="G19517" t="str">
            <v>GR-001731</v>
          </cell>
        </row>
        <row r="19517">
          <cell r="I19517" t="str">
            <v>F</v>
          </cell>
          <cell r="J19517">
            <v>4057.36</v>
          </cell>
          <cell r="K19517">
            <v>4300.8</v>
          </cell>
          <cell r="L19517">
            <v>4300.8</v>
          </cell>
          <cell r="M19517" t="str">
            <v>T</v>
          </cell>
          <cell r="N19517">
            <v>1</v>
          </cell>
        </row>
        <row r="19518">
          <cell r="G19518" t="str">
            <v>GR-001731</v>
          </cell>
        </row>
        <row r="19518">
          <cell r="I19518" t="str">
            <v>F</v>
          </cell>
          <cell r="J19518">
            <v>6492.74</v>
          </cell>
          <cell r="K19518">
            <v>6882.3</v>
          </cell>
          <cell r="L19518">
            <v>6882.3</v>
          </cell>
          <cell r="M19518" t="str">
            <v>T</v>
          </cell>
          <cell r="N19518">
            <v>1</v>
          </cell>
        </row>
        <row r="19519">
          <cell r="G19519" t="str">
            <v>GR-001719</v>
          </cell>
        </row>
        <row r="19519">
          <cell r="I19519" t="str">
            <v>F</v>
          </cell>
          <cell r="J19519">
            <v>60.38</v>
          </cell>
          <cell r="K19519">
            <v>64</v>
          </cell>
          <cell r="L19519">
            <v>64</v>
          </cell>
          <cell r="M19519" t="str">
            <v>T</v>
          </cell>
          <cell r="N19519">
            <v>1</v>
          </cell>
        </row>
        <row r="19520">
          <cell r="G19520" t="str">
            <v>GR-001718</v>
          </cell>
        </row>
        <row r="19520">
          <cell r="I19520" t="str">
            <v>F</v>
          </cell>
          <cell r="J19520">
            <v>2730</v>
          </cell>
          <cell r="K19520">
            <v>2893.8</v>
          </cell>
          <cell r="L19520">
            <v>2893.8</v>
          </cell>
          <cell r="M19520" t="str">
            <v>F</v>
          </cell>
          <cell r="N19520">
            <v>1</v>
          </cell>
        </row>
        <row r="19521">
          <cell r="G19521" t="str">
            <v>GR-001850</v>
          </cell>
        </row>
        <row r="19521">
          <cell r="I19521" t="str">
            <v>F</v>
          </cell>
          <cell r="J19521">
            <v>2918.6</v>
          </cell>
          <cell r="K19521">
            <v>2918.6</v>
          </cell>
          <cell r="L19521">
            <v>8755.8</v>
          </cell>
          <cell r="M19521" t="str">
            <v>F</v>
          </cell>
          <cell r="N19521">
            <v>3</v>
          </cell>
        </row>
        <row r="19522">
          <cell r="I19522" t="str">
            <v>T</v>
          </cell>
          <cell r="J19522">
            <v>1214.42</v>
          </cell>
          <cell r="K19522">
            <v>1287.28</v>
          </cell>
          <cell r="L19522">
            <v>1287.28</v>
          </cell>
          <cell r="M19522" t="str">
            <v>T</v>
          </cell>
          <cell r="N19522">
            <v>1</v>
          </cell>
        </row>
        <row r="19523">
          <cell r="G19523" t="str">
            <v>GR-001711</v>
          </cell>
        </row>
        <row r="19523">
          <cell r="I19523" t="str">
            <v>F</v>
          </cell>
          <cell r="J19523">
            <v>1581.27</v>
          </cell>
          <cell r="K19523">
            <v>1676.15</v>
          </cell>
          <cell r="L19523">
            <v>1676.15</v>
          </cell>
          <cell r="M19523" t="str">
            <v>T</v>
          </cell>
          <cell r="N19523">
            <v>1</v>
          </cell>
        </row>
        <row r="19524">
          <cell r="G19524" t="str">
            <v>GR-001712</v>
          </cell>
        </row>
        <row r="19524">
          <cell r="I19524" t="str">
            <v>F</v>
          </cell>
          <cell r="J19524">
            <v>241.92</v>
          </cell>
          <cell r="K19524">
            <v>256.44</v>
          </cell>
          <cell r="L19524">
            <v>256.44</v>
          </cell>
          <cell r="M19524" t="str">
            <v>T</v>
          </cell>
          <cell r="N19524">
            <v>1</v>
          </cell>
        </row>
        <row r="19525">
          <cell r="G19525" t="str">
            <v>GR-001880</v>
          </cell>
        </row>
        <row r="19525">
          <cell r="I19525" t="str">
            <v>F</v>
          </cell>
          <cell r="J19525">
            <v>590</v>
          </cell>
          <cell r="K19525">
            <v>590</v>
          </cell>
          <cell r="L19525">
            <v>1770</v>
          </cell>
          <cell r="M19525" t="str">
            <v>F</v>
          </cell>
          <cell r="N19525">
            <v>3</v>
          </cell>
        </row>
        <row r="19526">
          <cell r="G19526" t="str">
            <v>GR-001709</v>
          </cell>
        </row>
        <row r="19526">
          <cell r="I19526" t="str">
            <v>F</v>
          </cell>
          <cell r="J19526">
            <v>104.72</v>
          </cell>
          <cell r="K19526">
            <v>111</v>
          </cell>
          <cell r="L19526">
            <v>111</v>
          </cell>
          <cell r="M19526" t="str">
            <v>T</v>
          </cell>
          <cell r="N19526">
            <v>1</v>
          </cell>
        </row>
        <row r="19527">
          <cell r="G19527" t="str">
            <v>GR-001706</v>
          </cell>
        </row>
        <row r="19527">
          <cell r="I19527" t="str">
            <v>F</v>
          </cell>
          <cell r="J19527">
            <v>2654.72</v>
          </cell>
          <cell r="K19527">
            <v>2814</v>
          </cell>
          <cell r="L19527">
            <v>2814</v>
          </cell>
          <cell r="M19527" t="str">
            <v>T</v>
          </cell>
          <cell r="N19527">
            <v>1</v>
          </cell>
        </row>
        <row r="19528">
          <cell r="I19528" t="str">
            <v>T</v>
          </cell>
          <cell r="J19528">
            <v>0</v>
          </cell>
          <cell r="K19528">
            <v>0</v>
          </cell>
          <cell r="L19528">
            <v>0</v>
          </cell>
          <cell r="M19528" t="str">
            <v>F</v>
          </cell>
          <cell r="N19528">
            <v>3</v>
          </cell>
        </row>
        <row r="19529">
          <cell r="G19529" t="str">
            <v>GR-001710</v>
          </cell>
        </row>
        <row r="19529">
          <cell r="I19529" t="str">
            <v>F</v>
          </cell>
          <cell r="J19529">
            <v>102.77</v>
          </cell>
          <cell r="K19529">
            <v>108.94</v>
          </cell>
          <cell r="L19529">
            <v>108.94</v>
          </cell>
          <cell r="M19529" t="str">
            <v>T</v>
          </cell>
          <cell r="N19529">
            <v>1</v>
          </cell>
        </row>
        <row r="19530">
          <cell r="G19530" t="str">
            <v>GR-001880, GR-002023</v>
          </cell>
        </row>
        <row r="19530">
          <cell r="I19530" t="str">
            <v>F</v>
          </cell>
          <cell r="J19530">
            <v>27789</v>
          </cell>
          <cell r="K19530">
            <v>27789</v>
          </cell>
          <cell r="L19530">
            <v>83367</v>
          </cell>
          <cell r="M19530" t="str">
            <v>F</v>
          </cell>
          <cell r="N19530">
            <v>3</v>
          </cell>
        </row>
        <row r="19531">
          <cell r="G19531" t="str">
            <v>GR-001707</v>
          </cell>
        </row>
        <row r="19531">
          <cell r="I19531" t="str">
            <v>F</v>
          </cell>
          <cell r="J19531">
            <v>2545.28</v>
          </cell>
          <cell r="K19531">
            <v>2698</v>
          </cell>
          <cell r="L19531">
            <v>2698</v>
          </cell>
          <cell r="M19531" t="str">
            <v>T</v>
          </cell>
          <cell r="N19531">
            <v>1</v>
          </cell>
        </row>
        <row r="19532">
          <cell r="G19532" t="str">
            <v>GR-001918, GR-002017, GR-002015, GR-001843, GR-002041</v>
          </cell>
        </row>
        <row r="19532">
          <cell r="I19532" t="str">
            <v>F</v>
          </cell>
          <cell r="J19532">
            <v>56538.9</v>
          </cell>
          <cell r="K19532">
            <v>56538.9</v>
          </cell>
          <cell r="L19532">
            <v>169616.7</v>
          </cell>
          <cell r="M19532" t="str">
            <v>F</v>
          </cell>
          <cell r="N19532">
            <v>3</v>
          </cell>
        </row>
        <row r="19533">
          <cell r="F19533" t="str">
            <v>NEW MODEL</v>
          </cell>
        </row>
        <row r="19533">
          <cell r="I19533" t="str">
            <v>T</v>
          </cell>
          <cell r="J19533">
            <v>0</v>
          </cell>
          <cell r="K19533">
            <v>0</v>
          </cell>
          <cell r="L19533">
            <v>0</v>
          </cell>
          <cell r="M19533" t="str">
            <v>F</v>
          </cell>
          <cell r="N19533">
            <v>3</v>
          </cell>
        </row>
        <row r="19534">
          <cell r="F19534" t="str">
            <v>NEW MODEL</v>
          </cell>
        </row>
        <row r="19534">
          <cell r="I19534" t="str">
            <v>T</v>
          </cell>
          <cell r="J19534">
            <v>0</v>
          </cell>
          <cell r="K19534">
            <v>0</v>
          </cell>
          <cell r="L19534">
            <v>0</v>
          </cell>
          <cell r="M19534" t="str">
            <v>F</v>
          </cell>
          <cell r="N19534">
            <v>3</v>
          </cell>
        </row>
        <row r="19535">
          <cell r="G19535" t="str">
            <v>GR-001707</v>
          </cell>
        </row>
        <row r="19535">
          <cell r="I19535" t="str">
            <v>F</v>
          </cell>
          <cell r="J19535">
            <v>2682.26</v>
          </cell>
          <cell r="K19535">
            <v>2843.2</v>
          </cell>
          <cell r="L19535">
            <v>2843.2</v>
          </cell>
          <cell r="M19535" t="str">
            <v>T</v>
          </cell>
          <cell r="N19535">
            <v>1</v>
          </cell>
        </row>
        <row r="19536">
          <cell r="G19536" t="str">
            <v>GR-001732</v>
          </cell>
        </row>
        <row r="19536">
          <cell r="I19536" t="str">
            <v>F</v>
          </cell>
          <cell r="J19536">
            <v>708.6</v>
          </cell>
          <cell r="K19536">
            <v>751.12</v>
          </cell>
          <cell r="L19536">
            <v>751.12</v>
          </cell>
          <cell r="M19536" t="str">
            <v>F</v>
          </cell>
          <cell r="N19536">
            <v>1</v>
          </cell>
        </row>
        <row r="19537">
          <cell r="G19537" t="str">
            <v>GR-002023</v>
          </cell>
        </row>
        <row r="19537">
          <cell r="I19537" t="str">
            <v>F</v>
          </cell>
          <cell r="J19537">
            <v>4383.4</v>
          </cell>
          <cell r="K19537">
            <v>4383.4</v>
          </cell>
          <cell r="L19537">
            <v>13150.2</v>
          </cell>
          <cell r="M19537" t="str">
            <v>F</v>
          </cell>
          <cell r="N19537">
            <v>3</v>
          </cell>
        </row>
        <row r="19538">
          <cell r="F19538" t="str">
            <v>MR LOO ORDER NEW PRODUCT</v>
          </cell>
          <cell r="G19538" t="str">
            <v>GR-001771</v>
          </cell>
        </row>
        <row r="19538">
          <cell r="I19538" t="str">
            <v>F</v>
          </cell>
          <cell r="J19538">
            <v>82.8</v>
          </cell>
          <cell r="K19538">
            <v>82.8</v>
          </cell>
          <cell r="L19538">
            <v>248.4</v>
          </cell>
          <cell r="M19538" t="str">
            <v>F</v>
          </cell>
          <cell r="N19538">
            <v>3</v>
          </cell>
        </row>
        <row r="19539">
          <cell r="G19539" t="str">
            <v>GR-001702</v>
          </cell>
        </row>
        <row r="19539">
          <cell r="I19539" t="str">
            <v>F</v>
          </cell>
          <cell r="J19539">
            <v>802.51</v>
          </cell>
          <cell r="K19539">
            <v>850.66</v>
          </cell>
          <cell r="L19539">
            <v>850.66</v>
          </cell>
          <cell r="M19539" t="str">
            <v>T</v>
          </cell>
          <cell r="N19539">
            <v>1</v>
          </cell>
        </row>
        <row r="19540">
          <cell r="F19540" t="str">
            <v>MR LOO ORDER FOR STOCK</v>
          </cell>
          <cell r="G19540" t="str">
            <v>GR-002124</v>
          </cell>
        </row>
        <row r="19540">
          <cell r="I19540" t="str">
            <v>F</v>
          </cell>
          <cell r="J19540">
            <v>361.62</v>
          </cell>
          <cell r="K19540">
            <v>361.62</v>
          </cell>
          <cell r="L19540">
            <v>1084.86</v>
          </cell>
          <cell r="M19540" t="str">
            <v>F</v>
          </cell>
          <cell r="N19540">
            <v>3</v>
          </cell>
        </row>
        <row r="19541">
          <cell r="F19541" t="str">
            <v>MR LOO ORDER FOR STOCK</v>
          </cell>
        </row>
        <row r="19541">
          <cell r="I19541" t="str">
            <v>T</v>
          </cell>
          <cell r="J19541">
            <v>0</v>
          </cell>
          <cell r="K19541">
            <v>0</v>
          </cell>
          <cell r="L19541">
            <v>0</v>
          </cell>
          <cell r="M19541" t="str">
            <v>F</v>
          </cell>
          <cell r="N19541">
            <v>3</v>
          </cell>
        </row>
        <row r="19542">
          <cell r="G19542" t="str">
            <v>GR-001697</v>
          </cell>
        </row>
        <row r="19542">
          <cell r="I19542" t="str">
            <v>F</v>
          </cell>
          <cell r="J19542">
            <v>309.39</v>
          </cell>
          <cell r="K19542">
            <v>327.95</v>
          </cell>
          <cell r="L19542">
            <v>327.95</v>
          </cell>
          <cell r="M19542" t="str">
            <v>T</v>
          </cell>
          <cell r="N19542">
            <v>1</v>
          </cell>
        </row>
        <row r="19543">
          <cell r="G19543" t="str">
            <v>GR-001696</v>
          </cell>
        </row>
        <row r="19543">
          <cell r="I19543" t="str">
            <v>F</v>
          </cell>
          <cell r="J19543">
            <v>226.41</v>
          </cell>
          <cell r="K19543">
            <v>239.99</v>
          </cell>
          <cell r="L19543">
            <v>239.99</v>
          </cell>
          <cell r="M19543" t="str">
            <v>T</v>
          </cell>
          <cell r="N19543">
            <v>1</v>
          </cell>
        </row>
        <row r="19544">
          <cell r="G19544" t="str">
            <v>GR-001695</v>
          </cell>
        </row>
        <row r="19544">
          <cell r="I19544" t="str">
            <v>F</v>
          </cell>
          <cell r="J19544">
            <v>843.23</v>
          </cell>
          <cell r="K19544">
            <v>893.82</v>
          </cell>
          <cell r="L19544">
            <v>893.82</v>
          </cell>
          <cell r="M19544" t="str">
            <v>T</v>
          </cell>
          <cell r="N19544">
            <v>1</v>
          </cell>
        </row>
        <row r="19545">
          <cell r="G19545" t="str">
            <v>GR-001700</v>
          </cell>
        </row>
        <row r="19545">
          <cell r="I19545" t="str">
            <v>F</v>
          </cell>
          <cell r="J19545">
            <v>55.23</v>
          </cell>
          <cell r="K19545">
            <v>58.54</v>
          </cell>
          <cell r="L19545">
            <v>58.54</v>
          </cell>
          <cell r="M19545" t="str">
            <v>T</v>
          </cell>
          <cell r="N19545">
            <v>1</v>
          </cell>
        </row>
        <row r="19546">
          <cell r="I19546" t="str">
            <v>T</v>
          </cell>
          <cell r="J19546">
            <v>0</v>
          </cell>
          <cell r="K19546">
            <v>0</v>
          </cell>
          <cell r="L19546">
            <v>0</v>
          </cell>
          <cell r="M19546" t="str">
            <v>F</v>
          </cell>
          <cell r="N19546">
            <v>3</v>
          </cell>
        </row>
        <row r="19547">
          <cell r="G19547" t="str">
            <v>GR-001700</v>
          </cell>
        </row>
        <row r="19547">
          <cell r="I19547" t="str">
            <v>F</v>
          </cell>
          <cell r="J19547">
            <v>6.77</v>
          </cell>
          <cell r="K19547">
            <v>7.18</v>
          </cell>
          <cell r="L19547">
            <v>7.18</v>
          </cell>
          <cell r="M19547" t="str">
            <v>T</v>
          </cell>
          <cell r="N19547">
            <v>1</v>
          </cell>
        </row>
        <row r="19548">
          <cell r="I19548" t="str">
            <v>T</v>
          </cell>
          <cell r="J19548">
            <v>0</v>
          </cell>
          <cell r="K19548">
            <v>0</v>
          </cell>
          <cell r="L19548">
            <v>0</v>
          </cell>
          <cell r="M19548" t="str">
            <v>F</v>
          </cell>
          <cell r="N19548">
            <v>3</v>
          </cell>
        </row>
        <row r="19549">
          <cell r="G19549" t="str">
            <v>GR-001770</v>
          </cell>
        </row>
        <row r="19549">
          <cell r="I19549" t="str">
            <v>F</v>
          </cell>
          <cell r="J19549">
            <v>5484.8</v>
          </cell>
          <cell r="K19549">
            <v>5484.8</v>
          </cell>
          <cell r="L19549">
            <v>16454.4</v>
          </cell>
          <cell r="M19549" t="str">
            <v>F</v>
          </cell>
          <cell r="N19549">
            <v>3</v>
          </cell>
        </row>
        <row r="19550">
          <cell r="F19550" t="str">
            <v>KL ECOCITY OT3 CK</v>
          </cell>
          <cell r="G19550" t="str">
            <v>GR-001917, GR-002124, GR-002109, GR-002037</v>
          </cell>
        </row>
        <row r="19550">
          <cell r="I19550" t="str">
            <v>F</v>
          </cell>
          <cell r="J19550">
            <v>36786.26</v>
          </cell>
          <cell r="K19550">
            <v>36786.26</v>
          </cell>
          <cell r="L19550">
            <v>110358.78</v>
          </cell>
          <cell r="M19550" t="str">
            <v>F</v>
          </cell>
          <cell r="N19550">
            <v>3</v>
          </cell>
        </row>
        <row r="19551">
          <cell r="I19551" t="str">
            <v>T</v>
          </cell>
          <cell r="J19551">
            <v>0</v>
          </cell>
          <cell r="K19551">
            <v>0</v>
          </cell>
          <cell r="L19551">
            <v>0</v>
          </cell>
          <cell r="M19551" t="str">
            <v>F</v>
          </cell>
          <cell r="N19551">
            <v>3</v>
          </cell>
        </row>
        <row r="19552">
          <cell r="G19552" t="str">
            <v>GR-001694</v>
          </cell>
        </row>
        <row r="19552">
          <cell r="I19552" t="str">
            <v>F</v>
          </cell>
          <cell r="J19552">
            <v>2078.5</v>
          </cell>
          <cell r="K19552">
            <v>2203.21</v>
          </cell>
          <cell r="L19552">
            <v>2203.21</v>
          </cell>
          <cell r="M19552" t="str">
            <v>T</v>
          </cell>
          <cell r="N19552">
            <v>1</v>
          </cell>
        </row>
        <row r="19553">
          <cell r="G19553" t="str">
            <v>GR-001713</v>
          </cell>
        </row>
        <row r="19553">
          <cell r="I19553" t="str">
            <v>F</v>
          </cell>
          <cell r="J19553">
            <v>439.24</v>
          </cell>
          <cell r="K19553">
            <v>465.59</v>
          </cell>
          <cell r="L19553">
            <v>465.59</v>
          </cell>
          <cell r="M19553" t="str">
            <v>F</v>
          </cell>
          <cell r="N19553">
            <v>1</v>
          </cell>
        </row>
        <row r="19554">
          <cell r="G19554" t="str">
            <v>GR-001694</v>
          </cell>
        </row>
        <row r="19554">
          <cell r="I19554" t="str">
            <v>F</v>
          </cell>
          <cell r="J19554">
            <v>1185.85</v>
          </cell>
          <cell r="K19554">
            <v>1257</v>
          </cell>
          <cell r="L19554">
            <v>1257</v>
          </cell>
          <cell r="M19554" t="str">
            <v>T</v>
          </cell>
          <cell r="N19554">
            <v>1</v>
          </cell>
        </row>
        <row r="19555">
          <cell r="G19555" t="str">
            <v>GR-001694</v>
          </cell>
        </row>
        <row r="19555">
          <cell r="I19555" t="str">
            <v>F</v>
          </cell>
          <cell r="J19555">
            <v>1137.74</v>
          </cell>
          <cell r="K19555">
            <v>1206</v>
          </cell>
          <cell r="L19555">
            <v>1206</v>
          </cell>
          <cell r="M19555" t="str">
            <v>T</v>
          </cell>
          <cell r="N19555">
            <v>1</v>
          </cell>
        </row>
        <row r="19556">
          <cell r="G19556" t="str">
            <v>GR-001694</v>
          </cell>
        </row>
        <row r="19556">
          <cell r="I19556" t="str">
            <v>F</v>
          </cell>
          <cell r="J19556">
            <v>111.17</v>
          </cell>
          <cell r="K19556">
            <v>117.84</v>
          </cell>
          <cell r="L19556">
            <v>117.84</v>
          </cell>
          <cell r="M19556" t="str">
            <v>T</v>
          </cell>
          <cell r="N19556">
            <v>1</v>
          </cell>
        </row>
        <row r="19557">
          <cell r="G19557" t="str">
            <v>GR-001983, GR-002015</v>
          </cell>
        </row>
        <row r="19557">
          <cell r="I19557" t="str">
            <v>F</v>
          </cell>
          <cell r="J19557">
            <v>4622</v>
          </cell>
          <cell r="K19557">
            <v>4622</v>
          </cell>
          <cell r="L19557">
            <v>13866</v>
          </cell>
          <cell r="M19557" t="str">
            <v>F</v>
          </cell>
          <cell r="N19557">
            <v>3</v>
          </cell>
        </row>
        <row r="19558">
          <cell r="G19558" t="str">
            <v>GR-001705</v>
          </cell>
        </row>
        <row r="19558">
          <cell r="I19558" t="str">
            <v>F</v>
          </cell>
          <cell r="J19558">
            <v>2060.21</v>
          </cell>
          <cell r="K19558">
            <v>2183.82</v>
          </cell>
          <cell r="L19558">
            <v>2183.82</v>
          </cell>
          <cell r="M19558" t="str">
            <v>T</v>
          </cell>
          <cell r="N19558">
            <v>1</v>
          </cell>
        </row>
        <row r="19559">
          <cell r="G19559" t="str">
            <v>GR-001704</v>
          </cell>
        </row>
        <row r="19559">
          <cell r="I19559" t="str">
            <v>F</v>
          </cell>
          <cell r="J19559">
            <v>230</v>
          </cell>
          <cell r="K19559">
            <v>243.8</v>
          </cell>
          <cell r="L19559">
            <v>243.8</v>
          </cell>
          <cell r="M19559" t="str">
            <v>F</v>
          </cell>
          <cell r="N19559">
            <v>1</v>
          </cell>
        </row>
        <row r="19560">
          <cell r="G19560" t="str">
            <v>GR-001705</v>
          </cell>
        </row>
        <row r="19560">
          <cell r="I19560" t="str">
            <v>F</v>
          </cell>
          <cell r="J19560">
            <v>1902.87</v>
          </cell>
          <cell r="K19560">
            <v>2017.04</v>
          </cell>
          <cell r="L19560">
            <v>2017.04</v>
          </cell>
          <cell r="M19560" t="str">
            <v>T</v>
          </cell>
          <cell r="N19560">
            <v>1</v>
          </cell>
        </row>
        <row r="19561">
          <cell r="G19561" t="str">
            <v>GR-001692</v>
          </cell>
        </row>
        <row r="19561">
          <cell r="I19561" t="str">
            <v>F</v>
          </cell>
          <cell r="J19561">
            <v>62.95</v>
          </cell>
          <cell r="K19561">
            <v>66.73</v>
          </cell>
          <cell r="L19561">
            <v>66.73</v>
          </cell>
          <cell r="M19561" t="str">
            <v>T</v>
          </cell>
          <cell r="N19561">
            <v>1</v>
          </cell>
        </row>
        <row r="19562">
          <cell r="I19562" t="str">
            <v>T</v>
          </cell>
          <cell r="J19562">
            <v>0</v>
          </cell>
          <cell r="K19562">
            <v>0</v>
          </cell>
          <cell r="L19562">
            <v>0</v>
          </cell>
          <cell r="M19562" t="str">
            <v>F</v>
          </cell>
          <cell r="N19562">
            <v>1</v>
          </cell>
        </row>
        <row r="19563">
          <cell r="G19563" t="str">
            <v>GR-001708</v>
          </cell>
        </row>
        <row r="19563">
          <cell r="I19563" t="str">
            <v>F</v>
          </cell>
          <cell r="J19563">
            <v>518.69</v>
          </cell>
          <cell r="K19563">
            <v>549.81</v>
          </cell>
          <cell r="L19563">
            <v>549.81</v>
          </cell>
          <cell r="M19563" t="str">
            <v>T</v>
          </cell>
          <cell r="N19563">
            <v>1</v>
          </cell>
        </row>
        <row r="19564">
          <cell r="F19564" t="str">
            <v>DIRECT TO PINTAR</v>
          </cell>
          <cell r="G19564" t="str">
            <v>GR-001744</v>
          </cell>
        </row>
        <row r="19564">
          <cell r="I19564" t="str">
            <v>F</v>
          </cell>
          <cell r="J19564">
            <v>1079.5</v>
          </cell>
          <cell r="K19564">
            <v>1079.5</v>
          </cell>
          <cell r="L19564">
            <v>3238.5</v>
          </cell>
          <cell r="M19564" t="str">
            <v>F</v>
          </cell>
          <cell r="N19564">
            <v>3</v>
          </cell>
        </row>
        <row r="19565">
          <cell r="G19565" t="str">
            <v>GR-001864, GR-001865, GR-001780, GR-001857</v>
          </cell>
        </row>
        <row r="19565">
          <cell r="I19565" t="str">
            <v>F</v>
          </cell>
          <cell r="J19565">
            <v>43190.35</v>
          </cell>
          <cell r="K19565">
            <v>43190.35</v>
          </cell>
          <cell r="L19565">
            <v>129571.05</v>
          </cell>
          <cell r="M19565" t="str">
            <v>F</v>
          </cell>
          <cell r="N19565">
            <v>3</v>
          </cell>
        </row>
        <row r="19566">
          <cell r="G19566" t="str">
            <v>GR-001692</v>
          </cell>
        </row>
        <row r="19566">
          <cell r="I19566" t="str">
            <v>F</v>
          </cell>
          <cell r="J19566">
            <v>2038.34</v>
          </cell>
          <cell r="K19566">
            <v>2160.64</v>
          </cell>
          <cell r="L19566">
            <v>2160.64</v>
          </cell>
          <cell r="M19566" t="str">
            <v>T</v>
          </cell>
          <cell r="N19566">
            <v>1</v>
          </cell>
        </row>
        <row r="19567">
          <cell r="G19567" t="str">
            <v>GR-001770</v>
          </cell>
        </row>
        <row r="19567">
          <cell r="I19567" t="str">
            <v>F</v>
          </cell>
          <cell r="J19567">
            <v>3538.4</v>
          </cell>
          <cell r="K19567">
            <v>3538.4</v>
          </cell>
          <cell r="L19567">
            <v>10615.2</v>
          </cell>
          <cell r="M19567" t="str">
            <v>F</v>
          </cell>
          <cell r="N19567">
            <v>3</v>
          </cell>
        </row>
        <row r="19568">
          <cell r="G19568" t="str">
            <v>GR-001769, GR-001743</v>
          </cell>
        </row>
        <row r="19568">
          <cell r="I19568" t="str">
            <v>F</v>
          </cell>
          <cell r="J19568">
            <v>20119.4</v>
          </cell>
          <cell r="K19568">
            <v>20119.4</v>
          </cell>
          <cell r="L19568">
            <v>60358.2</v>
          </cell>
          <cell r="M19568" t="str">
            <v>F</v>
          </cell>
          <cell r="N19568">
            <v>3</v>
          </cell>
        </row>
        <row r="19569">
          <cell r="G19569" t="str">
            <v>GR-001693</v>
          </cell>
        </row>
        <row r="19569">
          <cell r="I19569" t="str">
            <v>F</v>
          </cell>
          <cell r="J19569">
            <v>200.57</v>
          </cell>
          <cell r="K19569">
            <v>212.6</v>
          </cell>
          <cell r="L19569">
            <v>212.6</v>
          </cell>
          <cell r="M19569" t="str">
            <v>T</v>
          </cell>
          <cell r="N19569">
            <v>1</v>
          </cell>
        </row>
        <row r="19570">
          <cell r="G19570" t="str">
            <v>GR-001693</v>
          </cell>
        </row>
        <row r="19570">
          <cell r="I19570" t="str">
            <v>F</v>
          </cell>
          <cell r="J19570">
            <v>37.09</v>
          </cell>
          <cell r="K19570">
            <v>39.32</v>
          </cell>
          <cell r="L19570">
            <v>39.32</v>
          </cell>
          <cell r="M19570" t="str">
            <v>T</v>
          </cell>
          <cell r="N19570">
            <v>1</v>
          </cell>
        </row>
        <row r="19571">
          <cell r="G19571" t="str">
            <v>GR-001692</v>
          </cell>
        </row>
        <row r="19571">
          <cell r="I19571" t="str">
            <v>F</v>
          </cell>
          <cell r="J19571">
            <v>327.09</v>
          </cell>
          <cell r="K19571">
            <v>346.72</v>
          </cell>
          <cell r="L19571">
            <v>346.72</v>
          </cell>
          <cell r="M19571" t="str">
            <v>T</v>
          </cell>
          <cell r="N19571">
            <v>1</v>
          </cell>
        </row>
        <row r="19572">
          <cell r="G19572" t="str">
            <v>GR-001692</v>
          </cell>
        </row>
        <row r="19572">
          <cell r="I19572" t="str">
            <v>F</v>
          </cell>
          <cell r="J19572">
            <v>1360.75</v>
          </cell>
          <cell r="K19572">
            <v>1442.4</v>
          </cell>
          <cell r="L19572">
            <v>1442.4</v>
          </cell>
          <cell r="M19572" t="str">
            <v>T</v>
          </cell>
          <cell r="N19572">
            <v>1</v>
          </cell>
        </row>
        <row r="19573">
          <cell r="G19573" t="str">
            <v>GR-001692</v>
          </cell>
        </row>
        <row r="19573">
          <cell r="I19573" t="str">
            <v>F</v>
          </cell>
          <cell r="J19573">
            <v>194.23</v>
          </cell>
          <cell r="K19573">
            <v>205.88</v>
          </cell>
          <cell r="L19573">
            <v>205.88</v>
          </cell>
          <cell r="M19573" t="str">
            <v>T</v>
          </cell>
          <cell r="N19573">
            <v>1</v>
          </cell>
        </row>
        <row r="19574">
          <cell r="G19574" t="str">
            <v>GR-001685</v>
          </cell>
        </row>
        <row r="19574">
          <cell r="I19574" t="str">
            <v>F</v>
          </cell>
          <cell r="J19574">
            <v>729.62</v>
          </cell>
          <cell r="K19574">
            <v>773.4</v>
          </cell>
          <cell r="L19574">
            <v>773.4</v>
          </cell>
          <cell r="M19574" t="str">
            <v>T</v>
          </cell>
          <cell r="N19574">
            <v>1</v>
          </cell>
        </row>
        <row r="19575">
          <cell r="G19575" t="str">
            <v>GR-001682</v>
          </cell>
        </row>
        <row r="19575">
          <cell r="I19575" t="str">
            <v>F</v>
          </cell>
          <cell r="J19575">
            <v>51.86</v>
          </cell>
          <cell r="K19575">
            <v>54.97</v>
          </cell>
          <cell r="L19575">
            <v>54.97</v>
          </cell>
          <cell r="M19575" t="str">
            <v>T</v>
          </cell>
          <cell r="N19575">
            <v>1</v>
          </cell>
        </row>
        <row r="19576">
          <cell r="G19576" t="str">
            <v>GR-001699</v>
          </cell>
        </row>
        <row r="19576">
          <cell r="I19576" t="str">
            <v>F</v>
          </cell>
          <cell r="J19576">
            <v>270</v>
          </cell>
          <cell r="K19576">
            <v>286.2</v>
          </cell>
          <cell r="L19576">
            <v>286.2</v>
          </cell>
          <cell r="M19576" t="str">
            <v>F</v>
          </cell>
          <cell r="N19576">
            <v>1</v>
          </cell>
        </row>
        <row r="19577">
          <cell r="G19577" t="str">
            <v>GR-001683</v>
          </cell>
        </row>
        <row r="19577">
          <cell r="I19577" t="str">
            <v>F</v>
          </cell>
          <cell r="J19577">
            <v>3848.16</v>
          </cell>
          <cell r="K19577">
            <v>4079.05</v>
          </cell>
          <cell r="L19577">
            <v>4079.05</v>
          </cell>
          <cell r="M19577" t="str">
            <v>T</v>
          </cell>
          <cell r="N19577">
            <v>1</v>
          </cell>
        </row>
        <row r="19578">
          <cell r="G19578" t="str">
            <v>GR-001693</v>
          </cell>
        </row>
        <row r="19578">
          <cell r="I19578" t="str">
            <v>F</v>
          </cell>
          <cell r="J19578">
            <v>11864.83</v>
          </cell>
          <cell r="K19578">
            <v>12576.72</v>
          </cell>
          <cell r="L19578">
            <v>12576.72</v>
          </cell>
          <cell r="M19578" t="str">
            <v>T</v>
          </cell>
          <cell r="N19578">
            <v>1</v>
          </cell>
        </row>
        <row r="19579">
          <cell r="G19579" t="str">
            <v>GR-001679</v>
          </cell>
        </row>
        <row r="19579">
          <cell r="I19579" t="str">
            <v>F</v>
          </cell>
          <cell r="J19579">
            <v>1089.81</v>
          </cell>
          <cell r="K19579">
            <v>1155.2</v>
          </cell>
          <cell r="L19579">
            <v>1155.2</v>
          </cell>
          <cell r="M19579" t="str">
            <v>T</v>
          </cell>
          <cell r="N19579">
            <v>1</v>
          </cell>
        </row>
        <row r="19580">
          <cell r="G19580" t="str">
            <v>GR-001781</v>
          </cell>
        </row>
        <row r="19580">
          <cell r="I19580" t="str">
            <v>F</v>
          </cell>
          <cell r="J19580">
            <v>3736.8</v>
          </cell>
          <cell r="K19580">
            <v>3736.8</v>
          </cell>
          <cell r="L19580">
            <v>11210.4</v>
          </cell>
          <cell r="M19580" t="str">
            <v>F</v>
          </cell>
          <cell r="N19580">
            <v>3</v>
          </cell>
        </row>
        <row r="19581">
          <cell r="G19581" t="str">
            <v>GR-001678</v>
          </cell>
        </row>
        <row r="19581">
          <cell r="I19581" t="str">
            <v>F</v>
          </cell>
          <cell r="J19581">
            <v>660.38</v>
          </cell>
          <cell r="K19581">
            <v>700</v>
          </cell>
          <cell r="L19581">
            <v>700</v>
          </cell>
          <cell r="M19581" t="str">
            <v>T</v>
          </cell>
          <cell r="N19581">
            <v>1</v>
          </cell>
        </row>
        <row r="19582">
          <cell r="G19582" t="str">
            <v>GR-001680</v>
          </cell>
        </row>
        <row r="19582">
          <cell r="I19582" t="str">
            <v>F</v>
          </cell>
          <cell r="J19582">
            <v>483.01</v>
          </cell>
          <cell r="K19582">
            <v>511.99</v>
          </cell>
          <cell r="L19582">
            <v>511.99</v>
          </cell>
          <cell r="M19582" t="str">
            <v>T</v>
          </cell>
          <cell r="N19582">
            <v>1</v>
          </cell>
        </row>
        <row r="19583">
          <cell r="I19583" t="str">
            <v>T</v>
          </cell>
          <cell r="J19583">
            <v>0</v>
          </cell>
          <cell r="K19583">
            <v>0</v>
          </cell>
          <cell r="L19583">
            <v>0</v>
          </cell>
          <cell r="M19583" t="str">
            <v>F</v>
          </cell>
          <cell r="N19583">
            <v>3</v>
          </cell>
        </row>
        <row r="19584">
          <cell r="G19584" t="str">
            <v>GR-001680</v>
          </cell>
        </row>
        <row r="19584">
          <cell r="I19584" t="str">
            <v>F</v>
          </cell>
          <cell r="J19584">
            <v>913.58</v>
          </cell>
          <cell r="K19584">
            <v>968.39</v>
          </cell>
          <cell r="L19584">
            <v>968.39</v>
          </cell>
          <cell r="M19584" t="str">
            <v>T</v>
          </cell>
          <cell r="N19584">
            <v>1</v>
          </cell>
        </row>
        <row r="19585">
          <cell r="I19585" t="str">
            <v>T</v>
          </cell>
          <cell r="J19585">
            <v>0</v>
          </cell>
          <cell r="K19585">
            <v>0</v>
          </cell>
          <cell r="L19585">
            <v>0</v>
          </cell>
          <cell r="M19585" t="str">
            <v>F</v>
          </cell>
          <cell r="N19585">
            <v>3</v>
          </cell>
        </row>
        <row r="19586">
          <cell r="F19586" t="str">
            <v>FORECAST ORDER 2ND HALF 2016</v>
          </cell>
          <cell r="G19586" t="str">
            <v>GR-2017/06-0035, GR-2017/08-0084, GR-001917, GR-2017/08-0065, GR-2017/06-0023, GR-002137, GR-2017/07-0057, GR-002123, GR-2017/03-0003, GR-2017/08-0035, GR-002124, GR-002122, GR-2017/05-0082, GR-002037, GR-002136, GR-2017/10-0029, GR-2017/07-0070, GR-2017/08-0034, GR-2017/07-0069, GR-2017/08-0085, SPO-2018/08-0053, SPO-2018/07-0006, PO-2017/11-0015-SHIP, SPO-2018/11-0024, SPO-2018/01-0087</v>
          </cell>
        </row>
        <row r="19586">
          <cell r="I19586" t="str">
            <v>F</v>
          </cell>
          <cell r="J19586">
            <v>378752.91</v>
          </cell>
          <cell r="K19586">
            <v>378752.91</v>
          </cell>
          <cell r="L19586">
            <v>1136258.73</v>
          </cell>
          <cell r="M19586" t="str">
            <v>F</v>
          </cell>
          <cell r="N19586">
            <v>3</v>
          </cell>
        </row>
        <row r="19587">
          <cell r="I19587" t="str">
            <v>T</v>
          </cell>
          <cell r="J19587">
            <v>0</v>
          </cell>
          <cell r="K19587">
            <v>0</v>
          </cell>
          <cell r="L19587">
            <v>0</v>
          </cell>
          <cell r="M19587" t="str">
            <v>F</v>
          </cell>
          <cell r="N19587">
            <v>3</v>
          </cell>
        </row>
        <row r="19588">
          <cell r="G19588" t="str">
            <v>GR-001681</v>
          </cell>
        </row>
        <row r="19588">
          <cell r="I19588" t="str">
            <v>F</v>
          </cell>
          <cell r="J19588">
            <v>95.75</v>
          </cell>
          <cell r="K19588">
            <v>101.5</v>
          </cell>
          <cell r="L19588">
            <v>101.5</v>
          </cell>
          <cell r="M19588" t="str">
            <v>T</v>
          </cell>
          <cell r="N19588">
            <v>1</v>
          </cell>
        </row>
        <row r="19589">
          <cell r="G19589" t="str">
            <v>GR-001701</v>
          </cell>
        </row>
        <row r="19589">
          <cell r="I19589" t="str">
            <v>F</v>
          </cell>
          <cell r="J19589">
            <v>1024.3</v>
          </cell>
          <cell r="K19589">
            <v>1085.76</v>
          </cell>
          <cell r="L19589">
            <v>1085.76</v>
          </cell>
          <cell r="M19589" t="str">
            <v>T</v>
          </cell>
          <cell r="N19589">
            <v>1</v>
          </cell>
        </row>
        <row r="19590">
          <cell r="G19590" t="str">
            <v>GR-001692</v>
          </cell>
        </row>
        <row r="19590">
          <cell r="I19590" t="str">
            <v>F</v>
          </cell>
          <cell r="J19590">
            <v>13582.04</v>
          </cell>
          <cell r="K19590">
            <v>14396.96</v>
          </cell>
          <cell r="L19590">
            <v>14396.96</v>
          </cell>
          <cell r="M19590" t="str">
            <v>T</v>
          </cell>
          <cell r="N19590">
            <v>1</v>
          </cell>
        </row>
        <row r="19591">
          <cell r="G19591" t="str">
            <v>GR-001676</v>
          </cell>
        </row>
        <row r="19591">
          <cell r="I19591" t="str">
            <v>F</v>
          </cell>
          <cell r="J19591">
            <v>83.94</v>
          </cell>
          <cell r="K19591">
            <v>88.98</v>
          </cell>
          <cell r="L19591">
            <v>88.98</v>
          </cell>
          <cell r="M19591" t="str">
            <v>T</v>
          </cell>
          <cell r="N19591">
            <v>1</v>
          </cell>
        </row>
        <row r="19592">
          <cell r="G19592" t="str">
            <v>GR-002023</v>
          </cell>
        </row>
        <row r="19592">
          <cell r="I19592" t="str">
            <v>F</v>
          </cell>
          <cell r="J19592">
            <v>13552</v>
          </cell>
          <cell r="K19592">
            <v>13552</v>
          </cell>
          <cell r="L19592">
            <v>40656</v>
          </cell>
          <cell r="M19592" t="str">
            <v>F</v>
          </cell>
          <cell r="N19592">
            <v>3</v>
          </cell>
        </row>
        <row r="19593">
          <cell r="I19593" t="str">
            <v>T</v>
          </cell>
          <cell r="J19593">
            <v>0</v>
          </cell>
          <cell r="K19593">
            <v>0</v>
          </cell>
          <cell r="L19593">
            <v>0</v>
          </cell>
          <cell r="M19593" t="str">
            <v>F</v>
          </cell>
          <cell r="N19593">
            <v>3</v>
          </cell>
        </row>
        <row r="19594">
          <cell r="G19594" t="str">
            <v>GR-001676</v>
          </cell>
        </row>
        <row r="19594">
          <cell r="I19594" t="str">
            <v>F</v>
          </cell>
          <cell r="J19594">
            <v>277.16</v>
          </cell>
          <cell r="K19594">
            <v>293.79</v>
          </cell>
          <cell r="L19594">
            <v>293.79</v>
          </cell>
          <cell r="M19594" t="str">
            <v>T</v>
          </cell>
          <cell r="N19594">
            <v>1</v>
          </cell>
        </row>
        <row r="19595">
          <cell r="G19595" t="str">
            <v>GR-001661</v>
          </cell>
        </row>
        <row r="19595">
          <cell r="I19595" t="str">
            <v>F</v>
          </cell>
          <cell r="J19595">
            <v>5243.48</v>
          </cell>
          <cell r="K19595">
            <v>5558.09</v>
          </cell>
          <cell r="L19595">
            <v>5558.09</v>
          </cell>
          <cell r="M19595" t="str">
            <v>T</v>
          </cell>
          <cell r="N19595">
            <v>1</v>
          </cell>
        </row>
        <row r="19596">
          <cell r="G19596" t="str">
            <v>GR-001942, GR-001771</v>
          </cell>
        </row>
        <row r="19596">
          <cell r="I19596" t="str">
            <v>F</v>
          </cell>
          <cell r="J19596">
            <v>3006.93</v>
          </cell>
          <cell r="K19596">
            <v>3006.93</v>
          </cell>
          <cell r="L19596">
            <v>9020.79</v>
          </cell>
          <cell r="M19596" t="str">
            <v>F</v>
          </cell>
          <cell r="N19596">
            <v>3</v>
          </cell>
        </row>
        <row r="19597">
          <cell r="G19597" t="str">
            <v>GR-001677</v>
          </cell>
        </row>
        <row r="19597">
          <cell r="I19597" t="str">
            <v>F</v>
          </cell>
          <cell r="J19597">
            <v>666.31</v>
          </cell>
          <cell r="K19597">
            <v>706.29</v>
          </cell>
          <cell r="L19597">
            <v>706.29</v>
          </cell>
          <cell r="M19597" t="str">
            <v>T</v>
          </cell>
          <cell r="N19597">
            <v>1</v>
          </cell>
        </row>
        <row r="19598">
          <cell r="G19598" t="str">
            <v>GR-001660</v>
          </cell>
        </row>
        <row r="19598">
          <cell r="I19598" t="str">
            <v>F</v>
          </cell>
          <cell r="J19598">
            <v>1716.08</v>
          </cell>
          <cell r="K19598">
            <v>1819.04</v>
          </cell>
          <cell r="L19598">
            <v>1819.04</v>
          </cell>
          <cell r="M19598" t="str">
            <v>T</v>
          </cell>
          <cell r="N19598">
            <v>1</v>
          </cell>
        </row>
        <row r="19599">
          <cell r="G19599" t="str">
            <v>GR-001654</v>
          </cell>
        </row>
        <row r="19599">
          <cell r="I19599" t="str">
            <v>F</v>
          </cell>
          <cell r="J19599">
            <v>4329.53</v>
          </cell>
          <cell r="K19599">
            <v>4589.3</v>
          </cell>
          <cell r="L19599">
            <v>4589.3</v>
          </cell>
          <cell r="M19599" t="str">
            <v>T</v>
          </cell>
          <cell r="N19599">
            <v>1</v>
          </cell>
        </row>
        <row r="19600">
          <cell r="G19600" t="str">
            <v>GR-001658</v>
          </cell>
        </row>
        <row r="19600">
          <cell r="I19600" t="str">
            <v>F</v>
          </cell>
          <cell r="J19600">
            <v>58.87</v>
          </cell>
          <cell r="K19600">
            <v>62.4</v>
          </cell>
          <cell r="L19600">
            <v>62.4</v>
          </cell>
          <cell r="M19600" t="str">
            <v>T</v>
          </cell>
          <cell r="N19600">
            <v>1</v>
          </cell>
        </row>
        <row r="19601">
          <cell r="G19601" t="str">
            <v>GR-001653</v>
          </cell>
        </row>
        <row r="19601">
          <cell r="I19601" t="str">
            <v>F</v>
          </cell>
          <cell r="J19601">
            <v>615.3</v>
          </cell>
          <cell r="K19601">
            <v>652.22</v>
          </cell>
          <cell r="L19601">
            <v>652.22</v>
          </cell>
          <cell r="M19601" t="str">
            <v>T</v>
          </cell>
          <cell r="N19601">
            <v>1</v>
          </cell>
        </row>
        <row r="19602">
          <cell r="G19602" t="str">
            <v>GR-001657</v>
          </cell>
        </row>
        <row r="19602">
          <cell r="I19602" t="str">
            <v>F</v>
          </cell>
          <cell r="J19602">
            <v>465.26</v>
          </cell>
          <cell r="K19602">
            <v>493.18</v>
          </cell>
          <cell r="L19602">
            <v>493.18</v>
          </cell>
          <cell r="M19602" t="str">
            <v>T</v>
          </cell>
          <cell r="N19602">
            <v>1</v>
          </cell>
        </row>
        <row r="19603">
          <cell r="G19603" t="str">
            <v>GR-001659</v>
          </cell>
        </row>
        <row r="19603">
          <cell r="I19603" t="str">
            <v>F</v>
          </cell>
          <cell r="J19603">
            <v>444.03</v>
          </cell>
          <cell r="K19603">
            <v>470.67</v>
          </cell>
          <cell r="L19603">
            <v>470.67</v>
          </cell>
          <cell r="M19603" t="str">
            <v>T</v>
          </cell>
          <cell r="N19603">
            <v>1</v>
          </cell>
        </row>
        <row r="19604">
          <cell r="G19604" t="str">
            <v>GR-001655</v>
          </cell>
        </row>
        <row r="19604">
          <cell r="I19604" t="str">
            <v>F</v>
          </cell>
          <cell r="J19604">
            <v>240.57</v>
          </cell>
          <cell r="K19604">
            <v>255</v>
          </cell>
          <cell r="L19604">
            <v>255</v>
          </cell>
          <cell r="M19604" t="str">
            <v>T</v>
          </cell>
          <cell r="N19604">
            <v>1</v>
          </cell>
        </row>
        <row r="19605">
          <cell r="I19605" t="str">
            <v>T</v>
          </cell>
          <cell r="J19605">
            <v>316.27</v>
          </cell>
          <cell r="K19605">
            <v>335.25</v>
          </cell>
          <cell r="L19605">
            <v>335.25</v>
          </cell>
          <cell r="M19605" t="str">
            <v>T</v>
          </cell>
          <cell r="N19605">
            <v>1</v>
          </cell>
        </row>
        <row r="19606">
          <cell r="G19606" t="str">
            <v>GR-001656</v>
          </cell>
        </row>
        <row r="19606">
          <cell r="I19606" t="str">
            <v>F</v>
          </cell>
          <cell r="J19606">
            <v>2158.7</v>
          </cell>
          <cell r="K19606">
            <v>2288.22</v>
          </cell>
          <cell r="L19606">
            <v>2288.22</v>
          </cell>
          <cell r="M19606" t="str">
            <v>T</v>
          </cell>
          <cell r="N19606">
            <v>1</v>
          </cell>
        </row>
        <row r="19607">
          <cell r="G19607" t="str">
            <v>GR-001917</v>
          </cell>
        </row>
        <row r="19607">
          <cell r="I19607" t="str">
            <v>F</v>
          </cell>
          <cell r="J19607">
            <v>5923.12</v>
          </cell>
          <cell r="K19607">
            <v>5923.12</v>
          </cell>
          <cell r="L19607">
            <v>17769.36</v>
          </cell>
          <cell r="M19607" t="str">
            <v>F</v>
          </cell>
          <cell r="N19607">
            <v>3</v>
          </cell>
        </row>
        <row r="19608">
          <cell r="I19608" t="str">
            <v>T</v>
          </cell>
          <cell r="J19608">
            <v>0</v>
          </cell>
          <cell r="K19608">
            <v>0</v>
          </cell>
          <cell r="L19608">
            <v>0</v>
          </cell>
          <cell r="M19608" t="str">
            <v>F</v>
          </cell>
          <cell r="N19608">
            <v>3</v>
          </cell>
        </row>
        <row r="19609">
          <cell r="G19609" t="str">
            <v>GR-001676</v>
          </cell>
        </row>
        <row r="19609">
          <cell r="I19609" t="str">
            <v>F</v>
          </cell>
          <cell r="J19609">
            <v>2435.09</v>
          </cell>
          <cell r="K19609">
            <v>2581.2</v>
          </cell>
          <cell r="L19609">
            <v>2581.2</v>
          </cell>
          <cell r="M19609" t="str">
            <v>T</v>
          </cell>
          <cell r="N19609">
            <v>1</v>
          </cell>
        </row>
        <row r="19610">
          <cell r="F19610" t="str">
            <v>NEW MODEL</v>
          </cell>
        </row>
        <row r="19610">
          <cell r="I19610" t="str">
            <v>T</v>
          </cell>
          <cell r="J19610">
            <v>0</v>
          </cell>
          <cell r="K19610">
            <v>0</v>
          </cell>
          <cell r="L19610">
            <v>0</v>
          </cell>
          <cell r="M19610" t="str">
            <v>F</v>
          </cell>
          <cell r="N19610">
            <v>3</v>
          </cell>
        </row>
        <row r="19611">
          <cell r="G19611" t="str">
            <v>GR-001659</v>
          </cell>
        </row>
        <row r="19611">
          <cell r="I19611" t="str">
            <v>F</v>
          </cell>
          <cell r="J19611">
            <v>2925.75</v>
          </cell>
          <cell r="K19611">
            <v>3101.3</v>
          </cell>
          <cell r="L19611">
            <v>3101.3</v>
          </cell>
          <cell r="M19611" t="str">
            <v>T</v>
          </cell>
          <cell r="N19611">
            <v>1</v>
          </cell>
        </row>
        <row r="19612">
          <cell r="G19612" t="str">
            <v>GR-001779</v>
          </cell>
        </row>
        <row r="19612">
          <cell r="I19612" t="str">
            <v>F</v>
          </cell>
          <cell r="J19612">
            <v>172.5</v>
          </cell>
          <cell r="K19612">
            <v>172.5</v>
          </cell>
          <cell r="L19612">
            <v>517.5</v>
          </cell>
          <cell r="M19612" t="str">
            <v>F</v>
          </cell>
          <cell r="N19612">
            <v>3</v>
          </cell>
        </row>
        <row r="19613">
          <cell r="G19613" t="str">
            <v>GR-001773, GR-001733, GR-001772, GR-001808</v>
          </cell>
        </row>
        <row r="19613">
          <cell r="I19613" t="str">
            <v>F</v>
          </cell>
          <cell r="J19613">
            <v>5924.1</v>
          </cell>
          <cell r="K19613">
            <v>6279.55</v>
          </cell>
          <cell r="L19613">
            <v>6279.55</v>
          </cell>
          <cell r="M19613" t="str">
            <v>F</v>
          </cell>
          <cell r="N19613">
            <v>1</v>
          </cell>
        </row>
        <row r="19614">
          <cell r="G19614" t="str">
            <v>GR-001698</v>
          </cell>
        </row>
        <row r="19614">
          <cell r="I19614" t="str">
            <v>F</v>
          </cell>
          <cell r="J19614">
            <v>9224</v>
          </cell>
          <cell r="K19614">
            <v>9777.44</v>
          </cell>
          <cell r="L19614">
            <v>9777.44</v>
          </cell>
          <cell r="M19614" t="str">
            <v>F</v>
          </cell>
          <cell r="N19614">
            <v>1</v>
          </cell>
        </row>
        <row r="19615">
          <cell r="I19615" t="str">
            <v>T</v>
          </cell>
          <cell r="J19615">
            <v>0</v>
          </cell>
          <cell r="K19615">
            <v>0</v>
          </cell>
          <cell r="L19615">
            <v>0</v>
          </cell>
          <cell r="M19615" t="str">
            <v>F</v>
          </cell>
          <cell r="N19615">
            <v>3</v>
          </cell>
        </row>
        <row r="19616">
          <cell r="G19616" t="str">
            <v>GR-001770</v>
          </cell>
        </row>
        <row r="19616">
          <cell r="I19616" t="str">
            <v>F</v>
          </cell>
          <cell r="J19616">
            <v>2782.02</v>
          </cell>
          <cell r="K19616">
            <v>2782.02</v>
          </cell>
          <cell r="L19616">
            <v>8346.06</v>
          </cell>
          <cell r="M19616" t="str">
            <v>F</v>
          </cell>
          <cell r="N19616">
            <v>3</v>
          </cell>
        </row>
        <row r="19617">
          <cell r="I19617" t="str">
            <v>T</v>
          </cell>
          <cell r="J19617">
            <v>0</v>
          </cell>
          <cell r="K19617">
            <v>0</v>
          </cell>
          <cell r="L19617">
            <v>0</v>
          </cell>
          <cell r="M19617" t="str">
            <v>F</v>
          </cell>
          <cell r="N19617">
            <v>3</v>
          </cell>
        </row>
        <row r="19618">
          <cell r="G19618" t="str">
            <v>GR-001764, GR-001952</v>
          </cell>
        </row>
        <row r="19618">
          <cell r="I19618" t="str">
            <v>F</v>
          </cell>
          <cell r="J19618">
            <v>6495.2</v>
          </cell>
          <cell r="K19618">
            <v>6495.2</v>
          </cell>
          <cell r="L19618">
            <v>19485.6</v>
          </cell>
          <cell r="M19618" t="str">
            <v>F</v>
          </cell>
          <cell r="N19618">
            <v>3</v>
          </cell>
        </row>
        <row r="19619">
          <cell r="G19619" t="str">
            <v>GR-001944</v>
          </cell>
        </row>
        <row r="19619">
          <cell r="I19619" t="str">
            <v>F</v>
          </cell>
          <cell r="J19619">
            <v>1319.08</v>
          </cell>
          <cell r="K19619">
            <v>1319.08</v>
          </cell>
          <cell r="L19619">
            <v>3957.24</v>
          </cell>
          <cell r="M19619" t="str">
            <v>F</v>
          </cell>
          <cell r="N19619">
            <v>3</v>
          </cell>
        </row>
        <row r="19620">
          <cell r="I19620" t="str">
            <v>T</v>
          </cell>
          <cell r="J19620">
            <v>0</v>
          </cell>
          <cell r="K19620">
            <v>0</v>
          </cell>
          <cell r="L19620">
            <v>0</v>
          </cell>
          <cell r="M19620" t="str">
            <v>F</v>
          </cell>
          <cell r="N19620">
            <v>3</v>
          </cell>
        </row>
        <row r="19621">
          <cell r="G19621" t="str">
            <v>GR-001703</v>
          </cell>
        </row>
        <row r="19621">
          <cell r="I19621" t="str">
            <v>F</v>
          </cell>
          <cell r="J19621">
            <v>848.49</v>
          </cell>
          <cell r="K19621">
            <v>899.4</v>
          </cell>
          <cell r="L19621">
            <v>899.4</v>
          </cell>
          <cell r="M19621" t="str">
            <v>T</v>
          </cell>
          <cell r="N19621">
            <v>1</v>
          </cell>
        </row>
        <row r="19622">
          <cell r="G19622" t="str">
            <v>GR-001649</v>
          </cell>
        </row>
        <row r="19622">
          <cell r="I19622" t="str">
            <v>F</v>
          </cell>
          <cell r="J19622">
            <v>176.6</v>
          </cell>
          <cell r="K19622">
            <v>187.2</v>
          </cell>
          <cell r="L19622">
            <v>187.2</v>
          </cell>
          <cell r="M19622" t="str">
            <v>T</v>
          </cell>
          <cell r="N19622">
            <v>1</v>
          </cell>
        </row>
        <row r="19623">
          <cell r="I19623" t="str">
            <v>T</v>
          </cell>
          <cell r="J19623">
            <v>0</v>
          </cell>
          <cell r="K19623">
            <v>0</v>
          </cell>
          <cell r="L19623">
            <v>0</v>
          </cell>
          <cell r="M19623" t="str">
            <v>F</v>
          </cell>
          <cell r="N19623">
            <v>3</v>
          </cell>
        </row>
        <row r="19624">
          <cell r="G19624" t="str">
            <v>GR-001647</v>
          </cell>
        </row>
        <row r="19624">
          <cell r="I19624" t="str">
            <v>F</v>
          </cell>
          <cell r="J19624">
            <v>442.44</v>
          </cell>
          <cell r="K19624">
            <v>468.99</v>
          </cell>
          <cell r="L19624">
            <v>468.99</v>
          </cell>
          <cell r="M19624" t="str">
            <v>T</v>
          </cell>
          <cell r="N19624">
            <v>1</v>
          </cell>
        </row>
        <row r="19625">
          <cell r="G19625" t="str">
            <v>GR-001648</v>
          </cell>
        </row>
        <row r="19625">
          <cell r="I19625" t="str">
            <v>F</v>
          </cell>
          <cell r="J19625">
            <v>1126.13</v>
          </cell>
          <cell r="K19625">
            <v>1193.7</v>
          </cell>
          <cell r="L19625">
            <v>1193.7</v>
          </cell>
          <cell r="M19625" t="str">
            <v>T</v>
          </cell>
          <cell r="N19625">
            <v>1</v>
          </cell>
        </row>
        <row r="19626">
          <cell r="G19626" t="str">
            <v>GR-001646</v>
          </cell>
        </row>
        <row r="19626">
          <cell r="I19626" t="str">
            <v>F</v>
          </cell>
          <cell r="J19626">
            <v>2449.06</v>
          </cell>
          <cell r="K19626">
            <v>2596</v>
          </cell>
          <cell r="L19626">
            <v>2596</v>
          </cell>
          <cell r="M19626" t="str">
            <v>T</v>
          </cell>
          <cell r="N19626">
            <v>1</v>
          </cell>
        </row>
        <row r="19627">
          <cell r="G19627" t="str">
            <v>GR-001644</v>
          </cell>
        </row>
        <row r="19627">
          <cell r="I19627" t="str">
            <v>F</v>
          </cell>
          <cell r="J19627">
            <v>70.7</v>
          </cell>
          <cell r="K19627">
            <v>74.94</v>
          </cell>
          <cell r="L19627">
            <v>74.94</v>
          </cell>
          <cell r="M19627" t="str">
            <v>T</v>
          </cell>
          <cell r="N19627">
            <v>1</v>
          </cell>
        </row>
        <row r="19628">
          <cell r="G19628" t="str">
            <v>GR-001918, GR-001858, GR-001934, GR-001754, GR-001738, GR-001735, GR-001948, GR-001686</v>
          </cell>
        </row>
        <row r="19628">
          <cell r="I19628" t="str">
            <v>F</v>
          </cell>
          <cell r="J19628">
            <v>91411.68</v>
          </cell>
          <cell r="K19628">
            <v>91411.68</v>
          </cell>
          <cell r="L19628">
            <v>274235.04</v>
          </cell>
          <cell r="M19628" t="str">
            <v>F</v>
          </cell>
          <cell r="N19628">
            <v>3</v>
          </cell>
        </row>
        <row r="19629">
          <cell r="G19629" t="str">
            <v>GR-001943</v>
          </cell>
        </row>
        <row r="19629">
          <cell r="I19629" t="str">
            <v>F</v>
          </cell>
          <cell r="J19629">
            <v>1360.54</v>
          </cell>
          <cell r="K19629">
            <v>1360.54</v>
          </cell>
          <cell r="L19629">
            <v>4081.62</v>
          </cell>
          <cell r="M19629" t="str">
            <v>F</v>
          </cell>
          <cell r="N19629">
            <v>3</v>
          </cell>
        </row>
        <row r="19630">
          <cell r="I19630" t="str">
            <v>T</v>
          </cell>
          <cell r="J19630">
            <v>0</v>
          </cell>
          <cell r="K19630">
            <v>0</v>
          </cell>
          <cell r="L19630">
            <v>0</v>
          </cell>
          <cell r="M19630" t="str">
            <v>F</v>
          </cell>
          <cell r="N19630">
            <v>3</v>
          </cell>
        </row>
        <row r="19631">
          <cell r="G19631" t="str">
            <v>GR-001644</v>
          </cell>
        </row>
        <row r="19631">
          <cell r="I19631" t="str">
            <v>F</v>
          </cell>
          <cell r="J19631">
            <v>50.08</v>
          </cell>
          <cell r="K19631">
            <v>53.08</v>
          </cell>
          <cell r="L19631">
            <v>53.08</v>
          </cell>
          <cell r="M19631" t="str">
            <v>T</v>
          </cell>
          <cell r="N19631">
            <v>1</v>
          </cell>
        </row>
        <row r="19632">
          <cell r="G19632" t="str">
            <v>GR-001638</v>
          </cell>
        </row>
        <row r="19632">
          <cell r="I19632" t="str">
            <v>F</v>
          </cell>
          <cell r="J19632">
            <v>6281.89</v>
          </cell>
          <cell r="K19632">
            <v>6658.8</v>
          </cell>
          <cell r="L19632">
            <v>6658.8</v>
          </cell>
          <cell r="M19632" t="str">
            <v>T</v>
          </cell>
          <cell r="N19632">
            <v>1</v>
          </cell>
        </row>
        <row r="19633">
          <cell r="I19633" t="str">
            <v>T</v>
          </cell>
          <cell r="J19633">
            <v>0</v>
          </cell>
          <cell r="K19633">
            <v>0</v>
          </cell>
          <cell r="L19633">
            <v>0</v>
          </cell>
          <cell r="M19633" t="str">
            <v>F</v>
          </cell>
          <cell r="N19633">
            <v>3</v>
          </cell>
        </row>
        <row r="19634">
          <cell r="I19634" t="str">
            <v>T</v>
          </cell>
          <cell r="J19634">
            <v>0</v>
          </cell>
          <cell r="K19634">
            <v>0</v>
          </cell>
          <cell r="L19634">
            <v>0</v>
          </cell>
          <cell r="M19634" t="str">
            <v>F</v>
          </cell>
          <cell r="N19634">
            <v>3</v>
          </cell>
        </row>
        <row r="19635">
          <cell r="G19635" t="str">
            <v>GR-001645</v>
          </cell>
        </row>
        <row r="19635">
          <cell r="I19635" t="str">
            <v>F</v>
          </cell>
          <cell r="J19635">
            <v>18.28</v>
          </cell>
          <cell r="K19635">
            <v>19.38</v>
          </cell>
          <cell r="L19635">
            <v>19.38</v>
          </cell>
          <cell r="M19635" t="str">
            <v>T</v>
          </cell>
          <cell r="N19635">
            <v>1</v>
          </cell>
        </row>
        <row r="19636">
          <cell r="G19636" t="str">
            <v>GR-001645</v>
          </cell>
        </row>
        <row r="19636">
          <cell r="I19636" t="str">
            <v>F</v>
          </cell>
          <cell r="J19636">
            <v>27.45</v>
          </cell>
          <cell r="K19636">
            <v>29.1</v>
          </cell>
          <cell r="L19636">
            <v>29.1</v>
          </cell>
          <cell r="M19636" t="str">
            <v>T</v>
          </cell>
          <cell r="N19636">
            <v>1</v>
          </cell>
        </row>
        <row r="19637">
          <cell r="G19637" t="str">
            <v>GR-001645</v>
          </cell>
        </row>
        <row r="19637">
          <cell r="I19637" t="str">
            <v>F</v>
          </cell>
          <cell r="J19637">
            <v>7495.15</v>
          </cell>
          <cell r="K19637">
            <v>7944.86</v>
          </cell>
          <cell r="L19637">
            <v>7944.86</v>
          </cell>
          <cell r="M19637" t="str">
            <v>T</v>
          </cell>
          <cell r="N19637">
            <v>1</v>
          </cell>
        </row>
        <row r="19638">
          <cell r="G19638" t="str">
            <v>GR-001637</v>
          </cell>
        </row>
        <row r="19638">
          <cell r="I19638" t="str">
            <v>F</v>
          </cell>
          <cell r="J19638">
            <v>12731.48</v>
          </cell>
          <cell r="K19638">
            <v>13495.37</v>
          </cell>
          <cell r="L19638">
            <v>13495.37</v>
          </cell>
          <cell r="M19638" t="str">
            <v>T</v>
          </cell>
          <cell r="N19638">
            <v>1</v>
          </cell>
        </row>
        <row r="19639">
          <cell r="G19639" t="str">
            <v>GR-001643</v>
          </cell>
        </row>
        <row r="19639">
          <cell r="I19639" t="str">
            <v>F</v>
          </cell>
          <cell r="J19639">
            <v>1330</v>
          </cell>
          <cell r="K19639">
            <v>1409.8</v>
          </cell>
          <cell r="L19639">
            <v>1409.8</v>
          </cell>
          <cell r="M19639" t="str">
            <v>F</v>
          </cell>
          <cell r="N19639">
            <v>1</v>
          </cell>
        </row>
        <row r="19640">
          <cell r="G19640" t="str">
            <v>GR-001779</v>
          </cell>
        </row>
        <row r="19640">
          <cell r="I19640" t="str">
            <v>F</v>
          </cell>
          <cell r="J19640">
            <v>836.78</v>
          </cell>
          <cell r="K19640">
            <v>836.78</v>
          </cell>
          <cell r="L19640">
            <v>2510.34</v>
          </cell>
          <cell r="M19640" t="str">
            <v>F</v>
          </cell>
          <cell r="N19640">
            <v>3</v>
          </cell>
        </row>
        <row r="19641">
          <cell r="G19641" t="str">
            <v>GR-001756, GR-001779</v>
          </cell>
        </row>
        <row r="19641">
          <cell r="I19641" t="str">
            <v>F</v>
          </cell>
          <cell r="J19641">
            <v>9575.44</v>
          </cell>
          <cell r="K19641">
            <v>9575.44</v>
          </cell>
          <cell r="L19641">
            <v>28726.32</v>
          </cell>
          <cell r="M19641" t="str">
            <v>F</v>
          </cell>
          <cell r="N19641">
            <v>3</v>
          </cell>
        </row>
        <row r="19642">
          <cell r="G19642" t="str">
            <v>GR-001773, GR-001734, GR-001927, GR-001808, GR-001772, GR-001897, GR-002048</v>
          </cell>
        </row>
        <row r="19642">
          <cell r="I19642" t="str">
            <v>F</v>
          </cell>
          <cell r="J19642">
            <v>7752</v>
          </cell>
          <cell r="K19642">
            <v>8217.12</v>
          </cell>
          <cell r="L19642">
            <v>8217.12</v>
          </cell>
          <cell r="M19642" t="str">
            <v>F</v>
          </cell>
          <cell r="N19642">
            <v>1</v>
          </cell>
        </row>
        <row r="19643">
          <cell r="G19643" t="str">
            <v>GR-001645</v>
          </cell>
        </row>
        <row r="19643">
          <cell r="I19643" t="str">
            <v>F</v>
          </cell>
          <cell r="J19643">
            <v>79.52</v>
          </cell>
          <cell r="K19643">
            <v>84.29</v>
          </cell>
          <cell r="L19643">
            <v>84.29</v>
          </cell>
          <cell r="M19643" t="str">
            <v>T</v>
          </cell>
          <cell r="N19643">
            <v>1</v>
          </cell>
        </row>
        <row r="19644">
          <cell r="I19644" t="str">
            <v>T</v>
          </cell>
          <cell r="J19644">
            <v>0</v>
          </cell>
          <cell r="K19644">
            <v>0</v>
          </cell>
          <cell r="L19644">
            <v>0</v>
          </cell>
          <cell r="M19644" t="str">
            <v>F</v>
          </cell>
          <cell r="N19644">
            <v>4.058</v>
          </cell>
        </row>
        <row r="19645">
          <cell r="G19645" t="str">
            <v>GR-001689</v>
          </cell>
        </row>
        <row r="19645">
          <cell r="I19645" t="str">
            <v>F</v>
          </cell>
          <cell r="J19645">
            <v>594.48</v>
          </cell>
          <cell r="K19645">
            <v>594.48</v>
          </cell>
          <cell r="L19645">
            <v>1783.44</v>
          </cell>
          <cell r="M19645" t="str">
            <v>F</v>
          </cell>
          <cell r="N19645">
            <v>3</v>
          </cell>
        </row>
        <row r="19646">
          <cell r="F19646" t="str">
            <v>POS2016-050007</v>
          </cell>
        </row>
        <row r="19646">
          <cell r="I19646" t="str">
            <v>T</v>
          </cell>
          <cell r="J19646">
            <v>0</v>
          </cell>
          <cell r="K19646">
            <v>0</v>
          </cell>
          <cell r="L19646">
            <v>0</v>
          </cell>
          <cell r="M19646" t="str">
            <v>F</v>
          </cell>
          <cell r="N19646">
            <v>3</v>
          </cell>
        </row>
        <row r="19647">
          <cell r="F19647" t="str">
            <v>POS2016-050013</v>
          </cell>
        </row>
        <row r="19647">
          <cell r="I19647" t="str">
            <v>T</v>
          </cell>
          <cell r="J19647">
            <v>0</v>
          </cell>
          <cell r="K19647">
            <v>0</v>
          </cell>
          <cell r="L19647">
            <v>0</v>
          </cell>
          <cell r="M19647" t="str">
            <v>F</v>
          </cell>
          <cell r="N19647">
            <v>3</v>
          </cell>
        </row>
        <row r="19648">
          <cell r="G19648" t="str">
            <v>GR-001645</v>
          </cell>
        </row>
        <row r="19648">
          <cell r="I19648" t="str">
            <v>F</v>
          </cell>
          <cell r="J19648">
            <v>1168.5</v>
          </cell>
          <cell r="K19648">
            <v>1238.61</v>
          </cell>
          <cell r="L19648">
            <v>1238.61</v>
          </cell>
          <cell r="M19648" t="str">
            <v>T</v>
          </cell>
          <cell r="N19648">
            <v>1</v>
          </cell>
        </row>
        <row r="19649">
          <cell r="G19649" t="str">
            <v>GR-001636</v>
          </cell>
        </row>
        <row r="19649">
          <cell r="I19649" t="str">
            <v>F</v>
          </cell>
          <cell r="J19649">
            <v>29.67</v>
          </cell>
          <cell r="K19649">
            <v>31.45</v>
          </cell>
          <cell r="L19649">
            <v>31.45</v>
          </cell>
          <cell r="M19649" t="str">
            <v>T</v>
          </cell>
          <cell r="N19649">
            <v>1</v>
          </cell>
        </row>
        <row r="19650">
          <cell r="F19650" t="str">
            <v>POS2016-050016</v>
          </cell>
        </row>
        <row r="19650">
          <cell r="I19650" t="str">
            <v>T</v>
          </cell>
          <cell r="J19650">
            <v>0</v>
          </cell>
          <cell r="K19650">
            <v>0</v>
          </cell>
          <cell r="L19650">
            <v>0</v>
          </cell>
          <cell r="M19650" t="str">
            <v>F</v>
          </cell>
          <cell r="N19650">
            <v>3</v>
          </cell>
        </row>
        <row r="19651">
          <cell r="F19651" t="str">
            <v>POS2016-050015</v>
          </cell>
          <cell r="G19651" t="str">
            <v>GR-001754</v>
          </cell>
        </row>
        <row r="19651">
          <cell r="I19651" t="str">
            <v>F</v>
          </cell>
          <cell r="J19651">
            <v>445.5</v>
          </cell>
          <cell r="K19651">
            <v>445.5</v>
          </cell>
          <cell r="L19651">
            <v>1336.5</v>
          </cell>
          <cell r="M19651" t="str">
            <v>F</v>
          </cell>
          <cell r="N19651">
            <v>3</v>
          </cell>
        </row>
        <row r="19652">
          <cell r="F19652" t="str">
            <v>POS2016-050007</v>
          </cell>
        </row>
        <row r="19652">
          <cell r="I19652" t="str">
            <v>T</v>
          </cell>
          <cell r="J19652">
            <v>0</v>
          </cell>
          <cell r="K19652">
            <v>0</v>
          </cell>
          <cell r="L19652">
            <v>0</v>
          </cell>
          <cell r="M19652" t="str">
            <v>F</v>
          </cell>
          <cell r="N19652">
            <v>3</v>
          </cell>
        </row>
        <row r="19653">
          <cell r="F19653" t="str">
            <v>POS2016-050014</v>
          </cell>
        </row>
        <row r="19653">
          <cell r="I19653" t="str">
            <v>T</v>
          </cell>
          <cell r="J19653">
            <v>0</v>
          </cell>
          <cell r="K19653">
            <v>0</v>
          </cell>
          <cell r="L19653">
            <v>0</v>
          </cell>
          <cell r="M19653" t="str">
            <v>F</v>
          </cell>
          <cell r="N19653">
            <v>3</v>
          </cell>
        </row>
        <row r="19654">
          <cell r="F19654" t="str">
            <v>POS2016-050013</v>
          </cell>
          <cell r="G19654" t="str">
            <v>GR-001880</v>
          </cell>
        </row>
        <row r="19654">
          <cell r="I19654" t="str">
            <v>F</v>
          </cell>
          <cell r="J19654">
            <v>2213</v>
          </cell>
          <cell r="K19654">
            <v>2213</v>
          </cell>
          <cell r="L19654">
            <v>6639</v>
          </cell>
          <cell r="M19654" t="str">
            <v>F</v>
          </cell>
          <cell r="N19654">
            <v>3</v>
          </cell>
        </row>
        <row r="19655">
          <cell r="F19655" t="str">
            <v>POS2016-050012</v>
          </cell>
        </row>
        <row r="19655">
          <cell r="I19655" t="str">
            <v>T</v>
          </cell>
          <cell r="J19655">
            <v>0</v>
          </cell>
          <cell r="K19655">
            <v>0</v>
          </cell>
          <cell r="L19655">
            <v>0</v>
          </cell>
          <cell r="M19655" t="str">
            <v>F</v>
          </cell>
          <cell r="N19655">
            <v>3</v>
          </cell>
        </row>
        <row r="19656">
          <cell r="F19656" t="str">
            <v>POS2016-050011</v>
          </cell>
        </row>
        <row r="19656">
          <cell r="I19656" t="str">
            <v>T</v>
          </cell>
          <cell r="J19656">
            <v>0</v>
          </cell>
          <cell r="K19656">
            <v>0</v>
          </cell>
          <cell r="L19656">
            <v>0</v>
          </cell>
          <cell r="M19656" t="str">
            <v>F</v>
          </cell>
          <cell r="N19656">
            <v>3</v>
          </cell>
        </row>
        <row r="19657">
          <cell r="F19657" t="str">
            <v>POS2016-050010</v>
          </cell>
        </row>
        <row r="19657">
          <cell r="I19657" t="str">
            <v>T</v>
          </cell>
          <cell r="J19657">
            <v>0</v>
          </cell>
          <cell r="K19657">
            <v>0</v>
          </cell>
          <cell r="L19657">
            <v>0</v>
          </cell>
          <cell r="M19657" t="str">
            <v>F</v>
          </cell>
          <cell r="N19657">
            <v>3</v>
          </cell>
        </row>
        <row r="19658">
          <cell r="F19658" t="str">
            <v>POS2016-050009</v>
          </cell>
        </row>
        <row r="19658">
          <cell r="I19658" t="str">
            <v>T</v>
          </cell>
          <cell r="J19658">
            <v>0</v>
          </cell>
          <cell r="K19658">
            <v>0</v>
          </cell>
          <cell r="L19658">
            <v>0</v>
          </cell>
          <cell r="M19658" t="str">
            <v>F</v>
          </cell>
          <cell r="N19658">
            <v>3</v>
          </cell>
        </row>
        <row r="19659">
          <cell r="F19659" t="str">
            <v>POS2016-050005</v>
          </cell>
          <cell r="G19659" t="str">
            <v>GR-001771</v>
          </cell>
        </row>
        <row r="19659">
          <cell r="I19659" t="str">
            <v>F</v>
          </cell>
          <cell r="J19659">
            <v>284.7</v>
          </cell>
          <cell r="K19659">
            <v>284.7</v>
          </cell>
          <cell r="L19659">
            <v>854.1</v>
          </cell>
          <cell r="M19659" t="str">
            <v>F</v>
          </cell>
          <cell r="N19659">
            <v>3</v>
          </cell>
        </row>
        <row r="19660">
          <cell r="I19660" t="str">
            <v>T</v>
          </cell>
          <cell r="J19660">
            <v>0</v>
          </cell>
          <cell r="K19660">
            <v>0</v>
          </cell>
          <cell r="L19660">
            <v>0</v>
          </cell>
          <cell r="M19660" t="str">
            <v>F</v>
          </cell>
          <cell r="N19660">
            <v>3</v>
          </cell>
        </row>
        <row r="19661">
          <cell r="F19661" t="str">
            <v>POS2016-050008</v>
          </cell>
        </row>
        <row r="19661">
          <cell r="I19661" t="str">
            <v>T</v>
          </cell>
          <cell r="J19661">
            <v>0</v>
          </cell>
          <cell r="K19661">
            <v>0</v>
          </cell>
          <cell r="L19661">
            <v>0</v>
          </cell>
          <cell r="M19661" t="str">
            <v>F</v>
          </cell>
          <cell r="N19661">
            <v>3</v>
          </cell>
        </row>
        <row r="19662">
          <cell r="F19662" t="str">
            <v>POS2016-050006</v>
          </cell>
        </row>
        <row r="19662">
          <cell r="I19662" t="str">
            <v>T</v>
          </cell>
          <cell r="J19662">
            <v>0</v>
          </cell>
          <cell r="K19662">
            <v>0</v>
          </cell>
          <cell r="L19662">
            <v>0</v>
          </cell>
          <cell r="M19662" t="str">
            <v>F</v>
          </cell>
          <cell r="N19662">
            <v>3</v>
          </cell>
        </row>
        <row r="19663">
          <cell r="F19663" t="str">
            <v>POS2016-050004</v>
          </cell>
        </row>
        <row r="19663">
          <cell r="I19663" t="str">
            <v>T</v>
          </cell>
          <cell r="J19663">
            <v>0</v>
          </cell>
          <cell r="K19663">
            <v>0</v>
          </cell>
          <cell r="L19663">
            <v>0</v>
          </cell>
          <cell r="M19663" t="str">
            <v>F</v>
          </cell>
          <cell r="N19663">
            <v>3</v>
          </cell>
        </row>
        <row r="19664">
          <cell r="F19664" t="str">
            <v>POS2016-050004</v>
          </cell>
        </row>
        <row r="19664">
          <cell r="I19664" t="str">
            <v>T</v>
          </cell>
          <cell r="J19664">
            <v>0</v>
          </cell>
          <cell r="K19664">
            <v>0</v>
          </cell>
          <cell r="L19664">
            <v>0</v>
          </cell>
          <cell r="M19664" t="str">
            <v>F</v>
          </cell>
          <cell r="N19664">
            <v>3</v>
          </cell>
        </row>
        <row r="19665">
          <cell r="F19665" t="str">
            <v>POS2016-050003</v>
          </cell>
        </row>
        <row r="19665">
          <cell r="I19665" t="str">
            <v>T</v>
          </cell>
          <cell r="J19665">
            <v>0</v>
          </cell>
          <cell r="K19665">
            <v>0</v>
          </cell>
          <cell r="L19665">
            <v>0</v>
          </cell>
          <cell r="M19665" t="str">
            <v>F</v>
          </cell>
          <cell r="N19665">
            <v>3</v>
          </cell>
        </row>
        <row r="19666">
          <cell r="F19666" t="str">
            <v>POS2016-050002</v>
          </cell>
        </row>
        <row r="19666">
          <cell r="I19666" t="str">
            <v>T</v>
          </cell>
          <cell r="J19666">
            <v>0</v>
          </cell>
          <cell r="K19666">
            <v>0</v>
          </cell>
          <cell r="L19666">
            <v>0</v>
          </cell>
          <cell r="M19666" t="str">
            <v>F</v>
          </cell>
          <cell r="N19666">
            <v>3</v>
          </cell>
        </row>
        <row r="19667">
          <cell r="I19667" t="str">
            <v>T</v>
          </cell>
          <cell r="J19667">
            <v>0</v>
          </cell>
          <cell r="K19667">
            <v>0</v>
          </cell>
          <cell r="L19667">
            <v>0</v>
          </cell>
          <cell r="M19667" t="str">
            <v>F</v>
          </cell>
          <cell r="N19667">
            <v>3</v>
          </cell>
        </row>
        <row r="19668">
          <cell r="I19668" t="str">
            <v>T</v>
          </cell>
          <cell r="J19668">
            <v>0</v>
          </cell>
          <cell r="K19668">
            <v>0</v>
          </cell>
          <cell r="L19668">
            <v>0</v>
          </cell>
          <cell r="M19668" t="str">
            <v>F</v>
          </cell>
          <cell r="N19668">
            <v>3</v>
          </cell>
        </row>
        <row r="19669">
          <cell r="G19669" t="str">
            <v>GR-001788</v>
          </cell>
        </row>
        <row r="19669">
          <cell r="I19669" t="str">
            <v>F</v>
          </cell>
          <cell r="J19669">
            <v>53.67</v>
          </cell>
          <cell r="K19669">
            <v>53.67</v>
          </cell>
          <cell r="L19669">
            <v>161.01</v>
          </cell>
          <cell r="M19669" t="str">
            <v>F</v>
          </cell>
          <cell r="N19669">
            <v>3</v>
          </cell>
        </row>
        <row r="19670">
          <cell r="I19670" t="str">
            <v>T</v>
          </cell>
          <cell r="J19670">
            <v>0</v>
          </cell>
          <cell r="K19670">
            <v>0</v>
          </cell>
          <cell r="L19670">
            <v>0</v>
          </cell>
          <cell r="M19670" t="str">
            <v>F</v>
          </cell>
          <cell r="N19670">
            <v>3</v>
          </cell>
        </row>
        <row r="19671">
          <cell r="I19671" t="str">
            <v>T</v>
          </cell>
          <cell r="J19671">
            <v>0</v>
          </cell>
          <cell r="K19671">
            <v>0</v>
          </cell>
          <cell r="L19671">
            <v>0</v>
          </cell>
          <cell r="M19671" t="str">
            <v>F</v>
          </cell>
          <cell r="N19671">
            <v>3</v>
          </cell>
        </row>
        <row r="19672">
          <cell r="G19672" t="str">
            <v>GR-001788</v>
          </cell>
        </row>
        <row r="19672">
          <cell r="I19672" t="str">
            <v>F</v>
          </cell>
          <cell r="J19672">
            <v>2092.3</v>
          </cell>
          <cell r="K19672">
            <v>2092.3</v>
          </cell>
          <cell r="L19672">
            <v>6276.9</v>
          </cell>
          <cell r="M19672" t="str">
            <v>F</v>
          </cell>
          <cell r="N19672">
            <v>3</v>
          </cell>
        </row>
        <row r="19673">
          <cell r="G19673" t="str">
            <v>GR-001788</v>
          </cell>
        </row>
        <row r="19673">
          <cell r="I19673" t="str">
            <v>F</v>
          </cell>
          <cell r="J19673">
            <v>117.93</v>
          </cell>
          <cell r="K19673">
            <v>117.93</v>
          </cell>
          <cell r="L19673">
            <v>353.79</v>
          </cell>
          <cell r="M19673" t="str">
            <v>F</v>
          </cell>
          <cell r="N19673">
            <v>3</v>
          </cell>
        </row>
        <row r="19674">
          <cell r="I19674" t="str">
            <v>T</v>
          </cell>
          <cell r="J19674">
            <v>0</v>
          </cell>
          <cell r="K19674">
            <v>0</v>
          </cell>
          <cell r="L19674">
            <v>0</v>
          </cell>
          <cell r="M19674" t="str">
            <v>F</v>
          </cell>
          <cell r="N19674">
            <v>3</v>
          </cell>
        </row>
        <row r="19675">
          <cell r="I19675" t="str">
            <v>T</v>
          </cell>
          <cell r="J19675">
            <v>0</v>
          </cell>
          <cell r="K19675">
            <v>0</v>
          </cell>
          <cell r="L19675">
            <v>0</v>
          </cell>
          <cell r="M19675" t="str">
            <v>F</v>
          </cell>
          <cell r="N19675">
            <v>3</v>
          </cell>
        </row>
        <row r="19676">
          <cell r="I19676" t="str">
            <v>T</v>
          </cell>
          <cell r="J19676">
            <v>0</v>
          </cell>
          <cell r="K19676">
            <v>0</v>
          </cell>
          <cell r="L19676">
            <v>0</v>
          </cell>
          <cell r="M19676" t="str">
            <v>F</v>
          </cell>
          <cell r="N19676">
            <v>3</v>
          </cell>
        </row>
        <row r="19677">
          <cell r="I19677" t="str">
            <v>T</v>
          </cell>
          <cell r="J19677">
            <v>0</v>
          </cell>
          <cell r="K19677">
            <v>0</v>
          </cell>
          <cell r="L19677">
            <v>0</v>
          </cell>
          <cell r="M19677" t="str">
            <v>F</v>
          </cell>
          <cell r="N19677">
            <v>3</v>
          </cell>
        </row>
        <row r="19678">
          <cell r="F19678" t="str">
            <v>MR LOO ORDER </v>
          </cell>
          <cell r="G19678" t="str">
            <v>GR-001793</v>
          </cell>
        </row>
        <row r="19678">
          <cell r="I19678" t="str">
            <v>F</v>
          </cell>
          <cell r="J19678">
            <v>22050</v>
          </cell>
          <cell r="K19678">
            <v>22050</v>
          </cell>
          <cell r="L19678">
            <v>66150</v>
          </cell>
          <cell r="M19678" t="str">
            <v>F</v>
          </cell>
          <cell r="N19678">
            <v>3</v>
          </cell>
        </row>
        <row r="19679">
          <cell r="I19679" t="str">
            <v>T</v>
          </cell>
          <cell r="J19679">
            <v>0</v>
          </cell>
          <cell r="K19679">
            <v>0</v>
          </cell>
          <cell r="L19679">
            <v>0</v>
          </cell>
          <cell r="M19679" t="str">
            <v>F</v>
          </cell>
          <cell r="N19679">
            <v>3</v>
          </cell>
        </row>
        <row r="19680">
          <cell r="I19680" t="str">
            <v>T</v>
          </cell>
          <cell r="J19680">
            <v>0</v>
          </cell>
          <cell r="K19680">
            <v>0</v>
          </cell>
          <cell r="L19680">
            <v>0</v>
          </cell>
          <cell r="M19680" t="str">
            <v>F</v>
          </cell>
          <cell r="N19680">
            <v>3</v>
          </cell>
        </row>
        <row r="19681">
          <cell r="I19681" t="str">
            <v>T</v>
          </cell>
          <cell r="J19681">
            <v>0</v>
          </cell>
          <cell r="K19681">
            <v>0</v>
          </cell>
          <cell r="L19681">
            <v>0</v>
          </cell>
          <cell r="M19681" t="str">
            <v>F</v>
          </cell>
          <cell r="N19681">
            <v>3</v>
          </cell>
        </row>
        <row r="19682">
          <cell r="I19682" t="str">
            <v>T</v>
          </cell>
          <cell r="J19682">
            <v>0</v>
          </cell>
          <cell r="K19682">
            <v>0</v>
          </cell>
          <cell r="L19682">
            <v>0</v>
          </cell>
          <cell r="M19682" t="str">
            <v>F</v>
          </cell>
          <cell r="N19682">
            <v>3</v>
          </cell>
        </row>
        <row r="19683">
          <cell r="I19683" t="str">
            <v>F</v>
          </cell>
          <cell r="J19683">
            <v>0</v>
          </cell>
          <cell r="K19683">
            <v>0</v>
          </cell>
          <cell r="L19683">
            <v>0</v>
          </cell>
          <cell r="M19683" t="str">
            <v>F</v>
          </cell>
          <cell r="N19683">
            <v>1</v>
          </cell>
        </row>
        <row r="19684">
          <cell r="G19684" t="str">
            <v>GR-001634</v>
          </cell>
        </row>
        <row r="19684">
          <cell r="I19684" t="str">
            <v>F</v>
          </cell>
          <cell r="J19684">
            <v>175.26</v>
          </cell>
          <cell r="K19684">
            <v>185.78</v>
          </cell>
          <cell r="L19684">
            <v>185.78</v>
          </cell>
          <cell r="M19684" t="str">
            <v>T</v>
          </cell>
          <cell r="N19684">
            <v>1</v>
          </cell>
        </row>
        <row r="19685">
          <cell r="G19685" t="str">
            <v>GR-001635</v>
          </cell>
        </row>
        <row r="19685">
          <cell r="I19685" t="str">
            <v>F</v>
          </cell>
          <cell r="J19685">
            <v>266.89</v>
          </cell>
          <cell r="K19685">
            <v>282.9</v>
          </cell>
          <cell r="L19685">
            <v>282.9</v>
          </cell>
          <cell r="M19685" t="str">
            <v>T</v>
          </cell>
          <cell r="N19685">
            <v>1</v>
          </cell>
        </row>
        <row r="19686">
          <cell r="G19686" t="str">
            <v>GR-001652</v>
          </cell>
        </row>
        <row r="19686">
          <cell r="I19686" t="str">
            <v>F</v>
          </cell>
          <cell r="J19686">
            <v>316.27</v>
          </cell>
          <cell r="K19686">
            <v>335.25</v>
          </cell>
          <cell r="L19686">
            <v>335.25</v>
          </cell>
          <cell r="M19686" t="str">
            <v>T</v>
          </cell>
          <cell r="N19686">
            <v>1</v>
          </cell>
        </row>
        <row r="19687">
          <cell r="G19687" t="str">
            <v>GR-001684</v>
          </cell>
        </row>
        <row r="19687">
          <cell r="I19687" t="str">
            <v>F</v>
          </cell>
          <cell r="J19687">
            <v>2156.59</v>
          </cell>
          <cell r="K19687">
            <v>2285.99</v>
          </cell>
          <cell r="L19687">
            <v>2285.99</v>
          </cell>
          <cell r="M19687" t="str">
            <v>F</v>
          </cell>
          <cell r="N19687">
            <v>1</v>
          </cell>
        </row>
        <row r="19688">
          <cell r="G19688" t="str">
            <v>GR-001623</v>
          </cell>
        </row>
        <row r="19688">
          <cell r="I19688" t="str">
            <v>F</v>
          </cell>
          <cell r="J19688">
            <v>2236.87</v>
          </cell>
          <cell r="K19688">
            <v>2371.08</v>
          </cell>
          <cell r="L19688">
            <v>2371.08</v>
          </cell>
          <cell r="M19688" t="str">
            <v>T</v>
          </cell>
          <cell r="N19688">
            <v>1</v>
          </cell>
        </row>
        <row r="19689">
          <cell r="I19689" t="str">
            <v>T</v>
          </cell>
          <cell r="J19689">
            <v>0</v>
          </cell>
          <cell r="K19689">
            <v>0</v>
          </cell>
          <cell r="L19689">
            <v>0</v>
          </cell>
          <cell r="M19689" t="str">
            <v>F</v>
          </cell>
          <cell r="N19689">
            <v>1</v>
          </cell>
        </row>
        <row r="19690">
          <cell r="I19690" t="str">
            <v>T</v>
          </cell>
          <cell r="J19690">
            <v>0</v>
          </cell>
          <cell r="K19690">
            <v>0</v>
          </cell>
          <cell r="L19690">
            <v>0</v>
          </cell>
          <cell r="M19690" t="str">
            <v>F</v>
          </cell>
          <cell r="N19690">
            <v>1</v>
          </cell>
        </row>
        <row r="19691">
          <cell r="I19691" t="str">
            <v>T</v>
          </cell>
          <cell r="J19691">
            <v>0</v>
          </cell>
          <cell r="K19691">
            <v>0</v>
          </cell>
          <cell r="L19691">
            <v>0</v>
          </cell>
          <cell r="M19691" t="str">
            <v>F</v>
          </cell>
          <cell r="N19691">
            <v>1</v>
          </cell>
        </row>
        <row r="19692">
          <cell r="G19692" t="str">
            <v>GR-001621</v>
          </cell>
        </row>
        <row r="19692">
          <cell r="I19692" t="str">
            <v>F</v>
          </cell>
          <cell r="J19692">
            <v>57.45</v>
          </cell>
          <cell r="K19692">
            <v>60.9</v>
          </cell>
          <cell r="L19692">
            <v>60.9</v>
          </cell>
          <cell r="M19692" t="str">
            <v>T</v>
          </cell>
          <cell r="N19692">
            <v>1</v>
          </cell>
        </row>
        <row r="19693">
          <cell r="I19693" t="str">
            <v>T</v>
          </cell>
          <cell r="J19693">
            <v>0</v>
          </cell>
          <cell r="K19693">
            <v>0</v>
          </cell>
          <cell r="L19693">
            <v>0</v>
          </cell>
          <cell r="M19693" t="str">
            <v>F</v>
          </cell>
          <cell r="N19693">
            <v>3</v>
          </cell>
        </row>
        <row r="19694">
          <cell r="G19694" t="str">
            <v>GR-001619</v>
          </cell>
        </row>
        <row r="19694">
          <cell r="I19694" t="str">
            <v>F</v>
          </cell>
          <cell r="J19694">
            <v>32601.96</v>
          </cell>
          <cell r="K19694">
            <v>34558.08</v>
          </cell>
          <cell r="L19694">
            <v>34558.08</v>
          </cell>
          <cell r="M19694" t="str">
            <v>T</v>
          </cell>
          <cell r="N19694">
            <v>1</v>
          </cell>
        </row>
        <row r="19695">
          <cell r="G19695" t="str">
            <v>GR-001620</v>
          </cell>
        </row>
        <row r="19695">
          <cell r="I19695" t="str">
            <v>F</v>
          </cell>
          <cell r="J19695">
            <v>6051.72</v>
          </cell>
          <cell r="K19695">
            <v>6414.82</v>
          </cell>
          <cell r="L19695">
            <v>6414.82</v>
          </cell>
          <cell r="M19695" t="str">
            <v>T</v>
          </cell>
          <cell r="N19695">
            <v>1</v>
          </cell>
        </row>
        <row r="19696">
          <cell r="I19696" t="str">
            <v>T</v>
          </cell>
          <cell r="J19696">
            <v>0</v>
          </cell>
          <cell r="K19696">
            <v>0</v>
          </cell>
          <cell r="L19696">
            <v>0</v>
          </cell>
          <cell r="M19696" t="str">
            <v>F</v>
          </cell>
          <cell r="N19696">
            <v>3</v>
          </cell>
        </row>
        <row r="19697">
          <cell r="I19697" t="str">
            <v>T</v>
          </cell>
          <cell r="J19697">
            <v>638.91</v>
          </cell>
          <cell r="K19697">
            <v>677.24</v>
          </cell>
          <cell r="L19697">
            <v>677.24</v>
          </cell>
          <cell r="M19697" t="str">
            <v>F</v>
          </cell>
          <cell r="N19697">
            <v>1</v>
          </cell>
        </row>
        <row r="19698">
          <cell r="G19698" t="str">
            <v>GR-001622</v>
          </cell>
        </row>
        <row r="19698">
          <cell r="I19698" t="str">
            <v>F</v>
          </cell>
          <cell r="J19698">
            <v>123.8</v>
          </cell>
          <cell r="K19698">
            <v>131.23</v>
          </cell>
          <cell r="L19698">
            <v>131.23</v>
          </cell>
          <cell r="M19698" t="str">
            <v>T</v>
          </cell>
          <cell r="N19698">
            <v>1</v>
          </cell>
        </row>
        <row r="19699">
          <cell r="I19699" t="str">
            <v>T</v>
          </cell>
          <cell r="J19699">
            <v>17244.52</v>
          </cell>
          <cell r="K19699">
            <v>17244.52</v>
          </cell>
          <cell r="L19699">
            <v>51733.56</v>
          </cell>
          <cell r="M19699" t="str">
            <v>F</v>
          </cell>
          <cell r="N19699">
            <v>3</v>
          </cell>
        </row>
        <row r="19700">
          <cell r="G19700" t="str">
            <v>GR-001622</v>
          </cell>
        </row>
        <row r="19700">
          <cell r="I19700" t="str">
            <v>F</v>
          </cell>
          <cell r="J19700">
            <v>163.47</v>
          </cell>
          <cell r="K19700">
            <v>173.28</v>
          </cell>
          <cell r="L19700">
            <v>173.28</v>
          </cell>
          <cell r="M19700" t="str">
            <v>T</v>
          </cell>
          <cell r="N19700">
            <v>1</v>
          </cell>
        </row>
        <row r="19701">
          <cell r="G19701" t="str">
            <v>GR-001618</v>
          </cell>
        </row>
        <row r="19701">
          <cell r="I19701" t="str">
            <v>F</v>
          </cell>
          <cell r="J19701">
            <v>159.75</v>
          </cell>
          <cell r="K19701">
            <v>169.33</v>
          </cell>
          <cell r="L19701">
            <v>169.33</v>
          </cell>
          <cell r="M19701" t="str">
            <v>T</v>
          </cell>
          <cell r="N19701">
            <v>1</v>
          </cell>
        </row>
        <row r="19702">
          <cell r="I19702" t="str">
            <v>T</v>
          </cell>
          <cell r="J19702">
            <v>737.22</v>
          </cell>
          <cell r="K19702">
            <v>781.45</v>
          </cell>
          <cell r="L19702">
            <v>781.45</v>
          </cell>
          <cell r="M19702" t="str">
            <v>F</v>
          </cell>
          <cell r="N19702">
            <v>1</v>
          </cell>
        </row>
        <row r="19703">
          <cell r="I19703" t="str">
            <v>T</v>
          </cell>
          <cell r="J19703">
            <v>890.04</v>
          </cell>
          <cell r="K19703">
            <v>943.44</v>
          </cell>
          <cell r="L19703">
            <v>943.44</v>
          </cell>
          <cell r="M19703" t="str">
            <v>F</v>
          </cell>
          <cell r="N19703">
            <v>1</v>
          </cell>
        </row>
        <row r="19704">
          <cell r="G19704" t="str">
            <v>GR-001616</v>
          </cell>
        </row>
        <row r="19704">
          <cell r="I19704" t="str">
            <v>F</v>
          </cell>
          <cell r="J19704">
            <v>142.19</v>
          </cell>
          <cell r="K19704">
            <v>150.72</v>
          </cell>
          <cell r="L19704">
            <v>150.72</v>
          </cell>
          <cell r="M19704" t="str">
            <v>T</v>
          </cell>
          <cell r="N19704">
            <v>1</v>
          </cell>
        </row>
        <row r="19705">
          <cell r="F19705" t="str">
            <v>FOR STOCK</v>
          </cell>
          <cell r="G19705" t="str">
            <v>GR-001849, GR-001788, GR-001917</v>
          </cell>
        </row>
        <row r="19705">
          <cell r="I19705" t="str">
            <v>F</v>
          </cell>
          <cell r="J19705">
            <v>1558.2</v>
          </cell>
          <cell r="K19705">
            <v>1558.2</v>
          </cell>
          <cell r="L19705">
            <v>4674.6</v>
          </cell>
          <cell r="M19705" t="str">
            <v>F</v>
          </cell>
          <cell r="N19705">
            <v>3</v>
          </cell>
        </row>
        <row r="19706">
          <cell r="G19706" t="str">
            <v>GR-001771</v>
          </cell>
        </row>
        <row r="19706">
          <cell r="I19706" t="str">
            <v>F</v>
          </cell>
          <cell r="J19706">
            <v>4846</v>
          </cell>
          <cell r="K19706">
            <v>4846</v>
          </cell>
          <cell r="L19706">
            <v>14538</v>
          </cell>
          <cell r="M19706" t="str">
            <v>F</v>
          </cell>
          <cell r="N19706">
            <v>3</v>
          </cell>
        </row>
        <row r="19707">
          <cell r="G19707" t="str">
            <v>GR-001764, GR-001952</v>
          </cell>
        </row>
        <row r="19707">
          <cell r="I19707" t="str">
            <v>F</v>
          </cell>
          <cell r="J19707">
            <v>28473.43</v>
          </cell>
          <cell r="K19707">
            <v>28473.43</v>
          </cell>
          <cell r="L19707">
            <v>85420.29</v>
          </cell>
          <cell r="M19707" t="str">
            <v>F</v>
          </cell>
          <cell r="N19707">
            <v>3</v>
          </cell>
        </row>
        <row r="19708">
          <cell r="I19708" t="str">
            <v>T</v>
          </cell>
          <cell r="J19708">
            <v>0</v>
          </cell>
          <cell r="K19708">
            <v>0</v>
          </cell>
          <cell r="L19708">
            <v>0</v>
          </cell>
          <cell r="M19708" t="str">
            <v>F</v>
          </cell>
          <cell r="N19708">
            <v>3</v>
          </cell>
        </row>
        <row r="19709">
          <cell r="I19709" t="str">
            <v>T</v>
          </cell>
          <cell r="J19709">
            <v>0</v>
          </cell>
          <cell r="K19709">
            <v>0</v>
          </cell>
          <cell r="L19709">
            <v>0</v>
          </cell>
          <cell r="M19709" t="str">
            <v>F</v>
          </cell>
          <cell r="N19709">
            <v>3</v>
          </cell>
        </row>
        <row r="19710">
          <cell r="G19710" t="str">
            <v>GR-001617</v>
          </cell>
        </row>
        <row r="19710">
          <cell r="I19710" t="str">
            <v>F</v>
          </cell>
          <cell r="J19710">
            <v>353.43</v>
          </cell>
          <cell r="K19710">
            <v>374.64</v>
          </cell>
          <cell r="L19710">
            <v>374.64</v>
          </cell>
          <cell r="M19710" t="str">
            <v>T</v>
          </cell>
          <cell r="N19710">
            <v>1</v>
          </cell>
        </row>
        <row r="19711">
          <cell r="G19711" t="str">
            <v>GR-001615</v>
          </cell>
        </row>
        <row r="19711">
          <cell r="I19711" t="str">
            <v>F</v>
          </cell>
          <cell r="J19711">
            <v>331.32</v>
          </cell>
          <cell r="K19711">
            <v>351.2</v>
          </cell>
          <cell r="L19711">
            <v>351.2</v>
          </cell>
          <cell r="M19711" t="str">
            <v>T</v>
          </cell>
          <cell r="N19711">
            <v>1</v>
          </cell>
        </row>
        <row r="19712">
          <cell r="G19712" t="str">
            <v>GR-001614</v>
          </cell>
        </row>
        <row r="19712">
          <cell r="I19712" t="str">
            <v>F</v>
          </cell>
          <cell r="J19712">
            <v>1450</v>
          </cell>
          <cell r="K19712">
            <v>1537</v>
          </cell>
          <cell r="L19712">
            <v>1537</v>
          </cell>
          <cell r="M19712" t="str">
            <v>F</v>
          </cell>
          <cell r="N19712">
            <v>1</v>
          </cell>
        </row>
        <row r="19713">
          <cell r="G19713" t="str">
            <v>GR-001772, GR-001714, GR-001733</v>
          </cell>
        </row>
        <row r="19713">
          <cell r="I19713" t="str">
            <v>F</v>
          </cell>
          <cell r="J19713">
            <v>3535.35</v>
          </cell>
          <cell r="K19713">
            <v>3747.47</v>
          </cell>
          <cell r="L19713">
            <v>3747.47</v>
          </cell>
          <cell r="M19713" t="str">
            <v>F</v>
          </cell>
          <cell r="N19713">
            <v>1</v>
          </cell>
        </row>
        <row r="19714">
          <cell r="I19714" t="str">
            <v>T</v>
          </cell>
          <cell r="J19714">
            <v>0</v>
          </cell>
          <cell r="K19714">
            <v>0</v>
          </cell>
          <cell r="L19714">
            <v>0</v>
          </cell>
          <cell r="M19714" t="str">
            <v>F</v>
          </cell>
          <cell r="N19714">
            <v>3</v>
          </cell>
        </row>
        <row r="19715">
          <cell r="G19715" t="str">
            <v>GR-001771, GR-001687</v>
          </cell>
        </row>
        <row r="19715">
          <cell r="I19715" t="str">
            <v>F</v>
          </cell>
          <cell r="J19715">
            <v>16985.73</v>
          </cell>
          <cell r="K19715">
            <v>16985.73</v>
          </cell>
          <cell r="L19715">
            <v>50957.19</v>
          </cell>
          <cell r="M19715" t="str">
            <v>F</v>
          </cell>
          <cell r="N19715">
            <v>3</v>
          </cell>
        </row>
        <row r="19716">
          <cell r="G19716" t="str">
            <v>GR-001611</v>
          </cell>
        </row>
        <row r="19716">
          <cell r="I19716" t="str">
            <v>F</v>
          </cell>
          <cell r="J19716">
            <v>353.57</v>
          </cell>
          <cell r="K19716">
            <v>374.78</v>
          </cell>
          <cell r="L19716">
            <v>374.78</v>
          </cell>
          <cell r="M19716" t="str">
            <v>T</v>
          </cell>
          <cell r="N19716">
            <v>1</v>
          </cell>
        </row>
        <row r="19717">
          <cell r="G19717" t="str">
            <v>GR-001610</v>
          </cell>
        </row>
        <row r="19717">
          <cell r="I19717" t="str">
            <v>F</v>
          </cell>
          <cell r="J19717">
            <v>624.5</v>
          </cell>
          <cell r="K19717">
            <v>661.97</v>
          </cell>
          <cell r="L19717">
            <v>661.97</v>
          </cell>
          <cell r="M19717" t="str">
            <v>T</v>
          </cell>
          <cell r="N19717">
            <v>1</v>
          </cell>
        </row>
        <row r="19718">
          <cell r="G19718" t="str">
            <v>GR-001756, GR-001779, GR-001762</v>
          </cell>
        </row>
        <row r="19718">
          <cell r="I19718" t="str">
            <v>F</v>
          </cell>
          <cell r="J19718">
            <v>15562.33</v>
          </cell>
          <cell r="K19718">
            <v>15562.33</v>
          </cell>
          <cell r="L19718">
            <v>46686.99</v>
          </cell>
          <cell r="M19718" t="str">
            <v>F</v>
          </cell>
          <cell r="N19718">
            <v>3</v>
          </cell>
        </row>
        <row r="19719">
          <cell r="I19719" t="str">
            <v>T</v>
          </cell>
          <cell r="J19719">
            <v>0</v>
          </cell>
          <cell r="K19719">
            <v>0</v>
          </cell>
          <cell r="L19719">
            <v>0</v>
          </cell>
          <cell r="M19719" t="str">
            <v>F</v>
          </cell>
          <cell r="N19719">
            <v>3</v>
          </cell>
        </row>
        <row r="19720">
          <cell r="I19720" t="str">
            <v>T</v>
          </cell>
          <cell r="J19720">
            <v>0</v>
          </cell>
          <cell r="K19720">
            <v>0</v>
          </cell>
          <cell r="L19720">
            <v>0</v>
          </cell>
          <cell r="M19720" t="str">
            <v>F</v>
          </cell>
          <cell r="N19720">
            <v>3</v>
          </cell>
        </row>
        <row r="19721">
          <cell r="G19721" t="str">
            <v>GR-001617</v>
          </cell>
        </row>
        <row r="19721">
          <cell r="I19721" t="str">
            <v>F</v>
          </cell>
          <cell r="J19721">
            <v>466.23</v>
          </cell>
          <cell r="K19721">
            <v>494.2</v>
          </cell>
          <cell r="L19721">
            <v>494.2</v>
          </cell>
          <cell r="M19721" t="str">
            <v>T</v>
          </cell>
          <cell r="N19721">
            <v>1</v>
          </cell>
        </row>
        <row r="19722">
          <cell r="G19722" t="str">
            <v>GR-001609</v>
          </cell>
        </row>
        <row r="19722">
          <cell r="I19722" t="str">
            <v>F</v>
          </cell>
          <cell r="J19722">
            <v>1186.13</v>
          </cell>
          <cell r="K19722">
            <v>1257.3</v>
          </cell>
          <cell r="L19722">
            <v>1257.3</v>
          </cell>
          <cell r="M19722" t="str">
            <v>T</v>
          </cell>
          <cell r="N19722">
            <v>1</v>
          </cell>
        </row>
        <row r="19723">
          <cell r="G19723" t="str">
            <v>GR-001607</v>
          </cell>
        </row>
        <row r="19723">
          <cell r="I19723" t="str">
            <v>F</v>
          </cell>
          <cell r="J19723">
            <v>1907.49</v>
          </cell>
          <cell r="K19723">
            <v>2021.94</v>
          </cell>
          <cell r="L19723">
            <v>2021.94</v>
          </cell>
          <cell r="M19723" t="str">
            <v>T</v>
          </cell>
          <cell r="N19723">
            <v>1</v>
          </cell>
        </row>
        <row r="19724">
          <cell r="I19724" t="str">
            <v>T</v>
          </cell>
          <cell r="J19724">
            <v>0</v>
          </cell>
          <cell r="K19724">
            <v>0</v>
          </cell>
          <cell r="L19724">
            <v>0</v>
          </cell>
          <cell r="M19724" t="str">
            <v>F</v>
          </cell>
          <cell r="N19724">
            <v>3</v>
          </cell>
        </row>
        <row r="19725">
          <cell r="G19725" t="str">
            <v>GR-001606</v>
          </cell>
        </row>
        <row r="19725">
          <cell r="I19725" t="str">
            <v>F</v>
          </cell>
          <cell r="J19725">
            <v>68.46</v>
          </cell>
          <cell r="K19725">
            <v>72.57</v>
          </cell>
          <cell r="L19725">
            <v>72.57</v>
          </cell>
          <cell r="M19725" t="str">
            <v>T</v>
          </cell>
          <cell r="N19725">
            <v>1</v>
          </cell>
        </row>
        <row r="19726">
          <cell r="G19726" t="str">
            <v>GR-001608</v>
          </cell>
        </row>
        <row r="19726">
          <cell r="I19726" t="str">
            <v>F</v>
          </cell>
          <cell r="J19726">
            <v>60.74</v>
          </cell>
          <cell r="K19726">
            <v>64.38</v>
          </cell>
          <cell r="L19726">
            <v>64.38</v>
          </cell>
          <cell r="M19726" t="str">
            <v>T</v>
          </cell>
          <cell r="N19726">
            <v>1</v>
          </cell>
        </row>
        <row r="19727">
          <cell r="G19727" t="str">
            <v>GR-001604</v>
          </cell>
        </row>
        <row r="19727">
          <cell r="I19727" t="str">
            <v>F</v>
          </cell>
          <cell r="J19727">
            <v>188.5</v>
          </cell>
          <cell r="K19727">
            <v>199.81</v>
          </cell>
          <cell r="L19727">
            <v>199.81</v>
          </cell>
          <cell r="M19727" t="str">
            <v>T</v>
          </cell>
          <cell r="N19727">
            <v>1</v>
          </cell>
        </row>
        <row r="19728">
          <cell r="G19728" t="str">
            <v>GR-001603</v>
          </cell>
        </row>
        <row r="19728">
          <cell r="I19728" t="str">
            <v>F</v>
          </cell>
          <cell r="J19728">
            <v>262.85</v>
          </cell>
          <cell r="K19728">
            <v>278.62</v>
          </cell>
          <cell r="L19728">
            <v>278.62</v>
          </cell>
          <cell r="M19728" t="str">
            <v>T</v>
          </cell>
          <cell r="N19728">
            <v>1</v>
          </cell>
        </row>
        <row r="19729">
          <cell r="G19729" t="str">
            <v>GR-001605</v>
          </cell>
        </row>
        <row r="19729">
          <cell r="I19729" t="str">
            <v>F</v>
          </cell>
          <cell r="J19729">
            <v>8793.19</v>
          </cell>
          <cell r="K19729">
            <v>9320.78</v>
          </cell>
          <cell r="L19729">
            <v>9320.78</v>
          </cell>
          <cell r="M19729" t="str">
            <v>T</v>
          </cell>
          <cell r="N19729">
            <v>1</v>
          </cell>
        </row>
        <row r="19730">
          <cell r="G19730" t="str">
            <v>GR-001602</v>
          </cell>
        </row>
        <row r="19730">
          <cell r="I19730" t="str">
            <v>F</v>
          </cell>
          <cell r="J19730">
            <v>6407.49</v>
          </cell>
          <cell r="K19730">
            <v>6791.94</v>
          </cell>
          <cell r="L19730">
            <v>6791.94</v>
          </cell>
          <cell r="M19730" t="str">
            <v>T</v>
          </cell>
          <cell r="N19730">
            <v>1</v>
          </cell>
        </row>
        <row r="19731">
          <cell r="G19731" t="str">
            <v>GR-001601</v>
          </cell>
        </row>
        <row r="19731">
          <cell r="I19731" t="str">
            <v>F</v>
          </cell>
          <cell r="J19731">
            <v>1747.24</v>
          </cell>
          <cell r="K19731">
            <v>1852.07</v>
          </cell>
          <cell r="L19731">
            <v>1852.07</v>
          </cell>
          <cell r="M19731" t="str">
            <v>T</v>
          </cell>
          <cell r="N19731">
            <v>1</v>
          </cell>
        </row>
        <row r="19732">
          <cell r="G19732" t="str">
            <v>GR-001599</v>
          </cell>
        </row>
        <row r="19732">
          <cell r="I19732" t="str">
            <v>F</v>
          </cell>
          <cell r="J19732">
            <v>479.18</v>
          </cell>
          <cell r="K19732">
            <v>507.93</v>
          </cell>
          <cell r="L19732">
            <v>507.93</v>
          </cell>
          <cell r="M19732" t="str">
            <v>T</v>
          </cell>
          <cell r="N19732">
            <v>1</v>
          </cell>
        </row>
        <row r="19733">
          <cell r="F19733" t="str">
            <v>PO S2016-040005</v>
          </cell>
        </row>
        <row r="19733">
          <cell r="I19733" t="str">
            <v>T</v>
          </cell>
          <cell r="J19733">
            <v>0</v>
          </cell>
          <cell r="K19733">
            <v>0</v>
          </cell>
          <cell r="L19733">
            <v>0</v>
          </cell>
          <cell r="M19733" t="str">
            <v>F</v>
          </cell>
          <cell r="N19733">
            <v>3</v>
          </cell>
        </row>
        <row r="19734">
          <cell r="F19734" t="str">
            <v>PO S2016-040004</v>
          </cell>
          <cell r="G19734" t="str">
            <v>GR-001691</v>
          </cell>
        </row>
        <row r="19734">
          <cell r="I19734" t="str">
            <v>F</v>
          </cell>
          <cell r="J19734">
            <v>6135.46</v>
          </cell>
          <cell r="K19734">
            <v>6135.46</v>
          </cell>
          <cell r="L19734">
            <v>18406.38</v>
          </cell>
          <cell r="M19734" t="str">
            <v>F</v>
          </cell>
          <cell r="N19734">
            <v>3</v>
          </cell>
        </row>
        <row r="19735">
          <cell r="F19735" t="str">
            <v>PO S2016-040001 / NEW ITEM</v>
          </cell>
        </row>
        <row r="19735">
          <cell r="I19735" t="str">
            <v>T</v>
          </cell>
          <cell r="J19735">
            <v>0</v>
          </cell>
          <cell r="K19735">
            <v>0</v>
          </cell>
          <cell r="L19735">
            <v>0</v>
          </cell>
          <cell r="M19735" t="str">
            <v>F</v>
          </cell>
          <cell r="N19735">
            <v>3</v>
          </cell>
        </row>
        <row r="19736">
          <cell r="F19736" t="str">
            <v>PO S2016-040002 ** NEW ITEM</v>
          </cell>
        </row>
        <row r="19736">
          <cell r="I19736" t="str">
            <v>T</v>
          </cell>
          <cell r="J19736">
            <v>0</v>
          </cell>
          <cell r="K19736">
            <v>0</v>
          </cell>
          <cell r="L19736">
            <v>0</v>
          </cell>
          <cell r="M19736" t="str">
            <v>F</v>
          </cell>
          <cell r="N19736">
            <v>3</v>
          </cell>
        </row>
        <row r="19737">
          <cell r="F19737" t="str">
            <v>PO S2016-040003</v>
          </cell>
          <cell r="G19737" t="str">
            <v>XP-000017</v>
          </cell>
        </row>
        <row r="19737">
          <cell r="I19737" t="str">
            <v>F</v>
          </cell>
          <cell r="J19737">
            <v>0</v>
          </cell>
          <cell r="K19737">
            <v>0</v>
          </cell>
          <cell r="L19737">
            <v>0</v>
          </cell>
          <cell r="M19737" t="str">
            <v>F</v>
          </cell>
          <cell r="N19737">
            <v>3</v>
          </cell>
        </row>
        <row r="19738">
          <cell r="G19738" t="str">
            <v>GR-001599</v>
          </cell>
        </row>
        <row r="19738">
          <cell r="I19738" t="str">
            <v>F</v>
          </cell>
          <cell r="J19738">
            <v>17.58</v>
          </cell>
          <cell r="K19738">
            <v>18.63</v>
          </cell>
          <cell r="L19738">
            <v>18.63</v>
          </cell>
          <cell r="M19738" t="str">
            <v>T</v>
          </cell>
          <cell r="N19738">
            <v>1</v>
          </cell>
        </row>
        <row r="19739">
          <cell r="G19739" t="str">
            <v>GR-001651</v>
          </cell>
        </row>
        <row r="19739">
          <cell r="I19739" t="str">
            <v>F</v>
          </cell>
          <cell r="J19739">
            <v>18858.15</v>
          </cell>
          <cell r="K19739">
            <v>18858.15</v>
          </cell>
          <cell r="L19739">
            <v>56574.45</v>
          </cell>
          <cell r="M19739" t="str">
            <v>F</v>
          </cell>
          <cell r="N19739">
            <v>3</v>
          </cell>
        </row>
        <row r="19740">
          <cell r="G19740" t="str">
            <v>GR-001944</v>
          </cell>
        </row>
        <row r="19740">
          <cell r="I19740" t="str">
            <v>F</v>
          </cell>
          <cell r="J19740">
            <v>1097.6</v>
          </cell>
          <cell r="K19740">
            <v>1097.6</v>
          </cell>
          <cell r="L19740">
            <v>3292.8</v>
          </cell>
          <cell r="M19740" t="str">
            <v>F</v>
          </cell>
          <cell r="N19740">
            <v>3</v>
          </cell>
        </row>
        <row r="19741">
          <cell r="G19741" t="str">
            <v>XP-000018</v>
          </cell>
        </row>
        <row r="19741">
          <cell r="I19741" t="str">
            <v>F</v>
          </cell>
          <cell r="J19741">
            <v>0</v>
          </cell>
          <cell r="K19741">
            <v>0</v>
          </cell>
          <cell r="L19741">
            <v>0</v>
          </cell>
          <cell r="M19741" t="str">
            <v>F</v>
          </cell>
          <cell r="N19741">
            <v>3</v>
          </cell>
        </row>
        <row r="19742">
          <cell r="I19742" t="str">
            <v>T</v>
          </cell>
          <cell r="J19742">
            <v>0</v>
          </cell>
          <cell r="K19742">
            <v>0</v>
          </cell>
          <cell r="L19742">
            <v>0</v>
          </cell>
          <cell r="M19742" t="str">
            <v>F</v>
          </cell>
          <cell r="N19742">
            <v>3</v>
          </cell>
        </row>
        <row r="19743">
          <cell r="G19743" t="str">
            <v>GR-001880</v>
          </cell>
        </row>
        <row r="19743">
          <cell r="I19743" t="str">
            <v>F</v>
          </cell>
          <cell r="J19743">
            <v>4680</v>
          </cell>
          <cell r="K19743">
            <v>4680</v>
          </cell>
          <cell r="L19743">
            <v>14040</v>
          </cell>
          <cell r="M19743" t="str">
            <v>F</v>
          </cell>
          <cell r="N19743">
            <v>3</v>
          </cell>
        </row>
        <row r="19744">
          <cell r="I19744" t="str">
            <v>T</v>
          </cell>
          <cell r="J19744">
            <v>0</v>
          </cell>
          <cell r="K19744">
            <v>0</v>
          </cell>
          <cell r="L19744">
            <v>0</v>
          </cell>
          <cell r="M19744" t="str">
            <v>F</v>
          </cell>
          <cell r="N19744">
            <v>3</v>
          </cell>
        </row>
        <row r="19745">
          <cell r="I19745" t="str">
            <v>T</v>
          </cell>
          <cell r="J19745">
            <v>0</v>
          </cell>
          <cell r="K19745">
            <v>0</v>
          </cell>
          <cell r="L19745">
            <v>0</v>
          </cell>
          <cell r="M19745" t="str">
            <v>F</v>
          </cell>
          <cell r="N19745">
            <v>3</v>
          </cell>
        </row>
        <row r="19746">
          <cell r="G19746" t="str">
            <v>GR-001598</v>
          </cell>
        </row>
        <row r="19746">
          <cell r="I19746" t="str">
            <v>F</v>
          </cell>
          <cell r="J19746">
            <v>1178.5</v>
          </cell>
          <cell r="K19746">
            <v>1249.21</v>
          </cell>
          <cell r="L19746">
            <v>1249.21</v>
          </cell>
          <cell r="M19746" t="str">
            <v>T</v>
          </cell>
          <cell r="N19746">
            <v>1</v>
          </cell>
        </row>
        <row r="19747">
          <cell r="I19747" t="str">
            <v>T</v>
          </cell>
          <cell r="J19747">
            <v>0</v>
          </cell>
          <cell r="K19747">
            <v>0</v>
          </cell>
          <cell r="L19747">
            <v>0</v>
          </cell>
          <cell r="M19747" t="str">
            <v>F</v>
          </cell>
          <cell r="N19747">
            <v>3</v>
          </cell>
        </row>
        <row r="19748">
          <cell r="I19748" t="str">
            <v>T</v>
          </cell>
          <cell r="J19748">
            <v>0</v>
          </cell>
          <cell r="K19748">
            <v>0</v>
          </cell>
          <cell r="L19748">
            <v>0</v>
          </cell>
          <cell r="M19748" t="str">
            <v>F</v>
          </cell>
          <cell r="N19748">
            <v>3</v>
          </cell>
        </row>
        <row r="19749">
          <cell r="I19749" t="str">
            <v>T</v>
          </cell>
          <cell r="J19749">
            <v>0</v>
          </cell>
          <cell r="K19749">
            <v>0</v>
          </cell>
          <cell r="L19749">
            <v>0</v>
          </cell>
          <cell r="M19749" t="str">
            <v>F</v>
          </cell>
          <cell r="N19749">
            <v>3</v>
          </cell>
        </row>
        <row r="19750">
          <cell r="G19750" t="str">
            <v>GR-001788, GR-001917, GR-002124</v>
          </cell>
        </row>
        <row r="19750">
          <cell r="I19750" t="str">
            <v>F</v>
          </cell>
          <cell r="J19750">
            <v>1466.08</v>
          </cell>
          <cell r="K19750">
            <v>1466.08</v>
          </cell>
          <cell r="L19750">
            <v>4398.24</v>
          </cell>
          <cell r="M19750" t="str">
            <v>F</v>
          </cell>
          <cell r="N19750">
            <v>3</v>
          </cell>
        </row>
        <row r="19751">
          <cell r="G19751" t="str">
            <v>GR-001596</v>
          </cell>
        </row>
        <row r="19751">
          <cell r="I19751" t="str">
            <v>F</v>
          </cell>
          <cell r="J19751">
            <v>683.32</v>
          </cell>
          <cell r="K19751">
            <v>724.32</v>
          </cell>
          <cell r="L19751">
            <v>724.32</v>
          </cell>
          <cell r="M19751" t="str">
            <v>T</v>
          </cell>
          <cell r="N19751">
            <v>1</v>
          </cell>
        </row>
        <row r="19752">
          <cell r="I19752" t="str">
            <v>T</v>
          </cell>
          <cell r="J19752">
            <v>0</v>
          </cell>
          <cell r="K19752">
            <v>0</v>
          </cell>
          <cell r="L19752">
            <v>0</v>
          </cell>
          <cell r="M19752" t="str">
            <v>F</v>
          </cell>
          <cell r="N19752">
            <v>3</v>
          </cell>
        </row>
        <row r="19753">
          <cell r="G19753" t="str">
            <v>GR-001591</v>
          </cell>
        </row>
        <row r="19753">
          <cell r="I19753" t="str">
            <v>F</v>
          </cell>
          <cell r="J19753">
            <v>45138.57</v>
          </cell>
          <cell r="K19753">
            <v>47846.88</v>
          </cell>
          <cell r="L19753">
            <v>47846.88</v>
          </cell>
          <cell r="M19753" t="str">
            <v>T</v>
          </cell>
          <cell r="N19753">
            <v>1</v>
          </cell>
        </row>
        <row r="19754">
          <cell r="G19754" t="str">
            <v>GR-001598</v>
          </cell>
        </row>
        <row r="19754">
          <cell r="I19754" t="str">
            <v>F</v>
          </cell>
          <cell r="J19754">
            <v>131.3</v>
          </cell>
          <cell r="K19754">
            <v>139.18</v>
          </cell>
          <cell r="L19754">
            <v>139.18</v>
          </cell>
          <cell r="M19754" t="str">
            <v>T</v>
          </cell>
          <cell r="N19754">
            <v>1</v>
          </cell>
        </row>
        <row r="19755">
          <cell r="G19755" t="str">
            <v>GR-001587</v>
          </cell>
        </row>
        <row r="19755">
          <cell r="I19755" t="str">
            <v>F</v>
          </cell>
          <cell r="J19755">
            <v>15.17</v>
          </cell>
          <cell r="K19755">
            <v>16.08</v>
          </cell>
          <cell r="L19755">
            <v>16.08</v>
          </cell>
          <cell r="M19755" t="str">
            <v>T</v>
          </cell>
          <cell r="N19755">
            <v>1</v>
          </cell>
        </row>
        <row r="19756">
          <cell r="G19756" t="str">
            <v>GR-001880, GR-001674</v>
          </cell>
        </row>
        <row r="19756">
          <cell r="I19756" t="str">
            <v>F</v>
          </cell>
          <cell r="J19756">
            <v>48769.44</v>
          </cell>
          <cell r="K19756">
            <v>48769.44</v>
          </cell>
          <cell r="L19756">
            <v>146308.32</v>
          </cell>
          <cell r="M19756" t="str">
            <v>F</v>
          </cell>
          <cell r="N19756">
            <v>3</v>
          </cell>
        </row>
        <row r="19757">
          <cell r="G19757" t="str">
            <v>GR-001674, GR-002023</v>
          </cell>
        </row>
        <row r="19757">
          <cell r="I19757" t="str">
            <v>F</v>
          </cell>
          <cell r="J19757">
            <v>40220.9</v>
          </cell>
          <cell r="K19757">
            <v>40220.9</v>
          </cell>
          <cell r="L19757">
            <v>120662.7</v>
          </cell>
          <cell r="M19757" t="str">
            <v>F</v>
          </cell>
          <cell r="N19757">
            <v>3</v>
          </cell>
        </row>
        <row r="19758">
          <cell r="G19758" t="str">
            <v>GR-001612</v>
          </cell>
        </row>
        <row r="19758">
          <cell r="I19758" t="str">
            <v>F</v>
          </cell>
          <cell r="J19758">
            <v>483</v>
          </cell>
          <cell r="K19758">
            <v>511.98</v>
          </cell>
          <cell r="L19758">
            <v>511.98</v>
          </cell>
          <cell r="M19758" t="str">
            <v>F</v>
          </cell>
          <cell r="N19758">
            <v>1</v>
          </cell>
        </row>
        <row r="19759">
          <cell r="G19759" t="str">
            <v>GR-001595</v>
          </cell>
        </row>
        <row r="19759">
          <cell r="I19759" t="str">
            <v>F</v>
          </cell>
          <cell r="J19759">
            <v>196.64</v>
          </cell>
          <cell r="K19759">
            <v>208.44</v>
          </cell>
          <cell r="L19759">
            <v>208.44</v>
          </cell>
          <cell r="M19759" t="str">
            <v>T</v>
          </cell>
          <cell r="N19759">
            <v>1</v>
          </cell>
        </row>
        <row r="19760">
          <cell r="G19760" t="str">
            <v>GR-001586</v>
          </cell>
        </row>
        <row r="19760">
          <cell r="I19760" t="str">
            <v>F</v>
          </cell>
          <cell r="J19760">
            <v>51.21</v>
          </cell>
          <cell r="K19760">
            <v>54.28</v>
          </cell>
          <cell r="L19760">
            <v>54.28</v>
          </cell>
          <cell r="M19760" t="str">
            <v>T</v>
          </cell>
          <cell r="N19760">
            <v>1</v>
          </cell>
        </row>
        <row r="19761">
          <cell r="I19761" t="str">
            <v>T</v>
          </cell>
          <cell r="J19761">
            <v>0</v>
          </cell>
          <cell r="K19761">
            <v>0</v>
          </cell>
          <cell r="L19761">
            <v>0</v>
          </cell>
          <cell r="M19761" t="str">
            <v>F</v>
          </cell>
          <cell r="N19761">
            <v>3</v>
          </cell>
        </row>
        <row r="19762">
          <cell r="G19762" t="str">
            <v>GR-001624</v>
          </cell>
        </row>
        <row r="19762">
          <cell r="I19762" t="str">
            <v>F</v>
          </cell>
          <cell r="J19762">
            <v>235.36</v>
          </cell>
          <cell r="K19762">
            <v>249.48</v>
          </cell>
          <cell r="L19762">
            <v>249.48</v>
          </cell>
          <cell r="M19762" t="str">
            <v>T</v>
          </cell>
          <cell r="N19762">
            <v>1</v>
          </cell>
        </row>
        <row r="19763">
          <cell r="G19763" t="str">
            <v>GR-001632, GR-001788, GR-001917, GR-001670</v>
          </cell>
        </row>
        <row r="19763">
          <cell r="I19763" t="str">
            <v>F</v>
          </cell>
          <cell r="J19763">
            <v>29694</v>
          </cell>
          <cell r="K19763">
            <v>29694</v>
          </cell>
          <cell r="L19763">
            <v>89082</v>
          </cell>
          <cell r="M19763" t="str">
            <v>F</v>
          </cell>
          <cell r="N19763">
            <v>3</v>
          </cell>
        </row>
        <row r="19764">
          <cell r="I19764" t="str">
            <v>T</v>
          </cell>
          <cell r="J19764">
            <v>0</v>
          </cell>
          <cell r="K19764">
            <v>0</v>
          </cell>
          <cell r="L19764">
            <v>0</v>
          </cell>
          <cell r="M19764" t="str">
            <v>F</v>
          </cell>
          <cell r="N19764">
            <v>3</v>
          </cell>
        </row>
        <row r="19765">
          <cell r="G19765" t="str">
            <v>GR-001771, GR-001687</v>
          </cell>
        </row>
        <row r="19765">
          <cell r="I19765" t="str">
            <v>F</v>
          </cell>
          <cell r="J19765">
            <v>1121.35</v>
          </cell>
          <cell r="K19765">
            <v>1121.35</v>
          </cell>
          <cell r="L19765">
            <v>3364.05</v>
          </cell>
          <cell r="M19765" t="str">
            <v>F</v>
          </cell>
          <cell r="N19765">
            <v>3</v>
          </cell>
        </row>
        <row r="19766">
          <cell r="G19766" t="str">
            <v>GR-001588</v>
          </cell>
        </row>
        <row r="19766">
          <cell r="I19766" t="str">
            <v>F</v>
          </cell>
          <cell r="J19766">
            <v>327.38</v>
          </cell>
          <cell r="K19766">
            <v>347.02</v>
          </cell>
          <cell r="L19766">
            <v>347.02</v>
          </cell>
          <cell r="M19766" t="str">
            <v>T</v>
          </cell>
          <cell r="N19766">
            <v>1</v>
          </cell>
        </row>
        <row r="19767">
          <cell r="G19767" t="str">
            <v>GR-001584</v>
          </cell>
        </row>
        <row r="19767">
          <cell r="I19767" t="str">
            <v>F</v>
          </cell>
          <cell r="J19767">
            <v>412.36</v>
          </cell>
          <cell r="K19767">
            <v>437.1</v>
          </cell>
          <cell r="L19767">
            <v>437.1</v>
          </cell>
          <cell r="M19767" t="str">
            <v>T</v>
          </cell>
          <cell r="N19767">
            <v>1</v>
          </cell>
        </row>
        <row r="19768">
          <cell r="I19768" t="str">
            <v>T</v>
          </cell>
          <cell r="J19768">
            <v>0</v>
          </cell>
          <cell r="K19768">
            <v>0</v>
          </cell>
          <cell r="L19768">
            <v>0</v>
          </cell>
          <cell r="M19768" t="str">
            <v>F</v>
          </cell>
          <cell r="N19768">
            <v>3</v>
          </cell>
        </row>
        <row r="19769">
          <cell r="G19769" t="str">
            <v>GR-001583</v>
          </cell>
        </row>
        <row r="19769">
          <cell r="I19769" t="str">
            <v>F</v>
          </cell>
          <cell r="J19769">
            <v>1192.66</v>
          </cell>
          <cell r="K19769">
            <v>1264.22</v>
          </cell>
          <cell r="L19769">
            <v>1264.22</v>
          </cell>
          <cell r="M19769" t="str">
            <v>T</v>
          </cell>
          <cell r="N19769">
            <v>1</v>
          </cell>
        </row>
        <row r="19770">
          <cell r="I19770" t="str">
            <v>T</v>
          </cell>
          <cell r="J19770">
            <v>0</v>
          </cell>
          <cell r="K19770">
            <v>0</v>
          </cell>
          <cell r="L19770">
            <v>0</v>
          </cell>
          <cell r="M19770" t="str">
            <v>F</v>
          </cell>
          <cell r="N19770">
            <v>3</v>
          </cell>
        </row>
        <row r="19771">
          <cell r="I19771" t="str">
            <v>T</v>
          </cell>
          <cell r="J19771">
            <v>0</v>
          </cell>
          <cell r="K19771">
            <v>0</v>
          </cell>
          <cell r="L19771">
            <v>0</v>
          </cell>
          <cell r="M19771" t="str">
            <v>F</v>
          </cell>
          <cell r="N19771">
            <v>3</v>
          </cell>
        </row>
        <row r="19772">
          <cell r="G19772" t="str">
            <v>GR-001583</v>
          </cell>
        </row>
        <row r="19772">
          <cell r="I19772" t="str">
            <v>F</v>
          </cell>
          <cell r="J19772">
            <v>5296.6</v>
          </cell>
          <cell r="K19772">
            <v>5614.4</v>
          </cell>
          <cell r="L19772">
            <v>5614.4</v>
          </cell>
          <cell r="M19772" t="str">
            <v>T</v>
          </cell>
          <cell r="N19772">
            <v>1</v>
          </cell>
        </row>
        <row r="19773">
          <cell r="I19773" t="str">
            <v>T</v>
          </cell>
          <cell r="J19773">
            <v>0</v>
          </cell>
          <cell r="K19773">
            <v>0</v>
          </cell>
          <cell r="L19773">
            <v>0</v>
          </cell>
          <cell r="M19773" t="str">
            <v>F</v>
          </cell>
          <cell r="N19773">
            <v>3</v>
          </cell>
        </row>
        <row r="19774">
          <cell r="F19774" t="str">
            <v>PO S2016-040003</v>
          </cell>
        </row>
        <row r="19774">
          <cell r="I19774" t="str">
            <v>T</v>
          </cell>
          <cell r="J19774">
            <v>0</v>
          </cell>
          <cell r="K19774">
            <v>0</v>
          </cell>
          <cell r="L19774">
            <v>0</v>
          </cell>
          <cell r="M19774" t="str">
            <v>F</v>
          </cell>
          <cell r="N19774">
            <v>3</v>
          </cell>
        </row>
        <row r="19775">
          <cell r="G19775" t="str">
            <v>GR-001580</v>
          </cell>
        </row>
        <row r="19775">
          <cell r="I19775" t="str">
            <v>F</v>
          </cell>
          <cell r="J19775">
            <v>4050.94</v>
          </cell>
          <cell r="K19775">
            <v>4294</v>
          </cell>
          <cell r="L19775">
            <v>4294</v>
          </cell>
          <cell r="M19775" t="str">
            <v>T</v>
          </cell>
          <cell r="N19775">
            <v>1</v>
          </cell>
        </row>
        <row r="19776">
          <cell r="I19776" t="str">
            <v>T</v>
          </cell>
          <cell r="J19776">
            <v>56.6</v>
          </cell>
          <cell r="K19776">
            <v>60</v>
          </cell>
          <cell r="L19776">
            <v>60</v>
          </cell>
          <cell r="M19776" t="str">
            <v>T</v>
          </cell>
          <cell r="N19776">
            <v>1</v>
          </cell>
        </row>
        <row r="19777">
          <cell r="G19777" t="str">
            <v>GR-001578</v>
          </cell>
        </row>
        <row r="19777">
          <cell r="I19777" t="str">
            <v>F</v>
          </cell>
          <cell r="J19777">
            <v>513.57</v>
          </cell>
          <cell r="K19777">
            <v>544.38</v>
          </cell>
          <cell r="L19777">
            <v>544.38</v>
          </cell>
          <cell r="M19777" t="str">
            <v>T</v>
          </cell>
          <cell r="N19777">
            <v>1</v>
          </cell>
        </row>
        <row r="19778">
          <cell r="G19778" t="str">
            <v>GR-001579</v>
          </cell>
        </row>
        <row r="19778">
          <cell r="I19778" t="str">
            <v>F</v>
          </cell>
          <cell r="J19778">
            <v>2210.19</v>
          </cell>
          <cell r="K19778">
            <v>2342.8</v>
          </cell>
          <cell r="L19778">
            <v>2342.8</v>
          </cell>
          <cell r="M19778" t="str">
            <v>T</v>
          </cell>
          <cell r="N19778">
            <v>1</v>
          </cell>
        </row>
        <row r="19779">
          <cell r="F19779" t="str">
            <v>FORECAST ORDER </v>
          </cell>
          <cell r="G19779" t="str">
            <v>GR-002123, GR-001917</v>
          </cell>
        </row>
        <row r="19779">
          <cell r="I19779" t="str">
            <v>F</v>
          </cell>
          <cell r="J19779">
            <v>14112</v>
          </cell>
          <cell r="K19779">
            <v>14112</v>
          </cell>
          <cell r="L19779">
            <v>42336</v>
          </cell>
          <cell r="M19779" t="str">
            <v>F</v>
          </cell>
          <cell r="N19779">
            <v>3</v>
          </cell>
        </row>
        <row r="19780">
          <cell r="G19780" t="str">
            <v>GR-001763</v>
          </cell>
        </row>
        <row r="19780">
          <cell r="I19780" t="str">
            <v>F</v>
          </cell>
          <cell r="J19780">
            <v>1946</v>
          </cell>
          <cell r="K19780">
            <v>1946</v>
          </cell>
          <cell r="L19780">
            <v>5838</v>
          </cell>
          <cell r="M19780" t="str">
            <v>F</v>
          </cell>
          <cell r="N19780">
            <v>3</v>
          </cell>
        </row>
        <row r="19781">
          <cell r="G19781" t="str">
            <v>GR-001581</v>
          </cell>
        </row>
        <row r="19781">
          <cell r="I19781" t="str">
            <v>F</v>
          </cell>
          <cell r="J19781">
            <v>327.28</v>
          </cell>
          <cell r="K19781">
            <v>346.92</v>
          </cell>
          <cell r="L19781">
            <v>346.92</v>
          </cell>
          <cell r="M19781" t="str">
            <v>T</v>
          </cell>
          <cell r="N19781">
            <v>1</v>
          </cell>
        </row>
        <row r="19782">
          <cell r="I19782" t="str">
            <v>T</v>
          </cell>
          <cell r="J19782">
            <v>0</v>
          </cell>
          <cell r="K19782">
            <v>0</v>
          </cell>
          <cell r="L19782">
            <v>0</v>
          </cell>
          <cell r="M19782" t="str">
            <v>F</v>
          </cell>
          <cell r="N19782">
            <v>3</v>
          </cell>
        </row>
        <row r="19783">
          <cell r="G19783" t="str">
            <v>GR-001583</v>
          </cell>
        </row>
        <row r="19783">
          <cell r="I19783" t="str">
            <v>F</v>
          </cell>
          <cell r="J19783">
            <v>18.95</v>
          </cell>
          <cell r="K19783">
            <v>20.09</v>
          </cell>
          <cell r="L19783">
            <v>20.09</v>
          </cell>
          <cell r="M19783" t="str">
            <v>T</v>
          </cell>
          <cell r="N19783">
            <v>1</v>
          </cell>
        </row>
        <row r="19784">
          <cell r="G19784" t="str">
            <v>GR-001670</v>
          </cell>
        </row>
        <row r="19784">
          <cell r="I19784" t="str">
            <v>F</v>
          </cell>
          <cell r="J19784">
            <v>292.04</v>
          </cell>
          <cell r="K19784">
            <v>292.04</v>
          </cell>
          <cell r="L19784">
            <v>876.12</v>
          </cell>
          <cell r="M19784" t="str">
            <v>F</v>
          </cell>
          <cell r="N19784">
            <v>3</v>
          </cell>
        </row>
        <row r="19785">
          <cell r="G19785" t="str">
            <v>GR-001574</v>
          </cell>
        </row>
        <row r="19785">
          <cell r="I19785" t="str">
            <v>F</v>
          </cell>
          <cell r="J19785">
            <v>70.07</v>
          </cell>
          <cell r="K19785">
            <v>74.27</v>
          </cell>
          <cell r="L19785">
            <v>74.27</v>
          </cell>
          <cell r="M19785" t="str">
            <v>T</v>
          </cell>
          <cell r="N19785">
            <v>1</v>
          </cell>
        </row>
        <row r="19786">
          <cell r="I19786" t="str">
            <v>T</v>
          </cell>
          <cell r="J19786">
            <v>0</v>
          </cell>
          <cell r="K19786">
            <v>0</v>
          </cell>
          <cell r="L19786">
            <v>0</v>
          </cell>
          <cell r="M19786" t="str">
            <v>F</v>
          </cell>
          <cell r="N19786">
            <v>3</v>
          </cell>
        </row>
        <row r="19787">
          <cell r="I19787" t="str">
            <v>T</v>
          </cell>
          <cell r="J19787">
            <v>0</v>
          </cell>
          <cell r="K19787">
            <v>0</v>
          </cell>
          <cell r="L19787">
            <v>0</v>
          </cell>
          <cell r="M19787" t="str">
            <v>F</v>
          </cell>
          <cell r="N19787">
            <v>3</v>
          </cell>
        </row>
        <row r="19788">
          <cell r="I19788" t="str">
            <v>T</v>
          </cell>
          <cell r="J19788">
            <v>0</v>
          </cell>
          <cell r="K19788">
            <v>0</v>
          </cell>
          <cell r="L19788">
            <v>0</v>
          </cell>
          <cell r="M19788" t="str">
            <v>F</v>
          </cell>
          <cell r="N19788">
            <v>3</v>
          </cell>
        </row>
        <row r="19789">
          <cell r="I19789" t="str">
            <v>T</v>
          </cell>
          <cell r="J19789">
            <v>0</v>
          </cell>
          <cell r="K19789">
            <v>0</v>
          </cell>
          <cell r="L19789">
            <v>0</v>
          </cell>
          <cell r="M19789" t="str">
            <v>F</v>
          </cell>
          <cell r="N19789">
            <v>3</v>
          </cell>
        </row>
        <row r="19790">
          <cell r="I19790" t="str">
            <v>T</v>
          </cell>
          <cell r="J19790">
            <v>0</v>
          </cell>
          <cell r="K19790">
            <v>0</v>
          </cell>
          <cell r="L19790">
            <v>0</v>
          </cell>
          <cell r="M19790" t="str">
            <v>F</v>
          </cell>
          <cell r="N19790">
            <v>3</v>
          </cell>
        </row>
        <row r="19791">
          <cell r="G19791" t="str">
            <v>GR-001585</v>
          </cell>
        </row>
        <row r="19791">
          <cell r="I19791" t="str">
            <v>F</v>
          </cell>
          <cell r="J19791">
            <v>172.19</v>
          </cell>
          <cell r="K19791">
            <v>182.52</v>
          </cell>
          <cell r="L19791">
            <v>182.52</v>
          </cell>
          <cell r="M19791" t="str">
            <v>T</v>
          </cell>
          <cell r="N19791">
            <v>1</v>
          </cell>
        </row>
        <row r="19792">
          <cell r="G19792" t="str">
            <v>GR-001688</v>
          </cell>
        </row>
        <row r="19792">
          <cell r="I19792" t="str">
            <v>F</v>
          </cell>
          <cell r="J19792">
            <v>318.6</v>
          </cell>
          <cell r="K19792">
            <v>318.6</v>
          </cell>
          <cell r="L19792">
            <v>955.8</v>
          </cell>
          <cell r="M19792" t="str">
            <v>F</v>
          </cell>
          <cell r="N19792">
            <v>3</v>
          </cell>
        </row>
        <row r="19793">
          <cell r="G19793" t="str">
            <v>GR-001764</v>
          </cell>
        </row>
        <row r="19793">
          <cell r="I19793" t="str">
            <v>F</v>
          </cell>
          <cell r="J19793">
            <v>31441.57</v>
          </cell>
          <cell r="K19793">
            <v>31441.57</v>
          </cell>
          <cell r="L19793">
            <v>94324.71</v>
          </cell>
          <cell r="M19793" t="str">
            <v>F</v>
          </cell>
          <cell r="N19793">
            <v>3</v>
          </cell>
        </row>
        <row r="19794">
          <cell r="G19794" t="str">
            <v>GR-001689</v>
          </cell>
        </row>
        <row r="19794">
          <cell r="I19794" t="str">
            <v>F</v>
          </cell>
          <cell r="J19794">
            <v>9018.3</v>
          </cell>
          <cell r="K19794">
            <v>9018.3</v>
          </cell>
          <cell r="L19794">
            <v>27054.9</v>
          </cell>
          <cell r="M19794" t="str">
            <v>F</v>
          </cell>
          <cell r="N19794">
            <v>3</v>
          </cell>
        </row>
        <row r="19795">
          <cell r="I19795" t="str">
            <v>T</v>
          </cell>
          <cell r="J19795">
            <v>0</v>
          </cell>
          <cell r="K19795">
            <v>0</v>
          </cell>
          <cell r="L19795">
            <v>0</v>
          </cell>
          <cell r="M19795" t="str">
            <v>F</v>
          </cell>
          <cell r="N19795">
            <v>3</v>
          </cell>
        </row>
        <row r="19796">
          <cell r="G19796" t="str">
            <v>GR-001582</v>
          </cell>
        </row>
        <row r="19796">
          <cell r="I19796" t="str">
            <v>F</v>
          </cell>
          <cell r="J19796">
            <v>2885.85</v>
          </cell>
          <cell r="K19796">
            <v>3059</v>
          </cell>
          <cell r="L19796">
            <v>3059</v>
          </cell>
          <cell r="M19796" t="str">
            <v>T</v>
          </cell>
          <cell r="N19796">
            <v>1</v>
          </cell>
        </row>
        <row r="19797">
          <cell r="G19797" t="str">
            <v>GR-001675</v>
          </cell>
        </row>
        <row r="19797">
          <cell r="I19797" t="str">
            <v>F</v>
          </cell>
          <cell r="J19797">
            <v>474</v>
          </cell>
          <cell r="K19797">
            <v>474</v>
          </cell>
          <cell r="L19797">
            <v>1422</v>
          </cell>
          <cell r="M19797" t="str">
            <v>F</v>
          </cell>
          <cell r="N19797">
            <v>3</v>
          </cell>
        </row>
        <row r="19798">
          <cell r="F19798" t="str">
            <v>YMLU 8369202</v>
          </cell>
          <cell r="G19798" t="str">
            <v>GR-001573</v>
          </cell>
        </row>
        <row r="19798">
          <cell r="I19798" t="str">
            <v>F</v>
          </cell>
          <cell r="J19798">
            <v>48809.95</v>
          </cell>
          <cell r="K19798">
            <v>51738.55</v>
          </cell>
          <cell r="L19798">
            <v>51738.55</v>
          </cell>
          <cell r="M19798" t="str">
            <v>F</v>
          </cell>
          <cell r="N19798">
            <v>1</v>
          </cell>
        </row>
        <row r="19799">
          <cell r="F19799" t="str">
            <v>YMLU 8369202</v>
          </cell>
          <cell r="G19799" t="str">
            <v>GR-001571</v>
          </cell>
        </row>
        <row r="19799">
          <cell r="I19799" t="str">
            <v>F</v>
          </cell>
          <cell r="J19799">
            <v>3710.6</v>
          </cell>
          <cell r="K19799">
            <v>3933.24</v>
          </cell>
          <cell r="L19799">
            <v>3933.24</v>
          </cell>
          <cell r="M19799" t="str">
            <v>F</v>
          </cell>
          <cell r="N19799">
            <v>1</v>
          </cell>
        </row>
        <row r="19800">
          <cell r="F19800" t="str">
            <v>YMLU 8369202</v>
          </cell>
          <cell r="G19800" t="str">
            <v>GR-001570</v>
          </cell>
        </row>
        <row r="19800">
          <cell r="I19800" t="str">
            <v>F</v>
          </cell>
          <cell r="J19800">
            <v>162853.64</v>
          </cell>
          <cell r="K19800">
            <v>172624.86</v>
          </cell>
          <cell r="L19800">
            <v>172624.86</v>
          </cell>
          <cell r="M19800" t="str">
            <v>F</v>
          </cell>
          <cell r="N19800">
            <v>1</v>
          </cell>
        </row>
        <row r="19801">
          <cell r="F19801" t="str">
            <v>YMLU 8369202</v>
          </cell>
          <cell r="G19801" t="str">
            <v>GR-001569</v>
          </cell>
        </row>
        <row r="19801">
          <cell r="I19801" t="str">
            <v>F</v>
          </cell>
          <cell r="J19801">
            <v>35334.42</v>
          </cell>
          <cell r="K19801">
            <v>37454.49</v>
          </cell>
          <cell r="L19801">
            <v>37454.49</v>
          </cell>
          <cell r="M19801" t="str">
            <v>F</v>
          </cell>
          <cell r="N19801">
            <v>1</v>
          </cell>
        </row>
        <row r="19802">
          <cell r="F19802" t="str">
            <v>YMLU 8369202</v>
          </cell>
          <cell r="G19802" t="str">
            <v>GR-001568</v>
          </cell>
        </row>
        <row r="19802">
          <cell r="I19802" t="str">
            <v>F</v>
          </cell>
          <cell r="J19802">
            <v>5551.2</v>
          </cell>
          <cell r="K19802">
            <v>5884.27</v>
          </cell>
          <cell r="L19802">
            <v>5884.27</v>
          </cell>
          <cell r="M19802" t="str">
            <v>F</v>
          </cell>
          <cell r="N19802">
            <v>1</v>
          </cell>
        </row>
        <row r="19803">
          <cell r="F19803" t="str">
            <v>YMLU 8369202</v>
          </cell>
          <cell r="G19803" t="str">
            <v>GR-001567</v>
          </cell>
        </row>
        <row r="19803">
          <cell r="I19803" t="str">
            <v>F</v>
          </cell>
          <cell r="J19803">
            <v>87713.64</v>
          </cell>
          <cell r="K19803">
            <v>92976.46</v>
          </cell>
          <cell r="L19803">
            <v>92976.46</v>
          </cell>
          <cell r="M19803" t="str">
            <v>F</v>
          </cell>
          <cell r="N19803">
            <v>1</v>
          </cell>
        </row>
        <row r="19804">
          <cell r="F19804" t="str">
            <v>YMLU 8369202</v>
          </cell>
          <cell r="G19804" t="str">
            <v>GR-001566</v>
          </cell>
        </row>
        <row r="19804">
          <cell r="I19804" t="str">
            <v>F</v>
          </cell>
          <cell r="J19804">
            <v>24689.88</v>
          </cell>
          <cell r="K19804">
            <v>26171.27</v>
          </cell>
          <cell r="L19804">
            <v>26171.27</v>
          </cell>
          <cell r="M19804" t="str">
            <v>F</v>
          </cell>
          <cell r="N19804">
            <v>1</v>
          </cell>
        </row>
        <row r="19805">
          <cell r="G19805" t="str">
            <v>GR-001572</v>
          </cell>
        </row>
        <row r="19805">
          <cell r="I19805" t="str">
            <v>F</v>
          </cell>
          <cell r="J19805">
            <v>111.67</v>
          </cell>
          <cell r="K19805">
            <v>118.37</v>
          </cell>
          <cell r="L19805">
            <v>118.37</v>
          </cell>
          <cell r="M19805" t="str">
            <v>T</v>
          </cell>
          <cell r="N19805">
            <v>1</v>
          </cell>
        </row>
        <row r="19806">
          <cell r="F19806" t="str">
            <v>YMLU 8369202</v>
          </cell>
          <cell r="G19806" t="str">
            <v>GR-001565</v>
          </cell>
        </row>
        <row r="19806">
          <cell r="I19806" t="str">
            <v>F</v>
          </cell>
          <cell r="J19806">
            <v>235624.93</v>
          </cell>
          <cell r="K19806">
            <v>249762.43</v>
          </cell>
          <cell r="L19806">
            <v>249762.43</v>
          </cell>
          <cell r="M19806" t="str">
            <v>F</v>
          </cell>
          <cell r="N19806">
            <v>1</v>
          </cell>
        </row>
        <row r="19807">
          <cell r="G19807" t="str">
            <v>GR-001582</v>
          </cell>
        </row>
        <row r="19807">
          <cell r="I19807" t="str">
            <v>F</v>
          </cell>
          <cell r="J19807">
            <v>9123.61</v>
          </cell>
          <cell r="K19807">
            <v>9671.03</v>
          </cell>
          <cell r="L19807">
            <v>9671.03</v>
          </cell>
          <cell r="M19807" t="str">
            <v>T</v>
          </cell>
          <cell r="N19807">
            <v>1</v>
          </cell>
        </row>
        <row r="19808">
          <cell r="G19808" t="str">
            <v>GR-001577</v>
          </cell>
        </row>
        <row r="19808">
          <cell r="I19808" t="str">
            <v>F</v>
          </cell>
          <cell r="J19808">
            <v>1450</v>
          </cell>
          <cell r="K19808">
            <v>1537</v>
          </cell>
          <cell r="L19808">
            <v>1537</v>
          </cell>
          <cell r="M19808" t="str">
            <v>F</v>
          </cell>
          <cell r="N19808">
            <v>1</v>
          </cell>
        </row>
        <row r="19809">
          <cell r="G19809" t="str">
            <v>GR-001582</v>
          </cell>
        </row>
        <row r="19809">
          <cell r="I19809" t="str">
            <v>F</v>
          </cell>
          <cell r="J19809">
            <v>1729.27</v>
          </cell>
          <cell r="K19809">
            <v>1833.03</v>
          </cell>
          <cell r="L19809">
            <v>1833.03</v>
          </cell>
          <cell r="M19809" t="str">
            <v>T</v>
          </cell>
          <cell r="N19809">
            <v>1</v>
          </cell>
        </row>
        <row r="19810">
          <cell r="G19810" t="str">
            <v>GR-001575</v>
          </cell>
        </row>
        <row r="19810">
          <cell r="I19810" t="str">
            <v>F</v>
          </cell>
          <cell r="J19810">
            <v>108.89</v>
          </cell>
          <cell r="K19810">
            <v>115.42</v>
          </cell>
          <cell r="L19810">
            <v>115.42</v>
          </cell>
          <cell r="M19810" t="str">
            <v>T</v>
          </cell>
          <cell r="N19810">
            <v>1</v>
          </cell>
        </row>
        <row r="19811">
          <cell r="G19811" t="str">
            <v>GR-001575</v>
          </cell>
        </row>
        <row r="19811">
          <cell r="I19811" t="str">
            <v>F</v>
          </cell>
          <cell r="J19811">
            <v>9.93</v>
          </cell>
          <cell r="K19811">
            <v>10.53</v>
          </cell>
          <cell r="L19811">
            <v>10.53</v>
          </cell>
          <cell r="M19811" t="str">
            <v>T</v>
          </cell>
          <cell r="N19811">
            <v>1</v>
          </cell>
        </row>
        <row r="19812">
          <cell r="G19812" t="str">
            <v>GR-001667</v>
          </cell>
        </row>
        <row r="19812">
          <cell r="I19812" t="str">
            <v>F</v>
          </cell>
          <cell r="J19812">
            <v>5150.2</v>
          </cell>
          <cell r="K19812">
            <v>5150.2</v>
          </cell>
          <cell r="L19812">
            <v>15450.6</v>
          </cell>
          <cell r="M19812" t="str">
            <v>F</v>
          </cell>
          <cell r="N19812">
            <v>3</v>
          </cell>
        </row>
        <row r="19813">
          <cell r="G19813" t="str">
            <v>GR-001582</v>
          </cell>
        </row>
        <row r="19813">
          <cell r="I19813" t="str">
            <v>F</v>
          </cell>
          <cell r="J19813">
            <v>11529.06</v>
          </cell>
          <cell r="K19813">
            <v>12220.8</v>
          </cell>
          <cell r="L19813">
            <v>12220.8</v>
          </cell>
          <cell r="M19813" t="str">
            <v>T</v>
          </cell>
          <cell r="N19813">
            <v>1</v>
          </cell>
        </row>
        <row r="19814">
          <cell r="G19814" t="str">
            <v>GR-001563</v>
          </cell>
        </row>
        <row r="19814">
          <cell r="I19814" t="str">
            <v>F</v>
          </cell>
          <cell r="J19814">
            <v>88.94</v>
          </cell>
          <cell r="K19814">
            <v>94.28</v>
          </cell>
          <cell r="L19814">
            <v>94.28</v>
          </cell>
          <cell r="M19814" t="str">
            <v>T</v>
          </cell>
          <cell r="N19814">
            <v>1</v>
          </cell>
        </row>
        <row r="19815">
          <cell r="I19815" t="str">
            <v>T</v>
          </cell>
          <cell r="J19815">
            <v>0</v>
          </cell>
          <cell r="K19815">
            <v>0</v>
          </cell>
          <cell r="L19815">
            <v>0</v>
          </cell>
          <cell r="M19815" t="str">
            <v>F</v>
          </cell>
          <cell r="N19815">
            <v>3</v>
          </cell>
        </row>
        <row r="19816">
          <cell r="F19816" t="str">
            <v>FOR SRTWT57 58 CAIZHOU</v>
          </cell>
        </row>
        <row r="19816">
          <cell r="I19816" t="str">
            <v>T</v>
          </cell>
          <cell r="J19816">
            <v>0</v>
          </cell>
          <cell r="K19816">
            <v>0</v>
          </cell>
          <cell r="L19816">
            <v>0</v>
          </cell>
          <cell r="M19816" t="str">
            <v>F</v>
          </cell>
          <cell r="N19816">
            <v>3</v>
          </cell>
        </row>
        <row r="19817">
          <cell r="G19817" t="str">
            <v>GR-001559</v>
          </cell>
        </row>
        <row r="19817">
          <cell r="I19817" t="str">
            <v>F</v>
          </cell>
          <cell r="J19817">
            <v>877.15</v>
          </cell>
          <cell r="K19817">
            <v>929.78</v>
          </cell>
          <cell r="L19817">
            <v>929.78</v>
          </cell>
          <cell r="M19817" t="str">
            <v>T</v>
          </cell>
          <cell r="N19817">
            <v>1</v>
          </cell>
        </row>
        <row r="19818">
          <cell r="G19818" t="str">
            <v>GR-001557</v>
          </cell>
        </row>
        <row r="19818">
          <cell r="I19818" t="str">
            <v>F</v>
          </cell>
          <cell r="J19818">
            <v>322.64</v>
          </cell>
          <cell r="K19818">
            <v>342</v>
          </cell>
          <cell r="L19818">
            <v>342</v>
          </cell>
          <cell r="M19818" t="str">
            <v>T</v>
          </cell>
          <cell r="N19818">
            <v>1</v>
          </cell>
        </row>
        <row r="19819">
          <cell r="G19819" t="str">
            <v>GR-001556</v>
          </cell>
        </row>
        <row r="19819">
          <cell r="I19819" t="str">
            <v>F</v>
          </cell>
          <cell r="J19819">
            <v>53.77</v>
          </cell>
          <cell r="K19819">
            <v>57</v>
          </cell>
          <cell r="L19819">
            <v>57</v>
          </cell>
          <cell r="M19819" t="str">
            <v>T</v>
          </cell>
          <cell r="N19819">
            <v>1</v>
          </cell>
        </row>
        <row r="19820">
          <cell r="G19820" t="str">
            <v>GR-001561</v>
          </cell>
        </row>
        <row r="19820">
          <cell r="I19820" t="str">
            <v>F</v>
          </cell>
          <cell r="J19820">
            <v>3136.83</v>
          </cell>
          <cell r="K19820">
            <v>3325.04</v>
          </cell>
          <cell r="L19820">
            <v>3325.04</v>
          </cell>
          <cell r="M19820" t="str">
            <v>T</v>
          </cell>
          <cell r="N19820">
            <v>1</v>
          </cell>
        </row>
        <row r="19821">
          <cell r="G19821" t="str">
            <v>GR-001563</v>
          </cell>
        </row>
        <row r="19821">
          <cell r="I19821" t="str">
            <v>F</v>
          </cell>
          <cell r="J19821">
            <v>447.47</v>
          </cell>
          <cell r="K19821">
            <v>474.32</v>
          </cell>
          <cell r="L19821">
            <v>474.32</v>
          </cell>
          <cell r="M19821" t="str">
            <v>T</v>
          </cell>
          <cell r="N19821">
            <v>1</v>
          </cell>
        </row>
        <row r="19822">
          <cell r="G19822" t="str">
            <v>GR-001563</v>
          </cell>
        </row>
        <row r="19822">
          <cell r="I19822" t="str">
            <v>F</v>
          </cell>
          <cell r="J19822">
            <v>1891.27</v>
          </cell>
          <cell r="K19822">
            <v>2004.75</v>
          </cell>
          <cell r="L19822">
            <v>2004.75</v>
          </cell>
          <cell r="M19822" t="str">
            <v>T</v>
          </cell>
          <cell r="N19822">
            <v>1</v>
          </cell>
        </row>
        <row r="19823">
          <cell r="G19823" t="str">
            <v>GR-001554</v>
          </cell>
        </row>
        <row r="19823">
          <cell r="I19823" t="str">
            <v>F</v>
          </cell>
          <cell r="J19823">
            <v>13501.71</v>
          </cell>
          <cell r="K19823">
            <v>14311.81</v>
          </cell>
          <cell r="L19823">
            <v>14311.81</v>
          </cell>
          <cell r="M19823" t="str">
            <v>T</v>
          </cell>
          <cell r="N19823">
            <v>1</v>
          </cell>
        </row>
        <row r="19824">
          <cell r="G19824" t="str">
            <v>GR-001562</v>
          </cell>
        </row>
        <row r="19824">
          <cell r="I19824" t="str">
            <v>F</v>
          </cell>
          <cell r="J19824">
            <v>50.41</v>
          </cell>
          <cell r="K19824">
            <v>53.43</v>
          </cell>
          <cell r="L19824">
            <v>53.43</v>
          </cell>
          <cell r="M19824" t="str">
            <v>T</v>
          </cell>
          <cell r="N19824">
            <v>1</v>
          </cell>
        </row>
        <row r="19825">
          <cell r="G19825" t="str">
            <v>GR-001554</v>
          </cell>
        </row>
        <row r="19825">
          <cell r="I19825" t="str">
            <v>F</v>
          </cell>
          <cell r="J19825">
            <v>68.02</v>
          </cell>
          <cell r="K19825">
            <v>72.1</v>
          </cell>
          <cell r="L19825">
            <v>72.1</v>
          </cell>
          <cell r="M19825" t="str">
            <v>T</v>
          </cell>
          <cell r="N19825">
            <v>1</v>
          </cell>
        </row>
        <row r="19826">
          <cell r="G19826" t="str">
            <v>GR-001550</v>
          </cell>
        </row>
        <row r="19826">
          <cell r="I19826" t="str">
            <v>F</v>
          </cell>
          <cell r="J19826">
            <v>5.74</v>
          </cell>
          <cell r="K19826">
            <v>6.08</v>
          </cell>
          <cell r="L19826">
            <v>6.08</v>
          </cell>
          <cell r="M19826" t="str">
            <v>T</v>
          </cell>
          <cell r="N19826">
            <v>1</v>
          </cell>
        </row>
        <row r="19827">
          <cell r="G19827" t="str">
            <v>GR-001552</v>
          </cell>
        </row>
        <row r="19827">
          <cell r="I19827" t="str">
            <v>F</v>
          </cell>
          <cell r="J19827">
            <v>55190.41</v>
          </cell>
          <cell r="K19827">
            <v>58501.83</v>
          </cell>
          <cell r="L19827">
            <v>58501.83</v>
          </cell>
          <cell r="M19827" t="str">
            <v>T</v>
          </cell>
          <cell r="N19827">
            <v>1</v>
          </cell>
        </row>
        <row r="19828">
          <cell r="G19828" t="str">
            <v>GR-001553</v>
          </cell>
        </row>
        <row r="19828">
          <cell r="I19828" t="str">
            <v>F</v>
          </cell>
          <cell r="J19828">
            <v>274.42</v>
          </cell>
          <cell r="K19828">
            <v>290.89</v>
          </cell>
          <cell r="L19828">
            <v>290.89</v>
          </cell>
          <cell r="M19828" t="str">
            <v>T</v>
          </cell>
          <cell r="N19828">
            <v>1</v>
          </cell>
        </row>
        <row r="19829">
          <cell r="G19829" t="str">
            <v>GR-001549</v>
          </cell>
        </row>
        <row r="19829">
          <cell r="I19829" t="str">
            <v>F</v>
          </cell>
          <cell r="J19829">
            <v>398.47</v>
          </cell>
          <cell r="K19829">
            <v>422.38</v>
          </cell>
          <cell r="L19829">
            <v>422.38</v>
          </cell>
          <cell r="M19829" t="str">
            <v>T</v>
          </cell>
          <cell r="N19829">
            <v>1</v>
          </cell>
        </row>
        <row r="19830">
          <cell r="G19830" t="str">
            <v>GR-001673</v>
          </cell>
        </row>
        <row r="19830">
          <cell r="I19830" t="str">
            <v>F</v>
          </cell>
          <cell r="J19830">
            <v>1420</v>
          </cell>
          <cell r="K19830">
            <v>1420</v>
          </cell>
          <cell r="L19830">
            <v>4260</v>
          </cell>
          <cell r="M19830" t="str">
            <v>F</v>
          </cell>
          <cell r="N19830">
            <v>3</v>
          </cell>
        </row>
        <row r="19831">
          <cell r="I19831" t="str">
            <v>T</v>
          </cell>
          <cell r="J19831">
            <v>0</v>
          </cell>
          <cell r="K19831">
            <v>0</v>
          </cell>
          <cell r="L19831">
            <v>0</v>
          </cell>
          <cell r="M19831" t="str">
            <v>F</v>
          </cell>
          <cell r="N19831">
            <v>3</v>
          </cell>
        </row>
        <row r="19832">
          <cell r="I19832" t="str">
            <v>T</v>
          </cell>
          <cell r="J19832">
            <v>0</v>
          </cell>
          <cell r="K19832">
            <v>0</v>
          </cell>
          <cell r="L19832">
            <v>0</v>
          </cell>
          <cell r="M19832" t="str">
            <v>F</v>
          </cell>
          <cell r="N19832">
            <v>3</v>
          </cell>
        </row>
        <row r="19833">
          <cell r="G19833" t="str">
            <v>GR-001667</v>
          </cell>
        </row>
        <row r="19833">
          <cell r="I19833" t="str">
            <v>F</v>
          </cell>
          <cell r="J19833">
            <v>1130.94</v>
          </cell>
          <cell r="K19833">
            <v>1130.94</v>
          </cell>
          <cell r="L19833">
            <v>3392.82</v>
          </cell>
          <cell r="M19833" t="str">
            <v>F</v>
          </cell>
          <cell r="N19833">
            <v>3</v>
          </cell>
        </row>
        <row r="19834">
          <cell r="G19834" t="str">
            <v>GR-001554</v>
          </cell>
        </row>
        <row r="19834">
          <cell r="I19834" t="str">
            <v>F</v>
          </cell>
          <cell r="J19834">
            <v>204.03</v>
          </cell>
          <cell r="K19834">
            <v>216.27</v>
          </cell>
          <cell r="L19834">
            <v>216.27</v>
          </cell>
          <cell r="M19834" t="str">
            <v>T</v>
          </cell>
          <cell r="N19834">
            <v>1</v>
          </cell>
        </row>
        <row r="19835">
          <cell r="G19835" t="str">
            <v>GR-001546</v>
          </cell>
        </row>
        <row r="19835">
          <cell r="I19835" t="str">
            <v>F</v>
          </cell>
          <cell r="J19835">
            <v>41.11</v>
          </cell>
          <cell r="K19835">
            <v>43.58</v>
          </cell>
          <cell r="L19835">
            <v>43.58</v>
          </cell>
          <cell r="M19835" t="str">
            <v>T</v>
          </cell>
          <cell r="N19835">
            <v>1</v>
          </cell>
        </row>
        <row r="19836">
          <cell r="G19836" t="str">
            <v>GR-001547</v>
          </cell>
        </row>
        <row r="19836">
          <cell r="I19836" t="str">
            <v>F</v>
          </cell>
          <cell r="J19836">
            <v>298.02</v>
          </cell>
          <cell r="K19836">
            <v>315.9</v>
          </cell>
          <cell r="L19836">
            <v>315.9</v>
          </cell>
          <cell r="M19836" t="str">
            <v>T</v>
          </cell>
          <cell r="N19836">
            <v>1</v>
          </cell>
        </row>
        <row r="19837">
          <cell r="G19837" t="str">
            <v>GR-001553</v>
          </cell>
        </row>
        <row r="19837">
          <cell r="I19837" t="str">
            <v>F</v>
          </cell>
          <cell r="J19837">
            <v>88.66</v>
          </cell>
          <cell r="K19837">
            <v>93.98</v>
          </cell>
          <cell r="L19837">
            <v>93.98</v>
          </cell>
          <cell r="M19837" t="str">
            <v>T</v>
          </cell>
          <cell r="N19837">
            <v>1</v>
          </cell>
        </row>
        <row r="19838">
          <cell r="G19838" t="str">
            <v>GR-001548</v>
          </cell>
        </row>
        <row r="19838">
          <cell r="I19838" t="str">
            <v>F</v>
          </cell>
          <cell r="J19838">
            <v>662.79</v>
          </cell>
          <cell r="K19838">
            <v>702.56</v>
          </cell>
          <cell r="L19838">
            <v>702.56</v>
          </cell>
          <cell r="M19838" t="str">
            <v>T</v>
          </cell>
          <cell r="N19838">
            <v>1</v>
          </cell>
        </row>
        <row r="19839">
          <cell r="G19839" t="str">
            <v>GR-001551</v>
          </cell>
        </row>
        <row r="19839">
          <cell r="I19839" t="str">
            <v>F</v>
          </cell>
          <cell r="J19839">
            <v>456.68</v>
          </cell>
          <cell r="K19839">
            <v>484.08</v>
          </cell>
          <cell r="L19839">
            <v>484.08</v>
          </cell>
          <cell r="M19839" t="str">
            <v>T</v>
          </cell>
          <cell r="N19839">
            <v>1</v>
          </cell>
        </row>
        <row r="19840">
          <cell r="G19840" t="str">
            <v>GR-001545</v>
          </cell>
        </row>
        <row r="19840">
          <cell r="I19840" t="str">
            <v>F</v>
          </cell>
          <cell r="J19840">
            <v>374.43</v>
          </cell>
          <cell r="K19840">
            <v>396.9</v>
          </cell>
          <cell r="L19840">
            <v>396.9</v>
          </cell>
          <cell r="M19840" t="str">
            <v>T</v>
          </cell>
          <cell r="N19840">
            <v>1</v>
          </cell>
        </row>
        <row r="19841">
          <cell r="G19841" t="str">
            <v>GR-001851, GR-001911, GR-001769, GR-001866</v>
          </cell>
        </row>
        <row r="19841">
          <cell r="I19841" t="str">
            <v>F</v>
          </cell>
          <cell r="J19841">
            <v>13870</v>
          </cell>
          <cell r="K19841">
            <v>13870</v>
          </cell>
          <cell r="L19841">
            <v>41610</v>
          </cell>
          <cell r="M19841" t="str">
            <v>F</v>
          </cell>
          <cell r="N19841">
            <v>3</v>
          </cell>
        </row>
        <row r="19842">
          <cell r="G19842" t="str">
            <v>GR-001554</v>
          </cell>
        </row>
        <row r="19842">
          <cell r="I19842" t="str">
            <v>F</v>
          </cell>
          <cell r="J19842">
            <v>304.72</v>
          </cell>
          <cell r="K19842">
            <v>323</v>
          </cell>
          <cell r="L19842">
            <v>323</v>
          </cell>
          <cell r="M19842" t="str">
            <v>T</v>
          </cell>
          <cell r="N19842">
            <v>1</v>
          </cell>
        </row>
        <row r="19843">
          <cell r="G19843" t="str">
            <v>GR-001542</v>
          </cell>
        </row>
        <row r="19843">
          <cell r="I19843" t="str">
            <v>F</v>
          </cell>
          <cell r="J19843">
            <v>23.16</v>
          </cell>
          <cell r="K19843">
            <v>24.55</v>
          </cell>
          <cell r="L19843">
            <v>24.55</v>
          </cell>
          <cell r="M19843" t="str">
            <v>T</v>
          </cell>
          <cell r="N19843">
            <v>1</v>
          </cell>
        </row>
        <row r="19844">
          <cell r="G19844" t="str">
            <v>GR-001543</v>
          </cell>
        </row>
        <row r="19844">
          <cell r="I19844" t="str">
            <v>F</v>
          </cell>
          <cell r="J19844">
            <v>904.35</v>
          </cell>
          <cell r="K19844">
            <v>958.61</v>
          </cell>
          <cell r="L19844">
            <v>958.61</v>
          </cell>
          <cell r="M19844" t="str">
            <v>T</v>
          </cell>
          <cell r="N19844">
            <v>1</v>
          </cell>
        </row>
        <row r="19845">
          <cell r="G19845" t="str">
            <v>GR-001541</v>
          </cell>
        </row>
        <row r="19845">
          <cell r="I19845" t="str">
            <v>F</v>
          </cell>
          <cell r="J19845">
            <v>1444.25</v>
          </cell>
          <cell r="K19845">
            <v>1530.9</v>
          </cell>
          <cell r="L19845">
            <v>1530.9</v>
          </cell>
          <cell r="M19845" t="str">
            <v>T</v>
          </cell>
          <cell r="N19845">
            <v>1</v>
          </cell>
        </row>
        <row r="19846">
          <cell r="G19846" t="str">
            <v>GR-001544</v>
          </cell>
        </row>
        <row r="19846">
          <cell r="I19846" t="str">
            <v>F</v>
          </cell>
          <cell r="J19846">
            <v>4369.98</v>
          </cell>
          <cell r="K19846">
            <v>4632.18</v>
          </cell>
          <cell r="L19846">
            <v>4632.18</v>
          </cell>
          <cell r="M19846" t="str">
            <v>T</v>
          </cell>
          <cell r="N19846">
            <v>1</v>
          </cell>
        </row>
        <row r="19847">
          <cell r="G19847" t="str">
            <v>GR-001672</v>
          </cell>
        </row>
        <row r="19847">
          <cell r="I19847" t="str">
            <v>F</v>
          </cell>
          <cell r="J19847">
            <v>2410.66</v>
          </cell>
          <cell r="K19847">
            <v>2410.66</v>
          </cell>
          <cell r="L19847">
            <v>7231.98</v>
          </cell>
          <cell r="M19847" t="str">
            <v>F</v>
          </cell>
          <cell r="N19847">
            <v>3</v>
          </cell>
        </row>
        <row r="19848">
          <cell r="I19848" t="str">
            <v>T</v>
          </cell>
          <cell r="J19848">
            <v>0</v>
          </cell>
          <cell r="K19848">
            <v>0</v>
          </cell>
          <cell r="L19848">
            <v>0</v>
          </cell>
          <cell r="M19848" t="str">
            <v>F</v>
          </cell>
          <cell r="N19848">
            <v>3</v>
          </cell>
        </row>
        <row r="19849">
          <cell r="G19849" t="str">
            <v>GR-001551</v>
          </cell>
        </row>
        <row r="19849">
          <cell r="I19849" t="str">
            <v>F</v>
          </cell>
          <cell r="J19849">
            <v>874.19</v>
          </cell>
          <cell r="K19849">
            <v>926.64</v>
          </cell>
          <cell r="L19849">
            <v>926.64</v>
          </cell>
          <cell r="M19849" t="str">
            <v>T</v>
          </cell>
          <cell r="N19849">
            <v>1</v>
          </cell>
        </row>
        <row r="19850">
          <cell r="G19850" t="str">
            <v>GR-001534</v>
          </cell>
        </row>
        <row r="19850">
          <cell r="I19850" t="str">
            <v>F</v>
          </cell>
          <cell r="J19850">
            <v>1834.25</v>
          </cell>
          <cell r="K19850">
            <v>1944.3</v>
          </cell>
          <cell r="L19850">
            <v>1944.3</v>
          </cell>
          <cell r="M19850" t="str">
            <v>T</v>
          </cell>
          <cell r="N19850">
            <v>1</v>
          </cell>
        </row>
        <row r="19851">
          <cell r="G19851" t="str">
            <v>GR-001534</v>
          </cell>
        </row>
        <row r="19851">
          <cell r="I19851" t="str">
            <v>F</v>
          </cell>
          <cell r="J19851">
            <v>244.53</v>
          </cell>
          <cell r="K19851">
            <v>259.2</v>
          </cell>
          <cell r="L19851">
            <v>259.2</v>
          </cell>
          <cell r="M19851" t="str">
            <v>T</v>
          </cell>
          <cell r="N19851">
            <v>1</v>
          </cell>
        </row>
        <row r="19852">
          <cell r="G19852" t="str">
            <v>GR-001534</v>
          </cell>
        </row>
        <row r="19852">
          <cell r="I19852" t="str">
            <v>F</v>
          </cell>
          <cell r="J19852">
            <v>308.68</v>
          </cell>
          <cell r="K19852">
            <v>327.2</v>
          </cell>
          <cell r="L19852">
            <v>327.2</v>
          </cell>
          <cell r="M19852" t="str">
            <v>T</v>
          </cell>
          <cell r="N19852">
            <v>1</v>
          </cell>
        </row>
        <row r="19853">
          <cell r="G19853" t="str">
            <v>GR-001534</v>
          </cell>
        </row>
        <row r="19853">
          <cell r="I19853" t="str">
            <v>F</v>
          </cell>
          <cell r="J19853">
            <v>22.92</v>
          </cell>
          <cell r="K19853">
            <v>24.3</v>
          </cell>
          <cell r="L19853">
            <v>24.3</v>
          </cell>
          <cell r="M19853" t="str">
            <v>T</v>
          </cell>
          <cell r="N19853">
            <v>1</v>
          </cell>
        </row>
        <row r="19854">
          <cell r="G19854" t="str">
            <v>GR-001532</v>
          </cell>
        </row>
        <row r="19854">
          <cell r="I19854" t="str">
            <v>F</v>
          </cell>
          <cell r="J19854">
            <v>198.72</v>
          </cell>
          <cell r="K19854">
            <v>210.64</v>
          </cell>
          <cell r="L19854">
            <v>210.64</v>
          </cell>
          <cell r="M19854" t="str">
            <v>T</v>
          </cell>
          <cell r="N19854">
            <v>1</v>
          </cell>
        </row>
        <row r="19855">
          <cell r="G19855" t="str">
            <v>GR-001532</v>
          </cell>
        </row>
        <row r="19855">
          <cell r="I19855" t="str">
            <v>F</v>
          </cell>
          <cell r="J19855">
            <v>3742.15</v>
          </cell>
          <cell r="K19855">
            <v>3966.68</v>
          </cell>
          <cell r="L19855">
            <v>3966.68</v>
          </cell>
          <cell r="M19855" t="str">
            <v>T</v>
          </cell>
          <cell r="N19855">
            <v>1</v>
          </cell>
        </row>
        <row r="19856">
          <cell r="G19856" t="str">
            <v>GR-001771</v>
          </cell>
        </row>
        <row r="19856">
          <cell r="I19856" t="str">
            <v>F</v>
          </cell>
          <cell r="J19856">
            <v>4570</v>
          </cell>
          <cell r="K19856">
            <v>4570</v>
          </cell>
          <cell r="L19856">
            <v>13710</v>
          </cell>
          <cell r="M19856" t="str">
            <v>F</v>
          </cell>
          <cell r="N19856">
            <v>3</v>
          </cell>
        </row>
        <row r="19857">
          <cell r="F19857" t="str">
            <v>NEW MODELS</v>
          </cell>
          <cell r="G19857" t="str">
            <v>GR-001757, GR-001778</v>
          </cell>
        </row>
        <row r="19857">
          <cell r="I19857" t="str">
            <v>F</v>
          </cell>
          <cell r="J19857">
            <v>5704.4</v>
          </cell>
          <cell r="K19857">
            <v>5704.4</v>
          </cell>
          <cell r="L19857">
            <v>17113.2</v>
          </cell>
          <cell r="M19857" t="str">
            <v>F</v>
          </cell>
          <cell r="N19857">
            <v>3</v>
          </cell>
        </row>
        <row r="19858">
          <cell r="I19858" t="str">
            <v>T</v>
          </cell>
          <cell r="J19858">
            <v>0</v>
          </cell>
          <cell r="K19858">
            <v>0</v>
          </cell>
          <cell r="L19858">
            <v>0</v>
          </cell>
          <cell r="M19858" t="str">
            <v>F</v>
          </cell>
          <cell r="N19858">
            <v>3</v>
          </cell>
        </row>
        <row r="19859">
          <cell r="G19859" t="str">
            <v>GR-001843</v>
          </cell>
        </row>
        <row r="19859">
          <cell r="I19859" t="str">
            <v>F</v>
          </cell>
          <cell r="J19859">
            <v>21236.95</v>
          </cell>
          <cell r="K19859">
            <v>21236.95</v>
          </cell>
          <cell r="L19859">
            <v>63710.85</v>
          </cell>
          <cell r="M19859" t="str">
            <v>F</v>
          </cell>
          <cell r="N19859">
            <v>3</v>
          </cell>
        </row>
        <row r="19860">
          <cell r="G19860" t="str">
            <v>GR-001530</v>
          </cell>
        </row>
        <row r="19860">
          <cell r="I19860" t="str">
            <v>F</v>
          </cell>
          <cell r="J19860">
            <v>2101.84</v>
          </cell>
          <cell r="K19860">
            <v>2227.95</v>
          </cell>
          <cell r="L19860">
            <v>2227.95</v>
          </cell>
          <cell r="M19860" t="str">
            <v>T</v>
          </cell>
          <cell r="N19860">
            <v>1</v>
          </cell>
        </row>
        <row r="19861">
          <cell r="I19861" t="str">
            <v>T</v>
          </cell>
          <cell r="J19861">
            <v>0</v>
          </cell>
          <cell r="K19861">
            <v>0</v>
          </cell>
          <cell r="L19861">
            <v>0</v>
          </cell>
          <cell r="M19861" t="str">
            <v>F</v>
          </cell>
          <cell r="N19861">
            <v>1</v>
          </cell>
        </row>
        <row r="19862">
          <cell r="G19862" t="str">
            <v>GR-001531</v>
          </cell>
        </row>
        <row r="19862">
          <cell r="I19862" t="str">
            <v>F</v>
          </cell>
          <cell r="J19862">
            <v>983.46</v>
          </cell>
          <cell r="K19862">
            <v>1042.47</v>
          </cell>
          <cell r="L19862">
            <v>1042.47</v>
          </cell>
          <cell r="M19862" t="str">
            <v>T</v>
          </cell>
          <cell r="N19862">
            <v>1</v>
          </cell>
        </row>
        <row r="19863">
          <cell r="G19863" t="str">
            <v>GR-001527</v>
          </cell>
        </row>
        <row r="19863">
          <cell r="I19863" t="str">
            <v>F</v>
          </cell>
          <cell r="J19863">
            <v>401.18</v>
          </cell>
          <cell r="K19863">
            <v>425.25</v>
          </cell>
          <cell r="L19863">
            <v>425.25</v>
          </cell>
          <cell r="M19863" t="str">
            <v>T</v>
          </cell>
          <cell r="N19863">
            <v>1</v>
          </cell>
        </row>
        <row r="19864">
          <cell r="G19864" t="str">
            <v>GR-001527</v>
          </cell>
        </row>
        <row r="19864">
          <cell r="I19864" t="str">
            <v>F</v>
          </cell>
          <cell r="J19864">
            <v>61.13</v>
          </cell>
          <cell r="K19864">
            <v>64.8</v>
          </cell>
          <cell r="L19864">
            <v>64.8</v>
          </cell>
          <cell r="M19864" t="str">
            <v>T</v>
          </cell>
          <cell r="N19864">
            <v>1</v>
          </cell>
        </row>
        <row r="19865">
          <cell r="G19865" t="str">
            <v>GR-001526</v>
          </cell>
        </row>
        <row r="19865">
          <cell r="I19865" t="str">
            <v>F</v>
          </cell>
          <cell r="J19865">
            <v>40.51</v>
          </cell>
          <cell r="K19865">
            <v>42.94</v>
          </cell>
          <cell r="L19865">
            <v>42.94</v>
          </cell>
          <cell r="M19865" t="str">
            <v>T</v>
          </cell>
          <cell r="N19865">
            <v>1</v>
          </cell>
        </row>
        <row r="19866">
          <cell r="G19866" t="str">
            <v>GR-001628</v>
          </cell>
        </row>
        <row r="19866">
          <cell r="I19866" t="str">
            <v>F</v>
          </cell>
          <cell r="J19866">
            <v>953.7</v>
          </cell>
          <cell r="K19866">
            <v>953.7</v>
          </cell>
          <cell r="L19866">
            <v>2861.1</v>
          </cell>
          <cell r="M19866" t="str">
            <v>F</v>
          </cell>
          <cell r="N19866">
            <v>3</v>
          </cell>
        </row>
        <row r="19867">
          <cell r="G19867" t="str">
            <v>GR-001533</v>
          </cell>
        </row>
        <row r="19867">
          <cell r="I19867" t="str">
            <v>F</v>
          </cell>
          <cell r="J19867">
            <v>23.31</v>
          </cell>
          <cell r="K19867">
            <v>24.71</v>
          </cell>
          <cell r="L19867">
            <v>24.71</v>
          </cell>
          <cell r="M19867" t="str">
            <v>T</v>
          </cell>
          <cell r="N19867">
            <v>1</v>
          </cell>
        </row>
        <row r="19868">
          <cell r="G19868" t="str">
            <v>GR-001531</v>
          </cell>
        </row>
        <row r="19868">
          <cell r="I19868" t="str">
            <v>F</v>
          </cell>
          <cell r="J19868">
            <v>119.25</v>
          </cell>
          <cell r="K19868">
            <v>126.4</v>
          </cell>
          <cell r="L19868">
            <v>126.4</v>
          </cell>
          <cell r="M19868" t="str">
            <v>T</v>
          </cell>
          <cell r="N19868">
            <v>1</v>
          </cell>
        </row>
        <row r="19869">
          <cell r="G19869" t="str">
            <v>GR-001525</v>
          </cell>
        </row>
        <row r="19869">
          <cell r="I19869" t="str">
            <v>F</v>
          </cell>
          <cell r="J19869">
            <v>55.02</v>
          </cell>
          <cell r="K19869">
            <v>58.32</v>
          </cell>
          <cell r="L19869">
            <v>58.32</v>
          </cell>
          <cell r="M19869" t="str">
            <v>T</v>
          </cell>
          <cell r="N19869">
            <v>1</v>
          </cell>
        </row>
        <row r="19870">
          <cell r="G19870" t="str">
            <v>GR-001788, GR-001721, GR-001720, GR-2017/03-0003</v>
          </cell>
        </row>
        <row r="19870">
          <cell r="I19870" t="str">
            <v>F</v>
          </cell>
          <cell r="J19870">
            <v>17056.9</v>
          </cell>
          <cell r="K19870">
            <v>17056.9</v>
          </cell>
          <cell r="L19870">
            <v>51170.7</v>
          </cell>
          <cell r="M19870" t="str">
            <v>F</v>
          </cell>
          <cell r="N19870">
            <v>3</v>
          </cell>
        </row>
        <row r="19871">
          <cell r="G19871" t="str">
            <v>GR-001536</v>
          </cell>
        </row>
        <row r="19871">
          <cell r="I19871" t="str">
            <v>F</v>
          </cell>
          <cell r="J19871">
            <v>712.5</v>
          </cell>
          <cell r="K19871">
            <v>755.25</v>
          </cell>
          <cell r="L19871">
            <v>755.25</v>
          </cell>
          <cell r="M19871" t="str">
            <v>F</v>
          </cell>
          <cell r="N19871">
            <v>1</v>
          </cell>
        </row>
        <row r="19872">
          <cell r="G19872" t="str">
            <v>GR-001525</v>
          </cell>
        </row>
        <row r="19872">
          <cell r="I19872" t="str">
            <v>F</v>
          </cell>
          <cell r="J19872">
            <v>529.88</v>
          </cell>
          <cell r="K19872">
            <v>561.67</v>
          </cell>
          <cell r="L19872">
            <v>561.67</v>
          </cell>
          <cell r="M19872" t="str">
            <v>T</v>
          </cell>
          <cell r="N19872">
            <v>1</v>
          </cell>
        </row>
        <row r="19873">
          <cell r="G19873" t="str">
            <v>GR-001783, GR-001633</v>
          </cell>
        </row>
        <row r="19873">
          <cell r="I19873" t="str">
            <v>F</v>
          </cell>
          <cell r="J19873">
            <v>42512.8</v>
          </cell>
          <cell r="K19873">
            <v>42512.8</v>
          </cell>
          <cell r="L19873">
            <v>127538.4</v>
          </cell>
          <cell r="M19873" t="str">
            <v>F</v>
          </cell>
          <cell r="N19873">
            <v>3</v>
          </cell>
        </row>
        <row r="19874">
          <cell r="G19874" t="str">
            <v>GR-001519</v>
          </cell>
        </row>
        <row r="19874">
          <cell r="I19874" t="str">
            <v>F</v>
          </cell>
          <cell r="J19874">
            <v>207.87</v>
          </cell>
          <cell r="K19874">
            <v>220.34</v>
          </cell>
          <cell r="L19874">
            <v>220.34</v>
          </cell>
          <cell r="M19874" t="str">
            <v>T</v>
          </cell>
          <cell r="N19874">
            <v>1</v>
          </cell>
        </row>
        <row r="19875">
          <cell r="I19875" t="str">
            <v>T</v>
          </cell>
          <cell r="J19875">
            <v>0</v>
          </cell>
          <cell r="K19875">
            <v>0</v>
          </cell>
          <cell r="L19875">
            <v>0</v>
          </cell>
          <cell r="M19875" t="str">
            <v>F</v>
          </cell>
          <cell r="N19875">
            <v>3</v>
          </cell>
        </row>
        <row r="19876">
          <cell r="F19876" t="str">
            <v>NEW MODELS</v>
          </cell>
          <cell r="G19876" t="str">
            <v>GR-001629</v>
          </cell>
        </row>
        <row r="19876">
          <cell r="I19876" t="str">
            <v>F</v>
          </cell>
          <cell r="J19876">
            <v>12297.16</v>
          </cell>
          <cell r="K19876">
            <v>12297.16</v>
          </cell>
          <cell r="L19876">
            <v>36891.48</v>
          </cell>
          <cell r="M19876" t="str">
            <v>F</v>
          </cell>
          <cell r="N19876">
            <v>3</v>
          </cell>
        </row>
        <row r="19877">
          <cell r="G19877" t="str">
            <v>GR-001525</v>
          </cell>
        </row>
        <row r="19877">
          <cell r="I19877" t="str">
            <v>F</v>
          </cell>
          <cell r="J19877">
            <v>199.36</v>
          </cell>
          <cell r="K19877">
            <v>211.32</v>
          </cell>
          <cell r="L19877">
            <v>211.32</v>
          </cell>
          <cell r="M19877" t="str">
            <v>T</v>
          </cell>
          <cell r="N19877">
            <v>1</v>
          </cell>
        </row>
        <row r="19878">
          <cell r="I19878" t="str">
            <v>T</v>
          </cell>
          <cell r="J19878">
            <v>0</v>
          </cell>
          <cell r="K19878">
            <v>0</v>
          </cell>
          <cell r="L19878">
            <v>0</v>
          </cell>
          <cell r="M19878" t="str">
            <v>F</v>
          </cell>
          <cell r="N19878">
            <v>3</v>
          </cell>
        </row>
        <row r="19879">
          <cell r="G19879" t="str">
            <v>GR-001670, GR-001721, GR-001788, GR-001720</v>
          </cell>
        </row>
        <row r="19879">
          <cell r="I19879" t="str">
            <v>F</v>
          </cell>
          <cell r="J19879">
            <v>15181.22</v>
          </cell>
          <cell r="K19879">
            <v>15181.22</v>
          </cell>
          <cell r="L19879">
            <v>45543.66</v>
          </cell>
          <cell r="M19879" t="str">
            <v>F</v>
          </cell>
          <cell r="N19879">
            <v>3</v>
          </cell>
        </row>
        <row r="19880">
          <cell r="F19880" t="str">
            <v>CARRIE ORDER</v>
          </cell>
          <cell r="G19880" t="str">
            <v>GR-001642, GR-001640</v>
          </cell>
        </row>
        <row r="19880">
          <cell r="I19880" t="str">
            <v>F</v>
          </cell>
          <cell r="J19880">
            <v>44403.33</v>
          </cell>
          <cell r="K19880">
            <v>44403.33</v>
          </cell>
          <cell r="L19880">
            <v>133209.99</v>
          </cell>
          <cell r="M19880" t="str">
            <v>F</v>
          </cell>
          <cell r="N19880">
            <v>3</v>
          </cell>
        </row>
        <row r="19881">
          <cell r="I19881" t="str">
            <v>T</v>
          </cell>
          <cell r="J19881">
            <v>0</v>
          </cell>
          <cell r="K19881">
            <v>0</v>
          </cell>
          <cell r="L19881">
            <v>0</v>
          </cell>
          <cell r="M19881" t="str">
            <v>F</v>
          </cell>
          <cell r="N19881">
            <v>3</v>
          </cell>
        </row>
        <row r="19882">
          <cell r="G19882" t="str">
            <v>GR-001540</v>
          </cell>
        </row>
        <row r="19882">
          <cell r="I19882" t="str">
            <v>F</v>
          </cell>
          <cell r="J19882">
            <v>556.8</v>
          </cell>
          <cell r="K19882">
            <v>590.21</v>
          </cell>
          <cell r="L19882">
            <v>590.21</v>
          </cell>
          <cell r="M19882" t="str">
            <v>F</v>
          </cell>
          <cell r="N19882">
            <v>1</v>
          </cell>
        </row>
        <row r="19883">
          <cell r="G19883" t="str">
            <v>GR-001525</v>
          </cell>
        </row>
        <row r="19883">
          <cell r="I19883" t="str">
            <v>F</v>
          </cell>
          <cell r="J19883">
            <v>19.87</v>
          </cell>
          <cell r="K19883">
            <v>21.06</v>
          </cell>
          <cell r="L19883">
            <v>21.06</v>
          </cell>
          <cell r="M19883" t="str">
            <v>T</v>
          </cell>
          <cell r="N19883">
            <v>1</v>
          </cell>
        </row>
        <row r="19884">
          <cell r="G19884" t="str">
            <v>GR-001512</v>
          </cell>
        </row>
        <row r="19884">
          <cell r="I19884" t="str">
            <v>F</v>
          </cell>
          <cell r="J19884">
            <v>300.53</v>
          </cell>
          <cell r="K19884">
            <v>318.56</v>
          </cell>
          <cell r="L19884">
            <v>318.56</v>
          </cell>
          <cell r="M19884" t="str">
            <v>T</v>
          </cell>
          <cell r="N19884">
            <v>1</v>
          </cell>
        </row>
        <row r="19885">
          <cell r="G19885" t="str">
            <v>GR-001517</v>
          </cell>
        </row>
        <row r="19885">
          <cell r="I19885" t="str">
            <v>F</v>
          </cell>
          <cell r="J19885">
            <v>158.94</v>
          </cell>
          <cell r="K19885">
            <v>168.48</v>
          </cell>
          <cell r="L19885">
            <v>168.48</v>
          </cell>
          <cell r="M19885" t="str">
            <v>T</v>
          </cell>
          <cell r="N19885">
            <v>1</v>
          </cell>
        </row>
        <row r="19886">
          <cell r="G19886" t="str">
            <v>GR-001517</v>
          </cell>
        </row>
        <row r="19886">
          <cell r="I19886" t="str">
            <v>F</v>
          </cell>
          <cell r="J19886">
            <v>84.08</v>
          </cell>
          <cell r="K19886">
            <v>89.12</v>
          </cell>
          <cell r="L19886">
            <v>89.12</v>
          </cell>
          <cell r="M19886" t="str">
            <v>T</v>
          </cell>
          <cell r="N19886">
            <v>1</v>
          </cell>
        </row>
        <row r="19887">
          <cell r="G19887" t="str">
            <v>GR-001534</v>
          </cell>
        </row>
        <row r="19887">
          <cell r="I19887" t="str">
            <v>F</v>
          </cell>
          <cell r="J19887">
            <v>931.9</v>
          </cell>
          <cell r="K19887">
            <v>987.81</v>
          </cell>
          <cell r="L19887">
            <v>987.81</v>
          </cell>
          <cell r="M19887" t="str">
            <v>T</v>
          </cell>
          <cell r="N19887">
            <v>1</v>
          </cell>
        </row>
        <row r="19888">
          <cell r="G19888" t="str">
            <v>GR-001516</v>
          </cell>
        </row>
        <row r="19888">
          <cell r="I19888" t="str">
            <v>F</v>
          </cell>
          <cell r="J19888">
            <v>37.74</v>
          </cell>
          <cell r="K19888">
            <v>40</v>
          </cell>
          <cell r="L19888">
            <v>40</v>
          </cell>
          <cell r="M19888" t="str">
            <v>T</v>
          </cell>
          <cell r="N19888">
            <v>1</v>
          </cell>
        </row>
        <row r="19889">
          <cell r="G19889" t="str">
            <v>GR-002051, GR-002068, GR-002060</v>
          </cell>
        </row>
        <row r="19889">
          <cell r="I19889" t="str">
            <v>F</v>
          </cell>
          <cell r="J19889">
            <v>59078.92</v>
          </cell>
          <cell r="K19889">
            <v>59078.92</v>
          </cell>
          <cell r="L19889">
            <v>177236.76</v>
          </cell>
          <cell r="M19889" t="str">
            <v>F</v>
          </cell>
          <cell r="N19889">
            <v>3</v>
          </cell>
        </row>
        <row r="19890">
          <cell r="G19890" t="str">
            <v>GR-001642</v>
          </cell>
        </row>
        <row r="19890">
          <cell r="I19890" t="str">
            <v>F</v>
          </cell>
          <cell r="J19890">
            <v>4078</v>
          </cell>
          <cell r="K19890">
            <v>4078</v>
          </cell>
          <cell r="L19890">
            <v>12234</v>
          </cell>
          <cell r="M19890" t="str">
            <v>F</v>
          </cell>
          <cell r="N19890">
            <v>3</v>
          </cell>
        </row>
        <row r="19891">
          <cell r="G19891" t="str">
            <v>GR-001911, GR-001949, GR-001938</v>
          </cell>
        </row>
        <row r="19891">
          <cell r="I19891" t="str">
            <v>F</v>
          </cell>
          <cell r="J19891">
            <v>16401.49</v>
          </cell>
          <cell r="K19891">
            <v>16401.49</v>
          </cell>
          <cell r="L19891">
            <v>49204.47</v>
          </cell>
          <cell r="M19891" t="str">
            <v>F</v>
          </cell>
          <cell r="N19891">
            <v>3</v>
          </cell>
        </row>
        <row r="19892">
          <cell r="G19892" t="str">
            <v>GR-001640, GR-001763, GR-001642</v>
          </cell>
        </row>
        <row r="19892">
          <cell r="I19892" t="str">
            <v>F</v>
          </cell>
          <cell r="J19892">
            <v>7004.59</v>
          </cell>
          <cell r="K19892">
            <v>7004.59</v>
          </cell>
          <cell r="L19892">
            <v>21013.77</v>
          </cell>
          <cell r="M19892" t="str">
            <v>F</v>
          </cell>
          <cell r="N19892">
            <v>3</v>
          </cell>
        </row>
        <row r="19893">
          <cell r="G19893" t="str">
            <v>GR-001513</v>
          </cell>
        </row>
        <row r="19893">
          <cell r="I19893" t="str">
            <v>F</v>
          </cell>
          <cell r="J19893">
            <v>457.25</v>
          </cell>
          <cell r="K19893">
            <v>484.68</v>
          </cell>
          <cell r="L19893">
            <v>484.68</v>
          </cell>
          <cell r="M19893" t="str">
            <v>T</v>
          </cell>
          <cell r="N19893">
            <v>1</v>
          </cell>
        </row>
        <row r="19894">
          <cell r="G19894" t="str">
            <v>GR-001518</v>
          </cell>
        </row>
        <row r="19894">
          <cell r="I19894" t="str">
            <v>F</v>
          </cell>
          <cell r="J19894">
            <v>96.6</v>
          </cell>
          <cell r="K19894">
            <v>102.4</v>
          </cell>
          <cell r="L19894">
            <v>102.4</v>
          </cell>
          <cell r="M19894" t="str">
            <v>T</v>
          </cell>
          <cell r="N19894">
            <v>1</v>
          </cell>
        </row>
        <row r="19895">
          <cell r="G19895" t="str">
            <v>GR-001518</v>
          </cell>
        </row>
        <row r="19895">
          <cell r="I19895" t="str">
            <v>F</v>
          </cell>
          <cell r="J19895">
            <v>29.38</v>
          </cell>
          <cell r="K19895">
            <v>31.14</v>
          </cell>
          <cell r="L19895">
            <v>31.14</v>
          </cell>
          <cell r="M19895" t="str">
            <v>T</v>
          </cell>
          <cell r="N19895">
            <v>1</v>
          </cell>
        </row>
        <row r="19896">
          <cell r="G19896" t="str">
            <v>GR-001509</v>
          </cell>
        </row>
        <row r="19896">
          <cell r="I19896" t="str">
            <v>F</v>
          </cell>
          <cell r="J19896">
            <v>375.09</v>
          </cell>
          <cell r="K19896">
            <v>397.6</v>
          </cell>
          <cell r="L19896">
            <v>397.6</v>
          </cell>
          <cell r="M19896" t="str">
            <v>T</v>
          </cell>
          <cell r="N19896">
            <v>1</v>
          </cell>
        </row>
        <row r="19897">
          <cell r="G19897" t="str">
            <v>GR-001511</v>
          </cell>
        </row>
        <row r="19897">
          <cell r="I19897" t="str">
            <v>F</v>
          </cell>
          <cell r="J19897">
            <v>83.74</v>
          </cell>
          <cell r="K19897">
            <v>88.76</v>
          </cell>
          <cell r="L19897">
            <v>88.76</v>
          </cell>
          <cell r="M19897" t="str">
            <v>T</v>
          </cell>
          <cell r="N19897">
            <v>1</v>
          </cell>
        </row>
        <row r="19898">
          <cell r="G19898" t="str">
            <v>GR-001518</v>
          </cell>
        </row>
        <row r="19898">
          <cell r="I19898" t="str">
            <v>F</v>
          </cell>
          <cell r="J19898">
            <v>3180.47</v>
          </cell>
          <cell r="K19898">
            <v>3371.3</v>
          </cell>
          <cell r="L19898">
            <v>3371.3</v>
          </cell>
          <cell r="M19898" t="str">
            <v>T</v>
          </cell>
          <cell r="N19898">
            <v>1</v>
          </cell>
        </row>
        <row r="19899">
          <cell r="G19899" t="str">
            <v>GR-001518</v>
          </cell>
        </row>
        <row r="19899">
          <cell r="I19899" t="str">
            <v>F</v>
          </cell>
          <cell r="J19899">
            <v>1945.84</v>
          </cell>
          <cell r="K19899">
            <v>2062.59</v>
          </cell>
          <cell r="L19899">
            <v>2062.59</v>
          </cell>
          <cell r="M19899" t="str">
            <v>T</v>
          </cell>
          <cell r="N19899">
            <v>1</v>
          </cell>
        </row>
        <row r="19900">
          <cell r="G19900" t="str">
            <v>GR-001515</v>
          </cell>
        </row>
        <row r="19900">
          <cell r="I19900" t="str">
            <v>F</v>
          </cell>
          <cell r="J19900">
            <v>41.87</v>
          </cell>
          <cell r="K19900">
            <v>44.38</v>
          </cell>
          <cell r="L19900">
            <v>44.38</v>
          </cell>
          <cell r="M19900" t="str">
            <v>T</v>
          </cell>
          <cell r="N19900">
            <v>1</v>
          </cell>
        </row>
        <row r="19901">
          <cell r="G19901" t="str">
            <v>GR-001508</v>
          </cell>
        </row>
        <row r="19901">
          <cell r="I19901" t="str">
            <v>F</v>
          </cell>
          <cell r="J19901">
            <v>220.32</v>
          </cell>
          <cell r="K19901">
            <v>233.54</v>
          </cell>
          <cell r="L19901">
            <v>233.54</v>
          </cell>
          <cell r="M19901" t="str">
            <v>T</v>
          </cell>
          <cell r="N19901">
            <v>1</v>
          </cell>
        </row>
        <row r="19902">
          <cell r="G19902" t="str">
            <v>GR-001508</v>
          </cell>
        </row>
        <row r="19902">
          <cell r="I19902" t="str">
            <v>F</v>
          </cell>
          <cell r="J19902">
            <v>191.64</v>
          </cell>
          <cell r="K19902">
            <v>203.14</v>
          </cell>
          <cell r="L19902">
            <v>203.14</v>
          </cell>
          <cell r="M19902" t="str">
            <v>T</v>
          </cell>
          <cell r="N19902">
            <v>1</v>
          </cell>
        </row>
        <row r="19903">
          <cell r="G19903" t="str">
            <v>GR-001510</v>
          </cell>
        </row>
        <row r="19903">
          <cell r="I19903" t="str">
            <v>F</v>
          </cell>
          <cell r="J19903">
            <v>102.8</v>
          </cell>
          <cell r="K19903">
            <v>108.97</v>
          </cell>
          <cell r="L19903">
            <v>108.97</v>
          </cell>
          <cell r="M19903" t="str">
            <v>T</v>
          </cell>
          <cell r="N19903">
            <v>1</v>
          </cell>
        </row>
        <row r="19904">
          <cell r="I19904" t="str">
            <v>T</v>
          </cell>
          <cell r="J19904">
            <v>0</v>
          </cell>
          <cell r="K19904">
            <v>0</v>
          </cell>
          <cell r="L19904">
            <v>0</v>
          </cell>
          <cell r="M19904" t="str">
            <v>F</v>
          </cell>
          <cell r="N19904">
            <v>3</v>
          </cell>
        </row>
        <row r="19905">
          <cell r="I19905" t="str">
            <v>T</v>
          </cell>
          <cell r="J19905">
            <v>0</v>
          </cell>
          <cell r="K19905">
            <v>0</v>
          </cell>
          <cell r="L19905">
            <v>0</v>
          </cell>
          <cell r="M19905" t="str">
            <v>F</v>
          </cell>
          <cell r="N19905">
            <v>3</v>
          </cell>
        </row>
        <row r="19906">
          <cell r="I19906" t="str">
            <v>T</v>
          </cell>
          <cell r="J19906">
            <v>456.45</v>
          </cell>
          <cell r="K19906">
            <v>456.45</v>
          </cell>
          <cell r="L19906">
            <v>1369.35</v>
          </cell>
          <cell r="M19906" t="str">
            <v>F</v>
          </cell>
          <cell r="N19906">
            <v>3</v>
          </cell>
        </row>
        <row r="19907">
          <cell r="F19907" t="str">
            <v>NEW ARRIVAL</v>
          </cell>
          <cell r="G19907" t="str">
            <v>GR-001667</v>
          </cell>
        </row>
        <row r="19907">
          <cell r="I19907" t="str">
            <v>F</v>
          </cell>
          <cell r="J19907">
            <v>1060.8</v>
          </cell>
          <cell r="K19907">
            <v>1060.8</v>
          </cell>
          <cell r="L19907">
            <v>3182.4</v>
          </cell>
          <cell r="M19907" t="str">
            <v>F</v>
          </cell>
          <cell r="N19907">
            <v>3</v>
          </cell>
        </row>
        <row r="19908">
          <cell r="I19908" t="str">
            <v>T</v>
          </cell>
          <cell r="J19908">
            <v>0</v>
          </cell>
          <cell r="K19908">
            <v>0</v>
          </cell>
          <cell r="L19908">
            <v>0</v>
          </cell>
          <cell r="M19908" t="str">
            <v>F</v>
          </cell>
          <cell r="N19908">
            <v>3</v>
          </cell>
        </row>
        <row r="19909">
          <cell r="I19909" t="str">
            <v>T</v>
          </cell>
          <cell r="J19909">
            <v>0</v>
          </cell>
          <cell r="K19909">
            <v>0</v>
          </cell>
          <cell r="L19909">
            <v>0</v>
          </cell>
          <cell r="M19909" t="str">
            <v>T</v>
          </cell>
          <cell r="N19909">
            <v>1</v>
          </cell>
        </row>
        <row r="19910">
          <cell r="F19910" t="str">
            <v>BY EXPRESS AIR FREIGHT</v>
          </cell>
        </row>
        <row r="19910">
          <cell r="I19910" t="str">
            <v>T</v>
          </cell>
          <cell r="J19910">
            <v>0</v>
          </cell>
          <cell r="K19910">
            <v>0</v>
          </cell>
          <cell r="L19910">
            <v>0</v>
          </cell>
          <cell r="M19910" t="str">
            <v>F</v>
          </cell>
          <cell r="N19910">
            <v>3</v>
          </cell>
        </row>
        <row r="19911">
          <cell r="G19911" t="str">
            <v>GR-001627</v>
          </cell>
        </row>
        <row r="19911">
          <cell r="I19911" t="str">
            <v>F</v>
          </cell>
          <cell r="J19911">
            <v>1062</v>
          </cell>
          <cell r="K19911">
            <v>1062</v>
          </cell>
          <cell r="L19911">
            <v>3186</v>
          </cell>
          <cell r="M19911" t="str">
            <v>F</v>
          </cell>
          <cell r="N19911">
            <v>3</v>
          </cell>
        </row>
        <row r="19912">
          <cell r="I19912" t="str">
            <v>T</v>
          </cell>
          <cell r="J19912">
            <v>0</v>
          </cell>
          <cell r="K19912">
            <v>0</v>
          </cell>
          <cell r="L19912">
            <v>0</v>
          </cell>
          <cell r="M19912" t="str">
            <v>F</v>
          </cell>
          <cell r="N19912">
            <v>3</v>
          </cell>
        </row>
        <row r="19913">
          <cell r="G19913" t="str">
            <v>GR-001942</v>
          </cell>
        </row>
        <row r="19913">
          <cell r="I19913" t="str">
            <v>F</v>
          </cell>
          <cell r="J19913">
            <v>2949.31</v>
          </cell>
          <cell r="K19913">
            <v>2949.31</v>
          </cell>
          <cell r="L19913">
            <v>8847.93</v>
          </cell>
          <cell r="M19913" t="str">
            <v>F</v>
          </cell>
          <cell r="N19913">
            <v>3</v>
          </cell>
        </row>
        <row r="19914">
          <cell r="G19914" t="str">
            <v>GR-001690</v>
          </cell>
        </row>
        <row r="19914">
          <cell r="I19914" t="str">
            <v>F</v>
          </cell>
          <cell r="J19914">
            <v>3028.08</v>
          </cell>
          <cell r="K19914">
            <v>3028.08</v>
          </cell>
          <cell r="L19914">
            <v>9084.24</v>
          </cell>
          <cell r="M19914" t="str">
            <v>F</v>
          </cell>
          <cell r="N19914">
            <v>3</v>
          </cell>
        </row>
        <row r="19915">
          <cell r="G19915" t="str">
            <v>GR-001504</v>
          </cell>
        </row>
        <row r="19915">
          <cell r="I19915" t="str">
            <v>F</v>
          </cell>
          <cell r="J19915">
            <v>167.24</v>
          </cell>
          <cell r="K19915">
            <v>177.27</v>
          </cell>
          <cell r="L19915">
            <v>177.27</v>
          </cell>
          <cell r="M19915" t="str">
            <v>T</v>
          </cell>
          <cell r="N19915">
            <v>1</v>
          </cell>
        </row>
        <row r="19916">
          <cell r="G19916" t="str">
            <v>GR-001508</v>
          </cell>
        </row>
        <row r="19916">
          <cell r="I19916" t="str">
            <v>F</v>
          </cell>
          <cell r="J19916">
            <v>3149.86</v>
          </cell>
          <cell r="K19916">
            <v>3338.85</v>
          </cell>
          <cell r="L19916">
            <v>3338.85</v>
          </cell>
          <cell r="M19916" t="str">
            <v>T</v>
          </cell>
          <cell r="N19916">
            <v>1</v>
          </cell>
        </row>
        <row r="19917">
          <cell r="G19917" t="str">
            <v>GR-001503</v>
          </cell>
        </row>
        <row r="19917">
          <cell r="I19917" t="str">
            <v>F</v>
          </cell>
          <cell r="J19917">
            <v>2665.94</v>
          </cell>
          <cell r="K19917">
            <v>2825.9</v>
          </cell>
          <cell r="L19917">
            <v>2825.9</v>
          </cell>
          <cell r="M19917" t="str">
            <v>T</v>
          </cell>
          <cell r="N19917">
            <v>1</v>
          </cell>
        </row>
        <row r="19918">
          <cell r="G19918" t="str">
            <v>GR-001501</v>
          </cell>
        </row>
        <row r="19918">
          <cell r="I19918" t="str">
            <v>F</v>
          </cell>
          <cell r="J19918">
            <v>172.11</v>
          </cell>
          <cell r="K19918">
            <v>182.44</v>
          </cell>
          <cell r="L19918">
            <v>182.44</v>
          </cell>
          <cell r="M19918" t="str">
            <v>T</v>
          </cell>
          <cell r="N19918">
            <v>1</v>
          </cell>
        </row>
        <row r="19919">
          <cell r="G19919" t="str">
            <v>GR-001662</v>
          </cell>
        </row>
        <row r="19919">
          <cell r="I19919" t="str">
            <v>F</v>
          </cell>
          <cell r="J19919">
            <v>1017.5</v>
          </cell>
          <cell r="K19919">
            <v>1017.5</v>
          </cell>
          <cell r="L19919">
            <v>3052.5</v>
          </cell>
          <cell r="M19919" t="str">
            <v>F</v>
          </cell>
          <cell r="N19919">
            <v>3</v>
          </cell>
        </row>
        <row r="19920">
          <cell r="G19920" t="str">
            <v>GR-001665</v>
          </cell>
        </row>
        <row r="19920">
          <cell r="I19920" t="str">
            <v>F</v>
          </cell>
          <cell r="J19920">
            <v>1641.6</v>
          </cell>
          <cell r="K19920">
            <v>1641.6</v>
          </cell>
          <cell r="L19920">
            <v>4924.8</v>
          </cell>
          <cell r="M19920" t="str">
            <v>F</v>
          </cell>
          <cell r="N19920">
            <v>3</v>
          </cell>
        </row>
        <row r="19921">
          <cell r="G19921" t="str">
            <v>GR-001665</v>
          </cell>
        </row>
        <row r="19921">
          <cell r="I19921" t="str">
            <v>F</v>
          </cell>
          <cell r="J19921">
            <v>9384</v>
          </cell>
          <cell r="K19921">
            <v>9384</v>
          </cell>
          <cell r="L19921">
            <v>28152</v>
          </cell>
          <cell r="M19921" t="str">
            <v>F</v>
          </cell>
          <cell r="N19921">
            <v>3</v>
          </cell>
        </row>
        <row r="19922">
          <cell r="I19922" t="str">
            <v>T</v>
          </cell>
          <cell r="J19922">
            <v>0</v>
          </cell>
          <cell r="K19922">
            <v>0</v>
          </cell>
          <cell r="L19922">
            <v>0</v>
          </cell>
          <cell r="M19922" t="str">
            <v>F</v>
          </cell>
          <cell r="N19922">
            <v>3</v>
          </cell>
        </row>
        <row r="19923">
          <cell r="G19923" t="str">
            <v>GR-001503</v>
          </cell>
        </row>
        <row r="19923">
          <cell r="I19923" t="str">
            <v>F</v>
          </cell>
          <cell r="J19923">
            <v>104.64</v>
          </cell>
          <cell r="K19923">
            <v>110.92</v>
          </cell>
          <cell r="L19923">
            <v>110.92</v>
          </cell>
          <cell r="M19923" t="str">
            <v>T</v>
          </cell>
          <cell r="N19923">
            <v>1</v>
          </cell>
        </row>
        <row r="19924">
          <cell r="G19924" t="str">
            <v>GR-001505</v>
          </cell>
        </row>
        <row r="19924">
          <cell r="I19924" t="str">
            <v>F</v>
          </cell>
          <cell r="J19924">
            <v>296.7</v>
          </cell>
          <cell r="K19924">
            <v>314.5</v>
          </cell>
          <cell r="L19924">
            <v>314.5</v>
          </cell>
          <cell r="M19924" t="str">
            <v>T</v>
          </cell>
          <cell r="N19924">
            <v>1</v>
          </cell>
        </row>
        <row r="19925">
          <cell r="G19925" t="str">
            <v>GR-001500</v>
          </cell>
        </row>
        <row r="19925">
          <cell r="I19925" t="str">
            <v>F</v>
          </cell>
          <cell r="J19925">
            <v>46.69</v>
          </cell>
          <cell r="K19925">
            <v>49.49</v>
          </cell>
          <cell r="L19925">
            <v>49.49</v>
          </cell>
          <cell r="M19925" t="str">
            <v>T</v>
          </cell>
          <cell r="N19925">
            <v>1</v>
          </cell>
        </row>
        <row r="19926">
          <cell r="G19926" t="str">
            <v>GR-001498</v>
          </cell>
        </row>
        <row r="19926">
          <cell r="I19926" t="str">
            <v>F</v>
          </cell>
          <cell r="J19926">
            <v>167.24</v>
          </cell>
          <cell r="K19926">
            <v>177.27</v>
          </cell>
          <cell r="L19926">
            <v>177.27</v>
          </cell>
          <cell r="M19926" t="str">
            <v>T</v>
          </cell>
          <cell r="N19926">
            <v>1</v>
          </cell>
        </row>
        <row r="19927">
          <cell r="G19927" t="str">
            <v>GR-001499</v>
          </cell>
        </row>
        <row r="19927">
          <cell r="I19927" t="str">
            <v>F</v>
          </cell>
          <cell r="J19927">
            <v>467.28</v>
          </cell>
          <cell r="K19927">
            <v>495.32</v>
          </cell>
          <cell r="L19927">
            <v>495.32</v>
          </cell>
          <cell r="M19927" t="str">
            <v>T</v>
          </cell>
          <cell r="N19927">
            <v>1</v>
          </cell>
        </row>
        <row r="19928">
          <cell r="G19928" t="str">
            <v>GR-001496</v>
          </cell>
        </row>
        <row r="19928">
          <cell r="I19928" t="str">
            <v>F</v>
          </cell>
          <cell r="J19928">
            <v>2101.13</v>
          </cell>
          <cell r="K19928">
            <v>2227.2</v>
          </cell>
          <cell r="L19928">
            <v>2227.2</v>
          </cell>
          <cell r="M19928" t="str">
            <v>T</v>
          </cell>
          <cell r="N19928">
            <v>1</v>
          </cell>
        </row>
        <row r="19929">
          <cell r="G19929" t="str">
            <v>GR-001495</v>
          </cell>
        </row>
        <row r="19929">
          <cell r="I19929" t="str">
            <v>F</v>
          </cell>
          <cell r="J19929">
            <v>2474.3</v>
          </cell>
          <cell r="K19929">
            <v>2622.76</v>
          </cell>
          <cell r="L19929">
            <v>2622.76</v>
          </cell>
          <cell r="M19929" t="str">
            <v>T</v>
          </cell>
          <cell r="N19929">
            <v>1</v>
          </cell>
        </row>
        <row r="19930">
          <cell r="I19930" t="str">
            <v>T</v>
          </cell>
          <cell r="J19930">
            <v>0</v>
          </cell>
          <cell r="K19930">
            <v>0</v>
          </cell>
          <cell r="L19930">
            <v>0</v>
          </cell>
          <cell r="M19930" t="str">
            <v>F</v>
          </cell>
          <cell r="N19930">
            <v>3</v>
          </cell>
        </row>
        <row r="19931">
          <cell r="I19931" t="str">
            <v>T</v>
          </cell>
          <cell r="J19931">
            <v>0</v>
          </cell>
          <cell r="K19931">
            <v>0</v>
          </cell>
          <cell r="L19931">
            <v>0</v>
          </cell>
          <cell r="M19931" t="str">
            <v>F</v>
          </cell>
          <cell r="N19931">
            <v>3</v>
          </cell>
        </row>
        <row r="19932">
          <cell r="I19932" t="str">
            <v>T</v>
          </cell>
          <cell r="J19932">
            <v>0</v>
          </cell>
          <cell r="K19932">
            <v>0</v>
          </cell>
          <cell r="L19932">
            <v>0</v>
          </cell>
          <cell r="M19932" t="str">
            <v>F</v>
          </cell>
          <cell r="N19932">
            <v>3</v>
          </cell>
        </row>
        <row r="19933">
          <cell r="G19933" t="str">
            <v>GR-001665</v>
          </cell>
        </row>
        <row r="19933">
          <cell r="I19933" t="str">
            <v>F</v>
          </cell>
          <cell r="J19933">
            <v>243.86</v>
          </cell>
          <cell r="K19933">
            <v>243.86</v>
          </cell>
          <cell r="L19933">
            <v>731.58</v>
          </cell>
          <cell r="M19933" t="str">
            <v>F</v>
          </cell>
          <cell r="N19933">
            <v>3</v>
          </cell>
        </row>
        <row r="19934">
          <cell r="I19934" t="str">
            <v>T</v>
          </cell>
          <cell r="J19934">
            <v>0</v>
          </cell>
          <cell r="K19934">
            <v>0</v>
          </cell>
          <cell r="L19934">
            <v>0</v>
          </cell>
          <cell r="M19934" t="str">
            <v>F</v>
          </cell>
          <cell r="N19934">
            <v>3</v>
          </cell>
        </row>
        <row r="19935">
          <cell r="G19935" t="str">
            <v>GR-001630</v>
          </cell>
        </row>
        <row r="19935">
          <cell r="I19935" t="str">
            <v>F</v>
          </cell>
          <cell r="J19935">
            <v>3900.75</v>
          </cell>
          <cell r="K19935">
            <v>3900.75</v>
          </cell>
          <cell r="L19935">
            <v>11702.25</v>
          </cell>
          <cell r="M19935" t="str">
            <v>F</v>
          </cell>
          <cell r="N19935">
            <v>3</v>
          </cell>
        </row>
        <row r="19936">
          <cell r="G19936" t="str">
            <v>GR-001757, GR-001778</v>
          </cell>
        </row>
        <row r="19936">
          <cell r="I19936" t="str">
            <v>F</v>
          </cell>
          <cell r="J19936">
            <v>9169.9</v>
          </cell>
          <cell r="K19936">
            <v>9169.9</v>
          </cell>
          <cell r="L19936">
            <v>27509.7</v>
          </cell>
          <cell r="M19936" t="str">
            <v>F</v>
          </cell>
          <cell r="N19936">
            <v>3</v>
          </cell>
        </row>
        <row r="19937">
          <cell r="G19937" t="str">
            <v>GR-001671</v>
          </cell>
        </row>
        <row r="19937">
          <cell r="I19937" t="str">
            <v>F</v>
          </cell>
          <cell r="J19937">
            <v>8089.2</v>
          </cell>
          <cell r="K19937">
            <v>8089.2</v>
          </cell>
          <cell r="L19937">
            <v>24267.6</v>
          </cell>
          <cell r="M19937" t="str">
            <v>F</v>
          </cell>
          <cell r="N19937">
            <v>3</v>
          </cell>
        </row>
        <row r="19938">
          <cell r="G19938" t="str">
            <v>GR-002023, GR-001674</v>
          </cell>
        </row>
        <row r="19938">
          <cell r="I19938" t="str">
            <v>F</v>
          </cell>
          <cell r="J19938">
            <v>3773.68</v>
          </cell>
          <cell r="K19938">
            <v>3773.68</v>
          </cell>
          <cell r="L19938">
            <v>11321.04</v>
          </cell>
          <cell r="M19938" t="str">
            <v>F</v>
          </cell>
          <cell r="N19938">
            <v>3</v>
          </cell>
        </row>
        <row r="19939">
          <cell r="G19939" t="str">
            <v>GR-001669</v>
          </cell>
        </row>
        <row r="19939">
          <cell r="I19939" t="str">
            <v>F</v>
          </cell>
          <cell r="J19939">
            <v>4140</v>
          </cell>
          <cell r="K19939">
            <v>4140</v>
          </cell>
          <cell r="L19939">
            <v>12420</v>
          </cell>
          <cell r="M19939" t="str">
            <v>F</v>
          </cell>
          <cell r="N19939">
            <v>3</v>
          </cell>
        </row>
        <row r="19940">
          <cell r="I19940" t="str">
            <v>T</v>
          </cell>
          <cell r="J19940">
            <v>0</v>
          </cell>
          <cell r="K19940">
            <v>0</v>
          </cell>
          <cell r="L19940">
            <v>0</v>
          </cell>
          <cell r="M19940" t="str">
            <v>F</v>
          </cell>
          <cell r="N19940">
            <v>3</v>
          </cell>
        </row>
        <row r="19941">
          <cell r="G19941" t="str">
            <v>GR-001672</v>
          </cell>
        </row>
        <row r="19941">
          <cell r="I19941" t="str">
            <v>F</v>
          </cell>
          <cell r="J19941">
            <v>3283.34</v>
          </cell>
          <cell r="K19941">
            <v>3283.34</v>
          </cell>
          <cell r="L19941">
            <v>9850.02</v>
          </cell>
          <cell r="M19941" t="str">
            <v>F</v>
          </cell>
          <cell r="N19941">
            <v>3</v>
          </cell>
        </row>
        <row r="19942">
          <cell r="G19942" t="str">
            <v>GR-001626</v>
          </cell>
        </row>
        <row r="19942">
          <cell r="I19942" t="str">
            <v>F</v>
          </cell>
          <cell r="J19942">
            <v>5860.8</v>
          </cell>
          <cell r="K19942">
            <v>5860.8</v>
          </cell>
          <cell r="L19942">
            <v>17582.4</v>
          </cell>
          <cell r="M19942" t="str">
            <v>F</v>
          </cell>
          <cell r="N19942">
            <v>3</v>
          </cell>
        </row>
        <row r="19943">
          <cell r="G19943" t="str">
            <v>GR-001627</v>
          </cell>
        </row>
        <row r="19943">
          <cell r="I19943" t="str">
            <v>F</v>
          </cell>
          <cell r="J19943">
            <v>3147</v>
          </cell>
          <cell r="K19943">
            <v>3147</v>
          </cell>
          <cell r="L19943">
            <v>9441</v>
          </cell>
          <cell r="M19943" t="str">
            <v>F</v>
          </cell>
          <cell r="N19943">
            <v>3</v>
          </cell>
        </row>
        <row r="19944">
          <cell r="I19944" t="str">
            <v>T</v>
          </cell>
          <cell r="J19944">
            <v>0</v>
          </cell>
          <cell r="K19944">
            <v>0</v>
          </cell>
          <cell r="L19944">
            <v>0</v>
          </cell>
          <cell r="M19944" t="str">
            <v>F</v>
          </cell>
          <cell r="N19944">
            <v>3</v>
          </cell>
        </row>
        <row r="19945">
          <cell r="G19945" t="str">
            <v>GR-001667</v>
          </cell>
        </row>
        <row r="19945">
          <cell r="I19945" t="str">
            <v>F</v>
          </cell>
          <cell r="J19945">
            <v>1495.2</v>
          </cell>
          <cell r="K19945">
            <v>1495.2</v>
          </cell>
          <cell r="L19945">
            <v>4485.6</v>
          </cell>
          <cell r="M19945" t="str">
            <v>F</v>
          </cell>
          <cell r="N19945">
            <v>3</v>
          </cell>
        </row>
        <row r="19946">
          <cell r="I19946" t="str">
            <v>T</v>
          </cell>
          <cell r="J19946">
            <v>0</v>
          </cell>
          <cell r="K19946">
            <v>0</v>
          </cell>
          <cell r="L19946">
            <v>0</v>
          </cell>
          <cell r="M19946" t="str">
            <v>F</v>
          </cell>
          <cell r="N19946">
            <v>3</v>
          </cell>
        </row>
        <row r="19947">
          <cell r="G19947" t="str">
            <v>GR-001667</v>
          </cell>
        </row>
        <row r="19947">
          <cell r="I19947" t="str">
            <v>F</v>
          </cell>
          <cell r="J19947">
            <v>377.8</v>
          </cell>
          <cell r="K19947">
            <v>377.8</v>
          </cell>
          <cell r="L19947">
            <v>1133.4</v>
          </cell>
          <cell r="M19947" t="str">
            <v>F</v>
          </cell>
          <cell r="N19947">
            <v>3</v>
          </cell>
        </row>
        <row r="19948">
          <cell r="G19948" t="str">
            <v>GR-001665</v>
          </cell>
        </row>
        <row r="19948">
          <cell r="I19948" t="str">
            <v>F</v>
          </cell>
          <cell r="J19948">
            <v>14732.5</v>
          </cell>
          <cell r="K19948">
            <v>14732.5</v>
          </cell>
          <cell r="L19948">
            <v>44197.5</v>
          </cell>
          <cell r="M19948" t="str">
            <v>F</v>
          </cell>
          <cell r="N19948">
            <v>3</v>
          </cell>
        </row>
        <row r="19949">
          <cell r="G19949" t="str">
            <v>GR-001492</v>
          </cell>
        </row>
        <row r="19949">
          <cell r="I19949" t="str">
            <v>F</v>
          </cell>
          <cell r="J19949">
            <v>355.42</v>
          </cell>
          <cell r="K19949">
            <v>376.75</v>
          </cell>
          <cell r="L19949">
            <v>376.75</v>
          </cell>
          <cell r="M19949" t="str">
            <v>T</v>
          </cell>
          <cell r="N19949">
            <v>1</v>
          </cell>
        </row>
        <row r="19950">
          <cell r="G19950" t="str">
            <v>GR-001494</v>
          </cell>
        </row>
        <row r="19950">
          <cell r="I19950" t="str">
            <v>F</v>
          </cell>
          <cell r="J19950">
            <v>494.73</v>
          </cell>
          <cell r="K19950">
            <v>524.41</v>
          </cell>
          <cell r="L19950">
            <v>524.41</v>
          </cell>
          <cell r="M19950" t="str">
            <v>T</v>
          </cell>
          <cell r="N19950">
            <v>1</v>
          </cell>
        </row>
        <row r="19951">
          <cell r="I19951" t="str">
            <v>T</v>
          </cell>
          <cell r="J19951">
            <v>0</v>
          </cell>
          <cell r="K19951">
            <v>0</v>
          </cell>
          <cell r="L19951">
            <v>0</v>
          </cell>
          <cell r="M19951" t="str">
            <v>F</v>
          </cell>
          <cell r="N19951">
            <v>3</v>
          </cell>
        </row>
        <row r="19952">
          <cell r="G19952" t="str">
            <v>XP-000022</v>
          </cell>
        </row>
        <row r="19952">
          <cell r="I19952" t="str">
            <v>F</v>
          </cell>
          <cell r="J19952">
            <v>0</v>
          </cell>
          <cell r="K19952">
            <v>0</v>
          </cell>
          <cell r="L19952">
            <v>0</v>
          </cell>
          <cell r="M19952" t="str">
            <v>F</v>
          </cell>
          <cell r="N19952">
            <v>3</v>
          </cell>
        </row>
        <row r="19953">
          <cell r="G19953" t="str">
            <v>GR-001493</v>
          </cell>
        </row>
        <row r="19953">
          <cell r="I19953" t="str">
            <v>F</v>
          </cell>
          <cell r="J19953">
            <v>717.6</v>
          </cell>
          <cell r="K19953">
            <v>760.66</v>
          </cell>
          <cell r="L19953">
            <v>760.66</v>
          </cell>
          <cell r="M19953" t="str">
            <v>T</v>
          </cell>
          <cell r="N19953">
            <v>1</v>
          </cell>
        </row>
        <row r="19954">
          <cell r="G19954" t="str">
            <v>GR-001491</v>
          </cell>
        </row>
        <row r="19954">
          <cell r="I19954" t="str">
            <v>F</v>
          </cell>
          <cell r="J19954">
            <v>1509.43</v>
          </cell>
          <cell r="K19954">
            <v>1600</v>
          </cell>
          <cell r="L19954">
            <v>1600</v>
          </cell>
          <cell r="M19954" t="str">
            <v>T</v>
          </cell>
          <cell r="N19954">
            <v>1</v>
          </cell>
        </row>
        <row r="19955">
          <cell r="G19955" t="str">
            <v>GR-001665</v>
          </cell>
        </row>
        <row r="19955">
          <cell r="I19955" t="str">
            <v>F</v>
          </cell>
          <cell r="J19955">
            <v>891</v>
          </cell>
          <cell r="K19955">
            <v>891</v>
          </cell>
          <cell r="L19955">
            <v>2673</v>
          </cell>
          <cell r="M19955" t="str">
            <v>F</v>
          </cell>
          <cell r="N19955">
            <v>3</v>
          </cell>
        </row>
        <row r="19956">
          <cell r="G19956" t="str">
            <v>GR-001757</v>
          </cell>
        </row>
        <row r="19956">
          <cell r="I19956" t="str">
            <v>F</v>
          </cell>
          <cell r="J19956">
            <v>4069.62</v>
          </cell>
          <cell r="K19956">
            <v>4069.62</v>
          </cell>
          <cell r="L19956">
            <v>12208.86</v>
          </cell>
          <cell r="M19956" t="str">
            <v>F</v>
          </cell>
          <cell r="N19956">
            <v>3</v>
          </cell>
        </row>
        <row r="19957">
          <cell r="G19957" t="str">
            <v>GR-001763, GR-001982, GR-001781, GR-002077, GR-002107, GR-002083, GR-002036, GR-002078, GR-001739, GR-002108, GR-001779, GR-001850, GR-001951, GR-001755, GR-001939, GR-001879, GR-001855, GR-001928, GR-001746</v>
          </cell>
        </row>
        <row r="19957">
          <cell r="I19957" t="str">
            <v>F</v>
          </cell>
          <cell r="J19957">
            <v>170440.55</v>
          </cell>
          <cell r="K19957">
            <v>170440.55</v>
          </cell>
          <cell r="L19957">
            <v>511321.65</v>
          </cell>
          <cell r="M19957" t="str">
            <v>F</v>
          </cell>
          <cell r="N19957">
            <v>3</v>
          </cell>
        </row>
        <row r="19958">
          <cell r="G19958" t="str">
            <v>GR-001843, GR-001918, GR-001856, GR-001754</v>
          </cell>
        </row>
        <row r="19958">
          <cell r="I19958" t="str">
            <v>F</v>
          </cell>
          <cell r="J19958">
            <v>42310.97</v>
          </cell>
          <cell r="K19958">
            <v>42310.97</v>
          </cell>
          <cell r="L19958">
            <v>126932.91</v>
          </cell>
          <cell r="M19958" t="str">
            <v>F</v>
          </cell>
          <cell r="N19958">
            <v>3</v>
          </cell>
        </row>
        <row r="19959">
          <cell r="G19959" t="str">
            <v>GR-001489</v>
          </cell>
        </row>
        <row r="19959">
          <cell r="I19959" t="str">
            <v>F</v>
          </cell>
          <cell r="J19959">
            <v>105.78</v>
          </cell>
          <cell r="K19959">
            <v>112.13</v>
          </cell>
          <cell r="L19959">
            <v>112.13</v>
          </cell>
          <cell r="M19959" t="str">
            <v>T</v>
          </cell>
          <cell r="N19959">
            <v>1</v>
          </cell>
        </row>
        <row r="19960">
          <cell r="G19960" t="str">
            <v>GR-001488</v>
          </cell>
        </row>
        <row r="19960">
          <cell r="I19960" t="str">
            <v>F</v>
          </cell>
          <cell r="J19960">
            <v>102.72</v>
          </cell>
          <cell r="K19960">
            <v>108.88</v>
          </cell>
          <cell r="L19960">
            <v>108.88</v>
          </cell>
          <cell r="M19960" t="str">
            <v>T</v>
          </cell>
          <cell r="N19960">
            <v>1</v>
          </cell>
        </row>
        <row r="19961">
          <cell r="G19961" t="str">
            <v>GR-001502</v>
          </cell>
        </row>
        <row r="19961">
          <cell r="I19961" t="str">
            <v>F</v>
          </cell>
          <cell r="J19961">
            <v>5119.81</v>
          </cell>
          <cell r="K19961">
            <v>5427</v>
          </cell>
          <cell r="L19961">
            <v>5427</v>
          </cell>
          <cell r="M19961" t="str">
            <v>T</v>
          </cell>
          <cell r="N19961">
            <v>1</v>
          </cell>
        </row>
        <row r="19962">
          <cell r="G19962" t="str">
            <v>GR-001487</v>
          </cell>
        </row>
        <row r="19962">
          <cell r="I19962" t="str">
            <v>F</v>
          </cell>
          <cell r="J19962">
            <v>507.15</v>
          </cell>
          <cell r="K19962">
            <v>537.58</v>
          </cell>
          <cell r="L19962">
            <v>537.58</v>
          </cell>
          <cell r="M19962" t="str">
            <v>T</v>
          </cell>
          <cell r="N19962">
            <v>1</v>
          </cell>
        </row>
        <row r="19963">
          <cell r="I19963" t="str">
            <v>T</v>
          </cell>
          <cell r="J19963">
            <v>0</v>
          </cell>
          <cell r="K19963">
            <v>0</v>
          </cell>
          <cell r="L19963">
            <v>0</v>
          </cell>
          <cell r="M19963" t="str">
            <v>F</v>
          </cell>
          <cell r="N19963">
            <v>3</v>
          </cell>
        </row>
        <row r="19964">
          <cell r="G19964" t="str">
            <v>GR-001483</v>
          </cell>
        </row>
        <row r="19964">
          <cell r="I19964" t="str">
            <v>F</v>
          </cell>
          <cell r="J19964">
            <v>2001.83</v>
          </cell>
          <cell r="K19964">
            <v>2121.94</v>
          </cell>
          <cell r="L19964">
            <v>2121.94</v>
          </cell>
          <cell r="M19964" t="str">
            <v>T</v>
          </cell>
          <cell r="N19964">
            <v>1</v>
          </cell>
        </row>
        <row r="19965">
          <cell r="G19965" t="str">
            <v>GR-001485</v>
          </cell>
        </row>
        <row r="19965">
          <cell r="I19965" t="str">
            <v>F</v>
          </cell>
          <cell r="J19965">
            <v>38.96</v>
          </cell>
          <cell r="K19965">
            <v>41.3</v>
          </cell>
          <cell r="L19965">
            <v>41.3</v>
          </cell>
          <cell r="M19965" t="str">
            <v>T</v>
          </cell>
          <cell r="N19965">
            <v>1</v>
          </cell>
        </row>
        <row r="19966">
          <cell r="G19966" t="str">
            <v>GR-001484</v>
          </cell>
        </row>
        <row r="19966">
          <cell r="I19966" t="str">
            <v>F</v>
          </cell>
          <cell r="J19966">
            <v>1439.7</v>
          </cell>
          <cell r="K19966">
            <v>1526.08</v>
          </cell>
          <cell r="L19966">
            <v>1526.08</v>
          </cell>
          <cell r="M19966" t="str">
            <v>T</v>
          </cell>
          <cell r="N19966">
            <v>1</v>
          </cell>
        </row>
        <row r="19967">
          <cell r="G19967" t="str">
            <v>GR-001486</v>
          </cell>
        </row>
        <row r="19967">
          <cell r="I19967" t="str">
            <v>F</v>
          </cell>
          <cell r="J19967">
            <v>2101.74</v>
          </cell>
          <cell r="K19967">
            <v>2227.84</v>
          </cell>
          <cell r="L19967">
            <v>2227.84</v>
          </cell>
          <cell r="M19967" t="str">
            <v>T</v>
          </cell>
          <cell r="N19967">
            <v>1</v>
          </cell>
        </row>
        <row r="19968">
          <cell r="G19968" t="str">
            <v>GR-001482</v>
          </cell>
        </row>
        <row r="19968">
          <cell r="I19968" t="str">
            <v>F</v>
          </cell>
          <cell r="J19968">
            <v>1127.44</v>
          </cell>
          <cell r="K19968">
            <v>1195.09</v>
          </cell>
          <cell r="L19968">
            <v>1195.09</v>
          </cell>
          <cell r="M19968" t="str">
            <v>T</v>
          </cell>
          <cell r="N19968">
            <v>1</v>
          </cell>
        </row>
        <row r="19969">
          <cell r="G19969" t="str">
            <v>GR-001663</v>
          </cell>
        </row>
        <row r="19969">
          <cell r="I19969" t="str">
            <v>F</v>
          </cell>
          <cell r="J19969">
            <v>594.48</v>
          </cell>
          <cell r="K19969">
            <v>594.48</v>
          </cell>
          <cell r="L19969">
            <v>1783.44</v>
          </cell>
          <cell r="M19969" t="str">
            <v>F</v>
          </cell>
          <cell r="N19969">
            <v>3</v>
          </cell>
        </row>
        <row r="19970">
          <cell r="G19970" t="str">
            <v>GR-001481</v>
          </cell>
        </row>
        <row r="19970">
          <cell r="I19970" t="str">
            <v>F</v>
          </cell>
          <cell r="J19970">
            <v>84.53</v>
          </cell>
          <cell r="K19970">
            <v>89.6</v>
          </cell>
          <cell r="L19970">
            <v>89.6</v>
          </cell>
          <cell r="M19970" t="str">
            <v>T</v>
          </cell>
          <cell r="N19970">
            <v>1</v>
          </cell>
        </row>
        <row r="19971">
          <cell r="G19971" t="str">
            <v>GR-001539</v>
          </cell>
        </row>
        <row r="19971">
          <cell r="I19971" t="str">
            <v>F</v>
          </cell>
          <cell r="J19971">
            <v>1260</v>
          </cell>
          <cell r="K19971">
            <v>1335.6</v>
          </cell>
          <cell r="L19971">
            <v>1335.6</v>
          </cell>
          <cell r="M19971" t="str">
            <v>F</v>
          </cell>
          <cell r="N19971">
            <v>1</v>
          </cell>
        </row>
        <row r="19972">
          <cell r="G19972" t="str">
            <v>GR-001529</v>
          </cell>
        </row>
        <row r="19972">
          <cell r="I19972" t="str">
            <v>F</v>
          </cell>
          <cell r="J19972">
            <v>330</v>
          </cell>
          <cell r="K19972">
            <v>349.8</v>
          </cell>
          <cell r="L19972">
            <v>349.8</v>
          </cell>
          <cell r="M19972" t="str">
            <v>F</v>
          </cell>
          <cell r="N19972">
            <v>1</v>
          </cell>
        </row>
        <row r="19973">
          <cell r="G19973" t="str">
            <v>GR-001928, GR-001859, GR-001763</v>
          </cell>
        </row>
        <row r="19973">
          <cell r="I19973" t="str">
            <v>F</v>
          </cell>
          <cell r="J19973">
            <v>17872.68</v>
          </cell>
          <cell r="K19973">
            <v>17872.68</v>
          </cell>
          <cell r="L19973">
            <v>53618.04</v>
          </cell>
          <cell r="M19973" t="str">
            <v>F</v>
          </cell>
          <cell r="N19973">
            <v>3</v>
          </cell>
        </row>
        <row r="19974">
          <cell r="G19974" t="str">
            <v>GR-001497</v>
          </cell>
        </row>
        <row r="19974">
          <cell r="I19974" t="str">
            <v>F</v>
          </cell>
          <cell r="J19974">
            <v>550.25</v>
          </cell>
          <cell r="K19974">
            <v>583.26</v>
          </cell>
          <cell r="L19974">
            <v>583.26</v>
          </cell>
          <cell r="M19974" t="str">
            <v>T</v>
          </cell>
          <cell r="N19974">
            <v>1</v>
          </cell>
        </row>
        <row r="19975">
          <cell r="G19975" t="str">
            <v>GR-001480</v>
          </cell>
        </row>
        <row r="19975">
          <cell r="I19975" t="str">
            <v>F</v>
          </cell>
          <cell r="J19975">
            <v>122.42</v>
          </cell>
          <cell r="K19975">
            <v>129.77</v>
          </cell>
          <cell r="L19975">
            <v>129.77</v>
          </cell>
          <cell r="M19975" t="str">
            <v>T</v>
          </cell>
          <cell r="N19975">
            <v>1</v>
          </cell>
        </row>
        <row r="19976">
          <cell r="G19976" t="str">
            <v>GR-001672</v>
          </cell>
        </row>
        <row r="19976">
          <cell r="I19976" t="str">
            <v>F</v>
          </cell>
          <cell r="J19976">
            <v>1070</v>
          </cell>
          <cell r="K19976">
            <v>1070</v>
          </cell>
          <cell r="L19976">
            <v>3210</v>
          </cell>
          <cell r="M19976" t="str">
            <v>F</v>
          </cell>
          <cell r="N19976">
            <v>3</v>
          </cell>
        </row>
        <row r="19977">
          <cell r="G19977" t="str">
            <v>GR-001641, GR-001853, GR-001949, GR-001911, GR-001769, GR-001784, GR-001851, GR-001866</v>
          </cell>
        </row>
        <row r="19977">
          <cell r="I19977" t="str">
            <v>F</v>
          </cell>
          <cell r="J19977">
            <v>93109.42</v>
          </cell>
          <cell r="K19977">
            <v>93109.42</v>
          </cell>
          <cell r="L19977">
            <v>279328.26</v>
          </cell>
          <cell r="M19977" t="str">
            <v>F</v>
          </cell>
          <cell r="N19977">
            <v>3</v>
          </cell>
        </row>
        <row r="19978">
          <cell r="I19978" t="str">
            <v>T</v>
          </cell>
          <cell r="J19978">
            <v>0</v>
          </cell>
          <cell r="K19978">
            <v>0</v>
          </cell>
          <cell r="L19978">
            <v>0</v>
          </cell>
          <cell r="M19978" t="str">
            <v>F</v>
          </cell>
          <cell r="N19978">
            <v>3</v>
          </cell>
        </row>
        <row r="19979">
          <cell r="G19979" t="str">
            <v>GR-001479</v>
          </cell>
        </row>
        <row r="19979">
          <cell r="I19979" t="str">
            <v>F</v>
          </cell>
          <cell r="J19979">
            <v>1440.97</v>
          </cell>
          <cell r="K19979">
            <v>1527.43</v>
          </cell>
          <cell r="L19979">
            <v>1527.43</v>
          </cell>
          <cell r="M19979" t="str">
            <v>T</v>
          </cell>
          <cell r="N19979">
            <v>1</v>
          </cell>
        </row>
        <row r="19980">
          <cell r="G19980" t="str">
            <v>GR-001480</v>
          </cell>
        </row>
        <row r="19980">
          <cell r="I19980" t="str">
            <v>F</v>
          </cell>
          <cell r="J19980">
            <v>1260.88</v>
          </cell>
          <cell r="K19980">
            <v>1336.53</v>
          </cell>
          <cell r="L19980">
            <v>1336.53</v>
          </cell>
          <cell r="M19980" t="str">
            <v>T</v>
          </cell>
          <cell r="N19980">
            <v>1</v>
          </cell>
        </row>
        <row r="19981">
          <cell r="G19981" t="str">
            <v>GR-001478</v>
          </cell>
        </row>
        <row r="19981">
          <cell r="I19981" t="str">
            <v>F</v>
          </cell>
          <cell r="J19981">
            <v>1034.15</v>
          </cell>
          <cell r="K19981">
            <v>1096.2</v>
          </cell>
          <cell r="L19981">
            <v>1096.2</v>
          </cell>
          <cell r="M19981" t="str">
            <v>T</v>
          </cell>
          <cell r="N19981">
            <v>1</v>
          </cell>
        </row>
        <row r="19982">
          <cell r="G19982" t="str">
            <v>GR-001477</v>
          </cell>
        </row>
        <row r="19982">
          <cell r="I19982" t="str">
            <v>F</v>
          </cell>
          <cell r="J19982">
            <v>122.36</v>
          </cell>
          <cell r="K19982">
            <v>129.7</v>
          </cell>
          <cell r="L19982">
            <v>129.7</v>
          </cell>
          <cell r="M19982" t="str">
            <v>T</v>
          </cell>
          <cell r="N19982">
            <v>1</v>
          </cell>
        </row>
        <row r="19983">
          <cell r="G19983" t="str">
            <v>GR-001497</v>
          </cell>
        </row>
        <row r="19983">
          <cell r="I19983" t="str">
            <v>F</v>
          </cell>
          <cell r="J19983">
            <v>3035.94</v>
          </cell>
          <cell r="K19983">
            <v>3218.1</v>
          </cell>
          <cell r="L19983">
            <v>3218.1</v>
          </cell>
          <cell r="M19983" t="str">
            <v>T</v>
          </cell>
          <cell r="N19983">
            <v>1</v>
          </cell>
        </row>
        <row r="19984">
          <cell r="G19984" t="str">
            <v>GR-001667</v>
          </cell>
        </row>
        <row r="19984">
          <cell r="I19984" t="str">
            <v>F</v>
          </cell>
          <cell r="J19984">
            <v>154.2</v>
          </cell>
          <cell r="K19984">
            <v>154.2</v>
          </cell>
          <cell r="L19984">
            <v>462.6</v>
          </cell>
          <cell r="M19984" t="str">
            <v>F</v>
          </cell>
          <cell r="N19984">
            <v>3</v>
          </cell>
        </row>
        <row r="19985">
          <cell r="G19985" t="str">
            <v>GR-001628</v>
          </cell>
        </row>
        <row r="19985">
          <cell r="I19985" t="str">
            <v>F</v>
          </cell>
          <cell r="J19985">
            <v>6480.6</v>
          </cell>
          <cell r="K19985">
            <v>6480.6</v>
          </cell>
          <cell r="L19985">
            <v>19441.8</v>
          </cell>
          <cell r="M19985" t="str">
            <v>F</v>
          </cell>
          <cell r="N19985">
            <v>3</v>
          </cell>
        </row>
        <row r="19986">
          <cell r="I19986" t="str">
            <v>T</v>
          </cell>
          <cell r="J19986">
            <v>2580.7</v>
          </cell>
          <cell r="K19986">
            <v>2580.7</v>
          </cell>
          <cell r="L19986">
            <v>7742.1</v>
          </cell>
          <cell r="M19986" t="str">
            <v>F</v>
          </cell>
          <cell r="N19986">
            <v>3</v>
          </cell>
        </row>
        <row r="19987">
          <cell r="F19987" t="str">
            <v>NEW MODELS</v>
          </cell>
          <cell r="G19987" t="str">
            <v>GR-001764, GR-001639</v>
          </cell>
        </row>
        <row r="19987">
          <cell r="I19987" t="str">
            <v>F</v>
          </cell>
          <cell r="J19987">
            <v>46229</v>
          </cell>
          <cell r="K19987">
            <v>46229</v>
          </cell>
          <cell r="L19987">
            <v>138687</v>
          </cell>
          <cell r="M19987" t="str">
            <v>F</v>
          </cell>
          <cell r="N19987">
            <v>3</v>
          </cell>
        </row>
        <row r="19988">
          <cell r="G19988" t="str">
            <v>GR-001474</v>
          </cell>
        </row>
        <row r="19988">
          <cell r="I19988" t="str">
            <v>F</v>
          </cell>
          <cell r="J19988">
            <v>2595.81</v>
          </cell>
          <cell r="K19988">
            <v>2751.56</v>
          </cell>
          <cell r="L19988">
            <v>2751.56</v>
          </cell>
          <cell r="M19988" t="str">
            <v>T</v>
          </cell>
          <cell r="N19988">
            <v>1</v>
          </cell>
        </row>
        <row r="19989">
          <cell r="I19989" t="str">
            <v>T</v>
          </cell>
          <cell r="J19989">
            <v>0</v>
          </cell>
          <cell r="K19989">
            <v>0</v>
          </cell>
          <cell r="L19989">
            <v>0</v>
          </cell>
          <cell r="M19989" t="str">
            <v>F</v>
          </cell>
          <cell r="N19989">
            <v>3</v>
          </cell>
        </row>
        <row r="19990">
          <cell r="G19990" t="str">
            <v>GR-001475</v>
          </cell>
        </row>
        <row r="19990">
          <cell r="I19990" t="str">
            <v>F</v>
          </cell>
          <cell r="J19990">
            <v>53.13</v>
          </cell>
          <cell r="K19990">
            <v>56.32</v>
          </cell>
          <cell r="L19990">
            <v>56.32</v>
          </cell>
          <cell r="M19990" t="str">
            <v>T</v>
          </cell>
          <cell r="N19990">
            <v>1</v>
          </cell>
        </row>
        <row r="19991">
          <cell r="G19991" t="str">
            <v>GR-001468</v>
          </cell>
        </row>
        <row r="19991">
          <cell r="I19991" t="str">
            <v>F</v>
          </cell>
          <cell r="J19991">
            <v>24.64</v>
          </cell>
          <cell r="K19991">
            <v>26.12</v>
          </cell>
          <cell r="L19991">
            <v>26.12</v>
          </cell>
          <cell r="M19991" t="str">
            <v>T</v>
          </cell>
          <cell r="N19991">
            <v>1</v>
          </cell>
        </row>
        <row r="19992">
          <cell r="G19992" t="str">
            <v>GR-001476</v>
          </cell>
        </row>
        <row r="19992">
          <cell r="I19992" t="str">
            <v>F</v>
          </cell>
          <cell r="J19992">
            <v>212.26</v>
          </cell>
          <cell r="K19992">
            <v>225</v>
          </cell>
          <cell r="L19992">
            <v>225</v>
          </cell>
          <cell r="M19992" t="str">
            <v>T</v>
          </cell>
          <cell r="N19992">
            <v>1</v>
          </cell>
        </row>
        <row r="19993">
          <cell r="I19993" t="str">
            <v>T</v>
          </cell>
          <cell r="J19993">
            <v>0</v>
          </cell>
          <cell r="K19993">
            <v>0</v>
          </cell>
          <cell r="L19993">
            <v>0</v>
          </cell>
          <cell r="M19993" t="str">
            <v>F</v>
          </cell>
          <cell r="N19993">
            <v>3</v>
          </cell>
        </row>
        <row r="19994">
          <cell r="G19994" t="str">
            <v>GR-001473</v>
          </cell>
        </row>
        <row r="19994">
          <cell r="I19994" t="str">
            <v>F</v>
          </cell>
          <cell r="J19994">
            <v>754.72</v>
          </cell>
          <cell r="K19994">
            <v>800</v>
          </cell>
          <cell r="L19994">
            <v>800</v>
          </cell>
          <cell r="M19994" t="str">
            <v>T</v>
          </cell>
          <cell r="N19994">
            <v>1</v>
          </cell>
        </row>
        <row r="19995">
          <cell r="G19995" t="str">
            <v>GR-001466</v>
          </cell>
        </row>
        <row r="19995">
          <cell r="I19995" t="str">
            <v>F</v>
          </cell>
          <cell r="J19995">
            <v>9811.32</v>
          </cell>
          <cell r="K19995">
            <v>10400</v>
          </cell>
          <cell r="L19995">
            <v>10400</v>
          </cell>
          <cell r="M19995" t="str">
            <v>T</v>
          </cell>
          <cell r="N19995">
            <v>1</v>
          </cell>
        </row>
        <row r="19996">
          <cell r="G19996" t="str">
            <v>GR-001465</v>
          </cell>
        </row>
        <row r="19996">
          <cell r="I19996" t="str">
            <v>F</v>
          </cell>
          <cell r="J19996">
            <v>180.32</v>
          </cell>
          <cell r="K19996">
            <v>191.14</v>
          </cell>
          <cell r="L19996">
            <v>191.14</v>
          </cell>
          <cell r="M19996" t="str">
            <v>T</v>
          </cell>
          <cell r="N19996">
            <v>1</v>
          </cell>
        </row>
        <row r="19997">
          <cell r="G19997" t="str">
            <v>GR-001464</v>
          </cell>
        </row>
        <row r="19997">
          <cell r="I19997" t="str">
            <v>F</v>
          </cell>
          <cell r="J19997">
            <v>78.08</v>
          </cell>
          <cell r="K19997">
            <v>82.77</v>
          </cell>
          <cell r="L19997">
            <v>82.77</v>
          </cell>
          <cell r="M19997" t="str">
            <v>T</v>
          </cell>
          <cell r="N19997">
            <v>1</v>
          </cell>
        </row>
        <row r="19998">
          <cell r="F19998" t="str">
            <v>VINCE-CUSTOMER OWN COLLECTION</v>
          </cell>
        </row>
        <row r="19998">
          <cell r="I19998" t="str">
            <v>T</v>
          </cell>
          <cell r="J19998">
            <v>0</v>
          </cell>
          <cell r="K19998">
            <v>0</v>
          </cell>
          <cell r="L19998">
            <v>0</v>
          </cell>
          <cell r="M19998" t="str">
            <v>F</v>
          </cell>
          <cell r="N19998">
            <v>3</v>
          </cell>
        </row>
        <row r="19999">
          <cell r="G19999" t="str">
            <v>GR-001466</v>
          </cell>
        </row>
        <row r="19999">
          <cell r="I19999" t="str">
            <v>F</v>
          </cell>
          <cell r="J19999">
            <v>26.57</v>
          </cell>
          <cell r="K19999">
            <v>28.16</v>
          </cell>
          <cell r="L19999">
            <v>28.16</v>
          </cell>
          <cell r="M19999" t="str">
            <v>T</v>
          </cell>
          <cell r="N19999">
            <v>1</v>
          </cell>
        </row>
        <row r="20000">
          <cell r="F20000" t="str">
            <v>MR LOO ORDER FOR HOME PRO</v>
          </cell>
          <cell r="G20000" t="str">
            <v>GR-001667</v>
          </cell>
        </row>
        <row r="20000">
          <cell r="I20000" t="str">
            <v>F</v>
          </cell>
          <cell r="J20000">
            <v>3566.4</v>
          </cell>
          <cell r="K20000">
            <v>3566.4</v>
          </cell>
          <cell r="L20000">
            <v>10699.2</v>
          </cell>
          <cell r="M20000" t="str">
            <v>F</v>
          </cell>
          <cell r="N20000">
            <v>3</v>
          </cell>
        </row>
        <row r="20001">
          <cell r="G20001" t="str">
            <v>GR-001528</v>
          </cell>
        </row>
        <row r="20001">
          <cell r="I20001" t="str">
            <v>F</v>
          </cell>
          <cell r="J20001">
            <v>220</v>
          </cell>
          <cell r="K20001">
            <v>233.2</v>
          </cell>
          <cell r="L20001">
            <v>233.2</v>
          </cell>
          <cell r="M20001" t="str">
            <v>F</v>
          </cell>
          <cell r="N20001">
            <v>1</v>
          </cell>
        </row>
        <row r="20002">
          <cell r="G20002" t="str">
            <v>GR-001538</v>
          </cell>
        </row>
        <row r="20002">
          <cell r="I20002" t="str">
            <v>F</v>
          </cell>
          <cell r="J20002">
            <v>1239</v>
          </cell>
          <cell r="K20002">
            <v>1313.34</v>
          </cell>
          <cell r="L20002">
            <v>1313.34</v>
          </cell>
          <cell r="M20002" t="str">
            <v>F</v>
          </cell>
          <cell r="N20002">
            <v>1</v>
          </cell>
        </row>
        <row r="20003">
          <cell r="I20003" t="str">
            <v>T</v>
          </cell>
          <cell r="J20003">
            <v>0</v>
          </cell>
          <cell r="K20003">
            <v>0</v>
          </cell>
          <cell r="L20003">
            <v>0</v>
          </cell>
          <cell r="M20003" t="str">
            <v>F</v>
          </cell>
          <cell r="N20003">
            <v>3</v>
          </cell>
        </row>
        <row r="20004">
          <cell r="G20004" t="str">
            <v>GR-001849</v>
          </cell>
        </row>
        <row r="20004">
          <cell r="I20004" t="str">
            <v>F</v>
          </cell>
          <cell r="J20004">
            <v>4233.6</v>
          </cell>
          <cell r="K20004">
            <v>4233.6</v>
          </cell>
          <cell r="L20004">
            <v>12700.8</v>
          </cell>
          <cell r="M20004" t="str">
            <v>F</v>
          </cell>
          <cell r="N20004">
            <v>3</v>
          </cell>
        </row>
        <row r="20005">
          <cell r="I20005" t="str">
            <v>T</v>
          </cell>
          <cell r="J20005">
            <v>0</v>
          </cell>
          <cell r="K20005">
            <v>0</v>
          </cell>
          <cell r="L20005">
            <v>0</v>
          </cell>
          <cell r="M20005" t="str">
            <v>F</v>
          </cell>
          <cell r="N20005">
            <v>3</v>
          </cell>
        </row>
        <row r="20006">
          <cell r="G20006" t="str">
            <v>GR-001672</v>
          </cell>
        </row>
        <row r="20006">
          <cell r="I20006" t="str">
            <v>F</v>
          </cell>
          <cell r="J20006">
            <v>1283.59</v>
          </cell>
          <cell r="K20006">
            <v>1283.59</v>
          </cell>
          <cell r="L20006">
            <v>3850.77</v>
          </cell>
          <cell r="M20006" t="str">
            <v>F</v>
          </cell>
          <cell r="N20006">
            <v>3</v>
          </cell>
        </row>
        <row r="20007">
          <cell r="G20007" t="str">
            <v>GR-001460</v>
          </cell>
        </row>
        <row r="20007">
          <cell r="I20007" t="str">
            <v>F</v>
          </cell>
          <cell r="J20007">
            <v>1378.73</v>
          </cell>
          <cell r="K20007">
            <v>1461.45</v>
          </cell>
          <cell r="L20007">
            <v>1461.45</v>
          </cell>
          <cell r="M20007" t="str">
            <v>T</v>
          </cell>
          <cell r="N20007">
            <v>1</v>
          </cell>
        </row>
        <row r="20008">
          <cell r="G20008" t="str">
            <v>GR-001459</v>
          </cell>
        </row>
        <row r="20008">
          <cell r="I20008" t="str">
            <v>F</v>
          </cell>
          <cell r="J20008">
            <v>608.57</v>
          </cell>
          <cell r="K20008">
            <v>645.08</v>
          </cell>
          <cell r="L20008">
            <v>645.08</v>
          </cell>
          <cell r="M20008" t="str">
            <v>T</v>
          </cell>
          <cell r="N20008">
            <v>1</v>
          </cell>
        </row>
        <row r="20009">
          <cell r="G20009" t="str">
            <v>GR-001461</v>
          </cell>
        </row>
        <row r="20009">
          <cell r="I20009" t="str">
            <v>F</v>
          </cell>
          <cell r="J20009">
            <v>355.02</v>
          </cell>
          <cell r="K20009">
            <v>376.32</v>
          </cell>
          <cell r="L20009">
            <v>376.32</v>
          </cell>
          <cell r="M20009" t="str">
            <v>T</v>
          </cell>
          <cell r="N20009">
            <v>1</v>
          </cell>
        </row>
        <row r="20010">
          <cell r="G20010" t="str">
            <v>GR-001672</v>
          </cell>
        </row>
        <row r="20010">
          <cell r="I20010" t="str">
            <v>F</v>
          </cell>
          <cell r="J20010">
            <v>413.28</v>
          </cell>
          <cell r="K20010">
            <v>413.28</v>
          </cell>
          <cell r="L20010">
            <v>1239.84</v>
          </cell>
          <cell r="M20010" t="str">
            <v>F</v>
          </cell>
          <cell r="N20010">
            <v>3</v>
          </cell>
        </row>
        <row r="20011">
          <cell r="G20011" t="str">
            <v>GR-001463</v>
          </cell>
        </row>
        <row r="20011">
          <cell r="I20011" t="str">
            <v>F</v>
          </cell>
          <cell r="J20011">
            <v>36.23</v>
          </cell>
          <cell r="K20011">
            <v>38.4</v>
          </cell>
          <cell r="L20011">
            <v>38.4</v>
          </cell>
          <cell r="M20011" t="str">
            <v>T</v>
          </cell>
          <cell r="N20011">
            <v>1</v>
          </cell>
        </row>
        <row r="20012">
          <cell r="G20012" t="str">
            <v>GR-001458</v>
          </cell>
        </row>
        <row r="20012">
          <cell r="I20012" t="str">
            <v>F</v>
          </cell>
          <cell r="J20012">
            <v>9.57</v>
          </cell>
          <cell r="K20012">
            <v>10.14</v>
          </cell>
          <cell r="L20012">
            <v>10.14</v>
          </cell>
          <cell r="M20012" t="str">
            <v>T</v>
          </cell>
          <cell r="N20012">
            <v>1</v>
          </cell>
        </row>
        <row r="20013">
          <cell r="I20013" t="str">
            <v>T</v>
          </cell>
          <cell r="J20013">
            <v>0</v>
          </cell>
          <cell r="K20013">
            <v>0</v>
          </cell>
          <cell r="L20013">
            <v>0</v>
          </cell>
          <cell r="M20013" t="str">
            <v>F</v>
          </cell>
          <cell r="N20013">
            <v>3</v>
          </cell>
        </row>
        <row r="20014">
          <cell r="G20014" t="str">
            <v>GR-001666</v>
          </cell>
        </row>
        <row r="20014">
          <cell r="I20014" t="str">
            <v>F</v>
          </cell>
          <cell r="J20014">
            <v>6422</v>
          </cell>
          <cell r="K20014">
            <v>6422</v>
          </cell>
          <cell r="L20014">
            <v>19266</v>
          </cell>
          <cell r="M20014" t="str">
            <v>F</v>
          </cell>
          <cell r="N20014">
            <v>3</v>
          </cell>
        </row>
        <row r="20015">
          <cell r="G20015" t="str">
            <v>GR-001667</v>
          </cell>
        </row>
        <row r="20015">
          <cell r="I20015" t="str">
            <v>F</v>
          </cell>
          <cell r="J20015">
            <v>3075.76</v>
          </cell>
          <cell r="K20015">
            <v>3075.76</v>
          </cell>
          <cell r="L20015">
            <v>9227.28</v>
          </cell>
          <cell r="M20015" t="str">
            <v>F</v>
          </cell>
          <cell r="N20015">
            <v>3</v>
          </cell>
        </row>
        <row r="20016">
          <cell r="F20016" t="str">
            <v>OMEX - STELLAR CK</v>
          </cell>
        </row>
        <row r="20016">
          <cell r="I20016" t="str">
            <v>T</v>
          </cell>
          <cell r="J20016">
            <v>0</v>
          </cell>
          <cell r="K20016">
            <v>0</v>
          </cell>
          <cell r="L20016">
            <v>0</v>
          </cell>
          <cell r="M20016" t="str">
            <v>F</v>
          </cell>
          <cell r="N20016">
            <v>3</v>
          </cell>
        </row>
        <row r="20017">
          <cell r="F20017" t="str">
            <v>ESTON - ASTON  CK</v>
          </cell>
        </row>
        <row r="20017">
          <cell r="I20017" t="str">
            <v>T</v>
          </cell>
          <cell r="J20017">
            <v>0</v>
          </cell>
          <cell r="K20017">
            <v>0</v>
          </cell>
          <cell r="L20017">
            <v>0</v>
          </cell>
          <cell r="M20017" t="str">
            <v>F</v>
          </cell>
          <cell r="N20017">
            <v>3</v>
          </cell>
        </row>
        <row r="20018">
          <cell r="F20018" t="str">
            <v>ESTON - ASTON  CK</v>
          </cell>
        </row>
        <row r="20018">
          <cell r="I20018" t="str">
            <v>T</v>
          </cell>
          <cell r="J20018">
            <v>0</v>
          </cell>
          <cell r="K20018">
            <v>0</v>
          </cell>
          <cell r="L20018">
            <v>0</v>
          </cell>
          <cell r="M20018" t="str">
            <v>F</v>
          </cell>
          <cell r="N20018">
            <v>3</v>
          </cell>
        </row>
        <row r="20019">
          <cell r="G20019" t="str">
            <v>GR-001473</v>
          </cell>
        </row>
        <row r="20019">
          <cell r="I20019" t="str">
            <v>F</v>
          </cell>
          <cell r="J20019">
            <v>2415.09</v>
          </cell>
          <cell r="K20019">
            <v>2560</v>
          </cell>
          <cell r="L20019">
            <v>2560</v>
          </cell>
          <cell r="M20019" t="str">
            <v>T</v>
          </cell>
          <cell r="N20019">
            <v>1</v>
          </cell>
        </row>
        <row r="20020">
          <cell r="F20020" t="str">
            <v>ESTON - ASTON  CK</v>
          </cell>
          <cell r="G20020" t="str">
            <v>GR-001665</v>
          </cell>
        </row>
        <row r="20020">
          <cell r="I20020" t="str">
            <v>F</v>
          </cell>
          <cell r="J20020">
            <v>338.58</v>
          </cell>
          <cell r="K20020">
            <v>338.58</v>
          </cell>
          <cell r="L20020">
            <v>1015.74</v>
          </cell>
          <cell r="M20020" t="str">
            <v>F</v>
          </cell>
          <cell r="N20020">
            <v>3</v>
          </cell>
        </row>
        <row r="20021">
          <cell r="G20021" t="str">
            <v>GR-001462</v>
          </cell>
        </row>
        <row r="20021">
          <cell r="I20021" t="str">
            <v>F</v>
          </cell>
          <cell r="J20021">
            <v>209.4</v>
          </cell>
          <cell r="K20021">
            <v>221.96</v>
          </cell>
          <cell r="L20021">
            <v>221.96</v>
          </cell>
          <cell r="M20021" t="str">
            <v>T</v>
          </cell>
          <cell r="N20021">
            <v>1</v>
          </cell>
        </row>
        <row r="20022">
          <cell r="G20022" t="str">
            <v>GR-001462</v>
          </cell>
        </row>
        <row r="20022">
          <cell r="I20022" t="str">
            <v>F</v>
          </cell>
          <cell r="J20022">
            <v>186.96</v>
          </cell>
          <cell r="K20022">
            <v>198.18</v>
          </cell>
          <cell r="L20022">
            <v>198.18</v>
          </cell>
          <cell r="M20022" t="str">
            <v>T</v>
          </cell>
          <cell r="N20022">
            <v>1</v>
          </cell>
        </row>
        <row r="20023">
          <cell r="I20023" t="str">
            <v>T</v>
          </cell>
          <cell r="J20023">
            <v>0</v>
          </cell>
          <cell r="K20023">
            <v>0</v>
          </cell>
          <cell r="L20023">
            <v>0</v>
          </cell>
          <cell r="M20023" t="str">
            <v>F</v>
          </cell>
          <cell r="N20023">
            <v>3</v>
          </cell>
        </row>
        <row r="20024">
          <cell r="G20024" t="str">
            <v>GR-001453</v>
          </cell>
        </row>
        <row r="20024">
          <cell r="I20024" t="str">
            <v>F</v>
          </cell>
          <cell r="J20024">
            <v>126.81</v>
          </cell>
          <cell r="K20024">
            <v>134.42</v>
          </cell>
          <cell r="L20024">
            <v>134.42</v>
          </cell>
          <cell r="M20024" t="str">
            <v>T</v>
          </cell>
          <cell r="N20024">
            <v>1</v>
          </cell>
        </row>
        <row r="20025">
          <cell r="F20025" t="str">
            <v>MR LOO ORDER FOR HOME PRO</v>
          </cell>
        </row>
        <row r="20025">
          <cell r="I20025" t="str">
            <v>T</v>
          </cell>
          <cell r="J20025">
            <v>0</v>
          </cell>
          <cell r="K20025">
            <v>0</v>
          </cell>
          <cell r="L20025">
            <v>0</v>
          </cell>
          <cell r="M20025" t="str">
            <v>F</v>
          </cell>
          <cell r="N20025">
            <v>3</v>
          </cell>
        </row>
        <row r="20026">
          <cell r="G20026" t="str">
            <v>GR-001462</v>
          </cell>
        </row>
        <row r="20026">
          <cell r="I20026" t="str">
            <v>F</v>
          </cell>
          <cell r="J20026">
            <v>167.24</v>
          </cell>
          <cell r="K20026">
            <v>177.27</v>
          </cell>
          <cell r="L20026">
            <v>177.27</v>
          </cell>
          <cell r="M20026" t="str">
            <v>T</v>
          </cell>
          <cell r="N20026">
            <v>1</v>
          </cell>
        </row>
        <row r="20027">
          <cell r="I20027" t="str">
            <v>T</v>
          </cell>
          <cell r="J20027">
            <v>0</v>
          </cell>
          <cell r="K20027">
            <v>0</v>
          </cell>
          <cell r="L20027">
            <v>0</v>
          </cell>
          <cell r="M20027" t="str">
            <v>F</v>
          </cell>
          <cell r="N20027">
            <v>3</v>
          </cell>
        </row>
        <row r="20028">
          <cell r="G20028" t="str">
            <v>GR-001667, GR-001690</v>
          </cell>
        </row>
        <row r="20028">
          <cell r="I20028" t="str">
            <v>F</v>
          </cell>
          <cell r="J20028">
            <v>8727</v>
          </cell>
          <cell r="K20028">
            <v>8727</v>
          </cell>
          <cell r="L20028">
            <v>26181</v>
          </cell>
          <cell r="M20028" t="str">
            <v>F</v>
          </cell>
          <cell r="N20028">
            <v>3</v>
          </cell>
        </row>
        <row r="20029">
          <cell r="I20029" t="str">
            <v>T</v>
          </cell>
          <cell r="J20029">
            <v>0</v>
          </cell>
          <cell r="K20029">
            <v>0</v>
          </cell>
          <cell r="L20029">
            <v>0</v>
          </cell>
          <cell r="M20029" t="str">
            <v>F</v>
          </cell>
          <cell r="N20029">
            <v>3</v>
          </cell>
        </row>
        <row r="20030">
          <cell r="G20030" t="str">
            <v>GR-001674, XP-000023</v>
          </cell>
        </row>
        <row r="20030">
          <cell r="I20030" t="str">
            <v>F</v>
          </cell>
          <cell r="J20030">
            <v>166</v>
          </cell>
          <cell r="K20030">
            <v>166</v>
          </cell>
          <cell r="L20030">
            <v>498</v>
          </cell>
          <cell r="M20030" t="str">
            <v>F</v>
          </cell>
          <cell r="N20030">
            <v>3</v>
          </cell>
        </row>
        <row r="20031">
          <cell r="G20031" t="str">
            <v>GR-001688, GR-001665</v>
          </cell>
        </row>
        <row r="20031">
          <cell r="I20031" t="str">
            <v>F</v>
          </cell>
          <cell r="J20031">
            <v>1663</v>
          </cell>
          <cell r="K20031">
            <v>1663</v>
          </cell>
          <cell r="L20031">
            <v>4989</v>
          </cell>
          <cell r="M20031" t="str">
            <v>F</v>
          </cell>
          <cell r="N20031">
            <v>3</v>
          </cell>
        </row>
        <row r="20032">
          <cell r="I20032" t="str">
            <v>T</v>
          </cell>
          <cell r="J20032">
            <v>0</v>
          </cell>
          <cell r="K20032">
            <v>0</v>
          </cell>
          <cell r="L20032">
            <v>0</v>
          </cell>
          <cell r="M20032" t="str">
            <v>F</v>
          </cell>
          <cell r="N20032">
            <v>3</v>
          </cell>
        </row>
        <row r="20033">
          <cell r="G20033" t="str">
            <v>GR-001664</v>
          </cell>
        </row>
        <row r="20033">
          <cell r="I20033" t="str">
            <v>F</v>
          </cell>
          <cell r="J20033">
            <v>2832</v>
          </cell>
          <cell r="K20033">
            <v>2832</v>
          </cell>
          <cell r="L20033">
            <v>8496</v>
          </cell>
          <cell r="M20033" t="str">
            <v>F</v>
          </cell>
          <cell r="N20033">
            <v>3</v>
          </cell>
        </row>
        <row r="20034">
          <cell r="G20034" t="str">
            <v>GR-001456</v>
          </cell>
        </row>
        <row r="20034">
          <cell r="I20034" t="str">
            <v>F</v>
          </cell>
          <cell r="J20034">
            <v>3889.25</v>
          </cell>
          <cell r="K20034">
            <v>4122.6</v>
          </cell>
          <cell r="L20034">
            <v>4122.6</v>
          </cell>
          <cell r="M20034" t="str">
            <v>T</v>
          </cell>
          <cell r="N20034">
            <v>1</v>
          </cell>
        </row>
        <row r="20035">
          <cell r="G20035" t="str">
            <v>GR-001537</v>
          </cell>
        </row>
        <row r="20035">
          <cell r="I20035" t="str">
            <v>F</v>
          </cell>
          <cell r="J20035">
            <v>1016.4</v>
          </cell>
          <cell r="K20035">
            <v>1077.38</v>
          </cell>
          <cell r="L20035">
            <v>1077.38</v>
          </cell>
          <cell r="M20035" t="str">
            <v>F</v>
          </cell>
          <cell r="N20035">
            <v>1</v>
          </cell>
        </row>
        <row r="20036">
          <cell r="G20036" t="str">
            <v>GR-001670</v>
          </cell>
        </row>
        <row r="20036">
          <cell r="I20036" t="str">
            <v>F</v>
          </cell>
          <cell r="J20036">
            <v>18186.84</v>
          </cell>
          <cell r="K20036">
            <v>18186.84</v>
          </cell>
          <cell r="L20036">
            <v>54560.52</v>
          </cell>
          <cell r="M20036" t="str">
            <v>F</v>
          </cell>
          <cell r="N20036">
            <v>3</v>
          </cell>
        </row>
        <row r="20037">
          <cell r="G20037" t="str">
            <v>GR-001456</v>
          </cell>
        </row>
        <row r="20037">
          <cell r="I20037" t="str">
            <v>F</v>
          </cell>
          <cell r="J20037">
            <v>26.97</v>
          </cell>
          <cell r="K20037">
            <v>28.59</v>
          </cell>
          <cell r="L20037">
            <v>28.59</v>
          </cell>
          <cell r="M20037" t="str">
            <v>T</v>
          </cell>
          <cell r="N20037">
            <v>1</v>
          </cell>
        </row>
        <row r="20038">
          <cell r="G20038" t="str">
            <v>GR-001450</v>
          </cell>
        </row>
        <row r="20038">
          <cell r="I20038" t="str">
            <v>F</v>
          </cell>
          <cell r="J20038">
            <v>27.61</v>
          </cell>
          <cell r="K20038">
            <v>29.27</v>
          </cell>
          <cell r="L20038">
            <v>29.27</v>
          </cell>
          <cell r="M20038" t="str">
            <v>T</v>
          </cell>
          <cell r="N20038">
            <v>1</v>
          </cell>
        </row>
        <row r="20039">
          <cell r="G20039" t="str">
            <v>GR-001456</v>
          </cell>
        </row>
        <row r="20039">
          <cell r="I20039" t="str">
            <v>F</v>
          </cell>
          <cell r="J20039">
            <v>3676.42</v>
          </cell>
          <cell r="K20039">
            <v>3897</v>
          </cell>
          <cell r="L20039">
            <v>3897</v>
          </cell>
          <cell r="M20039" t="str">
            <v>T</v>
          </cell>
          <cell r="N20039">
            <v>1</v>
          </cell>
        </row>
        <row r="20040">
          <cell r="I20040" t="str">
            <v>T</v>
          </cell>
          <cell r="J20040">
            <v>0</v>
          </cell>
          <cell r="K20040">
            <v>0</v>
          </cell>
          <cell r="L20040">
            <v>0</v>
          </cell>
          <cell r="M20040" t="str">
            <v>T</v>
          </cell>
          <cell r="N20040">
            <v>1</v>
          </cell>
        </row>
        <row r="20041">
          <cell r="G20041" t="str">
            <v>GR-001469</v>
          </cell>
        </row>
        <row r="20041">
          <cell r="I20041" t="str">
            <v>F</v>
          </cell>
          <cell r="J20041">
            <v>50.4</v>
          </cell>
          <cell r="K20041">
            <v>53.42</v>
          </cell>
          <cell r="L20041">
            <v>53.42</v>
          </cell>
          <cell r="M20041" t="str">
            <v>F</v>
          </cell>
          <cell r="N20041">
            <v>1</v>
          </cell>
        </row>
        <row r="20042">
          <cell r="G20042" t="str">
            <v>GR-001467</v>
          </cell>
        </row>
        <row r="20042">
          <cell r="I20042" t="str">
            <v>F</v>
          </cell>
          <cell r="J20042">
            <v>459.36</v>
          </cell>
          <cell r="K20042">
            <v>486.92</v>
          </cell>
          <cell r="L20042">
            <v>486.92</v>
          </cell>
          <cell r="M20042" t="str">
            <v>T</v>
          </cell>
          <cell r="N20042">
            <v>1</v>
          </cell>
        </row>
        <row r="20043">
          <cell r="G20043" t="str">
            <v>GR-001472</v>
          </cell>
        </row>
        <row r="20043">
          <cell r="I20043" t="str">
            <v>F</v>
          </cell>
          <cell r="J20043">
            <v>747.02</v>
          </cell>
          <cell r="K20043">
            <v>791.84</v>
          </cell>
          <cell r="L20043">
            <v>791.84</v>
          </cell>
          <cell r="M20043" t="str">
            <v>T</v>
          </cell>
          <cell r="N20043">
            <v>1</v>
          </cell>
        </row>
        <row r="20044">
          <cell r="G20044" t="str">
            <v>GR-001451</v>
          </cell>
        </row>
        <row r="20044">
          <cell r="I20044" t="str">
            <v>F</v>
          </cell>
          <cell r="J20044">
            <v>2719.34</v>
          </cell>
          <cell r="K20044">
            <v>2882.5</v>
          </cell>
          <cell r="L20044">
            <v>2882.5</v>
          </cell>
          <cell r="M20044" t="str">
            <v>T</v>
          </cell>
          <cell r="N20044">
            <v>1</v>
          </cell>
        </row>
        <row r="20045">
          <cell r="G20045" t="str">
            <v>GR-001452</v>
          </cell>
        </row>
        <row r="20045">
          <cell r="I20045" t="str">
            <v>F</v>
          </cell>
          <cell r="J20045">
            <v>216.34</v>
          </cell>
          <cell r="K20045">
            <v>229.32</v>
          </cell>
          <cell r="L20045">
            <v>229.32</v>
          </cell>
          <cell r="M20045" t="str">
            <v>T</v>
          </cell>
          <cell r="N20045">
            <v>1</v>
          </cell>
        </row>
        <row r="20046">
          <cell r="F20046" t="str">
            <v>ORDER BY CARRIE 26/2/2016 URGENT</v>
          </cell>
        </row>
        <row r="20046">
          <cell r="I20046" t="str">
            <v>T</v>
          </cell>
          <cell r="J20046">
            <v>0</v>
          </cell>
          <cell r="K20046">
            <v>0</v>
          </cell>
          <cell r="L20046">
            <v>0</v>
          </cell>
          <cell r="M20046" t="str">
            <v>F</v>
          </cell>
          <cell r="N20046">
            <v>3</v>
          </cell>
        </row>
        <row r="20047">
          <cell r="G20047" t="str">
            <v>GR-001447</v>
          </cell>
        </row>
        <row r="20047">
          <cell r="I20047" t="str">
            <v>F</v>
          </cell>
          <cell r="J20047">
            <v>0</v>
          </cell>
          <cell r="K20047">
            <v>0</v>
          </cell>
          <cell r="L20047">
            <v>0</v>
          </cell>
          <cell r="M20047" t="str">
            <v>T</v>
          </cell>
          <cell r="N20047">
            <v>1</v>
          </cell>
        </row>
        <row r="20048">
          <cell r="G20048" t="str">
            <v>GR-001448</v>
          </cell>
        </row>
        <row r="20048">
          <cell r="I20048" t="str">
            <v>F</v>
          </cell>
          <cell r="J20048">
            <v>2386.27</v>
          </cell>
          <cell r="K20048">
            <v>2529.45</v>
          </cell>
          <cell r="L20048">
            <v>2529.45</v>
          </cell>
          <cell r="M20048" t="str">
            <v>T</v>
          </cell>
          <cell r="N20048">
            <v>1</v>
          </cell>
        </row>
        <row r="20049">
          <cell r="G20049" t="str">
            <v>GR-001455</v>
          </cell>
        </row>
        <row r="20049">
          <cell r="I20049" t="str">
            <v>F</v>
          </cell>
          <cell r="J20049">
            <v>312.35</v>
          </cell>
          <cell r="K20049">
            <v>331.09</v>
          </cell>
          <cell r="L20049">
            <v>331.09</v>
          </cell>
          <cell r="M20049" t="str">
            <v>T</v>
          </cell>
          <cell r="N20049">
            <v>1</v>
          </cell>
        </row>
        <row r="20050">
          <cell r="F20050" t="str">
            <v>MR LOO ORDER FOR HOME PRO</v>
          </cell>
          <cell r="G20050" t="str">
            <v>GR-001668</v>
          </cell>
        </row>
        <row r="20050">
          <cell r="I20050" t="str">
            <v>F</v>
          </cell>
          <cell r="J20050">
            <v>2767.32</v>
          </cell>
          <cell r="K20050">
            <v>2767.32</v>
          </cell>
          <cell r="L20050">
            <v>8301.96</v>
          </cell>
          <cell r="M20050" t="str">
            <v>F</v>
          </cell>
          <cell r="N20050">
            <v>3</v>
          </cell>
        </row>
        <row r="20051">
          <cell r="I20051" t="str">
            <v>T</v>
          </cell>
          <cell r="J20051">
            <v>0</v>
          </cell>
          <cell r="K20051">
            <v>0</v>
          </cell>
          <cell r="L20051">
            <v>0</v>
          </cell>
          <cell r="M20051" t="str">
            <v>F</v>
          </cell>
          <cell r="N20051">
            <v>3</v>
          </cell>
        </row>
        <row r="20052">
          <cell r="G20052" t="str">
            <v>GR-001670</v>
          </cell>
        </row>
        <row r="20052">
          <cell r="I20052" t="str">
            <v>F</v>
          </cell>
          <cell r="J20052">
            <v>484.12</v>
          </cell>
          <cell r="K20052">
            <v>484.12</v>
          </cell>
          <cell r="L20052">
            <v>1452.36</v>
          </cell>
          <cell r="M20052" t="str">
            <v>F</v>
          </cell>
          <cell r="N20052">
            <v>3</v>
          </cell>
        </row>
        <row r="20053">
          <cell r="G20053" t="str">
            <v>GR-001663</v>
          </cell>
        </row>
        <row r="20053">
          <cell r="I20053" t="str">
            <v>F</v>
          </cell>
          <cell r="J20053">
            <v>14792</v>
          </cell>
          <cell r="K20053">
            <v>14792</v>
          </cell>
          <cell r="L20053">
            <v>44376</v>
          </cell>
          <cell r="M20053" t="str">
            <v>F</v>
          </cell>
          <cell r="N20053">
            <v>3</v>
          </cell>
        </row>
        <row r="20054">
          <cell r="G20054" t="str">
            <v>XP-000021</v>
          </cell>
        </row>
        <row r="20054">
          <cell r="I20054" t="str">
            <v>F</v>
          </cell>
          <cell r="J20054">
            <v>0</v>
          </cell>
          <cell r="K20054">
            <v>0</v>
          </cell>
          <cell r="L20054">
            <v>0</v>
          </cell>
          <cell r="M20054" t="str">
            <v>F</v>
          </cell>
          <cell r="N20054">
            <v>3</v>
          </cell>
        </row>
        <row r="20055">
          <cell r="I20055" t="str">
            <v>T</v>
          </cell>
          <cell r="J20055">
            <v>0</v>
          </cell>
          <cell r="K20055">
            <v>0</v>
          </cell>
          <cell r="L20055">
            <v>0</v>
          </cell>
          <cell r="M20055" t="str">
            <v>F</v>
          </cell>
          <cell r="N20055">
            <v>3</v>
          </cell>
        </row>
        <row r="20056">
          <cell r="G20056" t="str">
            <v>GR-001444</v>
          </cell>
        </row>
        <row r="20056">
          <cell r="I20056" t="str">
            <v>F</v>
          </cell>
          <cell r="J20056">
            <v>4536.15</v>
          </cell>
          <cell r="K20056">
            <v>4808.32</v>
          </cell>
          <cell r="L20056">
            <v>4808.32</v>
          </cell>
          <cell r="M20056" t="str">
            <v>T</v>
          </cell>
          <cell r="N20056">
            <v>1</v>
          </cell>
        </row>
        <row r="20057">
          <cell r="G20057" t="str">
            <v>GR-001445</v>
          </cell>
        </row>
        <row r="20057">
          <cell r="I20057" t="str">
            <v>F</v>
          </cell>
          <cell r="J20057">
            <v>9979.05</v>
          </cell>
          <cell r="K20057">
            <v>10577.79</v>
          </cell>
          <cell r="L20057">
            <v>10577.79</v>
          </cell>
          <cell r="M20057" t="str">
            <v>T</v>
          </cell>
          <cell r="N20057">
            <v>1</v>
          </cell>
        </row>
        <row r="20058">
          <cell r="I20058" t="str">
            <v>T</v>
          </cell>
          <cell r="J20058">
            <v>0</v>
          </cell>
          <cell r="K20058">
            <v>0</v>
          </cell>
          <cell r="L20058">
            <v>0</v>
          </cell>
          <cell r="M20058" t="str">
            <v>F</v>
          </cell>
          <cell r="N20058">
            <v>3</v>
          </cell>
        </row>
        <row r="20059">
          <cell r="G20059" t="str">
            <v>GR-001471</v>
          </cell>
        </row>
        <row r="20059">
          <cell r="I20059" t="str">
            <v>F</v>
          </cell>
          <cell r="J20059">
            <v>15.45</v>
          </cell>
          <cell r="K20059">
            <v>16.38</v>
          </cell>
          <cell r="L20059">
            <v>16.38</v>
          </cell>
          <cell r="M20059" t="str">
            <v>T</v>
          </cell>
          <cell r="N20059">
            <v>1</v>
          </cell>
        </row>
        <row r="20060">
          <cell r="F20060" t="str">
            <v>HOME PRODUCT CENTRE </v>
          </cell>
          <cell r="G20060" t="str">
            <v>GR-001455</v>
          </cell>
        </row>
        <row r="20060">
          <cell r="I20060" t="str">
            <v>F</v>
          </cell>
          <cell r="J20060">
            <v>129.64</v>
          </cell>
          <cell r="K20060">
            <v>137.42</v>
          </cell>
          <cell r="L20060">
            <v>137.42</v>
          </cell>
          <cell r="M20060" t="str">
            <v>T</v>
          </cell>
          <cell r="N20060">
            <v>1</v>
          </cell>
        </row>
        <row r="20061">
          <cell r="I20061" t="str">
            <v>T</v>
          </cell>
          <cell r="J20061">
            <v>0</v>
          </cell>
          <cell r="K20061">
            <v>0</v>
          </cell>
          <cell r="L20061">
            <v>0</v>
          </cell>
          <cell r="M20061" t="str">
            <v>F</v>
          </cell>
          <cell r="N20061">
            <v>3</v>
          </cell>
        </row>
        <row r="20062">
          <cell r="G20062" t="str">
            <v>GR-001441</v>
          </cell>
        </row>
        <row r="20062">
          <cell r="I20062" t="str">
            <v>F</v>
          </cell>
          <cell r="J20062">
            <v>23.42</v>
          </cell>
          <cell r="K20062">
            <v>24.83</v>
          </cell>
          <cell r="L20062">
            <v>24.83</v>
          </cell>
          <cell r="M20062" t="str">
            <v>T</v>
          </cell>
          <cell r="N20062">
            <v>1</v>
          </cell>
        </row>
        <row r="20063">
          <cell r="G20063" t="str">
            <v>GR-001437</v>
          </cell>
        </row>
        <row r="20063">
          <cell r="I20063" t="str">
            <v>F</v>
          </cell>
          <cell r="J20063">
            <v>10.55</v>
          </cell>
          <cell r="K20063">
            <v>11.18</v>
          </cell>
          <cell r="L20063">
            <v>11.18</v>
          </cell>
          <cell r="M20063" t="str">
            <v>T</v>
          </cell>
          <cell r="N20063">
            <v>1</v>
          </cell>
        </row>
        <row r="20064">
          <cell r="I20064" t="str">
            <v>T</v>
          </cell>
          <cell r="J20064">
            <v>0</v>
          </cell>
          <cell r="K20064">
            <v>0</v>
          </cell>
          <cell r="L20064">
            <v>0</v>
          </cell>
          <cell r="M20064" t="str">
            <v>F</v>
          </cell>
          <cell r="N20064">
            <v>3</v>
          </cell>
        </row>
        <row r="20065">
          <cell r="G20065" t="str">
            <v>GR-001434</v>
          </cell>
        </row>
        <row r="20065">
          <cell r="I20065" t="str">
            <v>F</v>
          </cell>
          <cell r="J20065">
            <v>14.65</v>
          </cell>
          <cell r="K20065">
            <v>15.53</v>
          </cell>
          <cell r="L20065">
            <v>15.53</v>
          </cell>
          <cell r="M20065" t="str">
            <v>T</v>
          </cell>
          <cell r="N20065">
            <v>1</v>
          </cell>
        </row>
        <row r="20066">
          <cell r="I20066" t="str">
            <v>T</v>
          </cell>
          <cell r="J20066">
            <v>0</v>
          </cell>
          <cell r="K20066">
            <v>0</v>
          </cell>
          <cell r="L20066">
            <v>0</v>
          </cell>
          <cell r="M20066" t="str">
            <v>F</v>
          </cell>
          <cell r="N20066">
            <v>3</v>
          </cell>
        </row>
        <row r="20067">
          <cell r="G20067" t="str">
            <v>GR-001435</v>
          </cell>
        </row>
        <row r="20067">
          <cell r="I20067" t="str">
            <v>F</v>
          </cell>
          <cell r="J20067">
            <v>6594.72</v>
          </cell>
          <cell r="K20067">
            <v>6990.4</v>
          </cell>
          <cell r="L20067">
            <v>6990.4</v>
          </cell>
          <cell r="M20067" t="str">
            <v>T</v>
          </cell>
          <cell r="N20067">
            <v>1</v>
          </cell>
        </row>
        <row r="20068">
          <cell r="G20068" t="str">
            <v>GR-001435</v>
          </cell>
        </row>
        <row r="20068">
          <cell r="I20068" t="str">
            <v>F</v>
          </cell>
          <cell r="J20068">
            <v>11.67</v>
          </cell>
          <cell r="K20068">
            <v>12.37</v>
          </cell>
          <cell r="L20068">
            <v>12.37</v>
          </cell>
          <cell r="M20068" t="str">
            <v>T</v>
          </cell>
          <cell r="N20068">
            <v>1</v>
          </cell>
        </row>
        <row r="20069">
          <cell r="G20069" t="str">
            <v>GR-001427</v>
          </cell>
        </row>
        <row r="20069">
          <cell r="I20069" t="str">
            <v>F</v>
          </cell>
          <cell r="J20069">
            <v>49.11</v>
          </cell>
          <cell r="K20069">
            <v>52.06</v>
          </cell>
          <cell r="L20069">
            <v>52.06</v>
          </cell>
          <cell r="M20069" t="str">
            <v>T</v>
          </cell>
          <cell r="N20069">
            <v>1</v>
          </cell>
        </row>
        <row r="20070">
          <cell r="G20070" t="str">
            <v>GR-001435</v>
          </cell>
        </row>
        <row r="20070">
          <cell r="I20070" t="str">
            <v>F</v>
          </cell>
          <cell r="J20070">
            <v>93.81</v>
          </cell>
          <cell r="K20070">
            <v>99.44</v>
          </cell>
          <cell r="L20070">
            <v>99.44</v>
          </cell>
          <cell r="M20070" t="str">
            <v>T</v>
          </cell>
          <cell r="N20070">
            <v>1</v>
          </cell>
        </row>
        <row r="20071">
          <cell r="G20071" t="str">
            <v>GR-001425</v>
          </cell>
        </row>
        <row r="20071">
          <cell r="I20071" t="str">
            <v>F</v>
          </cell>
          <cell r="J20071">
            <v>6.04</v>
          </cell>
          <cell r="K20071">
            <v>6.4</v>
          </cell>
          <cell r="L20071">
            <v>6.4</v>
          </cell>
          <cell r="M20071" t="str">
            <v>T</v>
          </cell>
          <cell r="N20071">
            <v>1</v>
          </cell>
        </row>
        <row r="20072">
          <cell r="G20072" t="str">
            <v>GR-001431</v>
          </cell>
        </row>
        <row r="20072">
          <cell r="I20072" t="str">
            <v>F</v>
          </cell>
          <cell r="J20072">
            <v>8345.89</v>
          </cell>
          <cell r="K20072">
            <v>8846.64</v>
          </cell>
          <cell r="L20072">
            <v>8846.64</v>
          </cell>
          <cell r="M20072" t="str">
            <v>T</v>
          </cell>
          <cell r="N20072">
            <v>1</v>
          </cell>
        </row>
        <row r="20073">
          <cell r="G20073" t="str">
            <v>GR-001430</v>
          </cell>
        </row>
        <row r="20073">
          <cell r="I20073" t="str">
            <v>F</v>
          </cell>
          <cell r="J20073">
            <v>24.64</v>
          </cell>
          <cell r="K20073">
            <v>26.12</v>
          </cell>
          <cell r="L20073">
            <v>26.12</v>
          </cell>
          <cell r="M20073" t="str">
            <v>T</v>
          </cell>
          <cell r="N20073">
            <v>1</v>
          </cell>
        </row>
        <row r="20074">
          <cell r="G20074" t="str">
            <v>GR-001436</v>
          </cell>
        </row>
        <row r="20074">
          <cell r="I20074" t="str">
            <v>F</v>
          </cell>
          <cell r="J20074">
            <v>921.71</v>
          </cell>
          <cell r="K20074">
            <v>977.01</v>
          </cell>
          <cell r="L20074">
            <v>977.01</v>
          </cell>
          <cell r="M20074" t="str">
            <v>T</v>
          </cell>
          <cell r="N20074">
            <v>1</v>
          </cell>
        </row>
        <row r="20075">
          <cell r="G20075" t="str">
            <v>GR-001433</v>
          </cell>
        </row>
        <row r="20075">
          <cell r="I20075" t="str">
            <v>F</v>
          </cell>
          <cell r="J20075">
            <v>69.15</v>
          </cell>
          <cell r="K20075">
            <v>73.3</v>
          </cell>
          <cell r="L20075">
            <v>73.3</v>
          </cell>
          <cell r="M20075" t="str">
            <v>T</v>
          </cell>
          <cell r="N20075">
            <v>1</v>
          </cell>
        </row>
        <row r="20076">
          <cell r="G20076" t="str">
            <v>GR-001433</v>
          </cell>
        </row>
        <row r="20076">
          <cell r="I20076" t="str">
            <v>F</v>
          </cell>
          <cell r="J20076">
            <v>330</v>
          </cell>
          <cell r="K20076">
            <v>349.8</v>
          </cell>
          <cell r="L20076">
            <v>349.8</v>
          </cell>
          <cell r="M20076" t="str">
            <v>T</v>
          </cell>
          <cell r="N20076">
            <v>1</v>
          </cell>
        </row>
        <row r="20077">
          <cell r="I20077" t="str">
            <v>T</v>
          </cell>
          <cell r="J20077">
            <v>0</v>
          </cell>
          <cell r="K20077">
            <v>0</v>
          </cell>
          <cell r="L20077">
            <v>0</v>
          </cell>
          <cell r="M20077" t="str">
            <v>F</v>
          </cell>
          <cell r="N20077">
            <v>3</v>
          </cell>
        </row>
        <row r="20078">
          <cell r="G20078" t="str">
            <v>GR-001433</v>
          </cell>
        </row>
        <row r="20078">
          <cell r="I20078" t="str">
            <v>F</v>
          </cell>
          <cell r="J20078">
            <v>209.34</v>
          </cell>
          <cell r="K20078">
            <v>221.9</v>
          </cell>
          <cell r="L20078">
            <v>221.9</v>
          </cell>
          <cell r="M20078" t="str">
            <v>T</v>
          </cell>
          <cell r="N20078">
            <v>1</v>
          </cell>
        </row>
        <row r="20079">
          <cell r="G20079" t="str">
            <v>GR-001432</v>
          </cell>
        </row>
        <row r="20079">
          <cell r="I20079" t="str">
            <v>F</v>
          </cell>
          <cell r="J20079">
            <v>104.67</v>
          </cell>
          <cell r="K20079">
            <v>110.95</v>
          </cell>
          <cell r="L20079">
            <v>110.95</v>
          </cell>
          <cell r="M20079" t="str">
            <v>T</v>
          </cell>
          <cell r="N20079">
            <v>1</v>
          </cell>
        </row>
        <row r="20080">
          <cell r="G20080" t="str">
            <v>GR-001440</v>
          </cell>
        </row>
        <row r="20080">
          <cell r="I20080" t="str">
            <v>F</v>
          </cell>
          <cell r="J20080">
            <v>606.65</v>
          </cell>
          <cell r="K20080">
            <v>643.05</v>
          </cell>
          <cell r="L20080">
            <v>643.05</v>
          </cell>
          <cell r="M20080" t="str">
            <v>T</v>
          </cell>
          <cell r="N20080">
            <v>1</v>
          </cell>
        </row>
        <row r="20081">
          <cell r="G20081" t="str">
            <v>GR-001428</v>
          </cell>
        </row>
        <row r="20081">
          <cell r="I20081" t="str">
            <v>F</v>
          </cell>
          <cell r="J20081">
            <v>445.18</v>
          </cell>
          <cell r="K20081">
            <v>471.89</v>
          </cell>
          <cell r="L20081">
            <v>471.89</v>
          </cell>
          <cell r="M20081" t="str">
            <v>T</v>
          </cell>
          <cell r="N20081">
            <v>1</v>
          </cell>
        </row>
        <row r="20082">
          <cell r="G20082" t="str">
            <v>GR-001439</v>
          </cell>
        </row>
        <row r="20082">
          <cell r="I20082" t="str">
            <v>F</v>
          </cell>
          <cell r="J20082">
            <v>1542.58</v>
          </cell>
          <cell r="K20082">
            <v>1635.14</v>
          </cell>
          <cell r="L20082">
            <v>1635.14</v>
          </cell>
          <cell r="M20082" t="str">
            <v>T</v>
          </cell>
          <cell r="N20082">
            <v>1</v>
          </cell>
        </row>
        <row r="20083">
          <cell r="G20083" t="str">
            <v>GR-001627, XP-000021</v>
          </cell>
        </row>
        <row r="20083">
          <cell r="I20083" t="str">
            <v>F</v>
          </cell>
          <cell r="J20083">
            <v>9522.78</v>
          </cell>
          <cell r="K20083">
            <v>9522.78</v>
          </cell>
          <cell r="L20083">
            <v>28568.34</v>
          </cell>
          <cell r="M20083" t="str">
            <v>F</v>
          </cell>
          <cell r="N20083">
            <v>3</v>
          </cell>
        </row>
        <row r="20084">
          <cell r="G20084" t="str">
            <v>GR-001426</v>
          </cell>
        </row>
        <row r="20084">
          <cell r="I20084" t="str">
            <v>F</v>
          </cell>
          <cell r="J20084">
            <v>42.66</v>
          </cell>
          <cell r="K20084">
            <v>45.22</v>
          </cell>
          <cell r="L20084">
            <v>45.22</v>
          </cell>
          <cell r="M20084" t="str">
            <v>T</v>
          </cell>
          <cell r="N20084">
            <v>1</v>
          </cell>
        </row>
        <row r="20085">
          <cell r="G20085" t="str">
            <v>GR-001663, XP-000022</v>
          </cell>
        </row>
        <row r="20085">
          <cell r="I20085" t="str">
            <v>F</v>
          </cell>
          <cell r="J20085">
            <v>7513.2</v>
          </cell>
          <cell r="K20085">
            <v>7513.2</v>
          </cell>
          <cell r="L20085">
            <v>22539.6</v>
          </cell>
          <cell r="M20085" t="str">
            <v>F</v>
          </cell>
          <cell r="N20085">
            <v>3</v>
          </cell>
        </row>
        <row r="20086">
          <cell r="G20086" t="str">
            <v>GR-002123, GR-001670, GR-002124, GR-001721, GR-001788, GR-001632</v>
          </cell>
        </row>
        <row r="20086">
          <cell r="I20086" t="str">
            <v>F</v>
          </cell>
          <cell r="J20086">
            <v>28489.58</v>
          </cell>
          <cell r="K20086">
            <v>28489.58</v>
          </cell>
          <cell r="L20086">
            <v>85468.74</v>
          </cell>
          <cell r="M20086" t="str">
            <v>F</v>
          </cell>
          <cell r="N20086">
            <v>3</v>
          </cell>
        </row>
        <row r="20087">
          <cell r="I20087" t="str">
            <v>T</v>
          </cell>
          <cell r="J20087">
            <v>0</v>
          </cell>
          <cell r="K20087">
            <v>0</v>
          </cell>
          <cell r="L20087">
            <v>0</v>
          </cell>
          <cell r="M20087" t="str">
            <v>F</v>
          </cell>
          <cell r="N20087">
            <v>3</v>
          </cell>
        </row>
        <row r="20088">
          <cell r="G20088" t="str">
            <v>GR-001613</v>
          </cell>
        </row>
        <row r="20088">
          <cell r="I20088" t="str">
            <v>F</v>
          </cell>
          <cell r="J20088">
            <v>34609.83</v>
          </cell>
          <cell r="K20088">
            <v>34609.83</v>
          </cell>
          <cell r="L20088">
            <v>136639.61</v>
          </cell>
          <cell r="M20088" t="str">
            <v>F</v>
          </cell>
          <cell r="N20088">
            <v>3.948</v>
          </cell>
        </row>
        <row r="20089">
          <cell r="G20089" t="str">
            <v>GR-001421</v>
          </cell>
        </row>
        <row r="20089">
          <cell r="I20089" t="str">
            <v>F</v>
          </cell>
          <cell r="J20089">
            <v>13.2</v>
          </cell>
          <cell r="K20089">
            <v>13.99</v>
          </cell>
          <cell r="L20089">
            <v>13.99</v>
          </cell>
          <cell r="M20089" t="str">
            <v>T</v>
          </cell>
          <cell r="N20089">
            <v>1</v>
          </cell>
        </row>
        <row r="20090">
          <cell r="G20090" t="str">
            <v>GR-001438</v>
          </cell>
        </row>
        <row r="20090">
          <cell r="I20090" t="str">
            <v>F</v>
          </cell>
          <cell r="J20090">
            <v>484.62</v>
          </cell>
          <cell r="K20090">
            <v>513.7</v>
          </cell>
          <cell r="L20090">
            <v>513.7</v>
          </cell>
          <cell r="M20090" t="str">
            <v>T</v>
          </cell>
          <cell r="N20090">
            <v>1</v>
          </cell>
        </row>
        <row r="20091">
          <cell r="G20091" t="str">
            <v>GR-001438</v>
          </cell>
        </row>
        <row r="20091">
          <cell r="I20091" t="str">
            <v>F</v>
          </cell>
          <cell r="J20091">
            <v>1520.66</v>
          </cell>
          <cell r="K20091">
            <v>1611.9</v>
          </cell>
          <cell r="L20091">
            <v>1611.9</v>
          </cell>
          <cell r="M20091" t="str">
            <v>T</v>
          </cell>
          <cell r="N20091">
            <v>1</v>
          </cell>
        </row>
        <row r="20092">
          <cell r="G20092" t="str">
            <v>GR-001672</v>
          </cell>
        </row>
        <row r="20092">
          <cell r="I20092" t="str">
            <v>F</v>
          </cell>
          <cell r="J20092">
            <v>740</v>
          </cell>
          <cell r="K20092">
            <v>740</v>
          </cell>
          <cell r="L20092">
            <v>2220</v>
          </cell>
          <cell r="M20092" t="str">
            <v>F</v>
          </cell>
          <cell r="N20092">
            <v>3</v>
          </cell>
        </row>
        <row r="20093">
          <cell r="G20093" t="str">
            <v>XP-000020</v>
          </cell>
        </row>
        <row r="20093">
          <cell r="I20093" t="str">
            <v>F</v>
          </cell>
          <cell r="J20093">
            <v>0</v>
          </cell>
          <cell r="K20093">
            <v>0</v>
          </cell>
          <cell r="L20093">
            <v>0</v>
          </cell>
          <cell r="M20093" t="str">
            <v>F</v>
          </cell>
          <cell r="N20093">
            <v>3</v>
          </cell>
        </row>
        <row r="20094">
          <cell r="G20094" t="str">
            <v>GR-001417</v>
          </cell>
        </row>
        <row r="20094">
          <cell r="I20094" t="str">
            <v>F</v>
          </cell>
          <cell r="J20094">
            <v>4207.09</v>
          </cell>
          <cell r="K20094">
            <v>4459.52</v>
          </cell>
          <cell r="L20094">
            <v>4459.52</v>
          </cell>
          <cell r="M20094" t="str">
            <v>T</v>
          </cell>
          <cell r="N20094">
            <v>1</v>
          </cell>
        </row>
        <row r="20095">
          <cell r="G20095" t="str">
            <v>GR-001667</v>
          </cell>
        </row>
        <row r="20095">
          <cell r="I20095" t="str">
            <v>F</v>
          </cell>
          <cell r="J20095">
            <v>10841.1</v>
          </cell>
          <cell r="K20095">
            <v>10841.1</v>
          </cell>
          <cell r="L20095">
            <v>32523.3</v>
          </cell>
          <cell r="M20095" t="str">
            <v>F</v>
          </cell>
          <cell r="N20095">
            <v>3</v>
          </cell>
        </row>
        <row r="20096">
          <cell r="G20096" t="str">
            <v>GR-001667, GR-001690</v>
          </cell>
        </row>
        <row r="20096">
          <cell r="I20096" t="str">
            <v>F</v>
          </cell>
          <cell r="J20096">
            <v>11479.72</v>
          </cell>
          <cell r="K20096">
            <v>11479.72</v>
          </cell>
          <cell r="L20096">
            <v>34439.16</v>
          </cell>
          <cell r="M20096" t="str">
            <v>F</v>
          </cell>
          <cell r="N20096">
            <v>3</v>
          </cell>
        </row>
        <row r="20097">
          <cell r="G20097" t="str">
            <v>GR-001469</v>
          </cell>
        </row>
        <row r="20097">
          <cell r="I20097" t="str">
            <v>F</v>
          </cell>
          <cell r="J20097">
            <v>8927.1</v>
          </cell>
          <cell r="K20097">
            <v>9462.73</v>
          </cell>
          <cell r="L20097">
            <v>9462.73</v>
          </cell>
          <cell r="M20097" t="str">
            <v>F</v>
          </cell>
          <cell r="N20097">
            <v>1</v>
          </cell>
        </row>
        <row r="20098">
          <cell r="G20098" t="str">
            <v>GR-001420</v>
          </cell>
        </row>
        <row r="20098">
          <cell r="I20098" t="str">
            <v>F</v>
          </cell>
          <cell r="J20098">
            <v>794.26</v>
          </cell>
          <cell r="K20098">
            <v>841.92</v>
          </cell>
          <cell r="L20098">
            <v>841.92</v>
          </cell>
          <cell r="M20098" t="str">
            <v>T</v>
          </cell>
          <cell r="N20098">
            <v>1</v>
          </cell>
        </row>
        <row r="20099">
          <cell r="G20099" t="str">
            <v>GR-001626</v>
          </cell>
        </row>
        <row r="20099">
          <cell r="I20099" t="str">
            <v>F</v>
          </cell>
          <cell r="J20099">
            <v>4262.32</v>
          </cell>
          <cell r="K20099">
            <v>4262.32</v>
          </cell>
          <cell r="L20099">
            <v>12786.96</v>
          </cell>
          <cell r="M20099" t="str">
            <v>F</v>
          </cell>
          <cell r="N20099">
            <v>3</v>
          </cell>
        </row>
        <row r="20100">
          <cell r="G20100" t="str">
            <v>GR-001665</v>
          </cell>
        </row>
        <row r="20100">
          <cell r="I20100" t="str">
            <v>F</v>
          </cell>
          <cell r="J20100">
            <v>5961.57</v>
          </cell>
          <cell r="K20100">
            <v>5961.57</v>
          </cell>
          <cell r="L20100">
            <v>17884.71</v>
          </cell>
          <cell r="M20100" t="str">
            <v>F</v>
          </cell>
          <cell r="N20100">
            <v>3</v>
          </cell>
        </row>
        <row r="20101">
          <cell r="I20101" t="str">
            <v>T</v>
          </cell>
          <cell r="J20101">
            <v>0</v>
          </cell>
          <cell r="K20101">
            <v>0</v>
          </cell>
          <cell r="L20101">
            <v>0</v>
          </cell>
          <cell r="M20101" t="str">
            <v>F</v>
          </cell>
          <cell r="N20101">
            <v>3</v>
          </cell>
        </row>
        <row r="20102">
          <cell r="G20102" t="str">
            <v>GR-001470</v>
          </cell>
        </row>
        <row r="20102">
          <cell r="I20102" t="str">
            <v>F</v>
          </cell>
          <cell r="J20102">
            <v>798</v>
          </cell>
          <cell r="K20102">
            <v>845.88</v>
          </cell>
          <cell r="L20102">
            <v>845.88</v>
          </cell>
          <cell r="M20102" t="str">
            <v>F</v>
          </cell>
          <cell r="N20102">
            <v>1</v>
          </cell>
        </row>
        <row r="20103">
          <cell r="G20103" t="str">
            <v>GR-001420</v>
          </cell>
        </row>
        <row r="20103">
          <cell r="I20103" t="str">
            <v>F</v>
          </cell>
          <cell r="J20103">
            <v>1315.56</v>
          </cell>
          <cell r="K20103">
            <v>1394.49</v>
          </cell>
          <cell r="L20103">
            <v>1394.49</v>
          </cell>
          <cell r="M20103" t="str">
            <v>T</v>
          </cell>
          <cell r="N20103">
            <v>1</v>
          </cell>
        </row>
        <row r="20104">
          <cell r="G20104" t="str">
            <v>GR-001415</v>
          </cell>
        </row>
        <row r="20104">
          <cell r="I20104" t="str">
            <v>F</v>
          </cell>
          <cell r="J20104">
            <v>796.4</v>
          </cell>
          <cell r="K20104">
            <v>844.18</v>
          </cell>
          <cell r="L20104">
            <v>844.18</v>
          </cell>
          <cell r="M20104" t="str">
            <v>T</v>
          </cell>
          <cell r="N20104">
            <v>1</v>
          </cell>
        </row>
        <row r="20105">
          <cell r="G20105" t="str">
            <v>GR-001424</v>
          </cell>
        </row>
        <row r="20105">
          <cell r="I20105" t="str">
            <v>F</v>
          </cell>
          <cell r="J20105">
            <v>1298.83</v>
          </cell>
          <cell r="K20105">
            <v>1376.76</v>
          </cell>
          <cell r="L20105">
            <v>1376.76</v>
          </cell>
          <cell r="M20105" t="str">
            <v>T</v>
          </cell>
          <cell r="N20105">
            <v>1</v>
          </cell>
        </row>
        <row r="20106">
          <cell r="G20106" t="str">
            <v>GR-001414</v>
          </cell>
        </row>
        <row r="20106">
          <cell r="I20106" t="str">
            <v>F</v>
          </cell>
          <cell r="J20106">
            <v>25.76</v>
          </cell>
          <cell r="K20106">
            <v>27.31</v>
          </cell>
          <cell r="L20106">
            <v>27.31</v>
          </cell>
          <cell r="M20106" t="str">
            <v>T</v>
          </cell>
          <cell r="N20106">
            <v>1</v>
          </cell>
        </row>
        <row r="20107">
          <cell r="G20107" t="str">
            <v>GR-001413</v>
          </cell>
        </row>
        <row r="20107">
          <cell r="I20107" t="str">
            <v>F</v>
          </cell>
          <cell r="J20107">
            <v>46.69</v>
          </cell>
          <cell r="K20107">
            <v>49.49</v>
          </cell>
          <cell r="L20107">
            <v>49.49</v>
          </cell>
          <cell r="M20107" t="str">
            <v>T</v>
          </cell>
          <cell r="N20107">
            <v>1</v>
          </cell>
        </row>
        <row r="20108">
          <cell r="I20108" t="str">
            <v>T</v>
          </cell>
          <cell r="J20108">
            <v>0</v>
          </cell>
          <cell r="K20108">
            <v>0</v>
          </cell>
          <cell r="L20108">
            <v>0</v>
          </cell>
          <cell r="M20108" t="str">
            <v>F</v>
          </cell>
          <cell r="N20108">
            <v>3</v>
          </cell>
        </row>
        <row r="20109">
          <cell r="G20109" t="str">
            <v>GR-001405</v>
          </cell>
        </row>
        <row r="20109">
          <cell r="I20109" t="str">
            <v>F</v>
          </cell>
          <cell r="J20109">
            <v>334.53</v>
          </cell>
          <cell r="K20109">
            <v>354.6</v>
          </cell>
          <cell r="L20109">
            <v>354.6</v>
          </cell>
          <cell r="M20109" t="str">
            <v>T</v>
          </cell>
          <cell r="N20109">
            <v>1</v>
          </cell>
        </row>
        <row r="20110">
          <cell r="G20110" t="str">
            <v>GR-001404</v>
          </cell>
        </row>
        <row r="20110">
          <cell r="I20110" t="str">
            <v>F</v>
          </cell>
          <cell r="J20110">
            <v>74.48</v>
          </cell>
          <cell r="K20110">
            <v>78.95</v>
          </cell>
          <cell r="L20110">
            <v>78.95</v>
          </cell>
          <cell r="M20110" t="str">
            <v>T</v>
          </cell>
          <cell r="N20110">
            <v>1</v>
          </cell>
        </row>
        <row r="20111">
          <cell r="G20111" t="str">
            <v>GR-001442</v>
          </cell>
        </row>
        <row r="20111">
          <cell r="I20111" t="str">
            <v>F</v>
          </cell>
          <cell r="J20111">
            <v>24.39</v>
          </cell>
          <cell r="K20111">
            <v>25.85</v>
          </cell>
          <cell r="L20111">
            <v>25.85</v>
          </cell>
          <cell r="M20111" t="str">
            <v>T</v>
          </cell>
          <cell r="N20111">
            <v>1</v>
          </cell>
        </row>
        <row r="20112">
          <cell r="G20112" t="str">
            <v>GR-001398</v>
          </cell>
        </row>
        <row r="20112">
          <cell r="I20112" t="str">
            <v>F</v>
          </cell>
          <cell r="J20112">
            <v>28.17</v>
          </cell>
          <cell r="K20112">
            <v>29.86</v>
          </cell>
          <cell r="L20112">
            <v>29.86</v>
          </cell>
          <cell r="M20112" t="str">
            <v>T</v>
          </cell>
          <cell r="N20112">
            <v>1</v>
          </cell>
        </row>
        <row r="20113">
          <cell r="G20113" t="str">
            <v>GR-001396</v>
          </cell>
        </row>
        <row r="20113">
          <cell r="I20113" t="str">
            <v>F</v>
          </cell>
          <cell r="J20113">
            <v>2035.47</v>
          </cell>
          <cell r="K20113">
            <v>2157.6</v>
          </cell>
          <cell r="L20113">
            <v>2157.6</v>
          </cell>
          <cell r="M20113" t="str">
            <v>T</v>
          </cell>
          <cell r="N20113">
            <v>1</v>
          </cell>
        </row>
        <row r="20114">
          <cell r="G20114" t="str">
            <v>GR-001399</v>
          </cell>
        </row>
        <row r="20114">
          <cell r="I20114" t="str">
            <v>F</v>
          </cell>
          <cell r="J20114">
            <v>341.28</v>
          </cell>
          <cell r="K20114">
            <v>361.76</v>
          </cell>
          <cell r="L20114">
            <v>361.76</v>
          </cell>
          <cell r="M20114" t="str">
            <v>T</v>
          </cell>
          <cell r="N20114">
            <v>1</v>
          </cell>
        </row>
        <row r="20115">
          <cell r="G20115" t="str">
            <v>GR-001690</v>
          </cell>
        </row>
        <row r="20115">
          <cell r="I20115" t="str">
            <v>F</v>
          </cell>
          <cell r="J20115">
            <v>594</v>
          </cell>
          <cell r="K20115">
            <v>594</v>
          </cell>
          <cell r="L20115">
            <v>1782</v>
          </cell>
          <cell r="M20115" t="str">
            <v>F</v>
          </cell>
          <cell r="N20115">
            <v>3</v>
          </cell>
        </row>
        <row r="20116">
          <cell r="G20116" t="str">
            <v>GR-001406</v>
          </cell>
        </row>
        <row r="20116">
          <cell r="I20116" t="str">
            <v>F</v>
          </cell>
          <cell r="J20116">
            <v>11010.62</v>
          </cell>
          <cell r="K20116">
            <v>11671.26</v>
          </cell>
          <cell r="L20116">
            <v>11671.26</v>
          </cell>
          <cell r="M20116" t="str">
            <v>T</v>
          </cell>
          <cell r="N20116">
            <v>1</v>
          </cell>
        </row>
        <row r="20117">
          <cell r="G20117" t="str">
            <v>GR-001674, XP-000023</v>
          </cell>
        </row>
        <row r="20117">
          <cell r="I20117" t="str">
            <v>F</v>
          </cell>
          <cell r="J20117">
            <v>5740</v>
          </cell>
          <cell r="K20117">
            <v>5740</v>
          </cell>
          <cell r="L20117">
            <v>17220</v>
          </cell>
          <cell r="M20117" t="str">
            <v>F</v>
          </cell>
          <cell r="N20117">
            <v>3</v>
          </cell>
        </row>
        <row r="20118">
          <cell r="G20118" t="str">
            <v>GR-001667</v>
          </cell>
        </row>
        <row r="20118">
          <cell r="I20118" t="str">
            <v>F</v>
          </cell>
          <cell r="J20118">
            <v>1380</v>
          </cell>
          <cell r="K20118">
            <v>1380</v>
          </cell>
          <cell r="L20118">
            <v>4140</v>
          </cell>
          <cell r="M20118" t="str">
            <v>F</v>
          </cell>
          <cell r="N20118">
            <v>3</v>
          </cell>
        </row>
        <row r="20119">
          <cell r="I20119" t="str">
            <v>T</v>
          </cell>
          <cell r="J20119">
            <v>0</v>
          </cell>
          <cell r="K20119">
            <v>0</v>
          </cell>
          <cell r="L20119">
            <v>0</v>
          </cell>
          <cell r="M20119" t="str">
            <v>F</v>
          </cell>
          <cell r="N20119">
            <v>3</v>
          </cell>
        </row>
        <row r="20120">
          <cell r="G20120" t="str">
            <v>GR-001667</v>
          </cell>
        </row>
        <row r="20120">
          <cell r="I20120" t="str">
            <v>F</v>
          </cell>
          <cell r="J20120">
            <v>7123.68</v>
          </cell>
          <cell r="K20120">
            <v>7123.68</v>
          </cell>
          <cell r="L20120">
            <v>21371.04</v>
          </cell>
          <cell r="M20120" t="str">
            <v>F</v>
          </cell>
          <cell r="N20120">
            <v>3</v>
          </cell>
        </row>
        <row r="20121">
          <cell r="I20121" t="str">
            <v>T</v>
          </cell>
          <cell r="J20121">
            <v>0</v>
          </cell>
          <cell r="K20121">
            <v>0</v>
          </cell>
          <cell r="L20121">
            <v>0</v>
          </cell>
          <cell r="M20121" t="str">
            <v>F</v>
          </cell>
          <cell r="N20121">
            <v>3</v>
          </cell>
        </row>
        <row r="20122">
          <cell r="G20122" t="str">
            <v>GR-001378</v>
          </cell>
        </row>
        <row r="20122">
          <cell r="I20122" t="str">
            <v>F</v>
          </cell>
          <cell r="J20122">
            <v>7489.3</v>
          </cell>
          <cell r="K20122">
            <v>7938.66</v>
          </cell>
          <cell r="L20122">
            <v>7938.66</v>
          </cell>
          <cell r="M20122" t="str">
            <v>T</v>
          </cell>
          <cell r="N20122">
            <v>1</v>
          </cell>
        </row>
        <row r="20123">
          <cell r="G20123" t="str">
            <v>GR-001639, XP-000020</v>
          </cell>
        </row>
        <row r="20123">
          <cell r="I20123" t="str">
            <v>F</v>
          </cell>
          <cell r="J20123">
            <v>751</v>
          </cell>
          <cell r="K20123">
            <v>751</v>
          </cell>
          <cell r="L20123">
            <v>2253</v>
          </cell>
          <cell r="M20123" t="str">
            <v>F</v>
          </cell>
          <cell r="N20123">
            <v>3</v>
          </cell>
        </row>
        <row r="20124">
          <cell r="G20124" t="str">
            <v>XP-000023</v>
          </cell>
        </row>
        <row r="20124">
          <cell r="I20124" t="str">
            <v>F</v>
          </cell>
          <cell r="J20124">
            <v>0</v>
          </cell>
          <cell r="K20124">
            <v>0</v>
          </cell>
          <cell r="L20124">
            <v>0</v>
          </cell>
          <cell r="M20124" t="str">
            <v>F</v>
          </cell>
          <cell r="N20124">
            <v>3</v>
          </cell>
        </row>
        <row r="20125">
          <cell r="I20125" t="str">
            <v>T</v>
          </cell>
          <cell r="J20125">
            <v>0</v>
          </cell>
          <cell r="K20125">
            <v>0</v>
          </cell>
          <cell r="L20125">
            <v>0</v>
          </cell>
          <cell r="M20125" t="str">
            <v>F</v>
          </cell>
          <cell r="N20125">
            <v>3</v>
          </cell>
        </row>
        <row r="20126">
          <cell r="I20126" t="str">
            <v>T</v>
          </cell>
          <cell r="J20126">
            <v>0</v>
          </cell>
          <cell r="K20126">
            <v>0</v>
          </cell>
          <cell r="L20126">
            <v>0</v>
          </cell>
          <cell r="M20126" t="str">
            <v>F</v>
          </cell>
          <cell r="N20126">
            <v>3</v>
          </cell>
        </row>
        <row r="20127">
          <cell r="I20127" t="str">
            <v>T</v>
          </cell>
          <cell r="J20127">
            <v>0</v>
          </cell>
          <cell r="K20127">
            <v>0</v>
          </cell>
          <cell r="L20127">
            <v>0</v>
          </cell>
          <cell r="M20127" t="str">
            <v>F</v>
          </cell>
          <cell r="N20127">
            <v>3</v>
          </cell>
        </row>
        <row r="20128">
          <cell r="I20128" t="str">
            <v>T</v>
          </cell>
          <cell r="J20128">
            <v>0</v>
          </cell>
          <cell r="K20128">
            <v>0</v>
          </cell>
          <cell r="L20128">
            <v>0</v>
          </cell>
          <cell r="M20128" t="str">
            <v>F</v>
          </cell>
          <cell r="N20128">
            <v>3</v>
          </cell>
        </row>
        <row r="20129">
          <cell r="G20129" t="str">
            <v>XP-000021</v>
          </cell>
        </row>
        <row r="20129">
          <cell r="I20129" t="str">
            <v>F</v>
          </cell>
          <cell r="J20129">
            <v>0</v>
          </cell>
          <cell r="K20129">
            <v>0</v>
          </cell>
          <cell r="L20129">
            <v>0</v>
          </cell>
          <cell r="M20129" t="str">
            <v>F</v>
          </cell>
          <cell r="N20129">
            <v>3</v>
          </cell>
        </row>
        <row r="20130">
          <cell r="I20130" t="str">
            <v>T</v>
          </cell>
          <cell r="J20130">
            <v>0</v>
          </cell>
          <cell r="K20130">
            <v>0</v>
          </cell>
          <cell r="L20130">
            <v>0</v>
          </cell>
          <cell r="M20130" t="str">
            <v>F</v>
          </cell>
          <cell r="N20130">
            <v>3</v>
          </cell>
        </row>
        <row r="20131">
          <cell r="I20131" t="str">
            <v>T</v>
          </cell>
          <cell r="J20131">
            <v>0</v>
          </cell>
          <cell r="K20131">
            <v>0</v>
          </cell>
          <cell r="L20131">
            <v>0</v>
          </cell>
          <cell r="M20131" t="str">
            <v>F</v>
          </cell>
          <cell r="N20131">
            <v>3</v>
          </cell>
        </row>
        <row r="20132">
          <cell r="I20132" t="str">
            <v>T</v>
          </cell>
          <cell r="J20132">
            <v>0</v>
          </cell>
          <cell r="K20132">
            <v>0</v>
          </cell>
          <cell r="L20132">
            <v>0</v>
          </cell>
          <cell r="M20132" t="str">
            <v>F</v>
          </cell>
          <cell r="N20132">
            <v>3</v>
          </cell>
        </row>
        <row r="20133">
          <cell r="I20133" t="str">
            <v>T</v>
          </cell>
          <cell r="J20133">
            <v>0</v>
          </cell>
          <cell r="K20133">
            <v>0</v>
          </cell>
          <cell r="L20133">
            <v>0</v>
          </cell>
          <cell r="M20133" t="str">
            <v>F</v>
          </cell>
          <cell r="N20133">
            <v>3</v>
          </cell>
        </row>
        <row r="20134">
          <cell r="G20134" t="str">
            <v>GR-001369</v>
          </cell>
        </row>
        <row r="20134">
          <cell r="I20134" t="str">
            <v>F</v>
          </cell>
          <cell r="J20134">
            <v>12.5</v>
          </cell>
          <cell r="K20134">
            <v>13.25</v>
          </cell>
          <cell r="L20134">
            <v>13.25</v>
          </cell>
          <cell r="M20134" t="str">
            <v>F</v>
          </cell>
          <cell r="N20134">
            <v>1</v>
          </cell>
        </row>
        <row r="20135">
          <cell r="I20135" t="str">
            <v>T</v>
          </cell>
          <cell r="J20135">
            <v>0</v>
          </cell>
          <cell r="K20135">
            <v>0</v>
          </cell>
          <cell r="L20135">
            <v>0</v>
          </cell>
          <cell r="M20135" t="str">
            <v>F</v>
          </cell>
          <cell r="N20135">
            <v>3</v>
          </cell>
        </row>
        <row r="20136">
          <cell r="I20136" t="str">
            <v>T</v>
          </cell>
          <cell r="J20136">
            <v>0</v>
          </cell>
          <cell r="K20136">
            <v>0</v>
          </cell>
          <cell r="L20136">
            <v>0</v>
          </cell>
          <cell r="M20136" t="str">
            <v>F</v>
          </cell>
          <cell r="N20136">
            <v>3</v>
          </cell>
        </row>
        <row r="20137">
          <cell r="G20137" t="str">
            <v>GR-001788</v>
          </cell>
        </row>
        <row r="20137">
          <cell r="I20137" t="str">
            <v>F</v>
          </cell>
          <cell r="J20137">
            <v>142.1</v>
          </cell>
          <cell r="K20137">
            <v>142.1</v>
          </cell>
          <cell r="L20137">
            <v>426.3</v>
          </cell>
          <cell r="M20137" t="str">
            <v>F</v>
          </cell>
          <cell r="N20137">
            <v>3</v>
          </cell>
        </row>
        <row r="20138">
          <cell r="I20138" t="str">
            <v>T</v>
          </cell>
          <cell r="J20138">
            <v>0</v>
          </cell>
          <cell r="K20138">
            <v>0</v>
          </cell>
          <cell r="L20138">
            <v>0</v>
          </cell>
          <cell r="M20138" t="str">
            <v>F</v>
          </cell>
          <cell r="N20138">
            <v>3</v>
          </cell>
        </row>
        <row r="20139">
          <cell r="G20139" t="str">
            <v>XP-000023</v>
          </cell>
        </row>
        <row r="20139">
          <cell r="I20139" t="str">
            <v>F</v>
          </cell>
          <cell r="J20139">
            <v>0</v>
          </cell>
          <cell r="K20139">
            <v>0</v>
          </cell>
          <cell r="L20139">
            <v>0</v>
          </cell>
          <cell r="M20139" t="str">
            <v>F</v>
          </cell>
          <cell r="N20139">
            <v>3</v>
          </cell>
        </row>
        <row r="20140">
          <cell r="I20140" t="str">
            <v>T</v>
          </cell>
          <cell r="J20140">
            <v>0</v>
          </cell>
          <cell r="K20140">
            <v>0</v>
          </cell>
          <cell r="L20140">
            <v>0</v>
          </cell>
          <cell r="M20140" t="str">
            <v>F</v>
          </cell>
          <cell r="N20140">
            <v>3</v>
          </cell>
        </row>
        <row r="20141">
          <cell r="I20141" t="str">
            <v>T</v>
          </cell>
          <cell r="J20141">
            <v>0</v>
          </cell>
          <cell r="K20141">
            <v>0</v>
          </cell>
          <cell r="L20141">
            <v>0</v>
          </cell>
          <cell r="M20141" t="str">
            <v>F</v>
          </cell>
          <cell r="N20141">
            <v>3</v>
          </cell>
        </row>
        <row r="20142">
          <cell r="I20142" t="str">
            <v>T</v>
          </cell>
          <cell r="J20142">
            <v>0</v>
          </cell>
          <cell r="K20142">
            <v>0</v>
          </cell>
          <cell r="L20142">
            <v>0</v>
          </cell>
          <cell r="M20142" t="str">
            <v>F</v>
          </cell>
          <cell r="N20142">
            <v>3</v>
          </cell>
        </row>
        <row r="20143">
          <cell r="G20143" t="str">
            <v>GR-001627</v>
          </cell>
        </row>
        <row r="20143">
          <cell r="I20143" t="str">
            <v>F</v>
          </cell>
          <cell r="J20143">
            <v>22.72</v>
          </cell>
          <cell r="K20143">
            <v>22.72</v>
          </cell>
          <cell r="L20143">
            <v>68.16</v>
          </cell>
          <cell r="M20143" t="str">
            <v>F</v>
          </cell>
          <cell r="N20143">
            <v>3</v>
          </cell>
        </row>
        <row r="20144">
          <cell r="I20144" t="str">
            <v>T</v>
          </cell>
          <cell r="J20144">
            <v>0</v>
          </cell>
          <cell r="K20144">
            <v>0</v>
          </cell>
          <cell r="L20144">
            <v>0</v>
          </cell>
          <cell r="M20144" t="str">
            <v>F</v>
          </cell>
          <cell r="N20144">
            <v>3</v>
          </cell>
        </row>
        <row r="20145">
          <cell r="G20145" t="str">
            <v>XP-000020</v>
          </cell>
        </row>
        <row r="20145">
          <cell r="I20145" t="str">
            <v>F</v>
          </cell>
          <cell r="J20145">
            <v>0</v>
          </cell>
          <cell r="K20145">
            <v>0</v>
          </cell>
          <cell r="L20145">
            <v>0</v>
          </cell>
          <cell r="M20145" t="str">
            <v>F</v>
          </cell>
          <cell r="N20145">
            <v>3</v>
          </cell>
        </row>
        <row r="20146">
          <cell r="I20146" t="str">
            <v>T</v>
          </cell>
          <cell r="J20146">
            <v>0</v>
          </cell>
          <cell r="K20146">
            <v>0</v>
          </cell>
          <cell r="L20146">
            <v>0</v>
          </cell>
          <cell r="M20146" t="str">
            <v>F</v>
          </cell>
          <cell r="N20146">
            <v>3</v>
          </cell>
        </row>
        <row r="20147">
          <cell r="I20147" t="str">
            <v>T</v>
          </cell>
          <cell r="J20147">
            <v>0</v>
          </cell>
          <cell r="K20147">
            <v>0</v>
          </cell>
          <cell r="L20147">
            <v>0</v>
          </cell>
          <cell r="M20147" t="str">
            <v>F</v>
          </cell>
          <cell r="N20147">
            <v>3</v>
          </cell>
        </row>
        <row r="20148">
          <cell r="G20148" t="str">
            <v>GR-001625</v>
          </cell>
        </row>
        <row r="20148">
          <cell r="I20148" t="str">
            <v>F</v>
          </cell>
          <cell r="J20148">
            <v>705.6</v>
          </cell>
          <cell r="K20148">
            <v>705.6</v>
          </cell>
          <cell r="L20148">
            <v>2116.8</v>
          </cell>
          <cell r="M20148" t="str">
            <v>F</v>
          </cell>
          <cell r="N20148">
            <v>3</v>
          </cell>
        </row>
        <row r="20149">
          <cell r="G20149" t="str">
            <v>GR-001788, GR-001721, GR-001720, GR-001631, GR-001632, GR-001670, GR-001849</v>
          </cell>
        </row>
        <row r="20149">
          <cell r="I20149" t="str">
            <v>F</v>
          </cell>
          <cell r="J20149">
            <v>11443.2</v>
          </cell>
          <cell r="K20149">
            <v>11443.2</v>
          </cell>
          <cell r="L20149">
            <v>34329.6</v>
          </cell>
          <cell r="M20149" t="str">
            <v>F</v>
          </cell>
          <cell r="N20149">
            <v>3</v>
          </cell>
        </row>
        <row r="20150">
          <cell r="G20150" t="str">
            <v>GR-001625</v>
          </cell>
        </row>
        <row r="20150">
          <cell r="I20150" t="str">
            <v>F</v>
          </cell>
          <cell r="J20150">
            <v>2148.16</v>
          </cell>
          <cell r="K20150">
            <v>2148.16</v>
          </cell>
          <cell r="L20150">
            <v>6444.48</v>
          </cell>
          <cell r="M20150" t="str">
            <v>F</v>
          </cell>
          <cell r="N20150">
            <v>3</v>
          </cell>
        </row>
        <row r="20151">
          <cell r="G20151" t="str">
            <v>XP-000021</v>
          </cell>
        </row>
        <row r="20151">
          <cell r="I20151" t="str">
            <v>F</v>
          </cell>
          <cell r="J20151">
            <v>0</v>
          </cell>
          <cell r="K20151">
            <v>0</v>
          </cell>
          <cell r="L20151">
            <v>0</v>
          </cell>
          <cell r="M20151" t="str">
            <v>F</v>
          </cell>
          <cell r="N20151">
            <v>3</v>
          </cell>
        </row>
        <row r="20152">
          <cell r="G20152" t="str">
            <v>GR-001625</v>
          </cell>
        </row>
        <row r="20152">
          <cell r="I20152" t="str">
            <v>F</v>
          </cell>
          <cell r="J20152">
            <v>4586.4</v>
          </cell>
          <cell r="K20152">
            <v>4586.4</v>
          </cell>
          <cell r="L20152">
            <v>13759.2</v>
          </cell>
          <cell r="M20152" t="str">
            <v>F</v>
          </cell>
          <cell r="N20152">
            <v>3</v>
          </cell>
        </row>
        <row r="20153">
          <cell r="I20153" t="str">
            <v>T</v>
          </cell>
          <cell r="J20153">
            <v>0</v>
          </cell>
          <cell r="K20153">
            <v>0</v>
          </cell>
          <cell r="L20153">
            <v>0</v>
          </cell>
          <cell r="M20153" t="str">
            <v>F</v>
          </cell>
          <cell r="N20153">
            <v>3</v>
          </cell>
        </row>
        <row r="20154">
          <cell r="I20154" t="str">
            <v>T</v>
          </cell>
          <cell r="J20154">
            <v>0</v>
          </cell>
          <cell r="K20154">
            <v>0</v>
          </cell>
          <cell r="L20154">
            <v>0</v>
          </cell>
          <cell r="M20154" t="str">
            <v>F</v>
          </cell>
          <cell r="N20154">
            <v>3</v>
          </cell>
        </row>
        <row r="20155">
          <cell r="G20155" t="str">
            <v>XP-000023</v>
          </cell>
        </row>
        <row r="20155">
          <cell r="I20155" t="str">
            <v>F</v>
          </cell>
          <cell r="J20155">
            <v>0</v>
          </cell>
          <cell r="K20155">
            <v>0</v>
          </cell>
          <cell r="L20155">
            <v>0</v>
          </cell>
          <cell r="M20155" t="str">
            <v>F</v>
          </cell>
          <cell r="N20155">
            <v>3</v>
          </cell>
        </row>
        <row r="20156">
          <cell r="I20156" t="str">
            <v>T</v>
          </cell>
          <cell r="J20156">
            <v>0</v>
          </cell>
          <cell r="K20156">
            <v>0</v>
          </cell>
          <cell r="L20156">
            <v>0</v>
          </cell>
          <cell r="M20156" t="str">
            <v>F</v>
          </cell>
          <cell r="N20156">
            <v>3</v>
          </cell>
        </row>
        <row r="20157">
          <cell r="I20157" t="str">
            <v>T</v>
          </cell>
          <cell r="J20157">
            <v>0</v>
          </cell>
          <cell r="K20157">
            <v>0</v>
          </cell>
          <cell r="L20157">
            <v>0</v>
          </cell>
          <cell r="M20157" t="str">
            <v>F</v>
          </cell>
          <cell r="N20157">
            <v>3</v>
          </cell>
        </row>
        <row r="20158">
          <cell r="I20158" t="str">
            <v>T</v>
          </cell>
          <cell r="J20158">
            <v>0</v>
          </cell>
          <cell r="K20158">
            <v>0</v>
          </cell>
          <cell r="L20158">
            <v>0</v>
          </cell>
          <cell r="M20158" t="str">
            <v>F</v>
          </cell>
          <cell r="N20158">
            <v>3</v>
          </cell>
        </row>
        <row r="20159">
          <cell r="G20159" t="str">
            <v>GR-001343</v>
          </cell>
        </row>
        <row r="20159">
          <cell r="I20159" t="str">
            <v>F</v>
          </cell>
          <cell r="J20159">
            <v>263.94</v>
          </cell>
          <cell r="K20159">
            <v>279.78</v>
          </cell>
          <cell r="L20159">
            <v>279.78</v>
          </cell>
          <cell r="M20159" t="str">
            <v>T</v>
          </cell>
          <cell r="N20159">
            <v>1</v>
          </cell>
        </row>
        <row r="20160">
          <cell r="I20160" t="str">
            <v>T</v>
          </cell>
          <cell r="J20160">
            <v>0</v>
          </cell>
          <cell r="K20160">
            <v>0</v>
          </cell>
          <cell r="L20160">
            <v>0</v>
          </cell>
          <cell r="M20160" t="str">
            <v>F</v>
          </cell>
          <cell r="N20160">
            <v>3</v>
          </cell>
        </row>
        <row r="20161">
          <cell r="G20161" t="str">
            <v>GR-001667</v>
          </cell>
        </row>
        <row r="20161">
          <cell r="I20161" t="str">
            <v>F</v>
          </cell>
          <cell r="J20161">
            <v>730.56</v>
          </cell>
          <cell r="K20161">
            <v>730.56</v>
          </cell>
          <cell r="L20161">
            <v>2191.68</v>
          </cell>
          <cell r="M20161" t="str">
            <v>F</v>
          </cell>
          <cell r="N20161">
            <v>3</v>
          </cell>
        </row>
        <row r="20162">
          <cell r="I20162" t="str">
            <v>T</v>
          </cell>
          <cell r="J20162">
            <v>0</v>
          </cell>
          <cell r="K20162">
            <v>0</v>
          </cell>
          <cell r="L20162">
            <v>0</v>
          </cell>
          <cell r="M20162" t="str">
            <v>F</v>
          </cell>
          <cell r="N20162">
            <v>3</v>
          </cell>
        </row>
        <row r="20163">
          <cell r="G20163" t="str">
            <v>XP-000021</v>
          </cell>
        </row>
        <row r="20163">
          <cell r="I20163" t="str">
            <v>F</v>
          </cell>
          <cell r="J20163">
            <v>0</v>
          </cell>
          <cell r="K20163">
            <v>0</v>
          </cell>
          <cell r="L20163">
            <v>0</v>
          </cell>
          <cell r="M20163" t="str">
            <v>F</v>
          </cell>
          <cell r="N20163">
            <v>3</v>
          </cell>
        </row>
        <row r="20164">
          <cell r="I20164" t="str">
            <v>T</v>
          </cell>
          <cell r="J20164">
            <v>0</v>
          </cell>
          <cell r="K20164">
            <v>0</v>
          </cell>
          <cell r="L20164">
            <v>0</v>
          </cell>
          <cell r="M20164" t="str">
            <v>F</v>
          </cell>
          <cell r="N20164">
            <v>3</v>
          </cell>
        </row>
        <row r="20165">
          <cell r="G20165" t="str">
            <v>XP-000022</v>
          </cell>
        </row>
        <row r="20165">
          <cell r="I20165" t="str">
            <v>F</v>
          </cell>
          <cell r="J20165">
            <v>0</v>
          </cell>
          <cell r="K20165">
            <v>0</v>
          </cell>
          <cell r="L20165">
            <v>0</v>
          </cell>
          <cell r="M20165" t="str">
            <v>F</v>
          </cell>
          <cell r="N20165">
            <v>3</v>
          </cell>
        </row>
        <row r="20166">
          <cell r="G20166" t="str">
            <v>GR-001667</v>
          </cell>
        </row>
        <row r="20166">
          <cell r="I20166" t="str">
            <v>F</v>
          </cell>
          <cell r="J20166">
            <v>1962</v>
          </cell>
          <cell r="K20166">
            <v>1962</v>
          </cell>
          <cell r="L20166">
            <v>5886</v>
          </cell>
          <cell r="M20166" t="str">
            <v>F</v>
          </cell>
          <cell r="N20166">
            <v>3</v>
          </cell>
        </row>
        <row r="20167">
          <cell r="I20167" t="str">
            <v>T</v>
          </cell>
          <cell r="J20167">
            <v>0</v>
          </cell>
          <cell r="K20167">
            <v>0</v>
          </cell>
          <cell r="L20167">
            <v>0</v>
          </cell>
          <cell r="M20167" t="str">
            <v>F</v>
          </cell>
          <cell r="N20167">
            <v>3</v>
          </cell>
        </row>
        <row r="20168">
          <cell r="I20168" t="str">
            <v>T</v>
          </cell>
          <cell r="J20168">
            <v>0</v>
          </cell>
          <cell r="K20168">
            <v>0</v>
          </cell>
          <cell r="L20168">
            <v>0</v>
          </cell>
          <cell r="M20168" t="str">
            <v>F</v>
          </cell>
          <cell r="N20168">
            <v>3</v>
          </cell>
        </row>
        <row r="20169">
          <cell r="I20169" t="str">
            <v>T</v>
          </cell>
          <cell r="J20169">
            <v>0</v>
          </cell>
          <cell r="K20169">
            <v>0</v>
          </cell>
          <cell r="L20169">
            <v>0</v>
          </cell>
          <cell r="M20169" t="str">
            <v>F</v>
          </cell>
          <cell r="N20169">
            <v>3</v>
          </cell>
        </row>
        <row r="20170">
          <cell r="G20170" t="str">
            <v>GR-001771</v>
          </cell>
        </row>
        <row r="20170">
          <cell r="I20170" t="str">
            <v>F</v>
          </cell>
          <cell r="J20170">
            <v>1770</v>
          </cell>
          <cell r="K20170">
            <v>1770</v>
          </cell>
          <cell r="L20170">
            <v>5310</v>
          </cell>
          <cell r="M20170" t="str">
            <v>F</v>
          </cell>
          <cell r="N20170">
            <v>3</v>
          </cell>
        </row>
        <row r="20171">
          <cell r="I20171" t="str">
            <v>T</v>
          </cell>
          <cell r="J20171">
            <v>0</v>
          </cell>
          <cell r="K20171">
            <v>0</v>
          </cell>
          <cell r="L20171">
            <v>0</v>
          </cell>
          <cell r="M20171" t="str">
            <v>F</v>
          </cell>
          <cell r="N20171">
            <v>3</v>
          </cell>
        </row>
        <row r="20172">
          <cell r="I20172" t="str">
            <v>T</v>
          </cell>
          <cell r="J20172">
            <v>0</v>
          </cell>
          <cell r="K20172">
            <v>0</v>
          </cell>
          <cell r="L20172">
            <v>0</v>
          </cell>
          <cell r="M20172" t="str">
            <v>F</v>
          </cell>
          <cell r="N20172">
            <v>3</v>
          </cell>
        </row>
        <row r="20173">
          <cell r="G20173" t="str">
            <v>GR-001667</v>
          </cell>
        </row>
        <row r="20173">
          <cell r="I20173" t="str">
            <v>F</v>
          </cell>
          <cell r="J20173">
            <v>2739.6</v>
          </cell>
          <cell r="K20173">
            <v>2739.6</v>
          </cell>
          <cell r="L20173">
            <v>8218.8</v>
          </cell>
          <cell r="M20173" t="str">
            <v>F</v>
          </cell>
          <cell r="N20173">
            <v>3</v>
          </cell>
        </row>
        <row r="20174">
          <cell r="I20174" t="str">
            <v>T</v>
          </cell>
          <cell r="J20174">
            <v>0</v>
          </cell>
          <cell r="K20174">
            <v>0</v>
          </cell>
          <cell r="L20174">
            <v>0</v>
          </cell>
          <cell r="M20174" t="str">
            <v>F</v>
          </cell>
          <cell r="N20174">
            <v>3</v>
          </cell>
        </row>
        <row r="20175">
          <cell r="I20175" t="str">
            <v>T</v>
          </cell>
          <cell r="J20175">
            <v>0</v>
          </cell>
          <cell r="K20175">
            <v>0</v>
          </cell>
          <cell r="L20175">
            <v>0</v>
          </cell>
          <cell r="M20175" t="str">
            <v>F</v>
          </cell>
          <cell r="N20175">
            <v>3</v>
          </cell>
        </row>
        <row r="20176">
          <cell r="I20176" t="str">
            <v>T</v>
          </cell>
          <cell r="J20176">
            <v>0</v>
          </cell>
          <cell r="K20176">
            <v>0</v>
          </cell>
          <cell r="L20176">
            <v>0</v>
          </cell>
          <cell r="M20176" t="str">
            <v>F</v>
          </cell>
          <cell r="N20176">
            <v>3</v>
          </cell>
        </row>
        <row r="20177">
          <cell r="G20177" t="str">
            <v>XP-000023</v>
          </cell>
        </row>
        <row r="20177">
          <cell r="I20177" t="str">
            <v>F</v>
          </cell>
          <cell r="J20177">
            <v>0</v>
          </cell>
          <cell r="K20177">
            <v>0</v>
          </cell>
          <cell r="L20177">
            <v>0</v>
          </cell>
          <cell r="M20177" t="str">
            <v>F</v>
          </cell>
          <cell r="N20177">
            <v>3</v>
          </cell>
        </row>
        <row r="20178">
          <cell r="I20178" t="str">
            <v>T</v>
          </cell>
          <cell r="J20178">
            <v>0</v>
          </cell>
          <cell r="K20178">
            <v>0</v>
          </cell>
          <cell r="L20178">
            <v>0</v>
          </cell>
          <cell r="M20178" t="str">
            <v>F</v>
          </cell>
          <cell r="N20178">
            <v>3</v>
          </cell>
        </row>
        <row r="20179">
          <cell r="I20179" t="str">
            <v>T</v>
          </cell>
          <cell r="J20179">
            <v>0</v>
          </cell>
          <cell r="K20179">
            <v>0</v>
          </cell>
          <cell r="L20179">
            <v>0</v>
          </cell>
          <cell r="M20179" t="str">
            <v>F</v>
          </cell>
          <cell r="N20179">
            <v>3</v>
          </cell>
        </row>
        <row r="20180">
          <cell r="I20180" t="str">
            <v>T</v>
          </cell>
          <cell r="J20180">
            <v>0</v>
          </cell>
          <cell r="K20180">
            <v>0</v>
          </cell>
          <cell r="L20180">
            <v>0</v>
          </cell>
          <cell r="M20180" t="str">
            <v>F</v>
          </cell>
          <cell r="N20180">
            <v>3</v>
          </cell>
        </row>
        <row r="20181">
          <cell r="G20181" t="str">
            <v>GR-001628</v>
          </cell>
        </row>
        <row r="20181">
          <cell r="I20181" t="str">
            <v>F</v>
          </cell>
          <cell r="J20181">
            <v>1369.3</v>
          </cell>
          <cell r="K20181">
            <v>1369.3</v>
          </cell>
          <cell r="L20181">
            <v>4107.9</v>
          </cell>
          <cell r="M20181" t="str">
            <v>F</v>
          </cell>
          <cell r="N20181">
            <v>3</v>
          </cell>
        </row>
        <row r="20182">
          <cell r="G20182" t="str">
            <v>XP-000023</v>
          </cell>
        </row>
        <row r="20182">
          <cell r="I20182" t="str">
            <v>F</v>
          </cell>
          <cell r="J20182">
            <v>0</v>
          </cell>
          <cell r="K20182">
            <v>0</v>
          </cell>
          <cell r="L20182">
            <v>0</v>
          </cell>
          <cell r="M20182" t="str">
            <v>F</v>
          </cell>
          <cell r="N20182">
            <v>3</v>
          </cell>
        </row>
        <row r="20183">
          <cell r="G20183" t="str">
            <v>GR-001667</v>
          </cell>
        </row>
        <row r="20183">
          <cell r="I20183" t="str">
            <v>F</v>
          </cell>
          <cell r="J20183">
            <v>8456.52</v>
          </cell>
          <cell r="K20183">
            <v>8456.52</v>
          </cell>
          <cell r="L20183">
            <v>25369.56</v>
          </cell>
          <cell r="M20183" t="str">
            <v>F</v>
          </cell>
          <cell r="N20183">
            <v>3</v>
          </cell>
        </row>
        <row r="20184">
          <cell r="I20184" t="str">
            <v>T</v>
          </cell>
          <cell r="J20184">
            <v>0</v>
          </cell>
          <cell r="K20184">
            <v>0</v>
          </cell>
          <cell r="L20184">
            <v>0</v>
          </cell>
          <cell r="M20184" t="str">
            <v>F</v>
          </cell>
          <cell r="N20184">
            <v>3</v>
          </cell>
        </row>
        <row r="20185">
          <cell r="I20185" t="str">
            <v>T</v>
          </cell>
          <cell r="J20185">
            <v>0</v>
          </cell>
          <cell r="K20185">
            <v>0</v>
          </cell>
          <cell r="L20185">
            <v>0</v>
          </cell>
          <cell r="M20185" t="str">
            <v>F</v>
          </cell>
          <cell r="N20185">
            <v>3</v>
          </cell>
        </row>
        <row r="20186">
          <cell r="I20186" t="str">
            <v>T</v>
          </cell>
          <cell r="J20186">
            <v>0</v>
          </cell>
          <cell r="K20186">
            <v>0</v>
          </cell>
          <cell r="L20186">
            <v>0</v>
          </cell>
          <cell r="M20186" t="str">
            <v>F</v>
          </cell>
          <cell r="N20186">
            <v>3</v>
          </cell>
        </row>
        <row r="20187">
          <cell r="G20187" t="str">
            <v>XP-000021</v>
          </cell>
        </row>
        <row r="20187">
          <cell r="I20187" t="str">
            <v>F</v>
          </cell>
          <cell r="J20187">
            <v>0</v>
          </cell>
          <cell r="K20187">
            <v>0</v>
          </cell>
          <cell r="L20187">
            <v>0</v>
          </cell>
          <cell r="M20187" t="str">
            <v>F</v>
          </cell>
          <cell r="N20187">
            <v>3</v>
          </cell>
        </row>
        <row r="20188">
          <cell r="G20188" t="str">
            <v>GR-001650</v>
          </cell>
        </row>
        <row r="20188">
          <cell r="I20188" t="str">
            <v>F</v>
          </cell>
          <cell r="J20188">
            <v>11753.86</v>
          </cell>
          <cell r="K20188">
            <v>11753.86</v>
          </cell>
          <cell r="L20188">
            <v>35261.58</v>
          </cell>
          <cell r="M20188" t="str">
            <v>F</v>
          </cell>
          <cell r="N20188">
            <v>3</v>
          </cell>
        </row>
        <row r="20189">
          <cell r="F20189" t="str">
            <v>5170869</v>
          </cell>
          <cell r="G20189" t="str">
            <v>GR-001340</v>
          </cell>
        </row>
        <row r="20189">
          <cell r="I20189" t="str">
            <v>F</v>
          </cell>
          <cell r="J20189">
            <v>138030.16</v>
          </cell>
          <cell r="K20189">
            <v>146311.97</v>
          </cell>
          <cell r="L20189">
            <v>146311.97</v>
          </cell>
          <cell r="M20189" t="str">
            <v>F</v>
          </cell>
          <cell r="N20189">
            <v>1</v>
          </cell>
        </row>
        <row r="20190">
          <cell r="F20190" t="str">
            <v>5170869</v>
          </cell>
          <cell r="G20190" t="str">
            <v>GR-001339</v>
          </cell>
        </row>
        <row r="20190">
          <cell r="I20190" t="str">
            <v>F</v>
          </cell>
          <cell r="J20190">
            <v>4530.96</v>
          </cell>
          <cell r="K20190">
            <v>4802.82</v>
          </cell>
          <cell r="L20190">
            <v>4802.82</v>
          </cell>
          <cell r="M20190" t="str">
            <v>F</v>
          </cell>
          <cell r="N20190">
            <v>1</v>
          </cell>
        </row>
        <row r="20191">
          <cell r="F20191" t="str">
            <v>5170869</v>
          </cell>
          <cell r="G20191" t="str">
            <v>GR-001341</v>
          </cell>
        </row>
        <row r="20191">
          <cell r="I20191" t="str">
            <v>F</v>
          </cell>
          <cell r="J20191">
            <v>23389</v>
          </cell>
          <cell r="K20191">
            <v>24792.34</v>
          </cell>
          <cell r="L20191">
            <v>24792.34</v>
          </cell>
          <cell r="M20191" t="str">
            <v>F</v>
          </cell>
          <cell r="N20191">
            <v>1</v>
          </cell>
        </row>
        <row r="20192">
          <cell r="F20192" t="str">
            <v>5170869</v>
          </cell>
          <cell r="G20192" t="str">
            <v>GR-001338</v>
          </cell>
        </row>
        <row r="20192">
          <cell r="I20192" t="str">
            <v>F</v>
          </cell>
          <cell r="J20192">
            <v>41766.5</v>
          </cell>
          <cell r="K20192">
            <v>44272.49</v>
          </cell>
          <cell r="L20192">
            <v>44272.49</v>
          </cell>
          <cell r="M20192" t="str">
            <v>F</v>
          </cell>
          <cell r="N20192">
            <v>1</v>
          </cell>
        </row>
        <row r="20193">
          <cell r="F20193" t="str">
            <v>NEW MODELS</v>
          </cell>
          <cell r="G20193" t="str">
            <v>GR-001982, GR-001854, GR-002036, GR-001845, GR-001852, GR-001781, GR-2017/09-0015, GR-2017/02-0037, GR-001782, GR-001755, GR-001939, GR-001850, GR-2017/10-0009, GR-2017/08-0013, GR-2017/05-0038, GR-001780, GR-2017/09-0032, GR-2017/02-0027, GR-2017/02-0036, XP-000026</v>
          </cell>
        </row>
        <row r="20193">
          <cell r="I20193" t="str">
            <v>F</v>
          </cell>
          <cell r="J20193">
            <v>157175.15</v>
          </cell>
          <cell r="K20193">
            <v>157175.15</v>
          </cell>
          <cell r="L20193">
            <v>471525.45</v>
          </cell>
          <cell r="M20193" t="str">
            <v>F</v>
          </cell>
          <cell r="N20193">
            <v>3</v>
          </cell>
        </row>
        <row r="20194">
          <cell r="G20194" t="str">
            <v>GR-001323</v>
          </cell>
        </row>
        <row r="20194">
          <cell r="I20194" t="str">
            <v>F</v>
          </cell>
          <cell r="J20194">
            <v>60.32</v>
          </cell>
          <cell r="K20194">
            <v>63.94</v>
          </cell>
          <cell r="L20194">
            <v>63.94</v>
          </cell>
          <cell r="M20194" t="str">
            <v>T</v>
          </cell>
          <cell r="N20194">
            <v>1</v>
          </cell>
        </row>
        <row r="20195">
          <cell r="G20195" t="str">
            <v>GR-001322</v>
          </cell>
        </row>
        <row r="20195">
          <cell r="I20195" t="str">
            <v>F</v>
          </cell>
          <cell r="J20195">
            <v>1003.25</v>
          </cell>
          <cell r="K20195">
            <v>1063.45</v>
          </cell>
          <cell r="L20195">
            <v>1063.45</v>
          </cell>
          <cell r="M20195" t="str">
            <v>T</v>
          </cell>
          <cell r="N20195">
            <v>1</v>
          </cell>
        </row>
        <row r="20196">
          <cell r="G20196" t="str">
            <v>GR-001321</v>
          </cell>
        </row>
        <row r="20196">
          <cell r="I20196" t="str">
            <v>F</v>
          </cell>
          <cell r="J20196">
            <v>1262.85</v>
          </cell>
          <cell r="K20196">
            <v>1338.62</v>
          </cell>
          <cell r="L20196">
            <v>1338.62</v>
          </cell>
          <cell r="M20196" t="str">
            <v>T</v>
          </cell>
          <cell r="N20196">
            <v>1</v>
          </cell>
        </row>
        <row r="20197">
          <cell r="G20197" t="str">
            <v>GR-001363</v>
          </cell>
        </row>
        <row r="20197">
          <cell r="I20197" t="str">
            <v>F</v>
          </cell>
          <cell r="J20197">
            <v>178.5</v>
          </cell>
          <cell r="K20197">
            <v>189.21</v>
          </cell>
          <cell r="L20197">
            <v>189.21</v>
          </cell>
          <cell r="M20197" t="str">
            <v>F</v>
          </cell>
          <cell r="N20197">
            <v>1</v>
          </cell>
        </row>
        <row r="20198">
          <cell r="G20198" t="str">
            <v>GR-001349</v>
          </cell>
        </row>
        <row r="20198">
          <cell r="I20198" t="str">
            <v>F</v>
          </cell>
          <cell r="J20198">
            <v>117.5</v>
          </cell>
          <cell r="K20198">
            <v>124.55</v>
          </cell>
          <cell r="L20198">
            <v>124.55</v>
          </cell>
          <cell r="M20198" t="str">
            <v>F</v>
          </cell>
          <cell r="N20198">
            <v>1</v>
          </cell>
        </row>
        <row r="20199">
          <cell r="F20199" t="str">
            <v>9034111</v>
          </cell>
          <cell r="G20199" t="str">
            <v>GR-001333</v>
          </cell>
        </row>
        <row r="20199">
          <cell r="I20199" t="str">
            <v>F</v>
          </cell>
          <cell r="J20199">
            <v>101557.88</v>
          </cell>
          <cell r="K20199">
            <v>107651.35</v>
          </cell>
          <cell r="L20199">
            <v>107651.35</v>
          </cell>
          <cell r="M20199" t="str">
            <v>F</v>
          </cell>
          <cell r="N20199">
            <v>1</v>
          </cell>
        </row>
        <row r="20200">
          <cell r="F20200" t="str">
            <v>9034111</v>
          </cell>
          <cell r="G20200" t="str">
            <v>GR-001332</v>
          </cell>
        </row>
        <row r="20200">
          <cell r="I20200" t="str">
            <v>F</v>
          </cell>
          <cell r="J20200">
            <v>75721.08</v>
          </cell>
          <cell r="K20200">
            <v>80264.34</v>
          </cell>
          <cell r="L20200">
            <v>80264.34</v>
          </cell>
          <cell r="M20200" t="str">
            <v>F</v>
          </cell>
          <cell r="N20200">
            <v>1</v>
          </cell>
        </row>
        <row r="20201">
          <cell r="F20201" t="str">
            <v>9034111</v>
          </cell>
          <cell r="G20201" t="str">
            <v>GR-001331</v>
          </cell>
        </row>
        <row r="20201">
          <cell r="I20201" t="str">
            <v>F</v>
          </cell>
          <cell r="J20201">
            <v>36477.1</v>
          </cell>
          <cell r="K20201">
            <v>38665.73</v>
          </cell>
          <cell r="L20201">
            <v>38665.73</v>
          </cell>
          <cell r="M20201" t="str">
            <v>F</v>
          </cell>
          <cell r="N20201">
            <v>1</v>
          </cell>
        </row>
        <row r="20202">
          <cell r="F20202" t="str">
            <v>9034111</v>
          </cell>
          <cell r="G20202" t="str">
            <v>GR-001330</v>
          </cell>
        </row>
        <row r="20202">
          <cell r="I20202" t="str">
            <v>F</v>
          </cell>
          <cell r="J20202">
            <v>117596.18</v>
          </cell>
          <cell r="K20202">
            <v>124651.95</v>
          </cell>
          <cell r="L20202">
            <v>124651.95</v>
          </cell>
          <cell r="M20202" t="str">
            <v>F</v>
          </cell>
          <cell r="N20202">
            <v>1</v>
          </cell>
        </row>
        <row r="20203">
          <cell r="F20203" t="str">
            <v>9034111</v>
          </cell>
          <cell r="G20203" t="str">
            <v>GR-001329</v>
          </cell>
        </row>
        <row r="20203">
          <cell r="I20203" t="str">
            <v>F</v>
          </cell>
          <cell r="J20203">
            <v>109837.68</v>
          </cell>
          <cell r="K20203">
            <v>116427.94</v>
          </cell>
          <cell r="L20203">
            <v>116427.94</v>
          </cell>
          <cell r="M20203" t="str">
            <v>F</v>
          </cell>
          <cell r="N20203">
            <v>1</v>
          </cell>
        </row>
        <row r="20204">
          <cell r="F20204" t="str">
            <v>9034111</v>
          </cell>
          <cell r="G20204" t="str">
            <v>GR-001328</v>
          </cell>
        </row>
        <row r="20204">
          <cell r="I20204" t="str">
            <v>F</v>
          </cell>
          <cell r="J20204">
            <v>45.48</v>
          </cell>
          <cell r="K20204">
            <v>48.21</v>
          </cell>
          <cell r="L20204">
            <v>48.21</v>
          </cell>
          <cell r="M20204" t="str">
            <v>F</v>
          </cell>
          <cell r="N20204">
            <v>1</v>
          </cell>
        </row>
        <row r="20205">
          <cell r="I20205" t="str">
            <v>T</v>
          </cell>
          <cell r="J20205">
            <v>0</v>
          </cell>
          <cell r="K20205">
            <v>0</v>
          </cell>
          <cell r="L20205">
            <v>0</v>
          </cell>
          <cell r="M20205" t="str">
            <v>F</v>
          </cell>
          <cell r="N20205">
            <v>3</v>
          </cell>
        </row>
        <row r="20206">
          <cell r="I20206" t="str">
            <v>T</v>
          </cell>
          <cell r="J20206">
            <v>0</v>
          </cell>
          <cell r="K20206">
            <v>0</v>
          </cell>
          <cell r="L20206">
            <v>0</v>
          </cell>
          <cell r="M20206" t="str">
            <v>F</v>
          </cell>
          <cell r="N20206">
            <v>3</v>
          </cell>
        </row>
        <row r="20207">
          <cell r="I20207" t="str">
            <v>T</v>
          </cell>
          <cell r="J20207">
            <v>0</v>
          </cell>
          <cell r="K20207">
            <v>0</v>
          </cell>
          <cell r="L20207">
            <v>0</v>
          </cell>
          <cell r="M20207" t="str">
            <v>F</v>
          </cell>
          <cell r="N20207">
            <v>3</v>
          </cell>
        </row>
        <row r="20208">
          <cell r="I20208" t="str">
            <v>T</v>
          </cell>
          <cell r="J20208">
            <v>0</v>
          </cell>
          <cell r="K20208">
            <v>0</v>
          </cell>
          <cell r="L20208">
            <v>0</v>
          </cell>
          <cell r="M20208" t="str">
            <v>F</v>
          </cell>
          <cell r="N20208">
            <v>3</v>
          </cell>
        </row>
        <row r="20209">
          <cell r="F20209" t="str">
            <v>BY AIR FREIGHT (PASS TO KAIXIN AT 9/12)</v>
          </cell>
        </row>
        <row r="20209">
          <cell r="I20209" t="str">
            <v>T</v>
          </cell>
          <cell r="J20209">
            <v>0</v>
          </cell>
          <cell r="K20209">
            <v>0</v>
          </cell>
          <cell r="L20209">
            <v>0</v>
          </cell>
          <cell r="M20209" t="str">
            <v>F</v>
          </cell>
          <cell r="N20209">
            <v>3</v>
          </cell>
        </row>
        <row r="20210">
          <cell r="I20210" t="str">
            <v>T</v>
          </cell>
          <cell r="J20210">
            <v>0</v>
          </cell>
          <cell r="K20210">
            <v>0</v>
          </cell>
          <cell r="L20210">
            <v>0</v>
          </cell>
          <cell r="M20210" t="str">
            <v>F</v>
          </cell>
          <cell r="N20210">
            <v>3</v>
          </cell>
        </row>
        <row r="20211">
          <cell r="F20211" t="str">
            <v>Renaissance</v>
          </cell>
          <cell r="G20211" t="str">
            <v>GR-001632</v>
          </cell>
        </row>
        <row r="20211">
          <cell r="I20211" t="str">
            <v>F</v>
          </cell>
          <cell r="J20211">
            <v>29762.6</v>
          </cell>
          <cell r="K20211">
            <v>29762.6</v>
          </cell>
          <cell r="L20211">
            <v>89287.8</v>
          </cell>
          <cell r="M20211" t="str">
            <v>F</v>
          </cell>
          <cell r="N20211">
            <v>3</v>
          </cell>
        </row>
        <row r="20212">
          <cell r="F20212" t="str">
            <v>AFTER CNY IMMEDIATE DELIVER </v>
          </cell>
          <cell r="G20212" t="str">
            <v>GR-001942, GR-001672, GR-001687</v>
          </cell>
        </row>
        <row r="20212">
          <cell r="I20212" t="str">
            <v>F</v>
          </cell>
          <cell r="J20212">
            <v>16033.8</v>
          </cell>
          <cell r="K20212">
            <v>16033.8</v>
          </cell>
          <cell r="L20212">
            <v>48101.4</v>
          </cell>
          <cell r="M20212" t="str">
            <v>F</v>
          </cell>
          <cell r="N20212">
            <v>3</v>
          </cell>
        </row>
        <row r="20213">
          <cell r="G20213" t="str">
            <v>GR-001672</v>
          </cell>
        </row>
        <row r="20213">
          <cell r="I20213" t="str">
            <v>F</v>
          </cell>
          <cell r="J20213">
            <v>7240</v>
          </cell>
          <cell r="K20213">
            <v>7240</v>
          </cell>
          <cell r="L20213">
            <v>21720</v>
          </cell>
          <cell r="M20213" t="str">
            <v>F</v>
          </cell>
          <cell r="N20213">
            <v>3</v>
          </cell>
        </row>
        <row r="20214">
          <cell r="I20214" t="str">
            <v>T</v>
          </cell>
          <cell r="J20214">
            <v>0</v>
          </cell>
          <cell r="K20214">
            <v>0</v>
          </cell>
          <cell r="L20214">
            <v>0</v>
          </cell>
          <cell r="M20214" t="str">
            <v>F</v>
          </cell>
          <cell r="N20214">
            <v>3</v>
          </cell>
        </row>
        <row r="20215">
          <cell r="I20215" t="str">
            <v>T</v>
          </cell>
          <cell r="J20215">
            <v>0</v>
          </cell>
          <cell r="K20215">
            <v>0</v>
          </cell>
          <cell r="L20215">
            <v>0</v>
          </cell>
          <cell r="M20215" t="str">
            <v>F</v>
          </cell>
          <cell r="N20215">
            <v>3</v>
          </cell>
        </row>
        <row r="20216">
          <cell r="I20216" t="str">
            <v>T</v>
          </cell>
          <cell r="J20216">
            <v>0</v>
          </cell>
          <cell r="K20216">
            <v>0</v>
          </cell>
          <cell r="L20216">
            <v>0</v>
          </cell>
          <cell r="M20216" t="str">
            <v>F</v>
          </cell>
          <cell r="N20216">
            <v>3</v>
          </cell>
        </row>
        <row r="20217">
          <cell r="G20217" t="str">
            <v>XP-000021</v>
          </cell>
        </row>
        <row r="20217">
          <cell r="I20217" t="str">
            <v>F</v>
          </cell>
          <cell r="J20217">
            <v>0</v>
          </cell>
          <cell r="K20217">
            <v>0</v>
          </cell>
          <cell r="L20217">
            <v>0</v>
          </cell>
          <cell r="M20217" t="str">
            <v>F</v>
          </cell>
          <cell r="N20217">
            <v>3</v>
          </cell>
        </row>
        <row r="20218">
          <cell r="I20218" t="str">
            <v>T</v>
          </cell>
          <cell r="J20218">
            <v>0</v>
          </cell>
          <cell r="K20218">
            <v>0</v>
          </cell>
          <cell r="L20218">
            <v>0</v>
          </cell>
          <cell r="M20218" t="str">
            <v>F</v>
          </cell>
          <cell r="N20218">
            <v>3</v>
          </cell>
        </row>
        <row r="20219">
          <cell r="I20219" t="str">
            <v>T</v>
          </cell>
          <cell r="J20219">
            <v>0</v>
          </cell>
          <cell r="K20219">
            <v>0</v>
          </cell>
          <cell r="L20219">
            <v>0</v>
          </cell>
          <cell r="M20219" t="str">
            <v>F</v>
          </cell>
          <cell r="N20219">
            <v>3</v>
          </cell>
        </row>
        <row r="20220">
          <cell r="I20220" t="str">
            <v>T</v>
          </cell>
          <cell r="J20220">
            <v>0</v>
          </cell>
          <cell r="K20220">
            <v>0</v>
          </cell>
          <cell r="L20220">
            <v>0</v>
          </cell>
          <cell r="M20220" t="str">
            <v>F</v>
          </cell>
          <cell r="N20220">
            <v>3</v>
          </cell>
        </row>
        <row r="20221">
          <cell r="G20221" t="str">
            <v>XP-000023</v>
          </cell>
        </row>
        <row r="20221">
          <cell r="I20221" t="str">
            <v>F</v>
          </cell>
          <cell r="J20221">
            <v>0</v>
          </cell>
          <cell r="K20221">
            <v>0</v>
          </cell>
          <cell r="L20221">
            <v>0</v>
          </cell>
          <cell r="M20221" t="str">
            <v>F</v>
          </cell>
          <cell r="N20221">
            <v>3</v>
          </cell>
        </row>
        <row r="20222">
          <cell r="I20222" t="str">
            <v>T</v>
          </cell>
          <cell r="J20222">
            <v>0</v>
          </cell>
          <cell r="K20222">
            <v>0</v>
          </cell>
          <cell r="L20222">
            <v>0</v>
          </cell>
          <cell r="M20222" t="str">
            <v>F</v>
          </cell>
          <cell r="N20222">
            <v>3</v>
          </cell>
        </row>
        <row r="20223">
          <cell r="I20223" t="str">
            <v>T</v>
          </cell>
          <cell r="J20223">
            <v>0</v>
          </cell>
          <cell r="K20223">
            <v>0</v>
          </cell>
          <cell r="L20223">
            <v>0</v>
          </cell>
          <cell r="M20223" t="str">
            <v>F</v>
          </cell>
          <cell r="N20223">
            <v>3</v>
          </cell>
        </row>
        <row r="20224">
          <cell r="F20224" t="str">
            <v>6164673</v>
          </cell>
          <cell r="G20224" t="str">
            <v>GR-001303</v>
          </cell>
        </row>
        <row r="20224">
          <cell r="I20224" t="str">
            <v>F</v>
          </cell>
          <cell r="J20224">
            <v>71623.21</v>
          </cell>
          <cell r="K20224">
            <v>75920.6</v>
          </cell>
          <cell r="L20224">
            <v>75920.6</v>
          </cell>
          <cell r="M20224" t="str">
            <v>F</v>
          </cell>
          <cell r="N20224">
            <v>1</v>
          </cell>
        </row>
        <row r="20225">
          <cell r="F20225" t="str">
            <v>6164673</v>
          </cell>
          <cell r="G20225" t="str">
            <v>GR-001302</v>
          </cell>
        </row>
        <row r="20225">
          <cell r="I20225" t="str">
            <v>F</v>
          </cell>
          <cell r="J20225">
            <v>80104.71</v>
          </cell>
          <cell r="K20225">
            <v>84910.99</v>
          </cell>
          <cell r="L20225">
            <v>84910.99</v>
          </cell>
          <cell r="M20225" t="str">
            <v>F</v>
          </cell>
          <cell r="N20225">
            <v>1</v>
          </cell>
        </row>
        <row r="20226">
          <cell r="F20226" t="str">
            <v>6164673</v>
          </cell>
          <cell r="G20226" t="str">
            <v>GR-001301</v>
          </cell>
        </row>
        <row r="20226">
          <cell r="I20226" t="str">
            <v>F</v>
          </cell>
          <cell r="J20226">
            <v>40255.18</v>
          </cell>
          <cell r="K20226">
            <v>42670.49</v>
          </cell>
          <cell r="L20226">
            <v>42670.49</v>
          </cell>
          <cell r="M20226" t="str">
            <v>F</v>
          </cell>
          <cell r="N20226">
            <v>1</v>
          </cell>
        </row>
        <row r="20227">
          <cell r="F20227" t="str">
            <v>6164673</v>
          </cell>
          <cell r="G20227" t="str">
            <v>GR-001300</v>
          </cell>
        </row>
        <row r="20227">
          <cell r="I20227" t="str">
            <v>F</v>
          </cell>
          <cell r="J20227">
            <v>13180</v>
          </cell>
          <cell r="K20227">
            <v>13970.8</v>
          </cell>
          <cell r="L20227">
            <v>13970.8</v>
          </cell>
          <cell r="M20227" t="str">
            <v>F</v>
          </cell>
          <cell r="N20227">
            <v>1</v>
          </cell>
        </row>
        <row r="20228">
          <cell r="G20228" t="str">
            <v>GR-001298</v>
          </cell>
        </row>
        <row r="20228">
          <cell r="I20228" t="str">
            <v>F</v>
          </cell>
          <cell r="J20228">
            <v>396.01</v>
          </cell>
          <cell r="K20228">
            <v>419.77</v>
          </cell>
          <cell r="L20228">
            <v>419.77</v>
          </cell>
          <cell r="M20228" t="str">
            <v>T</v>
          </cell>
          <cell r="N20228">
            <v>1</v>
          </cell>
        </row>
        <row r="20229">
          <cell r="I20229" t="str">
            <v>T</v>
          </cell>
          <cell r="J20229">
            <v>0</v>
          </cell>
          <cell r="K20229">
            <v>0</v>
          </cell>
          <cell r="L20229">
            <v>0</v>
          </cell>
          <cell r="M20229" t="str">
            <v>F</v>
          </cell>
          <cell r="N20229">
            <v>3</v>
          </cell>
        </row>
        <row r="20230">
          <cell r="I20230" t="str">
            <v>T</v>
          </cell>
          <cell r="J20230">
            <v>0</v>
          </cell>
          <cell r="K20230">
            <v>0</v>
          </cell>
          <cell r="L20230">
            <v>0</v>
          </cell>
          <cell r="M20230" t="str">
            <v>F</v>
          </cell>
          <cell r="N20230">
            <v>3</v>
          </cell>
        </row>
        <row r="20231">
          <cell r="I20231" t="str">
            <v>T</v>
          </cell>
          <cell r="J20231">
            <v>0</v>
          </cell>
          <cell r="K20231">
            <v>0</v>
          </cell>
          <cell r="L20231">
            <v>0</v>
          </cell>
          <cell r="M20231" t="str">
            <v>F</v>
          </cell>
          <cell r="N20231">
            <v>3</v>
          </cell>
        </row>
        <row r="20232">
          <cell r="I20232" t="str">
            <v>T</v>
          </cell>
          <cell r="J20232">
            <v>0</v>
          </cell>
          <cell r="K20232">
            <v>0</v>
          </cell>
          <cell r="L20232">
            <v>0</v>
          </cell>
          <cell r="M20232" t="str">
            <v>F</v>
          </cell>
          <cell r="N20232">
            <v>3</v>
          </cell>
        </row>
        <row r="20233">
          <cell r="I20233" t="str">
            <v>T</v>
          </cell>
          <cell r="J20233">
            <v>0</v>
          </cell>
          <cell r="K20233">
            <v>0</v>
          </cell>
          <cell r="L20233">
            <v>0</v>
          </cell>
          <cell r="M20233" t="str">
            <v>F</v>
          </cell>
          <cell r="N20233">
            <v>3</v>
          </cell>
        </row>
        <row r="20234">
          <cell r="I20234" t="str">
            <v>T</v>
          </cell>
          <cell r="J20234">
            <v>0</v>
          </cell>
          <cell r="K20234">
            <v>0</v>
          </cell>
          <cell r="L20234">
            <v>0</v>
          </cell>
          <cell r="M20234" t="str">
            <v>F</v>
          </cell>
          <cell r="N20234">
            <v>3</v>
          </cell>
        </row>
        <row r="20235">
          <cell r="I20235" t="str">
            <v>T</v>
          </cell>
          <cell r="J20235">
            <v>0</v>
          </cell>
          <cell r="K20235">
            <v>0</v>
          </cell>
          <cell r="L20235">
            <v>0</v>
          </cell>
          <cell r="M20235" t="str">
            <v>F</v>
          </cell>
          <cell r="N20235">
            <v>3</v>
          </cell>
        </row>
        <row r="20236">
          <cell r="G20236" t="str">
            <v>GR-001664</v>
          </cell>
        </row>
        <row r="20236">
          <cell r="I20236" t="str">
            <v>F</v>
          </cell>
          <cell r="J20236">
            <v>166.4</v>
          </cell>
          <cell r="K20236">
            <v>166.4</v>
          </cell>
          <cell r="L20236">
            <v>499.2</v>
          </cell>
          <cell r="M20236" t="str">
            <v>F</v>
          </cell>
          <cell r="N20236">
            <v>3</v>
          </cell>
        </row>
        <row r="20237">
          <cell r="I20237" t="str">
            <v>T</v>
          </cell>
          <cell r="J20237">
            <v>0</v>
          </cell>
          <cell r="K20237">
            <v>0</v>
          </cell>
          <cell r="L20237">
            <v>0</v>
          </cell>
          <cell r="M20237" t="str">
            <v>F</v>
          </cell>
          <cell r="N20237">
            <v>3</v>
          </cell>
        </row>
        <row r="20238">
          <cell r="I20238" t="str">
            <v>T</v>
          </cell>
          <cell r="J20238">
            <v>0</v>
          </cell>
          <cell r="K20238">
            <v>0</v>
          </cell>
          <cell r="L20238">
            <v>0</v>
          </cell>
          <cell r="M20238" t="str">
            <v>F</v>
          </cell>
          <cell r="N20238">
            <v>3</v>
          </cell>
        </row>
        <row r="20239">
          <cell r="G20239" t="str">
            <v>XP-000021</v>
          </cell>
        </row>
        <row r="20239">
          <cell r="I20239" t="str">
            <v>F</v>
          </cell>
          <cell r="J20239">
            <v>0</v>
          </cell>
          <cell r="K20239">
            <v>0</v>
          </cell>
          <cell r="L20239">
            <v>0</v>
          </cell>
          <cell r="M20239" t="str">
            <v>F</v>
          </cell>
          <cell r="N20239">
            <v>3</v>
          </cell>
        </row>
        <row r="20240">
          <cell r="G20240" t="str">
            <v>XP-000023</v>
          </cell>
        </row>
        <row r="20240">
          <cell r="I20240" t="str">
            <v>F</v>
          </cell>
          <cell r="J20240">
            <v>0</v>
          </cell>
          <cell r="K20240">
            <v>0</v>
          </cell>
          <cell r="L20240">
            <v>0</v>
          </cell>
          <cell r="M20240" t="str">
            <v>F</v>
          </cell>
          <cell r="N20240">
            <v>3</v>
          </cell>
        </row>
        <row r="20241">
          <cell r="G20241" t="str">
            <v>GR-001294</v>
          </cell>
        </row>
        <row r="20241">
          <cell r="I20241" t="str">
            <v>F</v>
          </cell>
          <cell r="J20241">
            <v>220</v>
          </cell>
          <cell r="K20241">
            <v>233.2</v>
          </cell>
          <cell r="L20241">
            <v>233.2</v>
          </cell>
          <cell r="M20241" t="str">
            <v>F</v>
          </cell>
          <cell r="N20241">
            <v>1</v>
          </cell>
        </row>
        <row r="20242">
          <cell r="I20242" t="str">
            <v>T</v>
          </cell>
          <cell r="J20242">
            <v>0</v>
          </cell>
          <cell r="K20242">
            <v>0</v>
          </cell>
          <cell r="L20242">
            <v>0</v>
          </cell>
          <cell r="M20242" t="str">
            <v>F</v>
          </cell>
          <cell r="N20242">
            <v>3</v>
          </cell>
        </row>
        <row r="20243">
          <cell r="I20243" t="str">
            <v>T</v>
          </cell>
          <cell r="J20243">
            <v>0</v>
          </cell>
          <cell r="K20243">
            <v>0</v>
          </cell>
          <cell r="L20243">
            <v>0</v>
          </cell>
          <cell r="M20243" t="str">
            <v>F</v>
          </cell>
          <cell r="N20243">
            <v>3</v>
          </cell>
        </row>
        <row r="20244">
          <cell r="I20244" t="str">
            <v>T</v>
          </cell>
          <cell r="J20244">
            <v>0</v>
          </cell>
          <cell r="K20244">
            <v>0</v>
          </cell>
          <cell r="L20244">
            <v>0</v>
          </cell>
          <cell r="M20244" t="str">
            <v>F</v>
          </cell>
          <cell r="N20244">
            <v>3</v>
          </cell>
        </row>
        <row r="20245">
          <cell r="I20245" t="str">
            <v>T</v>
          </cell>
          <cell r="J20245">
            <v>0</v>
          </cell>
          <cell r="K20245">
            <v>0</v>
          </cell>
          <cell r="L20245">
            <v>0</v>
          </cell>
          <cell r="M20245" t="str">
            <v>F</v>
          </cell>
          <cell r="N20245">
            <v>3</v>
          </cell>
        </row>
        <row r="20246">
          <cell r="I20246" t="str">
            <v>T</v>
          </cell>
          <cell r="J20246">
            <v>0</v>
          </cell>
          <cell r="K20246">
            <v>0</v>
          </cell>
          <cell r="L20246">
            <v>0</v>
          </cell>
          <cell r="M20246" t="str">
            <v>F</v>
          </cell>
          <cell r="N20246">
            <v>3</v>
          </cell>
        </row>
        <row r="20247">
          <cell r="I20247" t="str">
            <v>T</v>
          </cell>
          <cell r="J20247">
            <v>0</v>
          </cell>
          <cell r="K20247">
            <v>0</v>
          </cell>
          <cell r="L20247">
            <v>0</v>
          </cell>
          <cell r="M20247" t="str">
            <v>F</v>
          </cell>
          <cell r="N20247">
            <v>3</v>
          </cell>
        </row>
        <row r="20248">
          <cell r="I20248" t="str">
            <v>T</v>
          </cell>
          <cell r="J20248">
            <v>0</v>
          </cell>
          <cell r="K20248">
            <v>0</v>
          </cell>
          <cell r="L20248">
            <v>0</v>
          </cell>
          <cell r="M20248" t="str">
            <v>F</v>
          </cell>
          <cell r="N20248">
            <v>3</v>
          </cell>
        </row>
        <row r="20249">
          <cell r="F20249" t="str">
            <v>CUT INTO HALF FOR PROJECT USE</v>
          </cell>
        </row>
        <row r="20249">
          <cell r="I20249" t="str">
            <v>T</v>
          </cell>
          <cell r="J20249">
            <v>0</v>
          </cell>
          <cell r="K20249">
            <v>0</v>
          </cell>
          <cell r="L20249">
            <v>0</v>
          </cell>
          <cell r="M20249" t="str">
            <v>F</v>
          </cell>
          <cell r="N20249">
            <v>3</v>
          </cell>
        </row>
        <row r="20250">
          <cell r="I20250" t="str">
            <v>T</v>
          </cell>
          <cell r="J20250">
            <v>3234</v>
          </cell>
          <cell r="K20250">
            <v>3428.04</v>
          </cell>
          <cell r="L20250">
            <v>3428.04</v>
          </cell>
          <cell r="M20250" t="str">
            <v>F</v>
          </cell>
          <cell r="N20250">
            <v>1</v>
          </cell>
        </row>
        <row r="20251">
          <cell r="I20251" t="str">
            <v>T</v>
          </cell>
          <cell r="J20251">
            <v>4887.75</v>
          </cell>
          <cell r="K20251">
            <v>5181.02</v>
          </cell>
          <cell r="L20251">
            <v>5181.02</v>
          </cell>
          <cell r="M20251" t="str">
            <v>F</v>
          </cell>
          <cell r="N20251">
            <v>1</v>
          </cell>
        </row>
        <row r="20252">
          <cell r="F20252" t="str">
            <v>FORECASE ORDER FOR PROJECT USE</v>
          </cell>
          <cell r="G20252" t="str">
            <v>GR-002122, GR-001632, GR-001631, GR-001917, GR-001720, GR-001670, GR-001721, GR-001788</v>
          </cell>
        </row>
        <row r="20252">
          <cell r="I20252" t="str">
            <v>F</v>
          </cell>
          <cell r="J20252">
            <v>127045.24</v>
          </cell>
          <cell r="K20252">
            <v>127045.24</v>
          </cell>
          <cell r="L20252">
            <v>381135.72</v>
          </cell>
          <cell r="M20252" t="str">
            <v>F</v>
          </cell>
          <cell r="N20252">
            <v>3</v>
          </cell>
        </row>
        <row r="20253">
          <cell r="I20253" t="str">
            <v>T</v>
          </cell>
          <cell r="J20253">
            <v>0</v>
          </cell>
          <cell r="K20253">
            <v>0</v>
          </cell>
          <cell r="L20253">
            <v>0</v>
          </cell>
          <cell r="M20253" t="str">
            <v>F</v>
          </cell>
          <cell r="N20253">
            <v>3</v>
          </cell>
        </row>
        <row r="20254">
          <cell r="G20254" t="str">
            <v>XP-000019</v>
          </cell>
        </row>
        <row r="20254">
          <cell r="I20254" t="str">
            <v>F</v>
          </cell>
          <cell r="J20254">
            <v>0</v>
          </cell>
          <cell r="K20254">
            <v>0</v>
          </cell>
          <cell r="L20254">
            <v>0</v>
          </cell>
          <cell r="M20254" t="str">
            <v>F</v>
          </cell>
          <cell r="N20254">
            <v>3</v>
          </cell>
        </row>
        <row r="20255">
          <cell r="I20255" t="str">
            <v>T</v>
          </cell>
          <cell r="J20255">
            <v>0</v>
          </cell>
          <cell r="K20255">
            <v>0</v>
          </cell>
          <cell r="L20255">
            <v>0</v>
          </cell>
          <cell r="M20255" t="str">
            <v>F</v>
          </cell>
          <cell r="N20255">
            <v>3</v>
          </cell>
        </row>
        <row r="20256">
          <cell r="I20256" t="str">
            <v>T</v>
          </cell>
          <cell r="J20256">
            <v>0</v>
          </cell>
          <cell r="K20256">
            <v>0</v>
          </cell>
          <cell r="L20256">
            <v>0</v>
          </cell>
          <cell r="M20256" t="str">
            <v>F</v>
          </cell>
          <cell r="N20256">
            <v>3</v>
          </cell>
        </row>
        <row r="20257">
          <cell r="I20257" t="str">
            <v>T</v>
          </cell>
          <cell r="J20257">
            <v>0</v>
          </cell>
          <cell r="K20257">
            <v>0</v>
          </cell>
          <cell r="L20257">
            <v>0</v>
          </cell>
          <cell r="M20257" t="str">
            <v>F</v>
          </cell>
          <cell r="N20257">
            <v>3</v>
          </cell>
        </row>
        <row r="20258">
          <cell r="G20258" t="str">
            <v>XP-000019</v>
          </cell>
        </row>
        <row r="20258">
          <cell r="I20258" t="str">
            <v>F</v>
          </cell>
          <cell r="J20258">
            <v>0</v>
          </cell>
          <cell r="K20258">
            <v>0</v>
          </cell>
          <cell r="L20258">
            <v>0</v>
          </cell>
          <cell r="M20258" t="str">
            <v>F</v>
          </cell>
          <cell r="N20258">
            <v>3</v>
          </cell>
        </row>
        <row r="20259">
          <cell r="I20259" t="str">
            <v>T</v>
          </cell>
          <cell r="J20259">
            <v>0</v>
          </cell>
          <cell r="K20259">
            <v>0</v>
          </cell>
          <cell r="L20259">
            <v>0</v>
          </cell>
          <cell r="M20259" t="str">
            <v>F</v>
          </cell>
          <cell r="N20259">
            <v>3</v>
          </cell>
        </row>
        <row r="20260">
          <cell r="I20260" t="str">
            <v>T</v>
          </cell>
          <cell r="J20260">
            <v>0</v>
          </cell>
          <cell r="K20260">
            <v>0</v>
          </cell>
          <cell r="L20260">
            <v>0</v>
          </cell>
          <cell r="M20260" t="str">
            <v>F</v>
          </cell>
          <cell r="N20260">
            <v>3</v>
          </cell>
        </row>
        <row r="20261">
          <cell r="I20261" t="str">
            <v>T</v>
          </cell>
          <cell r="J20261">
            <v>10000</v>
          </cell>
          <cell r="K20261">
            <v>10000</v>
          </cell>
          <cell r="L20261">
            <v>30000</v>
          </cell>
          <cell r="M20261" t="str">
            <v>F</v>
          </cell>
          <cell r="N20261">
            <v>3</v>
          </cell>
        </row>
        <row r="20262">
          <cell r="I20262" t="str">
            <v>T</v>
          </cell>
          <cell r="J20262">
            <v>0</v>
          </cell>
          <cell r="K20262">
            <v>0</v>
          </cell>
          <cell r="L20262">
            <v>0</v>
          </cell>
          <cell r="M20262" t="str">
            <v>F</v>
          </cell>
          <cell r="N20262">
            <v>3</v>
          </cell>
        </row>
        <row r="20263">
          <cell r="I20263" t="str">
            <v>T</v>
          </cell>
          <cell r="J20263">
            <v>0</v>
          </cell>
          <cell r="K20263">
            <v>0</v>
          </cell>
          <cell r="L20263">
            <v>0</v>
          </cell>
          <cell r="M20263" t="str">
            <v>F</v>
          </cell>
          <cell r="N20263">
            <v>3</v>
          </cell>
        </row>
        <row r="20264">
          <cell r="I20264" t="str">
            <v>T</v>
          </cell>
          <cell r="J20264">
            <v>0</v>
          </cell>
          <cell r="K20264">
            <v>0</v>
          </cell>
          <cell r="L20264">
            <v>0</v>
          </cell>
          <cell r="M20264" t="str">
            <v>F</v>
          </cell>
          <cell r="N20264">
            <v>3</v>
          </cell>
        </row>
        <row r="20265">
          <cell r="I20265" t="str">
            <v>T</v>
          </cell>
          <cell r="J20265">
            <v>0</v>
          </cell>
          <cell r="K20265">
            <v>0</v>
          </cell>
          <cell r="L20265">
            <v>0</v>
          </cell>
          <cell r="M20265" t="str">
            <v>F</v>
          </cell>
          <cell r="N20265">
            <v>3</v>
          </cell>
        </row>
        <row r="20266">
          <cell r="F20266" t="str">
            <v>5799133</v>
          </cell>
          <cell r="G20266" t="str">
            <v>GR-001286</v>
          </cell>
        </row>
        <row r="20266">
          <cell r="I20266" t="str">
            <v>F</v>
          </cell>
          <cell r="J20266">
            <v>12526.66</v>
          </cell>
          <cell r="K20266">
            <v>13278.26</v>
          </cell>
          <cell r="L20266">
            <v>13278.26</v>
          </cell>
          <cell r="M20266" t="str">
            <v>F</v>
          </cell>
          <cell r="N20266">
            <v>1</v>
          </cell>
        </row>
        <row r="20267">
          <cell r="G20267" t="str">
            <v>GR-001312</v>
          </cell>
        </row>
        <row r="20267">
          <cell r="I20267" t="str">
            <v>F</v>
          </cell>
          <cell r="J20267">
            <v>29.4</v>
          </cell>
          <cell r="K20267">
            <v>31.16</v>
          </cell>
          <cell r="L20267">
            <v>31.16</v>
          </cell>
          <cell r="M20267" t="str">
            <v>F</v>
          </cell>
          <cell r="N20267">
            <v>1</v>
          </cell>
        </row>
        <row r="20268">
          <cell r="I20268" t="str">
            <v>T</v>
          </cell>
          <cell r="J20268">
            <v>0</v>
          </cell>
          <cell r="K20268">
            <v>0</v>
          </cell>
          <cell r="L20268">
            <v>0</v>
          </cell>
          <cell r="M20268" t="str">
            <v>F</v>
          </cell>
          <cell r="N20268">
            <v>3</v>
          </cell>
        </row>
        <row r="20269">
          <cell r="F20269" t="str">
            <v>9139669</v>
          </cell>
          <cell r="G20269" t="str">
            <v>GR-001285</v>
          </cell>
        </row>
        <row r="20269">
          <cell r="I20269" t="str">
            <v>F</v>
          </cell>
          <cell r="J20269">
            <v>2241.18</v>
          </cell>
          <cell r="K20269">
            <v>2375.65</v>
          </cell>
          <cell r="L20269">
            <v>2375.65</v>
          </cell>
          <cell r="M20269" t="str">
            <v>F</v>
          </cell>
          <cell r="N20269">
            <v>1</v>
          </cell>
        </row>
        <row r="20270">
          <cell r="F20270" t="str">
            <v>7066641</v>
          </cell>
          <cell r="G20270" t="str">
            <v>GR-001280</v>
          </cell>
        </row>
        <row r="20270">
          <cell r="I20270" t="str">
            <v>F</v>
          </cell>
          <cell r="J20270">
            <v>50246.4</v>
          </cell>
          <cell r="K20270">
            <v>53261.18</v>
          </cell>
          <cell r="L20270">
            <v>53261.18</v>
          </cell>
          <cell r="M20270" t="str">
            <v>F</v>
          </cell>
          <cell r="N20270">
            <v>1</v>
          </cell>
        </row>
        <row r="20271">
          <cell r="F20271" t="str">
            <v>7066641</v>
          </cell>
          <cell r="G20271" t="str">
            <v>GR-001279</v>
          </cell>
        </row>
        <row r="20271">
          <cell r="I20271" t="str">
            <v>F</v>
          </cell>
          <cell r="J20271">
            <v>17999.67</v>
          </cell>
          <cell r="K20271">
            <v>19079.65</v>
          </cell>
          <cell r="L20271">
            <v>19079.65</v>
          </cell>
          <cell r="M20271" t="str">
            <v>F</v>
          </cell>
          <cell r="N20271">
            <v>1</v>
          </cell>
        </row>
        <row r="20272">
          <cell r="F20272" t="str">
            <v>7066641</v>
          </cell>
          <cell r="G20272" t="str">
            <v>GR-001278</v>
          </cell>
        </row>
        <row r="20272">
          <cell r="I20272" t="str">
            <v>F</v>
          </cell>
          <cell r="J20272">
            <v>41601.36</v>
          </cell>
          <cell r="K20272">
            <v>44097.44</v>
          </cell>
          <cell r="L20272">
            <v>44097.44</v>
          </cell>
          <cell r="M20272" t="str">
            <v>F</v>
          </cell>
          <cell r="N20272">
            <v>1</v>
          </cell>
        </row>
        <row r="20273">
          <cell r="F20273" t="str">
            <v>7066641</v>
          </cell>
          <cell r="G20273" t="str">
            <v>GR-001277</v>
          </cell>
        </row>
        <row r="20273">
          <cell r="I20273" t="str">
            <v>F</v>
          </cell>
          <cell r="J20273">
            <v>3442.44</v>
          </cell>
          <cell r="K20273">
            <v>3648.99</v>
          </cell>
          <cell r="L20273">
            <v>3648.99</v>
          </cell>
          <cell r="M20273" t="str">
            <v>F</v>
          </cell>
          <cell r="N20273">
            <v>1</v>
          </cell>
        </row>
        <row r="20274">
          <cell r="G20274" t="str">
            <v>GR-001311</v>
          </cell>
        </row>
        <row r="20274">
          <cell r="I20274" t="str">
            <v>F</v>
          </cell>
          <cell r="J20274">
            <v>47.25</v>
          </cell>
          <cell r="K20274">
            <v>50.09</v>
          </cell>
          <cell r="L20274">
            <v>50.09</v>
          </cell>
          <cell r="M20274" t="str">
            <v>F</v>
          </cell>
          <cell r="N20274">
            <v>1</v>
          </cell>
        </row>
        <row r="20275">
          <cell r="F20275" t="str">
            <v>7066641</v>
          </cell>
          <cell r="G20275" t="str">
            <v>GR-001276</v>
          </cell>
        </row>
        <row r="20275">
          <cell r="I20275" t="str">
            <v>F</v>
          </cell>
          <cell r="J20275">
            <v>26112</v>
          </cell>
          <cell r="K20275">
            <v>27678.72</v>
          </cell>
          <cell r="L20275">
            <v>27678.72</v>
          </cell>
          <cell r="M20275" t="str">
            <v>F</v>
          </cell>
          <cell r="N20275">
            <v>1</v>
          </cell>
        </row>
        <row r="20276">
          <cell r="F20276" t="str">
            <v>7066641</v>
          </cell>
          <cell r="G20276" t="str">
            <v>GR-001275</v>
          </cell>
        </row>
        <row r="20276">
          <cell r="I20276" t="str">
            <v>F</v>
          </cell>
          <cell r="J20276">
            <v>134328.28</v>
          </cell>
          <cell r="K20276">
            <v>142387.98</v>
          </cell>
          <cell r="L20276">
            <v>142387.98</v>
          </cell>
          <cell r="M20276" t="str">
            <v>F</v>
          </cell>
          <cell r="N20276">
            <v>1</v>
          </cell>
        </row>
        <row r="20277">
          <cell r="F20277" t="str">
            <v>7066641</v>
          </cell>
          <cell r="G20277" t="str">
            <v>GR-001274</v>
          </cell>
        </row>
        <row r="20277">
          <cell r="I20277" t="str">
            <v>F</v>
          </cell>
          <cell r="J20277">
            <v>109202.28</v>
          </cell>
          <cell r="K20277">
            <v>115754.42</v>
          </cell>
          <cell r="L20277">
            <v>115754.42</v>
          </cell>
          <cell r="M20277" t="str">
            <v>F</v>
          </cell>
          <cell r="N20277">
            <v>1</v>
          </cell>
        </row>
        <row r="20278">
          <cell r="F20278" t="str">
            <v>7066641</v>
          </cell>
          <cell r="G20278" t="str">
            <v>GR-001273</v>
          </cell>
        </row>
        <row r="20278">
          <cell r="I20278" t="str">
            <v>F</v>
          </cell>
          <cell r="J20278">
            <v>10106</v>
          </cell>
          <cell r="K20278">
            <v>10712.36</v>
          </cell>
          <cell r="L20278">
            <v>10712.36</v>
          </cell>
          <cell r="M20278" t="str">
            <v>F</v>
          </cell>
          <cell r="N20278">
            <v>1</v>
          </cell>
        </row>
        <row r="20279">
          <cell r="F20279" t="str">
            <v>7066641</v>
          </cell>
          <cell r="G20279" t="str">
            <v>GR-001272</v>
          </cell>
        </row>
        <row r="20279">
          <cell r="I20279" t="str">
            <v>F</v>
          </cell>
          <cell r="J20279">
            <v>17100.19</v>
          </cell>
          <cell r="K20279">
            <v>18126.2</v>
          </cell>
          <cell r="L20279">
            <v>18126.2</v>
          </cell>
          <cell r="M20279" t="str">
            <v>F</v>
          </cell>
          <cell r="N20279">
            <v>1</v>
          </cell>
        </row>
        <row r="20280">
          <cell r="F20280" t="str">
            <v>7066641</v>
          </cell>
          <cell r="G20280" t="str">
            <v>GR-001271</v>
          </cell>
        </row>
        <row r="20280">
          <cell r="I20280" t="str">
            <v>F</v>
          </cell>
          <cell r="J20280">
            <v>102012.15</v>
          </cell>
          <cell r="K20280">
            <v>108132.88</v>
          </cell>
          <cell r="L20280">
            <v>108132.88</v>
          </cell>
          <cell r="M20280" t="str">
            <v>F</v>
          </cell>
          <cell r="N20280">
            <v>1</v>
          </cell>
        </row>
        <row r="20281">
          <cell r="G20281" t="str">
            <v>XP-000019</v>
          </cell>
        </row>
        <row r="20281">
          <cell r="I20281" t="str">
            <v>F</v>
          </cell>
          <cell r="J20281">
            <v>0</v>
          </cell>
          <cell r="K20281">
            <v>0</v>
          </cell>
          <cell r="L20281">
            <v>0</v>
          </cell>
          <cell r="M20281" t="str">
            <v>F</v>
          </cell>
          <cell r="N20281">
            <v>3</v>
          </cell>
        </row>
        <row r="20282">
          <cell r="G20282" t="str">
            <v>XP-000019</v>
          </cell>
        </row>
        <row r="20282">
          <cell r="I20282" t="str">
            <v>F</v>
          </cell>
          <cell r="J20282">
            <v>0</v>
          </cell>
          <cell r="K20282">
            <v>0</v>
          </cell>
          <cell r="L20282">
            <v>0</v>
          </cell>
          <cell r="M20282" t="str">
            <v>F</v>
          </cell>
          <cell r="N20282">
            <v>3</v>
          </cell>
        </row>
        <row r="20283">
          <cell r="I20283" t="str">
            <v>T</v>
          </cell>
          <cell r="J20283">
            <v>0</v>
          </cell>
          <cell r="K20283">
            <v>0</v>
          </cell>
          <cell r="L20283">
            <v>0</v>
          </cell>
          <cell r="M20283" t="str">
            <v>F</v>
          </cell>
          <cell r="N20283">
            <v>3</v>
          </cell>
        </row>
        <row r="20284">
          <cell r="I20284" t="str">
            <v>T</v>
          </cell>
          <cell r="J20284">
            <v>0</v>
          </cell>
          <cell r="K20284">
            <v>0</v>
          </cell>
          <cell r="L20284">
            <v>0</v>
          </cell>
          <cell r="M20284" t="str">
            <v>F</v>
          </cell>
          <cell r="N20284">
            <v>3</v>
          </cell>
        </row>
        <row r="20285">
          <cell r="I20285" t="str">
            <v>T</v>
          </cell>
          <cell r="J20285">
            <v>0</v>
          </cell>
          <cell r="K20285">
            <v>0</v>
          </cell>
          <cell r="L20285">
            <v>0</v>
          </cell>
          <cell r="M20285" t="str">
            <v>F</v>
          </cell>
          <cell r="N20285">
            <v>3</v>
          </cell>
        </row>
        <row r="20286">
          <cell r="G20286" t="str">
            <v>XP-000019</v>
          </cell>
        </row>
        <row r="20286">
          <cell r="I20286" t="str">
            <v>F</v>
          </cell>
          <cell r="J20286">
            <v>0</v>
          </cell>
          <cell r="K20286">
            <v>0</v>
          </cell>
          <cell r="L20286">
            <v>0</v>
          </cell>
          <cell r="M20286" t="str">
            <v>F</v>
          </cell>
          <cell r="N20286">
            <v>3</v>
          </cell>
        </row>
        <row r="20287">
          <cell r="I20287" t="str">
            <v>T</v>
          </cell>
          <cell r="J20287">
            <v>179245.28</v>
          </cell>
          <cell r="K20287">
            <v>190000</v>
          </cell>
          <cell r="L20287">
            <v>190000</v>
          </cell>
          <cell r="M20287" t="str">
            <v>T</v>
          </cell>
          <cell r="N20287">
            <v>1</v>
          </cell>
        </row>
        <row r="20288">
          <cell r="I20288" t="str">
            <v>T</v>
          </cell>
          <cell r="J20288">
            <v>8925</v>
          </cell>
          <cell r="K20288">
            <v>9460.5</v>
          </cell>
          <cell r="L20288">
            <v>9460.5</v>
          </cell>
          <cell r="M20288" t="str">
            <v>F</v>
          </cell>
          <cell r="N20288">
            <v>1</v>
          </cell>
        </row>
        <row r="20289">
          <cell r="G20289" t="str">
            <v>GR-001313</v>
          </cell>
        </row>
        <row r="20289">
          <cell r="I20289" t="str">
            <v>F</v>
          </cell>
          <cell r="J20289">
            <v>80</v>
          </cell>
          <cell r="K20289">
            <v>84.8</v>
          </cell>
          <cell r="L20289">
            <v>84.8</v>
          </cell>
          <cell r="M20289" t="str">
            <v>F</v>
          </cell>
          <cell r="N20289">
            <v>1</v>
          </cell>
        </row>
        <row r="20290">
          <cell r="I20290" t="str">
            <v>T</v>
          </cell>
          <cell r="J20290">
            <v>0</v>
          </cell>
          <cell r="K20290">
            <v>0</v>
          </cell>
          <cell r="L20290">
            <v>0</v>
          </cell>
          <cell r="M20290" t="str">
            <v>F</v>
          </cell>
          <cell r="N20290">
            <v>3</v>
          </cell>
        </row>
        <row r="20291">
          <cell r="I20291" t="str">
            <v>T</v>
          </cell>
          <cell r="J20291">
            <v>0</v>
          </cell>
          <cell r="K20291">
            <v>0</v>
          </cell>
          <cell r="L20291">
            <v>0</v>
          </cell>
          <cell r="M20291" t="str">
            <v>F</v>
          </cell>
          <cell r="N20291">
            <v>3</v>
          </cell>
        </row>
        <row r="20292">
          <cell r="F20292" t="str">
            <v>7185690</v>
          </cell>
          <cell r="G20292" t="str">
            <v>GR-001265</v>
          </cell>
        </row>
        <row r="20292">
          <cell r="I20292" t="str">
            <v>F</v>
          </cell>
          <cell r="J20292">
            <v>19020</v>
          </cell>
          <cell r="K20292">
            <v>20161.2</v>
          </cell>
          <cell r="L20292">
            <v>20161.2</v>
          </cell>
          <cell r="M20292" t="str">
            <v>F</v>
          </cell>
          <cell r="N20292">
            <v>1</v>
          </cell>
        </row>
        <row r="20293">
          <cell r="G20293" t="str">
            <v>XP-000019</v>
          </cell>
        </row>
        <row r="20293">
          <cell r="I20293" t="str">
            <v>F</v>
          </cell>
          <cell r="J20293">
            <v>0</v>
          </cell>
          <cell r="K20293">
            <v>0</v>
          </cell>
          <cell r="L20293">
            <v>0</v>
          </cell>
          <cell r="M20293" t="str">
            <v>F</v>
          </cell>
          <cell r="N20293">
            <v>3</v>
          </cell>
        </row>
        <row r="20294">
          <cell r="F20294" t="str">
            <v>SPECIAL MADE FOR PSM CUSTOMER 126697073</v>
          </cell>
        </row>
        <row r="20294">
          <cell r="I20294" t="str">
            <v>T</v>
          </cell>
          <cell r="J20294">
            <v>0</v>
          </cell>
          <cell r="K20294">
            <v>0</v>
          </cell>
          <cell r="L20294">
            <v>0</v>
          </cell>
          <cell r="M20294" t="str">
            <v>F</v>
          </cell>
          <cell r="N20294">
            <v>3</v>
          </cell>
        </row>
        <row r="20295">
          <cell r="I20295" t="str">
            <v>T</v>
          </cell>
          <cell r="J20295">
            <v>0</v>
          </cell>
          <cell r="K20295">
            <v>0</v>
          </cell>
          <cell r="L20295">
            <v>0</v>
          </cell>
          <cell r="M20295" t="str">
            <v>F</v>
          </cell>
          <cell r="N20295">
            <v>3</v>
          </cell>
        </row>
        <row r="20296">
          <cell r="F20296" t="str">
            <v>STELLAR06102015 BEYONDBATH SAMANTHA</v>
          </cell>
        </row>
        <row r="20296">
          <cell r="I20296" t="str">
            <v>T</v>
          </cell>
          <cell r="J20296">
            <v>0</v>
          </cell>
          <cell r="K20296">
            <v>0</v>
          </cell>
          <cell r="L20296">
            <v>0</v>
          </cell>
          <cell r="M20296" t="str">
            <v>F</v>
          </cell>
          <cell r="N20296">
            <v>3</v>
          </cell>
        </row>
        <row r="20297">
          <cell r="F20297" t="str">
            <v>STELLAR06102015 BEYONDBATH SAMANTHA</v>
          </cell>
        </row>
        <row r="20297">
          <cell r="I20297" t="str">
            <v>T</v>
          </cell>
          <cell r="J20297">
            <v>0</v>
          </cell>
          <cell r="K20297">
            <v>0</v>
          </cell>
          <cell r="L20297">
            <v>0</v>
          </cell>
          <cell r="M20297" t="str">
            <v>F</v>
          </cell>
          <cell r="N20297">
            <v>3</v>
          </cell>
        </row>
        <row r="20298">
          <cell r="F20298" t="str">
            <v>STELLAR06102015 BEYONDBATH SAMANTHA</v>
          </cell>
        </row>
        <row r="20298">
          <cell r="I20298" t="str">
            <v>T</v>
          </cell>
          <cell r="J20298">
            <v>0</v>
          </cell>
          <cell r="K20298">
            <v>0</v>
          </cell>
          <cell r="L20298">
            <v>0</v>
          </cell>
          <cell r="M20298" t="str">
            <v>F</v>
          </cell>
          <cell r="N20298">
            <v>3</v>
          </cell>
        </row>
        <row r="20299">
          <cell r="F20299" t="str">
            <v>STELLAR06102015 BEYONDBATH SAMANTHA</v>
          </cell>
        </row>
        <row r="20299">
          <cell r="I20299" t="str">
            <v>T</v>
          </cell>
          <cell r="J20299">
            <v>0</v>
          </cell>
          <cell r="K20299">
            <v>0</v>
          </cell>
          <cell r="L20299">
            <v>0</v>
          </cell>
          <cell r="M20299" t="str">
            <v>F</v>
          </cell>
          <cell r="N20299">
            <v>3</v>
          </cell>
        </row>
        <row r="20300">
          <cell r="F20300" t="str">
            <v>STELLAR06102015 BEYONDBATH SAMANTHA</v>
          </cell>
        </row>
        <row r="20300">
          <cell r="I20300" t="str">
            <v>T</v>
          </cell>
          <cell r="J20300">
            <v>0</v>
          </cell>
          <cell r="K20300">
            <v>0</v>
          </cell>
          <cell r="L20300">
            <v>0</v>
          </cell>
          <cell r="M20300" t="str">
            <v>F</v>
          </cell>
          <cell r="N20300">
            <v>3</v>
          </cell>
        </row>
        <row r="20301">
          <cell r="F20301" t="str">
            <v>STELLAR06102015 BEYONDBATH SAMANTHA</v>
          </cell>
        </row>
        <row r="20301">
          <cell r="I20301" t="str">
            <v>T</v>
          </cell>
          <cell r="J20301">
            <v>0</v>
          </cell>
          <cell r="K20301">
            <v>0</v>
          </cell>
          <cell r="L20301">
            <v>0</v>
          </cell>
          <cell r="M20301" t="str">
            <v>F</v>
          </cell>
          <cell r="N20301">
            <v>3</v>
          </cell>
        </row>
        <row r="20302">
          <cell r="I20302" t="str">
            <v>T</v>
          </cell>
          <cell r="J20302">
            <v>0</v>
          </cell>
          <cell r="K20302">
            <v>0</v>
          </cell>
          <cell r="L20302">
            <v>0</v>
          </cell>
          <cell r="M20302" t="str">
            <v>F</v>
          </cell>
          <cell r="N20302">
            <v>3</v>
          </cell>
        </row>
        <row r="20303">
          <cell r="I20303" t="str">
            <v>T</v>
          </cell>
          <cell r="J20303">
            <v>0</v>
          </cell>
          <cell r="K20303">
            <v>0</v>
          </cell>
          <cell r="L20303">
            <v>0</v>
          </cell>
          <cell r="M20303" t="str">
            <v>F</v>
          </cell>
          <cell r="N20303">
            <v>3</v>
          </cell>
        </row>
        <row r="20304">
          <cell r="I20304" t="str">
            <v>T</v>
          </cell>
          <cell r="J20304">
            <v>0</v>
          </cell>
          <cell r="K20304">
            <v>0</v>
          </cell>
          <cell r="L20304">
            <v>0</v>
          </cell>
          <cell r="M20304" t="str">
            <v>F</v>
          </cell>
          <cell r="N20304">
            <v>3</v>
          </cell>
        </row>
        <row r="20305">
          <cell r="I20305" t="str">
            <v>T</v>
          </cell>
          <cell r="J20305">
            <v>0</v>
          </cell>
          <cell r="K20305">
            <v>0</v>
          </cell>
          <cell r="L20305">
            <v>0</v>
          </cell>
          <cell r="M20305" t="str">
            <v>F</v>
          </cell>
          <cell r="N20305">
            <v>3</v>
          </cell>
        </row>
        <row r="20306">
          <cell r="I20306" t="str">
            <v>T</v>
          </cell>
          <cell r="J20306">
            <v>0</v>
          </cell>
          <cell r="K20306">
            <v>0</v>
          </cell>
          <cell r="L20306">
            <v>0</v>
          </cell>
          <cell r="M20306" t="str">
            <v>F</v>
          </cell>
          <cell r="N20306">
            <v>3</v>
          </cell>
        </row>
        <row r="20307">
          <cell r="I20307" t="str">
            <v>T</v>
          </cell>
          <cell r="J20307">
            <v>0</v>
          </cell>
          <cell r="K20307">
            <v>0</v>
          </cell>
          <cell r="L20307">
            <v>0</v>
          </cell>
          <cell r="M20307" t="str">
            <v>F</v>
          </cell>
          <cell r="N20307">
            <v>3</v>
          </cell>
        </row>
        <row r="20308">
          <cell r="I20308" t="str">
            <v>T</v>
          </cell>
          <cell r="J20308">
            <v>0</v>
          </cell>
          <cell r="K20308">
            <v>0</v>
          </cell>
          <cell r="L20308">
            <v>0</v>
          </cell>
          <cell r="M20308" t="str">
            <v>F</v>
          </cell>
          <cell r="N20308">
            <v>3</v>
          </cell>
        </row>
        <row r="20309">
          <cell r="I20309" t="str">
            <v>T</v>
          </cell>
          <cell r="J20309">
            <v>0</v>
          </cell>
          <cell r="K20309">
            <v>0</v>
          </cell>
          <cell r="L20309">
            <v>0</v>
          </cell>
          <cell r="M20309" t="str">
            <v>F</v>
          </cell>
          <cell r="N20309">
            <v>3</v>
          </cell>
        </row>
        <row r="20310">
          <cell r="I20310" t="str">
            <v>T</v>
          </cell>
          <cell r="J20310">
            <v>0</v>
          </cell>
          <cell r="K20310">
            <v>0</v>
          </cell>
          <cell r="L20310">
            <v>0</v>
          </cell>
          <cell r="M20310" t="str">
            <v>F</v>
          </cell>
          <cell r="N20310">
            <v>3</v>
          </cell>
        </row>
        <row r="20311">
          <cell r="I20311" t="str">
            <v>T</v>
          </cell>
          <cell r="J20311">
            <v>0</v>
          </cell>
          <cell r="K20311">
            <v>0</v>
          </cell>
          <cell r="L20311">
            <v>0</v>
          </cell>
          <cell r="M20311" t="str">
            <v>F</v>
          </cell>
          <cell r="N20311">
            <v>3</v>
          </cell>
        </row>
        <row r="20312">
          <cell r="G20312" t="str">
            <v>XP-000019</v>
          </cell>
        </row>
        <row r="20312">
          <cell r="I20312" t="str">
            <v>F</v>
          </cell>
          <cell r="J20312">
            <v>0</v>
          </cell>
          <cell r="K20312">
            <v>0</v>
          </cell>
          <cell r="L20312">
            <v>0</v>
          </cell>
          <cell r="M20312" t="str">
            <v>F</v>
          </cell>
          <cell r="N20312">
            <v>3</v>
          </cell>
        </row>
        <row r="20313">
          <cell r="I20313" t="str">
            <v>T</v>
          </cell>
          <cell r="J20313">
            <v>0</v>
          </cell>
          <cell r="K20313">
            <v>0</v>
          </cell>
          <cell r="L20313">
            <v>0</v>
          </cell>
          <cell r="M20313" t="str">
            <v>F</v>
          </cell>
          <cell r="N20313">
            <v>3</v>
          </cell>
        </row>
        <row r="20314">
          <cell r="I20314" t="str">
            <v>T</v>
          </cell>
          <cell r="J20314">
            <v>0</v>
          </cell>
          <cell r="K20314">
            <v>0</v>
          </cell>
          <cell r="L20314">
            <v>0</v>
          </cell>
          <cell r="M20314" t="str">
            <v>F</v>
          </cell>
          <cell r="N20314">
            <v>3</v>
          </cell>
        </row>
        <row r="20315">
          <cell r="I20315" t="str">
            <v>T</v>
          </cell>
          <cell r="J20315">
            <v>0</v>
          </cell>
          <cell r="K20315">
            <v>0</v>
          </cell>
          <cell r="L20315">
            <v>0</v>
          </cell>
          <cell r="M20315" t="str">
            <v>F</v>
          </cell>
          <cell r="N20315">
            <v>3</v>
          </cell>
        </row>
        <row r="20316">
          <cell r="F20316" t="str">
            <v>MILLO NEW SERIES 5</v>
          </cell>
        </row>
        <row r="20316">
          <cell r="I20316" t="str">
            <v>T</v>
          </cell>
          <cell r="J20316">
            <v>0</v>
          </cell>
          <cell r="K20316">
            <v>0</v>
          </cell>
          <cell r="L20316">
            <v>0</v>
          </cell>
          <cell r="M20316" t="str">
            <v>F</v>
          </cell>
          <cell r="N20316">
            <v>3</v>
          </cell>
        </row>
        <row r="20317">
          <cell r="I20317" t="str">
            <v>T</v>
          </cell>
          <cell r="J20317">
            <v>0</v>
          </cell>
          <cell r="K20317">
            <v>0</v>
          </cell>
          <cell r="L20317">
            <v>0</v>
          </cell>
          <cell r="M20317" t="str">
            <v>F</v>
          </cell>
          <cell r="N20317">
            <v>3</v>
          </cell>
        </row>
        <row r="20318">
          <cell r="I20318" t="str">
            <v>T</v>
          </cell>
          <cell r="J20318">
            <v>0</v>
          </cell>
          <cell r="K20318">
            <v>0</v>
          </cell>
          <cell r="L20318">
            <v>0</v>
          </cell>
          <cell r="M20318" t="str">
            <v>F</v>
          </cell>
          <cell r="N20318">
            <v>3</v>
          </cell>
        </row>
        <row r="20319">
          <cell r="G20319" t="str">
            <v>XP-000019</v>
          </cell>
        </row>
        <row r="20319">
          <cell r="I20319" t="str">
            <v>F</v>
          </cell>
          <cell r="J20319">
            <v>0</v>
          </cell>
          <cell r="K20319">
            <v>0</v>
          </cell>
          <cell r="L20319">
            <v>0</v>
          </cell>
          <cell r="M20319" t="str">
            <v>F</v>
          </cell>
          <cell r="N20319">
            <v>3</v>
          </cell>
        </row>
        <row r="20320">
          <cell r="I20320" t="str">
            <v>T</v>
          </cell>
          <cell r="J20320">
            <v>0</v>
          </cell>
          <cell r="K20320">
            <v>0</v>
          </cell>
          <cell r="L20320">
            <v>0</v>
          </cell>
          <cell r="M20320" t="str">
            <v>F</v>
          </cell>
          <cell r="N20320">
            <v>3</v>
          </cell>
        </row>
        <row r="20321">
          <cell r="I20321" t="str">
            <v>T</v>
          </cell>
          <cell r="J20321">
            <v>0</v>
          </cell>
          <cell r="K20321">
            <v>0</v>
          </cell>
          <cell r="L20321">
            <v>0</v>
          </cell>
          <cell r="M20321" t="str">
            <v>F</v>
          </cell>
          <cell r="N20321">
            <v>3</v>
          </cell>
        </row>
        <row r="20322">
          <cell r="I20322" t="str">
            <v>T</v>
          </cell>
          <cell r="J20322">
            <v>0</v>
          </cell>
          <cell r="K20322">
            <v>0</v>
          </cell>
          <cell r="L20322">
            <v>0</v>
          </cell>
          <cell r="M20322" t="str">
            <v>F</v>
          </cell>
          <cell r="N20322">
            <v>3</v>
          </cell>
        </row>
        <row r="20323">
          <cell r="I20323" t="str">
            <v>T</v>
          </cell>
          <cell r="J20323">
            <v>0</v>
          </cell>
          <cell r="K20323">
            <v>0</v>
          </cell>
          <cell r="L20323">
            <v>0</v>
          </cell>
          <cell r="M20323" t="str">
            <v>F</v>
          </cell>
          <cell r="N20323">
            <v>3</v>
          </cell>
        </row>
        <row r="20324">
          <cell r="F20324" t="str">
            <v>9732160</v>
          </cell>
          <cell r="G20324" t="str">
            <v>GR-001258</v>
          </cell>
        </row>
        <row r="20324">
          <cell r="I20324" t="str">
            <v>F</v>
          </cell>
          <cell r="J20324">
            <v>10242</v>
          </cell>
          <cell r="K20324">
            <v>10856.52</v>
          </cell>
          <cell r="L20324">
            <v>10856.52</v>
          </cell>
          <cell r="M20324" t="str">
            <v>F</v>
          </cell>
          <cell r="N20324">
            <v>1</v>
          </cell>
        </row>
        <row r="20325">
          <cell r="F20325" t="str">
            <v>9732160</v>
          </cell>
          <cell r="G20325" t="str">
            <v>GR-001257</v>
          </cell>
        </row>
        <row r="20325">
          <cell r="I20325" t="str">
            <v>F</v>
          </cell>
          <cell r="J20325">
            <v>1854.34</v>
          </cell>
          <cell r="K20325">
            <v>1965.6</v>
          </cell>
          <cell r="L20325">
            <v>1965.6</v>
          </cell>
          <cell r="M20325" t="str">
            <v>F</v>
          </cell>
          <cell r="N20325">
            <v>1</v>
          </cell>
        </row>
        <row r="20326">
          <cell r="F20326" t="str">
            <v>ADVANCE PAYMENT</v>
          </cell>
          <cell r="G20326" t="str">
            <v>XP-000015</v>
          </cell>
        </row>
        <row r="20326">
          <cell r="I20326" t="str">
            <v>F</v>
          </cell>
          <cell r="J20326">
            <v>7547.54</v>
          </cell>
          <cell r="K20326">
            <v>8000.39</v>
          </cell>
          <cell r="L20326">
            <v>8000.39</v>
          </cell>
          <cell r="M20326" t="str">
            <v>F</v>
          </cell>
          <cell r="N20326">
            <v>1</v>
          </cell>
        </row>
        <row r="20327">
          <cell r="I20327" t="str">
            <v>T</v>
          </cell>
          <cell r="J20327">
            <v>0</v>
          </cell>
          <cell r="K20327">
            <v>0</v>
          </cell>
          <cell r="L20327">
            <v>0</v>
          </cell>
          <cell r="M20327" t="str">
            <v>F</v>
          </cell>
          <cell r="N20327">
            <v>3</v>
          </cell>
        </row>
        <row r="20328">
          <cell r="I20328" t="str">
            <v>T</v>
          </cell>
          <cell r="J20328">
            <v>0</v>
          </cell>
          <cell r="K20328">
            <v>0</v>
          </cell>
          <cell r="L20328">
            <v>0</v>
          </cell>
          <cell r="M20328" t="str">
            <v>F</v>
          </cell>
          <cell r="N20328">
            <v>3</v>
          </cell>
        </row>
        <row r="20329">
          <cell r="I20329" t="str">
            <v>T</v>
          </cell>
          <cell r="J20329">
            <v>0</v>
          </cell>
          <cell r="K20329">
            <v>0</v>
          </cell>
          <cell r="L20329">
            <v>0</v>
          </cell>
          <cell r="M20329" t="str">
            <v>F</v>
          </cell>
          <cell r="N20329">
            <v>3</v>
          </cell>
        </row>
        <row r="20330">
          <cell r="G20330" t="str">
            <v>XP-000023</v>
          </cell>
        </row>
        <row r="20330">
          <cell r="I20330" t="str">
            <v>F</v>
          </cell>
          <cell r="J20330">
            <v>0</v>
          </cell>
          <cell r="K20330">
            <v>0</v>
          </cell>
          <cell r="L20330">
            <v>0</v>
          </cell>
          <cell r="M20330" t="str">
            <v>F</v>
          </cell>
          <cell r="N20330">
            <v>3</v>
          </cell>
        </row>
        <row r="20331">
          <cell r="I20331" t="str">
            <v>T</v>
          </cell>
          <cell r="J20331">
            <v>0</v>
          </cell>
          <cell r="K20331">
            <v>0</v>
          </cell>
          <cell r="L20331">
            <v>0</v>
          </cell>
          <cell r="M20331" t="str">
            <v>F</v>
          </cell>
          <cell r="N20331">
            <v>3</v>
          </cell>
        </row>
        <row r="20332">
          <cell r="I20332" t="str">
            <v>T</v>
          </cell>
          <cell r="J20332">
            <v>0</v>
          </cell>
          <cell r="K20332">
            <v>0</v>
          </cell>
          <cell r="L20332">
            <v>0</v>
          </cell>
          <cell r="M20332" t="str">
            <v>F</v>
          </cell>
          <cell r="N20332">
            <v>3</v>
          </cell>
        </row>
        <row r="20333">
          <cell r="I20333" t="str">
            <v>T</v>
          </cell>
          <cell r="J20333">
            <v>0</v>
          </cell>
          <cell r="K20333">
            <v>0</v>
          </cell>
          <cell r="L20333">
            <v>0</v>
          </cell>
          <cell r="M20333" t="str">
            <v>F</v>
          </cell>
          <cell r="N20333">
            <v>3</v>
          </cell>
        </row>
        <row r="20334">
          <cell r="I20334" t="str">
            <v>T</v>
          </cell>
          <cell r="J20334">
            <v>0</v>
          </cell>
          <cell r="K20334">
            <v>0</v>
          </cell>
          <cell r="L20334">
            <v>0</v>
          </cell>
          <cell r="M20334" t="str">
            <v>F</v>
          </cell>
          <cell r="N20334">
            <v>3</v>
          </cell>
        </row>
        <row r="20335">
          <cell r="I20335" t="str">
            <v>T</v>
          </cell>
          <cell r="J20335">
            <v>0</v>
          </cell>
          <cell r="K20335">
            <v>0</v>
          </cell>
          <cell r="L20335">
            <v>0</v>
          </cell>
          <cell r="M20335" t="str">
            <v>F</v>
          </cell>
          <cell r="N20335">
            <v>3</v>
          </cell>
        </row>
        <row r="20336">
          <cell r="G20336" t="str">
            <v>GR-001629</v>
          </cell>
        </row>
        <row r="20336">
          <cell r="I20336" t="str">
            <v>F</v>
          </cell>
          <cell r="J20336">
            <v>4657.5</v>
          </cell>
          <cell r="K20336">
            <v>4657.5</v>
          </cell>
          <cell r="L20336">
            <v>13972.5</v>
          </cell>
          <cell r="M20336" t="str">
            <v>F</v>
          </cell>
          <cell r="N20336">
            <v>3</v>
          </cell>
        </row>
        <row r="20337">
          <cell r="F20337" t="str">
            <v>MBS</v>
          </cell>
        </row>
        <row r="20337">
          <cell r="I20337" t="str">
            <v>T</v>
          </cell>
          <cell r="J20337">
            <v>0</v>
          </cell>
          <cell r="K20337">
            <v>0</v>
          </cell>
          <cell r="L20337">
            <v>0</v>
          </cell>
          <cell r="M20337" t="str">
            <v>F</v>
          </cell>
          <cell r="N20337">
            <v>3</v>
          </cell>
        </row>
        <row r="20338">
          <cell r="I20338" t="str">
            <v>T</v>
          </cell>
          <cell r="J20338">
            <v>0</v>
          </cell>
          <cell r="K20338">
            <v>0</v>
          </cell>
          <cell r="L20338">
            <v>0</v>
          </cell>
          <cell r="M20338" t="str">
            <v>F</v>
          </cell>
          <cell r="N20338">
            <v>3</v>
          </cell>
        </row>
        <row r="20339">
          <cell r="F20339" t="str">
            <v>9732160</v>
          </cell>
          <cell r="G20339" t="str">
            <v>GR-001256</v>
          </cell>
        </row>
        <row r="20339">
          <cell r="I20339" t="str">
            <v>F</v>
          </cell>
          <cell r="J20339">
            <v>117040.98</v>
          </cell>
          <cell r="K20339">
            <v>124063.44</v>
          </cell>
          <cell r="L20339">
            <v>124063.44</v>
          </cell>
          <cell r="M20339" t="str">
            <v>F</v>
          </cell>
          <cell r="N20339">
            <v>1</v>
          </cell>
        </row>
        <row r="20340">
          <cell r="F20340" t="str">
            <v>9732160</v>
          </cell>
          <cell r="G20340" t="str">
            <v>GR-001255</v>
          </cell>
        </row>
        <row r="20340">
          <cell r="I20340" t="str">
            <v>F</v>
          </cell>
          <cell r="J20340">
            <v>59716.8</v>
          </cell>
          <cell r="K20340">
            <v>63299.81</v>
          </cell>
          <cell r="L20340">
            <v>63299.81</v>
          </cell>
          <cell r="M20340" t="str">
            <v>F</v>
          </cell>
          <cell r="N20340">
            <v>1</v>
          </cell>
        </row>
        <row r="20341">
          <cell r="F20341" t="str">
            <v>9732160</v>
          </cell>
          <cell r="G20341" t="str">
            <v>GR-001253</v>
          </cell>
        </row>
        <row r="20341">
          <cell r="I20341" t="str">
            <v>F</v>
          </cell>
          <cell r="J20341">
            <v>3880.06</v>
          </cell>
          <cell r="K20341">
            <v>4112.86</v>
          </cell>
          <cell r="L20341">
            <v>4112.86</v>
          </cell>
          <cell r="M20341" t="str">
            <v>F</v>
          </cell>
          <cell r="N20341">
            <v>1</v>
          </cell>
        </row>
        <row r="20342">
          <cell r="F20342" t="str">
            <v>9732160</v>
          </cell>
          <cell r="G20342" t="str">
            <v>GR-001254</v>
          </cell>
        </row>
        <row r="20342">
          <cell r="I20342" t="str">
            <v>F</v>
          </cell>
          <cell r="J20342">
            <v>61.4</v>
          </cell>
          <cell r="K20342">
            <v>65.08</v>
          </cell>
          <cell r="L20342">
            <v>65.08</v>
          </cell>
          <cell r="M20342" t="str">
            <v>F</v>
          </cell>
          <cell r="N20342">
            <v>1</v>
          </cell>
        </row>
        <row r="20343">
          <cell r="F20343" t="str">
            <v>9732160</v>
          </cell>
          <cell r="G20343" t="str">
            <v>GR-001252</v>
          </cell>
        </row>
        <row r="20343">
          <cell r="I20343" t="str">
            <v>F</v>
          </cell>
          <cell r="J20343">
            <v>12127.25</v>
          </cell>
          <cell r="K20343">
            <v>12854.89</v>
          </cell>
          <cell r="L20343">
            <v>12854.89</v>
          </cell>
          <cell r="M20343" t="str">
            <v>F</v>
          </cell>
          <cell r="N20343">
            <v>1</v>
          </cell>
        </row>
        <row r="20344">
          <cell r="F20344" t="str">
            <v>9732160</v>
          </cell>
          <cell r="G20344" t="str">
            <v>GR-001251</v>
          </cell>
        </row>
        <row r="20344">
          <cell r="I20344" t="str">
            <v>F</v>
          </cell>
          <cell r="J20344">
            <v>45151.1</v>
          </cell>
          <cell r="K20344">
            <v>47860.17</v>
          </cell>
          <cell r="L20344">
            <v>47860.17</v>
          </cell>
          <cell r="M20344" t="str">
            <v>F</v>
          </cell>
          <cell r="N20344">
            <v>1</v>
          </cell>
        </row>
        <row r="20345">
          <cell r="F20345" t="str">
            <v>9732160</v>
          </cell>
          <cell r="G20345" t="str">
            <v>GR-001250</v>
          </cell>
        </row>
        <row r="20345">
          <cell r="I20345" t="str">
            <v>F</v>
          </cell>
          <cell r="J20345">
            <v>13801.81</v>
          </cell>
          <cell r="K20345">
            <v>14629.92</v>
          </cell>
          <cell r="L20345">
            <v>14629.92</v>
          </cell>
          <cell r="M20345" t="str">
            <v>F</v>
          </cell>
          <cell r="N20345">
            <v>1</v>
          </cell>
        </row>
        <row r="20346">
          <cell r="F20346" t="str">
            <v>9732160</v>
          </cell>
          <cell r="G20346" t="str">
            <v>GR-001249</v>
          </cell>
        </row>
        <row r="20346">
          <cell r="I20346" t="str">
            <v>F</v>
          </cell>
          <cell r="J20346">
            <v>13195.69</v>
          </cell>
          <cell r="K20346">
            <v>13987.43</v>
          </cell>
          <cell r="L20346">
            <v>13987.43</v>
          </cell>
          <cell r="M20346" t="str">
            <v>F</v>
          </cell>
          <cell r="N20346">
            <v>1</v>
          </cell>
        </row>
        <row r="20347">
          <cell r="F20347" t="str">
            <v>FOR MR LUM</v>
          </cell>
        </row>
        <row r="20347">
          <cell r="I20347" t="str">
            <v>T</v>
          </cell>
          <cell r="J20347">
            <v>0</v>
          </cell>
          <cell r="K20347">
            <v>0</v>
          </cell>
          <cell r="L20347">
            <v>0</v>
          </cell>
          <cell r="M20347" t="str">
            <v>F</v>
          </cell>
          <cell r="N20347">
            <v>3</v>
          </cell>
        </row>
        <row r="20348">
          <cell r="I20348" t="str">
            <v>T</v>
          </cell>
          <cell r="J20348">
            <v>0</v>
          </cell>
          <cell r="K20348">
            <v>0</v>
          </cell>
          <cell r="L20348">
            <v>0</v>
          </cell>
          <cell r="M20348" t="str">
            <v>F</v>
          </cell>
          <cell r="N20348">
            <v>3</v>
          </cell>
        </row>
        <row r="20349">
          <cell r="I20349" t="str">
            <v>T</v>
          </cell>
          <cell r="J20349">
            <v>0</v>
          </cell>
          <cell r="K20349">
            <v>0</v>
          </cell>
          <cell r="L20349">
            <v>0</v>
          </cell>
          <cell r="M20349" t="str">
            <v>F</v>
          </cell>
          <cell r="N20349">
            <v>3</v>
          </cell>
        </row>
        <row r="20350">
          <cell r="G20350" t="str">
            <v>GR-001284</v>
          </cell>
        </row>
        <row r="20350">
          <cell r="I20350" t="str">
            <v>F</v>
          </cell>
          <cell r="J20350">
            <v>5082</v>
          </cell>
          <cell r="K20350">
            <v>5386.92</v>
          </cell>
          <cell r="L20350">
            <v>5386.92</v>
          </cell>
          <cell r="M20350" t="str">
            <v>F</v>
          </cell>
          <cell r="N20350">
            <v>1</v>
          </cell>
        </row>
        <row r="20351">
          <cell r="G20351" t="str">
            <v>GR-001288, GR-001261</v>
          </cell>
        </row>
        <row r="20351">
          <cell r="I20351" t="str">
            <v>F</v>
          </cell>
          <cell r="J20351">
            <v>757.7</v>
          </cell>
          <cell r="K20351">
            <v>803.16</v>
          </cell>
          <cell r="L20351">
            <v>803.16</v>
          </cell>
          <cell r="M20351" t="str">
            <v>F</v>
          </cell>
          <cell r="N20351">
            <v>1</v>
          </cell>
        </row>
        <row r="20352">
          <cell r="G20352" t="str">
            <v>GR-001263, GR-001289</v>
          </cell>
        </row>
        <row r="20352">
          <cell r="I20352" t="str">
            <v>F</v>
          </cell>
          <cell r="J20352">
            <v>239.6</v>
          </cell>
          <cell r="K20352">
            <v>253.98</v>
          </cell>
          <cell r="L20352">
            <v>253.98</v>
          </cell>
          <cell r="M20352" t="str">
            <v>F</v>
          </cell>
          <cell r="N20352">
            <v>1</v>
          </cell>
        </row>
        <row r="20353">
          <cell r="G20353" t="str">
            <v>GR-001264</v>
          </cell>
        </row>
        <row r="20353">
          <cell r="I20353" t="str">
            <v>F</v>
          </cell>
          <cell r="J20353">
            <v>3.19</v>
          </cell>
          <cell r="K20353">
            <v>3.38</v>
          </cell>
          <cell r="L20353">
            <v>3.38</v>
          </cell>
          <cell r="M20353" t="str">
            <v>F</v>
          </cell>
          <cell r="N20353">
            <v>1</v>
          </cell>
        </row>
        <row r="20354">
          <cell r="I20354" t="str">
            <v>T</v>
          </cell>
          <cell r="J20354">
            <v>0</v>
          </cell>
          <cell r="K20354">
            <v>0</v>
          </cell>
          <cell r="L20354">
            <v>0</v>
          </cell>
          <cell r="M20354" t="str">
            <v>F</v>
          </cell>
          <cell r="N20354">
            <v>3</v>
          </cell>
        </row>
        <row r="20355">
          <cell r="I20355" t="str">
            <v>T</v>
          </cell>
          <cell r="J20355">
            <v>0</v>
          </cell>
          <cell r="K20355">
            <v>0</v>
          </cell>
          <cell r="L20355">
            <v>0</v>
          </cell>
          <cell r="M20355" t="str">
            <v>F</v>
          </cell>
          <cell r="N20355">
            <v>3</v>
          </cell>
        </row>
        <row r="20356">
          <cell r="I20356" t="str">
            <v>T</v>
          </cell>
          <cell r="J20356">
            <v>0</v>
          </cell>
          <cell r="K20356">
            <v>0</v>
          </cell>
          <cell r="L20356">
            <v>0</v>
          </cell>
          <cell r="M20356" t="str">
            <v>F</v>
          </cell>
          <cell r="N20356">
            <v>3</v>
          </cell>
        </row>
        <row r="20357">
          <cell r="I20357" t="str">
            <v>T</v>
          </cell>
          <cell r="J20357">
            <v>0</v>
          </cell>
          <cell r="K20357">
            <v>0</v>
          </cell>
          <cell r="L20357">
            <v>0</v>
          </cell>
          <cell r="M20357" t="str">
            <v>F</v>
          </cell>
          <cell r="N20357">
            <v>3</v>
          </cell>
        </row>
        <row r="20358">
          <cell r="I20358" t="str">
            <v>T</v>
          </cell>
          <cell r="J20358">
            <v>0</v>
          </cell>
          <cell r="K20358">
            <v>0</v>
          </cell>
          <cell r="L20358">
            <v>0</v>
          </cell>
          <cell r="M20358" t="str">
            <v>F</v>
          </cell>
          <cell r="N20358">
            <v>3</v>
          </cell>
        </row>
        <row r="20359">
          <cell r="I20359" t="str">
            <v>T</v>
          </cell>
          <cell r="J20359">
            <v>0</v>
          </cell>
          <cell r="K20359">
            <v>0</v>
          </cell>
          <cell r="L20359">
            <v>0</v>
          </cell>
          <cell r="M20359" t="str">
            <v>F</v>
          </cell>
          <cell r="N20359">
            <v>3</v>
          </cell>
        </row>
        <row r="20360">
          <cell r="G20360" t="str">
            <v>GR-001625, XP-000019</v>
          </cell>
        </row>
        <row r="20360">
          <cell r="I20360" t="str">
            <v>F</v>
          </cell>
          <cell r="J20360">
            <v>47.04</v>
          </cell>
          <cell r="K20360">
            <v>47.04</v>
          </cell>
          <cell r="L20360">
            <v>141.12</v>
          </cell>
          <cell r="M20360" t="str">
            <v>F</v>
          </cell>
          <cell r="N20360">
            <v>3</v>
          </cell>
        </row>
        <row r="20361">
          <cell r="G20361" t="str">
            <v>GR-001262</v>
          </cell>
        </row>
        <row r="20361">
          <cell r="I20361" t="str">
            <v>F</v>
          </cell>
          <cell r="J20361">
            <v>18.02</v>
          </cell>
          <cell r="K20361">
            <v>19.1</v>
          </cell>
          <cell r="L20361">
            <v>19.1</v>
          </cell>
          <cell r="M20361" t="str">
            <v>F</v>
          </cell>
          <cell r="N20361">
            <v>1</v>
          </cell>
        </row>
        <row r="20362">
          <cell r="F20362" t="str">
            <v>5695470</v>
          </cell>
          <cell r="G20362" t="str">
            <v>GR-001241</v>
          </cell>
        </row>
        <row r="20362">
          <cell r="I20362" t="str">
            <v>F</v>
          </cell>
          <cell r="J20362">
            <v>8254.88</v>
          </cell>
          <cell r="K20362">
            <v>8750.17</v>
          </cell>
          <cell r="L20362">
            <v>8750.17</v>
          </cell>
          <cell r="M20362" t="str">
            <v>F</v>
          </cell>
          <cell r="N20362">
            <v>1</v>
          </cell>
        </row>
        <row r="20363">
          <cell r="I20363" t="str">
            <v>T</v>
          </cell>
          <cell r="J20363">
            <v>0</v>
          </cell>
          <cell r="K20363">
            <v>0</v>
          </cell>
          <cell r="L20363">
            <v>0</v>
          </cell>
          <cell r="M20363" t="str">
            <v>F</v>
          </cell>
          <cell r="N20363">
            <v>3</v>
          </cell>
        </row>
        <row r="20364">
          <cell r="I20364" t="str">
            <v>T</v>
          </cell>
          <cell r="J20364">
            <v>0</v>
          </cell>
          <cell r="K20364">
            <v>0</v>
          </cell>
          <cell r="L20364">
            <v>0</v>
          </cell>
          <cell r="M20364" t="str">
            <v>F</v>
          </cell>
          <cell r="N20364">
            <v>3</v>
          </cell>
        </row>
        <row r="20365">
          <cell r="G20365" t="str">
            <v>XP-000023</v>
          </cell>
        </row>
        <row r="20365">
          <cell r="I20365" t="str">
            <v>F</v>
          </cell>
          <cell r="J20365">
            <v>0</v>
          </cell>
          <cell r="K20365">
            <v>0</v>
          </cell>
          <cell r="L20365">
            <v>0</v>
          </cell>
          <cell r="M20365" t="str">
            <v>F</v>
          </cell>
          <cell r="N20365">
            <v>3</v>
          </cell>
        </row>
        <row r="20366">
          <cell r="I20366" t="str">
            <v>T</v>
          </cell>
          <cell r="J20366">
            <v>0</v>
          </cell>
          <cell r="K20366">
            <v>0</v>
          </cell>
          <cell r="L20366">
            <v>0</v>
          </cell>
          <cell r="M20366" t="str">
            <v>F</v>
          </cell>
          <cell r="N20366">
            <v>3</v>
          </cell>
        </row>
        <row r="20367">
          <cell r="G20367" t="str">
            <v>GR-001243</v>
          </cell>
        </row>
        <row r="20367">
          <cell r="I20367" t="str">
            <v>F</v>
          </cell>
          <cell r="J20367">
            <v>512</v>
          </cell>
          <cell r="K20367">
            <v>542.72</v>
          </cell>
          <cell r="L20367">
            <v>542.72</v>
          </cell>
          <cell r="M20367" t="str">
            <v>F</v>
          </cell>
          <cell r="N20367">
            <v>1</v>
          </cell>
        </row>
        <row r="20368">
          <cell r="G20368" t="str">
            <v>GR-001287, GR-001260</v>
          </cell>
        </row>
        <row r="20368">
          <cell r="I20368" t="str">
            <v>F</v>
          </cell>
          <cell r="J20368">
            <v>250.28</v>
          </cell>
          <cell r="K20368">
            <v>265.3</v>
          </cell>
          <cell r="L20368">
            <v>265.3</v>
          </cell>
          <cell r="M20368" t="str">
            <v>F</v>
          </cell>
          <cell r="N20368">
            <v>1</v>
          </cell>
        </row>
        <row r="20369">
          <cell r="I20369" t="str">
            <v>T</v>
          </cell>
          <cell r="J20369">
            <v>0</v>
          </cell>
          <cell r="K20369">
            <v>0</v>
          </cell>
          <cell r="L20369">
            <v>0</v>
          </cell>
          <cell r="M20369" t="str">
            <v>F</v>
          </cell>
          <cell r="N20369">
            <v>3</v>
          </cell>
        </row>
        <row r="20370">
          <cell r="G20370" t="str">
            <v>XP-000019</v>
          </cell>
        </row>
        <row r="20370">
          <cell r="I20370" t="str">
            <v>F</v>
          </cell>
          <cell r="J20370">
            <v>0</v>
          </cell>
          <cell r="K20370">
            <v>0</v>
          </cell>
          <cell r="L20370">
            <v>0</v>
          </cell>
          <cell r="M20370" t="str">
            <v>F</v>
          </cell>
          <cell r="N20370">
            <v>3</v>
          </cell>
        </row>
        <row r="20371">
          <cell r="I20371" t="str">
            <v>T</v>
          </cell>
          <cell r="J20371">
            <v>0</v>
          </cell>
          <cell r="K20371">
            <v>0</v>
          </cell>
          <cell r="L20371">
            <v>0</v>
          </cell>
          <cell r="M20371" t="str">
            <v>F</v>
          </cell>
          <cell r="N20371">
            <v>3</v>
          </cell>
        </row>
        <row r="20372">
          <cell r="I20372" t="str">
            <v>T</v>
          </cell>
          <cell r="J20372">
            <v>0</v>
          </cell>
          <cell r="K20372">
            <v>0</v>
          </cell>
          <cell r="L20372">
            <v>0</v>
          </cell>
          <cell r="M20372" t="str">
            <v>F</v>
          </cell>
          <cell r="N20372">
            <v>2.5</v>
          </cell>
        </row>
        <row r="20373">
          <cell r="I20373" t="str">
            <v>T</v>
          </cell>
          <cell r="J20373">
            <v>0</v>
          </cell>
          <cell r="K20373">
            <v>0</v>
          </cell>
          <cell r="L20373">
            <v>0</v>
          </cell>
          <cell r="M20373" t="str">
            <v>F</v>
          </cell>
          <cell r="N20373">
            <v>3</v>
          </cell>
        </row>
        <row r="20374">
          <cell r="I20374" t="str">
            <v>T</v>
          </cell>
          <cell r="J20374">
            <v>0</v>
          </cell>
          <cell r="K20374">
            <v>0</v>
          </cell>
          <cell r="L20374">
            <v>0</v>
          </cell>
          <cell r="M20374" t="str">
            <v>F</v>
          </cell>
          <cell r="N20374">
            <v>3</v>
          </cell>
        </row>
        <row r="20375">
          <cell r="F20375" t="str">
            <v>5695470</v>
          </cell>
          <cell r="G20375" t="str">
            <v>GR-001240</v>
          </cell>
        </row>
        <row r="20375">
          <cell r="I20375" t="str">
            <v>F</v>
          </cell>
          <cell r="J20375">
            <v>72256.06</v>
          </cell>
          <cell r="K20375">
            <v>76591.42</v>
          </cell>
          <cell r="L20375">
            <v>76591.42</v>
          </cell>
          <cell r="M20375" t="str">
            <v>F</v>
          </cell>
          <cell r="N20375">
            <v>1</v>
          </cell>
        </row>
        <row r="20376">
          <cell r="G20376" t="str">
            <v>GR-001721, XP-000019</v>
          </cell>
        </row>
        <row r="20376">
          <cell r="I20376" t="str">
            <v>F</v>
          </cell>
          <cell r="J20376">
            <v>4998</v>
          </cell>
          <cell r="K20376">
            <v>4998</v>
          </cell>
          <cell r="L20376">
            <v>14994</v>
          </cell>
          <cell r="M20376" t="str">
            <v>F</v>
          </cell>
          <cell r="N20376">
            <v>3</v>
          </cell>
        </row>
        <row r="20377">
          <cell r="I20377" t="str">
            <v>T</v>
          </cell>
          <cell r="J20377">
            <v>0</v>
          </cell>
          <cell r="K20377">
            <v>0</v>
          </cell>
          <cell r="L20377">
            <v>0</v>
          </cell>
          <cell r="M20377" t="str">
            <v>F</v>
          </cell>
          <cell r="N20377">
            <v>3</v>
          </cell>
        </row>
        <row r="20378">
          <cell r="I20378" t="str">
            <v>T</v>
          </cell>
          <cell r="J20378">
            <v>0</v>
          </cell>
          <cell r="K20378">
            <v>0</v>
          </cell>
          <cell r="L20378">
            <v>0</v>
          </cell>
          <cell r="M20378" t="str">
            <v>F</v>
          </cell>
          <cell r="N20378">
            <v>3</v>
          </cell>
        </row>
        <row r="20379">
          <cell r="I20379" t="str">
            <v>T</v>
          </cell>
          <cell r="J20379">
            <v>0</v>
          </cell>
          <cell r="K20379">
            <v>0</v>
          </cell>
          <cell r="L20379">
            <v>0</v>
          </cell>
          <cell r="M20379" t="str">
            <v>F</v>
          </cell>
          <cell r="N20379">
            <v>3</v>
          </cell>
        </row>
        <row r="20380">
          <cell r="I20380" t="str">
            <v>T</v>
          </cell>
          <cell r="J20380">
            <v>0</v>
          </cell>
          <cell r="K20380">
            <v>0</v>
          </cell>
          <cell r="L20380">
            <v>0</v>
          </cell>
          <cell r="M20380" t="str">
            <v>F</v>
          </cell>
          <cell r="N20380">
            <v>3</v>
          </cell>
        </row>
        <row r="20381">
          <cell r="I20381" t="str">
            <v>T</v>
          </cell>
          <cell r="J20381">
            <v>0</v>
          </cell>
          <cell r="K20381">
            <v>0</v>
          </cell>
          <cell r="L20381">
            <v>0</v>
          </cell>
          <cell r="M20381" t="str">
            <v>F</v>
          </cell>
          <cell r="N20381">
            <v>3</v>
          </cell>
        </row>
        <row r="20382">
          <cell r="F20382" t="str">
            <v>4450097</v>
          </cell>
          <cell r="G20382" t="str">
            <v>GR-001239</v>
          </cell>
        </row>
        <row r="20382">
          <cell r="I20382" t="str">
            <v>F</v>
          </cell>
          <cell r="J20382">
            <v>32197.82</v>
          </cell>
          <cell r="K20382">
            <v>34129.69</v>
          </cell>
          <cell r="L20382">
            <v>34129.69</v>
          </cell>
          <cell r="M20382" t="str">
            <v>F</v>
          </cell>
          <cell r="N20382">
            <v>1</v>
          </cell>
        </row>
        <row r="20383">
          <cell r="G20383" t="str">
            <v>XP-000023</v>
          </cell>
        </row>
        <row r="20383">
          <cell r="I20383" t="str">
            <v>F</v>
          </cell>
          <cell r="J20383">
            <v>0</v>
          </cell>
          <cell r="K20383">
            <v>0</v>
          </cell>
          <cell r="L20383">
            <v>0</v>
          </cell>
          <cell r="M20383" t="str">
            <v>F</v>
          </cell>
          <cell r="N20383">
            <v>3</v>
          </cell>
        </row>
        <row r="20384">
          <cell r="F20384" t="str">
            <v>4450097</v>
          </cell>
          <cell r="G20384" t="str">
            <v>GR-001235</v>
          </cell>
        </row>
        <row r="20384">
          <cell r="I20384" t="str">
            <v>F</v>
          </cell>
          <cell r="J20384">
            <v>107728.16</v>
          </cell>
          <cell r="K20384">
            <v>114191.85</v>
          </cell>
          <cell r="L20384">
            <v>114191.85</v>
          </cell>
          <cell r="M20384" t="str">
            <v>F</v>
          </cell>
          <cell r="N20384">
            <v>1</v>
          </cell>
        </row>
        <row r="20385">
          <cell r="F20385" t="str">
            <v>4450097</v>
          </cell>
          <cell r="G20385" t="str">
            <v>GR-001234</v>
          </cell>
        </row>
        <row r="20385">
          <cell r="I20385" t="str">
            <v>F</v>
          </cell>
          <cell r="J20385">
            <v>2851.27</v>
          </cell>
          <cell r="K20385">
            <v>3022.35</v>
          </cell>
          <cell r="L20385">
            <v>3022.35</v>
          </cell>
          <cell r="M20385" t="str">
            <v>F</v>
          </cell>
          <cell r="N20385">
            <v>1</v>
          </cell>
        </row>
        <row r="20386">
          <cell r="F20386" t="str">
            <v>4450097</v>
          </cell>
          <cell r="G20386" t="str">
            <v>GR-001238</v>
          </cell>
        </row>
        <row r="20386">
          <cell r="I20386" t="str">
            <v>F</v>
          </cell>
          <cell r="J20386">
            <v>167045.12</v>
          </cell>
          <cell r="K20386">
            <v>177067.83</v>
          </cell>
          <cell r="L20386">
            <v>177067.83</v>
          </cell>
          <cell r="M20386" t="str">
            <v>F</v>
          </cell>
          <cell r="N20386">
            <v>1</v>
          </cell>
        </row>
        <row r="20387">
          <cell r="F20387" t="str">
            <v>4450097</v>
          </cell>
          <cell r="G20387" t="str">
            <v>GR-001237</v>
          </cell>
        </row>
        <row r="20387">
          <cell r="I20387" t="str">
            <v>F</v>
          </cell>
          <cell r="J20387">
            <v>12837.6</v>
          </cell>
          <cell r="K20387">
            <v>13607.86</v>
          </cell>
          <cell r="L20387">
            <v>13607.86</v>
          </cell>
          <cell r="M20387" t="str">
            <v>F</v>
          </cell>
          <cell r="N20387">
            <v>1</v>
          </cell>
        </row>
        <row r="20388">
          <cell r="F20388" t="str">
            <v>4450097</v>
          </cell>
          <cell r="G20388" t="str">
            <v>GR-001236</v>
          </cell>
        </row>
        <row r="20388">
          <cell r="I20388" t="str">
            <v>F</v>
          </cell>
          <cell r="J20388">
            <v>45509.72</v>
          </cell>
          <cell r="K20388">
            <v>48240.3</v>
          </cell>
          <cell r="L20388">
            <v>48240.3</v>
          </cell>
          <cell r="M20388" t="str">
            <v>F</v>
          </cell>
          <cell r="N20388">
            <v>1</v>
          </cell>
        </row>
        <row r="20389">
          <cell r="I20389" t="str">
            <v>T</v>
          </cell>
          <cell r="J20389">
            <v>0</v>
          </cell>
          <cell r="K20389">
            <v>0</v>
          </cell>
          <cell r="L20389">
            <v>0</v>
          </cell>
          <cell r="M20389" t="str">
            <v>F</v>
          </cell>
          <cell r="N20389">
            <v>3</v>
          </cell>
        </row>
        <row r="20390">
          <cell r="I20390" t="str">
            <v>T</v>
          </cell>
          <cell r="J20390">
            <v>0</v>
          </cell>
          <cell r="K20390">
            <v>0</v>
          </cell>
          <cell r="L20390">
            <v>0</v>
          </cell>
          <cell r="M20390" t="str">
            <v>F</v>
          </cell>
          <cell r="N20390">
            <v>3</v>
          </cell>
        </row>
        <row r="20391">
          <cell r="F20391" t="str">
            <v>BY LCL</v>
          </cell>
          <cell r="G20391" t="str">
            <v>GR-001218</v>
          </cell>
        </row>
        <row r="20391">
          <cell r="I20391" t="str">
            <v>F</v>
          </cell>
          <cell r="J20391">
            <v>1662.3</v>
          </cell>
          <cell r="K20391">
            <v>1762.04</v>
          </cell>
          <cell r="L20391">
            <v>1762.04</v>
          </cell>
          <cell r="M20391" t="str">
            <v>F</v>
          </cell>
          <cell r="N20391">
            <v>1</v>
          </cell>
        </row>
        <row r="20392">
          <cell r="F20392" t="str">
            <v>8048646</v>
          </cell>
          <cell r="G20392" t="str">
            <v>GR-001229</v>
          </cell>
        </row>
        <row r="20392">
          <cell r="I20392" t="str">
            <v>F</v>
          </cell>
          <cell r="J20392">
            <v>25848.7</v>
          </cell>
          <cell r="K20392">
            <v>27399.62</v>
          </cell>
          <cell r="L20392">
            <v>27399.62</v>
          </cell>
          <cell r="M20392" t="str">
            <v>F</v>
          </cell>
          <cell r="N20392">
            <v>1</v>
          </cell>
        </row>
        <row r="20393">
          <cell r="F20393" t="str">
            <v>8048646</v>
          </cell>
          <cell r="G20393" t="str">
            <v>GR-001228</v>
          </cell>
        </row>
        <row r="20393">
          <cell r="I20393" t="str">
            <v>F</v>
          </cell>
          <cell r="J20393">
            <v>10391</v>
          </cell>
          <cell r="K20393">
            <v>11014.46</v>
          </cell>
          <cell r="L20393">
            <v>11014.46</v>
          </cell>
          <cell r="M20393" t="str">
            <v>F</v>
          </cell>
          <cell r="N20393">
            <v>1</v>
          </cell>
        </row>
        <row r="20394">
          <cell r="F20394" t="str">
            <v>8048646</v>
          </cell>
          <cell r="G20394" t="str">
            <v>GR-001225</v>
          </cell>
        </row>
        <row r="20394">
          <cell r="I20394" t="str">
            <v>F</v>
          </cell>
          <cell r="J20394">
            <v>86702.15</v>
          </cell>
          <cell r="K20394">
            <v>91904.28</v>
          </cell>
          <cell r="L20394">
            <v>91904.28</v>
          </cell>
          <cell r="M20394" t="str">
            <v>F</v>
          </cell>
          <cell r="N20394">
            <v>1</v>
          </cell>
        </row>
        <row r="20395">
          <cell r="F20395" t="str">
            <v>8048646</v>
          </cell>
          <cell r="G20395" t="str">
            <v>GR-001226</v>
          </cell>
        </row>
        <row r="20395">
          <cell r="I20395" t="str">
            <v>F</v>
          </cell>
          <cell r="J20395">
            <v>37005.4</v>
          </cell>
          <cell r="K20395">
            <v>39225.72</v>
          </cell>
          <cell r="L20395">
            <v>39225.72</v>
          </cell>
          <cell r="M20395" t="str">
            <v>F</v>
          </cell>
          <cell r="N20395">
            <v>1</v>
          </cell>
        </row>
        <row r="20396">
          <cell r="F20396" t="str">
            <v>8048646</v>
          </cell>
          <cell r="G20396" t="str">
            <v>GR-001223</v>
          </cell>
        </row>
        <row r="20396">
          <cell r="I20396" t="str">
            <v>F</v>
          </cell>
          <cell r="J20396">
            <v>3186</v>
          </cell>
          <cell r="K20396">
            <v>3377.16</v>
          </cell>
          <cell r="L20396">
            <v>3377.16</v>
          </cell>
          <cell r="M20396" t="str">
            <v>F</v>
          </cell>
          <cell r="N20396">
            <v>1</v>
          </cell>
        </row>
        <row r="20397">
          <cell r="F20397" t="str">
            <v>8048646</v>
          </cell>
          <cell r="G20397" t="str">
            <v>GR-001227</v>
          </cell>
        </row>
        <row r="20397">
          <cell r="I20397" t="str">
            <v>F</v>
          </cell>
          <cell r="J20397">
            <v>78595.87</v>
          </cell>
          <cell r="K20397">
            <v>83311.62</v>
          </cell>
          <cell r="L20397">
            <v>83311.62</v>
          </cell>
          <cell r="M20397" t="str">
            <v>F</v>
          </cell>
          <cell r="N20397">
            <v>1</v>
          </cell>
        </row>
        <row r="20398">
          <cell r="F20398" t="str">
            <v>8048646</v>
          </cell>
          <cell r="G20398" t="str">
            <v>GR-001222</v>
          </cell>
        </row>
        <row r="20398">
          <cell r="I20398" t="str">
            <v>F</v>
          </cell>
          <cell r="J20398">
            <v>26102.4</v>
          </cell>
          <cell r="K20398">
            <v>27668.54</v>
          </cell>
          <cell r="L20398">
            <v>27668.54</v>
          </cell>
          <cell r="M20398" t="str">
            <v>F</v>
          </cell>
          <cell r="N20398">
            <v>1</v>
          </cell>
        </row>
        <row r="20399">
          <cell r="F20399" t="str">
            <v>7520651</v>
          </cell>
          <cell r="G20399" t="str">
            <v>GR-001232</v>
          </cell>
        </row>
        <row r="20399">
          <cell r="I20399" t="str">
            <v>F</v>
          </cell>
          <cell r="J20399">
            <v>38173.24</v>
          </cell>
          <cell r="K20399">
            <v>40463.63</v>
          </cell>
          <cell r="L20399">
            <v>40463.63</v>
          </cell>
          <cell r="M20399" t="str">
            <v>F</v>
          </cell>
          <cell r="N20399">
            <v>1</v>
          </cell>
        </row>
        <row r="20400">
          <cell r="F20400" t="str">
            <v>7520651</v>
          </cell>
          <cell r="G20400" t="str">
            <v>GR-001233</v>
          </cell>
        </row>
        <row r="20400">
          <cell r="I20400" t="str">
            <v>F</v>
          </cell>
          <cell r="J20400">
            <v>9313.18</v>
          </cell>
          <cell r="K20400">
            <v>9871.97</v>
          </cell>
          <cell r="L20400">
            <v>9871.97</v>
          </cell>
          <cell r="M20400" t="str">
            <v>F</v>
          </cell>
          <cell r="N20400">
            <v>1</v>
          </cell>
        </row>
        <row r="20401">
          <cell r="F20401" t="str">
            <v>7520651</v>
          </cell>
          <cell r="G20401" t="str">
            <v>GR-001230</v>
          </cell>
        </row>
        <row r="20401">
          <cell r="I20401" t="str">
            <v>F</v>
          </cell>
          <cell r="J20401">
            <v>120373.88</v>
          </cell>
          <cell r="K20401">
            <v>127596.31</v>
          </cell>
          <cell r="L20401">
            <v>127596.31</v>
          </cell>
          <cell r="M20401" t="str">
            <v>F</v>
          </cell>
          <cell r="N20401">
            <v>1</v>
          </cell>
        </row>
        <row r="20402">
          <cell r="F20402" t="str">
            <v>LUMUT HOTEL MOCK UP -RK GROUP</v>
          </cell>
          <cell r="G20402" t="str">
            <v>XP-000019</v>
          </cell>
        </row>
        <row r="20402">
          <cell r="I20402" t="str">
            <v>F</v>
          </cell>
          <cell r="J20402">
            <v>0</v>
          </cell>
          <cell r="K20402">
            <v>0</v>
          </cell>
          <cell r="L20402">
            <v>0</v>
          </cell>
          <cell r="M20402" t="str">
            <v>F</v>
          </cell>
          <cell r="N20402">
            <v>3</v>
          </cell>
        </row>
        <row r="20403">
          <cell r="I20403" t="str">
            <v>T</v>
          </cell>
          <cell r="J20403">
            <v>0</v>
          </cell>
          <cell r="K20403">
            <v>0</v>
          </cell>
          <cell r="L20403">
            <v>0</v>
          </cell>
          <cell r="M20403" t="str">
            <v>F</v>
          </cell>
          <cell r="N20403">
            <v>3</v>
          </cell>
        </row>
        <row r="20404">
          <cell r="I20404" t="str">
            <v>T</v>
          </cell>
          <cell r="J20404">
            <v>0</v>
          </cell>
          <cell r="K20404">
            <v>0</v>
          </cell>
          <cell r="L20404">
            <v>0</v>
          </cell>
          <cell r="M20404" t="str">
            <v>F</v>
          </cell>
          <cell r="N20404">
            <v>3</v>
          </cell>
        </row>
        <row r="20405">
          <cell r="I20405" t="str">
            <v>T</v>
          </cell>
          <cell r="J20405">
            <v>0</v>
          </cell>
          <cell r="K20405">
            <v>0</v>
          </cell>
          <cell r="L20405">
            <v>0</v>
          </cell>
          <cell r="M20405" t="str">
            <v>F</v>
          </cell>
          <cell r="N20405">
            <v>3</v>
          </cell>
        </row>
        <row r="20406">
          <cell r="I20406" t="str">
            <v>T</v>
          </cell>
          <cell r="J20406">
            <v>0</v>
          </cell>
          <cell r="K20406">
            <v>0</v>
          </cell>
          <cell r="L20406">
            <v>0</v>
          </cell>
          <cell r="M20406" t="str">
            <v>F</v>
          </cell>
          <cell r="N20406">
            <v>3</v>
          </cell>
        </row>
        <row r="20407">
          <cell r="G20407" t="str">
            <v>GR-001270</v>
          </cell>
        </row>
        <row r="20407">
          <cell r="I20407" t="str">
            <v>F</v>
          </cell>
          <cell r="J20407">
            <v>0</v>
          </cell>
          <cell r="K20407">
            <v>0</v>
          </cell>
          <cell r="L20407">
            <v>0</v>
          </cell>
          <cell r="M20407" t="str">
            <v>F</v>
          </cell>
          <cell r="N20407">
            <v>3</v>
          </cell>
        </row>
        <row r="20408">
          <cell r="I20408" t="str">
            <v>T</v>
          </cell>
          <cell r="J20408">
            <v>0</v>
          </cell>
          <cell r="K20408">
            <v>0</v>
          </cell>
          <cell r="L20408">
            <v>0</v>
          </cell>
          <cell r="M20408" t="str">
            <v>F</v>
          </cell>
          <cell r="N20408">
            <v>3</v>
          </cell>
        </row>
        <row r="20409">
          <cell r="I20409" t="str">
            <v>T</v>
          </cell>
          <cell r="J20409">
            <v>0</v>
          </cell>
          <cell r="K20409">
            <v>0</v>
          </cell>
          <cell r="L20409">
            <v>0</v>
          </cell>
          <cell r="M20409" t="str">
            <v>F</v>
          </cell>
          <cell r="N20409">
            <v>3</v>
          </cell>
        </row>
        <row r="20410">
          <cell r="G20410" t="str">
            <v>GR-001242</v>
          </cell>
        </row>
        <row r="20410">
          <cell r="I20410" t="str">
            <v>F</v>
          </cell>
          <cell r="J20410">
            <v>102.9</v>
          </cell>
          <cell r="K20410">
            <v>109.07</v>
          </cell>
          <cell r="L20410">
            <v>109.07</v>
          </cell>
          <cell r="M20410" t="str">
            <v>F</v>
          </cell>
          <cell r="N20410">
            <v>1</v>
          </cell>
        </row>
        <row r="20411">
          <cell r="G20411" t="str">
            <v>GR-001221</v>
          </cell>
        </row>
        <row r="20411">
          <cell r="I20411" t="str">
            <v>F</v>
          </cell>
          <cell r="J20411">
            <v>95.53</v>
          </cell>
          <cell r="K20411">
            <v>101.26</v>
          </cell>
          <cell r="L20411">
            <v>101.26</v>
          </cell>
          <cell r="M20411" t="str">
            <v>F</v>
          </cell>
          <cell r="N20411">
            <v>1</v>
          </cell>
        </row>
        <row r="20412">
          <cell r="I20412" t="str">
            <v>T</v>
          </cell>
          <cell r="J20412">
            <v>0</v>
          </cell>
          <cell r="K20412">
            <v>0</v>
          </cell>
          <cell r="L20412">
            <v>0</v>
          </cell>
          <cell r="M20412" t="str">
            <v>F</v>
          </cell>
          <cell r="N20412">
            <v>3</v>
          </cell>
        </row>
        <row r="20413">
          <cell r="I20413" t="str">
            <v>T</v>
          </cell>
          <cell r="J20413">
            <v>0</v>
          </cell>
          <cell r="K20413">
            <v>0</v>
          </cell>
          <cell r="L20413">
            <v>0</v>
          </cell>
          <cell r="M20413" t="str">
            <v>F</v>
          </cell>
          <cell r="N20413">
            <v>3</v>
          </cell>
        </row>
        <row r="20414">
          <cell r="I20414" t="str">
            <v>T</v>
          </cell>
          <cell r="J20414">
            <v>0</v>
          </cell>
          <cell r="K20414">
            <v>0</v>
          </cell>
          <cell r="L20414">
            <v>0</v>
          </cell>
          <cell r="M20414" t="str">
            <v>F</v>
          </cell>
          <cell r="N20414">
            <v>3</v>
          </cell>
        </row>
        <row r="20415">
          <cell r="G20415" t="str">
            <v>XP-000023</v>
          </cell>
        </row>
        <row r="20415">
          <cell r="I20415" t="str">
            <v>F</v>
          </cell>
          <cell r="J20415">
            <v>0</v>
          </cell>
          <cell r="K20415">
            <v>0</v>
          </cell>
          <cell r="L20415">
            <v>0</v>
          </cell>
          <cell r="M20415" t="str">
            <v>F</v>
          </cell>
          <cell r="N20415">
            <v>3</v>
          </cell>
        </row>
        <row r="20416">
          <cell r="I20416" t="str">
            <v>T</v>
          </cell>
          <cell r="J20416">
            <v>0</v>
          </cell>
          <cell r="K20416">
            <v>0</v>
          </cell>
          <cell r="L20416">
            <v>0</v>
          </cell>
          <cell r="M20416" t="str">
            <v>F</v>
          </cell>
          <cell r="N20416">
            <v>3</v>
          </cell>
        </row>
        <row r="20417">
          <cell r="I20417" t="str">
            <v>T</v>
          </cell>
          <cell r="J20417">
            <v>0</v>
          </cell>
          <cell r="K20417">
            <v>0</v>
          </cell>
          <cell r="L20417">
            <v>0</v>
          </cell>
          <cell r="M20417" t="str">
            <v>F</v>
          </cell>
          <cell r="N20417">
            <v>3</v>
          </cell>
        </row>
        <row r="20418">
          <cell r="I20418" t="str">
            <v>T</v>
          </cell>
          <cell r="J20418">
            <v>0</v>
          </cell>
          <cell r="K20418">
            <v>0</v>
          </cell>
          <cell r="L20418">
            <v>0</v>
          </cell>
          <cell r="M20418" t="str">
            <v>F</v>
          </cell>
          <cell r="N20418">
            <v>3</v>
          </cell>
        </row>
        <row r="20419">
          <cell r="G20419" t="str">
            <v>XP-000023</v>
          </cell>
        </row>
        <row r="20419">
          <cell r="I20419" t="str">
            <v>F</v>
          </cell>
          <cell r="J20419">
            <v>0</v>
          </cell>
          <cell r="K20419">
            <v>0</v>
          </cell>
          <cell r="L20419">
            <v>0</v>
          </cell>
          <cell r="M20419" t="str">
            <v>F</v>
          </cell>
          <cell r="N20419">
            <v>3</v>
          </cell>
        </row>
        <row r="20420">
          <cell r="I20420" t="str">
            <v>T</v>
          </cell>
          <cell r="J20420">
            <v>0</v>
          </cell>
          <cell r="K20420">
            <v>0</v>
          </cell>
          <cell r="L20420">
            <v>0</v>
          </cell>
          <cell r="M20420" t="str">
            <v>F</v>
          </cell>
          <cell r="N20420">
            <v>3</v>
          </cell>
        </row>
        <row r="20421">
          <cell r="I20421" t="str">
            <v>T</v>
          </cell>
          <cell r="J20421">
            <v>0</v>
          </cell>
          <cell r="K20421">
            <v>0</v>
          </cell>
          <cell r="L20421">
            <v>0</v>
          </cell>
          <cell r="M20421" t="str">
            <v>F</v>
          </cell>
          <cell r="N20421">
            <v>3</v>
          </cell>
        </row>
        <row r="20422">
          <cell r="F20422" t="str">
            <v>URGENT FOR NAUTICAL-KATHERINE</v>
          </cell>
          <cell r="G20422" t="str">
            <v>XP-000019</v>
          </cell>
        </row>
        <row r="20422">
          <cell r="I20422" t="str">
            <v>F</v>
          </cell>
          <cell r="J20422">
            <v>0</v>
          </cell>
          <cell r="K20422">
            <v>0</v>
          </cell>
          <cell r="L20422">
            <v>0</v>
          </cell>
          <cell r="M20422" t="str">
            <v>F</v>
          </cell>
          <cell r="N20422">
            <v>3</v>
          </cell>
        </row>
        <row r="20423">
          <cell r="G20423" t="str">
            <v>GR-001214</v>
          </cell>
        </row>
        <row r="20423">
          <cell r="I20423" t="str">
            <v>F</v>
          </cell>
          <cell r="J20423">
            <v>8931.42</v>
          </cell>
          <cell r="K20423">
            <v>9467.31</v>
          </cell>
          <cell r="L20423">
            <v>9467.31</v>
          </cell>
          <cell r="M20423" t="str">
            <v>F</v>
          </cell>
          <cell r="N20423">
            <v>1</v>
          </cell>
        </row>
        <row r="20424">
          <cell r="I20424" t="str">
            <v>T</v>
          </cell>
          <cell r="J20424">
            <v>0</v>
          </cell>
          <cell r="K20424">
            <v>0</v>
          </cell>
          <cell r="L20424">
            <v>0</v>
          </cell>
          <cell r="M20424" t="str">
            <v>F</v>
          </cell>
          <cell r="N20424">
            <v>3</v>
          </cell>
        </row>
        <row r="20425">
          <cell r="F20425" t="str">
            <v>5532634</v>
          </cell>
          <cell r="G20425" t="str">
            <v>GR-001202</v>
          </cell>
        </row>
        <row r="20425">
          <cell r="I20425" t="str">
            <v>F</v>
          </cell>
          <cell r="J20425">
            <v>53257.16</v>
          </cell>
          <cell r="K20425">
            <v>56452.59</v>
          </cell>
          <cell r="L20425">
            <v>56452.59</v>
          </cell>
          <cell r="M20425" t="str">
            <v>F</v>
          </cell>
          <cell r="N20425">
            <v>1</v>
          </cell>
        </row>
        <row r="20426">
          <cell r="F20426" t="str">
            <v>5532634</v>
          </cell>
          <cell r="G20426" t="str">
            <v>GR-001200</v>
          </cell>
        </row>
        <row r="20426">
          <cell r="I20426" t="str">
            <v>F</v>
          </cell>
          <cell r="J20426">
            <v>157666.74</v>
          </cell>
          <cell r="K20426">
            <v>167126.74</v>
          </cell>
          <cell r="L20426">
            <v>167126.74</v>
          </cell>
          <cell r="M20426" t="str">
            <v>F</v>
          </cell>
          <cell r="N20426">
            <v>1</v>
          </cell>
        </row>
        <row r="20427">
          <cell r="F20427" t="str">
            <v>5532634</v>
          </cell>
          <cell r="G20427" t="str">
            <v>GR-001205</v>
          </cell>
        </row>
        <row r="20427">
          <cell r="I20427" t="str">
            <v>F</v>
          </cell>
          <cell r="J20427">
            <v>14135.28</v>
          </cell>
          <cell r="K20427">
            <v>14983.4</v>
          </cell>
          <cell r="L20427">
            <v>14983.4</v>
          </cell>
          <cell r="M20427" t="str">
            <v>F</v>
          </cell>
          <cell r="N20427">
            <v>1</v>
          </cell>
        </row>
        <row r="20428">
          <cell r="F20428" t="str">
            <v>5532634</v>
          </cell>
          <cell r="G20428" t="str">
            <v>GR-001206</v>
          </cell>
        </row>
        <row r="20428">
          <cell r="I20428" t="str">
            <v>F</v>
          </cell>
          <cell r="J20428">
            <v>5433.5</v>
          </cell>
          <cell r="K20428">
            <v>5759.51</v>
          </cell>
          <cell r="L20428">
            <v>5759.51</v>
          </cell>
          <cell r="M20428" t="str">
            <v>F</v>
          </cell>
          <cell r="N20428">
            <v>1</v>
          </cell>
        </row>
        <row r="20429">
          <cell r="G20429" t="str">
            <v>GR-001207</v>
          </cell>
        </row>
        <row r="20429">
          <cell r="I20429" t="str">
            <v>F</v>
          </cell>
          <cell r="J20429">
            <v>90.3</v>
          </cell>
          <cell r="K20429">
            <v>95.72</v>
          </cell>
          <cell r="L20429">
            <v>95.72</v>
          </cell>
          <cell r="M20429" t="str">
            <v>F</v>
          </cell>
          <cell r="N20429">
            <v>1</v>
          </cell>
        </row>
        <row r="20430">
          <cell r="F20430" t="str">
            <v>YSK CONSTRUCTION &amp; ELECTRICAL - CK LEE</v>
          </cell>
          <cell r="G20430" t="str">
            <v>XP-000019</v>
          </cell>
        </row>
        <row r="20430">
          <cell r="I20430" t="str">
            <v>F</v>
          </cell>
          <cell r="J20430">
            <v>0</v>
          </cell>
          <cell r="K20430">
            <v>0</v>
          </cell>
          <cell r="L20430">
            <v>0</v>
          </cell>
          <cell r="M20430" t="str">
            <v>F</v>
          </cell>
          <cell r="N20430">
            <v>3</v>
          </cell>
        </row>
        <row r="20431">
          <cell r="F20431" t="str">
            <v>5532634</v>
          </cell>
          <cell r="G20431" t="str">
            <v>GR-001201</v>
          </cell>
        </row>
        <row r="20431">
          <cell r="I20431" t="str">
            <v>F</v>
          </cell>
          <cell r="J20431">
            <v>119801</v>
          </cell>
          <cell r="K20431">
            <v>126989.06</v>
          </cell>
          <cell r="L20431">
            <v>126989.06</v>
          </cell>
          <cell r="M20431" t="str">
            <v>F</v>
          </cell>
          <cell r="N20431">
            <v>1</v>
          </cell>
        </row>
        <row r="20432">
          <cell r="F20432" t="str">
            <v>5532634</v>
          </cell>
          <cell r="G20432" t="str">
            <v>GR-001203</v>
          </cell>
        </row>
        <row r="20432">
          <cell r="I20432" t="str">
            <v>F</v>
          </cell>
          <cell r="J20432">
            <v>73341.33</v>
          </cell>
          <cell r="K20432">
            <v>77741.81</v>
          </cell>
          <cell r="L20432">
            <v>77741.81</v>
          </cell>
          <cell r="M20432" t="str">
            <v>F</v>
          </cell>
          <cell r="N20432">
            <v>1</v>
          </cell>
        </row>
        <row r="20433">
          <cell r="F20433" t="str">
            <v>6835318</v>
          </cell>
          <cell r="G20433" t="str">
            <v>GR-001216</v>
          </cell>
        </row>
        <row r="20433">
          <cell r="I20433" t="str">
            <v>F</v>
          </cell>
          <cell r="J20433">
            <v>453.12</v>
          </cell>
          <cell r="K20433">
            <v>480.31</v>
          </cell>
          <cell r="L20433">
            <v>480.31</v>
          </cell>
          <cell r="M20433" t="str">
            <v>F</v>
          </cell>
          <cell r="N20433">
            <v>1</v>
          </cell>
        </row>
        <row r="20434">
          <cell r="F20434" t="str">
            <v>7274061</v>
          </cell>
          <cell r="G20434" t="str">
            <v>GR-001199</v>
          </cell>
        </row>
        <row r="20434">
          <cell r="I20434" t="str">
            <v>F</v>
          </cell>
          <cell r="J20434">
            <v>207643.06</v>
          </cell>
          <cell r="K20434">
            <v>220101.64</v>
          </cell>
          <cell r="L20434">
            <v>220101.64</v>
          </cell>
          <cell r="M20434" t="str">
            <v>F</v>
          </cell>
          <cell r="N20434">
            <v>1</v>
          </cell>
        </row>
        <row r="20435">
          <cell r="I20435" t="str">
            <v>T</v>
          </cell>
          <cell r="J20435">
            <v>0</v>
          </cell>
          <cell r="K20435">
            <v>0</v>
          </cell>
          <cell r="L20435">
            <v>0</v>
          </cell>
          <cell r="M20435" t="str">
            <v>F</v>
          </cell>
          <cell r="N20435">
            <v>3</v>
          </cell>
        </row>
        <row r="20436">
          <cell r="I20436" t="str">
            <v>T</v>
          </cell>
          <cell r="J20436">
            <v>0</v>
          </cell>
          <cell r="K20436">
            <v>0</v>
          </cell>
          <cell r="L20436">
            <v>0</v>
          </cell>
          <cell r="M20436" t="str">
            <v>F</v>
          </cell>
          <cell r="N20436">
            <v>3</v>
          </cell>
        </row>
        <row r="20437">
          <cell r="I20437" t="str">
            <v>T</v>
          </cell>
          <cell r="J20437">
            <v>0</v>
          </cell>
          <cell r="K20437">
            <v>0</v>
          </cell>
          <cell r="L20437">
            <v>0</v>
          </cell>
          <cell r="M20437" t="str">
            <v>F</v>
          </cell>
          <cell r="N20437">
            <v>3</v>
          </cell>
        </row>
        <row r="20438">
          <cell r="I20438" t="str">
            <v>T</v>
          </cell>
          <cell r="J20438">
            <v>0</v>
          </cell>
          <cell r="K20438">
            <v>0</v>
          </cell>
          <cell r="L20438">
            <v>0</v>
          </cell>
          <cell r="M20438" t="str">
            <v>F</v>
          </cell>
          <cell r="N20438">
            <v>3</v>
          </cell>
        </row>
        <row r="20439">
          <cell r="I20439" t="str">
            <v>T</v>
          </cell>
          <cell r="J20439">
            <v>0</v>
          </cell>
          <cell r="K20439">
            <v>0</v>
          </cell>
          <cell r="L20439">
            <v>0</v>
          </cell>
          <cell r="M20439" t="str">
            <v>F</v>
          </cell>
          <cell r="N20439">
            <v>3</v>
          </cell>
        </row>
        <row r="20440">
          <cell r="F20440" t="str">
            <v>URGENT FOR NAUTICAL-KATHERINE</v>
          </cell>
        </row>
        <row r="20440">
          <cell r="I20440" t="str">
            <v>T</v>
          </cell>
          <cell r="J20440">
            <v>0</v>
          </cell>
          <cell r="K20440">
            <v>0</v>
          </cell>
          <cell r="L20440">
            <v>0</v>
          </cell>
          <cell r="M20440" t="str">
            <v>F</v>
          </cell>
          <cell r="N20440">
            <v>3</v>
          </cell>
        </row>
        <row r="20441">
          <cell r="I20441" t="str">
            <v>T</v>
          </cell>
          <cell r="J20441">
            <v>0</v>
          </cell>
          <cell r="K20441">
            <v>0</v>
          </cell>
          <cell r="L20441">
            <v>0</v>
          </cell>
          <cell r="M20441" t="str">
            <v>F</v>
          </cell>
          <cell r="N20441">
            <v>3</v>
          </cell>
        </row>
        <row r="20442">
          <cell r="F20442" t="str">
            <v>5235540</v>
          </cell>
          <cell r="G20442" t="str">
            <v>GR-001208</v>
          </cell>
        </row>
        <row r="20442">
          <cell r="I20442" t="str">
            <v>F</v>
          </cell>
          <cell r="J20442">
            <v>219529.48</v>
          </cell>
          <cell r="K20442">
            <v>232701.25</v>
          </cell>
          <cell r="L20442">
            <v>232701.25</v>
          </cell>
          <cell r="M20442" t="str">
            <v>F</v>
          </cell>
          <cell r="N20442">
            <v>1</v>
          </cell>
        </row>
        <row r="20443">
          <cell r="F20443" t="str">
            <v>6835318</v>
          </cell>
          <cell r="G20443" t="str">
            <v>GR-001209</v>
          </cell>
        </row>
        <row r="20443">
          <cell r="I20443" t="str">
            <v>F</v>
          </cell>
          <cell r="J20443">
            <v>80045.4</v>
          </cell>
          <cell r="K20443">
            <v>84848.12</v>
          </cell>
          <cell r="L20443">
            <v>84848.12</v>
          </cell>
          <cell r="M20443" t="str">
            <v>F</v>
          </cell>
          <cell r="N20443">
            <v>1</v>
          </cell>
        </row>
        <row r="20444">
          <cell r="F20444" t="str">
            <v>8048646</v>
          </cell>
          <cell r="G20444" t="str">
            <v>GR-001224</v>
          </cell>
        </row>
        <row r="20444">
          <cell r="I20444" t="str">
            <v>F</v>
          </cell>
          <cell r="J20444">
            <v>31415</v>
          </cell>
          <cell r="K20444">
            <v>33299.9</v>
          </cell>
          <cell r="L20444">
            <v>33299.9</v>
          </cell>
          <cell r="M20444" t="str">
            <v>F</v>
          </cell>
          <cell r="N20444">
            <v>1</v>
          </cell>
        </row>
        <row r="20445">
          <cell r="F20445" t="str">
            <v>6835318</v>
          </cell>
          <cell r="G20445" t="str">
            <v>GR-001210</v>
          </cell>
        </row>
        <row r="20445">
          <cell r="I20445" t="str">
            <v>F</v>
          </cell>
          <cell r="J20445">
            <v>112374.8</v>
          </cell>
          <cell r="K20445">
            <v>119117.29</v>
          </cell>
          <cell r="L20445">
            <v>119117.29</v>
          </cell>
          <cell r="M20445" t="str">
            <v>F</v>
          </cell>
          <cell r="N20445">
            <v>1</v>
          </cell>
        </row>
        <row r="20446">
          <cell r="F20446" t="str">
            <v>5237243</v>
          </cell>
          <cell r="G20446" t="str">
            <v>GR-001198</v>
          </cell>
        </row>
        <row r="20446">
          <cell r="I20446" t="str">
            <v>F</v>
          </cell>
          <cell r="J20446">
            <v>144064.96</v>
          </cell>
          <cell r="K20446">
            <v>152708.86</v>
          </cell>
          <cell r="L20446">
            <v>152708.86</v>
          </cell>
          <cell r="M20446" t="str">
            <v>F</v>
          </cell>
          <cell r="N20446">
            <v>1</v>
          </cell>
        </row>
        <row r="20447">
          <cell r="F20447" t="str">
            <v>5237243</v>
          </cell>
          <cell r="G20447" t="str">
            <v>GR-001195</v>
          </cell>
        </row>
        <row r="20447">
          <cell r="I20447" t="str">
            <v>F</v>
          </cell>
          <cell r="J20447">
            <v>45513.12</v>
          </cell>
          <cell r="K20447">
            <v>48243.91</v>
          </cell>
          <cell r="L20447">
            <v>48243.91</v>
          </cell>
          <cell r="M20447" t="str">
            <v>F</v>
          </cell>
          <cell r="N20447">
            <v>1</v>
          </cell>
        </row>
        <row r="20448">
          <cell r="F20448" t="str">
            <v>5237243</v>
          </cell>
          <cell r="G20448" t="str">
            <v>GR-001196</v>
          </cell>
        </row>
        <row r="20448">
          <cell r="I20448" t="str">
            <v>F</v>
          </cell>
          <cell r="J20448">
            <v>140669.82</v>
          </cell>
          <cell r="K20448">
            <v>149110.01</v>
          </cell>
          <cell r="L20448">
            <v>149110.01</v>
          </cell>
          <cell r="M20448" t="str">
            <v>F</v>
          </cell>
          <cell r="N20448">
            <v>1</v>
          </cell>
        </row>
        <row r="20449">
          <cell r="F20449" t="str">
            <v>5237243</v>
          </cell>
          <cell r="G20449" t="str">
            <v>GR-001197</v>
          </cell>
        </row>
        <row r="20449">
          <cell r="I20449" t="str">
            <v>F</v>
          </cell>
          <cell r="J20449">
            <v>10729.56</v>
          </cell>
          <cell r="K20449">
            <v>11373.33</v>
          </cell>
          <cell r="L20449">
            <v>11373.33</v>
          </cell>
          <cell r="M20449" t="str">
            <v>F</v>
          </cell>
          <cell r="N20449">
            <v>1</v>
          </cell>
        </row>
        <row r="20450">
          <cell r="F20450" t="str">
            <v>KATHERINE ORDER FOR STOCK</v>
          </cell>
        </row>
        <row r="20450">
          <cell r="I20450" t="str">
            <v>T</v>
          </cell>
          <cell r="J20450">
            <v>0</v>
          </cell>
          <cell r="K20450">
            <v>0</v>
          </cell>
          <cell r="L20450">
            <v>0</v>
          </cell>
          <cell r="M20450" t="str">
            <v>F</v>
          </cell>
          <cell r="N20450">
            <v>3</v>
          </cell>
        </row>
        <row r="20451">
          <cell r="F20451" t="str">
            <v>7520651</v>
          </cell>
          <cell r="G20451" t="str">
            <v>GR-001231</v>
          </cell>
        </row>
        <row r="20451">
          <cell r="I20451" t="str">
            <v>F</v>
          </cell>
          <cell r="J20451">
            <v>15515.1</v>
          </cell>
          <cell r="K20451">
            <v>16446.01</v>
          </cell>
          <cell r="L20451">
            <v>16446.01</v>
          </cell>
          <cell r="M20451" t="str">
            <v>F</v>
          </cell>
          <cell r="N20451">
            <v>1</v>
          </cell>
        </row>
        <row r="20452">
          <cell r="G20452" t="str">
            <v>GR-001190</v>
          </cell>
        </row>
        <row r="20452">
          <cell r="I20452" t="str">
            <v>F</v>
          </cell>
          <cell r="J20452">
            <v>2115</v>
          </cell>
          <cell r="K20452">
            <v>2241.9</v>
          </cell>
          <cell r="L20452">
            <v>2241.9</v>
          </cell>
          <cell r="M20452" t="str">
            <v>F</v>
          </cell>
          <cell r="N20452">
            <v>1</v>
          </cell>
        </row>
        <row r="20453">
          <cell r="I20453" t="str">
            <v>T</v>
          </cell>
          <cell r="J20453">
            <v>0</v>
          </cell>
          <cell r="K20453">
            <v>0</v>
          </cell>
          <cell r="L20453">
            <v>0</v>
          </cell>
          <cell r="M20453" t="str">
            <v>F</v>
          </cell>
          <cell r="N20453">
            <v>3</v>
          </cell>
        </row>
        <row r="20454">
          <cell r="I20454" t="str">
            <v>T</v>
          </cell>
          <cell r="J20454">
            <v>0</v>
          </cell>
          <cell r="K20454">
            <v>0</v>
          </cell>
          <cell r="L20454">
            <v>0</v>
          </cell>
          <cell r="M20454" t="str">
            <v>F</v>
          </cell>
          <cell r="N20454">
            <v>3</v>
          </cell>
        </row>
        <row r="20455">
          <cell r="G20455" t="str">
            <v>GR-001169</v>
          </cell>
        </row>
        <row r="20455">
          <cell r="I20455" t="str">
            <v>F</v>
          </cell>
          <cell r="J20455">
            <v>112</v>
          </cell>
          <cell r="K20455">
            <v>118.72</v>
          </cell>
          <cell r="L20455">
            <v>118.72</v>
          </cell>
          <cell r="M20455" t="str">
            <v>F</v>
          </cell>
          <cell r="N20455">
            <v>1</v>
          </cell>
        </row>
        <row r="20456">
          <cell r="I20456" t="str">
            <v>T</v>
          </cell>
          <cell r="J20456">
            <v>0</v>
          </cell>
          <cell r="K20456">
            <v>0</v>
          </cell>
          <cell r="L20456">
            <v>0</v>
          </cell>
          <cell r="M20456" t="str">
            <v>F</v>
          </cell>
          <cell r="N20456">
            <v>3</v>
          </cell>
        </row>
        <row r="20457">
          <cell r="G20457" t="str">
            <v>XP-000019</v>
          </cell>
        </row>
        <row r="20457">
          <cell r="I20457" t="str">
            <v>F</v>
          </cell>
          <cell r="J20457">
            <v>0</v>
          </cell>
          <cell r="K20457">
            <v>0</v>
          </cell>
          <cell r="L20457">
            <v>0</v>
          </cell>
          <cell r="M20457" t="str">
            <v>F</v>
          </cell>
          <cell r="N20457">
            <v>3</v>
          </cell>
        </row>
        <row r="20458">
          <cell r="I20458" t="str">
            <v>T</v>
          </cell>
          <cell r="J20458">
            <v>0</v>
          </cell>
          <cell r="K20458">
            <v>0</v>
          </cell>
          <cell r="L20458">
            <v>0</v>
          </cell>
          <cell r="M20458" t="str">
            <v>F</v>
          </cell>
          <cell r="N20458">
            <v>3</v>
          </cell>
        </row>
        <row r="20459">
          <cell r="I20459" t="str">
            <v>T</v>
          </cell>
          <cell r="J20459">
            <v>0</v>
          </cell>
          <cell r="K20459">
            <v>0</v>
          </cell>
          <cell r="L20459">
            <v>0</v>
          </cell>
          <cell r="M20459" t="str">
            <v>F</v>
          </cell>
          <cell r="N20459">
            <v>3</v>
          </cell>
        </row>
        <row r="20460">
          <cell r="I20460" t="str">
            <v>T</v>
          </cell>
          <cell r="J20460">
            <v>0</v>
          </cell>
          <cell r="K20460">
            <v>0</v>
          </cell>
          <cell r="L20460">
            <v>0</v>
          </cell>
          <cell r="M20460" t="str">
            <v>F</v>
          </cell>
          <cell r="N20460">
            <v>3</v>
          </cell>
        </row>
        <row r="20461">
          <cell r="G20461" t="str">
            <v>GR-001188</v>
          </cell>
        </row>
        <row r="20461">
          <cell r="I20461" t="str">
            <v>F</v>
          </cell>
          <cell r="J20461">
            <v>84.75</v>
          </cell>
          <cell r="K20461">
            <v>89.84</v>
          </cell>
          <cell r="L20461">
            <v>89.84</v>
          </cell>
          <cell r="M20461" t="str">
            <v>F</v>
          </cell>
          <cell r="N20461">
            <v>1</v>
          </cell>
        </row>
        <row r="20462">
          <cell r="G20462" t="str">
            <v>GR-001189</v>
          </cell>
        </row>
        <row r="20462">
          <cell r="I20462" t="str">
            <v>F</v>
          </cell>
          <cell r="J20462">
            <v>45.15</v>
          </cell>
          <cell r="K20462">
            <v>47.86</v>
          </cell>
          <cell r="L20462">
            <v>47.86</v>
          </cell>
          <cell r="M20462" t="str">
            <v>F</v>
          </cell>
          <cell r="N20462">
            <v>1</v>
          </cell>
        </row>
        <row r="20463">
          <cell r="G20463" t="str">
            <v>GR-001161</v>
          </cell>
        </row>
        <row r="20463">
          <cell r="I20463" t="str">
            <v>F</v>
          </cell>
          <cell r="J20463">
            <v>228</v>
          </cell>
          <cell r="K20463">
            <v>241.68</v>
          </cell>
          <cell r="L20463">
            <v>241.68</v>
          </cell>
          <cell r="M20463" t="str">
            <v>F</v>
          </cell>
          <cell r="N20463">
            <v>1</v>
          </cell>
        </row>
        <row r="20464">
          <cell r="G20464" t="str">
            <v>GR-001159</v>
          </cell>
        </row>
        <row r="20464">
          <cell r="I20464" t="str">
            <v>F</v>
          </cell>
          <cell r="J20464">
            <v>4460</v>
          </cell>
          <cell r="K20464">
            <v>4727.6</v>
          </cell>
          <cell r="L20464">
            <v>4727.6</v>
          </cell>
          <cell r="M20464" t="str">
            <v>F</v>
          </cell>
          <cell r="N20464">
            <v>1</v>
          </cell>
        </row>
        <row r="20465">
          <cell r="G20465" t="str">
            <v>XP-000019</v>
          </cell>
        </row>
        <row r="20465">
          <cell r="I20465" t="str">
            <v>F</v>
          </cell>
          <cell r="J20465">
            <v>0</v>
          </cell>
          <cell r="K20465">
            <v>0</v>
          </cell>
          <cell r="L20465">
            <v>0</v>
          </cell>
          <cell r="M20465" t="str">
            <v>F</v>
          </cell>
          <cell r="N20465">
            <v>3</v>
          </cell>
        </row>
        <row r="20466">
          <cell r="I20466" t="str">
            <v>T</v>
          </cell>
          <cell r="J20466">
            <v>0</v>
          </cell>
          <cell r="K20466">
            <v>0</v>
          </cell>
          <cell r="L20466">
            <v>0</v>
          </cell>
          <cell r="M20466" t="str">
            <v>F</v>
          </cell>
          <cell r="N20466">
            <v>3</v>
          </cell>
        </row>
        <row r="20467">
          <cell r="I20467" t="str">
            <v>T</v>
          </cell>
          <cell r="J20467">
            <v>0</v>
          </cell>
          <cell r="K20467">
            <v>0</v>
          </cell>
          <cell r="L20467">
            <v>0</v>
          </cell>
          <cell r="M20467" t="str">
            <v>F</v>
          </cell>
          <cell r="N20467">
            <v>3</v>
          </cell>
        </row>
        <row r="20468">
          <cell r="I20468" t="str">
            <v>T</v>
          </cell>
          <cell r="J20468">
            <v>0</v>
          </cell>
          <cell r="K20468">
            <v>0</v>
          </cell>
          <cell r="L20468">
            <v>0</v>
          </cell>
          <cell r="M20468" t="str">
            <v>F</v>
          </cell>
          <cell r="N20468">
            <v>3</v>
          </cell>
        </row>
        <row r="20469">
          <cell r="I20469" t="str">
            <v>T</v>
          </cell>
          <cell r="J20469">
            <v>0</v>
          </cell>
          <cell r="K20469">
            <v>0</v>
          </cell>
          <cell r="L20469">
            <v>0</v>
          </cell>
          <cell r="M20469" t="str">
            <v>F</v>
          </cell>
          <cell r="N20469">
            <v>3</v>
          </cell>
        </row>
        <row r="20470">
          <cell r="I20470" t="str">
            <v>T</v>
          </cell>
          <cell r="J20470">
            <v>0</v>
          </cell>
          <cell r="K20470">
            <v>0</v>
          </cell>
          <cell r="L20470">
            <v>0</v>
          </cell>
          <cell r="M20470" t="str">
            <v>F</v>
          </cell>
          <cell r="N20470">
            <v>3</v>
          </cell>
        </row>
        <row r="20471">
          <cell r="G20471" t="str">
            <v>GR-001220, GR-001270</v>
          </cell>
        </row>
        <row r="20471">
          <cell r="I20471" t="str">
            <v>F</v>
          </cell>
          <cell r="J20471">
            <v>0</v>
          </cell>
          <cell r="K20471">
            <v>0</v>
          </cell>
          <cell r="L20471">
            <v>0</v>
          </cell>
          <cell r="M20471" t="str">
            <v>F</v>
          </cell>
          <cell r="N20471">
            <v>3</v>
          </cell>
        </row>
        <row r="20472">
          <cell r="I20472" t="str">
            <v>T</v>
          </cell>
          <cell r="J20472">
            <v>0</v>
          </cell>
          <cell r="K20472">
            <v>0</v>
          </cell>
          <cell r="L20472">
            <v>0</v>
          </cell>
          <cell r="M20472" t="str">
            <v>F</v>
          </cell>
          <cell r="N20472">
            <v>3</v>
          </cell>
        </row>
        <row r="20473">
          <cell r="I20473" t="str">
            <v>T</v>
          </cell>
          <cell r="J20473">
            <v>0</v>
          </cell>
          <cell r="K20473">
            <v>0</v>
          </cell>
          <cell r="L20473">
            <v>0</v>
          </cell>
          <cell r="M20473" t="str">
            <v>F</v>
          </cell>
          <cell r="N20473">
            <v>3</v>
          </cell>
        </row>
        <row r="20474">
          <cell r="I20474" t="str">
            <v>T</v>
          </cell>
          <cell r="J20474">
            <v>0</v>
          </cell>
          <cell r="K20474">
            <v>0</v>
          </cell>
          <cell r="L20474">
            <v>0</v>
          </cell>
          <cell r="M20474" t="str">
            <v>F</v>
          </cell>
          <cell r="N20474">
            <v>3</v>
          </cell>
        </row>
        <row r="20475">
          <cell r="I20475" t="str">
            <v>T</v>
          </cell>
          <cell r="J20475">
            <v>0</v>
          </cell>
          <cell r="K20475">
            <v>0</v>
          </cell>
          <cell r="L20475">
            <v>0</v>
          </cell>
          <cell r="M20475" t="str">
            <v>F</v>
          </cell>
          <cell r="N20475">
            <v>3</v>
          </cell>
        </row>
        <row r="20476">
          <cell r="I20476" t="str">
            <v>T</v>
          </cell>
          <cell r="J20476">
            <v>0</v>
          </cell>
          <cell r="K20476">
            <v>0</v>
          </cell>
          <cell r="L20476">
            <v>0</v>
          </cell>
          <cell r="M20476" t="str">
            <v>F</v>
          </cell>
          <cell r="N20476">
            <v>3</v>
          </cell>
        </row>
        <row r="20477">
          <cell r="G20477" t="str">
            <v>GR-001186</v>
          </cell>
        </row>
        <row r="20477">
          <cell r="I20477" t="str">
            <v>F</v>
          </cell>
          <cell r="J20477">
            <v>485</v>
          </cell>
          <cell r="K20477">
            <v>514.1</v>
          </cell>
          <cell r="L20477">
            <v>514.1</v>
          </cell>
          <cell r="M20477" t="str">
            <v>F</v>
          </cell>
          <cell r="N20477">
            <v>1</v>
          </cell>
        </row>
        <row r="20478">
          <cell r="I20478" t="str">
            <v>T</v>
          </cell>
          <cell r="J20478">
            <v>0</v>
          </cell>
          <cell r="K20478">
            <v>0</v>
          </cell>
          <cell r="L20478">
            <v>0</v>
          </cell>
          <cell r="M20478" t="str">
            <v>F</v>
          </cell>
          <cell r="N20478">
            <v>3</v>
          </cell>
        </row>
        <row r="20479">
          <cell r="I20479" t="str">
            <v>T</v>
          </cell>
          <cell r="J20479">
            <v>0</v>
          </cell>
          <cell r="K20479">
            <v>0</v>
          </cell>
          <cell r="L20479">
            <v>0</v>
          </cell>
          <cell r="M20479" t="str">
            <v>F</v>
          </cell>
          <cell r="N20479">
            <v>3</v>
          </cell>
        </row>
        <row r="20480">
          <cell r="I20480" t="str">
            <v>T</v>
          </cell>
          <cell r="J20480">
            <v>0</v>
          </cell>
          <cell r="K20480">
            <v>0</v>
          </cell>
          <cell r="L20480">
            <v>0</v>
          </cell>
          <cell r="M20480" t="str">
            <v>F</v>
          </cell>
          <cell r="N20480">
            <v>3</v>
          </cell>
        </row>
        <row r="20481">
          <cell r="I20481" t="str">
            <v>T</v>
          </cell>
          <cell r="J20481">
            <v>0</v>
          </cell>
          <cell r="K20481">
            <v>0</v>
          </cell>
          <cell r="L20481">
            <v>0</v>
          </cell>
          <cell r="M20481" t="str">
            <v>F</v>
          </cell>
          <cell r="N20481">
            <v>3</v>
          </cell>
        </row>
        <row r="20482">
          <cell r="I20482" t="str">
            <v>T</v>
          </cell>
          <cell r="J20482">
            <v>0</v>
          </cell>
          <cell r="K20482">
            <v>0</v>
          </cell>
          <cell r="L20482">
            <v>0</v>
          </cell>
          <cell r="M20482" t="str">
            <v>F</v>
          </cell>
          <cell r="N20482">
            <v>3</v>
          </cell>
        </row>
        <row r="20483">
          <cell r="I20483" t="str">
            <v>T</v>
          </cell>
          <cell r="J20483">
            <v>0</v>
          </cell>
          <cell r="K20483">
            <v>0</v>
          </cell>
          <cell r="L20483">
            <v>0</v>
          </cell>
          <cell r="M20483" t="str">
            <v>F</v>
          </cell>
          <cell r="N20483">
            <v>3</v>
          </cell>
        </row>
        <row r="20484">
          <cell r="I20484" t="str">
            <v>T</v>
          </cell>
          <cell r="J20484">
            <v>0</v>
          </cell>
          <cell r="K20484">
            <v>0</v>
          </cell>
          <cell r="L20484">
            <v>0</v>
          </cell>
          <cell r="M20484" t="str">
            <v>F</v>
          </cell>
          <cell r="N20484">
            <v>3</v>
          </cell>
        </row>
        <row r="20485">
          <cell r="G20485" t="str">
            <v>GR-001190</v>
          </cell>
        </row>
        <row r="20485">
          <cell r="I20485" t="str">
            <v>F</v>
          </cell>
          <cell r="J20485">
            <v>25</v>
          </cell>
          <cell r="K20485">
            <v>26.5</v>
          </cell>
          <cell r="L20485">
            <v>26.5</v>
          </cell>
          <cell r="M20485" t="str">
            <v>F</v>
          </cell>
          <cell r="N20485">
            <v>1</v>
          </cell>
        </row>
        <row r="20486">
          <cell r="I20486" t="str">
            <v>T</v>
          </cell>
          <cell r="J20486">
            <v>0</v>
          </cell>
          <cell r="K20486">
            <v>0</v>
          </cell>
          <cell r="L20486">
            <v>0</v>
          </cell>
          <cell r="M20486" t="str">
            <v>F</v>
          </cell>
          <cell r="N20486">
            <v>3</v>
          </cell>
        </row>
        <row r="20487">
          <cell r="F20487" t="str">
            <v>NEW MODELS</v>
          </cell>
          <cell r="G20487" t="str">
            <v>GR-001248</v>
          </cell>
        </row>
        <row r="20487">
          <cell r="I20487" t="str">
            <v>F</v>
          </cell>
          <cell r="J20487">
            <v>0</v>
          </cell>
          <cell r="K20487">
            <v>0</v>
          </cell>
          <cell r="L20487">
            <v>0</v>
          </cell>
          <cell r="M20487" t="str">
            <v>F</v>
          </cell>
          <cell r="N20487">
            <v>3</v>
          </cell>
        </row>
        <row r="20488">
          <cell r="I20488" t="str">
            <v>T</v>
          </cell>
          <cell r="J20488">
            <v>0</v>
          </cell>
          <cell r="K20488">
            <v>0</v>
          </cell>
          <cell r="L20488">
            <v>0</v>
          </cell>
          <cell r="M20488" t="str">
            <v>F</v>
          </cell>
          <cell r="N20488">
            <v>3</v>
          </cell>
        </row>
        <row r="20489">
          <cell r="G20489" t="str">
            <v>GR-001158</v>
          </cell>
        </row>
        <row r="20489">
          <cell r="I20489" t="str">
            <v>F</v>
          </cell>
          <cell r="J20489">
            <v>19426.4</v>
          </cell>
          <cell r="K20489">
            <v>19426.4</v>
          </cell>
          <cell r="L20489">
            <v>58279.2</v>
          </cell>
          <cell r="M20489" t="str">
            <v>F</v>
          </cell>
          <cell r="N20489">
            <v>3</v>
          </cell>
        </row>
        <row r="20490">
          <cell r="G20490" t="str">
            <v>XP-000019</v>
          </cell>
        </row>
        <row r="20490">
          <cell r="I20490" t="str">
            <v>F</v>
          </cell>
          <cell r="J20490">
            <v>0</v>
          </cell>
          <cell r="K20490">
            <v>0</v>
          </cell>
          <cell r="L20490">
            <v>0</v>
          </cell>
          <cell r="M20490" t="str">
            <v>F</v>
          </cell>
          <cell r="N20490">
            <v>3</v>
          </cell>
        </row>
        <row r="20491">
          <cell r="I20491" t="str">
            <v>T</v>
          </cell>
          <cell r="J20491">
            <v>0</v>
          </cell>
          <cell r="K20491">
            <v>0</v>
          </cell>
          <cell r="L20491">
            <v>0</v>
          </cell>
          <cell r="M20491" t="str">
            <v>F</v>
          </cell>
          <cell r="N20491">
            <v>3</v>
          </cell>
        </row>
        <row r="20492">
          <cell r="I20492" t="str">
            <v>T</v>
          </cell>
          <cell r="J20492">
            <v>0</v>
          </cell>
          <cell r="K20492">
            <v>0</v>
          </cell>
          <cell r="L20492">
            <v>0</v>
          </cell>
          <cell r="M20492" t="str">
            <v>F</v>
          </cell>
          <cell r="N20492">
            <v>3</v>
          </cell>
        </row>
        <row r="20493">
          <cell r="I20493" t="str">
            <v>T</v>
          </cell>
          <cell r="J20493">
            <v>0</v>
          </cell>
          <cell r="K20493">
            <v>0</v>
          </cell>
          <cell r="L20493">
            <v>0</v>
          </cell>
          <cell r="M20493" t="str">
            <v>F</v>
          </cell>
          <cell r="N20493">
            <v>3</v>
          </cell>
        </row>
        <row r="20494">
          <cell r="G20494" t="str">
            <v>GR-001156</v>
          </cell>
        </row>
        <row r="20494">
          <cell r="I20494" t="str">
            <v>F</v>
          </cell>
          <cell r="J20494">
            <v>36726.72</v>
          </cell>
          <cell r="K20494">
            <v>36726.72</v>
          </cell>
          <cell r="L20494">
            <v>139157.54</v>
          </cell>
          <cell r="M20494" t="str">
            <v>F</v>
          </cell>
          <cell r="N20494">
            <v>3.789</v>
          </cell>
        </row>
        <row r="20495">
          <cell r="G20495" t="str">
            <v>GR-001171</v>
          </cell>
        </row>
        <row r="20495">
          <cell r="I20495" t="str">
            <v>F</v>
          </cell>
          <cell r="J20495">
            <v>1904</v>
          </cell>
          <cell r="K20495">
            <v>2018.24</v>
          </cell>
          <cell r="L20495">
            <v>2018.24</v>
          </cell>
          <cell r="M20495" t="str">
            <v>F</v>
          </cell>
          <cell r="N20495">
            <v>1</v>
          </cell>
        </row>
        <row r="20496">
          <cell r="I20496" t="str">
            <v>T</v>
          </cell>
          <cell r="J20496">
            <v>0</v>
          </cell>
          <cell r="K20496">
            <v>0</v>
          </cell>
          <cell r="L20496">
            <v>0</v>
          </cell>
          <cell r="M20496" t="str">
            <v>F</v>
          </cell>
          <cell r="N20496">
            <v>3</v>
          </cell>
        </row>
        <row r="20497">
          <cell r="G20497" t="str">
            <v>GR-001248</v>
          </cell>
        </row>
        <row r="20497">
          <cell r="I20497" t="str">
            <v>F</v>
          </cell>
          <cell r="J20497">
            <v>0</v>
          </cell>
          <cell r="K20497">
            <v>0</v>
          </cell>
          <cell r="L20497">
            <v>0</v>
          </cell>
          <cell r="M20497" t="str">
            <v>F</v>
          </cell>
          <cell r="N20497">
            <v>3</v>
          </cell>
        </row>
        <row r="20498">
          <cell r="G20498" t="str">
            <v>GR-001182</v>
          </cell>
        </row>
        <row r="20498">
          <cell r="I20498" t="str">
            <v>F</v>
          </cell>
          <cell r="J20498">
            <v>275</v>
          </cell>
          <cell r="K20498">
            <v>291.5</v>
          </cell>
          <cell r="L20498">
            <v>291.5</v>
          </cell>
          <cell r="M20498" t="str">
            <v>F</v>
          </cell>
          <cell r="N20498">
            <v>1</v>
          </cell>
        </row>
        <row r="20499">
          <cell r="I20499" t="str">
            <v>T</v>
          </cell>
          <cell r="J20499">
            <v>0</v>
          </cell>
          <cell r="K20499">
            <v>0</v>
          </cell>
          <cell r="L20499">
            <v>0</v>
          </cell>
          <cell r="M20499" t="str">
            <v>F</v>
          </cell>
          <cell r="N20499">
            <v>3</v>
          </cell>
        </row>
        <row r="20500">
          <cell r="G20500" t="str">
            <v>GR-001248</v>
          </cell>
        </row>
        <row r="20500">
          <cell r="I20500" t="str">
            <v>F</v>
          </cell>
          <cell r="J20500">
            <v>0</v>
          </cell>
          <cell r="K20500">
            <v>0</v>
          </cell>
          <cell r="L20500">
            <v>0</v>
          </cell>
          <cell r="M20500" t="str">
            <v>F</v>
          </cell>
          <cell r="N20500">
            <v>3</v>
          </cell>
        </row>
        <row r="20501">
          <cell r="I20501" t="str">
            <v>T</v>
          </cell>
          <cell r="J20501">
            <v>95.68</v>
          </cell>
          <cell r="K20501">
            <v>101.42</v>
          </cell>
          <cell r="L20501">
            <v>101.42</v>
          </cell>
          <cell r="M20501" t="str">
            <v>F</v>
          </cell>
          <cell r="N20501">
            <v>1</v>
          </cell>
        </row>
        <row r="20502">
          <cell r="G20502" t="str">
            <v>GR-001248</v>
          </cell>
        </row>
        <row r="20502">
          <cell r="I20502" t="str">
            <v>F</v>
          </cell>
          <cell r="J20502">
            <v>0</v>
          </cell>
          <cell r="K20502">
            <v>0</v>
          </cell>
          <cell r="L20502">
            <v>0</v>
          </cell>
          <cell r="M20502" t="str">
            <v>F</v>
          </cell>
          <cell r="N20502">
            <v>3</v>
          </cell>
        </row>
        <row r="20503">
          <cell r="F20503" t="str">
            <v>DIRECT TO PINTAR</v>
          </cell>
        </row>
        <row r="20503">
          <cell r="I20503" t="str">
            <v>T</v>
          </cell>
          <cell r="J20503">
            <v>0</v>
          </cell>
          <cell r="K20503">
            <v>0</v>
          </cell>
          <cell r="L20503">
            <v>0</v>
          </cell>
          <cell r="M20503" t="str">
            <v>F</v>
          </cell>
          <cell r="N20503">
            <v>3</v>
          </cell>
        </row>
        <row r="20504">
          <cell r="F20504" t="str">
            <v>DIRECT TO PINTAR</v>
          </cell>
        </row>
        <row r="20504">
          <cell r="I20504" t="str">
            <v>T</v>
          </cell>
          <cell r="J20504">
            <v>0</v>
          </cell>
          <cell r="K20504">
            <v>0</v>
          </cell>
          <cell r="L20504">
            <v>0</v>
          </cell>
          <cell r="M20504" t="str">
            <v>F</v>
          </cell>
          <cell r="N20504">
            <v>3</v>
          </cell>
        </row>
        <row r="20505">
          <cell r="F20505" t="str">
            <v>DIRECT TO PINTAR</v>
          </cell>
        </row>
        <row r="20505">
          <cell r="I20505" t="str">
            <v>T</v>
          </cell>
          <cell r="J20505">
            <v>0</v>
          </cell>
          <cell r="K20505">
            <v>0</v>
          </cell>
          <cell r="L20505">
            <v>0</v>
          </cell>
          <cell r="M20505" t="str">
            <v>F</v>
          </cell>
          <cell r="N20505">
            <v>3</v>
          </cell>
        </row>
        <row r="20506">
          <cell r="F20506" t="str">
            <v>DIRECT TO PINTAR</v>
          </cell>
        </row>
        <row r="20506">
          <cell r="I20506" t="str">
            <v>T</v>
          </cell>
          <cell r="J20506">
            <v>0</v>
          </cell>
          <cell r="K20506">
            <v>0</v>
          </cell>
          <cell r="L20506">
            <v>0</v>
          </cell>
          <cell r="M20506" t="str">
            <v>F</v>
          </cell>
          <cell r="N20506">
            <v>3</v>
          </cell>
        </row>
        <row r="20507">
          <cell r="F20507" t="str">
            <v>DIRECT TO PINTAR</v>
          </cell>
          <cell r="G20507" t="str">
            <v>GR-001172</v>
          </cell>
        </row>
        <row r="20507">
          <cell r="I20507" t="str">
            <v>F</v>
          </cell>
          <cell r="J20507">
            <v>0</v>
          </cell>
          <cell r="K20507">
            <v>0</v>
          </cell>
          <cell r="L20507">
            <v>0</v>
          </cell>
          <cell r="M20507" t="str">
            <v>F</v>
          </cell>
          <cell r="N20507">
            <v>3</v>
          </cell>
        </row>
        <row r="20508">
          <cell r="G20508" t="str">
            <v>GR-001151</v>
          </cell>
        </row>
        <row r="20508">
          <cell r="I20508" t="str">
            <v>F</v>
          </cell>
          <cell r="J20508">
            <v>0</v>
          </cell>
          <cell r="K20508">
            <v>0</v>
          </cell>
          <cell r="L20508">
            <v>0</v>
          </cell>
          <cell r="M20508" t="str">
            <v>F</v>
          </cell>
          <cell r="N20508">
            <v>3</v>
          </cell>
        </row>
        <row r="20509">
          <cell r="G20509" t="str">
            <v>GR-001160</v>
          </cell>
        </row>
        <row r="20509">
          <cell r="I20509" t="str">
            <v>F</v>
          </cell>
          <cell r="J20509">
            <v>0</v>
          </cell>
          <cell r="K20509">
            <v>0</v>
          </cell>
          <cell r="L20509">
            <v>0</v>
          </cell>
          <cell r="M20509" t="str">
            <v>F</v>
          </cell>
          <cell r="N20509">
            <v>3</v>
          </cell>
        </row>
        <row r="20510">
          <cell r="G20510" t="str">
            <v>XP-000019</v>
          </cell>
        </row>
        <row r="20510">
          <cell r="I20510" t="str">
            <v>F</v>
          </cell>
          <cell r="J20510">
            <v>0</v>
          </cell>
          <cell r="K20510">
            <v>0</v>
          </cell>
          <cell r="L20510">
            <v>0</v>
          </cell>
          <cell r="M20510" t="str">
            <v>F</v>
          </cell>
          <cell r="N20510">
            <v>3</v>
          </cell>
        </row>
        <row r="20511">
          <cell r="I20511" t="str">
            <v>T</v>
          </cell>
          <cell r="J20511">
            <v>0</v>
          </cell>
          <cell r="K20511">
            <v>0</v>
          </cell>
          <cell r="L20511">
            <v>0</v>
          </cell>
          <cell r="M20511" t="str">
            <v>F</v>
          </cell>
          <cell r="N20511">
            <v>3</v>
          </cell>
        </row>
        <row r="20512">
          <cell r="G20512" t="str">
            <v>GR-001248</v>
          </cell>
        </row>
        <row r="20512">
          <cell r="I20512" t="str">
            <v>F</v>
          </cell>
          <cell r="J20512">
            <v>0</v>
          </cell>
          <cell r="K20512">
            <v>0</v>
          </cell>
          <cell r="L20512">
            <v>0</v>
          </cell>
          <cell r="M20512" t="str">
            <v>F</v>
          </cell>
          <cell r="N20512">
            <v>3</v>
          </cell>
        </row>
        <row r="20513">
          <cell r="F20513" t="str">
            <v>HAND CARRY BY MR LOO</v>
          </cell>
          <cell r="G20513" t="str">
            <v>GR-001150</v>
          </cell>
        </row>
        <row r="20513">
          <cell r="I20513" t="str">
            <v>F</v>
          </cell>
          <cell r="J20513">
            <v>1016.2</v>
          </cell>
          <cell r="K20513">
            <v>1016.2</v>
          </cell>
          <cell r="L20513">
            <v>3048.6</v>
          </cell>
          <cell r="M20513" t="str">
            <v>F</v>
          </cell>
          <cell r="N20513">
            <v>3</v>
          </cell>
        </row>
        <row r="20514">
          <cell r="I20514" t="str">
            <v>T</v>
          </cell>
          <cell r="J20514">
            <v>0</v>
          </cell>
          <cell r="K20514">
            <v>0</v>
          </cell>
          <cell r="L20514">
            <v>0</v>
          </cell>
          <cell r="M20514" t="str">
            <v>F</v>
          </cell>
          <cell r="N20514">
            <v>3</v>
          </cell>
        </row>
        <row r="20515">
          <cell r="I20515" t="str">
            <v>T</v>
          </cell>
          <cell r="J20515">
            <v>0</v>
          </cell>
          <cell r="K20515">
            <v>0</v>
          </cell>
          <cell r="L20515">
            <v>0</v>
          </cell>
          <cell r="M20515" t="str">
            <v>F</v>
          </cell>
          <cell r="N20515">
            <v>3</v>
          </cell>
        </row>
        <row r="20516">
          <cell r="I20516" t="str">
            <v>T</v>
          </cell>
          <cell r="J20516">
            <v>0</v>
          </cell>
          <cell r="K20516">
            <v>0</v>
          </cell>
          <cell r="L20516">
            <v>0</v>
          </cell>
          <cell r="M20516" t="str">
            <v>F</v>
          </cell>
          <cell r="N20516">
            <v>3</v>
          </cell>
        </row>
        <row r="20517">
          <cell r="I20517" t="str">
            <v>T</v>
          </cell>
          <cell r="J20517">
            <v>0</v>
          </cell>
          <cell r="K20517">
            <v>0</v>
          </cell>
          <cell r="L20517">
            <v>0</v>
          </cell>
          <cell r="M20517" t="str">
            <v>F</v>
          </cell>
          <cell r="N20517">
            <v>3</v>
          </cell>
        </row>
        <row r="20518">
          <cell r="I20518" t="str">
            <v>T</v>
          </cell>
          <cell r="J20518">
            <v>0</v>
          </cell>
          <cell r="K20518">
            <v>0</v>
          </cell>
          <cell r="L20518">
            <v>0</v>
          </cell>
          <cell r="M20518" t="str">
            <v>F</v>
          </cell>
          <cell r="N20518">
            <v>3</v>
          </cell>
        </row>
        <row r="20519">
          <cell r="I20519" t="str">
            <v>T</v>
          </cell>
          <cell r="J20519">
            <v>0</v>
          </cell>
          <cell r="K20519">
            <v>0</v>
          </cell>
          <cell r="L20519">
            <v>0</v>
          </cell>
          <cell r="M20519" t="str">
            <v>F</v>
          </cell>
          <cell r="N20519">
            <v>3</v>
          </cell>
        </row>
        <row r="20520">
          <cell r="I20520" t="str">
            <v>T</v>
          </cell>
          <cell r="J20520">
            <v>0</v>
          </cell>
          <cell r="K20520">
            <v>0</v>
          </cell>
          <cell r="L20520">
            <v>0</v>
          </cell>
          <cell r="M20520" t="str">
            <v>F</v>
          </cell>
          <cell r="N20520">
            <v>3</v>
          </cell>
        </row>
        <row r="20521">
          <cell r="I20521" t="str">
            <v>T</v>
          </cell>
          <cell r="J20521">
            <v>0</v>
          </cell>
          <cell r="K20521">
            <v>0</v>
          </cell>
          <cell r="L20521">
            <v>0</v>
          </cell>
          <cell r="M20521" t="str">
            <v>F</v>
          </cell>
          <cell r="N20521">
            <v>3</v>
          </cell>
        </row>
        <row r="20522">
          <cell r="I20522" t="str">
            <v>T</v>
          </cell>
          <cell r="J20522">
            <v>0</v>
          </cell>
          <cell r="K20522">
            <v>0</v>
          </cell>
          <cell r="L20522">
            <v>0</v>
          </cell>
          <cell r="M20522" t="str">
            <v>F</v>
          </cell>
          <cell r="N20522">
            <v>3</v>
          </cell>
        </row>
        <row r="20523">
          <cell r="I20523" t="str">
            <v>T</v>
          </cell>
          <cell r="J20523">
            <v>0</v>
          </cell>
          <cell r="K20523">
            <v>0</v>
          </cell>
          <cell r="L20523">
            <v>0</v>
          </cell>
          <cell r="M20523" t="str">
            <v>F</v>
          </cell>
          <cell r="N20523">
            <v>3</v>
          </cell>
        </row>
        <row r="20524">
          <cell r="I20524" t="str">
            <v>T</v>
          </cell>
          <cell r="J20524">
            <v>0</v>
          </cell>
          <cell r="K20524">
            <v>0</v>
          </cell>
          <cell r="L20524">
            <v>0</v>
          </cell>
          <cell r="M20524" t="str">
            <v>F</v>
          </cell>
          <cell r="N20524">
            <v>3</v>
          </cell>
        </row>
        <row r="20525">
          <cell r="I20525" t="str">
            <v>T</v>
          </cell>
          <cell r="J20525">
            <v>0</v>
          </cell>
          <cell r="K20525">
            <v>0</v>
          </cell>
          <cell r="L20525">
            <v>0</v>
          </cell>
          <cell r="M20525" t="str">
            <v>F</v>
          </cell>
          <cell r="N20525">
            <v>3</v>
          </cell>
        </row>
        <row r="20526">
          <cell r="I20526" t="str">
            <v>T</v>
          </cell>
          <cell r="J20526">
            <v>36315</v>
          </cell>
          <cell r="K20526">
            <v>36315</v>
          </cell>
          <cell r="L20526">
            <v>108945</v>
          </cell>
          <cell r="M20526" t="str">
            <v>F</v>
          </cell>
          <cell r="N20526">
            <v>3</v>
          </cell>
        </row>
        <row r="20527">
          <cell r="I20527" t="str">
            <v>T</v>
          </cell>
          <cell r="J20527">
            <v>0</v>
          </cell>
          <cell r="K20527">
            <v>0</v>
          </cell>
          <cell r="L20527">
            <v>0</v>
          </cell>
          <cell r="M20527" t="str">
            <v>F</v>
          </cell>
          <cell r="N20527">
            <v>3</v>
          </cell>
        </row>
        <row r="20528">
          <cell r="I20528" t="str">
            <v>T</v>
          </cell>
          <cell r="J20528">
            <v>0</v>
          </cell>
          <cell r="K20528">
            <v>0</v>
          </cell>
          <cell r="L20528">
            <v>0</v>
          </cell>
          <cell r="M20528" t="str">
            <v>F</v>
          </cell>
          <cell r="N20528">
            <v>3</v>
          </cell>
        </row>
        <row r="20529">
          <cell r="I20529" t="str">
            <v>T</v>
          </cell>
          <cell r="J20529">
            <v>0</v>
          </cell>
          <cell r="K20529">
            <v>0</v>
          </cell>
          <cell r="L20529">
            <v>0</v>
          </cell>
          <cell r="M20529" t="str">
            <v>F</v>
          </cell>
          <cell r="N20529">
            <v>3</v>
          </cell>
        </row>
        <row r="20530">
          <cell r="I20530" t="str">
            <v>T</v>
          </cell>
          <cell r="J20530">
            <v>0</v>
          </cell>
          <cell r="K20530">
            <v>0</v>
          </cell>
          <cell r="L20530">
            <v>0</v>
          </cell>
          <cell r="M20530" t="str">
            <v>F</v>
          </cell>
          <cell r="N20530">
            <v>3</v>
          </cell>
        </row>
        <row r="20531">
          <cell r="G20531" t="str">
            <v>GR-001166</v>
          </cell>
        </row>
        <row r="20531">
          <cell r="I20531" t="str">
            <v>F</v>
          </cell>
          <cell r="J20531">
            <v>1295.14</v>
          </cell>
          <cell r="K20531">
            <v>1372.85</v>
          </cell>
          <cell r="L20531">
            <v>1372.85</v>
          </cell>
          <cell r="M20531" t="str">
            <v>F</v>
          </cell>
          <cell r="N20531">
            <v>1</v>
          </cell>
        </row>
        <row r="20532">
          <cell r="I20532" t="str">
            <v>T</v>
          </cell>
          <cell r="J20532">
            <v>0</v>
          </cell>
          <cell r="K20532">
            <v>0</v>
          </cell>
          <cell r="L20532">
            <v>0</v>
          </cell>
          <cell r="M20532" t="str">
            <v>F</v>
          </cell>
          <cell r="N20532">
            <v>3</v>
          </cell>
        </row>
        <row r="20533">
          <cell r="I20533" t="str">
            <v>T</v>
          </cell>
          <cell r="J20533">
            <v>0</v>
          </cell>
          <cell r="K20533">
            <v>0</v>
          </cell>
          <cell r="L20533">
            <v>0</v>
          </cell>
          <cell r="M20533" t="str">
            <v>F</v>
          </cell>
          <cell r="N20533">
            <v>3</v>
          </cell>
        </row>
        <row r="20534">
          <cell r="I20534" t="str">
            <v>T</v>
          </cell>
          <cell r="J20534">
            <v>0</v>
          </cell>
          <cell r="K20534">
            <v>0</v>
          </cell>
          <cell r="L20534">
            <v>0</v>
          </cell>
          <cell r="M20534" t="str">
            <v>F</v>
          </cell>
          <cell r="N20534">
            <v>3</v>
          </cell>
        </row>
        <row r="20535">
          <cell r="I20535" t="str">
            <v>T</v>
          </cell>
          <cell r="J20535">
            <v>0</v>
          </cell>
          <cell r="K20535">
            <v>0</v>
          </cell>
          <cell r="L20535">
            <v>0</v>
          </cell>
          <cell r="M20535" t="str">
            <v>F</v>
          </cell>
          <cell r="N20535">
            <v>3</v>
          </cell>
        </row>
        <row r="20536">
          <cell r="I20536" t="str">
            <v>T</v>
          </cell>
          <cell r="J20536">
            <v>0</v>
          </cell>
          <cell r="K20536">
            <v>0</v>
          </cell>
          <cell r="L20536">
            <v>0</v>
          </cell>
          <cell r="M20536" t="str">
            <v>F</v>
          </cell>
          <cell r="N20536">
            <v>3</v>
          </cell>
        </row>
        <row r="20537">
          <cell r="I20537" t="str">
            <v>T</v>
          </cell>
          <cell r="J20537">
            <v>0</v>
          </cell>
          <cell r="K20537">
            <v>0</v>
          </cell>
          <cell r="L20537">
            <v>0</v>
          </cell>
          <cell r="M20537" t="str">
            <v>F</v>
          </cell>
          <cell r="N20537">
            <v>3</v>
          </cell>
        </row>
        <row r="20538">
          <cell r="I20538" t="str">
            <v>T</v>
          </cell>
          <cell r="J20538">
            <v>0</v>
          </cell>
          <cell r="K20538">
            <v>0</v>
          </cell>
          <cell r="L20538">
            <v>0</v>
          </cell>
          <cell r="M20538" t="str">
            <v>F</v>
          </cell>
          <cell r="N20538">
            <v>3</v>
          </cell>
        </row>
        <row r="20539">
          <cell r="I20539" t="str">
            <v>T</v>
          </cell>
          <cell r="J20539">
            <v>0</v>
          </cell>
          <cell r="K20539">
            <v>0</v>
          </cell>
          <cell r="L20539">
            <v>0</v>
          </cell>
          <cell r="M20539" t="str">
            <v>F</v>
          </cell>
          <cell r="N20539">
            <v>3</v>
          </cell>
        </row>
        <row r="20540">
          <cell r="I20540" t="str">
            <v>T</v>
          </cell>
          <cell r="J20540">
            <v>0</v>
          </cell>
          <cell r="K20540">
            <v>0</v>
          </cell>
          <cell r="L20540">
            <v>0</v>
          </cell>
          <cell r="M20540" t="str">
            <v>F</v>
          </cell>
          <cell r="N20540">
            <v>3</v>
          </cell>
        </row>
        <row r="20541">
          <cell r="I20541" t="str">
            <v>T</v>
          </cell>
          <cell r="J20541">
            <v>0</v>
          </cell>
          <cell r="K20541">
            <v>0</v>
          </cell>
          <cell r="L20541">
            <v>0</v>
          </cell>
          <cell r="M20541" t="str">
            <v>F</v>
          </cell>
          <cell r="N20541">
            <v>3</v>
          </cell>
        </row>
        <row r="20542">
          <cell r="I20542" t="str">
            <v>T</v>
          </cell>
          <cell r="J20542">
            <v>0</v>
          </cell>
          <cell r="K20542">
            <v>0</v>
          </cell>
          <cell r="L20542">
            <v>0</v>
          </cell>
          <cell r="M20542" t="str">
            <v>F</v>
          </cell>
          <cell r="N20542">
            <v>3</v>
          </cell>
        </row>
        <row r="20543">
          <cell r="G20543" t="str">
            <v>GR-001174</v>
          </cell>
        </row>
        <row r="20543">
          <cell r="I20543" t="str">
            <v>F</v>
          </cell>
          <cell r="J20543">
            <v>0</v>
          </cell>
          <cell r="K20543">
            <v>0</v>
          </cell>
          <cell r="L20543">
            <v>0</v>
          </cell>
          <cell r="M20543" t="str">
            <v>F</v>
          </cell>
          <cell r="N20543">
            <v>3</v>
          </cell>
        </row>
        <row r="20544">
          <cell r="I20544" t="str">
            <v>T</v>
          </cell>
          <cell r="J20544">
            <v>0</v>
          </cell>
          <cell r="K20544">
            <v>0</v>
          </cell>
          <cell r="L20544">
            <v>0</v>
          </cell>
          <cell r="M20544" t="str">
            <v>F</v>
          </cell>
          <cell r="N20544">
            <v>3</v>
          </cell>
        </row>
        <row r="20545">
          <cell r="I20545" t="str">
            <v>T</v>
          </cell>
          <cell r="J20545">
            <v>0</v>
          </cell>
          <cell r="K20545">
            <v>0</v>
          </cell>
          <cell r="L20545">
            <v>0</v>
          </cell>
          <cell r="M20545" t="str">
            <v>F</v>
          </cell>
          <cell r="N20545">
            <v>3</v>
          </cell>
        </row>
        <row r="20546">
          <cell r="G20546" t="str">
            <v>GR-001153</v>
          </cell>
        </row>
        <row r="20546">
          <cell r="I20546" t="str">
            <v>F</v>
          </cell>
          <cell r="J20546">
            <v>0</v>
          </cell>
          <cell r="K20546">
            <v>0</v>
          </cell>
          <cell r="L20546">
            <v>0</v>
          </cell>
          <cell r="M20546" t="str">
            <v>F</v>
          </cell>
          <cell r="N20546">
            <v>3</v>
          </cell>
        </row>
        <row r="20547">
          <cell r="I20547" t="str">
            <v>T</v>
          </cell>
          <cell r="J20547">
            <v>0</v>
          </cell>
          <cell r="K20547">
            <v>0</v>
          </cell>
          <cell r="L20547">
            <v>0</v>
          </cell>
          <cell r="M20547" t="str">
            <v>F</v>
          </cell>
          <cell r="N20547">
            <v>3</v>
          </cell>
        </row>
        <row r="20548">
          <cell r="G20548" t="str">
            <v>GR-001192</v>
          </cell>
        </row>
        <row r="20548">
          <cell r="I20548" t="str">
            <v>F</v>
          </cell>
          <cell r="J20548">
            <v>0</v>
          </cell>
          <cell r="K20548">
            <v>0</v>
          </cell>
          <cell r="L20548">
            <v>0</v>
          </cell>
          <cell r="M20548" t="str">
            <v>F</v>
          </cell>
          <cell r="N20548">
            <v>3</v>
          </cell>
        </row>
        <row r="20549">
          <cell r="I20549" t="str">
            <v>T</v>
          </cell>
          <cell r="J20549">
            <v>0</v>
          </cell>
          <cell r="K20549">
            <v>0</v>
          </cell>
          <cell r="L20549">
            <v>0</v>
          </cell>
          <cell r="M20549" t="str">
            <v>F</v>
          </cell>
          <cell r="N20549">
            <v>3</v>
          </cell>
        </row>
        <row r="20550">
          <cell r="G20550" t="str">
            <v>GR-001168</v>
          </cell>
        </row>
        <row r="20550">
          <cell r="I20550" t="str">
            <v>F</v>
          </cell>
          <cell r="J20550">
            <v>896</v>
          </cell>
          <cell r="K20550">
            <v>949.76</v>
          </cell>
          <cell r="L20550">
            <v>949.76</v>
          </cell>
          <cell r="M20550" t="str">
            <v>F</v>
          </cell>
          <cell r="N20550">
            <v>1</v>
          </cell>
        </row>
        <row r="20551">
          <cell r="G20551" t="str">
            <v>GR-001167</v>
          </cell>
        </row>
        <row r="20551">
          <cell r="I20551" t="str">
            <v>F</v>
          </cell>
          <cell r="J20551">
            <v>74.7</v>
          </cell>
          <cell r="K20551">
            <v>79.18</v>
          </cell>
          <cell r="L20551">
            <v>79.18</v>
          </cell>
          <cell r="M20551" t="str">
            <v>F</v>
          </cell>
          <cell r="N20551">
            <v>1</v>
          </cell>
        </row>
        <row r="20552">
          <cell r="I20552" t="str">
            <v>F</v>
          </cell>
          <cell r="J20552">
            <v>26.86</v>
          </cell>
          <cell r="K20552">
            <v>28.47</v>
          </cell>
          <cell r="L20552">
            <v>28.47</v>
          </cell>
          <cell r="M20552" t="str">
            <v>F</v>
          </cell>
          <cell r="N20552">
            <v>1</v>
          </cell>
        </row>
        <row r="20553">
          <cell r="I20553" t="str">
            <v>F</v>
          </cell>
          <cell r="J20553">
            <v>0</v>
          </cell>
          <cell r="K20553">
            <v>0</v>
          </cell>
          <cell r="L20553">
            <v>0</v>
          </cell>
          <cell r="M20553" t="str">
            <v>F</v>
          </cell>
          <cell r="N20553">
            <v>1</v>
          </cell>
        </row>
        <row r="20554">
          <cell r="I20554" t="str">
            <v>F</v>
          </cell>
          <cell r="J20554">
            <v>0</v>
          </cell>
          <cell r="K20554">
            <v>0</v>
          </cell>
          <cell r="L20554">
            <v>0</v>
          </cell>
          <cell r="M20554" t="str">
            <v>F</v>
          </cell>
          <cell r="N20554">
            <v>1</v>
          </cell>
        </row>
        <row r="20555">
          <cell r="I20555" t="str">
            <v>F</v>
          </cell>
          <cell r="J20555">
            <v>1845</v>
          </cell>
          <cell r="K20555">
            <v>1845</v>
          </cell>
          <cell r="L20555">
            <v>1845</v>
          </cell>
          <cell r="M20555" t="str">
            <v>F</v>
          </cell>
          <cell r="N20555">
            <v>1</v>
          </cell>
        </row>
        <row r="20556">
          <cell r="I20556" t="str">
            <v>F</v>
          </cell>
          <cell r="J20556">
            <v>577.5</v>
          </cell>
          <cell r="K20556">
            <v>577.5</v>
          </cell>
          <cell r="L20556">
            <v>577.5</v>
          </cell>
          <cell r="M20556" t="str">
            <v>F</v>
          </cell>
          <cell r="N20556">
            <v>1</v>
          </cell>
        </row>
        <row r="20557">
          <cell r="I20557" t="str">
            <v>F</v>
          </cell>
          <cell r="J20557">
            <v>0</v>
          </cell>
          <cell r="K20557">
            <v>0</v>
          </cell>
          <cell r="L20557">
            <v>0</v>
          </cell>
          <cell r="M20557" t="str">
            <v>F</v>
          </cell>
          <cell r="N20557">
            <v>1</v>
          </cell>
        </row>
        <row r="20558">
          <cell r="I20558" t="str">
            <v>F</v>
          </cell>
          <cell r="J20558">
            <v>556.85</v>
          </cell>
          <cell r="K20558">
            <v>556.85</v>
          </cell>
          <cell r="L20558">
            <v>556.85</v>
          </cell>
          <cell r="M20558" t="str">
            <v>F</v>
          </cell>
          <cell r="N20558">
            <v>1</v>
          </cell>
        </row>
        <row r="20559">
          <cell r="I20559" t="str">
            <v>F</v>
          </cell>
          <cell r="J20559">
            <v>5285.8</v>
          </cell>
          <cell r="K20559">
            <v>5285.8</v>
          </cell>
          <cell r="L20559">
            <v>5285.8</v>
          </cell>
          <cell r="M20559" t="str">
            <v>F</v>
          </cell>
          <cell r="N20559">
            <v>1</v>
          </cell>
        </row>
        <row r="20560">
          <cell r="L20560">
            <v>31189041221.87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BI35"/>
  <sheetViews>
    <sheetView zoomScale="95" zoomScaleNormal="95" workbookViewId="0">
      <pane xSplit="3" ySplit="2" topLeftCell="D3" activePane="bottomRight" state="frozen"/>
      <selection/>
      <selection pane="topRight"/>
      <selection pane="bottomLeft"/>
      <selection pane="bottomRight" activeCell="D5" sqref="D5"/>
    </sheetView>
  </sheetViews>
  <sheetFormatPr defaultColWidth="9.140625" defaultRowHeight="20.1" customHeight="1"/>
  <cols>
    <col min="1" max="1" width="4.7109375" style="7" customWidth="1"/>
    <col min="2" max="2" width="8.5703125" style="7" customWidth="1"/>
    <col min="3" max="3" width="15.2890625" style="7" customWidth="1"/>
    <col min="4" max="4" width="8.859375" style="7" customWidth="1"/>
    <col min="5" max="5" width="13.5703125" style="7" customWidth="1"/>
    <col min="6" max="6" width="12.7109375" style="7" customWidth="1"/>
    <col min="7" max="7" width="12.140625" style="7" customWidth="1"/>
    <col min="8" max="8" width="22.2890625" style="1489" customWidth="1"/>
    <col min="9" max="9" width="34.140625" style="1489" customWidth="1"/>
    <col min="10" max="12" width="12.4296875" style="9" customWidth="1"/>
    <col min="13" max="14" width="12.2890625" style="9" customWidth="1"/>
    <col min="15" max="16" width="12.2890625" style="9" hidden="1" customWidth="1"/>
    <col min="17" max="17" width="5.7109375" style="10" customWidth="1"/>
    <col min="18" max="18" width="2.7109375" style="11" customWidth="1"/>
    <col min="19" max="19" width="5.7109375" style="10" customWidth="1"/>
    <col min="20" max="23" width="13.4296875" style="9" hidden="1" customWidth="1"/>
    <col min="24" max="29" width="13.4296875" style="9" customWidth="1"/>
    <col min="30" max="30" width="16.2890625" style="8" customWidth="1"/>
    <col min="31" max="31" width="9.859375" style="84" customWidth="1"/>
    <col min="32" max="32" width="9.859375" style="7" customWidth="1"/>
    <col min="33" max="33" width="9.140625" style="7" customWidth="1"/>
    <col min="34" max="34" width="9.5703125" style="7" customWidth="1"/>
    <col min="35" max="37" width="17.2890625" style="85" customWidth="1"/>
    <col min="38" max="38" width="14" style="14" customWidth="1"/>
    <col min="39" max="39" width="13.7109375" style="1745" customWidth="1"/>
    <col min="40" max="40" width="10.4296875" style="7" customWidth="1"/>
    <col min="41" max="41" width="9.2890625" style="7" customWidth="1"/>
    <col min="42" max="42" width="9.7109375" style="7" customWidth="1"/>
    <col min="43" max="43" width="9.140625" style="7" customWidth="1"/>
    <col min="44" max="44" width="10.140625" style="7" customWidth="1"/>
    <col min="45" max="45" width="11.2890625" style="17" customWidth="1"/>
    <col min="46" max="46" width="10.140625" style="7" customWidth="1"/>
    <col min="47" max="47" width="13.5703125" style="7" customWidth="1"/>
    <col min="48" max="48" width="11.4296875" style="7" customWidth="1"/>
    <col min="49" max="49" width="14" style="90" customWidth="1"/>
    <col min="50" max="50" width="15.140625" style="7" customWidth="1"/>
    <col min="51" max="51" width="15.140625" style="1493" customWidth="1"/>
    <col min="52" max="52" width="2.2890625" style="10" customWidth="1"/>
    <col min="53" max="53" width="6.7109375" style="10" customWidth="1"/>
    <col min="54" max="54" width="15.7109375" style="11" customWidth="1"/>
    <col min="55" max="55" width="5.2890625" style="10" customWidth="1"/>
    <col min="56" max="56" width="10.859375" style="9" customWidth="1"/>
    <col min="57" max="57" width="2.2890625" style="9" customWidth="1"/>
    <col min="58" max="58" width="10.7109375" style="1499" customWidth="1"/>
    <col min="59" max="61" width="10.7109375" style="1500" customWidth="1"/>
    <col min="62" max="16384" width="9.140625" style="7"/>
  </cols>
  <sheetData>
    <row r="1" ht="24.75" customHeight="1" spans="1:61">
      <c r="A1" s="6" t="s">
        <v>0</v>
      </c>
      <c r="B1" s="6"/>
      <c r="C1" s="6"/>
      <c r="D1" s="6"/>
      <c r="E1" s="81"/>
      <c r="F1" s="81"/>
      <c r="G1" s="81"/>
      <c r="H1" s="82"/>
      <c r="I1" s="82"/>
      <c r="J1" s="83"/>
      <c r="K1" s="83"/>
      <c r="L1" s="83"/>
      <c r="M1" s="83"/>
      <c r="AN1" s="87"/>
      <c r="AO1" s="88"/>
      <c r="AP1" s="87"/>
      <c r="AQ1" s="87"/>
      <c r="AR1" s="87"/>
      <c r="AS1" s="12"/>
      <c r="AT1" s="89">
        <v>1.6</v>
      </c>
      <c r="AU1" s="87"/>
      <c r="AV1" s="87"/>
    </row>
    <row r="2" s="2" customFormat="1" ht="38.25" customHeight="1" spans="1:61">
      <c r="A2" s="91" t="s">
        <v>1</v>
      </c>
      <c r="B2" s="91" t="s">
        <v>2</v>
      </c>
      <c r="C2" s="92" t="s">
        <v>3</v>
      </c>
      <c r="D2" s="91" t="s">
        <v>4</v>
      </c>
      <c r="E2" s="93" t="s">
        <v>5</v>
      </c>
      <c r="F2" s="93" t="s">
        <v>6</v>
      </c>
      <c r="G2" s="91" t="s">
        <v>7</v>
      </c>
      <c r="H2" s="94" t="s">
        <v>8</v>
      </c>
      <c r="I2" s="95" t="s">
        <v>9</v>
      </c>
      <c r="J2" s="96" t="s">
        <v>10</v>
      </c>
      <c r="K2" s="96" t="s">
        <v>11</v>
      </c>
      <c r="L2" s="96" t="s">
        <v>12</v>
      </c>
      <c r="M2" s="96" t="s">
        <v>13</v>
      </c>
      <c r="N2" s="96" t="s">
        <v>14</v>
      </c>
      <c r="O2" s="96" t="s">
        <v>15</v>
      </c>
      <c r="P2" s="96" t="s">
        <v>16</v>
      </c>
      <c r="Q2" s="97" t="s">
        <v>17</v>
      </c>
      <c r="R2" s="98"/>
      <c r="S2" s="99"/>
      <c r="T2" s="96" t="s">
        <v>18</v>
      </c>
      <c r="U2" s="96" t="s">
        <v>19</v>
      </c>
      <c r="V2" s="100" t="s">
        <v>20</v>
      </c>
      <c r="W2" s="96" t="s">
        <v>21</v>
      </c>
      <c r="X2" s="96" t="s">
        <v>22</v>
      </c>
      <c r="Y2" s="100" t="s">
        <v>23</v>
      </c>
      <c r="Z2" s="100" t="s">
        <v>24</v>
      </c>
      <c r="AA2" s="100" t="s">
        <v>25</v>
      </c>
      <c r="AB2" s="100" t="s">
        <v>26</v>
      </c>
      <c r="AC2" s="96" t="s">
        <v>27</v>
      </c>
      <c r="AD2" s="101" t="s">
        <v>28</v>
      </c>
      <c r="AE2" s="101" t="s">
        <v>29</v>
      </c>
      <c r="AF2" s="102" t="s">
        <v>30</v>
      </c>
      <c r="AG2" s="103" t="s">
        <v>31</v>
      </c>
      <c r="AH2" s="29" t="s">
        <v>32</v>
      </c>
      <c r="AI2" s="104" t="s">
        <v>33</v>
      </c>
      <c r="AJ2" s="248" t="s">
        <v>34</v>
      </c>
      <c r="AK2" s="31">
        <v>0.014</v>
      </c>
      <c r="AL2" s="32" t="s">
        <v>35</v>
      </c>
      <c r="AM2" s="1746" t="s">
        <v>36</v>
      </c>
      <c r="AN2" s="105" t="s">
        <v>37</v>
      </c>
      <c r="AO2" s="105" t="s">
        <v>38</v>
      </c>
      <c r="AP2" s="106" t="s">
        <v>39</v>
      </c>
      <c r="AQ2" s="106" t="s">
        <v>40</v>
      </c>
      <c r="AR2" s="106" t="s">
        <v>41</v>
      </c>
      <c r="AS2" s="36" t="s">
        <v>42</v>
      </c>
      <c r="AT2" s="37" t="s">
        <v>43</v>
      </c>
      <c r="AU2" s="37" t="s">
        <v>44</v>
      </c>
      <c r="AV2" s="38" t="s">
        <v>45</v>
      </c>
      <c r="AW2" s="107" t="s">
        <v>37</v>
      </c>
      <c r="AX2" s="40" t="s">
        <v>46</v>
      </c>
      <c r="AY2" s="40" t="s">
        <v>47</v>
      </c>
      <c r="AZ2" s="41"/>
      <c r="BA2" s="41"/>
      <c r="BB2" s="42" t="s">
        <v>48</v>
      </c>
      <c r="BC2" s="41"/>
      <c r="BD2" s="108" t="s">
        <v>49</v>
      </c>
      <c r="BE2" s="108"/>
      <c r="BF2" s="1505" t="s">
        <v>50</v>
      </c>
      <c r="BG2" s="1506" t="s">
        <v>51</v>
      </c>
      <c r="BH2" s="1506" t="s">
        <v>52</v>
      </c>
      <c r="BI2" s="1506" t="s">
        <v>53</v>
      </c>
    </row>
    <row r="3" s="80" customFormat="1" ht="24.75" customHeight="1" spans="1:61">
      <c r="A3" s="60">
        <f t="shared" ref="A3:A27" si="0">ROW()-2</f>
        <v>1</v>
      </c>
      <c r="B3" s="60"/>
      <c r="C3" s="61" t="s">
        <v>54</v>
      </c>
      <c r="D3" s="61" t="s">
        <v>55</v>
      </c>
      <c r="E3" s="61" t="s">
        <v>56</v>
      </c>
      <c r="F3" s="61" t="s">
        <v>57</v>
      </c>
      <c r="G3" s="62" t="s">
        <v>58</v>
      </c>
      <c r="H3" s="64" t="s">
        <v>59</v>
      </c>
      <c r="I3" s="64"/>
      <c r="J3" s="65">
        <v>46182</v>
      </c>
      <c r="K3" s="65">
        <v>46186</v>
      </c>
      <c r="L3" s="65">
        <v>46188</v>
      </c>
      <c r="M3" s="65">
        <v>46194</v>
      </c>
      <c r="N3" s="65">
        <v>46211</v>
      </c>
      <c r="O3" s="65"/>
      <c r="P3" s="1425"/>
      <c r="Q3" s="66">
        <v>21</v>
      </c>
      <c r="R3" s="1761" t="s">
        <v>60</v>
      </c>
      <c r="S3" s="68">
        <v>0</v>
      </c>
      <c r="T3" s="1426"/>
      <c r="U3" s="65"/>
      <c r="V3" s="65"/>
      <c r="W3" s="65"/>
      <c r="X3" s="65">
        <v>46211</v>
      </c>
      <c r="Y3" s="65"/>
      <c r="Z3" s="65"/>
      <c r="AA3" s="65"/>
      <c r="AB3" s="65"/>
      <c r="AC3" s="65"/>
      <c r="AD3" s="63"/>
      <c r="AE3" s="156"/>
      <c r="AF3" s="61"/>
      <c r="AG3" s="61"/>
      <c r="AH3" s="1427">
        <v>0.6118</v>
      </c>
      <c r="AI3" s="74">
        <v>12050</v>
      </c>
      <c r="AJ3" s="74">
        <v>105240</v>
      </c>
      <c r="AK3" s="74">
        <f>AJ3*1.4%</f>
        <v>1473.36</v>
      </c>
      <c r="AL3" s="72">
        <v>46209</v>
      </c>
      <c r="AM3" s="70">
        <v>6438.6</v>
      </c>
      <c r="AN3" s="70"/>
      <c r="AO3" s="70"/>
      <c r="AP3" s="70"/>
      <c r="AQ3" s="70"/>
      <c r="AR3" s="70"/>
      <c r="AS3" s="70"/>
      <c r="AT3" s="157"/>
      <c r="AU3" s="70"/>
      <c r="AV3" s="70"/>
      <c r="AW3" s="158"/>
      <c r="AX3" s="61"/>
      <c r="AY3" s="62" t="s">
        <v>61</v>
      </c>
      <c r="AZ3" s="76"/>
      <c r="BA3" s="76">
        <f t="shared" ref="BA3:BA27" si="1">Q3</f>
        <v>21</v>
      </c>
      <c r="BB3" s="77">
        <f t="shared" ref="BB3:BB27" si="2">N3+BA3-1</f>
        <v>46231</v>
      </c>
      <c r="BC3" s="76">
        <f t="shared" ref="BC3:BC27" si="3">S3</f>
        <v>0</v>
      </c>
      <c r="BD3" s="159">
        <f t="shared" ref="BD3:BD27" si="4">AA3+BC3</f>
        <v>0</v>
      </c>
      <c r="BE3" s="159"/>
      <c r="BF3" s="160">
        <f>VLOOKUP(C3,[1]Sheet!$F:$Q,9,FALSE)</f>
        <v>0.6118</v>
      </c>
      <c r="BG3" s="161">
        <f>VLOOKUP(C3,[1]Sheet!$F:$Q,5,FALSE)</f>
        <v>63950</v>
      </c>
      <c r="BH3" s="161">
        <f>VLOOKUP(C3,[1]Sheet!$F:$Q,12,FALSE)</f>
        <v>0</v>
      </c>
      <c r="BI3" s="161">
        <f t="shared" ref="BI3:BI27" si="5">BG3-BH3</f>
        <v>63950</v>
      </c>
    </row>
    <row r="4" s="215" customFormat="1" ht="31" spans="1:61">
      <c r="A4" s="1363">
        <f t="shared" si="0"/>
        <v>2</v>
      </c>
      <c r="B4" s="1363" t="s">
        <v>62</v>
      </c>
      <c r="C4" s="1364" t="s">
        <v>63</v>
      </c>
      <c r="D4" s="1364" t="s">
        <v>55</v>
      </c>
      <c r="E4" s="1364" t="s">
        <v>56</v>
      </c>
      <c r="F4" s="1364" t="s">
        <v>64</v>
      </c>
      <c r="G4" s="1365" t="s">
        <v>65</v>
      </c>
      <c r="H4" s="1366" t="s">
        <v>66</v>
      </c>
      <c r="I4" s="1366" t="s">
        <v>67</v>
      </c>
      <c r="J4" s="1367">
        <v>46183</v>
      </c>
      <c r="K4" s="1367">
        <v>46186</v>
      </c>
      <c r="L4" s="1367">
        <v>46188</v>
      </c>
      <c r="M4" s="1367">
        <v>46194</v>
      </c>
      <c r="N4" s="1367">
        <v>46215</v>
      </c>
      <c r="O4" s="1367"/>
      <c r="P4" s="1368"/>
      <c r="Q4" s="1369">
        <v>14</v>
      </c>
      <c r="R4" s="1762" t="s">
        <v>60</v>
      </c>
      <c r="S4" s="1371">
        <v>0</v>
      </c>
      <c r="T4" s="1372"/>
      <c r="U4" s="1367"/>
      <c r="V4" s="1367"/>
      <c r="W4" s="1367"/>
      <c r="X4" s="1367">
        <v>46216</v>
      </c>
      <c r="Y4" s="1367"/>
      <c r="Z4" s="1367"/>
      <c r="AA4" s="1367"/>
      <c r="AB4" s="1367"/>
      <c r="AC4" s="1367"/>
      <c r="AD4" s="1373"/>
      <c r="AE4" s="1374"/>
      <c r="AF4" s="1364"/>
      <c r="AG4" s="1364"/>
      <c r="AH4" s="1364"/>
      <c r="AI4" s="157">
        <v>11650</v>
      </c>
      <c r="AJ4" s="157"/>
      <c r="AK4" s="157"/>
      <c r="AL4" s="1375"/>
      <c r="AM4" s="1376"/>
      <c r="AN4" s="1376"/>
      <c r="AO4" s="1376"/>
      <c r="AP4" s="1376"/>
      <c r="AQ4" s="1376"/>
      <c r="AR4" s="1376"/>
      <c r="AS4" s="1376"/>
      <c r="AT4" s="157"/>
      <c r="AU4" s="1376"/>
      <c r="AV4" s="1376"/>
      <c r="AW4" s="1377"/>
      <c r="AX4" s="1364"/>
      <c r="AY4" s="1365" t="s">
        <v>68</v>
      </c>
      <c r="AZ4" s="1378"/>
      <c r="BA4" s="1378">
        <f t="shared" si="1"/>
        <v>14</v>
      </c>
      <c r="BB4" s="1379">
        <f t="shared" si="2"/>
        <v>46228</v>
      </c>
      <c r="BC4" s="1378">
        <f t="shared" si="3"/>
        <v>0</v>
      </c>
      <c r="BD4" s="1380">
        <f t="shared" si="4"/>
        <v>0</v>
      </c>
      <c r="BE4" s="1380"/>
      <c r="BF4" s="1381">
        <f>VLOOKUP(C4,[1]Sheet!$F:$Q,9,FALSE)</f>
        <v>0.6118</v>
      </c>
      <c r="BG4" s="1382">
        <f>VLOOKUP(C4,[1]Sheet!$F:$Q,5,FALSE)</f>
        <v>165371</v>
      </c>
      <c r="BH4" s="1382">
        <f>VLOOKUP(C4,[1]Sheet!$F:$Q,12,FALSE)</f>
        <v>0</v>
      </c>
      <c r="BI4" s="1382">
        <f t="shared" si="5"/>
        <v>165371</v>
      </c>
    </row>
    <row r="5" s="215" customFormat="1" ht="24.75" customHeight="1" spans="1:61">
      <c r="A5" s="1363">
        <f t="shared" si="0"/>
        <v>3</v>
      </c>
      <c r="B5" s="1363"/>
      <c r="C5" s="1364" t="s">
        <v>69</v>
      </c>
      <c r="D5" s="1364" t="s">
        <v>70</v>
      </c>
      <c r="E5" s="1364" t="s">
        <v>56</v>
      </c>
      <c r="F5" s="1364" t="s">
        <v>64</v>
      </c>
      <c r="G5" s="1365" t="s">
        <v>65</v>
      </c>
      <c r="H5" s="1366" t="s">
        <v>71</v>
      </c>
      <c r="I5" s="1366"/>
      <c r="J5" s="1367">
        <v>46193</v>
      </c>
      <c r="K5" s="1367">
        <v>46196</v>
      </c>
      <c r="L5" s="1367">
        <v>46198</v>
      </c>
      <c r="M5" s="1367">
        <v>46205</v>
      </c>
      <c r="N5" s="1367">
        <v>46209</v>
      </c>
      <c r="O5" s="1367"/>
      <c r="P5" s="1368"/>
      <c r="Q5" s="1369">
        <v>21</v>
      </c>
      <c r="R5" s="1762" t="s">
        <v>60</v>
      </c>
      <c r="S5" s="1371">
        <v>0</v>
      </c>
      <c r="T5" s="1372"/>
      <c r="U5" s="1367"/>
      <c r="V5" s="1367"/>
      <c r="W5" s="1367"/>
      <c r="X5" s="1367">
        <v>46210</v>
      </c>
      <c r="Y5" s="1367"/>
      <c r="Z5" s="1367"/>
      <c r="AA5" s="1367"/>
      <c r="AB5" s="1367"/>
      <c r="AC5" s="1367"/>
      <c r="AD5" s="1373"/>
      <c r="AE5" s="1374"/>
      <c r="AF5" s="1364"/>
      <c r="AG5" s="1364"/>
      <c r="AH5" s="1364"/>
      <c r="AI5" s="157">
        <v>12100</v>
      </c>
      <c r="AJ5" s="157"/>
      <c r="AK5" s="157"/>
      <c r="AL5" s="1375"/>
      <c r="AM5" s="1376"/>
      <c r="AN5" s="1376"/>
      <c r="AO5" s="1376"/>
      <c r="AP5" s="1376"/>
      <c r="AQ5" s="1376"/>
      <c r="AR5" s="1376"/>
      <c r="AS5" s="1376"/>
      <c r="AT5" s="157"/>
      <c r="AU5" s="1376"/>
      <c r="AV5" s="1376"/>
      <c r="AW5" s="1377"/>
      <c r="AX5" s="1364"/>
      <c r="AY5" s="1365" t="s">
        <v>72</v>
      </c>
      <c r="AZ5" s="1378"/>
      <c r="BA5" s="1378">
        <f t="shared" si="1"/>
        <v>21</v>
      </c>
      <c r="BB5" s="1379">
        <f t="shared" si="2"/>
        <v>46229</v>
      </c>
      <c r="BC5" s="1378">
        <f t="shared" si="3"/>
        <v>0</v>
      </c>
      <c r="BD5" s="1380">
        <f t="shared" si="4"/>
        <v>0</v>
      </c>
      <c r="BE5" s="1380"/>
      <c r="BF5" s="1381">
        <f>VLOOKUP(C5,[1]Sheet!$F:$Q,9,FALSE)</f>
        <v>0.6059</v>
      </c>
      <c r="BG5" s="1382">
        <f>VLOOKUP(C5,[1]Sheet!$F:$Q,5,FALSE)</f>
        <v>23400</v>
      </c>
      <c r="BH5" s="1382">
        <f>VLOOKUP(C5,[1]Sheet!$F:$Q,12,FALSE)</f>
        <v>0</v>
      </c>
      <c r="BI5" s="1382">
        <f t="shared" si="5"/>
        <v>23400</v>
      </c>
    </row>
    <row r="6" s="80" customFormat="1" ht="24.75" customHeight="1" spans="1:61">
      <c r="A6" s="60">
        <f t="shared" si="0"/>
        <v>4</v>
      </c>
      <c r="B6" s="60"/>
      <c r="C6" s="61" t="s">
        <v>73</v>
      </c>
      <c r="D6" s="61" t="s">
        <v>55</v>
      </c>
      <c r="E6" s="61" t="s">
        <v>74</v>
      </c>
      <c r="F6" s="61" t="s">
        <v>57</v>
      </c>
      <c r="G6" s="62" t="s">
        <v>58</v>
      </c>
      <c r="H6" s="64" t="s">
        <v>75</v>
      </c>
      <c r="I6" s="64"/>
      <c r="J6" s="65">
        <v>46199</v>
      </c>
      <c r="K6" s="65">
        <v>46201</v>
      </c>
      <c r="L6" s="65">
        <v>46204</v>
      </c>
      <c r="M6" s="65">
        <v>46213</v>
      </c>
      <c r="N6" s="65">
        <v>46215</v>
      </c>
      <c r="O6" s="65"/>
      <c r="P6" s="1425"/>
      <c r="Q6" s="66">
        <v>14</v>
      </c>
      <c r="R6" s="1761" t="s">
        <v>60</v>
      </c>
      <c r="S6" s="68">
        <v>0</v>
      </c>
      <c r="T6" s="1426"/>
      <c r="U6" s="65"/>
      <c r="V6" s="65"/>
      <c r="W6" s="65"/>
      <c r="X6" s="65">
        <v>46220</v>
      </c>
      <c r="Y6" s="65"/>
      <c r="Z6" s="65"/>
      <c r="AA6" s="65"/>
      <c r="AB6" s="65"/>
      <c r="AC6" s="65"/>
      <c r="AD6" s="63"/>
      <c r="AE6" s="156"/>
      <c r="AF6" s="61"/>
      <c r="AG6" s="61"/>
      <c r="AH6" s="1747">
        <v>0.6118</v>
      </c>
      <c r="AI6" s="74">
        <v>11300</v>
      </c>
      <c r="AJ6" s="74">
        <v>606196</v>
      </c>
      <c r="AK6" s="74">
        <f>AJ6*1.4%</f>
        <v>8486.744</v>
      </c>
      <c r="AL6" s="72">
        <v>46212</v>
      </c>
      <c r="AM6" s="70">
        <v>37087.1</v>
      </c>
      <c r="AN6" s="70"/>
      <c r="AO6" s="70"/>
      <c r="AP6" s="70"/>
      <c r="AQ6" s="70"/>
      <c r="AR6" s="70"/>
      <c r="AS6" s="70"/>
      <c r="AT6" s="157"/>
      <c r="AU6" s="70"/>
      <c r="AV6" s="70"/>
      <c r="AW6" s="158"/>
      <c r="AX6" s="61"/>
      <c r="AY6" s="62" t="s">
        <v>76</v>
      </c>
      <c r="AZ6" s="76"/>
      <c r="BA6" s="76">
        <f t="shared" si="1"/>
        <v>14</v>
      </c>
      <c r="BB6" s="77">
        <f t="shared" si="2"/>
        <v>46228</v>
      </c>
      <c r="BC6" s="76">
        <f t="shared" si="3"/>
        <v>0</v>
      </c>
      <c r="BD6" s="159">
        <f t="shared" si="4"/>
        <v>0</v>
      </c>
      <c r="BE6" s="159"/>
      <c r="BF6" s="160">
        <f>VLOOKUP(C6,[1]Sheet!$F:$Q,9,FALSE)</f>
        <v>0.6</v>
      </c>
      <c r="BG6" s="161">
        <f>VLOOKUP(C6,[1]Sheet!$F:$Q,5,FALSE)</f>
        <v>513090</v>
      </c>
      <c r="BH6" s="161">
        <f>VLOOKUP(C6,[1]Sheet!$F:$Q,12,FALSE)</f>
        <v>0</v>
      </c>
      <c r="BI6" s="161">
        <f t="shared" si="5"/>
        <v>513090</v>
      </c>
    </row>
    <row r="7" s="215" customFormat="1" ht="24.75" customHeight="1" spans="1:61">
      <c r="A7" s="1363">
        <f t="shared" si="0"/>
        <v>5</v>
      </c>
      <c r="B7" s="1363" t="s">
        <v>62</v>
      </c>
      <c r="C7" s="1364" t="s">
        <v>77</v>
      </c>
      <c r="D7" s="1364" t="s">
        <v>78</v>
      </c>
      <c r="E7" s="1364" t="s">
        <v>56</v>
      </c>
      <c r="F7" s="1364" t="s">
        <v>64</v>
      </c>
      <c r="G7" s="1365" t="s">
        <v>65</v>
      </c>
      <c r="H7" s="1366" t="s">
        <v>66</v>
      </c>
      <c r="I7" s="1366"/>
      <c r="J7" s="1367">
        <v>46201</v>
      </c>
      <c r="K7" s="1367">
        <v>46203</v>
      </c>
      <c r="L7" s="1367">
        <v>46207</v>
      </c>
      <c r="M7" s="1367">
        <v>46211</v>
      </c>
      <c r="N7" s="1367">
        <v>46213</v>
      </c>
      <c r="O7" s="1367"/>
      <c r="P7" s="1368"/>
      <c r="Q7" s="1369">
        <v>14</v>
      </c>
      <c r="R7" s="1762" t="s">
        <v>60</v>
      </c>
      <c r="S7" s="1371">
        <v>0</v>
      </c>
      <c r="T7" s="1372"/>
      <c r="U7" s="1367"/>
      <c r="V7" s="1367"/>
      <c r="W7" s="1367"/>
      <c r="X7" s="1367">
        <v>46216</v>
      </c>
      <c r="Y7" s="1367"/>
      <c r="Z7" s="1367"/>
      <c r="AA7" s="1367"/>
      <c r="AB7" s="1367"/>
      <c r="AC7" s="1367"/>
      <c r="AD7" s="1373"/>
      <c r="AE7" s="1374"/>
      <c r="AF7" s="1364"/>
      <c r="AG7" s="1364"/>
      <c r="AH7" s="1364"/>
      <c r="AI7" s="157">
        <v>12700</v>
      </c>
      <c r="AJ7" s="157"/>
      <c r="AK7" s="157"/>
      <c r="AL7" s="1375"/>
      <c r="AM7" s="1376"/>
      <c r="AN7" s="1376"/>
      <c r="AO7" s="1376"/>
      <c r="AP7" s="1376"/>
      <c r="AQ7" s="1376"/>
      <c r="AR7" s="1376"/>
      <c r="AS7" s="1376"/>
      <c r="AT7" s="157"/>
      <c r="AU7" s="1376"/>
      <c r="AV7" s="1376"/>
      <c r="AW7" s="1377"/>
      <c r="AX7" s="1364"/>
      <c r="AY7" s="1365" t="s">
        <v>79</v>
      </c>
      <c r="AZ7" s="1378"/>
      <c r="BA7" s="1378">
        <f t="shared" si="1"/>
        <v>14</v>
      </c>
      <c r="BB7" s="1379">
        <f t="shared" si="2"/>
        <v>46226</v>
      </c>
      <c r="BC7" s="1378">
        <f t="shared" si="3"/>
        <v>0</v>
      </c>
      <c r="BD7" s="1380">
        <f t="shared" si="4"/>
        <v>0</v>
      </c>
      <c r="BE7" s="1380"/>
      <c r="BF7" s="1381">
        <f>VLOOKUP(C7,[1]Sheet!$F:$Q,9,FALSE)</f>
        <v>0.6118</v>
      </c>
      <c r="BG7" s="1382">
        <f>VLOOKUP(C7,[1]Sheet!$F:$Q,5,FALSE)</f>
        <v>178911</v>
      </c>
      <c r="BH7" s="1382">
        <f>VLOOKUP(C7,[1]Sheet!$F:$Q,12,FALSE)</f>
        <v>0</v>
      </c>
      <c r="BI7" s="1382">
        <f t="shared" si="5"/>
        <v>178911</v>
      </c>
    </row>
    <row r="8" s="215" customFormat="1" ht="24.75" customHeight="1" spans="1:61">
      <c r="A8" s="1363">
        <f t="shared" si="0"/>
        <v>6</v>
      </c>
      <c r="B8" s="1363" t="s">
        <v>62</v>
      </c>
      <c r="C8" s="1364" t="s">
        <v>80</v>
      </c>
      <c r="D8" s="1364" t="s">
        <v>78</v>
      </c>
      <c r="E8" s="1364" t="s">
        <v>56</v>
      </c>
      <c r="F8" s="1364" t="s">
        <v>64</v>
      </c>
      <c r="G8" s="1365" t="s">
        <v>65</v>
      </c>
      <c r="H8" s="1366" t="s">
        <v>66</v>
      </c>
      <c r="I8" s="1366"/>
      <c r="J8" s="1367">
        <v>46201</v>
      </c>
      <c r="K8" s="1367">
        <v>46203</v>
      </c>
      <c r="L8" s="1367">
        <v>46207</v>
      </c>
      <c r="M8" s="1367">
        <v>46211</v>
      </c>
      <c r="N8" s="1367">
        <v>46213</v>
      </c>
      <c r="O8" s="1367"/>
      <c r="P8" s="1368"/>
      <c r="Q8" s="1369">
        <v>14</v>
      </c>
      <c r="R8" s="1762" t="s">
        <v>60</v>
      </c>
      <c r="S8" s="1371">
        <v>0</v>
      </c>
      <c r="T8" s="1372"/>
      <c r="U8" s="1367"/>
      <c r="V8" s="1367"/>
      <c r="W8" s="1367"/>
      <c r="X8" s="1367">
        <v>46216</v>
      </c>
      <c r="Y8" s="1367"/>
      <c r="Z8" s="1367"/>
      <c r="AA8" s="1367"/>
      <c r="AB8" s="1367"/>
      <c r="AC8" s="1367"/>
      <c r="AD8" s="1373"/>
      <c r="AE8" s="1374"/>
      <c r="AF8" s="1364"/>
      <c r="AG8" s="1364"/>
      <c r="AH8" s="1364"/>
      <c r="AI8" s="157">
        <v>12700</v>
      </c>
      <c r="AJ8" s="157"/>
      <c r="AK8" s="157"/>
      <c r="AL8" s="1375"/>
      <c r="AM8" s="1376"/>
      <c r="AN8" s="1376"/>
      <c r="AO8" s="1376"/>
      <c r="AP8" s="1376"/>
      <c r="AQ8" s="1376"/>
      <c r="AR8" s="1376"/>
      <c r="AS8" s="1376"/>
      <c r="AT8" s="157"/>
      <c r="AU8" s="1376"/>
      <c r="AV8" s="1376"/>
      <c r="AW8" s="1377"/>
      <c r="AX8" s="1364"/>
      <c r="AY8" s="1365" t="s">
        <v>79</v>
      </c>
      <c r="AZ8" s="1378"/>
      <c r="BA8" s="1378">
        <f t="shared" si="1"/>
        <v>14</v>
      </c>
      <c r="BB8" s="1379">
        <f t="shared" si="2"/>
        <v>46226</v>
      </c>
      <c r="BC8" s="1378">
        <f t="shared" si="3"/>
        <v>0</v>
      </c>
      <c r="BD8" s="1380">
        <f t="shared" si="4"/>
        <v>0</v>
      </c>
      <c r="BE8" s="1380"/>
      <c r="BF8" s="1381">
        <f>VLOOKUP(C8,[1]Sheet!$F:$Q,9,FALSE)</f>
        <v>0.6118</v>
      </c>
      <c r="BG8" s="1382">
        <f>VLOOKUP(C8,[1]Sheet!$F:$Q,5,FALSE)</f>
        <v>140055</v>
      </c>
      <c r="BH8" s="1382">
        <f>VLOOKUP(C8,[1]Sheet!$F:$Q,12,FALSE)</f>
        <v>0</v>
      </c>
      <c r="BI8" s="1382">
        <f t="shared" si="5"/>
        <v>140055</v>
      </c>
    </row>
    <row r="9" s="79" customFormat="1" ht="24.75" customHeight="1" spans="1:61">
      <c r="A9" s="134">
        <f t="shared" si="0"/>
        <v>7</v>
      </c>
      <c r="B9" s="134"/>
      <c r="C9" s="135" t="s">
        <v>81</v>
      </c>
      <c r="D9" s="135" t="s">
        <v>82</v>
      </c>
      <c r="E9" s="135" t="s">
        <v>56</v>
      </c>
      <c r="F9" s="135" t="s">
        <v>57</v>
      </c>
      <c r="G9" s="136" t="s">
        <v>58</v>
      </c>
      <c r="H9" s="138" t="s">
        <v>75</v>
      </c>
      <c r="I9" s="138"/>
      <c r="J9" s="139">
        <v>46206</v>
      </c>
      <c r="K9" s="139">
        <v>46209</v>
      </c>
      <c r="L9" s="139">
        <v>46211</v>
      </c>
      <c r="M9" s="139">
        <v>46217</v>
      </c>
      <c r="N9" s="139">
        <v>46219</v>
      </c>
      <c r="O9" s="139"/>
      <c r="P9" s="282"/>
      <c r="Q9" s="140">
        <v>14</v>
      </c>
      <c r="R9" s="1763" t="s">
        <v>60</v>
      </c>
      <c r="S9" s="142">
        <v>0</v>
      </c>
      <c r="T9" s="283"/>
      <c r="U9" s="139"/>
      <c r="V9" s="139"/>
      <c r="W9" s="139"/>
      <c r="X9" s="139"/>
      <c r="Y9" s="139"/>
      <c r="Z9" s="139"/>
      <c r="AA9" s="139"/>
      <c r="AB9" s="139"/>
      <c r="AC9" s="139"/>
      <c r="AD9" s="143"/>
      <c r="AE9" s="144"/>
      <c r="AF9" s="135"/>
      <c r="AG9" s="135"/>
      <c r="AH9" s="1336">
        <v>0.6027</v>
      </c>
      <c r="AI9" s="145">
        <v>11900</v>
      </c>
      <c r="AJ9" s="145">
        <v>507525</v>
      </c>
      <c r="AK9" s="145">
        <f>AJ9*1.4%</f>
        <v>7105.35</v>
      </c>
      <c r="AL9" s="146">
        <v>46218</v>
      </c>
      <c r="AM9" s="147">
        <v>24838.3</v>
      </c>
      <c r="AN9" s="147"/>
      <c r="AO9" s="147"/>
      <c r="AP9" s="147"/>
      <c r="AQ9" s="147"/>
      <c r="AR9" s="147"/>
      <c r="AS9" s="147"/>
      <c r="AT9" s="148"/>
      <c r="AU9" s="147"/>
      <c r="AV9" s="147"/>
      <c r="AW9" s="149"/>
      <c r="AX9" s="135"/>
      <c r="AY9" s="136" t="s">
        <v>83</v>
      </c>
      <c r="AZ9" s="150"/>
      <c r="BA9" s="76">
        <f t="shared" si="1"/>
        <v>14</v>
      </c>
      <c r="BB9" s="77">
        <f t="shared" si="2"/>
        <v>46232</v>
      </c>
      <c r="BC9" s="76">
        <f t="shared" si="3"/>
        <v>0</v>
      </c>
      <c r="BD9" s="159">
        <f t="shared" si="4"/>
        <v>0</v>
      </c>
      <c r="BE9" s="159"/>
      <c r="BF9" s="1499">
        <f>VLOOKUP(C9,[1]Sheet!$F:$Q,9,FALSE)</f>
        <v>0.6027</v>
      </c>
      <c r="BG9" s="1500">
        <f>VLOOKUP(C9,[1]Sheet!$F:$Q,5,FALSE)</f>
        <v>377990</v>
      </c>
      <c r="BH9" s="1500">
        <f>VLOOKUP(C9,[1]Sheet!$F:$Q,12,FALSE)</f>
        <v>0</v>
      </c>
      <c r="BI9" s="1500">
        <f t="shared" si="5"/>
        <v>377990</v>
      </c>
    </row>
    <row r="10" s="215" customFormat="1" ht="24.75" customHeight="1" spans="1:61">
      <c r="A10" s="1363">
        <f t="shared" si="0"/>
        <v>8</v>
      </c>
      <c r="B10" s="1363"/>
      <c r="C10" s="1364" t="s">
        <v>84</v>
      </c>
      <c r="D10" s="1364" t="s">
        <v>85</v>
      </c>
      <c r="E10" s="1364" t="s">
        <v>56</v>
      </c>
      <c r="F10" s="1364" t="s">
        <v>64</v>
      </c>
      <c r="G10" s="1365" t="s">
        <v>65</v>
      </c>
      <c r="H10" s="1366" t="s">
        <v>86</v>
      </c>
      <c r="I10" s="1366"/>
      <c r="J10" s="1367">
        <v>46206</v>
      </c>
      <c r="K10" s="1367">
        <v>46209</v>
      </c>
      <c r="L10" s="1367">
        <v>46211</v>
      </c>
      <c r="M10" s="1367">
        <v>46217</v>
      </c>
      <c r="N10" s="1367">
        <v>46220</v>
      </c>
      <c r="O10" s="1367"/>
      <c r="P10" s="1368"/>
      <c r="Q10" s="1369">
        <v>14</v>
      </c>
      <c r="R10" s="1762" t="s">
        <v>60</v>
      </c>
      <c r="S10" s="1371">
        <v>7</v>
      </c>
      <c r="T10" s="1372"/>
      <c r="U10" s="1367"/>
      <c r="V10" s="1367"/>
      <c r="W10" s="1367"/>
      <c r="X10" s="1367">
        <v>46220</v>
      </c>
      <c r="Y10" s="1367"/>
      <c r="Z10" s="1367"/>
      <c r="AA10" s="1367"/>
      <c r="AB10" s="1367"/>
      <c r="AC10" s="1367"/>
      <c r="AD10" s="1373"/>
      <c r="AE10" s="1374"/>
      <c r="AF10" s="1364"/>
      <c r="AG10" s="1364"/>
      <c r="AH10" s="1748">
        <v>0.6118</v>
      </c>
      <c r="AI10" s="157">
        <v>12850</v>
      </c>
      <c r="AJ10" s="157">
        <v>151588.76</v>
      </c>
      <c r="AK10" s="157">
        <f>AJ10*1.4%</f>
        <v>2122.24264</v>
      </c>
      <c r="AL10" s="1375">
        <v>46216</v>
      </c>
      <c r="AM10" s="1376">
        <v>9274.19</v>
      </c>
      <c r="AN10" s="1376"/>
      <c r="AO10" s="1376"/>
      <c r="AP10" s="1376"/>
      <c r="AQ10" s="1376"/>
      <c r="AR10" s="1376"/>
      <c r="AS10" s="1376"/>
      <c r="AT10" s="157"/>
      <c r="AU10" s="1376"/>
      <c r="AV10" s="1376"/>
      <c r="AW10" s="1377"/>
      <c r="AX10" s="1364"/>
      <c r="AY10" s="1365" t="s">
        <v>87</v>
      </c>
      <c r="AZ10" s="1378"/>
      <c r="BA10" s="1378">
        <f t="shared" si="1"/>
        <v>14</v>
      </c>
      <c r="BB10" s="1379">
        <f t="shared" si="2"/>
        <v>46233</v>
      </c>
      <c r="BC10" s="1378">
        <f t="shared" si="3"/>
        <v>7</v>
      </c>
      <c r="BD10" s="1380">
        <f t="shared" si="4"/>
        <v>7</v>
      </c>
      <c r="BE10" s="1380"/>
      <c r="BF10" s="1381">
        <f>VLOOKUP(C10,[1]Sheet!$F:$Q,9,FALSE)</f>
        <v>0.6118</v>
      </c>
      <c r="BG10" s="1382">
        <f>VLOOKUP(C10,[1]Sheet!$F:$Q,5,FALSE)</f>
        <v>48138.47</v>
      </c>
      <c r="BH10" s="1382">
        <f>VLOOKUP(C10,[1]Sheet!$F:$Q,12,FALSE)</f>
        <v>0</v>
      </c>
      <c r="BI10" s="1382">
        <f t="shared" si="5"/>
        <v>48138.47</v>
      </c>
    </row>
    <row r="11" s="79" customFormat="1" ht="46" spans="1:61">
      <c r="A11" s="134">
        <f t="shared" si="0"/>
        <v>9</v>
      </c>
      <c r="B11" s="134"/>
      <c r="C11" s="135" t="s">
        <v>88</v>
      </c>
      <c r="D11" s="135" t="s">
        <v>78</v>
      </c>
      <c r="E11" s="135" t="s">
        <v>56</v>
      </c>
      <c r="F11" s="135" t="s">
        <v>57</v>
      </c>
      <c r="G11" s="136" t="s">
        <v>58</v>
      </c>
      <c r="H11" s="138" t="s">
        <v>89</v>
      </c>
      <c r="I11" s="138"/>
      <c r="J11" s="139">
        <v>46206</v>
      </c>
      <c r="K11" s="139">
        <v>46210</v>
      </c>
      <c r="L11" s="139">
        <v>46212</v>
      </c>
      <c r="M11" s="139">
        <v>46220</v>
      </c>
      <c r="N11" s="139">
        <v>46225</v>
      </c>
      <c r="O11" s="139"/>
      <c r="P11" s="282"/>
      <c r="Q11" s="140">
        <v>14</v>
      </c>
      <c r="R11" s="1763" t="s">
        <v>60</v>
      </c>
      <c r="S11" s="142">
        <v>0</v>
      </c>
      <c r="T11" s="283"/>
      <c r="U11" s="139"/>
      <c r="V11" s="139"/>
      <c r="W11" s="139"/>
      <c r="X11" s="139"/>
      <c r="Y11" s="139"/>
      <c r="Z11" s="139"/>
      <c r="AA11" s="139"/>
      <c r="AB11" s="139"/>
      <c r="AC11" s="139"/>
      <c r="AD11" s="143"/>
      <c r="AE11" s="144"/>
      <c r="AF11" s="135"/>
      <c r="AG11" s="135"/>
      <c r="AH11" s="135"/>
      <c r="AI11" s="145">
        <v>13400</v>
      </c>
      <c r="AJ11" s="145"/>
      <c r="AK11" s="145"/>
      <c r="AL11" s="146"/>
      <c r="AM11" s="147"/>
      <c r="AN11" s="147"/>
      <c r="AO11" s="147"/>
      <c r="AP11" s="147"/>
      <c r="AQ11" s="147"/>
      <c r="AR11" s="147"/>
      <c r="AS11" s="147"/>
      <c r="AT11" s="148"/>
      <c r="AU11" s="147"/>
      <c r="AV11" s="147"/>
      <c r="AW11" s="149"/>
      <c r="AX11" s="135"/>
      <c r="AY11" s="136"/>
      <c r="AZ11" s="150"/>
      <c r="BA11" s="76">
        <f t="shared" si="1"/>
        <v>14</v>
      </c>
      <c r="BB11" s="77">
        <f t="shared" si="2"/>
        <v>46238</v>
      </c>
      <c r="BC11" s="76">
        <f t="shared" si="3"/>
        <v>0</v>
      </c>
      <c r="BD11" s="159">
        <f t="shared" si="4"/>
        <v>0</v>
      </c>
      <c r="BE11" s="159"/>
      <c r="BF11" s="1499">
        <f>VLOOKUP(C11,[1]Sheet!$F:$Q,9,FALSE)</f>
        <v>0.6</v>
      </c>
      <c r="BG11" s="1500">
        <f>VLOOKUP(C11,[1]Sheet!$F:$Q,5,FALSE)</f>
        <v>0</v>
      </c>
      <c r="BH11" s="1500">
        <f>VLOOKUP(C11,[1]Sheet!$F:$Q,12,FALSE)</f>
        <v>0</v>
      </c>
      <c r="BI11" s="1500">
        <f t="shared" si="5"/>
        <v>0</v>
      </c>
    </row>
    <row r="12" s="79" customFormat="1" ht="24.75" customHeight="1" spans="1:61">
      <c r="A12" s="134">
        <f t="shared" si="0"/>
        <v>10</v>
      </c>
      <c r="B12" s="134"/>
      <c r="C12" s="135" t="s">
        <v>90</v>
      </c>
      <c r="D12" s="135" t="s">
        <v>55</v>
      </c>
      <c r="E12" s="135" t="s">
        <v>56</v>
      </c>
      <c r="F12" s="135" t="s">
        <v>57</v>
      </c>
      <c r="G12" s="136" t="s">
        <v>58</v>
      </c>
      <c r="H12" s="138" t="s">
        <v>91</v>
      </c>
      <c r="I12" s="138"/>
      <c r="J12" s="139">
        <v>46208</v>
      </c>
      <c r="K12" s="139">
        <v>46148</v>
      </c>
      <c r="L12" s="139">
        <v>46211</v>
      </c>
      <c r="M12" s="139">
        <v>46223</v>
      </c>
      <c r="N12" s="139">
        <v>46223</v>
      </c>
      <c r="O12" s="139"/>
      <c r="P12" s="282"/>
      <c r="Q12" s="140">
        <v>14</v>
      </c>
      <c r="R12" s="1763" t="s">
        <v>60</v>
      </c>
      <c r="S12" s="142">
        <v>0</v>
      </c>
      <c r="T12" s="283"/>
      <c r="U12" s="139"/>
      <c r="V12" s="139"/>
      <c r="W12" s="139"/>
      <c r="X12" s="139"/>
      <c r="Y12" s="139"/>
      <c r="Z12" s="139"/>
      <c r="AA12" s="139"/>
      <c r="AB12" s="139"/>
      <c r="AC12" s="139"/>
      <c r="AD12" s="143"/>
      <c r="AE12" s="144"/>
      <c r="AF12" s="135"/>
      <c r="AG12" s="135"/>
      <c r="AH12" s="1336">
        <v>0.6027</v>
      </c>
      <c r="AI12" s="145">
        <v>7800</v>
      </c>
      <c r="AJ12" s="1749">
        <v>178325.66</v>
      </c>
      <c r="AK12" s="1749">
        <f>AJ12*1.4</f>
        <v>249655.924</v>
      </c>
      <c r="AL12" s="146">
        <v>46219</v>
      </c>
      <c r="AM12" s="270">
        <v>10747.7</v>
      </c>
      <c r="AN12" s="147"/>
      <c r="AO12" s="147"/>
      <c r="AP12" s="147"/>
      <c r="AQ12" s="147"/>
      <c r="AR12" s="147"/>
      <c r="AS12" s="147"/>
      <c r="AT12" s="148"/>
      <c r="AU12" s="147"/>
      <c r="AV12" s="147"/>
      <c r="AW12" s="149"/>
      <c r="AX12" s="135"/>
      <c r="AY12" s="136" t="s">
        <v>92</v>
      </c>
      <c r="AZ12" s="150"/>
      <c r="BA12" s="76">
        <f t="shared" si="1"/>
        <v>14</v>
      </c>
      <c r="BB12" s="77">
        <f t="shared" si="2"/>
        <v>46236</v>
      </c>
      <c r="BC12" s="76">
        <f t="shared" si="3"/>
        <v>0</v>
      </c>
      <c r="BD12" s="159">
        <f t="shared" si="4"/>
        <v>0</v>
      </c>
      <c r="BE12" s="159"/>
      <c r="BF12" s="1499">
        <f>VLOOKUP(C12,[1]Sheet!$F:$Q,9,FALSE)</f>
        <v>0.6027</v>
      </c>
      <c r="BG12" s="1500">
        <f>VLOOKUP(C12,[1]Sheet!$F:$Q,5,FALSE)</f>
        <v>70560.98</v>
      </c>
      <c r="BH12" s="1500">
        <f>VLOOKUP(C12,[1]Sheet!$F:$Q,12,FALSE)</f>
        <v>0</v>
      </c>
      <c r="BI12" s="1500">
        <f t="shared" si="5"/>
        <v>70560.98</v>
      </c>
    </row>
    <row r="13" s="79" customFormat="1" ht="24.75" customHeight="1" spans="1:61">
      <c r="A13" s="134">
        <f t="shared" si="0"/>
        <v>11</v>
      </c>
      <c r="B13" s="134"/>
      <c r="C13" s="135" t="s">
        <v>93</v>
      </c>
      <c r="D13" s="135" t="s">
        <v>55</v>
      </c>
      <c r="E13" s="135" t="s">
        <v>56</v>
      </c>
      <c r="F13" s="135" t="s">
        <v>57</v>
      </c>
      <c r="G13" s="136" t="s">
        <v>65</v>
      </c>
      <c r="H13" s="138" t="s">
        <v>91</v>
      </c>
      <c r="I13" s="138"/>
      <c r="J13" s="139">
        <v>46208</v>
      </c>
      <c r="K13" s="139">
        <v>46148</v>
      </c>
      <c r="L13" s="139">
        <v>46211</v>
      </c>
      <c r="M13" s="139">
        <v>46223</v>
      </c>
      <c r="N13" s="139">
        <v>46223</v>
      </c>
      <c r="O13" s="139"/>
      <c r="P13" s="282"/>
      <c r="Q13" s="140">
        <v>14</v>
      </c>
      <c r="R13" s="1763" t="s">
        <v>60</v>
      </c>
      <c r="S13" s="142">
        <v>0</v>
      </c>
      <c r="T13" s="283"/>
      <c r="U13" s="139"/>
      <c r="V13" s="139"/>
      <c r="W13" s="139"/>
      <c r="X13" s="139"/>
      <c r="Y13" s="139"/>
      <c r="Z13" s="139"/>
      <c r="AA13" s="139"/>
      <c r="AB13" s="139"/>
      <c r="AC13" s="139"/>
      <c r="AD13" s="143"/>
      <c r="AE13" s="144"/>
      <c r="AF13" s="135"/>
      <c r="AG13" s="135"/>
      <c r="AH13" s="1336">
        <v>0.6027</v>
      </c>
      <c r="AI13" s="145">
        <v>7800</v>
      </c>
      <c r="AJ13" s="1750"/>
      <c r="AK13" s="1750"/>
      <c r="AL13" s="146">
        <v>46219</v>
      </c>
      <c r="AM13" s="274"/>
      <c r="AN13" s="147"/>
      <c r="AO13" s="147"/>
      <c r="AP13" s="147"/>
      <c r="AQ13" s="147"/>
      <c r="AR13" s="147"/>
      <c r="AS13" s="147"/>
      <c r="AT13" s="148"/>
      <c r="AU13" s="147"/>
      <c r="AV13" s="147"/>
      <c r="AW13" s="149"/>
      <c r="AX13" s="135"/>
      <c r="AY13" s="136" t="s">
        <v>92</v>
      </c>
      <c r="AZ13" s="150"/>
      <c r="BA13" s="76">
        <f t="shared" si="1"/>
        <v>14</v>
      </c>
      <c r="BB13" s="77">
        <f t="shared" si="2"/>
        <v>46236</v>
      </c>
      <c r="BC13" s="76">
        <f t="shared" si="3"/>
        <v>0</v>
      </c>
      <c r="BD13" s="159">
        <f t="shared" si="4"/>
        <v>0</v>
      </c>
      <c r="BE13" s="159"/>
      <c r="BF13" s="1499">
        <f>VLOOKUP(C13,[1]Sheet!$F:$Q,9,FALSE)</f>
        <v>0.6027</v>
      </c>
      <c r="BG13" s="1500">
        <f>VLOOKUP(C13,[1]Sheet!$F:$Q,5,FALSE)</f>
        <v>92522.48</v>
      </c>
      <c r="BH13" s="1500">
        <f>VLOOKUP(C13,[1]Sheet!$F:$Q,12,FALSE)</f>
        <v>0</v>
      </c>
      <c r="BI13" s="1500">
        <f t="shared" si="5"/>
        <v>92522.48</v>
      </c>
    </row>
    <row r="14" s="79" customFormat="1" ht="24.75" customHeight="1" spans="1:61">
      <c r="A14" s="1751">
        <f t="shared" si="0"/>
        <v>12</v>
      </c>
      <c r="B14" s="134"/>
      <c r="C14" s="135" t="s">
        <v>94</v>
      </c>
      <c r="D14" s="135" t="s">
        <v>55</v>
      </c>
      <c r="E14" s="135" t="s">
        <v>74</v>
      </c>
      <c r="F14" s="135" t="s">
        <v>57</v>
      </c>
      <c r="G14" s="136" t="s">
        <v>58</v>
      </c>
      <c r="H14" s="138" t="s">
        <v>75</v>
      </c>
      <c r="I14" s="138"/>
      <c r="J14" s="139">
        <v>46209</v>
      </c>
      <c r="K14" s="139">
        <v>46210</v>
      </c>
      <c r="L14" s="139">
        <v>46303</v>
      </c>
      <c r="M14" s="139">
        <v>46223</v>
      </c>
      <c r="N14" s="139">
        <v>46223</v>
      </c>
      <c r="O14" s="139"/>
      <c r="P14" s="282"/>
      <c r="Q14" s="140">
        <v>14</v>
      </c>
      <c r="R14" s="1763" t="s">
        <v>60</v>
      </c>
      <c r="S14" s="142">
        <v>0</v>
      </c>
      <c r="T14" s="283"/>
      <c r="U14" s="139"/>
      <c r="V14" s="139"/>
      <c r="W14" s="139"/>
      <c r="X14" s="139"/>
      <c r="Y14" s="139"/>
      <c r="Z14" s="139"/>
      <c r="AA14" s="139"/>
      <c r="AB14" s="139"/>
      <c r="AC14" s="139"/>
      <c r="AD14" s="143"/>
      <c r="AE14" s="144"/>
      <c r="AF14" s="135"/>
      <c r="AG14" s="135"/>
      <c r="AH14" s="1336">
        <v>0.6027</v>
      </c>
      <c r="AI14" s="145">
        <v>11200</v>
      </c>
      <c r="AJ14" s="145">
        <v>580792.38</v>
      </c>
      <c r="AK14" s="145">
        <f>AJ14*1.4%</f>
        <v>8131.09332</v>
      </c>
      <c r="AL14" s="146">
        <v>46219</v>
      </c>
      <c r="AM14" s="147">
        <v>32485.1</v>
      </c>
      <c r="AN14" s="147"/>
      <c r="AO14" s="147"/>
      <c r="AP14" s="147"/>
      <c r="AQ14" s="147"/>
      <c r="AR14" s="147"/>
      <c r="AS14" s="147"/>
      <c r="AT14" s="148"/>
      <c r="AU14" s="147"/>
      <c r="AV14" s="147"/>
      <c r="AW14" s="149"/>
      <c r="AX14" s="135"/>
      <c r="AY14" s="136" t="s">
        <v>95</v>
      </c>
      <c r="AZ14" s="150"/>
      <c r="BA14" s="76">
        <f t="shared" si="1"/>
        <v>14</v>
      </c>
      <c r="BB14" s="77">
        <f t="shared" si="2"/>
        <v>46236</v>
      </c>
      <c r="BC14" s="76">
        <f t="shared" si="3"/>
        <v>0</v>
      </c>
      <c r="BD14" s="159">
        <f t="shared" si="4"/>
        <v>0</v>
      </c>
      <c r="BE14" s="159"/>
      <c r="BF14" s="1499" t="e">
        <f>VLOOKUP(C14,[1]Sheet!$F:$Q,9,FALSE)</f>
        <v>#N/A</v>
      </c>
      <c r="BG14" s="1500" t="e">
        <f>VLOOKUP(C14,[1]Sheet!$F:$Q,5,FALSE)</f>
        <v>#N/A</v>
      </c>
      <c r="BH14" s="1500" t="e">
        <f>VLOOKUP(C14,[1]Sheet!$F:$Q,12,FALSE)</f>
        <v>#N/A</v>
      </c>
      <c r="BI14" s="1500" t="e">
        <f t="shared" si="5"/>
        <v>#N/A</v>
      </c>
    </row>
    <row r="15" s="79" customFormat="1" ht="24.75" customHeight="1" spans="1:61">
      <c r="A15" s="1751">
        <f t="shared" si="0"/>
        <v>13</v>
      </c>
      <c r="B15" s="134"/>
      <c r="C15" s="135" t="s">
        <v>96</v>
      </c>
      <c r="D15" s="135" t="s">
        <v>78</v>
      </c>
      <c r="E15" s="135" t="s">
        <v>56</v>
      </c>
      <c r="F15" s="135" t="s">
        <v>57</v>
      </c>
      <c r="G15" s="136" t="s">
        <v>65</v>
      </c>
      <c r="H15" s="138" t="s">
        <v>97</v>
      </c>
      <c r="I15" s="138"/>
      <c r="J15" s="139">
        <v>46215</v>
      </c>
      <c r="K15" s="139">
        <v>46220</v>
      </c>
      <c r="L15" s="139">
        <v>46222</v>
      </c>
      <c r="M15" s="139">
        <v>46228</v>
      </c>
      <c r="N15" s="139">
        <v>46231</v>
      </c>
      <c r="O15" s="139"/>
      <c r="P15" s="282"/>
      <c r="Q15" s="140">
        <v>14</v>
      </c>
      <c r="R15" s="1763" t="s">
        <v>60</v>
      </c>
      <c r="S15" s="142">
        <v>0</v>
      </c>
      <c r="T15" s="283"/>
      <c r="U15" s="139"/>
      <c r="V15" s="139"/>
      <c r="W15" s="139"/>
      <c r="X15" s="139"/>
      <c r="Y15" s="139"/>
      <c r="Z15" s="139"/>
      <c r="AA15" s="139"/>
      <c r="AB15" s="139"/>
      <c r="AC15" s="139"/>
      <c r="AD15" s="143"/>
      <c r="AE15" s="144"/>
      <c r="AF15" s="135"/>
      <c r="AG15" s="135"/>
      <c r="AH15" s="1336"/>
      <c r="AI15" s="145">
        <v>12000</v>
      </c>
      <c r="AJ15" s="145"/>
      <c r="AK15" s="145"/>
      <c r="AL15" s="146"/>
      <c r="AM15" s="147"/>
      <c r="AN15" s="147"/>
      <c r="AO15" s="147"/>
      <c r="AP15" s="147"/>
      <c r="AQ15" s="147"/>
      <c r="AR15" s="147"/>
      <c r="AS15" s="147"/>
      <c r="AT15" s="148"/>
      <c r="AU15" s="147"/>
      <c r="AV15" s="147"/>
      <c r="AW15" s="149"/>
      <c r="AX15" s="135"/>
      <c r="AY15" s="136"/>
      <c r="AZ15" s="150"/>
      <c r="BA15" s="76">
        <f t="shared" si="1"/>
        <v>14</v>
      </c>
      <c r="BB15" s="77">
        <f t="shared" si="2"/>
        <v>46244</v>
      </c>
      <c r="BC15" s="76">
        <f t="shared" si="3"/>
        <v>0</v>
      </c>
      <c r="BD15" s="159">
        <f t="shared" si="4"/>
        <v>0</v>
      </c>
      <c r="BE15" s="159"/>
      <c r="BF15" s="1499" t="e">
        <f>VLOOKUP(C15,[1]Sheet!$F:$Q,9,FALSE)</f>
        <v>#N/A</v>
      </c>
      <c r="BG15" s="1500" t="e">
        <f>VLOOKUP(C15,[1]Sheet!$F:$Q,5,FALSE)</f>
        <v>#N/A</v>
      </c>
      <c r="BH15" s="1500" t="e">
        <f>VLOOKUP(C15,[1]Sheet!$F:$Q,12,FALSE)</f>
        <v>#N/A</v>
      </c>
      <c r="BI15" s="1500" t="e">
        <f t="shared" si="5"/>
        <v>#N/A</v>
      </c>
    </row>
    <row r="16" s="79" customFormat="1" ht="24.75" customHeight="1" spans="1:61">
      <c r="A16" s="1751">
        <f t="shared" si="0"/>
        <v>14</v>
      </c>
      <c r="B16" s="134"/>
      <c r="C16" s="135" t="s">
        <v>98</v>
      </c>
      <c r="D16" s="135" t="s">
        <v>99</v>
      </c>
      <c r="E16" s="135" t="s">
        <v>56</v>
      </c>
      <c r="F16" s="135" t="s">
        <v>57</v>
      </c>
      <c r="G16" s="136" t="s">
        <v>65</v>
      </c>
      <c r="H16" s="138" t="s">
        <v>100</v>
      </c>
      <c r="I16" s="138"/>
      <c r="J16" s="139">
        <v>46216</v>
      </c>
      <c r="K16" s="139">
        <v>46218</v>
      </c>
      <c r="L16" s="139">
        <v>46220</v>
      </c>
      <c r="M16" s="139">
        <v>46231</v>
      </c>
      <c r="N16" s="139">
        <v>46231</v>
      </c>
      <c r="O16" s="139"/>
      <c r="P16" s="282"/>
      <c r="Q16" s="140">
        <v>14</v>
      </c>
      <c r="R16" s="1763" t="s">
        <v>60</v>
      </c>
      <c r="S16" s="142">
        <v>0</v>
      </c>
      <c r="T16" s="283"/>
      <c r="U16" s="139"/>
      <c r="V16" s="139"/>
      <c r="W16" s="139"/>
      <c r="X16" s="139"/>
      <c r="Y16" s="139"/>
      <c r="Z16" s="139"/>
      <c r="AA16" s="139"/>
      <c r="AB16" s="139"/>
      <c r="AC16" s="139"/>
      <c r="AD16" s="143"/>
      <c r="AE16" s="144"/>
      <c r="AF16" s="135"/>
      <c r="AG16" s="135"/>
      <c r="AH16" s="1336"/>
      <c r="AI16" s="145">
        <v>16700</v>
      </c>
      <c r="AJ16" s="145"/>
      <c r="AK16" s="145"/>
      <c r="AL16" s="146"/>
      <c r="AM16" s="147"/>
      <c r="AN16" s="147"/>
      <c r="AO16" s="147"/>
      <c r="AP16" s="147"/>
      <c r="AQ16" s="147"/>
      <c r="AR16" s="147"/>
      <c r="AS16" s="147"/>
      <c r="AT16" s="148"/>
      <c r="AU16" s="147"/>
      <c r="AV16" s="147"/>
      <c r="AW16" s="149"/>
      <c r="AX16" s="135"/>
      <c r="AY16" s="136"/>
      <c r="AZ16" s="150"/>
      <c r="BA16" s="76">
        <f t="shared" si="1"/>
        <v>14</v>
      </c>
      <c r="BB16" s="77">
        <f t="shared" si="2"/>
        <v>46244</v>
      </c>
      <c r="BC16" s="76">
        <f t="shared" si="3"/>
        <v>0</v>
      </c>
      <c r="BD16" s="159">
        <f t="shared" si="4"/>
        <v>0</v>
      </c>
      <c r="BE16" s="159"/>
      <c r="BF16" s="1499" t="e">
        <f>VLOOKUP(C16,[1]Sheet!$F:$Q,9,FALSE)</f>
        <v>#N/A</v>
      </c>
      <c r="BG16" s="1500" t="e">
        <f>VLOOKUP(C16,[1]Sheet!$F:$Q,5,FALSE)</f>
        <v>#N/A</v>
      </c>
      <c r="BH16" s="1500" t="e">
        <f>VLOOKUP(C16,[1]Sheet!$F:$Q,12,FALSE)</f>
        <v>#N/A</v>
      </c>
      <c r="BI16" s="1500" t="e">
        <f t="shared" si="5"/>
        <v>#N/A</v>
      </c>
    </row>
    <row r="17" s="79" customFormat="1" ht="24.75" customHeight="1" spans="1:61">
      <c r="A17" s="1751">
        <f t="shared" si="0"/>
        <v>15</v>
      </c>
      <c r="B17" s="134"/>
      <c r="C17" s="135" t="s">
        <v>101</v>
      </c>
      <c r="D17" s="135" t="s">
        <v>55</v>
      </c>
      <c r="E17" s="135" t="s">
        <v>56</v>
      </c>
      <c r="F17" s="135" t="s">
        <v>57</v>
      </c>
      <c r="G17" s="136" t="s">
        <v>58</v>
      </c>
      <c r="H17" s="138" t="s">
        <v>102</v>
      </c>
      <c r="I17" s="138"/>
      <c r="J17" s="139">
        <v>46217</v>
      </c>
      <c r="K17" s="139">
        <v>46220</v>
      </c>
      <c r="L17" s="139">
        <v>46222</v>
      </c>
      <c r="M17" s="139">
        <v>46230</v>
      </c>
      <c r="N17" s="139"/>
      <c r="O17" s="139"/>
      <c r="P17" s="282"/>
      <c r="Q17" s="140">
        <v>14</v>
      </c>
      <c r="R17" s="1763" t="s">
        <v>60</v>
      </c>
      <c r="S17" s="142">
        <v>0</v>
      </c>
      <c r="T17" s="283"/>
      <c r="U17" s="139"/>
      <c r="V17" s="139"/>
      <c r="W17" s="139"/>
      <c r="X17" s="139"/>
      <c r="Y17" s="139"/>
      <c r="Z17" s="139"/>
      <c r="AA17" s="139"/>
      <c r="AB17" s="139"/>
      <c r="AC17" s="139"/>
      <c r="AD17" s="143"/>
      <c r="AE17" s="144"/>
      <c r="AF17" s="135"/>
      <c r="AG17" s="135"/>
      <c r="AH17" s="135"/>
      <c r="AI17" s="145">
        <v>12000</v>
      </c>
      <c r="AJ17" s="145"/>
      <c r="AK17" s="145"/>
      <c r="AL17" s="146"/>
      <c r="AM17" s="147"/>
      <c r="AN17" s="147"/>
      <c r="AO17" s="147"/>
      <c r="AP17" s="147"/>
      <c r="AQ17" s="147"/>
      <c r="AR17" s="147"/>
      <c r="AS17" s="147"/>
      <c r="AT17" s="148"/>
      <c r="AU17" s="147"/>
      <c r="AV17" s="147"/>
      <c r="AW17" s="149"/>
      <c r="AX17" s="135"/>
      <c r="AY17" s="136"/>
      <c r="AZ17" s="150"/>
      <c r="BA17" s="76">
        <f t="shared" si="1"/>
        <v>14</v>
      </c>
      <c r="BB17" s="77">
        <f t="shared" si="2"/>
        <v>13</v>
      </c>
      <c r="BC17" s="76">
        <f t="shared" si="3"/>
        <v>0</v>
      </c>
      <c r="BD17" s="159">
        <f t="shared" si="4"/>
        <v>0</v>
      </c>
      <c r="BE17" s="159"/>
      <c r="BF17" s="1499" t="e">
        <f>VLOOKUP(C17,[1]Sheet!$F:$Q,9,FALSE)</f>
        <v>#N/A</v>
      </c>
      <c r="BG17" s="1500" t="e">
        <f>VLOOKUP(C17,[1]Sheet!$F:$Q,5,FALSE)</f>
        <v>#N/A</v>
      </c>
      <c r="BH17" s="1500" t="e">
        <f>VLOOKUP(C17,[1]Sheet!$F:$Q,12,FALSE)</f>
        <v>#N/A</v>
      </c>
      <c r="BI17" s="1500" t="e">
        <f t="shared" si="5"/>
        <v>#N/A</v>
      </c>
    </row>
    <row r="18" s="79" customFormat="1" ht="31" spans="1:61">
      <c r="A18" s="1751">
        <f t="shared" si="0"/>
        <v>16</v>
      </c>
      <c r="B18" s="134"/>
      <c r="C18" s="135" t="s">
        <v>103</v>
      </c>
      <c r="D18" s="135" t="s">
        <v>55</v>
      </c>
      <c r="E18" s="135" t="s">
        <v>56</v>
      </c>
      <c r="F18" s="135" t="s">
        <v>57</v>
      </c>
      <c r="G18" s="136" t="s">
        <v>58</v>
      </c>
      <c r="H18" s="138" t="s">
        <v>104</v>
      </c>
      <c r="I18" s="138"/>
      <c r="J18" s="139">
        <v>46217</v>
      </c>
      <c r="K18" s="139">
        <v>46221</v>
      </c>
      <c r="L18" s="139">
        <v>46223</v>
      </c>
      <c r="M18" s="139">
        <v>46231</v>
      </c>
      <c r="N18" s="139"/>
      <c r="O18" s="139"/>
      <c r="P18" s="282"/>
      <c r="Q18" s="140">
        <v>14</v>
      </c>
      <c r="R18" s="1763" t="s">
        <v>60</v>
      </c>
      <c r="S18" s="142">
        <v>0</v>
      </c>
      <c r="T18" s="283"/>
      <c r="U18" s="139"/>
      <c r="V18" s="139"/>
      <c r="W18" s="139"/>
      <c r="X18" s="139"/>
      <c r="Y18" s="139"/>
      <c r="Z18" s="139"/>
      <c r="AA18" s="139"/>
      <c r="AB18" s="139"/>
      <c r="AC18" s="139"/>
      <c r="AD18" s="143"/>
      <c r="AE18" s="144"/>
      <c r="AF18" s="135"/>
      <c r="AG18" s="135"/>
      <c r="AH18" s="135"/>
      <c r="AI18" s="145">
        <v>12100</v>
      </c>
      <c r="AJ18" s="145"/>
      <c r="AK18" s="145"/>
      <c r="AL18" s="146"/>
      <c r="AM18" s="147"/>
      <c r="AN18" s="147"/>
      <c r="AO18" s="147"/>
      <c r="AP18" s="147"/>
      <c r="AQ18" s="147"/>
      <c r="AR18" s="147"/>
      <c r="AS18" s="147"/>
      <c r="AT18" s="148"/>
      <c r="AU18" s="147"/>
      <c r="AV18" s="147"/>
      <c r="AW18" s="149"/>
      <c r="AX18" s="135"/>
      <c r="AY18" s="136"/>
      <c r="AZ18" s="150"/>
      <c r="BA18" s="76">
        <f t="shared" si="1"/>
        <v>14</v>
      </c>
      <c r="BB18" s="77">
        <f t="shared" si="2"/>
        <v>13</v>
      </c>
      <c r="BC18" s="76">
        <f t="shared" si="3"/>
        <v>0</v>
      </c>
      <c r="BD18" s="159">
        <f t="shared" si="4"/>
        <v>0</v>
      </c>
      <c r="BE18" s="159"/>
      <c r="BF18" s="1499" t="e">
        <f>VLOOKUP(C18,[1]Sheet!$F:$Q,9,FALSE)</f>
        <v>#N/A</v>
      </c>
      <c r="BG18" s="1500" t="e">
        <f>VLOOKUP(C18,[1]Sheet!$F:$Q,5,FALSE)</f>
        <v>#N/A</v>
      </c>
      <c r="BH18" s="1500" t="e">
        <f>VLOOKUP(C18,[1]Sheet!$F:$Q,12,FALSE)</f>
        <v>#N/A</v>
      </c>
      <c r="BI18" s="1500" t="e">
        <f t="shared" si="5"/>
        <v>#N/A</v>
      </c>
    </row>
    <row r="19" s="79" customFormat="1" ht="24.75" customHeight="1" spans="1:61">
      <c r="A19" s="1751">
        <f t="shared" si="0"/>
        <v>17</v>
      </c>
      <c r="B19" s="134"/>
      <c r="C19" s="135" t="s">
        <v>105</v>
      </c>
      <c r="D19" s="135" t="s">
        <v>55</v>
      </c>
      <c r="E19" s="135" t="s">
        <v>74</v>
      </c>
      <c r="F19" s="135" t="s">
        <v>57</v>
      </c>
      <c r="G19" s="136" t="s">
        <v>58</v>
      </c>
      <c r="H19" s="138" t="s">
        <v>75</v>
      </c>
      <c r="I19" s="138"/>
      <c r="J19" s="139">
        <v>46219</v>
      </c>
      <c r="K19" s="139">
        <v>46220</v>
      </c>
      <c r="L19" s="139">
        <v>46222</v>
      </c>
      <c r="M19" s="139">
        <v>46230</v>
      </c>
      <c r="N19" s="139"/>
      <c r="O19" s="139"/>
      <c r="P19" s="282"/>
      <c r="Q19" s="140">
        <v>14</v>
      </c>
      <c r="R19" s="1763" t="s">
        <v>60</v>
      </c>
      <c r="S19" s="142">
        <v>0</v>
      </c>
      <c r="T19" s="283"/>
      <c r="U19" s="139"/>
      <c r="V19" s="139"/>
      <c r="W19" s="139"/>
      <c r="X19" s="139"/>
      <c r="Y19" s="139"/>
      <c r="Z19" s="139"/>
      <c r="AA19" s="139"/>
      <c r="AB19" s="139"/>
      <c r="AC19" s="139"/>
      <c r="AD19" s="143"/>
      <c r="AE19" s="144"/>
      <c r="AF19" s="135"/>
      <c r="AG19" s="135"/>
      <c r="AH19" s="135"/>
      <c r="AI19" s="145">
        <v>10800</v>
      </c>
      <c r="AJ19" s="145"/>
      <c r="AK19" s="145"/>
      <c r="AL19" s="146"/>
      <c r="AM19" s="147"/>
      <c r="AN19" s="147"/>
      <c r="AO19" s="147"/>
      <c r="AP19" s="147"/>
      <c r="AQ19" s="147"/>
      <c r="AR19" s="147"/>
      <c r="AS19" s="147"/>
      <c r="AT19" s="148"/>
      <c r="AU19" s="147"/>
      <c r="AV19" s="147"/>
      <c r="AW19" s="149"/>
      <c r="AX19" s="135"/>
      <c r="AY19" s="136"/>
      <c r="AZ19" s="150"/>
      <c r="BA19" s="76">
        <f t="shared" si="1"/>
        <v>14</v>
      </c>
      <c r="BB19" s="77">
        <f t="shared" si="2"/>
        <v>13</v>
      </c>
      <c r="BC19" s="76">
        <f t="shared" si="3"/>
        <v>0</v>
      </c>
      <c r="BD19" s="159">
        <f t="shared" si="4"/>
        <v>0</v>
      </c>
      <c r="BE19" s="159"/>
      <c r="BF19" s="1499" t="e">
        <f>VLOOKUP(C19,[1]Sheet!$F:$Q,9,FALSE)</f>
        <v>#N/A</v>
      </c>
      <c r="BG19" s="1500" t="e">
        <f>VLOOKUP(C19,[1]Sheet!$F:$Q,5,FALSE)</f>
        <v>#N/A</v>
      </c>
      <c r="BH19" s="1500" t="e">
        <f>VLOOKUP(C19,[1]Sheet!$F:$Q,12,FALSE)</f>
        <v>#N/A</v>
      </c>
      <c r="BI19" s="1500" t="e">
        <f t="shared" si="5"/>
        <v>#N/A</v>
      </c>
    </row>
    <row r="20" s="79" customFormat="1" ht="24.75" customHeight="1" spans="1:61">
      <c r="A20" s="1751">
        <f t="shared" si="0"/>
        <v>18</v>
      </c>
      <c r="B20" s="134"/>
      <c r="C20" s="135"/>
      <c r="D20" s="135"/>
      <c r="E20" s="135"/>
      <c r="F20" s="135"/>
      <c r="G20" s="136"/>
      <c r="H20" s="138"/>
      <c r="I20" s="138"/>
      <c r="J20" s="139"/>
      <c r="K20" s="139"/>
      <c r="L20" s="139"/>
      <c r="M20" s="139"/>
      <c r="N20" s="139"/>
      <c r="O20" s="139"/>
      <c r="P20" s="282"/>
      <c r="Q20" s="140"/>
      <c r="R20" s="1763" t="s">
        <v>60</v>
      </c>
      <c r="S20" s="142"/>
      <c r="T20" s="283"/>
      <c r="U20" s="139"/>
      <c r="V20" s="139"/>
      <c r="W20" s="139"/>
      <c r="X20" s="139"/>
      <c r="Y20" s="139"/>
      <c r="Z20" s="139"/>
      <c r="AA20" s="139"/>
      <c r="AB20" s="139"/>
      <c r="AC20" s="139"/>
      <c r="AD20" s="143"/>
      <c r="AE20" s="144"/>
      <c r="AF20" s="135"/>
      <c r="AG20" s="135"/>
      <c r="AH20" s="135"/>
      <c r="AI20" s="145"/>
      <c r="AJ20" s="145"/>
      <c r="AK20" s="145"/>
      <c r="AL20" s="146"/>
      <c r="AM20" s="147"/>
      <c r="AN20" s="147"/>
      <c r="AO20" s="147"/>
      <c r="AP20" s="147"/>
      <c r="AQ20" s="147"/>
      <c r="AR20" s="147"/>
      <c r="AS20" s="147"/>
      <c r="AT20" s="148"/>
      <c r="AU20" s="147"/>
      <c r="AV20" s="147"/>
      <c r="AW20" s="149"/>
      <c r="AX20" s="135"/>
      <c r="AY20" s="136"/>
      <c r="AZ20" s="150"/>
      <c r="BA20" s="76">
        <f t="shared" si="1"/>
        <v>0</v>
      </c>
      <c r="BB20" s="77">
        <f t="shared" si="2"/>
        <v>-1</v>
      </c>
      <c r="BC20" s="76">
        <f t="shared" si="3"/>
        <v>0</v>
      </c>
      <c r="BD20" s="159">
        <f t="shared" si="4"/>
        <v>0</v>
      </c>
      <c r="BE20" s="159"/>
      <c r="BF20" s="1499" t="e">
        <f>VLOOKUP(C20,[1]Sheet!$F:$Q,9,FALSE)</f>
        <v>#N/A</v>
      </c>
      <c r="BG20" s="1500" t="e">
        <f>VLOOKUP(C20,[1]Sheet!$F:$Q,5,FALSE)</f>
        <v>#N/A</v>
      </c>
      <c r="BH20" s="1500" t="e">
        <f>VLOOKUP(C20,[1]Sheet!$F:$Q,12,FALSE)</f>
        <v>#N/A</v>
      </c>
      <c r="BI20" s="1500" t="e">
        <f t="shared" si="5"/>
        <v>#N/A</v>
      </c>
    </row>
    <row r="21" s="79" customFormat="1" ht="24.75" customHeight="1" spans="1:61">
      <c r="A21" s="1751">
        <f t="shared" si="0"/>
        <v>19</v>
      </c>
      <c r="B21" s="134"/>
      <c r="C21" s="135"/>
      <c r="D21" s="135"/>
      <c r="E21" s="135"/>
      <c r="F21" s="135"/>
      <c r="G21" s="136"/>
      <c r="H21" s="138"/>
      <c r="I21" s="138"/>
      <c r="J21" s="139"/>
      <c r="K21" s="139"/>
      <c r="L21" s="139"/>
      <c r="M21" s="139"/>
      <c r="N21" s="139"/>
      <c r="O21" s="139"/>
      <c r="P21" s="282"/>
      <c r="Q21" s="140"/>
      <c r="R21" s="1763" t="s">
        <v>60</v>
      </c>
      <c r="S21" s="142"/>
      <c r="T21" s="283"/>
      <c r="U21" s="139"/>
      <c r="V21" s="139"/>
      <c r="W21" s="139"/>
      <c r="X21" s="139"/>
      <c r="Y21" s="139"/>
      <c r="Z21" s="139"/>
      <c r="AA21" s="139"/>
      <c r="AB21" s="139"/>
      <c r="AC21" s="139"/>
      <c r="AD21" s="143"/>
      <c r="AE21" s="144"/>
      <c r="AF21" s="135"/>
      <c r="AG21" s="135"/>
      <c r="AH21" s="135"/>
      <c r="AI21" s="145"/>
      <c r="AJ21" s="145"/>
      <c r="AK21" s="145"/>
      <c r="AL21" s="146"/>
      <c r="AM21" s="147"/>
      <c r="AN21" s="147"/>
      <c r="AO21" s="147"/>
      <c r="AP21" s="147"/>
      <c r="AQ21" s="147"/>
      <c r="AR21" s="147"/>
      <c r="AS21" s="147"/>
      <c r="AT21" s="148"/>
      <c r="AU21" s="147"/>
      <c r="AV21" s="147"/>
      <c r="AW21" s="149"/>
      <c r="AX21" s="135"/>
      <c r="AY21" s="136"/>
      <c r="AZ21" s="150"/>
      <c r="BA21" s="76">
        <f t="shared" si="1"/>
        <v>0</v>
      </c>
      <c r="BB21" s="77">
        <f t="shared" si="2"/>
        <v>-1</v>
      </c>
      <c r="BC21" s="76">
        <f t="shared" si="3"/>
        <v>0</v>
      </c>
      <c r="BD21" s="159">
        <f t="shared" si="4"/>
        <v>0</v>
      </c>
      <c r="BE21" s="159"/>
      <c r="BF21" s="1499" t="e">
        <f>VLOOKUP(C21,[1]Sheet!$F:$Q,9,FALSE)</f>
        <v>#N/A</v>
      </c>
      <c r="BG21" s="1500" t="e">
        <f>VLOOKUP(C21,[1]Sheet!$F:$Q,5,FALSE)</f>
        <v>#N/A</v>
      </c>
      <c r="BH21" s="1500" t="e">
        <f>VLOOKUP(C21,[1]Sheet!$F:$Q,12,FALSE)</f>
        <v>#N/A</v>
      </c>
      <c r="BI21" s="1500" t="e">
        <f t="shared" si="5"/>
        <v>#N/A</v>
      </c>
    </row>
    <row r="22" s="79" customFormat="1" ht="24.75" customHeight="1" spans="1:61">
      <c r="A22" s="1751">
        <f t="shared" si="0"/>
        <v>20</v>
      </c>
      <c r="B22" s="134"/>
      <c r="C22" s="135"/>
      <c r="D22" s="135"/>
      <c r="E22" s="135"/>
      <c r="F22" s="135"/>
      <c r="G22" s="136"/>
      <c r="H22" s="138"/>
      <c r="I22" s="138"/>
      <c r="J22" s="139"/>
      <c r="K22" s="139"/>
      <c r="L22" s="139"/>
      <c r="M22" s="139"/>
      <c r="N22" s="139"/>
      <c r="O22" s="139"/>
      <c r="P22" s="282"/>
      <c r="Q22" s="140"/>
      <c r="R22" s="1763" t="s">
        <v>60</v>
      </c>
      <c r="S22" s="142"/>
      <c r="T22" s="283"/>
      <c r="U22" s="139"/>
      <c r="V22" s="139"/>
      <c r="W22" s="139"/>
      <c r="X22" s="139"/>
      <c r="Y22" s="139"/>
      <c r="Z22" s="139"/>
      <c r="AA22" s="139"/>
      <c r="AB22" s="139"/>
      <c r="AC22" s="139"/>
      <c r="AD22" s="143"/>
      <c r="AE22" s="144"/>
      <c r="AF22" s="135"/>
      <c r="AG22" s="135"/>
      <c r="AH22" s="135"/>
      <c r="AI22" s="145"/>
      <c r="AJ22" s="145"/>
      <c r="AK22" s="145"/>
      <c r="AL22" s="146"/>
      <c r="AM22" s="147"/>
      <c r="AN22" s="147"/>
      <c r="AO22" s="147"/>
      <c r="AP22" s="147"/>
      <c r="AQ22" s="147"/>
      <c r="AR22" s="147"/>
      <c r="AS22" s="147"/>
      <c r="AT22" s="148"/>
      <c r="AU22" s="147"/>
      <c r="AV22" s="147"/>
      <c r="AW22" s="149"/>
      <c r="AX22" s="135"/>
      <c r="AY22" s="136"/>
      <c r="AZ22" s="150"/>
      <c r="BA22" s="76">
        <f t="shared" si="1"/>
        <v>0</v>
      </c>
      <c r="BB22" s="77">
        <f t="shared" si="2"/>
        <v>-1</v>
      </c>
      <c r="BC22" s="76">
        <f t="shared" si="3"/>
        <v>0</v>
      </c>
      <c r="BD22" s="159">
        <f t="shared" si="4"/>
        <v>0</v>
      </c>
      <c r="BE22" s="159"/>
      <c r="BF22" s="1499" t="e">
        <f>VLOOKUP(C22,[1]Sheet!$F:$Q,9,FALSE)</f>
        <v>#N/A</v>
      </c>
      <c r="BG22" s="1500" t="e">
        <f>VLOOKUP(C22,[1]Sheet!$F:$Q,5,FALSE)</f>
        <v>#N/A</v>
      </c>
      <c r="BH22" s="1500" t="e">
        <f>VLOOKUP(C22,[1]Sheet!$F:$Q,12,FALSE)</f>
        <v>#N/A</v>
      </c>
      <c r="BI22" s="1500" t="e">
        <f t="shared" si="5"/>
        <v>#N/A</v>
      </c>
    </row>
    <row r="23" s="79" customFormat="1" ht="24.75" customHeight="1" spans="1:61">
      <c r="A23" s="1751">
        <f t="shared" si="0"/>
        <v>21</v>
      </c>
      <c r="B23" s="134"/>
      <c r="C23" s="135"/>
      <c r="D23" s="135"/>
      <c r="E23" s="135"/>
      <c r="F23" s="135"/>
      <c r="G23" s="136"/>
      <c r="H23" s="138"/>
      <c r="I23" s="138"/>
      <c r="J23" s="139"/>
      <c r="K23" s="139"/>
      <c r="L23" s="139"/>
      <c r="M23" s="139"/>
      <c r="N23" s="139"/>
      <c r="O23" s="139"/>
      <c r="P23" s="282"/>
      <c r="Q23" s="140"/>
      <c r="R23" s="1763" t="s">
        <v>60</v>
      </c>
      <c r="S23" s="142"/>
      <c r="T23" s="283"/>
      <c r="U23" s="139"/>
      <c r="V23" s="139"/>
      <c r="W23" s="139"/>
      <c r="X23" s="139"/>
      <c r="Y23" s="139"/>
      <c r="Z23" s="139"/>
      <c r="AA23" s="139"/>
      <c r="AB23" s="139"/>
      <c r="AC23" s="139"/>
      <c r="AD23" s="143"/>
      <c r="AE23" s="144"/>
      <c r="AF23" s="135"/>
      <c r="AG23" s="135"/>
      <c r="AH23" s="135"/>
      <c r="AI23" s="145"/>
      <c r="AJ23" s="145"/>
      <c r="AK23" s="145"/>
      <c r="AL23" s="146"/>
      <c r="AM23" s="147"/>
      <c r="AN23" s="147"/>
      <c r="AO23" s="147"/>
      <c r="AP23" s="147"/>
      <c r="AQ23" s="147"/>
      <c r="AR23" s="147"/>
      <c r="AS23" s="147"/>
      <c r="AT23" s="148"/>
      <c r="AU23" s="147"/>
      <c r="AV23" s="147"/>
      <c r="AW23" s="149"/>
      <c r="AX23" s="135"/>
      <c r="AY23" s="136"/>
      <c r="AZ23" s="150"/>
      <c r="BA23" s="76">
        <f t="shared" si="1"/>
        <v>0</v>
      </c>
      <c r="BB23" s="77">
        <f t="shared" si="2"/>
        <v>-1</v>
      </c>
      <c r="BC23" s="76">
        <f t="shared" si="3"/>
        <v>0</v>
      </c>
      <c r="BD23" s="159">
        <f t="shared" si="4"/>
        <v>0</v>
      </c>
      <c r="BE23" s="159"/>
      <c r="BF23" s="1499" t="e">
        <f>VLOOKUP(C23,[1]Sheet!$F:$Q,9,FALSE)</f>
        <v>#N/A</v>
      </c>
      <c r="BG23" s="1500" t="e">
        <f>VLOOKUP(C23,[1]Sheet!$F:$Q,5,FALSE)</f>
        <v>#N/A</v>
      </c>
      <c r="BH23" s="1500" t="e">
        <f>VLOOKUP(C23,[1]Sheet!$F:$Q,12,FALSE)</f>
        <v>#N/A</v>
      </c>
      <c r="BI23" s="1500" t="e">
        <f t="shared" si="5"/>
        <v>#N/A</v>
      </c>
    </row>
    <row r="24" s="79" customFormat="1" ht="24.75" customHeight="1" spans="1:61">
      <c r="A24" s="1751">
        <f t="shared" si="0"/>
        <v>22</v>
      </c>
      <c r="B24" s="134"/>
      <c r="C24" s="135"/>
      <c r="D24" s="135"/>
      <c r="E24" s="135"/>
      <c r="F24" s="135"/>
      <c r="G24" s="136"/>
      <c r="H24" s="138"/>
      <c r="I24" s="138"/>
      <c r="J24" s="139"/>
      <c r="K24" s="139"/>
      <c r="L24" s="139"/>
      <c r="M24" s="139"/>
      <c r="N24" s="139"/>
      <c r="O24" s="139"/>
      <c r="P24" s="282"/>
      <c r="Q24" s="140"/>
      <c r="R24" s="1763" t="s">
        <v>60</v>
      </c>
      <c r="S24" s="142"/>
      <c r="T24" s="283"/>
      <c r="U24" s="139"/>
      <c r="V24" s="139"/>
      <c r="W24" s="139"/>
      <c r="X24" s="139"/>
      <c r="Y24" s="139"/>
      <c r="Z24" s="139"/>
      <c r="AA24" s="139"/>
      <c r="AB24" s="139"/>
      <c r="AC24" s="139"/>
      <c r="AD24" s="143"/>
      <c r="AE24" s="144"/>
      <c r="AF24" s="135"/>
      <c r="AG24" s="135"/>
      <c r="AH24" s="135"/>
      <c r="AI24" s="145"/>
      <c r="AJ24" s="145"/>
      <c r="AK24" s="145"/>
      <c r="AL24" s="146"/>
      <c r="AM24" s="147"/>
      <c r="AN24" s="147"/>
      <c r="AO24" s="147"/>
      <c r="AP24" s="147"/>
      <c r="AQ24" s="147"/>
      <c r="AR24" s="147"/>
      <c r="AS24" s="147"/>
      <c r="AT24" s="148"/>
      <c r="AU24" s="147"/>
      <c r="AV24" s="147"/>
      <c r="AW24" s="149"/>
      <c r="AX24" s="135"/>
      <c r="AY24" s="136"/>
      <c r="AZ24" s="150"/>
      <c r="BA24" s="76">
        <f t="shared" si="1"/>
        <v>0</v>
      </c>
      <c r="BB24" s="77">
        <f t="shared" si="2"/>
        <v>-1</v>
      </c>
      <c r="BC24" s="76">
        <f t="shared" si="3"/>
        <v>0</v>
      </c>
      <c r="BD24" s="159">
        <f t="shared" si="4"/>
        <v>0</v>
      </c>
      <c r="BE24" s="159"/>
      <c r="BF24" s="1499" t="e">
        <f>VLOOKUP(C24,[1]Sheet!$F:$Q,9,FALSE)</f>
        <v>#N/A</v>
      </c>
      <c r="BG24" s="1500" t="e">
        <f>VLOOKUP(C24,[1]Sheet!$F:$Q,5,FALSE)</f>
        <v>#N/A</v>
      </c>
      <c r="BH24" s="1500" t="e">
        <f>VLOOKUP(C24,[1]Sheet!$F:$Q,12,FALSE)</f>
        <v>#N/A</v>
      </c>
      <c r="BI24" s="1500" t="e">
        <f t="shared" si="5"/>
        <v>#N/A</v>
      </c>
    </row>
    <row r="25" s="79" customFormat="1" ht="24.75" customHeight="1" spans="1:61">
      <c r="A25" s="1751">
        <f t="shared" si="0"/>
        <v>23</v>
      </c>
      <c r="B25" s="134"/>
      <c r="C25" s="135"/>
      <c r="D25" s="135"/>
      <c r="E25" s="135"/>
      <c r="F25" s="135"/>
      <c r="G25" s="136"/>
      <c r="H25" s="138"/>
      <c r="I25" s="138"/>
      <c r="J25" s="139"/>
      <c r="K25" s="139"/>
      <c r="L25" s="139"/>
      <c r="M25" s="139"/>
      <c r="N25" s="139"/>
      <c r="O25" s="139"/>
      <c r="P25" s="282"/>
      <c r="Q25" s="140"/>
      <c r="R25" s="1763" t="s">
        <v>60</v>
      </c>
      <c r="S25" s="142"/>
      <c r="T25" s="283"/>
      <c r="U25" s="139"/>
      <c r="V25" s="139"/>
      <c r="W25" s="139"/>
      <c r="X25" s="139"/>
      <c r="Y25" s="139"/>
      <c r="Z25" s="139"/>
      <c r="AA25" s="139"/>
      <c r="AB25" s="139"/>
      <c r="AC25" s="139"/>
      <c r="AD25" s="143"/>
      <c r="AE25" s="144"/>
      <c r="AF25" s="135"/>
      <c r="AG25" s="135"/>
      <c r="AH25" s="135"/>
      <c r="AI25" s="145"/>
      <c r="AJ25" s="145"/>
      <c r="AK25" s="145"/>
      <c r="AL25" s="146"/>
      <c r="AM25" s="147"/>
      <c r="AN25" s="147"/>
      <c r="AO25" s="147"/>
      <c r="AP25" s="147"/>
      <c r="AQ25" s="147"/>
      <c r="AR25" s="147"/>
      <c r="AS25" s="147"/>
      <c r="AT25" s="148"/>
      <c r="AU25" s="147"/>
      <c r="AV25" s="147"/>
      <c r="AW25" s="149"/>
      <c r="AX25" s="135"/>
      <c r="AY25" s="136"/>
      <c r="AZ25" s="150"/>
      <c r="BA25" s="76">
        <f t="shared" si="1"/>
        <v>0</v>
      </c>
      <c r="BB25" s="77">
        <f t="shared" si="2"/>
        <v>-1</v>
      </c>
      <c r="BC25" s="76">
        <f t="shared" si="3"/>
        <v>0</v>
      </c>
      <c r="BD25" s="159">
        <f t="shared" si="4"/>
        <v>0</v>
      </c>
      <c r="BE25" s="159"/>
      <c r="BF25" s="1499" t="e">
        <f>VLOOKUP(C25,[1]Sheet!$F:$Q,9,FALSE)</f>
        <v>#N/A</v>
      </c>
      <c r="BG25" s="1500" t="e">
        <f>VLOOKUP(C25,[1]Sheet!$F:$Q,5,FALSE)</f>
        <v>#N/A</v>
      </c>
      <c r="BH25" s="1500" t="e">
        <f>VLOOKUP(C25,[1]Sheet!$F:$Q,12,FALSE)</f>
        <v>#N/A</v>
      </c>
      <c r="BI25" s="1500" t="e">
        <f t="shared" si="5"/>
        <v>#N/A</v>
      </c>
    </row>
    <row r="26" s="79" customFormat="1" ht="24.75" customHeight="1" spans="1:61">
      <c r="A26" s="1751">
        <f t="shared" si="0"/>
        <v>24</v>
      </c>
      <c r="B26" s="134"/>
      <c r="C26" s="135"/>
      <c r="D26" s="135"/>
      <c r="E26" s="135"/>
      <c r="F26" s="135"/>
      <c r="G26" s="136"/>
      <c r="H26" s="138"/>
      <c r="I26" s="138"/>
      <c r="J26" s="139"/>
      <c r="K26" s="139"/>
      <c r="L26" s="139"/>
      <c r="M26" s="139"/>
      <c r="N26" s="139"/>
      <c r="O26" s="139"/>
      <c r="P26" s="282"/>
      <c r="Q26" s="140"/>
      <c r="R26" s="1763" t="s">
        <v>60</v>
      </c>
      <c r="S26" s="142"/>
      <c r="T26" s="283"/>
      <c r="U26" s="139"/>
      <c r="V26" s="139"/>
      <c r="W26" s="139"/>
      <c r="X26" s="139"/>
      <c r="Y26" s="139"/>
      <c r="Z26" s="139"/>
      <c r="AA26" s="139"/>
      <c r="AB26" s="139"/>
      <c r="AC26" s="139"/>
      <c r="AD26" s="143"/>
      <c r="AE26" s="144"/>
      <c r="AF26" s="135"/>
      <c r="AG26" s="135"/>
      <c r="AH26" s="135"/>
      <c r="AI26" s="145"/>
      <c r="AJ26" s="145"/>
      <c r="AK26" s="145"/>
      <c r="AL26" s="146"/>
      <c r="AM26" s="147"/>
      <c r="AN26" s="147"/>
      <c r="AO26" s="147"/>
      <c r="AP26" s="147"/>
      <c r="AQ26" s="147"/>
      <c r="AR26" s="147"/>
      <c r="AS26" s="147"/>
      <c r="AT26" s="148"/>
      <c r="AU26" s="147"/>
      <c r="AV26" s="147"/>
      <c r="AW26" s="149"/>
      <c r="AX26" s="135"/>
      <c r="AY26" s="136"/>
      <c r="AZ26" s="150"/>
      <c r="BA26" s="76">
        <f t="shared" si="1"/>
        <v>0</v>
      </c>
      <c r="BB26" s="77">
        <f t="shared" si="2"/>
        <v>-1</v>
      </c>
      <c r="BC26" s="76">
        <f t="shared" si="3"/>
        <v>0</v>
      </c>
      <c r="BD26" s="159">
        <f t="shared" si="4"/>
        <v>0</v>
      </c>
      <c r="BE26" s="159"/>
      <c r="BF26" s="1499" t="e">
        <f>VLOOKUP(C26,[1]Sheet!$F:$Q,9,FALSE)</f>
        <v>#N/A</v>
      </c>
      <c r="BG26" s="1500" t="e">
        <f>VLOOKUP(C26,[1]Sheet!$F:$Q,5,FALSE)</f>
        <v>#N/A</v>
      </c>
      <c r="BH26" s="1500" t="e">
        <f>VLOOKUP(C26,[1]Sheet!$F:$Q,12,FALSE)</f>
        <v>#N/A</v>
      </c>
      <c r="BI26" s="1500" t="e">
        <f t="shared" si="5"/>
        <v>#N/A</v>
      </c>
    </row>
    <row r="27" s="79" customFormat="1" ht="24.75" customHeight="1" spans="1:61">
      <c r="A27" s="1751">
        <f t="shared" si="0"/>
        <v>25</v>
      </c>
      <c r="B27" s="134"/>
      <c r="C27" s="135"/>
      <c r="D27" s="135"/>
      <c r="E27" s="135"/>
      <c r="F27" s="135"/>
      <c r="G27" s="136"/>
      <c r="H27" s="138"/>
      <c r="I27" s="138"/>
      <c r="J27" s="139"/>
      <c r="K27" s="139"/>
      <c r="L27" s="139"/>
      <c r="M27" s="139"/>
      <c r="N27" s="139"/>
      <c r="O27" s="139"/>
      <c r="P27" s="282"/>
      <c r="Q27" s="140"/>
      <c r="R27" s="1763" t="s">
        <v>60</v>
      </c>
      <c r="S27" s="142"/>
      <c r="T27" s="283"/>
      <c r="U27" s="139"/>
      <c r="V27" s="139"/>
      <c r="W27" s="139"/>
      <c r="X27" s="139"/>
      <c r="Y27" s="139"/>
      <c r="Z27" s="139"/>
      <c r="AA27" s="139"/>
      <c r="AB27" s="139"/>
      <c r="AC27" s="139"/>
      <c r="AD27" s="143"/>
      <c r="AE27" s="144"/>
      <c r="AF27" s="135"/>
      <c r="AG27" s="135"/>
      <c r="AH27" s="135"/>
      <c r="AI27" s="145"/>
      <c r="AJ27" s="145"/>
      <c r="AK27" s="145"/>
      <c r="AL27" s="146"/>
      <c r="AM27" s="147"/>
      <c r="AN27" s="147"/>
      <c r="AO27" s="147"/>
      <c r="AP27" s="147"/>
      <c r="AQ27" s="147"/>
      <c r="AR27" s="147"/>
      <c r="AS27" s="147"/>
      <c r="AT27" s="148"/>
      <c r="AU27" s="147"/>
      <c r="AV27" s="147"/>
      <c r="AW27" s="149"/>
      <c r="AX27" s="135"/>
      <c r="AY27" s="136"/>
      <c r="AZ27" s="150"/>
      <c r="BA27" s="76">
        <f t="shared" si="1"/>
        <v>0</v>
      </c>
      <c r="BB27" s="77">
        <f t="shared" si="2"/>
        <v>-1</v>
      </c>
      <c r="BC27" s="76">
        <f t="shared" si="3"/>
        <v>0</v>
      </c>
      <c r="BD27" s="159">
        <f t="shared" si="4"/>
        <v>0</v>
      </c>
      <c r="BE27" s="159"/>
      <c r="BF27" s="1499" t="e">
        <f>VLOOKUP(C27,[1]Sheet!$F:$Q,9,FALSE)</f>
        <v>#N/A</v>
      </c>
      <c r="BG27" s="1500" t="e">
        <f>VLOOKUP(C27,[1]Sheet!$F:$Q,5,FALSE)</f>
        <v>#N/A</v>
      </c>
      <c r="BH27" s="1500" t="e">
        <f>VLOOKUP(C27,[1]Sheet!$F:$Q,12,FALSE)</f>
        <v>#N/A</v>
      </c>
      <c r="BI27" s="1500" t="e">
        <f t="shared" si="5"/>
        <v>#N/A</v>
      </c>
    </row>
    <row r="28" s="79" customFormat="1" ht="24.95" customHeight="1" spans="1:61">
      <c r="A28" s="1752"/>
      <c r="B28" s="1753"/>
      <c r="G28" s="1754"/>
      <c r="H28" s="1755"/>
      <c r="I28" s="1755"/>
      <c r="J28" s="152"/>
      <c r="K28" s="152"/>
      <c r="L28" s="152"/>
      <c r="M28" s="152"/>
      <c r="N28" s="152"/>
      <c r="O28" s="152"/>
      <c r="P28" s="152"/>
      <c r="Q28" s="150"/>
      <c r="R28" s="151"/>
      <c r="S28" s="150"/>
      <c r="T28" s="152"/>
      <c r="U28" s="152"/>
      <c r="V28" s="152"/>
      <c r="W28" s="152"/>
      <c r="X28" s="152"/>
      <c r="Y28" s="152"/>
      <c r="Z28" s="152"/>
      <c r="AA28" s="152"/>
      <c r="AB28" s="152"/>
      <c r="AC28" s="152"/>
      <c r="AD28" s="1756"/>
      <c r="AE28" s="1757"/>
      <c r="AI28" s="1758"/>
      <c r="AJ28" s="1758"/>
      <c r="AK28" s="1758"/>
      <c r="AL28" s="151"/>
      <c r="AM28" s="154"/>
      <c r="AN28" s="154"/>
      <c r="AO28" s="154"/>
      <c r="AP28" s="154"/>
      <c r="AQ28" s="154"/>
      <c r="AR28" s="154"/>
      <c r="AS28" s="154"/>
      <c r="AT28" s="1759"/>
      <c r="AU28" s="154"/>
      <c r="AV28" s="154"/>
      <c r="AW28" s="1760"/>
      <c r="AY28" s="1754"/>
      <c r="AZ28" s="150"/>
      <c r="BA28" s="150"/>
      <c r="BB28" s="151"/>
      <c r="BC28" s="150"/>
      <c r="BD28" s="152"/>
      <c r="BE28" s="152"/>
      <c r="BF28" s="1499"/>
      <c r="BG28" s="1500"/>
      <c r="BH28" s="1500"/>
      <c r="BI28" s="1500"/>
    </row>
    <row r="30" ht="24.75" customHeight="1" spans="1:61">
      <c r="A30" s="6" t="s">
        <v>106</v>
      </c>
      <c r="B30" s="6"/>
      <c r="C30" s="6"/>
      <c r="D30" s="6"/>
      <c r="E30" s="81"/>
      <c r="F30" s="81"/>
      <c r="G30" s="81"/>
      <c r="H30" s="82"/>
      <c r="I30" s="82"/>
      <c r="J30" s="83"/>
      <c r="K30" s="83"/>
      <c r="L30" s="83"/>
      <c r="M30" s="83"/>
      <c r="AN30" s="87"/>
      <c r="AO30" s="88"/>
      <c r="AP30" s="87"/>
      <c r="AQ30" s="87"/>
      <c r="AR30" s="87"/>
      <c r="AS30" s="12"/>
      <c r="AT30" s="89">
        <v>1.6</v>
      </c>
      <c r="AU30" s="87"/>
      <c r="AV30" s="87"/>
    </row>
    <row r="31" s="2" customFormat="1" ht="37.5" customHeight="1" spans="1:61">
      <c r="A31" s="91" t="s">
        <v>1</v>
      </c>
      <c r="B31" s="91" t="s">
        <v>2</v>
      </c>
      <c r="C31" s="92" t="s">
        <v>3</v>
      </c>
      <c r="D31" s="91" t="s">
        <v>4</v>
      </c>
      <c r="E31" s="93" t="s">
        <v>5</v>
      </c>
      <c r="F31" s="93" t="s">
        <v>6</v>
      </c>
      <c r="G31" s="91" t="s">
        <v>7</v>
      </c>
      <c r="H31" s="94" t="s">
        <v>8</v>
      </c>
      <c r="I31" s="95" t="s">
        <v>9</v>
      </c>
      <c r="J31" s="96" t="s">
        <v>10</v>
      </c>
      <c r="K31" s="96" t="s">
        <v>11</v>
      </c>
      <c r="L31" s="96" t="s">
        <v>12</v>
      </c>
      <c r="M31" s="96" t="s">
        <v>13</v>
      </c>
      <c r="N31" s="96" t="s">
        <v>14</v>
      </c>
      <c r="O31" s="96" t="s">
        <v>15</v>
      </c>
      <c r="P31" s="96" t="s">
        <v>16</v>
      </c>
      <c r="Q31" s="97" t="s">
        <v>17</v>
      </c>
      <c r="R31" s="98"/>
      <c r="S31" s="99"/>
      <c r="T31" s="96" t="s">
        <v>18</v>
      </c>
      <c r="U31" s="96" t="s">
        <v>19</v>
      </c>
      <c r="V31" s="100" t="s">
        <v>20</v>
      </c>
      <c r="W31" s="96" t="s">
        <v>21</v>
      </c>
      <c r="X31" s="96" t="s">
        <v>22</v>
      </c>
      <c r="Y31" s="100" t="s">
        <v>23</v>
      </c>
      <c r="Z31" s="100" t="s">
        <v>24</v>
      </c>
      <c r="AA31" s="100" t="s">
        <v>25</v>
      </c>
      <c r="AB31" s="100" t="s">
        <v>26</v>
      </c>
      <c r="AC31" s="96" t="s">
        <v>27</v>
      </c>
      <c r="AD31" s="101" t="s">
        <v>28</v>
      </c>
      <c r="AE31" s="101" t="s">
        <v>29</v>
      </c>
      <c r="AF31" s="102" t="s">
        <v>30</v>
      </c>
      <c r="AG31" s="103" t="s">
        <v>31</v>
      </c>
      <c r="AH31" s="29" t="s">
        <v>32</v>
      </c>
      <c r="AI31" s="104" t="s">
        <v>33</v>
      </c>
      <c r="AJ31" s="104"/>
      <c r="AK31" s="104"/>
      <c r="AL31" s="32" t="s">
        <v>35</v>
      </c>
      <c r="AM31" s="1746" t="s">
        <v>36</v>
      </c>
      <c r="AN31" s="105" t="s">
        <v>37</v>
      </c>
      <c r="AO31" s="105" t="s">
        <v>38</v>
      </c>
      <c r="AP31" s="106" t="s">
        <v>39</v>
      </c>
      <c r="AQ31" s="106" t="s">
        <v>40</v>
      </c>
      <c r="AR31" s="106" t="s">
        <v>41</v>
      </c>
      <c r="AS31" s="36" t="s">
        <v>42</v>
      </c>
      <c r="AT31" s="37" t="s">
        <v>43</v>
      </c>
      <c r="AU31" s="37" t="s">
        <v>44</v>
      </c>
      <c r="AV31" s="38" t="s">
        <v>45</v>
      </c>
      <c r="AW31" s="107" t="s">
        <v>37</v>
      </c>
      <c r="AX31" s="40" t="s">
        <v>46</v>
      </c>
      <c r="AY31" s="1504" t="s">
        <v>107</v>
      </c>
      <c r="AZ31" s="41"/>
      <c r="BA31" s="41"/>
      <c r="BB31" s="42" t="s">
        <v>48</v>
      </c>
      <c r="BC31" s="41"/>
      <c r="BD31" s="108" t="s">
        <v>49</v>
      </c>
      <c r="BE31" s="108"/>
      <c r="BF31" s="1505"/>
      <c r="BG31" s="1506"/>
      <c r="BH31" s="1506"/>
      <c r="BI31" s="1506"/>
    </row>
    <row r="32" s="80" customFormat="1" ht="24.95" customHeight="1" spans="1:61">
      <c r="A32" s="60">
        <v>1</v>
      </c>
      <c r="B32" s="60"/>
      <c r="C32" s="61" t="s">
        <v>108</v>
      </c>
      <c r="D32" s="61" t="s">
        <v>55</v>
      </c>
      <c r="E32" s="61" t="s">
        <v>56</v>
      </c>
      <c r="F32" s="61" t="s">
        <v>57</v>
      </c>
      <c r="G32" s="62" t="s">
        <v>109</v>
      </c>
      <c r="H32" s="155" t="s">
        <v>110</v>
      </c>
      <c r="I32" s="64"/>
      <c r="J32" s="65">
        <v>46182</v>
      </c>
      <c r="K32" s="65">
        <v>46186</v>
      </c>
      <c r="L32" s="65">
        <v>46188</v>
      </c>
      <c r="M32" s="65">
        <v>46194</v>
      </c>
      <c r="N32" s="65">
        <v>46215</v>
      </c>
      <c r="O32" s="65"/>
      <c r="P32" s="65"/>
      <c r="Q32" s="66">
        <v>21</v>
      </c>
      <c r="R32" s="1761" t="s">
        <v>60</v>
      </c>
      <c r="S32" s="68">
        <v>0</v>
      </c>
      <c r="T32" s="65"/>
      <c r="U32" s="65"/>
      <c r="V32" s="65"/>
      <c r="W32" s="65"/>
      <c r="X32" s="65">
        <v>46221</v>
      </c>
      <c r="Y32" s="65"/>
      <c r="Z32" s="65"/>
      <c r="AA32" s="65"/>
      <c r="AB32" s="65"/>
      <c r="AC32" s="65"/>
      <c r="AD32" s="63"/>
      <c r="AE32" s="156"/>
      <c r="AF32" s="61"/>
      <c r="AG32" s="61"/>
      <c r="AH32" s="61"/>
      <c r="AI32" s="74">
        <v>12450</v>
      </c>
      <c r="AJ32" s="74"/>
      <c r="AK32" s="74"/>
      <c r="AL32" s="72"/>
      <c r="AM32" s="70"/>
      <c r="AN32" s="70"/>
      <c r="AO32" s="70"/>
      <c r="AP32" s="70"/>
      <c r="AQ32" s="70"/>
      <c r="AR32" s="70"/>
      <c r="AS32" s="70"/>
      <c r="AT32" s="157"/>
      <c r="AU32" s="70"/>
      <c r="AV32" s="70"/>
      <c r="AW32" s="158"/>
      <c r="AX32" s="61"/>
      <c r="AY32" s="62"/>
      <c r="AZ32" s="76"/>
      <c r="BA32" s="76">
        <f>Q32</f>
        <v>21</v>
      </c>
      <c r="BB32" s="77">
        <f>N32+BA32-1</f>
        <v>46235</v>
      </c>
      <c r="BC32" s="76">
        <f>S32</f>
        <v>0</v>
      </c>
      <c r="BD32" s="159">
        <f>AA32+BC32</f>
        <v>0</v>
      </c>
      <c r="BE32" s="159"/>
      <c r="BF32" s="160">
        <f>VLOOKUP(C32,[1]Sheet!$F:$Q,9,FALSE)</f>
        <v>0.6118</v>
      </c>
      <c r="BG32" s="161">
        <f>VLOOKUP(C32,[1]Sheet!$F:$Q,5,FALSE)</f>
        <v>0</v>
      </c>
      <c r="BH32" s="161">
        <f>VLOOKUP(C32,[1]Sheet!$F:$Q,12,FALSE)</f>
        <v>0</v>
      </c>
      <c r="BI32" s="161">
        <f>BG32-BH32</f>
        <v>0</v>
      </c>
    </row>
    <row r="33" ht="24.95" customHeight="1" spans="1:61">
      <c r="A33" s="1536">
        <f>'Arrived - Joint Mocha Container'!A17+1</f>
        <v>5</v>
      </c>
      <c r="B33" s="44"/>
      <c r="C33" s="45" t="s">
        <v>111</v>
      </c>
      <c r="D33" s="45" t="s">
        <v>55</v>
      </c>
      <c r="E33" s="45" t="s">
        <v>56</v>
      </c>
      <c r="F33" s="45" t="s">
        <v>57</v>
      </c>
      <c r="G33" s="46" t="s">
        <v>109</v>
      </c>
      <c r="H33" s="109" t="s">
        <v>112</v>
      </c>
      <c r="I33" s="48"/>
      <c r="J33" s="49">
        <v>46214</v>
      </c>
      <c r="K33" s="49">
        <v>46217</v>
      </c>
      <c r="L33" s="49">
        <v>46219</v>
      </c>
      <c r="M33" s="49">
        <v>46227</v>
      </c>
      <c r="N33" s="49">
        <v>46232</v>
      </c>
      <c r="O33" s="49"/>
      <c r="P33" s="49"/>
      <c r="Q33" s="50">
        <v>14</v>
      </c>
      <c r="R33" s="51"/>
      <c r="S33" s="52">
        <v>0</v>
      </c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7"/>
      <c r="AE33" s="110"/>
      <c r="AF33" s="45"/>
      <c r="AG33" s="45"/>
      <c r="AH33" s="45"/>
      <c r="AI33" s="58">
        <v>12000</v>
      </c>
      <c r="AJ33" s="58"/>
      <c r="AK33" s="58"/>
      <c r="AL33" s="56"/>
      <c r="AM33" s="54"/>
      <c r="AN33" s="54"/>
      <c r="AO33" s="54"/>
      <c r="AP33" s="54"/>
      <c r="AQ33" s="54"/>
      <c r="AR33" s="54"/>
      <c r="AS33" s="54"/>
      <c r="AT33" s="111"/>
      <c r="AU33" s="54"/>
      <c r="AV33" s="54"/>
      <c r="AW33" s="112"/>
      <c r="AX33" s="45"/>
      <c r="AY33" s="46"/>
      <c r="BA33" s="10">
        <f>Q33</f>
        <v>14</v>
      </c>
      <c r="BB33" s="11">
        <f>N33+BA33-1</f>
        <v>46245</v>
      </c>
      <c r="BC33" s="10">
        <f>S33</f>
        <v>0</v>
      </c>
      <c r="BD33" s="9">
        <f>AA33+BC33</f>
        <v>0</v>
      </c>
      <c r="BF33" s="114" t="e">
        <f>VLOOKUP(C33,[1]Sheet!$F:$Q,9,FALSE)</f>
        <v>#N/A</v>
      </c>
      <c r="BG33" s="17" t="e">
        <f>VLOOKUP(C33,[1]Sheet!$F:$Q,5,FALSE)</f>
        <v>#N/A</v>
      </c>
      <c r="BH33" s="17" t="e">
        <f>VLOOKUP(C33,[1]Sheet!$F:$Q,12,FALSE)</f>
        <v>#N/A</v>
      </c>
      <c r="BI33" s="17" t="e">
        <f>BG33-BH33</f>
        <v>#N/A</v>
      </c>
    </row>
    <row r="34" ht="24.95" customHeight="1" spans="1:61">
      <c r="A34" s="1536">
        <f>A33+1</f>
        <v>6</v>
      </c>
      <c r="B34" s="44"/>
      <c r="C34" s="45"/>
      <c r="D34" s="45"/>
      <c r="E34" s="45"/>
      <c r="F34" s="45"/>
      <c r="G34" s="46"/>
      <c r="H34" s="109"/>
      <c r="I34" s="48"/>
      <c r="J34" s="49"/>
      <c r="K34" s="49"/>
      <c r="L34" s="49"/>
      <c r="M34" s="49"/>
      <c r="N34" s="49"/>
      <c r="O34" s="49"/>
      <c r="P34" s="49"/>
      <c r="Q34" s="50"/>
      <c r="R34" s="51"/>
      <c r="S34" s="52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7"/>
      <c r="AE34" s="110"/>
      <c r="AF34" s="45"/>
      <c r="AG34" s="45"/>
      <c r="AH34" s="45"/>
      <c r="AI34" s="58"/>
      <c r="AJ34" s="58"/>
      <c r="AK34" s="58"/>
      <c r="AL34" s="56"/>
      <c r="AM34" s="54"/>
      <c r="AN34" s="54"/>
      <c r="AO34" s="54"/>
      <c r="AP34" s="54"/>
      <c r="AQ34" s="54"/>
      <c r="AR34" s="54"/>
      <c r="AS34" s="54"/>
      <c r="AT34" s="111"/>
      <c r="AU34" s="54"/>
      <c r="AV34" s="54"/>
      <c r="AW34" s="112"/>
      <c r="AX34" s="45"/>
      <c r="AY34" s="46"/>
      <c r="BA34" s="10">
        <f>Q34</f>
        <v>0</v>
      </c>
      <c r="BB34" s="11">
        <f>N34+BA34-1</f>
        <v>-1</v>
      </c>
      <c r="BC34" s="10">
        <f>S34</f>
        <v>0</v>
      </c>
      <c r="BD34" s="9">
        <f>AA34+BC34</f>
        <v>0</v>
      </c>
      <c r="BF34" s="114" t="e">
        <f>VLOOKUP(C34,[1]Sheet!$F:$Q,9,FALSE)</f>
        <v>#N/A</v>
      </c>
      <c r="BG34" s="17" t="e">
        <f>VLOOKUP(C34,[1]Sheet!$F:$Q,5,FALSE)</f>
        <v>#N/A</v>
      </c>
      <c r="BH34" s="17" t="e">
        <f>VLOOKUP(C34,[1]Sheet!$F:$Q,12,FALSE)</f>
        <v>#N/A</v>
      </c>
      <c r="BI34" s="17" t="e">
        <f>BG34-BH34</f>
        <v>#N/A</v>
      </c>
    </row>
    <row r="35" ht="24.95" customHeight="1" spans="1:61">
      <c r="A35" s="1536">
        <f>A34+1</f>
        <v>7</v>
      </c>
      <c r="B35" s="44"/>
      <c r="C35" s="45"/>
      <c r="D35" s="45"/>
      <c r="E35" s="45"/>
      <c r="F35" s="45"/>
      <c r="G35" s="46"/>
      <c r="H35" s="109"/>
      <c r="I35" s="48"/>
      <c r="J35" s="49"/>
      <c r="K35" s="49"/>
      <c r="L35" s="49"/>
      <c r="M35" s="49"/>
      <c r="N35" s="49"/>
      <c r="O35" s="49"/>
      <c r="P35" s="49"/>
      <c r="Q35" s="50"/>
      <c r="R35" s="51"/>
      <c r="S35" s="52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7"/>
      <c r="AE35" s="110"/>
      <c r="AF35" s="45"/>
      <c r="AG35" s="45"/>
      <c r="AH35" s="45"/>
      <c r="AI35" s="58"/>
      <c r="AJ35" s="58"/>
      <c r="AK35" s="58"/>
      <c r="AL35" s="56"/>
      <c r="AM35" s="54"/>
      <c r="AN35" s="54"/>
      <c r="AO35" s="54"/>
      <c r="AP35" s="54"/>
      <c r="AQ35" s="54"/>
      <c r="AR35" s="54"/>
      <c r="AS35" s="54"/>
      <c r="AT35" s="111"/>
      <c r="AU35" s="54"/>
      <c r="AV35" s="54"/>
      <c r="AW35" s="112"/>
      <c r="AX35" s="45"/>
      <c r="AY35" s="46"/>
      <c r="BA35" s="10">
        <f>Q35</f>
        <v>0</v>
      </c>
      <c r="BB35" s="11">
        <f>N35+BA35-1</f>
        <v>-1</v>
      </c>
      <c r="BC35" s="10">
        <f>S35</f>
        <v>0</v>
      </c>
      <c r="BD35" s="9">
        <f>AA35+BC35</f>
        <v>0</v>
      </c>
      <c r="BF35" s="114" t="e">
        <f>VLOOKUP(C35,[1]Sheet!$F:$Q,9,FALSE)</f>
        <v>#N/A</v>
      </c>
      <c r="BG35" s="17" t="e">
        <f>VLOOKUP(C35,[1]Sheet!$F:$Q,5,FALSE)</f>
        <v>#N/A</v>
      </c>
      <c r="BH35" s="17" t="e">
        <f>VLOOKUP(C35,[1]Sheet!$F:$Q,12,FALSE)</f>
        <v>#N/A</v>
      </c>
      <c r="BI35" s="17" t="e">
        <f>BG35-BH35</f>
        <v>#N/A</v>
      </c>
    </row>
  </sheetData>
  <mergeCells count="5">
    <mergeCell ref="Q2:S2"/>
    <mergeCell ref="Q31:S31"/>
    <mergeCell ref="AJ12:AJ13"/>
    <mergeCell ref="AK12:AK13"/>
    <mergeCell ref="AM12:AM13"/>
  </mergeCells>
  <pageMargins left="0.196850393700787" right="0.196850393700787" top="0.590551181102362" bottom="0.196850393700787" header="0.31496062992126" footer="0.31496062992126"/>
  <pageSetup paperSize="9" scale="65" orientation="landscape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BI1046173"/>
  <sheetViews>
    <sheetView zoomScale="98" zoomScaleNormal="98" workbookViewId="0">
      <pane xSplit="3" ySplit="2" topLeftCell="I14" activePane="bottomRight" state="frozen"/>
      <selection/>
      <selection pane="topRight"/>
      <selection pane="bottomLeft"/>
      <selection pane="bottomRight" activeCell="T15" sqref="T15"/>
    </sheetView>
  </sheetViews>
  <sheetFormatPr defaultColWidth="9.140625" defaultRowHeight="20.1" customHeight="1"/>
  <cols>
    <col min="1" max="1" width="6" style="1" customWidth="1"/>
    <col min="2" max="2" width="8.2890625" style="1" customWidth="1"/>
    <col min="3" max="3" width="15.140625" style="7" customWidth="1"/>
    <col min="4" max="4" width="7.4296875" style="7" customWidth="1"/>
    <col min="5" max="5" width="12" style="7" customWidth="1"/>
    <col min="6" max="6" width="11.5703125" style="7" customWidth="1"/>
    <col min="7" max="7" width="12.5703125" style="7" customWidth="1"/>
    <col min="8" max="8" width="20.2890625" style="1489" customWidth="1"/>
    <col min="9" max="9" width="38.859375" style="8" customWidth="1"/>
    <col min="10" max="13" width="12.140625" style="9" customWidth="1"/>
    <col min="14" max="14" width="12.140625" style="1490" customWidth="1"/>
    <col min="15" max="16" width="11.2890625" style="9" hidden="1" customWidth="1"/>
    <col min="17" max="17" width="5.7109375" style="10" customWidth="1"/>
    <col min="18" max="18" width="2.7109375" style="11" customWidth="1"/>
    <col min="19" max="19" width="5.7109375" style="10" customWidth="1"/>
    <col min="20" max="20" width="14.140625" style="1490" customWidth="1"/>
    <col min="21" max="21" width="14.859375" style="1490" customWidth="1"/>
    <col min="22" max="23" width="11.7109375" style="9" hidden="1" customWidth="1"/>
    <col min="24" max="25" width="12.859375" style="9" customWidth="1"/>
    <col min="26" max="26" width="11.859375" style="9" customWidth="1"/>
    <col min="27" max="27" width="12.7109375" style="9" customWidth="1"/>
    <col min="28" max="28" width="13.140625" style="9" customWidth="1"/>
    <col min="29" max="29" width="11.859375" style="9" customWidth="1"/>
    <col min="30" max="30" width="10.7109375" style="1" customWidth="1"/>
    <col min="31" max="32" width="9.140625" style="1" customWidth="1"/>
    <col min="33" max="33" width="16" style="12" customWidth="1"/>
    <col min="34" max="34" width="9.140625" style="1491" customWidth="1"/>
    <col min="35" max="35" width="17.7109375" style="1492" customWidth="1"/>
    <col min="36" max="36" width="16.5703125" style="1492" customWidth="1"/>
    <col min="37" max="37" width="15.4296875" style="1492" customWidth="1"/>
    <col min="38" max="38" width="15.2890625" style="151" customWidth="1"/>
    <col min="39" max="39" width="17.7109375" style="79" customWidth="1"/>
    <col min="40" max="40" width="9.140625" style="16" customWidth="1"/>
    <col min="41" max="41" width="10.140625" style="17" customWidth="1"/>
    <col min="42" max="44" width="9.140625" style="16" customWidth="1"/>
    <col min="45" max="45" width="14.2890625" style="17" customWidth="1"/>
    <col min="46" max="46" width="10.7109375" style="7" customWidth="1"/>
    <col min="47" max="47" width="11.859375" style="1" customWidth="1"/>
    <col min="48" max="48" width="10.7109375" style="1" customWidth="1"/>
    <col min="49" max="49" width="14.5703125" style="18" customWidth="1"/>
    <col min="50" max="50" width="15.2890625" style="1" customWidth="1"/>
    <col min="51" max="51" width="14.7109375" style="1493" customWidth="1"/>
    <col min="52" max="52" width="2.2890625" style="1" customWidth="1"/>
    <col min="53" max="53" width="10.859375" style="10" customWidth="1"/>
    <col min="54" max="54" width="12.5703125" style="11" customWidth="1"/>
    <col min="55" max="55" width="9.140625" style="10"/>
    <col min="56" max="56" width="10.859375" style="11" customWidth="1"/>
    <col min="57" max="57" width="2.140625" style="11" customWidth="1"/>
    <col min="58" max="58" width="10.7109375" style="1494" customWidth="1"/>
    <col min="59" max="61" width="10.7109375" style="1495" customWidth="1"/>
    <col min="62" max="16384" width="9.140625" style="1"/>
  </cols>
  <sheetData>
    <row r="1" s="7" customFormat="1" ht="23.2" spans="1:61">
      <c r="A1" s="1496" t="s">
        <v>113</v>
      </c>
      <c r="B1" s="6"/>
      <c r="C1" s="6"/>
      <c r="D1" s="6"/>
      <c r="E1" s="6"/>
      <c r="F1" s="6"/>
      <c r="G1" s="6"/>
      <c r="H1" s="82"/>
      <c r="I1" s="6"/>
      <c r="J1" s="83"/>
      <c r="K1" s="83"/>
      <c r="L1" s="83"/>
      <c r="M1" s="83"/>
      <c r="N1" s="1490"/>
      <c r="O1" s="9"/>
      <c r="P1" s="9"/>
      <c r="Q1" s="10"/>
      <c r="R1" s="11"/>
      <c r="S1" s="10"/>
      <c r="T1" s="1497"/>
      <c r="U1" s="1497"/>
      <c r="V1" s="9"/>
      <c r="W1" s="163"/>
      <c r="X1" s="163"/>
      <c r="Y1" s="163"/>
      <c r="Z1" s="9"/>
      <c r="AA1" s="9"/>
      <c r="AB1" s="9"/>
      <c r="AC1" s="9"/>
      <c r="AD1" s="1"/>
      <c r="AG1" s="12"/>
      <c r="AH1" s="1498"/>
      <c r="AI1" s="1492"/>
      <c r="AJ1" s="1492"/>
      <c r="AK1" s="1492"/>
      <c r="AL1" s="151"/>
      <c r="AM1" s="79"/>
      <c r="AN1" s="164"/>
      <c r="AO1" s="165"/>
      <c r="AP1" s="164"/>
      <c r="AQ1" s="164"/>
      <c r="AR1" s="164"/>
      <c r="AS1" s="17"/>
      <c r="AT1" s="17">
        <v>1.6</v>
      </c>
      <c r="AW1" s="166"/>
      <c r="AY1" s="1493"/>
      <c r="BA1" s="10"/>
      <c r="BB1" s="11"/>
      <c r="BC1" s="10"/>
      <c r="BD1" s="11"/>
      <c r="BE1" s="11"/>
      <c r="BF1" s="1499"/>
      <c r="BG1" s="1500"/>
      <c r="BH1" s="1500"/>
      <c r="BI1" s="1500"/>
    </row>
    <row r="2" s="2" customFormat="1" ht="36.75" customHeight="1" spans="1:61">
      <c r="A2" s="19" t="s">
        <v>1</v>
      </c>
      <c r="B2" s="19" t="s">
        <v>2</v>
      </c>
      <c r="C2" s="19" t="s">
        <v>3</v>
      </c>
      <c r="D2" s="19" t="s">
        <v>114</v>
      </c>
      <c r="E2" s="20" t="s">
        <v>5</v>
      </c>
      <c r="F2" s="20" t="s">
        <v>6</v>
      </c>
      <c r="G2" s="19" t="s">
        <v>7</v>
      </c>
      <c r="H2" s="1501" t="s">
        <v>8</v>
      </c>
      <c r="I2" s="19" t="s">
        <v>9</v>
      </c>
      <c r="J2" s="22" t="s">
        <v>10</v>
      </c>
      <c r="K2" s="22" t="s">
        <v>11</v>
      </c>
      <c r="L2" s="22" t="s">
        <v>12</v>
      </c>
      <c r="M2" s="22" t="s">
        <v>13</v>
      </c>
      <c r="N2" s="1502" t="s">
        <v>14</v>
      </c>
      <c r="O2" s="22" t="s">
        <v>15</v>
      </c>
      <c r="P2" s="22" t="s">
        <v>16</v>
      </c>
      <c r="Q2" s="23" t="s">
        <v>17</v>
      </c>
      <c r="R2" s="24"/>
      <c r="S2" s="25"/>
      <c r="T2" s="1502" t="s">
        <v>18</v>
      </c>
      <c r="U2" s="1502" t="s">
        <v>19</v>
      </c>
      <c r="V2" s="26" t="s">
        <v>20</v>
      </c>
      <c r="W2" s="26" t="s">
        <v>21</v>
      </c>
      <c r="X2" s="22" t="s">
        <v>22</v>
      </c>
      <c r="Y2" s="26" t="s">
        <v>23</v>
      </c>
      <c r="Z2" s="26" t="s">
        <v>24</v>
      </c>
      <c r="AA2" s="26" t="s">
        <v>25</v>
      </c>
      <c r="AB2" s="26" t="s">
        <v>26</v>
      </c>
      <c r="AC2" s="22" t="s">
        <v>27</v>
      </c>
      <c r="AD2" s="27" t="s">
        <v>28</v>
      </c>
      <c r="AE2" s="27" t="s">
        <v>29</v>
      </c>
      <c r="AF2" s="27" t="s">
        <v>30</v>
      </c>
      <c r="AG2" s="28" t="s">
        <v>31</v>
      </c>
      <c r="AH2" s="1503" t="s">
        <v>32</v>
      </c>
      <c r="AI2" s="30" t="s">
        <v>33</v>
      </c>
      <c r="AJ2" s="248" t="s">
        <v>34</v>
      </c>
      <c r="AK2" s="31">
        <v>0.014</v>
      </c>
      <c r="AL2" s="32" t="s">
        <v>35</v>
      </c>
      <c r="AM2" s="33" t="s">
        <v>36</v>
      </c>
      <c r="AN2" s="34" t="s">
        <v>37</v>
      </c>
      <c r="AO2" s="34" t="s">
        <v>38</v>
      </c>
      <c r="AP2" s="35" t="s">
        <v>39</v>
      </c>
      <c r="AQ2" s="35" t="s">
        <v>40</v>
      </c>
      <c r="AR2" s="35" t="s">
        <v>41</v>
      </c>
      <c r="AS2" s="36" t="s">
        <v>42</v>
      </c>
      <c r="AT2" s="37" t="s">
        <v>43</v>
      </c>
      <c r="AU2" s="37" t="s">
        <v>44</v>
      </c>
      <c r="AV2" s="38" t="s">
        <v>45</v>
      </c>
      <c r="AW2" s="39" t="s">
        <v>37</v>
      </c>
      <c r="AX2" s="40" t="s">
        <v>46</v>
      </c>
      <c r="AY2" s="1504" t="s">
        <v>47</v>
      </c>
      <c r="BA2" s="41"/>
      <c r="BB2" s="42" t="s">
        <v>115</v>
      </c>
      <c r="BD2" s="42" t="s">
        <v>49</v>
      </c>
      <c r="BE2" s="42"/>
      <c r="BF2" s="1505" t="s">
        <v>50</v>
      </c>
      <c r="BG2" s="1506" t="s">
        <v>51</v>
      </c>
      <c r="BH2" s="1506" t="s">
        <v>52</v>
      </c>
      <c r="BI2" s="1506" t="s">
        <v>53</v>
      </c>
    </row>
    <row r="3" s="168" customFormat="1" ht="24.75" customHeight="1" spans="1:61">
      <c r="A3" s="44">
        <f t="shared" ref="A3:A25" si="0">ROW()-2</f>
        <v>1</v>
      </c>
      <c r="B3" s="134"/>
      <c r="C3" s="61" t="s">
        <v>116</v>
      </c>
      <c r="D3" s="135" t="s">
        <v>117</v>
      </c>
      <c r="E3" s="135" t="s">
        <v>118</v>
      </c>
      <c r="F3" s="135" t="s">
        <v>57</v>
      </c>
      <c r="G3" s="136" t="s">
        <v>65</v>
      </c>
      <c r="H3" s="137" t="s">
        <v>119</v>
      </c>
      <c r="I3" s="138"/>
      <c r="J3" s="139">
        <v>46188</v>
      </c>
      <c r="K3" s="139">
        <v>46193</v>
      </c>
      <c r="L3" s="139">
        <v>46195</v>
      </c>
      <c r="M3" s="139">
        <v>46203</v>
      </c>
      <c r="N3" s="1507">
        <v>46204</v>
      </c>
      <c r="O3" s="139"/>
      <c r="P3" s="139"/>
      <c r="Q3" s="140">
        <v>14</v>
      </c>
      <c r="R3" s="1763" t="s">
        <v>60</v>
      </c>
      <c r="S3" s="142">
        <v>5</v>
      </c>
      <c r="T3" s="1507">
        <v>46209</v>
      </c>
      <c r="U3" s="1507">
        <v>46212</v>
      </c>
      <c r="V3" s="139"/>
      <c r="W3" s="139"/>
      <c r="X3" s="139"/>
      <c r="Y3" s="139"/>
      <c r="Z3" s="139"/>
      <c r="AA3" s="139"/>
      <c r="AB3" s="139"/>
      <c r="AC3" s="139"/>
      <c r="AD3" s="264"/>
      <c r="AE3" s="264"/>
      <c r="AF3" s="264"/>
      <c r="AG3" s="147"/>
      <c r="AH3" s="1161">
        <v>0.6059</v>
      </c>
      <c r="AI3" s="266">
        <v>26800</v>
      </c>
      <c r="AJ3" s="266">
        <v>99630.0008</v>
      </c>
      <c r="AK3" s="266">
        <f t="shared" ref="AK3:AK22" si="1">AJ3*1.4%</f>
        <v>1394.8200112</v>
      </c>
      <c r="AL3" s="146">
        <v>46202</v>
      </c>
      <c r="AM3" s="147">
        <f>94.95+5846.65</f>
        <v>5941.6</v>
      </c>
      <c r="AN3" s="269"/>
      <c r="AO3" s="147"/>
      <c r="AP3" s="269"/>
      <c r="AQ3" s="269"/>
      <c r="AR3" s="269"/>
      <c r="AS3" s="147"/>
      <c r="AT3" s="145"/>
      <c r="AU3" s="264"/>
      <c r="AV3" s="264"/>
      <c r="AW3" s="271"/>
      <c r="AX3" s="264"/>
      <c r="AY3" s="136" t="s">
        <v>120</v>
      </c>
      <c r="BA3" s="10">
        <f t="shared" ref="BA3:BA25" si="2">Q3</f>
        <v>14</v>
      </c>
      <c r="BB3" s="11">
        <f t="shared" ref="BB3:BB25" si="3">N3+BA3-1</f>
        <v>46217</v>
      </c>
      <c r="BC3" s="10">
        <f t="shared" ref="BC3:BC25" si="4">S3</f>
        <v>5</v>
      </c>
      <c r="BD3" s="11">
        <f t="shared" ref="BD3:BD25" si="5">AA3+BC3</f>
        <v>5</v>
      </c>
      <c r="BE3" s="11"/>
      <c r="BF3" s="1499" t="e">
        <f>VLOOKUP(C3,[1]Sheet!$F:$Q,9,FALSE)</f>
        <v>#N/A</v>
      </c>
      <c r="BG3" s="1500" t="e">
        <f>VLOOKUP(C3,[1]Sheet!$F:$Q,5,FALSE)</f>
        <v>#N/A</v>
      </c>
      <c r="BH3" s="1500" t="e">
        <f>VLOOKUP(C3,[1]Sheet!$F:$Q,12,FALSE)</f>
        <v>#N/A</v>
      </c>
      <c r="BI3" s="1500" t="e">
        <f t="shared" ref="BI3:BI25" si="6">BG3-BH3</f>
        <v>#N/A</v>
      </c>
    </row>
    <row r="4" s="216" customFormat="1" ht="24.75" customHeight="1" spans="1:61">
      <c r="A4" s="1383">
        <f t="shared" si="0"/>
        <v>2</v>
      </c>
      <c r="B4" s="1383" t="s">
        <v>121</v>
      </c>
      <c r="C4" s="1384" t="s">
        <v>122</v>
      </c>
      <c r="D4" s="1384" t="s">
        <v>55</v>
      </c>
      <c r="E4" s="1384" t="s">
        <v>123</v>
      </c>
      <c r="F4" s="1384" t="s">
        <v>123</v>
      </c>
      <c r="G4" s="1385" t="s">
        <v>65</v>
      </c>
      <c r="H4" s="1386" t="s">
        <v>124</v>
      </c>
      <c r="I4" s="1387" t="s">
        <v>125</v>
      </c>
      <c r="J4" s="1388">
        <v>46193</v>
      </c>
      <c r="K4" s="1388">
        <v>46196</v>
      </c>
      <c r="L4" s="1388">
        <v>46198</v>
      </c>
      <c r="M4" s="1388">
        <v>46207</v>
      </c>
      <c r="N4" s="1508">
        <v>46208</v>
      </c>
      <c r="O4" s="1388"/>
      <c r="P4" s="1388"/>
      <c r="Q4" s="1389">
        <v>21</v>
      </c>
      <c r="R4" s="1764" t="s">
        <v>60</v>
      </c>
      <c r="S4" s="1391">
        <v>0</v>
      </c>
      <c r="T4" s="1508">
        <v>46212</v>
      </c>
      <c r="U4" s="1508">
        <v>46213</v>
      </c>
      <c r="V4" s="1388"/>
      <c r="W4" s="1388"/>
      <c r="X4" s="1388">
        <v>46218</v>
      </c>
      <c r="Y4" s="1388"/>
      <c r="Z4" s="1388"/>
      <c r="AA4" s="1388"/>
      <c r="AB4" s="1388"/>
      <c r="AC4" s="1388"/>
      <c r="AD4" s="1392"/>
      <c r="AE4" s="1392"/>
      <c r="AF4" s="1392"/>
      <c r="AG4" s="1393"/>
      <c r="AH4" s="1394"/>
      <c r="AI4" s="1395">
        <v>10300</v>
      </c>
      <c r="AJ4" s="1395">
        <v>123760</v>
      </c>
      <c r="AK4" s="1395">
        <f t="shared" si="1"/>
        <v>1732.64</v>
      </c>
      <c r="AL4" s="1396"/>
      <c r="AM4" s="1393"/>
      <c r="AN4" s="1397"/>
      <c r="AO4" s="1393"/>
      <c r="AP4" s="1397"/>
      <c r="AQ4" s="1397"/>
      <c r="AR4" s="1397"/>
      <c r="AS4" s="1393"/>
      <c r="AT4" s="1398"/>
      <c r="AU4" s="1392"/>
      <c r="AV4" s="1392"/>
      <c r="AW4" s="1399"/>
      <c r="AX4" s="1392"/>
      <c r="AY4" s="1385" t="s">
        <v>126</v>
      </c>
      <c r="BA4" s="1400">
        <f t="shared" si="2"/>
        <v>21</v>
      </c>
      <c r="BB4" s="1401">
        <f t="shared" si="3"/>
        <v>46228</v>
      </c>
      <c r="BC4" s="1400">
        <f t="shared" si="4"/>
        <v>0</v>
      </c>
      <c r="BD4" s="1401">
        <f t="shared" si="5"/>
        <v>0</v>
      </c>
      <c r="BE4" s="1401"/>
      <c r="BF4" s="1402">
        <f>VLOOKUP(C4,[1]Sheet!$F:$Q,9,FALSE)</f>
        <v>0.6118</v>
      </c>
      <c r="BG4" s="1403">
        <f>VLOOKUP(C4,[1]Sheet!$F:$Q,5,FALSE)</f>
        <v>123760</v>
      </c>
      <c r="BH4" s="1403">
        <f>VLOOKUP(C4,[1]Sheet!$F:$Q,12,FALSE)</f>
        <v>0</v>
      </c>
      <c r="BI4" s="1403">
        <f t="shared" si="6"/>
        <v>123760</v>
      </c>
    </row>
    <row r="5" s="216" customFormat="1" ht="24.75" customHeight="1" spans="1:61">
      <c r="A5" s="1383">
        <f t="shared" si="0"/>
        <v>3</v>
      </c>
      <c r="B5" s="1383" t="s">
        <v>127</v>
      </c>
      <c r="C5" s="1384" t="s">
        <v>128</v>
      </c>
      <c r="D5" s="1384" t="s">
        <v>55</v>
      </c>
      <c r="E5" s="1384" t="s">
        <v>123</v>
      </c>
      <c r="F5" s="1384" t="s">
        <v>123</v>
      </c>
      <c r="G5" s="1385" t="s">
        <v>65</v>
      </c>
      <c r="H5" s="1386" t="s">
        <v>124</v>
      </c>
      <c r="I5" s="1387" t="s">
        <v>129</v>
      </c>
      <c r="J5" s="1388">
        <v>46193</v>
      </c>
      <c r="K5" s="1388">
        <v>46196</v>
      </c>
      <c r="L5" s="1388">
        <v>46198</v>
      </c>
      <c r="M5" s="1388">
        <v>46207</v>
      </c>
      <c r="N5" s="1508">
        <v>46208</v>
      </c>
      <c r="O5" s="1388"/>
      <c r="P5" s="1388"/>
      <c r="Q5" s="1389">
        <v>21</v>
      </c>
      <c r="R5" s="1764" t="s">
        <v>60</v>
      </c>
      <c r="S5" s="1391">
        <v>0</v>
      </c>
      <c r="T5" s="1508">
        <v>46212</v>
      </c>
      <c r="U5" s="1508">
        <v>46213</v>
      </c>
      <c r="V5" s="1388"/>
      <c r="W5" s="1388"/>
      <c r="X5" s="1388">
        <v>46218</v>
      </c>
      <c r="Y5" s="1388"/>
      <c r="Z5" s="1388"/>
      <c r="AA5" s="1388"/>
      <c r="AB5" s="1388"/>
      <c r="AC5" s="1388"/>
      <c r="AD5" s="1392"/>
      <c r="AE5" s="1392"/>
      <c r="AF5" s="1392"/>
      <c r="AG5" s="1393"/>
      <c r="AH5" s="1394"/>
      <c r="AI5" s="1395">
        <v>10300</v>
      </c>
      <c r="AJ5" s="1395">
        <v>109040</v>
      </c>
      <c r="AK5" s="1395">
        <f t="shared" si="1"/>
        <v>1526.56</v>
      </c>
      <c r="AL5" s="1396"/>
      <c r="AM5" s="1393"/>
      <c r="AN5" s="1397"/>
      <c r="AO5" s="1393"/>
      <c r="AP5" s="1397"/>
      <c r="AQ5" s="1397"/>
      <c r="AR5" s="1397"/>
      <c r="AS5" s="1393"/>
      <c r="AT5" s="1398"/>
      <c r="AU5" s="1392"/>
      <c r="AV5" s="1392"/>
      <c r="AW5" s="1399"/>
      <c r="AX5" s="1392"/>
      <c r="AY5" s="1385" t="s">
        <v>126</v>
      </c>
      <c r="BA5" s="1400">
        <f t="shared" si="2"/>
        <v>21</v>
      </c>
      <c r="BB5" s="1401">
        <f t="shared" si="3"/>
        <v>46228</v>
      </c>
      <c r="BC5" s="1400">
        <f t="shared" si="4"/>
        <v>0</v>
      </c>
      <c r="BD5" s="1401">
        <f t="shared" si="5"/>
        <v>0</v>
      </c>
      <c r="BE5" s="1401"/>
      <c r="BF5" s="1402">
        <f>VLOOKUP(C5,[1]Sheet!$F:$Q,9,FALSE)</f>
        <v>0.6118</v>
      </c>
      <c r="BG5" s="1403">
        <f>VLOOKUP(C5,[1]Sheet!$F:$Q,5,FALSE)</f>
        <v>109040</v>
      </c>
      <c r="BH5" s="1403">
        <f>VLOOKUP(C5,[1]Sheet!$F:$Q,12,FALSE)</f>
        <v>0</v>
      </c>
      <c r="BI5" s="1403">
        <f t="shared" si="6"/>
        <v>109040</v>
      </c>
    </row>
    <row r="6" s="216" customFormat="1" ht="24.75" customHeight="1" spans="1:61">
      <c r="A6" s="1383">
        <f t="shared" si="0"/>
        <v>4</v>
      </c>
      <c r="B6" s="1383" t="s">
        <v>127</v>
      </c>
      <c r="C6" s="1384" t="s">
        <v>130</v>
      </c>
      <c r="D6" s="1384" t="s">
        <v>55</v>
      </c>
      <c r="E6" s="1384" t="s">
        <v>123</v>
      </c>
      <c r="F6" s="1384" t="s">
        <v>123</v>
      </c>
      <c r="G6" s="1385" t="s">
        <v>65</v>
      </c>
      <c r="H6" s="1386" t="s">
        <v>124</v>
      </c>
      <c r="I6" s="1387" t="s">
        <v>131</v>
      </c>
      <c r="J6" s="1388">
        <v>46193</v>
      </c>
      <c r="K6" s="1388">
        <v>46196</v>
      </c>
      <c r="L6" s="1388">
        <v>46198</v>
      </c>
      <c r="M6" s="1388">
        <v>46207</v>
      </c>
      <c r="N6" s="1508">
        <v>46208</v>
      </c>
      <c r="O6" s="1388"/>
      <c r="P6" s="1388"/>
      <c r="Q6" s="1389">
        <v>21</v>
      </c>
      <c r="R6" s="1764" t="s">
        <v>60</v>
      </c>
      <c r="S6" s="1391">
        <v>0</v>
      </c>
      <c r="T6" s="1508">
        <v>46212</v>
      </c>
      <c r="U6" s="1508">
        <v>46213</v>
      </c>
      <c r="V6" s="1388"/>
      <c r="W6" s="1388"/>
      <c r="X6" s="1388">
        <v>46218</v>
      </c>
      <c r="Y6" s="1388"/>
      <c r="Z6" s="1388"/>
      <c r="AA6" s="1388"/>
      <c r="AB6" s="1388"/>
      <c r="AC6" s="1388"/>
      <c r="AD6" s="1392"/>
      <c r="AE6" s="1392"/>
      <c r="AF6" s="1392"/>
      <c r="AG6" s="1393"/>
      <c r="AH6" s="1394"/>
      <c r="AI6" s="1395">
        <v>10300</v>
      </c>
      <c r="AJ6" s="1395">
        <v>91840</v>
      </c>
      <c r="AK6" s="1395">
        <f t="shared" si="1"/>
        <v>1285.76</v>
      </c>
      <c r="AL6" s="1396"/>
      <c r="AM6" s="1393"/>
      <c r="AN6" s="1397"/>
      <c r="AO6" s="1393"/>
      <c r="AP6" s="1397"/>
      <c r="AQ6" s="1397"/>
      <c r="AR6" s="1397"/>
      <c r="AS6" s="1393"/>
      <c r="AT6" s="1398"/>
      <c r="AU6" s="1392"/>
      <c r="AV6" s="1392"/>
      <c r="AW6" s="1399"/>
      <c r="AX6" s="1392"/>
      <c r="AY6" s="1385" t="s">
        <v>126</v>
      </c>
      <c r="BA6" s="1400">
        <f t="shared" si="2"/>
        <v>21</v>
      </c>
      <c r="BB6" s="1401">
        <f t="shared" si="3"/>
        <v>46228</v>
      </c>
      <c r="BC6" s="1400">
        <f t="shared" si="4"/>
        <v>0</v>
      </c>
      <c r="BD6" s="1401">
        <f t="shared" si="5"/>
        <v>0</v>
      </c>
      <c r="BE6" s="1401"/>
      <c r="BF6" s="1402">
        <f>VLOOKUP(C6,[1]Sheet!$F:$Q,9,FALSE)</f>
        <v>0.6118</v>
      </c>
      <c r="BG6" s="1403">
        <f>VLOOKUP(C6,[1]Sheet!$F:$Q,5,FALSE)</f>
        <v>91840</v>
      </c>
      <c r="BH6" s="1403">
        <f>VLOOKUP(C6,[1]Sheet!$F:$Q,12,FALSE)</f>
        <v>0</v>
      </c>
      <c r="BI6" s="1403">
        <f t="shared" si="6"/>
        <v>91840</v>
      </c>
    </row>
    <row r="7" s="216" customFormat="1" ht="24.75" customHeight="1" spans="1:61">
      <c r="A7" s="1383">
        <f t="shared" si="0"/>
        <v>5</v>
      </c>
      <c r="B7" s="1383"/>
      <c r="C7" s="1384" t="s">
        <v>132</v>
      </c>
      <c r="D7" s="1384" t="s">
        <v>55</v>
      </c>
      <c r="E7" s="1384" t="s">
        <v>123</v>
      </c>
      <c r="F7" s="1384" t="s">
        <v>123</v>
      </c>
      <c r="G7" s="1385" t="s">
        <v>58</v>
      </c>
      <c r="H7" s="1386" t="s">
        <v>124</v>
      </c>
      <c r="I7" s="1387" t="s">
        <v>133</v>
      </c>
      <c r="J7" s="1388">
        <v>46193</v>
      </c>
      <c r="K7" s="1388">
        <v>46196</v>
      </c>
      <c r="L7" s="1388">
        <v>46198</v>
      </c>
      <c r="M7" s="1388">
        <v>46207</v>
      </c>
      <c r="N7" s="1508">
        <v>46208</v>
      </c>
      <c r="O7" s="1388"/>
      <c r="P7" s="1388"/>
      <c r="Q7" s="1389">
        <v>21</v>
      </c>
      <c r="R7" s="1764" t="s">
        <v>60</v>
      </c>
      <c r="S7" s="1391">
        <v>0</v>
      </c>
      <c r="T7" s="1508">
        <v>46212</v>
      </c>
      <c r="U7" s="1508">
        <v>46213</v>
      </c>
      <c r="V7" s="1388"/>
      <c r="W7" s="1388"/>
      <c r="X7" s="1388">
        <v>46218</v>
      </c>
      <c r="Y7" s="1388"/>
      <c r="Z7" s="1388"/>
      <c r="AA7" s="1388"/>
      <c r="AB7" s="1388"/>
      <c r="AC7" s="1388"/>
      <c r="AD7" s="1392"/>
      <c r="AE7" s="1392"/>
      <c r="AF7" s="1392"/>
      <c r="AG7" s="1393"/>
      <c r="AH7" s="1394"/>
      <c r="AI7" s="1395">
        <v>10300</v>
      </c>
      <c r="AJ7" s="1395">
        <v>119310</v>
      </c>
      <c r="AK7" s="1395">
        <f t="shared" si="1"/>
        <v>1670.34</v>
      </c>
      <c r="AL7" s="1396"/>
      <c r="AM7" s="1393"/>
      <c r="AN7" s="1397"/>
      <c r="AO7" s="1393"/>
      <c r="AP7" s="1397"/>
      <c r="AQ7" s="1397"/>
      <c r="AR7" s="1397"/>
      <c r="AS7" s="1393"/>
      <c r="AT7" s="1398"/>
      <c r="AU7" s="1392"/>
      <c r="AV7" s="1392"/>
      <c r="AW7" s="1399"/>
      <c r="AX7" s="1392"/>
      <c r="AY7" s="1385" t="s">
        <v>126</v>
      </c>
      <c r="BA7" s="1400">
        <f t="shared" si="2"/>
        <v>21</v>
      </c>
      <c r="BB7" s="1401">
        <f t="shared" si="3"/>
        <v>46228</v>
      </c>
      <c r="BC7" s="1400">
        <f t="shared" si="4"/>
        <v>0</v>
      </c>
      <c r="BD7" s="1401">
        <f t="shared" si="5"/>
        <v>0</v>
      </c>
      <c r="BE7" s="1401"/>
      <c r="BF7" s="1402">
        <f>VLOOKUP(C7,[1]Sheet!$F:$Q,9,FALSE)</f>
        <v>0.6118</v>
      </c>
      <c r="BG7" s="1403">
        <f>VLOOKUP(C7,[1]Sheet!$F:$Q,5,FALSE)</f>
        <v>107530</v>
      </c>
      <c r="BH7" s="1403">
        <f>VLOOKUP(C7,[1]Sheet!$F:$Q,12,FALSE)</f>
        <v>0</v>
      </c>
      <c r="BI7" s="1403">
        <f t="shared" si="6"/>
        <v>107530</v>
      </c>
    </row>
    <row r="8" s="216" customFormat="1" ht="24.75" customHeight="1" spans="1:61">
      <c r="A8" s="1383">
        <f t="shared" si="0"/>
        <v>6</v>
      </c>
      <c r="B8" s="1383"/>
      <c r="C8" s="1384" t="s">
        <v>134</v>
      </c>
      <c r="D8" s="1384" t="s">
        <v>55</v>
      </c>
      <c r="E8" s="1384" t="s">
        <v>123</v>
      </c>
      <c r="F8" s="1384" t="s">
        <v>123</v>
      </c>
      <c r="G8" s="1385" t="s">
        <v>58</v>
      </c>
      <c r="H8" s="1386" t="s">
        <v>124</v>
      </c>
      <c r="I8" s="1387" t="s">
        <v>135</v>
      </c>
      <c r="J8" s="1388">
        <v>46193</v>
      </c>
      <c r="K8" s="1388">
        <v>46196</v>
      </c>
      <c r="L8" s="1388">
        <v>46198</v>
      </c>
      <c r="M8" s="1388">
        <v>46207</v>
      </c>
      <c r="N8" s="1508">
        <v>46208</v>
      </c>
      <c r="O8" s="1388"/>
      <c r="P8" s="1388"/>
      <c r="Q8" s="1389">
        <v>21</v>
      </c>
      <c r="R8" s="1764" t="s">
        <v>60</v>
      </c>
      <c r="S8" s="1391">
        <v>0</v>
      </c>
      <c r="T8" s="1508">
        <v>46212</v>
      </c>
      <c r="U8" s="1508">
        <v>46213</v>
      </c>
      <c r="V8" s="1388"/>
      <c r="W8" s="1388"/>
      <c r="X8" s="1388">
        <v>46218</v>
      </c>
      <c r="Y8" s="1388"/>
      <c r="Z8" s="1388"/>
      <c r="AA8" s="1388"/>
      <c r="AB8" s="1388"/>
      <c r="AC8" s="1388"/>
      <c r="AD8" s="1392"/>
      <c r="AE8" s="1392"/>
      <c r="AF8" s="1392"/>
      <c r="AG8" s="1393"/>
      <c r="AH8" s="1394"/>
      <c r="AI8" s="1395">
        <v>10300</v>
      </c>
      <c r="AJ8" s="1395">
        <v>104964</v>
      </c>
      <c r="AK8" s="1395">
        <f t="shared" si="1"/>
        <v>1469.496</v>
      </c>
      <c r="AL8" s="1396"/>
      <c r="AM8" s="1393"/>
      <c r="AN8" s="1397"/>
      <c r="AO8" s="1393"/>
      <c r="AP8" s="1397"/>
      <c r="AQ8" s="1397"/>
      <c r="AR8" s="1397"/>
      <c r="AS8" s="1393"/>
      <c r="AT8" s="1398"/>
      <c r="AU8" s="1392"/>
      <c r="AV8" s="1392"/>
      <c r="AW8" s="1399"/>
      <c r="AX8" s="1392"/>
      <c r="AY8" s="1385" t="s">
        <v>126</v>
      </c>
      <c r="BA8" s="1400">
        <f t="shared" si="2"/>
        <v>21</v>
      </c>
      <c r="BB8" s="1401">
        <f t="shared" si="3"/>
        <v>46228</v>
      </c>
      <c r="BC8" s="1400">
        <f t="shared" si="4"/>
        <v>0</v>
      </c>
      <c r="BD8" s="1401">
        <f t="shared" si="5"/>
        <v>0</v>
      </c>
      <c r="BE8" s="1401"/>
      <c r="BF8" s="1402">
        <f>VLOOKUP(C8,[1]Sheet!$F:$Q,9,FALSE)</f>
        <v>0.6118</v>
      </c>
      <c r="BG8" s="1403">
        <f>VLOOKUP(C8,[1]Sheet!$F:$Q,5,FALSE)</f>
        <v>66700</v>
      </c>
      <c r="BH8" s="1403">
        <f>VLOOKUP(C8,[1]Sheet!$F:$Q,12,FALSE)</f>
        <v>0</v>
      </c>
      <c r="BI8" s="1403">
        <f t="shared" si="6"/>
        <v>66700</v>
      </c>
    </row>
    <row r="9" s="216" customFormat="1" ht="24.75" customHeight="1" spans="1:61">
      <c r="A9" s="1383">
        <f t="shared" si="0"/>
        <v>7</v>
      </c>
      <c r="B9" s="1383" t="s">
        <v>127</v>
      </c>
      <c r="C9" s="1384" t="s">
        <v>136</v>
      </c>
      <c r="D9" s="1384" t="s">
        <v>55</v>
      </c>
      <c r="E9" s="1384" t="s">
        <v>123</v>
      </c>
      <c r="F9" s="1384" t="s">
        <v>123</v>
      </c>
      <c r="G9" s="1385" t="s">
        <v>65</v>
      </c>
      <c r="H9" s="1386" t="s">
        <v>124</v>
      </c>
      <c r="I9" s="1387" t="s">
        <v>137</v>
      </c>
      <c r="J9" s="1388">
        <v>46193</v>
      </c>
      <c r="K9" s="1388">
        <v>46196</v>
      </c>
      <c r="L9" s="1388">
        <v>46198</v>
      </c>
      <c r="M9" s="1388">
        <v>46207</v>
      </c>
      <c r="N9" s="1508">
        <v>46208</v>
      </c>
      <c r="O9" s="1388"/>
      <c r="P9" s="1388"/>
      <c r="Q9" s="1389">
        <v>21</v>
      </c>
      <c r="R9" s="1764" t="s">
        <v>60</v>
      </c>
      <c r="S9" s="1391">
        <v>0</v>
      </c>
      <c r="T9" s="1508">
        <v>46212</v>
      </c>
      <c r="U9" s="1508">
        <v>46213</v>
      </c>
      <c r="V9" s="1388"/>
      <c r="W9" s="1388"/>
      <c r="X9" s="1388">
        <v>46218</v>
      </c>
      <c r="Y9" s="1388"/>
      <c r="Z9" s="1388"/>
      <c r="AA9" s="1388"/>
      <c r="AB9" s="1388"/>
      <c r="AC9" s="1388"/>
      <c r="AD9" s="1392"/>
      <c r="AE9" s="1392"/>
      <c r="AF9" s="1392"/>
      <c r="AG9" s="1393"/>
      <c r="AH9" s="1394"/>
      <c r="AI9" s="1395">
        <v>10300</v>
      </c>
      <c r="AJ9" s="1395">
        <v>95838</v>
      </c>
      <c r="AK9" s="1395">
        <f t="shared" si="1"/>
        <v>1341.732</v>
      </c>
      <c r="AL9" s="1396"/>
      <c r="AM9" s="1393"/>
      <c r="AN9" s="1397"/>
      <c r="AO9" s="1393"/>
      <c r="AP9" s="1397"/>
      <c r="AQ9" s="1397"/>
      <c r="AR9" s="1397"/>
      <c r="AS9" s="1393"/>
      <c r="AT9" s="1398"/>
      <c r="AU9" s="1392"/>
      <c r="AV9" s="1392"/>
      <c r="AW9" s="1399"/>
      <c r="AX9" s="1392"/>
      <c r="AY9" s="1385" t="s">
        <v>126</v>
      </c>
      <c r="BA9" s="1400">
        <f t="shared" si="2"/>
        <v>21</v>
      </c>
      <c r="BB9" s="1401">
        <f t="shared" si="3"/>
        <v>46228</v>
      </c>
      <c r="BC9" s="1400">
        <f t="shared" si="4"/>
        <v>0</v>
      </c>
      <c r="BD9" s="1401">
        <f t="shared" si="5"/>
        <v>0</v>
      </c>
      <c r="BE9" s="1401"/>
      <c r="BF9" s="1402">
        <f>VLOOKUP(C9,[1]Sheet!$F:$Q,9,FALSE)</f>
        <v>0.6118</v>
      </c>
      <c r="BG9" s="1403">
        <f>VLOOKUP(C9,[1]Sheet!$F:$Q,5,FALSE)</f>
        <v>95838</v>
      </c>
      <c r="BH9" s="1403">
        <f>VLOOKUP(C9,[1]Sheet!$F:$Q,12,FALSE)</f>
        <v>0</v>
      </c>
      <c r="BI9" s="1403">
        <f t="shared" si="6"/>
        <v>95838</v>
      </c>
    </row>
    <row r="10" s="216" customFormat="1" ht="24.75" customHeight="1" spans="1:61">
      <c r="A10" s="1383">
        <f t="shared" si="0"/>
        <v>8</v>
      </c>
      <c r="B10" s="1383"/>
      <c r="C10" s="1384" t="s">
        <v>138</v>
      </c>
      <c r="D10" s="1384" t="s">
        <v>55</v>
      </c>
      <c r="E10" s="1384" t="s">
        <v>123</v>
      </c>
      <c r="F10" s="1384" t="s">
        <v>123</v>
      </c>
      <c r="G10" s="1385" t="s">
        <v>65</v>
      </c>
      <c r="H10" s="1386" t="s">
        <v>124</v>
      </c>
      <c r="I10" s="1387" t="s">
        <v>139</v>
      </c>
      <c r="J10" s="1388">
        <v>46193</v>
      </c>
      <c r="K10" s="1388">
        <v>46196</v>
      </c>
      <c r="L10" s="1388">
        <v>46198</v>
      </c>
      <c r="M10" s="1388">
        <v>46207</v>
      </c>
      <c r="N10" s="1508">
        <v>46208</v>
      </c>
      <c r="O10" s="1388"/>
      <c r="P10" s="1388"/>
      <c r="Q10" s="1389">
        <v>21</v>
      </c>
      <c r="R10" s="1764" t="s">
        <v>60</v>
      </c>
      <c r="S10" s="1391">
        <v>0</v>
      </c>
      <c r="T10" s="1508">
        <v>46212</v>
      </c>
      <c r="U10" s="1508">
        <v>46213</v>
      </c>
      <c r="V10" s="1388"/>
      <c r="W10" s="1388"/>
      <c r="X10" s="1388">
        <v>46218</v>
      </c>
      <c r="Y10" s="1388"/>
      <c r="Z10" s="1388"/>
      <c r="AA10" s="1388"/>
      <c r="AB10" s="1388"/>
      <c r="AC10" s="1388"/>
      <c r="AD10" s="1392"/>
      <c r="AE10" s="1392"/>
      <c r="AF10" s="1392"/>
      <c r="AG10" s="1393"/>
      <c r="AH10" s="1394"/>
      <c r="AI10" s="1395">
        <v>10300</v>
      </c>
      <c r="AJ10" s="1395">
        <v>122334.5</v>
      </c>
      <c r="AK10" s="1395">
        <f t="shared" si="1"/>
        <v>1712.683</v>
      </c>
      <c r="AL10" s="1396"/>
      <c r="AM10" s="1393"/>
      <c r="AN10" s="1397"/>
      <c r="AO10" s="1393"/>
      <c r="AP10" s="1397"/>
      <c r="AQ10" s="1397"/>
      <c r="AR10" s="1397"/>
      <c r="AS10" s="1393"/>
      <c r="AT10" s="1398"/>
      <c r="AU10" s="1392"/>
      <c r="AV10" s="1392"/>
      <c r="AW10" s="1399"/>
      <c r="AX10" s="1392"/>
      <c r="AY10" s="1385" t="s">
        <v>126</v>
      </c>
      <c r="BA10" s="1400">
        <f t="shared" si="2"/>
        <v>21</v>
      </c>
      <c r="BB10" s="1401">
        <f t="shared" si="3"/>
        <v>46228</v>
      </c>
      <c r="BC10" s="1400">
        <f t="shared" si="4"/>
        <v>0</v>
      </c>
      <c r="BD10" s="1401">
        <f t="shared" si="5"/>
        <v>0</v>
      </c>
      <c r="BE10" s="1401"/>
      <c r="BF10" s="1402">
        <f>VLOOKUP(C10,[1]Sheet!$F:$Q,9,FALSE)</f>
        <v>0.6118</v>
      </c>
      <c r="BG10" s="1403">
        <f>VLOOKUP(C10,[1]Sheet!$F:$Q,5,FALSE)</f>
        <v>122334.5</v>
      </c>
      <c r="BH10" s="1403">
        <f>VLOOKUP(C10,[1]Sheet!$F:$Q,12,FALSE)</f>
        <v>0</v>
      </c>
      <c r="BI10" s="1403">
        <f t="shared" si="6"/>
        <v>122334.5</v>
      </c>
    </row>
    <row r="11" s="218" customFormat="1" ht="24.75" customHeight="1" spans="1:61">
      <c r="A11" s="1428">
        <f t="shared" si="0"/>
        <v>9</v>
      </c>
      <c r="B11" s="1428" t="s">
        <v>121</v>
      </c>
      <c r="C11" s="1429" t="s">
        <v>140</v>
      </c>
      <c r="D11" s="1429" t="s">
        <v>55</v>
      </c>
      <c r="E11" s="1429" t="s">
        <v>123</v>
      </c>
      <c r="F11" s="1429" t="s">
        <v>123</v>
      </c>
      <c r="G11" s="1430" t="s">
        <v>65</v>
      </c>
      <c r="H11" s="1431" t="s">
        <v>141</v>
      </c>
      <c r="I11" s="1432" t="s">
        <v>142</v>
      </c>
      <c r="J11" s="1433">
        <v>46194</v>
      </c>
      <c r="K11" s="1433">
        <v>46196</v>
      </c>
      <c r="L11" s="1433">
        <v>46198</v>
      </c>
      <c r="M11" s="1433">
        <v>46207</v>
      </c>
      <c r="N11" s="1508">
        <v>46208</v>
      </c>
      <c r="O11" s="1433"/>
      <c r="P11" s="1433"/>
      <c r="Q11" s="1434">
        <v>21</v>
      </c>
      <c r="R11" s="1765" t="s">
        <v>60</v>
      </c>
      <c r="S11" s="1436">
        <v>0</v>
      </c>
      <c r="T11" s="1508">
        <v>46211</v>
      </c>
      <c r="U11" s="1508">
        <v>46212</v>
      </c>
      <c r="V11" s="1433"/>
      <c r="W11" s="1433"/>
      <c r="X11" s="1433">
        <v>46217</v>
      </c>
      <c r="Y11" s="1433"/>
      <c r="Z11" s="1433"/>
      <c r="AA11" s="1433"/>
      <c r="AB11" s="1433"/>
      <c r="AC11" s="1433"/>
      <c r="AD11" s="1437"/>
      <c r="AE11" s="1437"/>
      <c r="AF11" s="1437"/>
      <c r="AG11" s="1438"/>
      <c r="AH11" s="1439">
        <v>0.6031</v>
      </c>
      <c r="AI11" s="1440">
        <v>10700</v>
      </c>
      <c r="AJ11" s="1440">
        <v>69888</v>
      </c>
      <c r="AK11" s="1440">
        <f t="shared" si="1"/>
        <v>978.432</v>
      </c>
      <c r="AL11" s="1441">
        <v>46199</v>
      </c>
      <c r="AM11" s="1438">
        <v>13990.75</v>
      </c>
      <c r="AN11" s="1442"/>
      <c r="AO11" s="1438"/>
      <c r="AP11" s="1442"/>
      <c r="AQ11" s="1442"/>
      <c r="AR11" s="1442"/>
      <c r="AS11" s="1438"/>
      <c r="AT11" s="1443"/>
      <c r="AU11" s="1437"/>
      <c r="AV11" s="1437"/>
      <c r="AW11" s="1444"/>
      <c r="AX11" s="1437"/>
      <c r="AY11" s="1430" t="s">
        <v>143</v>
      </c>
      <c r="BA11" s="1445">
        <f t="shared" si="2"/>
        <v>21</v>
      </c>
      <c r="BB11" s="1446">
        <f t="shared" si="3"/>
        <v>46228</v>
      </c>
      <c r="BC11" s="1445">
        <f t="shared" si="4"/>
        <v>0</v>
      </c>
      <c r="BD11" s="1446">
        <f t="shared" si="5"/>
        <v>0</v>
      </c>
      <c r="BE11" s="1446"/>
      <c r="BF11" s="1447">
        <f>VLOOKUP(C11,[1]Sheet!$F:$Q,9,FALSE)</f>
        <v>0.6118</v>
      </c>
      <c r="BG11" s="1448">
        <f>VLOOKUP(C11,[1]Sheet!$F:$Q,5,FALSE)</f>
        <v>69888</v>
      </c>
      <c r="BH11" s="1448">
        <f>VLOOKUP(C11,[1]Sheet!$F:$Q,12,FALSE)</f>
        <v>0</v>
      </c>
      <c r="BI11" s="1448">
        <f t="shared" si="6"/>
        <v>69888</v>
      </c>
    </row>
    <row r="12" s="218" customFormat="1" ht="31" spans="1:61">
      <c r="A12" s="1428">
        <f t="shared" si="0"/>
        <v>10</v>
      </c>
      <c r="B12" s="1428" t="s">
        <v>121</v>
      </c>
      <c r="C12" s="1429" t="s">
        <v>144</v>
      </c>
      <c r="D12" s="1429" t="s">
        <v>55</v>
      </c>
      <c r="E12" s="1429" t="s">
        <v>123</v>
      </c>
      <c r="F12" s="1429" t="s">
        <v>123</v>
      </c>
      <c r="G12" s="1430" t="s">
        <v>58</v>
      </c>
      <c r="H12" s="1431" t="s">
        <v>145</v>
      </c>
      <c r="I12" s="1432" t="s">
        <v>146</v>
      </c>
      <c r="J12" s="1433">
        <v>46194</v>
      </c>
      <c r="K12" s="1433">
        <v>46196</v>
      </c>
      <c r="L12" s="1433">
        <v>46198</v>
      </c>
      <c r="M12" s="1433">
        <v>46207</v>
      </c>
      <c r="N12" s="1508">
        <v>46208</v>
      </c>
      <c r="O12" s="1433"/>
      <c r="P12" s="1433"/>
      <c r="Q12" s="1434">
        <v>21</v>
      </c>
      <c r="R12" s="1765" t="s">
        <v>60</v>
      </c>
      <c r="S12" s="1436">
        <v>0</v>
      </c>
      <c r="T12" s="1508">
        <v>46211</v>
      </c>
      <c r="U12" s="1508">
        <v>46212</v>
      </c>
      <c r="V12" s="1433"/>
      <c r="W12" s="1433"/>
      <c r="X12" s="1433">
        <v>46217</v>
      </c>
      <c r="Y12" s="1433"/>
      <c r="Z12" s="1433"/>
      <c r="AA12" s="1433"/>
      <c r="AB12" s="1433"/>
      <c r="AC12" s="1433"/>
      <c r="AD12" s="1437"/>
      <c r="AE12" s="1437"/>
      <c r="AF12" s="1437"/>
      <c r="AG12" s="1438"/>
      <c r="AH12" s="1439">
        <v>0.6031</v>
      </c>
      <c r="AI12" s="1440">
        <v>10700</v>
      </c>
      <c r="AJ12" s="1440">
        <v>92205</v>
      </c>
      <c r="AK12" s="1440">
        <f t="shared" si="1"/>
        <v>1290.87</v>
      </c>
      <c r="AL12" s="1441">
        <v>46199</v>
      </c>
      <c r="AM12" s="1438">
        <v>13990.75</v>
      </c>
      <c r="AN12" s="1442"/>
      <c r="AO12" s="1438"/>
      <c r="AP12" s="1442"/>
      <c r="AQ12" s="1442"/>
      <c r="AR12" s="1442"/>
      <c r="AS12" s="1438"/>
      <c r="AT12" s="1443"/>
      <c r="AU12" s="1437"/>
      <c r="AV12" s="1437"/>
      <c r="AW12" s="1444"/>
      <c r="AX12" s="1437"/>
      <c r="AY12" s="1430" t="s">
        <v>143</v>
      </c>
      <c r="BA12" s="1445">
        <f t="shared" si="2"/>
        <v>21</v>
      </c>
      <c r="BB12" s="1446">
        <f t="shared" si="3"/>
        <v>46228</v>
      </c>
      <c r="BC12" s="1445">
        <f t="shared" si="4"/>
        <v>0</v>
      </c>
      <c r="BD12" s="1446">
        <f t="shared" si="5"/>
        <v>0</v>
      </c>
      <c r="BE12" s="1446"/>
      <c r="BF12" s="1447">
        <f>VLOOKUP(C12,[1]Sheet!$F:$Q,9,FALSE)</f>
        <v>0.6118</v>
      </c>
      <c r="BG12" s="1448">
        <f>VLOOKUP(C12,[1]Sheet!$F:$Q,5,FALSE)</f>
        <v>35260</v>
      </c>
      <c r="BH12" s="1448">
        <f>VLOOKUP(C12,[1]Sheet!$F:$Q,12,FALSE)</f>
        <v>0</v>
      </c>
      <c r="BI12" s="1448">
        <f t="shared" si="6"/>
        <v>35260</v>
      </c>
    </row>
    <row r="13" s="217" customFormat="1" ht="61" spans="1:61">
      <c r="A13" s="1404">
        <f t="shared" si="0"/>
        <v>11</v>
      </c>
      <c r="B13" s="1404"/>
      <c r="C13" s="1405" t="s">
        <v>147</v>
      </c>
      <c r="D13" s="1405" t="s">
        <v>55</v>
      </c>
      <c r="E13" s="1405" t="s">
        <v>123</v>
      </c>
      <c r="F13" s="1405" t="s">
        <v>123</v>
      </c>
      <c r="G13" s="1406" t="s">
        <v>148</v>
      </c>
      <c r="H13" s="1407" t="s">
        <v>149</v>
      </c>
      <c r="I13" s="1408" t="s">
        <v>150</v>
      </c>
      <c r="J13" s="1409">
        <v>46194</v>
      </c>
      <c r="K13" s="1409">
        <v>46196</v>
      </c>
      <c r="L13" s="1409">
        <v>46198</v>
      </c>
      <c r="M13" s="1409">
        <v>46207</v>
      </c>
      <c r="N13" s="1508">
        <v>46208</v>
      </c>
      <c r="O13" s="1409"/>
      <c r="P13" s="1409"/>
      <c r="Q13" s="1410">
        <v>21</v>
      </c>
      <c r="R13" s="1766" t="s">
        <v>60</v>
      </c>
      <c r="S13" s="1412">
        <v>0</v>
      </c>
      <c r="T13" s="1508">
        <v>46212</v>
      </c>
      <c r="U13" s="1508">
        <v>46212</v>
      </c>
      <c r="V13" s="1409"/>
      <c r="W13" s="1409"/>
      <c r="X13" s="1409">
        <v>46217</v>
      </c>
      <c r="Y13" s="1409"/>
      <c r="Z13" s="1409"/>
      <c r="AA13" s="1409"/>
      <c r="AB13" s="1409"/>
      <c r="AC13" s="1409"/>
      <c r="AD13" s="1413"/>
      <c r="AE13" s="1413"/>
      <c r="AF13" s="1413"/>
      <c r="AG13" s="1414"/>
      <c r="AH13" s="1415"/>
      <c r="AI13" s="1416">
        <v>10700</v>
      </c>
      <c r="AJ13" s="1416">
        <v>119305</v>
      </c>
      <c r="AK13" s="1416">
        <f t="shared" si="1"/>
        <v>1670.27</v>
      </c>
      <c r="AL13" s="1417"/>
      <c r="AM13" s="1414"/>
      <c r="AN13" s="1418"/>
      <c r="AO13" s="1414"/>
      <c r="AP13" s="1418"/>
      <c r="AQ13" s="1418"/>
      <c r="AR13" s="1418"/>
      <c r="AS13" s="1414"/>
      <c r="AT13" s="1419"/>
      <c r="AU13" s="1413"/>
      <c r="AV13" s="1413"/>
      <c r="AW13" s="1420"/>
      <c r="AX13" s="1413"/>
      <c r="AY13" s="1406" t="s">
        <v>151</v>
      </c>
      <c r="BA13" s="1421">
        <f t="shared" si="2"/>
        <v>21</v>
      </c>
      <c r="BB13" s="1422">
        <f t="shared" si="3"/>
        <v>46228</v>
      </c>
      <c r="BC13" s="1421">
        <f t="shared" si="4"/>
        <v>0</v>
      </c>
      <c r="BD13" s="1422">
        <f t="shared" si="5"/>
        <v>0</v>
      </c>
      <c r="BE13" s="1422"/>
      <c r="BF13" s="1423" t="e">
        <f>VLOOKUP(C13,[1]Sheet!$F:$Q,9,FALSE)</f>
        <v>#N/A</v>
      </c>
      <c r="BG13" s="1424" t="e">
        <f>VLOOKUP(C13,[1]Sheet!$F:$Q,5,FALSE)</f>
        <v>#N/A</v>
      </c>
      <c r="BH13" s="1424" t="e">
        <f>VLOOKUP(C13,[1]Sheet!$F:$Q,12,FALSE)</f>
        <v>#N/A</v>
      </c>
      <c r="BI13" s="1424" t="e">
        <f t="shared" si="6"/>
        <v>#N/A</v>
      </c>
    </row>
    <row r="14" s="173" customFormat="1" ht="24.75" customHeight="1" spans="1:61">
      <c r="A14" s="1509">
        <f t="shared" si="0"/>
        <v>12</v>
      </c>
      <c r="B14" s="387"/>
      <c r="C14" s="388" t="s">
        <v>152</v>
      </c>
      <c r="D14" s="388" t="s">
        <v>153</v>
      </c>
      <c r="E14" s="388" t="s">
        <v>154</v>
      </c>
      <c r="F14" s="388" t="s">
        <v>57</v>
      </c>
      <c r="G14" s="389" t="s">
        <v>65</v>
      </c>
      <c r="H14" s="390" t="s">
        <v>155</v>
      </c>
      <c r="I14" s="391" t="s">
        <v>156</v>
      </c>
      <c r="J14" s="392">
        <v>46197</v>
      </c>
      <c r="K14" s="392">
        <v>46201</v>
      </c>
      <c r="L14" s="392">
        <v>46204</v>
      </c>
      <c r="M14" s="392">
        <v>46212</v>
      </c>
      <c r="N14" s="1507">
        <v>46224</v>
      </c>
      <c r="O14" s="392"/>
      <c r="P14" s="392"/>
      <c r="Q14" s="393">
        <v>14</v>
      </c>
      <c r="R14" s="1767" t="s">
        <v>60</v>
      </c>
      <c r="S14" s="395">
        <v>7</v>
      </c>
      <c r="T14" s="1507">
        <v>46226</v>
      </c>
      <c r="U14" s="1507"/>
      <c r="V14" s="392"/>
      <c r="W14" s="392"/>
      <c r="X14" s="392"/>
      <c r="Y14" s="392"/>
      <c r="Z14" s="392"/>
      <c r="AA14" s="392"/>
      <c r="AB14" s="392"/>
      <c r="AC14" s="392"/>
      <c r="AD14" s="396"/>
      <c r="AE14" s="396"/>
      <c r="AF14" s="396"/>
      <c r="AG14" s="397"/>
      <c r="AH14" s="1510"/>
      <c r="AI14" s="398">
        <v>11000</v>
      </c>
      <c r="AJ14" s="398">
        <v>115110</v>
      </c>
      <c r="AK14" s="398">
        <f t="shared" si="1"/>
        <v>1611.54</v>
      </c>
      <c r="AL14" s="400"/>
      <c r="AM14" s="397"/>
      <c r="AN14" s="401"/>
      <c r="AO14" s="397"/>
      <c r="AP14" s="401"/>
      <c r="AQ14" s="401"/>
      <c r="AR14" s="401"/>
      <c r="AS14" s="397"/>
      <c r="AT14" s="402"/>
      <c r="AU14" s="396"/>
      <c r="AV14" s="396"/>
      <c r="AW14" s="403"/>
      <c r="AX14" s="396"/>
      <c r="AY14" s="389" t="s">
        <v>157</v>
      </c>
      <c r="BA14" s="425">
        <f t="shared" si="2"/>
        <v>14</v>
      </c>
      <c r="BB14" s="426">
        <f t="shared" si="3"/>
        <v>46237</v>
      </c>
      <c r="BC14" s="425">
        <f t="shared" si="4"/>
        <v>7</v>
      </c>
      <c r="BD14" s="426">
        <f t="shared" si="5"/>
        <v>7</v>
      </c>
      <c r="BE14" s="426"/>
      <c r="BF14" s="1511" t="e">
        <f>VLOOKUP(C14,[1]Sheet!$F:$Q,9,FALSE)</f>
        <v>#N/A</v>
      </c>
      <c r="BG14" s="1512" t="e">
        <f>VLOOKUP(C14,[1]Sheet!$F:$Q,5,FALSE)</f>
        <v>#N/A</v>
      </c>
      <c r="BH14" s="1512" t="e">
        <f>VLOOKUP(C14,[1]Sheet!$F:$Q,12,FALSE)</f>
        <v>#N/A</v>
      </c>
      <c r="BI14" s="1512" t="e">
        <f t="shared" si="6"/>
        <v>#N/A</v>
      </c>
    </row>
    <row r="15" s="173" customFormat="1" ht="61" spans="1:61">
      <c r="A15" s="1509">
        <f t="shared" si="0"/>
        <v>13</v>
      </c>
      <c r="B15" s="387"/>
      <c r="C15" s="388" t="s">
        <v>158</v>
      </c>
      <c r="D15" s="388" t="s">
        <v>153</v>
      </c>
      <c r="E15" s="388" t="s">
        <v>154</v>
      </c>
      <c r="F15" s="388" t="s">
        <v>57</v>
      </c>
      <c r="G15" s="389" t="s">
        <v>65</v>
      </c>
      <c r="H15" s="390" t="s">
        <v>155</v>
      </c>
      <c r="I15" s="391" t="s">
        <v>159</v>
      </c>
      <c r="J15" s="392">
        <v>46197</v>
      </c>
      <c r="K15" s="392">
        <v>46201</v>
      </c>
      <c r="L15" s="392">
        <v>46204</v>
      </c>
      <c r="M15" s="392">
        <v>46212</v>
      </c>
      <c r="N15" s="1507">
        <v>46224</v>
      </c>
      <c r="O15" s="392"/>
      <c r="P15" s="392"/>
      <c r="Q15" s="393">
        <v>14</v>
      </c>
      <c r="R15" s="1767" t="s">
        <v>60</v>
      </c>
      <c r="S15" s="395">
        <v>7</v>
      </c>
      <c r="T15" s="1507">
        <v>46226</v>
      </c>
      <c r="U15" s="1507"/>
      <c r="V15" s="392"/>
      <c r="W15" s="392"/>
      <c r="X15" s="392"/>
      <c r="Y15" s="392"/>
      <c r="Z15" s="392"/>
      <c r="AA15" s="392"/>
      <c r="AB15" s="392"/>
      <c r="AC15" s="392"/>
      <c r="AD15" s="396"/>
      <c r="AE15" s="396"/>
      <c r="AF15" s="396"/>
      <c r="AG15" s="397"/>
      <c r="AH15" s="1510"/>
      <c r="AI15" s="398">
        <v>11000</v>
      </c>
      <c r="AJ15" s="398">
        <v>132002</v>
      </c>
      <c r="AK15" s="398">
        <f t="shared" si="1"/>
        <v>1848.028</v>
      </c>
      <c r="AL15" s="400"/>
      <c r="AM15" s="397"/>
      <c r="AN15" s="401"/>
      <c r="AO15" s="397"/>
      <c r="AP15" s="401"/>
      <c r="AQ15" s="401"/>
      <c r="AR15" s="401"/>
      <c r="AS15" s="397"/>
      <c r="AT15" s="402"/>
      <c r="AU15" s="396"/>
      <c r="AV15" s="396"/>
      <c r="AW15" s="403"/>
      <c r="AX15" s="396"/>
      <c r="AY15" s="389" t="s">
        <v>157</v>
      </c>
      <c r="BA15" s="425">
        <f t="shared" si="2"/>
        <v>14</v>
      </c>
      <c r="BB15" s="426">
        <f t="shared" si="3"/>
        <v>46237</v>
      </c>
      <c r="BC15" s="425">
        <f t="shared" si="4"/>
        <v>7</v>
      </c>
      <c r="BD15" s="426">
        <f t="shared" si="5"/>
        <v>7</v>
      </c>
      <c r="BE15" s="426"/>
      <c r="BF15" s="1511" t="e">
        <f>VLOOKUP(C15,[1]Sheet!$F:$Q,9,FALSE)</f>
        <v>#N/A</v>
      </c>
      <c r="BG15" s="1512" t="e">
        <f>VLOOKUP(C15,[1]Sheet!$F:$Q,5,FALSE)</f>
        <v>#N/A</v>
      </c>
      <c r="BH15" s="1512" t="e">
        <f>VLOOKUP(C15,[1]Sheet!$F:$Q,12,FALSE)</f>
        <v>#N/A</v>
      </c>
      <c r="BI15" s="1512" t="e">
        <f t="shared" si="6"/>
        <v>#N/A</v>
      </c>
    </row>
    <row r="16" s="173" customFormat="1" ht="24.75" customHeight="1" spans="1:61">
      <c r="A16" s="1509">
        <f t="shared" si="0"/>
        <v>14</v>
      </c>
      <c r="B16" s="387"/>
      <c r="C16" s="388" t="s">
        <v>160</v>
      </c>
      <c r="D16" s="388" t="s">
        <v>153</v>
      </c>
      <c r="E16" s="388" t="s">
        <v>154</v>
      </c>
      <c r="F16" s="388" t="s">
        <v>57</v>
      </c>
      <c r="G16" s="389" t="s">
        <v>65</v>
      </c>
      <c r="H16" s="390" t="s">
        <v>155</v>
      </c>
      <c r="I16" s="391" t="s">
        <v>161</v>
      </c>
      <c r="J16" s="392">
        <v>46197</v>
      </c>
      <c r="K16" s="392">
        <v>46201</v>
      </c>
      <c r="L16" s="392">
        <v>46204</v>
      </c>
      <c r="M16" s="392">
        <v>46212</v>
      </c>
      <c r="N16" s="1507">
        <v>46224</v>
      </c>
      <c r="O16" s="392"/>
      <c r="P16" s="392"/>
      <c r="Q16" s="393">
        <v>14</v>
      </c>
      <c r="R16" s="1767" t="s">
        <v>60</v>
      </c>
      <c r="S16" s="395">
        <v>7</v>
      </c>
      <c r="T16" s="1507">
        <v>46226</v>
      </c>
      <c r="U16" s="1507"/>
      <c r="V16" s="392"/>
      <c r="W16" s="392"/>
      <c r="X16" s="392"/>
      <c r="Y16" s="392"/>
      <c r="Z16" s="392"/>
      <c r="AA16" s="392"/>
      <c r="AB16" s="392"/>
      <c r="AC16" s="392"/>
      <c r="AD16" s="396"/>
      <c r="AE16" s="396"/>
      <c r="AF16" s="396"/>
      <c r="AG16" s="397"/>
      <c r="AH16" s="1510"/>
      <c r="AI16" s="398">
        <v>11000</v>
      </c>
      <c r="AJ16" s="398">
        <v>112346</v>
      </c>
      <c r="AK16" s="398">
        <f t="shared" si="1"/>
        <v>1572.844</v>
      </c>
      <c r="AL16" s="400"/>
      <c r="AM16" s="397"/>
      <c r="AN16" s="401"/>
      <c r="AO16" s="397"/>
      <c r="AP16" s="401"/>
      <c r="AQ16" s="401"/>
      <c r="AR16" s="401"/>
      <c r="AS16" s="397"/>
      <c r="AT16" s="402"/>
      <c r="AU16" s="396"/>
      <c r="AV16" s="396"/>
      <c r="AW16" s="403"/>
      <c r="AX16" s="396"/>
      <c r="AY16" s="389" t="s">
        <v>157</v>
      </c>
      <c r="BA16" s="425">
        <f t="shared" si="2"/>
        <v>14</v>
      </c>
      <c r="BB16" s="426">
        <f t="shared" si="3"/>
        <v>46237</v>
      </c>
      <c r="BC16" s="425">
        <f t="shared" si="4"/>
        <v>7</v>
      </c>
      <c r="BD16" s="426">
        <f t="shared" si="5"/>
        <v>7</v>
      </c>
      <c r="BE16" s="426"/>
      <c r="BF16" s="1511" t="e">
        <f>VLOOKUP(C16,[1]Sheet!$F:$Q,9,FALSE)</f>
        <v>#N/A</v>
      </c>
      <c r="BG16" s="1512" t="e">
        <f>VLOOKUP(C16,[1]Sheet!$F:$Q,5,FALSE)</f>
        <v>#N/A</v>
      </c>
      <c r="BH16" s="1512" t="e">
        <f>VLOOKUP(C16,[1]Sheet!$F:$Q,12,FALSE)</f>
        <v>#N/A</v>
      </c>
      <c r="BI16" s="1512" t="e">
        <f t="shared" si="6"/>
        <v>#N/A</v>
      </c>
    </row>
    <row r="17" s="219" customFormat="1" ht="24.75" customHeight="1" spans="1:61">
      <c r="A17" s="1449">
        <f t="shared" si="0"/>
        <v>15</v>
      </c>
      <c r="B17" s="1449"/>
      <c r="C17" s="1450" t="s">
        <v>162</v>
      </c>
      <c r="D17" s="1450" t="s">
        <v>163</v>
      </c>
      <c r="E17" s="1450" t="s">
        <v>123</v>
      </c>
      <c r="F17" s="1450" t="s">
        <v>123</v>
      </c>
      <c r="G17" s="1451" t="s">
        <v>65</v>
      </c>
      <c r="H17" s="1452" t="s">
        <v>155</v>
      </c>
      <c r="I17" s="1453" t="s">
        <v>164</v>
      </c>
      <c r="J17" s="1454">
        <v>46198</v>
      </c>
      <c r="K17" s="1454">
        <v>46199</v>
      </c>
      <c r="L17" s="1454">
        <v>46201</v>
      </c>
      <c r="M17" s="1454">
        <v>46207</v>
      </c>
      <c r="N17" s="1508">
        <v>46210</v>
      </c>
      <c r="O17" s="1454"/>
      <c r="P17" s="1454"/>
      <c r="Q17" s="1455">
        <v>14</v>
      </c>
      <c r="R17" s="1768" t="s">
        <v>60</v>
      </c>
      <c r="S17" s="1457">
        <v>7</v>
      </c>
      <c r="T17" s="1508">
        <v>46210</v>
      </c>
      <c r="U17" s="1508">
        <v>46217</v>
      </c>
      <c r="V17" s="1454"/>
      <c r="W17" s="1454"/>
      <c r="X17" s="1454">
        <v>46219</v>
      </c>
      <c r="Y17" s="1454"/>
      <c r="Z17" s="1454"/>
      <c r="AA17" s="1454"/>
      <c r="AB17" s="1454"/>
      <c r="AC17" s="1454"/>
      <c r="AD17" s="1458"/>
      <c r="AE17" s="1458"/>
      <c r="AF17" s="1458"/>
      <c r="AG17" s="1459"/>
      <c r="AH17" s="1460"/>
      <c r="AI17" s="1461">
        <v>10700</v>
      </c>
      <c r="AJ17" s="1461">
        <v>105497</v>
      </c>
      <c r="AK17" s="1461">
        <f t="shared" si="1"/>
        <v>1476.958</v>
      </c>
      <c r="AL17" s="1462"/>
      <c r="AM17" s="1459"/>
      <c r="AN17" s="1463"/>
      <c r="AO17" s="1459"/>
      <c r="AP17" s="1463"/>
      <c r="AQ17" s="1463"/>
      <c r="AR17" s="1463"/>
      <c r="AS17" s="1459"/>
      <c r="AT17" s="1464"/>
      <c r="AU17" s="1458"/>
      <c r="AV17" s="1458"/>
      <c r="AW17" s="1465"/>
      <c r="AX17" s="1458"/>
      <c r="AY17" s="1451" t="s">
        <v>165</v>
      </c>
      <c r="BA17" s="1466">
        <f t="shared" si="2"/>
        <v>14</v>
      </c>
      <c r="BB17" s="1467">
        <f t="shared" si="3"/>
        <v>46223</v>
      </c>
      <c r="BC17" s="1466">
        <f t="shared" si="4"/>
        <v>7</v>
      </c>
      <c r="BD17" s="1467">
        <f t="shared" si="5"/>
        <v>7</v>
      </c>
      <c r="BE17" s="1467"/>
      <c r="BF17" s="1468">
        <f>VLOOKUP(C17,[1]Sheet!$F:$Q,9,FALSE)</f>
        <v>0.6027</v>
      </c>
      <c r="BG17" s="1469">
        <f>VLOOKUP(C17,[1]Sheet!$F:$Q,5,FALSE)</f>
        <v>105497</v>
      </c>
      <c r="BH17" s="1469">
        <f>VLOOKUP(C17,[1]Sheet!$F:$Q,12,FALSE)</f>
        <v>0</v>
      </c>
      <c r="BI17" s="1469">
        <f t="shared" si="6"/>
        <v>105497</v>
      </c>
    </row>
    <row r="18" s="219" customFormat="1" ht="24.75" customHeight="1" spans="1:61">
      <c r="A18" s="1449">
        <f t="shared" si="0"/>
        <v>16</v>
      </c>
      <c r="B18" s="1449" t="s">
        <v>121</v>
      </c>
      <c r="C18" s="1450" t="s">
        <v>166</v>
      </c>
      <c r="D18" s="1450" t="s">
        <v>163</v>
      </c>
      <c r="E18" s="1450" t="s">
        <v>123</v>
      </c>
      <c r="F18" s="1450" t="s">
        <v>123</v>
      </c>
      <c r="G18" s="1451" t="s">
        <v>65</v>
      </c>
      <c r="H18" s="1452" t="s">
        <v>155</v>
      </c>
      <c r="I18" s="1453" t="s">
        <v>167</v>
      </c>
      <c r="J18" s="1454">
        <v>46198</v>
      </c>
      <c r="K18" s="1454">
        <v>46199</v>
      </c>
      <c r="L18" s="1454">
        <v>46201</v>
      </c>
      <c r="M18" s="1454">
        <v>46207</v>
      </c>
      <c r="N18" s="1508">
        <v>46210</v>
      </c>
      <c r="O18" s="1454"/>
      <c r="P18" s="1454"/>
      <c r="Q18" s="1455">
        <v>14</v>
      </c>
      <c r="R18" s="1768" t="s">
        <v>60</v>
      </c>
      <c r="S18" s="1457">
        <v>7</v>
      </c>
      <c r="T18" s="1508">
        <v>46210</v>
      </c>
      <c r="U18" s="1508">
        <v>46217</v>
      </c>
      <c r="V18" s="1454"/>
      <c r="W18" s="1454"/>
      <c r="X18" s="1454">
        <v>46219</v>
      </c>
      <c r="Y18" s="1454"/>
      <c r="Z18" s="1454"/>
      <c r="AA18" s="1454"/>
      <c r="AB18" s="1454"/>
      <c r="AC18" s="1454"/>
      <c r="AD18" s="1458"/>
      <c r="AE18" s="1458"/>
      <c r="AF18" s="1458"/>
      <c r="AG18" s="1459"/>
      <c r="AH18" s="1460"/>
      <c r="AI18" s="1461">
        <v>10700</v>
      </c>
      <c r="AJ18" s="1461">
        <v>113354</v>
      </c>
      <c r="AK18" s="1461">
        <f t="shared" si="1"/>
        <v>1586.956</v>
      </c>
      <c r="AL18" s="1462"/>
      <c r="AM18" s="1459"/>
      <c r="AN18" s="1463"/>
      <c r="AO18" s="1459"/>
      <c r="AP18" s="1463"/>
      <c r="AQ18" s="1463"/>
      <c r="AR18" s="1463"/>
      <c r="AS18" s="1459"/>
      <c r="AT18" s="1464"/>
      <c r="AU18" s="1458"/>
      <c r="AV18" s="1458"/>
      <c r="AW18" s="1465"/>
      <c r="AX18" s="1458"/>
      <c r="AY18" s="1451" t="s">
        <v>165</v>
      </c>
      <c r="BA18" s="1466">
        <f t="shared" si="2"/>
        <v>14</v>
      </c>
      <c r="BB18" s="1467">
        <f t="shared" si="3"/>
        <v>46223</v>
      </c>
      <c r="BC18" s="1466">
        <f t="shared" si="4"/>
        <v>7</v>
      </c>
      <c r="BD18" s="1467">
        <f t="shared" si="5"/>
        <v>7</v>
      </c>
      <c r="BE18" s="1467"/>
      <c r="BF18" s="1468">
        <f>VLOOKUP(C18,[1]Sheet!$F:$Q,9,FALSE)</f>
        <v>0.6027</v>
      </c>
      <c r="BG18" s="1469">
        <f>VLOOKUP(C18,[1]Sheet!$F:$Q,5,FALSE)</f>
        <v>113354</v>
      </c>
      <c r="BH18" s="1469">
        <f>VLOOKUP(C18,[1]Sheet!$F:$Q,12,FALSE)</f>
        <v>0</v>
      </c>
      <c r="BI18" s="1469">
        <f t="shared" si="6"/>
        <v>113354</v>
      </c>
    </row>
    <row r="19" s="1479" customFormat="1" ht="24.75" customHeight="1" spans="1:61">
      <c r="A19" s="1513">
        <f t="shared" si="0"/>
        <v>17</v>
      </c>
      <c r="B19" s="1514"/>
      <c r="C19" s="1515" t="s">
        <v>168</v>
      </c>
      <c r="D19" s="1516" t="s">
        <v>169</v>
      </c>
      <c r="E19" s="1516" t="s">
        <v>118</v>
      </c>
      <c r="F19" s="1516" t="s">
        <v>57</v>
      </c>
      <c r="G19" s="1517" t="s">
        <v>58</v>
      </c>
      <c r="H19" s="1518" t="s">
        <v>170</v>
      </c>
      <c r="I19" s="1519" t="s">
        <v>171</v>
      </c>
      <c r="J19" s="1520">
        <v>46199</v>
      </c>
      <c r="K19" s="1520">
        <v>46200</v>
      </c>
      <c r="L19" s="1520">
        <v>46202</v>
      </c>
      <c r="M19" s="1520">
        <v>46210</v>
      </c>
      <c r="N19" s="1507">
        <v>46214</v>
      </c>
      <c r="O19" s="1520"/>
      <c r="P19" s="1520"/>
      <c r="Q19" s="1521">
        <v>14</v>
      </c>
      <c r="R19" s="1769" t="s">
        <v>60</v>
      </c>
      <c r="S19" s="1523">
        <v>7</v>
      </c>
      <c r="T19" s="1507">
        <v>46217</v>
      </c>
      <c r="U19" s="1507">
        <v>46219</v>
      </c>
      <c r="V19" s="1520"/>
      <c r="W19" s="1520"/>
      <c r="X19" s="1520"/>
      <c r="Y19" s="1520"/>
      <c r="Z19" s="1520"/>
      <c r="AA19" s="1520"/>
      <c r="AB19" s="1520"/>
      <c r="AC19" s="1520"/>
      <c r="AD19" s="1524"/>
      <c r="AE19" s="1524"/>
      <c r="AF19" s="1524"/>
      <c r="AG19" s="1525"/>
      <c r="AH19" s="1526"/>
      <c r="AI19" s="1527">
        <v>11400</v>
      </c>
      <c r="AJ19" s="1527">
        <v>129484</v>
      </c>
      <c r="AK19" s="1527">
        <f t="shared" si="1"/>
        <v>1812.776</v>
      </c>
      <c r="AL19" s="1528"/>
      <c r="AM19" s="1525"/>
      <c r="AN19" s="1529"/>
      <c r="AO19" s="1525"/>
      <c r="AP19" s="1529"/>
      <c r="AQ19" s="1529"/>
      <c r="AR19" s="1529"/>
      <c r="AS19" s="1525"/>
      <c r="AT19" s="1530"/>
      <c r="AU19" s="1524"/>
      <c r="AV19" s="1524"/>
      <c r="AW19" s="1531"/>
      <c r="AX19" s="1524"/>
      <c r="AY19" s="1517" t="s">
        <v>172</v>
      </c>
      <c r="BA19" s="1532">
        <f t="shared" si="2"/>
        <v>14</v>
      </c>
      <c r="BB19" s="1533">
        <f t="shared" si="3"/>
        <v>46227</v>
      </c>
      <c r="BC19" s="1532">
        <f t="shared" si="4"/>
        <v>7</v>
      </c>
      <c r="BD19" s="1533">
        <f t="shared" si="5"/>
        <v>7</v>
      </c>
      <c r="BE19" s="1533"/>
      <c r="BF19" s="1534" t="e">
        <f>VLOOKUP(C19,[1]Sheet!$F:$Q,9,FALSE)</f>
        <v>#N/A</v>
      </c>
      <c r="BG19" s="1535" t="e">
        <f>VLOOKUP(C19,[1]Sheet!$F:$Q,5,FALSE)</f>
        <v>#N/A</v>
      </c>
      <c r="BH19" s="1535" t="e">
        <f>VLOOKUP(C19,[1]Sheet!$F:$Q,12,FALSE)</f>
        <v>#N/A</v>
      </c>
      <c r="BI19" s="1535" t="e">
        <f t="shared" si="6"/>
        <v>#N/A</v>
      </c>
    </row>
    <row r="20" s="1479" customFormat="1" ht="24.75" customHeight="1" spans="1:61">
      <c r="A20" s="1513">
        <f t="shared" si="0"/>
        <v>18</v>
      </c>
      <c r="B20" s="1514"/>
      <c r="C20" s="1515" t="s">
        <v>173</v>
      </c>
      <c r="D20" s="1516" t="s">
        <v>169</v>
      </c>
      <c r="E20" s="1516" t="s">
        <v>118</v>
      </c>
      <c r="F20" s="1516" t="s">
        <v>57</v>
      </c>
      <c r="G20" s="1517" t="s">
        <v>65</v>
      </c>
      <c r="H20" s="1518" t="s">
        <v>170</v>
      </c>
      <c r="I20" s="1519" t="s">
        <v>174</v>
      </c>
      <c r="J20" s="1520">
        <v>46199</v>
      </c>
      <c r="K20" s="1520">
        <v>46200</v>
      </c>
      <c r="L20" s="1520">
        <v>46202</v>
      </c>
      <c r="M20" s="1520">
        <v>46210</v>
      </c>
      <c r="N20" s="1507">
        <v>46214</v>
      </c>
      <c r="O20" s="1520"/>
      <c r="P20" s="1520"/>
      <c r="Q20" s="1521">
        <v>14</v>
      </c>
      <c r="R20" s="1769" t="s">
        <v>60</v>
      </c>
      <c r="S20" s="1523">
        <v>7</v>
      </c>
      <c r="T20" s="1507">
        <v>46217</v>
      </c>
      <c r="U20" s="1507">
        <v>46219</v>
      </c>
      <c r="V20" s="1520"/>
      <c r="W20" s="1520"/>
      <c r="X20" s="1520"/>
      <c r="Y20" s="1520"/>
      <c r="Z20" s="1520"/>
      <c r="AA20" s="1520"/>
      <c r="AB20" s="1520"/>
      <c r="AC20" s="1520"/>
      <c r="AD20" s="1524"/>
      <c r="AE20" s="1524"/>
      <c r="AF20" s="1524"/>
      <c r="AG20" s="1525"/>
      <c r="AH20" s="1526"/>
      <c r="AI20" s="1527">
        <v>11400</v>
      </c>
      <c r="AJ20" s="1527">
        <v>124497</v>
      </c>
      <c r="AK20" s="1527">
        <f t="shared" si="1"/>
        <v>1742.958</v>
      </c>
      <c r="AL20" s="1528"/>
      <c r="AM20" s="1525"/>
      <c r="AN20" s="1529"/>
      <c r="AO20" s="1525"/>
      <c r="AP20" s="1529"/>
      <c r="AQ20" s="1529"/>
      <c r="AR20" s="1529"/>
      <c r="AS20" s="1525"/>
      <c r="AT20" s="1530"/>
      <c r="AU20" s="1524"/>
      <c r="AV20" s="1524"/>
      <c r="AW20" s="1531"/>
      <c r="AX20" s="1524"/>
      <c r="AY20" s="1517" t="s">
        <v>172</v>
      </c>
      <c r="BA20" s="1532">
        <f t="shared" si="2"/>
        <v>14</v>
      </c>
      <c r="BB20" s="1533">
        <f t="shared" si="3"/>
        <v>46227</v>
      </c>
      <c r="BC20" s="1532">
        <f t="shared" si="4"/>
        <v>7</v>
      </c>
      <c r="BD20" s="1533">
        <f t="shared" si="5"/>
        <v>7</v>
      </c>
      <c r="BE20" s="1533"/>
      <c r="BF20" s="1534" t="e">
        <f>VLOOKUP(C20,[1]Sheet!$F:$Q,9,FALSE)</f>
        <v>#N/A</v>
      </c>
      <c r="BG20" s="1535" t="e">
        <f>VLOOKUP(C20,[1]Sheet!$F:$Q,5,FALSE)</f>
        <v>#N/A</v>
      </c>
      <c r="BH20" s="1535" t="e">
        <f>VLOOKUP(C20,[1]Sheet!$F:$Q,12,FALSE)</f>
        <v>#N/A</v>
      </c>
      <c r="BI20" s="1535" t="e">
        <f t="shared" si="6"/>
        <v>#N/A</v>
      </c>
    </row>
    <row r="21" s="1479" customFormat="1" ht="24.75" customHeight="1" spans="1:61">
      <c r="A21" s="1513">
        <f t="shared" si="0"/>
        <v>19</v>
      </c>
      <c r="B21" s="1514"/>
      <c r="C21" s="1515" t="s">
        <v>175</v>
      </c>
      <c r="D21" s="1516" t="s">
        <v>169</v>
      </c>
      <c r="E21" s="1516" t="s">
        <v>118</v>
      </c>
      <c r="F21" s="1516" t="s">
        <v>57</v>
      </c>
      <c r="G21" s="1517" t="s">
        <v>65</v>
      </c>
      <c r="H21" s="1518" t="s">
        <v>170</v>
      </c>
      <c r="I21" s="1519" t="s">
        <v>174</v>
      </c>
      <c r="J21" s="1520">
        <v>46199</v>
      </c>
      <c r="K21" s="1520">
        <v>46200</v>
      </c>
      <c r="L21" s="1520">
        <v>46202</v>
      </c>
      <c r="M21" s="1520">
        <v>46210</v>
      </c>
      <c r="N21" s="1507">
        <v>46214</v>
      </c>
      <c r="O21" s="1520"/>
      <c r="P21" s="1520"/>
      <c r="Q21" s="1521">
        <v>14</v>
      </c>
      <c r="R21" s="1769" t="s">
        <v>60</v>
      </c>
      <c r="S21" s="1523">
        <v>7</v>
      </c>
      <c r="T21" s="1507">
        <v>46217</v>
      </c>
      <c r="U21" s="1507">
        <v>46219</v>
      </c>
      <c r="V21" s="1520"/>
      <c r="W21" s="1520"/>
      <c r="X21" s="1520"/>
      <c r="Y21" s="1520"/>
      <c r="Z21" s="1520"/>
      <c r="AA21" s="1520"/>
      <c r="AB21" s="1520"/>
      <c r="AC21" s="1520"/>
      <c r="AD21" s="1524"/>
      <c r="AE21" s="1524"/>
      <c r="AF21" s="1524"/>
      <c r="AG21" s="1525"/>
      <c r="AH21" s="1526"/>
      <c r="AI21" s="1527">
        <v>11400</v>
      </c>
      <c r="AJ21" s="1527">
        <v>124497</v>
      </c>
      <c r="AK21" s="1527">
        <f t="shared" si="1"/>
        <v>1742.958</v>
      </c>
      <c r="AL21" s="1528"/>
      <c r="AM21" s="1525"/>
      <c r="AN21" s="1529"/>
      <c r="AO21" s="1525"/>
      <c r="AP21" s="1529"/>
      <c r="AQ21" s="1529"/>
      <c r="AR21" s="1529"/>
      <c r="AS21" s="1525"/>
      <c r="AT21" s="1530"/>
      <c r="AU21" s="1524"/>
      <c r="AV21" s="1524"/>
      <c r="AW21" s="1531"/>
      <c r="AX21" s="1524"/>
      <c r="AY21" s="1517" t="s">
        <v>172</v>
      </c>
      <c r="BA21" s="1532">
        <f t="shared" si="2"/>
        <v>14</v>
      </c>
      <c r="BB21" s="1533">
        <f t="shared" si="3"/>
        <v>46227</v>
      </c>
      <c r="BC21" s="1532">
        <f t="shared" si="4"/>
        <v>7</v>
      </c>
      <c r="BD21" s="1533">
        <f t="shared" si="5"/>
        <v>7</v>
      </c>
      <c r="BE21" s="1533"/>
      <c r="BF21" s="1534" t="e">
        <f>VLOOKUP(C21,[1]Sheet!$F:$Q,9,FALSE)</f>
        <v>#N/A</v>
      </c>
      <c r="BG21" s="1535" t="e">
        <f>VLOOKUP(C21,[1]Sheet!$F:$Q,5,FALSE)</f>
        <v>#N/A</v>
      </c>
      <c r="BH21" s="1535" t="e">
        <f>VLOOKUP(C21,[1]Sheet!$F:$Q,12,FALSE)</f>
        <v>#N/A</v>
      </c>
      <c r="BI21" s="1535" t="e">
        <f t="shared" si="6"/>
        <v>#N/A</v>
      </c>
    </row>
    <row r="22" s="168" customFormat="1" ht="24.75" customHeight="1" spans="1:61">
      <c r="A22" s="1536">
        <f t="shared" si="0"/>
        <v>20</v>
      </c>
      <c r="B22" s="134"/>
      <c r="C22" s="61" t="s">
        <v>176</v>
      </c>
      <c r="D22" s="135" t="s">
        <v>117</v>
      </c>
      <c r="E22" s="135" t="s">
        <v>118</v>
      </c>
      <c r="F22" s="135" t="s">
        <v>57</v>
      </c>
      <c r="G22" s="136" t="s">
        <v>65</v>
      </c>
      <c r="H22" s="137" t="s">
        <v>177</v>
      </c>
      <c r="I22" s="138"/>
      <c r="J22" s="139">
        <v>46202</v>
      </c>
      <c r="K22" s="139">
        <v>46145</v>
      </c>
      <c r="L22" s="139">
        <v>46208</v>
      </c>
      <c r="M22" s="139">
        <v>46216</v>
      </c>
      <c r="N22" s="1507">
        <v>46216</v>
      </c>
      <c r="O22" s="139"/>
      <c r="P22" s="139"/>
      <c r="Q22" s="140">
        <v>14</v>
      </c>
      <c r="R22" s="1763" t="s">
        <v>60</v>
      </c>
      <c r="S22" s="142">
        <v>5</v>
      </c>
      <c r="T22" s="1507">
        <v>46223</v>
      </c>
      <c r="U22" s="1507"/>
      <c r="V22" s="139"/>
      <c r="W22" s="139"/>
      <c r="X22" s="139"/>
      <c r="Y22" s="139"/>
      <c r="Z22" s="139"/>
      <c r="AA22" s="139"/>
      <c r="AB22" s="139"/>
      <c r="AC22" s="139"/>
      <c r="AD22" s="264"/>
      <c r="AE22" s="264"/>
      <c r="AF22" s="264"/>
      <c r="AG22" s="147"/>
      <c r="AH22" s="1161">
        <v>0.6027</v>
      </c>
      <c r="AI22" s="266">
        <v>19600</v>
      </c>
      <c r="AJ22" s="266">
        <v>47010</v>
      </c>
      <c r="AK22" s="266">
        <f t="shared" si="1"/>
        <v>658.14</v>
      </c>
      <c r="AL22" s="146">
        <v>46212</v>
      </c>
      <c r="AM22" s="147">
        <f>46359.5+650.5</f>
        <v>47010</v>
      </c>
      <c r="AN22" s="269"/>
      <c r="AO22" s="147"/>
      <c r="AP22" s="269"/>
      <c r="AQ22" s="269"/>
      <c r="AR22" s="269"/>
      <c r="AS22" s="147"/>
      <c r="AT22" s="145"/>
      <c r="AU22" s="264"/>
      <c r="AV22" s="264"/>
      <c r="AW22" s="271"/>
      <c r="AX22" s="264"/>
      <c r="AY22" s="136" t="s">
        <v>178</v>
      </c>
      <c r="BA22" s="10">
        <f t="shared" si="2"/>
        <v>14</v>
      </c>
      <c r="BB22" s="11">
        <f t="shared" si="3"/>
        <v>46229</v>
      </c>
      <c r="BC22" s="10">
        <f t="shared" si="4"/>
        <v>5</v>
      </c>
      <c r="BD22" s="11">
        <f t="shared" si="5"/>
        <v>5</v>
      </c>
      <c r="BE22" s="11"/>
      <c r="BF22" s="1499" t="e">
        <f>VLOOKUP(C22,[1]Sheet!$F:$Q,9,FALSE)</f>
        <v>#N/A</v>
      </c>
      <c r="BG22" s="1500" t="e">
        <f>VLOOKUP(C22,[1]Sheet!$F:$Q,5,FALSE)</f>
        <v>#N/A</v>
      </c>
      <c r="BH22" s="1500" t="e">
        <f>VLOOKUP(C22,[1]Sheet!$F:$Q,12,FALSE)</f>
        <v>#N/A</v>
      </c>
      <c r="BI22" s="1500" t="e">
        <f t="shared" si="6"/>
        <v>#N/A</v>
      </c>
    </row>
    <row r="23" s="168" customFormat="1" ht="24.75" customHeight="1" spans="1:61">
      <c r="A23" s="1536">
        <f t="shared" si="0"/>
        <v>21</v>
      </c>
      <c r="B23" s="134"/>
      <c r="C23" s="61" t="s">
        <v>179</v>
      </c>
      <c r="D23" s="135" t="s">
        <v>117</v>
      </c>
      <c r="E23" s="135" t="s">
        <v>154</v>
      </c>
      <c r="F23" s="135" t="s">
        <v>57</v>
      </c>
      <c r="G23" s="136" t="s">
        <v>65</v>
      </c>
      <c r="H23" s="137" t="s">
        <v>180</v>
      </c>
      <c r="I23" s="138"/>
      <c r="J23" s="139">
        <v>46202</v>
      </c>
      <c r="K23" s="139">
        <v>46145</v>
      </c>
      <c r="L23" s="139">
        <v>46208</v>
      </c>
      <c r="M23" s="139">
        <v>46216</v>
      </c>
      <c r="N23" s="1507">
        <v>46216</v>
      </c>
      <c r="O23" s="139"/>
      <c r="P23" s="139"/>
      <c r="Q23" s="140">
        <v>14</v>
      </c>
      <c r="R23" s="1763" t="s">
        <v>60</v>
      </c>
      <c r="S23" s="142">
        <v>5</v>
      </c>
      <c r="T23" s="1507">
        <v>46223</v>
      </c>
      <c r="U23" s="1507"/>
      <c r="V23" s="139"/>
      <c r="W23" s="139"/>
      <c r="X23" s="139"/>
      <c r="Y23" s="139"/>
      <c r="Z23" s="139"/>
      <c r="AA23" s="139"/>
      <c r="AB23" s="139"/>
      <c r="AC23" s="139"/>
      <c r="AD23" s="264"/>
      <c r="AE23" s="264"/>
      <c r="AF23" s="264"/>
      <c r="AG23" s="147"/>
      <c r="AH23" s="1161">
        <v>0.6118</v>
      </c>
      <c r="AI23" s="266">
        <v>28350</v>
      </c>
      <c r="AJ23" s="266">
        <v>94777</v>
      </c>
      <c r="AK23" s="266">
        <f t="shared" ref="AK23:AK25" si="7">AJ23*1.4%</f>
        <v>1326.878</v>
      </c>
      <c r="AL23" s="146">
        <v>46212</v>
      </c>
      <c r="AM23" s="147">
        <f>89120+3460.95</f>
        <v>92580.95</v>
      </c>
      <c r="AN23" s="269"/>
      <c r="AO23" s="147"/>
      <c r="AP23" s="269"/>
      <c r="AQ23" s="269"/>
      <c r="AR23" s="269"/>
      <c r="AS23" s="147"/>
      <c r="AT23" s="145"/>
      <c r="AU23" s="264"/>
      <c r="AV23" s="264"/>
      <c r="AW23" s="271"/>
      <c r="AX23" s="264"/>
      <c r="AY23" s="136" t="s">
        <v>178</v>
      </c>
      <c r="BA23" s="10">
        <f t="shared" si="2"/>
        <v>14</v>
      </c>
      <c r="BB23" s="11">
        <f t="shared" si="3"/>
        <v>46229</v>
      </c>
      <c r="BC23" s="10">
        <f t="shared" si="4"/>
        <v>5</v>
      </c>
      <c r="BD23" s="11">
        <f t="shared" si="5"/>
        <v>5</v>
      </c>
      <c r="BE23" s="11"/>
      <c r="BF23" s="1499" t="e">
        <f>VLOOKUP(C23,[1]Sheet!$F:$Q,9,FALSE)</f>
        <v>#N/A</v>
      </c>
      <c r="BG23" s="1500" t="e">
        <f>VLOOKUP(C23,[1]Sheet!$F:$Q,5,FALSE)</f>
        <v>#N/A</v>
      </c>
      <c r="BH23" s="1500" t="e">
        <f>VLOOKUP(C23,[1]Sheet!$F:$Q,12,FALSE)</f>
        <v>#N/A</v>
      </c>
      <c r="BI23" s="1500" t="e">
        <f t="shared" si="6"/>
        <v>#N/A</v>
      </c>
    </row>
    <row r="24" s="1480" customFormat="1" ht="24.75" customHeight="1" spans="1:61">
      <c r="A24" s="1537">
        <f t="shared" si="0"/>
        <v>22</v>
      </c>
      <c r="B24" s="1538"/>
      <c r="C24" s="1539" t="s">
        <v>181</v>
      </c>
      <c r="D24" s="1540" t="s">
        <v>182</v>
      </c>
      <c r="E24" s="1540" t="s">
        <v>57</v>
      </c>
      <c r="F24" s="1540" t="s">
        <v>57</v>
      </c>
      <c r="G24" s="1541" t="s">
        <v>65</v>
      </c>
      <c r="H24" s="1542" t="s">
        <v>183</v>
      </c>
      <c r="I24" s="1543"/>
      <c r="J24" s="1544">
        <v>46206</v>
      </c>
      <c r="K24" s="1544">
        <v>46209</v>
      </c>
      <c r="L24" s="1544">
        <v>46211</v>
      </c>
      <c r="M24" s="1544">
        <v>46218</v>
      </c>
      <c r="N24" s="1507">
        <v>46223</v>
      </c>
      <c r="O24" s="1544"/>
      <c r="P24" s="1544"/>
      <c r="Q24" s="1545">
        <v>14</v>
      </c>
      <c r="R24" s="1770" t="s">
        <v>60</v>
      </c>
      <c r="S24" s="1547">
        <v>7</v>
      </c>
      <c r="T24" s="1507">
        <v>46223</v>
      </c>
      <c r="U24" s="1507"/>
      <c r="V24" s="1544"/>
      <c r="W24" s="1544"/>
      <c r="X24" s="1544"/>
      <c r="Y24" s="1544"/>
      <c r="Z24" s="1544"/>
      <c r="AA24" s="1544"/>
      <c r="AB24" s="1544"/>
      <c r="AC24" s="1544"/>
      <c r="AD24" s="1548"/>
      <c r="AE24" s="1548"/>
      <c r="AF24" s="1548"/>
      <c r="AG24" s="1549"/>
      <c r="AH24" s="1550"/>
      <c r="AI24" s="1551"/>
      <c r="AJ24" s="1551"/>
      <c r="AK24" s="1551">
        <f t="shared" si="7"/>
        <v>0</v>
      </c>
      <c r="AL24" s="1552"/>
      <c r="AM24" s="1549"/>
      <c r="AN24" s="1553"/>
      <c r="AO24" s="1549"/>
      <c r="AP24" s="1553"/>
      <c r="AQ24" s="1553"/>
      <c r="AR24" s="1553"/>
      <c r="AS24" s="1549"/>
      <c r="AT24" s="1554"/>
      <c r="AU24" s="1548"/>
      <c r="AV24" s="1548"/>
      <c r="AW24" s="1555"/>
      <c r="AX24" s="1548"/>
      <c r="AY24" s="1541"/>
      <c r="BA24" s="355">
        <f t="shared" si="2"/>
        <v>14</v>
      </c>
      <c r="BB24" s="356">
        <f t="shared" si="3"/>
        <v>46236</v>
      </c>
      <c r="BC24" s="355">
        <f t="shared" si="4"/>
        <v>7</v>
      </c>
      <c r="BD24" s="356">
        <f t="shared" si="5"/>
        <v>7</v>
      </c>
      <c r="BE24" s="356"/>
      <c r="BF24" s="1556" t="e">
        <f>VLOOKUP(C24,[1]Sheet!$F:$Q,9,FALSE)</f>
        <v>#N/A</v>
      </c>
      <c r="BG24" s="1557" t="e">
        <f>VLOOKUP(C24,[1]Sheet!$F:$Q,5,FALSE)</f>
        <v>#N/A</v>
      </c>
      <c r="BH24" s="1557" t="e">
        <f>VLOOKUP(C24,[1]Sheet!$F:$Q,12,FALSE)</f>
        <v>#N/A</v>
      </c>
      <c r="BI24" s="1557" t="e">
        <f t="shared" si="6"/>
        <v>#N/A</v>
      </c>
    </row>
    <row r="25" s="1480" customFormat="1" ht="24.75" customHeight="1" spans="1:61">
      <c r="A25" s="1537">
        <f t="shared" si="0"/>
        <v>23</v>
      </c>
      <c r="B25" s="1538"/>
      <c r="C25" s="1539" t="s">
        <v>184</v>
      </c>
      <c r="D25" s="1540" t="s">
        <v>182</v>
      </c>
      <c r="E25" s="1540" t="s">
        <v>57</v>
      </c>
      <c r="F25" s="1540" t="s">
        <v>57</v>
      </c>
      <c r="G25" s="1541" t="s">
        <v>65</v>
      </c>
      <c r="H25" s="1542" t="s">
        <v>183</v>
      </c>
      <c r="I25" s="1543"/>
      <c r="J25" s="1544">
        <v>46206</v>
      </c>
      <c r="K25" s="1544">
        <v>46209</v>
      </c>
      <c r="L25" s="1544">
        <v>46211</v>
      </c>
      <c r="M25" s="1544">
        <v>46218</v>
      </c>
      <c r="N25" s="1507">
        <v>46223</v>
      </c>
      <c r="O25" s="1544"/>
      <c r="P25" s="1544"/>
      <c r="Q25" s="1545">
        <v>14</v>
      </c>
      <c r="R25" s="1770" t="s">
        <v>60</v>
      </c>
      <c r="S25" s="1547">
        <v>7</v>
      </c>
      <c r="T25" s="1507">
        <v>46223</v>
      </c>
      <c r="U25" s="1507"/>
      <c r="V25" s="1544"/>
      <c r="W25" s="1544"/>
      <c r="X25" s="1544"/>
      <c r="Y25" s="1544"/>
      <c r="Z25" s="1544"/>
      <c r="AA25" s="1544"/>
      <c r="AB25" s="1544"/>
      <c r="AC25" s="1544"/>
      <c r="AD25" s="1548"/>
      <c r="AE25" s="1548"/>
      <c r="AF25" s="1548"/>
      <c r="AG25" s="1549"/>
      <c r="AH25" s="1550"/>
      <c r="AI25" s="1551"/>
      <c r="AJ25" s="1551"/>
      <c r="AK25" s="1551">
        <f t="shared" si="7"/>
        <v>0</v>
      </c>
      <c r="AL25" s="1552"/>
      <c r="AM25" s="1549"/>
      <c r="AN25" s="1553"/>
      <c r="AO25" s="1549"/>
      <c r="AP25" s="1553"/>
      <c r="AQ25" s="1553"/>
      <c r="AR25" s="1553"/>
      <c r="AS25" s="1549"/>
      <c r="AT25" s="1554"/>
      <c r="AU25" s="1548"/>
      <c r="AV25" s="1548"/>
      <c r="AW25" s="1555"/>
      <c r="AX25" s="1548"/>
      <c r="AY25" s="1541"/>
      <c r="BA25" s="355">
        <f t="shared" si="2"/>
        <v>14</v>
      </c>
      <c r="BB25" s="356">
        <f t="shared" si="3"/>
        <v>46236</v>
      </c>
      <c r="BC25" s="355">
        <f t="shared" si="4"/>
        <v>7</v>
      </c>
      <c r="BD25" s="356">
        <f t="shared" si="5"/>
        <v>7</v>
      </c>
      <c r="BE25" s="356"/>
      <c r="BF25" s="1556" t="e">
        <f>VLOOKUP(C25,[1]Sheet!$F:$Q,9,FALSE)</f>
        <v>#N/A</v>
      </c>
      <c r="BG25" s="1557" t="e">
        <f>VLOOKUP(C25,[1]Sheet!$F:$Q,5,FALSE)</f>
        <v>#N/A</v>
      </c>
      <c r="BH25" s="1557" t="e">
        <f>VLOOKUP(C25,[1]Sheet!$F:$Q,12,FALSE)</f>
        <v>#N/A</v>
      </c>
      <c r="BI25" s="1557" t="e">
        <f t="shared" si="6"/>
        <v>#N/A</v>
      </c>
    </row>
    <row r="26" s="1481" customFormat="1" ht="24.75" customHeight="1" spans="1:61">
      <c r="A26" s="1558">
        <f t="shared" ref="A26:A65" si="8">ROW()-2</f>
        <v>24</v>
      </c>
      <c r="B26" s="1559"/>
      <c r="C26" s="1560" t="s">
        <v>185</v>
      </c>
      <c r="D26" s="1560" t="s">
        <v>163</v>
      </c>
      <c r="E26" s="1560" t="s">
        <v>154</v>
      </c>
      <c r="F26" s="1560" t="s">
        <v>57</v>
      </c>
      <c r="G26" s="1561" t="s">
        <v>148</v>
      </c>
      <c r="H26" s="1562" t="s">
        <v>141</v>
      </c>
      <c r="I26" s="1563" t="s">
        <v>186</v>
      </c>
      <c r="J26" s="1564">
        <v>46208</v>
      </c>
      <c r="K26" s="1564">
        <v>46149</v>
      </c>
      <c r="L26" s="1564">
        <v>46213</v>
      </c>
      <c r="M26" s="1564">
        <v>46221</v>
      </c>
      <c r="N26" s="1507">
        <v>46224</v>
      </c>
      <c r="O26" s="1564"/>
      <c r="P26" s="1564"/>
      <c r="Q26" s="1565">
        <v>14</v>
      </c>
      <c r="R26" s="1771" t="s">
        <v>60</v>
      </c>
      <c r="S26" s="1567">
        <v>7</v>
      </c>
      <c r="T26" s="1507"/>
      <c r="U26" s="1507"/>
      <c r="V26" s="1564"/>
      <c r="W26" s="1564"/>
      <c r="X26" s="1564"/>
      <c r="Y26" s="1564"/>
      <c r="Z26" s="1564"/>
      <c r="AA26" s="1564"/>
      <c r="AB26" s="1564"/>
      <c r="AC26" s="1564"/>
      <c r="AD26" s="1568"/>
      <c r="AE26" s="1568"/>
      <c r="AF26" s="1568"/>
      <c r="AG26" s="1569"/>
      <c r="AH26" s="1570"/>
      <c r="AI26" s="1571">
        <v>11400</v>
      </c>
      <c r="AJ26" s="1571"/>
      <c r="AK26" s="1571">
        <f t="shared" ref="AK26:AK29" si="9">AJ26*1.4%</f>
        <v>0</v>
      </c>
      <c r="AL26" s="1572"/>
      <c r="AM26" s="1569"/>
      <c r="AN26" s="1573"/>
      <c r="AO26" s="1569"/>
      <c r="AP26" s="1573"/>
      <c r="AQ26" s="1573"/>
      <c r="AR26" s="1573"/>
      <c r="AS26" s="1569"/>
      <c r="AT26" s="1574"/>
      <c r="AU26" s="1568"/>
      <c r="AV26" s="1568"/>
      <c r="AW26" s="1575"/>
      <c r="AX26" s="1568"/>
      <c r="AY26" s="1561" t="s">
        <v>187</v>
      </c>
      <c r="BA26" s="1576">
        <f t="shared" ref="BA26:BA29" si="10">Q26</f>
        <v>14</v>
      </c>
      <c r="BB26" s="1577">
        <f t="shared" ref="BB26:BB29" si="11">N26+BA26-1</f>
        <v>46237</v>
      </c>
      <c r="BC26" s="1576">
        <f t="shared" ref="BC26:BC29" si="12">S26</f>
        <v>7</v>
      </c>
      <c r="BD26" s="1577">
        <f t="shared" ref="BD26:BD29" si="13">AA26+BC26</f>
        <v>7</v>
      </c>
      <c r="BE26" s="1577"/>
      <c r="BF26" s="1578" t="e">
        <f>VLOOKUP(C26,[1]Sheet!$F:$Q,9,FALSE)</f>
        <v>#N/A</v>
      </c>
      <c r="BG26" s="1579" t="e">
        <f>VLOOKUP(C26,[1]Sheet!$F:$Q,5,FALSE)</f>
        <v>#N/A</v>
      </c>
      <c r="BH26" s="1579" t="e">
        <f>VLOOKUP(C26,[1]Sheet!$F:$Q,12,FALSE)</f>
        <v>#N/A</v>
      </c>
      <c r="BI26" s="1579" t="e">
        <f t="shared" ref="BI26:BI29" si="14">BG26-BH26</f>
        <v>#N/A</v>
      </c>
    </row>
    <row r="27" s="1481" customFormat="1" ht="24.75" customHeight="1" spans="1:61">
      <c r="A27" s="1558">
        <f t="shared" si="8"/>
        <v>25</v>
      </c>
      <c r="B27" s="1559"/>
      <c r="C27" s="1560" t="s">
        <v>188</v>
      </c>
      <c r="D27" s="1560" t="s">
        <v>163</v>
      </c>
      <c r="E27" s="1560" t="s">
        <v>154</v>
      </c>
      <c r="F27" s="1560" t="s">
        <v>57</v>
      </c>
      <c r="G27" s="1561" t="s">
        <v>148</v>
      </c>
      <c r="H27" s="1562" t="s">
        <v>141</v>
      </c>
      <c r="I27" s="1563" t="s">
        <v>189</v>
      </c>
      <c r="J27" s="1564">
        <v>46208</v>
      </c>
      <c r="K27" s="1564">
        <v>46149</v>
      </c>
      <c r="L27" s="1564">
        <v>46213</v>
      </c>
      <c r="M27" s="1564">
        <v>46221</v>
      </c>
      <c r="N27" s="1507">
        <v>46224</v>
      </c>
      <c r="O27" s="1564"/>
      <c r="P27" s="1564"/>
      <c r="Q27" s="1565">
        <v>14</v>
      </c>
      <c r="R27" s="1771" t="s">
        <v>60</v>
      </c>
      <c r="S27" s="1567">
        <v>7</v>
      </c>
      <c r="T27" s="1507"/>
      <c r="U27" s="1507"/>
      <c r="V27" s="1564"/>
      <c r="W27" s="1564"/>
      <c r="X27" s="1564"/>
      <c r="Y27" s="1564"/>
      <c r="Z27" s="1564"/>
      <c r="AA27" s="1564"/>
      <c r="AB27" s="1564"/>
      <c r="AC27" s="1564"/>
      <c r="AD27" s="1568"/>
      <c r="AE27" s="1568"/>
      <c r="AF27" s="1568"/>
      <c r="AG27" s="1569"/>
      <c r="AH27" s="1570"/>
      <c r="AI27" s="1571">
        <v>11400</v>
      </c>
      <c r="AJ27" s="1571"/>
      <c r="AK27" s="1571">
        <f t="shared" si="9"/>
        <v>0</v>
      </c>
      <c r="AL27" s="1572"/>
      <c r="AM27" s="1569"/>
      <c r="AN27" s="1573"/>
      <c r="AO27" s="1569"/>
      <c r="AP27" s="1573"/>
      <c r="AQ27" s="1573"/>
      <c r="AR27" s="1573"/>
      <c r="AS27" s="1569"/>
      <c r="AT27" s="1574"/>
      <c r="AU27" s="1568"/>
      <c r="AV27" s="1568"/>
      <c r="AW27" s="1575"/>
      <c r="AX27" s="1568"/>
      <c r="AY27" s="1561" t="s">
        <v>187</v>
      </c>
      <c r="BA27" s="1576">
        <f t="shared" si="10"/>
        <v>14</v>
      </c>
      <c r="BB27" s="1577">
        <f t="shared" si="11"/>
        <v>46237</v>
      </c>
      <c r="BC27" s="1576">
        <f t="shared" si="12"/>
        <v>7</v>
      </c>
      <c r="BD27" s="1577">
        <f t="shared" si="13"/>
        <v>7</v>
      </c>
      <c r="BE27" s="1577"/>
      <c r="BF27" s="1578" t="e">
        <f>VLOOKUP(C27,[1]Sheet!$F:$Q,9,FALSE)</f>
        <v>#N/A</v>
      </c>
      <c r="BG27" s="1579" t="e">
        <f>VLOOKUP(C27,[1]Sheet!$F:$Q,5,FALSE)</f>
        <v>#N/A</v>
      </c>
      <c r="BH27" s="1579" t="e">
        <f>VLOOKUP(C27,[1]Sheet!$F:$Q,12,FALSE)</f>
        <v>#N/A</v>
      </c>
      <c r="BI27" s="1579" t="e">
        <f t="shared" si="14"/>
        <v>#N/A</v>
      </c>
    </row>
    <row r="28" s="1481" customFormat="1" ht="24.75" customHeight="1" spans="1:61">
      <c r="A28" s="1558">
        <f t="shared" si="8"/>
        <v>26</v>
      </c>
      <c r="B28" s="1559"/>
      <c r="C28" s="1560" t="s">
        <v>190</v>
      </c>
      <c r="D28" s="1560" t="s">
        <v>163</v>
      </c>
      <c r="E28" s="1560" t="s">
        <v>154</v>
      </c>
      <c r="F28" s="1560" t="s">
        <v>57</v>
      </c>
      <c r="G28" s="1561" t="s">
        <v>58</v>
      </c>
      <c r="H28" s="1562" t="s">
        <v>145</v>
      </c>
      <c r="I28" s="1563" t="s">
        <v>191</v>
      </c>
      <c r="J28" s="1564">
        <v>46208</v>
      </c>
      <c r="K28" s="1564">
        <v>46149</v>
      </c>
      <c r="L28" s="1564">
        <v>46213</v>
      </c>
      <c r="M28" s="1564">
        <v>46221</v>
      </c>
      <c r="N28" s="1507">
        <v>46224</v>
      </c>
      <c r="O28" s="1564"/>
      <c r="P28" s="1564"/>
      <c r="Q28" s="1565">
        <v>14</v>
      </c>
      <c r="R28" s="1771" t="s">
        <v>60</v>
      </c>
      <c r="S28" s="1567">
        <v>7</v>
      </c>
      <c r="T28" s="1507"/>
      <c r="U28" s="1507"/>
      <c r="V28" s="1564"/>
      <c r="W28" s="1564"/>
      <c r="X28" s="1564"/>
      <c r="Y28" s="1564"/>
      <c r="Z28" s="1564"/>
      <c r="AA28" s="1564"/>
      <c r="AB28" s="1564"/>
      <c r="AC28" s="1564"/>
      <c r="AD28" s="1568"/>
      <c r="AE28" s="1568"/>
      <c r="AF28" s="1568"/>
      <c r="AG28" s="1569"/>
      <c r="AH28" s="1570"/>
      <c r="AI28" s="1571">
        <v>11400</v>
      </c>
      <c r="AJ28" s="1571"/>
      <c r="AK28" s="1571">
        <f t="shared" si="9"/>
        <v>0</v>
      </c>
      <c r="AL28" s="1572"/>
      <c r="AM28" s="1569"/>
      <c r="AN28" s="1573"/>
      <c r="AO28" s="1569"/>
      <c r="AP28" s="1573"/>
      <c r="AQ28" s="1573"/>
      <c r="AR28" s="1573"/>
      <c r="AS28" s="1569"/>
      <c r="AT28" s="1574"/>
      <c r="AU28" s="1568"/>
      <c r="AV28" s="1568"/>
      <c r="AW28" s="1575"/>
      <c r="AX28" s="1568"/>
      <c r="AY28" s="1561" t="s">
        <v>187</v>
      </c>
      <c r="BA28" s="1576">
        <f t="shared" si="10"/>
        <v>14</v>
      </c>
      <c r="BB28" s="1577">
        <f t="shared" si="11"/>
        <v>46237</v>
      </c>
      <c r="BC28" s="1576">
        <f t="shared" si="12"/>
        <v>7</v>
      </c>
      <c r="BD28" s="1577">
        <f t="shared" si="13"/>
        <v>7</v>
      </c>
      <c r="BE28" s="1577"/>
      <c r="BF28" s="1578" t="e">
        <f>VLOOKUP(C28,[1]Sheet!$F:$Q,9,FALSE)</f>
        <v>#N/A</v>
      </c>
      <c r="BG28" s="1579" t="e">
        <f>VLOOKUP(C28,[1]Sheet!$F:$Q,5,FALSE)</f>
        <v>#N/A</v>
      </c>
      <c r="BH28" s="1579" t="e">
        <f>VLOOKUP(C28,[1]Sheet!$F:$Q,12,FALSE)</f>
        <v>#N/A</v>
      </c>
      <c r="BI28" s="1579" t="e">
        <f t="shared" si="14"/>
        <v>#N/A</v>
      </c>
    </row>
    <row r="29" s="1482" customFormat="1" ht="24.75" customHeight="1" spans="1:61">
      <c r="A29" s="1580">
        <f t="shared" si="8"/>
        <v>27</v>
      </c>
      <c r="B29" s="1581"/>
      <c r="C29" s="1582" t="s">
        <v>192</v>
      </c>
      <c r="D29" s="1582" t="s">
        <v>163</v>
      </c>
      <c r="E29" s="1582" t="s">
        <v>118</v>
      </c>
      <c r="F29" s="1582" t="s">
        <v>57</v>
      </c>
      <c r="G29" s="1583" t="s">
        <v>148</v>
      </c>
      <c r="H29" s="1584" t="s">
        <v>141</v>
      </c>
      <c r="I29" s="1585" t="s">
        <v>193</v>
      </c>
      <c r="J29" s="1586">
        <v>46208</v>
      </c>
      <c r="K29" s="1586">
        <v>46149</v>
      </c>
      <c r="L29" s="1586">
        <v>46213</v>
      </c>
      <c r="M29" s="1586">
        <v>46221</v>
      </c>
      <c r="N29" s="1507">
        <v>46225</v>
      </c>
      <c r="O29" s="1586"/>
      <c r="P29" s="1586"/>
      <c r="Q29" s="1587">
        <v>14</v>
      </c>
      <c r="R29" s="1772" t="s">
        <v>60</v>
      </c>
      <c r="S29" s="1589">
        <v>7</v>
      </c>
      <c r="T29" s="1507">
        <v>46226</v>
      </c>
      <c r="U29" s="1507"/>
      <c r="V29" s="1586"/>
      <c r="W29" s="1586"/>
      <c r="X29" s="1586"/>
      <c r="Y29" s="1586"/>
      <c r="Z29" s="1586"/>
      <c r="AA29" s="1586"/>
      <c r="AB29" s="1586"/>
      <c r="AC29" s="1586"/>
      <c r="AD29" s="1590"/>
      <c r="AE29" s="1590"/>
      <c r="AF29" s="1590"/>
      <c r="AG29" s="1591"/>
      <c r="AH29" s="1592"/>
      <c r="AI29" s="1593">
        <v>11700</v>
      </c>
      <c r="AJ29" s="1593"/>
      <c r="AK29" s="1593">
        <f t="shared" si="9"/>
        <v>0</v>
      </c>
      <c r="AL29" s="1594"/>
      <c r="AM29" s="1591"/>
      <c r="AN29" s="1595"/>
      <c r="AO29" s="1591"/>
      <c r="AP29" s="1595"/>
      <c r="AQ29" s="1595"/>
      <c r="AR29" s="1595"/>
      <c r="AS29" s="1591"/>
      <c r="AT29" s="1596"/>
      <c r="AU29" s="1590"/>
      <c r="AV29" s="1590"/>
      <c r="AW29" s="1597"/>
      <c r="AX29" s="1590"/>
      <c r="AY29" s="1583" t="s">
        <v>194</v>
      </c>
      <c r="BA29" s="1598">
        <f t="shared" si="10"/>
        <v>14</v>
      </c>
      <c r="BB29" s="1599">
        <f t="shared" si="11"/>
        <v>46238</v>
      </c>
      <c r="BC29" s="1598">
        <f t="shared" si="12"/>
        <v>7</v>
      </c>
      <c r="BD29" s="1599">
        <f t="shared" si="13"/>
        <v>7</v>
      </c>
      <c r="BE29" s="1599"/>
      <c r="BF29" s="1600" t="e">
        <f>VLOOKUP(C29,[1]Sheet!$F:$Q,9,FALSE)</f>
        <v>#N/A</v>
      </c>
      <c r="BG29" s="1601" t="e">
        <f>VLOOKUP(C29,[1]Sheet!$F:$Q,5,FALSE)</f>
        <v>#N/A</v>
      </c>
      <c r="BH29" s="1601" t="e">
        <f>VLOOKUP(C29,[1]Sheet!$F:$Q,12,FALSE)</f>
        <v>#N/A</v>
      </c>
      <c r="BI29" s="1601" t="e">
        <f t="shared" si="14"/>
        <v>#N/A</v>
      </c>
    </row>
    <row r="30" s="1482" customFormat="1" ht="24.75" customHeight="1" spans="1:61">
      <c r="A30" s="1580">
        <f t="shared" si="8"/>
        <v>28</v>
      </c>
      <c r="B30" s="1581"/>
      <c r="C30" s="1582" t="s">
        <v>195</v>
      </c>
      <c r="D30" s="1582" t="s">
        <v>163</v>
      </c>
      <c r="E30" s="1582" t="s">
        <v>118</v>
      </c>
      <c r="F30" s="1582" t="s">
        <v>57</v>
      </c>
      <c r="G30" s="1583" t="s">
        <v>65</v>
      </c>
      <c r="H30" s="1584" t="s">
        <v>141</v>
      </c>
      <c r="I30" s="1585" t="s">
        <v>142</v>
      </c>
      <c r="J30" s="1586">
        <v>46208</v>
      </c>
      <c r="K30" s="1586">
        <v>46149</v>
      </c>
      <c r="L30" s="1586">
        <v>46213</v>
      </c>
      <c r="M30" s="1586">
        <v>46221</v>
      </c>
      <c r="N30" s="1507">
        <v>46225</v>
      </c>
      <c r="O30" s="1586"/>
      <c r="P30" s="1586"/>
      <c r="Q30" s="1587">
        <v>14</v>
      </c>
      <c r="R30" s="1772" t="s">
        <v>60</v>
      </c>
      <c r="S30" s="1589">
        <v>7</v>
      </c>
      <c r="T30" s="1507">
        <v>46226</v>
      </c>
      <c r="U30" s="1507"/>
      <c r="V30" s="1586"/>
      <c r="W30" s="1586"/>
      <c r="X30" s="1586"/>
      <c r="Y30" s="1586"/>
      <c r="Z30" s="1586"/>
      <c r="AA30" s="1586"/>
      <c r="AB30" s="1586"/>
      <c r="AC30" s="1586"/>
      <c r="AD30" s="1590"/>
      <c r="AE30" s="1590"/>
      <c r="AF30" s="1590"/>
      <c r="AG30" s="1591"/>
      <c r="AH30" s="1592"/>
      <c r="AI30" s="1593">
        <v>11700</v>
      </c>
      <c r="AJ30" s="1593"/>
      <c r="AK30" s="1593">
        <f t="shared" ref="AK30:AK34" si="15">AJ30*1.4%</f>
        <v>0</v>
      </c>
      <c r="AL30" s="1594"/>
      <c r="AM30" s="1591"/>
      <c r="AN30" s="1595"/>
      <c r="AO30" s="1591"/>
      <c r="AP30" s="1595"/>
      <c r="AQ30" s="1595"/>
      <c r="AR30" s="1595"/>
      <c r="AS30" s="1591"/>
      <c r="AT30" s="1596"/>
      <c r="AU30" s="1590"/>
      <c r="AV30" s="1590"/>
      <c r="AW30" s="1597"/>
      <c r="AX30" s="1590"/>
      <c r="AY30" s="1583" t="s">
        <v>194</v>
      </c>
      <c r="BA30" s="1598">
        <f t="shared" ref="BA30:BA34" si="16">Q30</f>
        <v>14</v>
      </c>
      <c r="BB30" s="1599">
        <f t="shared" ref="BB30:BB34" si="17">N30+BA30-1</f>
        <v>46238</v>
      </c>
      <c r="BC30" s="1598">
        <f t="shared" ref="BC30:BC34" si="18">S30</f>
        <v>7</v>
      </c>
      <c r="BD30" s="1599">
        <f t="shared" ref="BD30:BD34" si="19">AA30+BC30</f>
        <v>7</v>
      </c>
      <c r="BE30" s="1599"/>
      <c r="BF30" s="1600" t="e">
        <f>VLOOKUP(C30,[1]Sheet!$F:$Q,9,FALSE)</f>
        <v>#N/A</v>
      </c>
      <c r="BG30" s="1601" t="e">
        <f>VLOOKUP(C30,[1]Sheet!$F:$Q,5,FALSE)</f>
        <v>#N/A</v>
      </c>
      <c r="BH30" s="1601" t="e">
        <f>VLOOKUP(C30,[1]Sheet!$F:$Q,12,FALSE)</f>
        <v>#N/A</v>
      </c>
      <c r="BI30" s="1601" t="e">
        <f t="shared" ref="BI30:BI34" si="20">BG30-BH30</f>
        <v>#N/A</v>
      </c>
    </row>
    <row r="31" s="1483" customFormat="1" ht="31" spans="1:61">
      <c r="A31" s="1602">
        <f t="shared" si="8"/>
        <v>29</v>
      </c>
      <c r="B31" s="1603"/>
      <c r="C31" s="1604" t="s">
        <v>196</v>
      </c>
      <c r="D31" s="1604" t="s">
        <v>163</v>
      </c>
      <c r="E31" s="1604" t="s">
        <v>154</v>
      </c>
      <c r="F31" s="1604" t="s">
        <v>57</v>
      </c>
      <c r="G31" s="1605" t="s">
        <v>65</v>
      </c>
      <c r="H31" s="1606" t="s">
        <v>197</v>
      </c>
      <c r="I31" s="1607" t="s">
        <v>198</v>
      </c>
      <c r="J31" s="1608">
        <v>46208</v>
      </c>
      <c r="K31" s="1608">
        <v>46211</v>
      </c>
      <c r="L31" s="1608">
        <v>46213</v>
      </c>
      <c r="M31" s="1608">
        <v>46221</v>
      </c>
      <c r="N31" s="1507">
        <v>46225</v>
      </c>
      <c r="O31" s="1608"/>
      <c r="P31" s="1608"/>
      <c r="Q31" s="1609">
        <v>14</v>
      </c>
      <c r="R31" s="1773" t="s">
        <v>60</v>
      </c>
      <c r="S31" s="1611">
        <v>7</v>
      </c>
      <c r="T31" s="1507"/>
      <c r="U31" s="1507"/>
      <c r="V31" s="1608"/>
      <c r="W31" s="1608"/>
      <c r="X31" s="1608"/>
      <c r="Y31" s="1608"/>
      <c r="Z31" s="1608"/>
      <c r="AA31" s="1608"/>
      <c r="AB31" s="1608"/>
      <c r="AC31" s="1608"/>
      <c r="AD31" s="1612"/>
      <c r="AE31" s="1612"/>
      <c r="AF31" s="1612"/>
      <c r="AG31" s="1613"/>
      <c r="AH31" s="1614"/>
      <c r="AI31" s="1615">
        <v>10950</v>
      </c>
      <c r="AJ31" s="1615"/>
      <c r="AK31" s="1615">
        <f t="shared" si="15"/>
        <v>0</v>
      </c>
      <c r="AL31" s="1616"/>
      <c r="AM31" s="1613"/>
      <c r="AN31" s="1617"/>
      <c r="AO31" s="1613"/>
      <c r="AP31" s="1617"/>
      <c r="AQ31" s="1617"/>
      <c r="AR31" s="1617"/>
      <c r="AS31" s="1613"/>
      <c r="AT31" s="1618"/>
      <c r="AU31" s="1612"/>
      <c r="AV31" s="1612"/>
      <c r="AW31" s="1619"/>
      <c r="AX31" s="1612"/>
      <c r="AY31" s="1605" t="s">
        <v>199</v>
      </c>
      <c r="BA31" s="1620">
        <f t="shared" si="16"/>
        <v>14</v>
      </c>
      <c r="BB31" s="1621">
        <f t="shared" si="17"/>
        <v>46238</v>
      </c>
      <c r="BC31" s="1620">
        <f t="shared" si="18"/>
        <v>7</v>
      </c>
      <c r="BD31" s="1621">
        <f t="shared" si="19"/>
        <v>7</v>
      </c>
      <c r="BE31" s="1621"/>
      <c r="BF31" s="1622" t="e">
        <f>VLOOKUP(C31,[1]Sheet!$F:$Q,9,FALSE)</f>
        <v>#N/A</v>
      </c>
      <c r="BG31" s="1623" t="e">
        <f>VLOOKUP(C31,[1]Sheet!$F:$Q,5,FALSE)</f>
        <v>#N/A</v>
      </c>
      <c r="BH31" s="1623" t="e">
        <f>VLOOKUP(C31,[1]Sheet!$F:$Q,12,FALSE)</f>
        <v>#N/A</v>
      </c>
      <c r="BI31" s="1623" t="e">
        <f t="shared" si="20"/>
        <v>#N/A</v>
      </c>
    </row>
    <row r="32" s="1483" customFormat="1" ht="46" spans="1:61">
      <c r="A32" s="1602">
        <f t="shared" si="8"/>
        <v>30</v>
      </c>
      <c r="B32" s="1603"/>
      <c r="C32" s="1604" t="s">
        <v>200</v>
      </c>
      <c r="D32" s="1604" t="s">
        <v>163</v>
      </c>
      <c r="E32" s="1604" t="s">
        <v>154</v>
      </c>
      <c r="F32" s="1604" t="s">
        <v>57</v>
      </c>
      <c r="G32" s="1605" t="s">
        <v>65</v>
      </c>
      <c r="H32" s="1606" t="s">
        <v>201</v>
      </c>
      <c r="I32" s="1607" t="s">
        <v>202</v>
      </c>
      <c r="J32" s="1608">
        <v>46208</v>
      </c>
      <c r="K32" s="1608">
        <v>46211</v>
      </c>
      <c r="L32" s="1608">
        <v>46213</v>
      </c>
      <c r="M32" s="1608">
        <v>46221</v>
      </c>
      <c r="N32" s="1507">
        <v>46225</v>
      </c>
      <c r="O32" s="1608"/>
      <c r="P32" s="1608"/>
      <c r="Q32" s="1609">
        <v>14</v>
      </c>
      <c r="R32" s="1773" t="s">
        <v>60</v>
      </c>
      <c r="S32" s="1611">
        <v>7</v>
      </c>
      <c r="T32" s="1507"/>
      <c r="U32" s="1507"/>
      <c r="V32" s="1608"/>
      <c r="W32" s="1608"/>
      <c r="X32" s="1608"/>
      <c r="Y32" s="1608"/>
      <c r="Z32" s="1608"/>
      <c r="AA32" s="1608"/>
      <c r="AB32" s="1608"/>
      <c r="AC32" s="1608"/>
      <c r="AD32" s="1612"/>
      <c r="AE32" s="1612"/>
      <c r="AF32" s="1612"/>
      <c r="AG32" s="1613"/>
      <c r="AH32" s="1614"/>
      <c r="AI32" s="1615">
        <v>10950</v>
      </c>
      <c r="AJ32" s="1615"/>
      <c r="AK32" s="1615">
        <f t="shared" si="15"/>
        <v>0</v>
      </c>
      <c r="AL32" s="1616"/>
      <c r="AM32" s="1613"/>
      <c r="AN32" s="1617"/>
      <c r="AO32" s="1613"/>
      <c r="AP32" s="1617"/>
      <c r="AQ32" s="1617"/>
      <c r="AR32" s="1617"/>
      <c r="AS32" s="1613"/>
      <c r="AT32" s="1618"/>
      <c r="AU32" s="1612"/>
      <c r="AV32" s="1612"/>
      <c r="AW32" s="1619"/>
      <c r="AX32" s="1612"/>
      <c r="AY32" s="1605" t="s">
        <v>199</v>
      </c>
      <c r="BA32" s="1620">
        <f t="shared" si="16"/>
        <v>14</v>
      </c>
      <c r="BB32" s="1621">
        <f t="shared" si="17"/>
        <v>46238</v>
      </c>
      <c r="BC32" s="1620">
        <f t="shared" si="18"/>
        <v>7</v>
      </c>
      <c r="BD32" s="1621">
        <f t="shared" si="19"/>
        <v>7</v>
      </c>
      <c r="BE32" s="1621"/>
      <c r="BF32" s="1622" t="e">
        <f>VLOOKUP(C32,[1]Sheet!$F:$Q,9,FALSE)</f>
        <v>#N/A</v>
      </c>
      <c r="BG32" s="1623" t="e">
        <f>VLOOKUP(C32,[1]Sheet!$F:$Q,5,FALSE)</f>
        <v>#N/A</v>
      </c>
      <c r="BH32" s="1623" t="e">
        <f>VLOOKUP(C32,[1]Sheet!$F:$Q,12,FALSE)</f>
        <v>#N/A</v>
      </c>
      <c r="BI32" s="1623" t="e">
        <f t="shared" si="20"/>
        <v>#N/A</v>
      </c>
    </row>
    <row r="33" s="1483" customFormat="1" ht="24.75" customHeight="1" spans="1:61">
      <c r="A33" s="1602">
        <f t="shared" si="8"/>
        <v>31</v>
      </c>
      <c r="B33" s="1603"/>
      <c r="C33" s="1604" t="s">
        <v>203</v>
      </c>
      <c r="D33" s="1604" t="s">
        <v>163</v>
      </c>
      <c r="E33" s="1604" t="s">
        <v>154</v>
      </c>
      <c r="F33" s="1604" t="s">
        <v>57</v>
      </c>
      <c r="G33" s="1605" t="s">
        <v>65</v>
      </c>
      <c r="H33" s="1606" t="s">
        <v>197</v>
      </c>
      <c r="I33" s="1607" t="s">
        <v>204</v>
      </c>
      <c r="J33" s="1608">
        <v>46208</v>
      </c>
      <c r="K33" s="1608">
        <v>46211</v>
      </c>
      <c r="L33" s="1608">
        <v>46213</v>
      </c>
      <c r="M33" s="1608">
        <v>46221</v>
      </c>
      <c r="N33" s="1507">
        <v>46225</v>
      </c>
      <c r="O33" s="1608"/>
      <c r="P33" s="1608"/>
      <c r="Q33" s="1609">
        <v>14</v>
      </c>
      <c r="R33" s="1773" t="s">
        <v>60</v>
      </c>
      <c r="S33" s="1611">
        <v>7</v>
      </c>
      <c r="T33" s="1507"/>
      <c r="U33" s="1507"/>
      <c r="V33" s="1608"/>
      <c r="W33" s="1608"/>
      <c r="X33" s="1608"/>
      <c r="Y33" s="1608"/>
      <c r="Z33" s="1608"/>
      <c r="AA33" s="1608"/>
      <c r="AB33" s="1608"/>
      <c r="AC33" s="1608"/>
      <c r="AD33" s="1612"/>
      <c r="AE33" s="1612"/>
      <c r="AF33" s="1612"/>
      <c r="AG33" s="1613"/>
      <c r="AH33" s="1614"/>
      <c r="AI33" s="1615">
        <v>10950</v>
      </c>
      <c r="AJ33" s="1615"/>
      <c r="AK33" s="1615">
        <f t="shared" si="15"/>
        <v>0</v>
      </c>
      <c r="AL33" s="1616"/>
      <c r="AM33" s="1613"/>
      <c r="AN33" s="1617"/>
      <c r="AO33" s="1613"/>
      <c r="AP33" s="1617"/>
      <c r="AQ33" s="1617"/>
      <c r="AR33" s="1617"/>
      <c r="AS33" s="1613"/>
      <c r="AT33" s="1618"/>
      <c r="AU33" s="1612"/>
      <c r="AV33" s="1612"/>
      <c r="AW33" s="1619"/>
      <c r="AX33" s="1612"/>
      <c r="AY33" s="1605" t="s">
        <v>199</v>
      </c>
      <c r="BA33" s="1620">
        <f t="shared" si="16"/>
        <v>14</v>
      </c>
      <c r="BB33" s="1621">
        <f t="shared" si="17"/>
        <v>46238</v>
      </c>
      <c r="BC33" s="1620">
        <f t="shared" si="18"/>
        <v>7</v>
      </c>
      <c r="BD33" s="1621">
        <f t="shared" si="19"/>
        <v>7</v>
      </c>
      <c r="BE33" s="1621"/>
      <c r="BF33" s="1622" t="e">
        <f>VLOOKUP(C33,[1]Sheet!$F:$Q,9,FALSE)</f>
        <v>#N/A</v>
      </c>
      <c r="BG33" s="1623" t="e">
        <f>VLOOKUP(C33,[1]Sheet!$F:$Q,5,FALSE)</f>
        <v>#N/A</v>
      </c>
      <c r="BH33" s="1623" t="e">
        <f>VLOOKUP(C33,[1]Sheet!$F:$Q,12,FALSE)</f>
        <v>#N/A</v>
      </c>
      <c r="BI33" s="1623" t="e">
        <f t="shared" si="20"/>
        <v>#N/A</v>
      </c>
    </row>
    <row r="34" s="1483" customFormat="1" ht="24.75" customHeight="1" spans="1:61">
      <c r="A34" s="1602">
        <f t="shared" si="8"/>
        <v>32</v>
      </c>
      <c r="B34" s="1603"/>
      <c r="C34" s="1604" t="s">
        <v>205</v>
      </c>
      <c r="D34" s="1604" t="s">
        <v>163</v>
      </c>
      <c r="E34" s="1604" t="s">
        <v>154</v>
      </c>
      <c r="F34" s="1604" t="s">
        <v>57</v>
      </c>
      <c r="G34" s="1605" t="s">
        <v>148</v>
      </c>
      <c r="H34" s="1606" t="s">
        <v>197</v>
      </c>
      <c r="I34" s="1607" t="s">
        <v>206</v>
      </c>
      <c r="J34" s="1608">
        <v>46208</v>
      </c>
      <c r="K34" s="1608">
        <v>46211</v>
      </c>
      <c r="L34" s="1608">
        <v>46213</v>
      </c>
      <c r="M34" s="1608">
        <v>46221</v>
      </c>
      <c r="N34" s="1507">
        <v>46225</v>
      </c>
      <c r="O34" s="1608"/>
      <c r="P34" s="1608"/>
      <c r="Q34" s="1609">
        <v>14</v>
      </c>
      <c r="R34" s="1773" t="s">
        <v>60</v>
      </c>
      <c r="S34" s="1611">
        <v>7</v>
      </c>
      <c r="T34" s="1507"/>
      <c r="U34" s="1507"/>
      <c r="V34" s="1608"/>
      <c r="W34" s="1608"/>
      <c r="X34" s="1608"/>
      <c r="Y34" s="1608"/>
      <c r="Z34" s="1608"/>
      <c r="AA34" s="1608"/>
      <c r="AB34" s="1608"/>
      <c r="AC34" s="1608"/>
      <c r="AD34" s="1612"/>
      <c r="AE34" s="1612"/>
      <c r="AF34" s="1612"/>
      <c r="AG34" s="1613"/>
      <c r="AH34" s="1614"/>
      <c r="AI34" s="1615">
        <v>10950</v>
      </c>
      <c r="AJ34" s="1615"/>
      <c r="AK34" s="1615">
        <f t="shared" si="15"/>
        <v>0</v>
      </c>
      <c r="AL34" s="1616"/>
      <c r="AM34" s="1613"/>
      <c r="AN34" s="1617"/>
      <c r="AO34" s="1613"/>
      <c r="AP34" s="1617"/>
      <c r="AQ34" s="1617"/>
      <c r="AR34" s="1617"/>
      <c r="AS34" s="1613"/>
      <c r="AT34" s="1618"/>
      <c r="AU34" s="1612"/>
      <c r="AV34" s="1612"/>
      <c r="AW34" s="1619"/>
      <c r="AX34" s="1612"/>
      <c r="AY34" s="1605" t="s">
        <v>199</v>
      </c>
      <c r="BA34" s="1620">
        <f t="shared" si="16"/>
        <v>14</v>
      </c>
      <c r="BB34" s="1621">
        <f t="shared" si="17"/>
        <v>46238</v>
      </c>
      <c r="BC34" s="1620">
        <f t="shared" si="18"/>
        <v>7</v>
      </c>
      <c r="BD34" s="1621">
        <f t="shared" si="19"/>
        <v>7</v>
      </c>
      <c r="BE34" s="1621"/>
      <c r="BF34" s="1622" t="e">
        <f>VLOOKUP(C34,[1]Sheet!$F:$Q,9,FALSE)</f>
        <v>#N/A</v>
      </c>
      <c r="BG34" s="1623" t="e">
        <f>VLOOKUP(C34,[1]Sheet!$F:$Q,5,FALSE)</f>
        <v>#N/A</v>
      </c>
      <c r="BH34" s="1623" t="e">
        <f>VLOOKUP(C34,[1]Sheet!$F:$Q,12,FALSE)</f>
        <v>#N/A</v>
      </c>
      <c r="BI34" s="1623" t="e">
        <f t="shared" si="20"/>
        <v>#N/A</v>
      </c>
    </row>
    <row r="35" s="1484" customFormat="1" ht="24.75" customHeight="1" spans="1:61">
      <c r="A35" s="1624">
        <f t="shared" si="8"/>
        <v>33</v>
      </c>
      <c r="B35" s="1625"/>
      <c r="C35" s="1626" t="s">
        <v>207</v>
      </c>
      <c r="D35" s="1626" t="s">
        <v>163</v>
      </c>
      <c r="E35" s="1626" t="s">
        <v>118</v>
      </c>
      <c r="F35" s="1626" t="s">
        <v>57</v>
      </c>
      <c r="G35" s="1627" t="s">
        <v>65</v>
      </c>
      <c r="H35" s="1628" t="s">
        <v>155</v>
      </c>
      <c r="I35" s="1629" t="s">
        <v>208</v>
      </c>
      <c r="J35" s="1630">
        <v>46208</v>
      </c>
      <c r="K35" s="1630">
        <v>46211</v>
      </c>
      <c r="L35" s="1630">
        <v>46213</v>
      </c>
      <c r="M35" s="1630">
        <v>46221</v>
      </c>
      <c r="N35" s="1507">
        <v>46225</v>
      </c>
      <c r="O35" s="1630"/>
      <c r="P35" s="1630"/>
      <c r="Q35" s="1631">
        <v>14</v>
      </c>
      <c r="R35" s="1774" t="s">
        <v>60</v>
      </c>
      <c r="S35" s="1633">
        <v>7</v>
      </c>
      <c r="T35" s="1507">
        <v>46226</v>
      </c>
      <c r="U35" s="1507"/>
      <c r="V35" s="1630"/>
      <c r="W35" s="1630"/>
      <c r="X35" s="1630"/>
      <c r="Y35" s="1630"/>
      <c r="Z35" s="1630"/>
      <c r="AA35" s="1630"/>
      <c r="AB35" s="1630"/>
      <c r="AC35" s="1630"/>
      <c r="AD35" s="1634"/>
      <c r="AE35" s="1634"/>
      <c r="AF35" s="1634"/>
      <c r="AG35" s="1635"/>
      <c r="AH35" s="1636"/>
      <c r="AI35" s="1637">
        <v>11000</v>
      </c>
      <c r="AJ35" s="1637"/>
      <c r="AK35" s="1637">
        <f t="shared" ref="AK35:AK65" si="21">AJ35*1.4%</f>
        <v>0</v>
      </c>
      <c r="AL35" s="1638"/>
      <c r="AM35" s="1635"/>
      <c r="AN35" s="1639"/>
      <c r="AO35" s="1635"/>
      <c r="AP35" s="1639"/>
      <c r="AQ35" s="1639"/>
      <c r="AR35" s="1639"/>
      <c r="AS35" s="1635"/>
      <c r="AT35" s="1640"/>
      <c r="AU35" s="1634"/>
      <c r="AV35" s="1634"/>
      <c r="AW35" s="1641"/>
      <c r="AX35" s="1634"/>
      <c r="AY35" s="1627" t="s">
        <v>209</v>
      </c>
      <c r="BA35" s="1642">
        <f t="shared" ref="BA35:BA65" si="22">Q35</f>
        <v>14</v>
      </c>
      <c r="BB35" s="1643">
        <f t="shared" ref="BB35:BB65" si="23">N35+BA35-1</f>
        <v>46238</v>
      </c>
      <c r="BC35" s="1642">
        <f t="shared" ref="BC35:BC65" si="24">S35</f>
        <v>7</v>
      </c>
      <c r="BD35" s="1643">
        <f t="shared" ref="BD35:BD65" si="25">AA35+BC35</f>
        <v>7</v>
      </c>
      <c r="BE35" s="1643"/>
      <c r="BF35" s="1644" t="e">
        <f>VLOOKUP(C35,[1]Sheet!$F:$Q,9,FALSE)</f>
        <v>#N/A</v>
      </c>
      <c r="BG35" s="1645" t="e">
        <f>VLOOKUP(C35,[1]Sheet!$F:$Q,5,FALSE)</f>
        <v>#N/A</v>
      </c>
      <c r="BH35" s="1645" t="e">
        <f>VLOOKUP(C35,[1]Sheet!$F:$Q,12,FALSE)</f>
        <v>#N/A</v>
      </c>
      <c r="BI35" s="1645" t="e">
        <f t="shared" ref="BI35:BI65" si="26">BG35-BH35</f>
        <v>#N/A</v>
      </c>
    </row>
    <row r="36" s="1484" customFormat="1" ht="24.75" customHeight="1" spans="1:61">
      <c r="A36" s="1624">
        <f t="shared" si="8"/>
        <v>34</v>
      </c>
      <c r="B36" s="1625"/>
      <c r="C36" s="1626" t="s">
        <v>210</v>
      </c>
      <c r="D36" s="1626" t="s">
        <v>163</v>
      </c>
      <c r="E36" s="1626" t="s">
        <v>118</v>
      </c>
      <c r="F36" s="1626" t="s">
        <v>57</v>
      </c>
      <c r="G36" s="1627" t="s">
        <v>65</v>
      </c>
      <c r="H36" s="1628" t="s">
        <v>155</v>
      </c>
      <c r="I36" s="1629" t="s">
        <v>211</v>
      </c>
      <c r="J36" s="1630">
        <v>46208</v>
      </c>
      <c r="K36" s="1630">
        <v>46211</v>
      </c>
      <c r="L36" s="1630">
        <v>46213</v>
      </c>
      <c r="M36" s="1630">
        <v>46221</v>
      </c>
      <c r="N36" s="1507">
        <v>46225</v>
      </c>
      <c r="O36" s="1630"/>
      <c r="P36" s="1630"/>
      <c r="Q36" s="1631">
        <v>14</v>
      </c>
      <c r="R36" s="1774" t="s">
        <v>60</v>
      </c>
      <c r="S36" s="1633">
        <v>7</v>
      </c>
      <c r="T36" s="1507">
        <v>46226</v>
      </c>
      <c r="U36" s="1507"/>
      <c r="V36" s="1630"/>
      <c r="W36" s="1630"/>
      <c r="X36" s="1630"/>
      <c r="Y36" s="1630"/>
      <c r="Z36" s="1630"/>
      <c r="AA36" s="1630"/>
      <c r="AB36" s="1630"/>
      <c r="AC36" s="1630"/>
      <c r="AD36" s="1634"/>
      <c r="AE36" s="1634"/>
      <c r="AF36" s="1634"/>
      <c r="AG36" s="1635"/>
      <c r="AH36" s="1636"/>
      <c r="AI36" s="1637">
        <v>11000</v>
      </c>
      <c r="AJ36" s="1637"/>
      <c r="AK36" s="1637">
        <f t="shared" ref="AK36:AK56" si="27">AJ36*1.4%</f>
        <v>0</v>
      </c>
      <c r="AL36" s="1638"/>
      <c r="AM36" s="1635"/>
      <c r="AN36" s="1639"/>
      <c r="AO36" s="1635"/>
      <c r="AP36" s="1639"/>
      <c r="AQ36" s="1639"/>
      <c r="AR36" s="1639"/>
      <c r="AS36" s="1635"/>
      <c r="AT36" s="1640"/>
      <c r="AU36" s="1634"/>
      <c r="AV36" s="1634"/>
      <c r="AW36" s="1641"/>
      <c r="AX36" s="1634"/>
      <c r="AY36" s="1627" t="s">
        <v>209</v>
      </c>
      <c r="BA36" s="1642">
        <f t="shared" ref="BA36:BA56" si="28">Q36</f>
        <v>14</v>
      </c>
      <c r="BB36" s="1643">
        <f t="shared" ref="BB36:BB56" si="29">N36+BA36-1</f>
        <v>46238</v>
      </c>
      <c r="BC36" s="1642">
        <f t="shared" ref="BC36:BC56" si="30">S36</f>
        <v>7</v>
      </c>
      <c r="BD36" s="1643">
        <f t="shared" ref="BD36:BD56" si="31">AA36+BC36</f>
        <v>7</v>
      </c>
      <c r="BE36" s="1643"/>
      <c r="BF36" s="1644" t="e">
        <f>VLOOKUP(C36,[1]Sheet!$F:$Q,9,FALSE)</f>
        <v>#N/A</v>
      </c>
      <c r="BG36" s="1645" t="e">
        <f>VLOOKUP(C36,[1]Sheet!$F:$Q,5,FALSE)</f>
        <v>#N/A</v>
      </c>
      <c r="BH36" s="1645" t="e">
        <f>VLOOKUP(C36,[1]Sheet!$F:$Q,12,FALSE)</f>
        <v>#N/A</v>
      </c>
      <c r="BI36" s="1645" t="e">
        <f t="shared" ref="BI36:BI56" si="32">BG36-BH36</f>
        <v>#N/A</v>
      </c>
    </row>
    <row r="37" s="1484" customFormat="1" ht="24.75" customHeight="1" spans="1:61">
      <c r="A37" s="1624">
        <f t="shared" si="8"/>
        <v>35</v>
      </c>
      <c r="B37" s="1625"/>
      <c r="C37" s="1626" t="s">
        <v>212</v>
      </c>
      <c r="D37" s="1626" t="s">
        <v>163</v>
      </c>
      <c r="E37" s="1626" t="s">
        <v>118</v>
      </c>
      <c r="F37" s="1626" t="s">
        <v>57</v>
      </c>
      <c r="G37" s="1627" t="s">
        <v>65</v>
      </c>
      <c r="H37" s="1628" t="s">
        <v>155</v>
      </c>
      <c r="I37" s="1629" t="s">
        <v>213</v>
      </c>
      <c r="J37" s="1630">
        <v>46208</v>
      </c>
      <c r="K37" s="1630">
        <v>46211</v>
      </c>
      <c r="L37" s="1630">
        <v>46213</v>
      </c>
      <c r="M37" s="1630">
        <v>46221</v>
      </c>
      <c r="N37" s="1507">
        <v>46225</v>
      </c>
      <c r="O37" s="1630"/>
      <c r="P37" s="1630"/>
      <c r="Q37" s="1631">
        <v>14</v>
      </c>
      <c r="R37" s="1774" t="s">
        <v>60</v>
      </c>
      <c r="S37" s="1633">
        <v>7</v>
      </c>
      <c r="T37" s="1507">
        <v>46226</v>
      </c>
      <c r="U37" s="1507"/>
      <c r="V37" s="1630"/>
      <c r="W37" s="1630"/>
      <c r="X37" s="1630"/>
      <c r="Y37" s="1630"/>
      <c r="Z37" s="1630"/>
      <c r="AA37" s="1630"/>
      <c r="AB37" s="1630"/>
      <c r="AC37" s="1630"/>
      <c r="AD37" s="1634"/>
      <c r="AE37" s="1634"/>
      <c r="AF37" s="1634"/>
      <c r="AG37" s="1635"/>
      <c r="AH37" s="1636"/>
      <c r="AI37" s="1637">
        <v>11000</v>
      </c>
      <c r="AJ37" s="1637"/>
      <c r="AK37" s="1637">
        <f t="shared" si="27"/>
        <v>0</v>
      </c>
      <c r="AL37" s="1638"/>
      <c r="AM37" s="1635"/>
      <c r="AN37" s="1639"/>
      <c r="AO37" s="1635"/>
      <c r="AP37" s="1639"/>
      <c r="AQ37" s="1639"/>
      <c r="AR37" s="1639"/>
      <c r="AS37" s="1635"/>
      <c r="AT37" s="1640"/>
      <c r="AU37" s="1634"/>
      <c r="AV37" s="1634"/>
      <c r="AW37" s="1641"/>
      <c r="AX37" s="1634"/>
      <c r="AY37" s="1627" t="s">
        <v>209</v>
      </c>
      <c r="BA37" s="1642">
        <f t="shared" si="28"/>
        <v>14</v>
      </c>
      <c r="BB37" s="1643">
        <f t="shared" si="29"/>
        <v>46238</v>
      </c>
      <c r="BC37" s="1642">
        <f t="shared" si="30"/>
        <v>7</v>
      </c>
      <c r="BD37" s="1643">
        <f t="shared" si="31"/>
        <v>7</v>
      </c>
      <c r="BE37" s="1643"/>
      <c r="BF37" s="1644" t="e">
        <f>VLOOKUP(C37,[1]Sheet!$F:$Q,9,FALSE)</f>
        <v>#N/A</v>
      </c>
      <c r="BG37" s="1645" t="e">
        <f>VLOOKUP(C37,[1]Sheet!$F:$Q,5,FALSE)</f>
        <v>#N/A</v>
      </c>
      <c r="BH37" s="1645" t="e">
        <f>VLOOKUP(C37,[1]Sheet!$F:$Q,12,FALSE)</f>
        <v>#N/A</v>
      </c>
      <c r="BI37" s="1645" t="e">
        <f t="shared" si="32"/>
        <v>#N/A</v>
      </c>
    </row>
    <row r="38" s="1484" customFormat="1" ht="24.75" customHeight="1" spans="1:61">
      <c r="A38" s="1624">
        <f t="shared" si="8"/>
        <v>36</v>
      </c>
      <c r="B38" s="1625"/>
      <c r="C38" s="1626" t="s">
        <v>214</v>
      </c>
      <c r="D38" s="1626" t="s">
        <v>163</v>
      </c>
      <c r="E38" s="1626" t="s">
        <v>118</v>
      </c>
      <c r="F38" s="1626" t="s">
        <v>57</v>
      </c>
      <c r="G38" s="1627" t="s">
        <v>65</v>
      </c>
      <c r="H38" s="1628" t="s">
        <v>155</v>
      </c>
      <c r="I38" s="1629" t="s">
        <v>215</v>
      </c>
      <c r="J38" s="1630">
        <v>46208</v>
      </c>
      <c r="K38" s="1630">
        <v>46211</v>
      </c>
      <c r="L38" s="1630">
        <v>46213</v>
      </c>
      <c r="M38" s="1630">
        <v>46221</v>
      </c>
      <c r="N38" s="1507">
        <v>46225</v>
      </c>
      <c r="O38" s="1630"/>
      <c r="P38" s="1630"/>
      <c r="Q38" s="1631">
        <v>14</v>
      </c>
      <c r="R38" s="1774" t="s">
        <v>60</v>
      </c>
      <c r="S38" s="1633">
        <v>7</v>
      </c>
      <c r="T38" s="1507">
        <v>46226</v>
      </c>
      <c r="U38" s="1507"/>
      <c r="V38" s="1630"/>
      <c r="W38" s="1630"/>
      <c r="X38" s="1630"/>
      <c r="Y38" s="1630"/>
      <c r="Z38" s="1630"/>
      <c r="AA38" s="1630"/>
      <c r="AB38" s="1630"/>
      <c r="AC38" s="1630"/>
      <c r="AD38" s="1634"/>
      <c r="AE38" s="1634"/>
      <c r="AF38" s="1634"/>
      <c r="AG38" s="1635"/>
      <c r="AH38" s="1636"/>
      <c r="AI38" s="1637">
        <v>11000</v>
      </c>
      <c r="AJ38" s="1637"/>
      <c r="AK38" s="1637">
        <f t="shared" ref="AK38:AK41" si="33">AJ38*1.4%</f>
        <v>0</v>
      </c>
      <c r="AL38" s="1638"/>
      <c r="AM38" s="1635"/>
      <c r="AN38" s="1639"/>
      <c r="AO38" s="1635"/>
      <c r="AP38" s="1639"/>
      <c r="AQ38" s="1639"/>
      <c r="AR38" s="1639"/>
      <c r="AS38" s="1635"/>
      <c r="AT38" s="1640"/>
      <c r="AU38" s="1634"/>
      <c r="AV38" s="1634"/>
      <c r="AW38" s="1641"/>
      <c r="AX38" s="1634"/>
      <c r="AY38" s="1627" t="s">
        <v>209</v>
      </c>
      <c r="BA38" s="1642">
        <f t="shared" ref="BA38:BA41" si="34">Q38</f>
        <v>14</v>
      </c>
      <c r="BB38" s="1643">
        <f t="shared" ref="BB38:BB41" si="35">N38+BA38-1</f>
        <v>46238</v>
      </c>
      <c r="BC38" s="1642">
        <f t="shared" ref="BC38:BC41" si="36">S38</f>
        <v>7</v>
      </c>
      <c r="BD38" s="1643">
        <f t="shared" ref="BD38:BD41" si="37">AA38+BC38</f>
        <v>7</v>
      </c>
      <c r="BE38" s="1643"/>
      <c r="BF38" s="1644" t="e">
        <f>VLOOKUP(C38,[1]Sheet!$F:$Q,9,FALSE)</f>
        <v>#N/A</v>
      </c>
      <c r="BG38" s="1645" t="e">
        <f>VLOOKUP(C38,[1]Sheet!$F:$Q,5,FALSE)</f>
        <v>#N/A</v>
      </c>
      <c r="BH38" s="1645" t="e">
        <f>VLOOKUP(C38,[1]Sheet!$F:$Q,12,FALSE)</f>
        <v>#N/A</v>
      </c>
      <c r="BI38" s="1645" t="e">
        <f t="shared" ref="BI38:BI41" si="38">BG38-BH38</f>
        <v>#N/A</v>
      </c>
    </row>
    <row r="39" s="1484" customFormat="1" ht="46" spans="1:61">
      <c r="A39" s="1624">
        <f t="shared" si="8"/>
        <v>37</v>
      </c>
      <c r="B39" s="1625"/>
      <c r="C39" s="1626" t="s">
        <v>216</v>
      </c>
      <c r="D39" s="1626" t="s">
        <v>163</v>
      </c>
      <c r="E39" s="1626" t="s">
        <v>118</v>
      </c>
      <c r="F39" s="1626" t="s">
        <v>57</v>
      </c>
      <c r="G39" s="1627" t="s">
        <v>65</v>
      </c>
      <c r="H39" s="1628" t="s">
        <v>155</v>
      </c>
      <c r="I39" s="1629" t="s">
        <v>217</v>
      </c>
      <c r="J39" s="1630">
        <v>46208</v>
      </c>
      <c r="K39" s="1630">
        <v>46211</v>
      </c>
      <c r="L39" s="1630">
        <v>46213</v>
      </c>
      <c r="M39" s="1630">
        <v>46221</v>
      </c>
      <c r="N39" s="1507">
        <v>46225</v>
      </c>
      <c r="O39" s="1630"/>
      <c r="P39" s="1630"/>
      <c r="Q39" s="1631">
        <v>14</v>
      </c>
      <c r="R39" s="1774" t="s">
        <v>60</v>
      </c>
      <c r="S39" s="1633">
        <v>7</v>
      </c>
      <c r="T39" s="1507">
        <v>46226</v>
      </c>
      <c r="U39" s="1507"/>
      <c r="V39" s="1630"/>
      <c r="W39" s="1630"/>
      <c r="X39" s="1630"/>
      <c r="Y39" s="1630"/>
      <c r="Z39" s="1630"/>
      <c r="AA39" s="1630"/>
      <c r="AB39" s="1630"/>
      <c r="AC39" s="1630"/>
      <c r="AD39" s="1634"/>
      <c r="AE39" s="1634"/>
      <c r="AF39" s="1634"/>
      <c r="AG39" s="1635"/>
      <c r="AH39" s="1636"/>
      <c r="AI39" s="1637">
        <v>11000</v>
      </c>
      <c r="AJ39" s="1637"/>
      <c r="AK39" s="1637">
        <f t="shared" si="33"/>
        <v>0</v>
      </c>
      <c r="AL39" s="1638"/>
      <c r="AM39" s="1635"/>
      <c r="AN39" s="1639"/>
      <c r="AO39" s="1635"/>
      <c r="AP39" s="1639"/>
      <c r="AQ39" s="1639"/>
      <c r="AR39" s="1639"/>
      <c r="AS39" s="1635"/>
      <c r="AT39" s="1640"/>
      <c r="AU39" s="1634"/>
      <c r="AV39" s="1634"/>
      <c r="AW39" s="1641"/>
      <c r="AX39" s="1634"/>
      <c r="AY39" s="1627" t="s">
        <v>209</v>
      </c>
      <c r="BA39" s="1642">
        <f t="shared" si="34"/>
        <v>14</v>
      </c>
      <c r="BB39" s="1643">
        <f t="shared" si="35"/>
        <v>46238</v>
      </c>
      <c r="BC39" s="1642">
        <f t="shared" si="36"/>
        <v>7</v>
      </c>
      <c r="BD39" s="1643">
        <f t="shared" si="37"/>
        <v>7</v>
      </c>
      <c r="BE39" s="1643"/>
      <c r="BF39" s="1644" t="e">
        <f>VLOOKUP(C39,[1]Sheet!$F:$Q,9,FALSE)</f>
        <v>#N/A</v>
      </c>
      <c r="BG39" s="1645" t="e">
        <f>VLOOKUP(C39,[1]Sheet!$F:$Q,5,FALSE)</f>
        <v>#N/A</v>
      </c>
      <c r="BH39" s="1645" t="e">
        <f>VLOOKUP(C39,[1]Sheet!$F:$Q,12,FALSE)</f>
        <v>#N/A</v>
      </c>
      <c r="BI39" s="1645" t="e">
        <f t="shared" si="38"/>
        <v>#N/A</v>
      </c>
    </row>
    <row r="40" s="1485" customFormat="1" ht="24.75" customHeight="1" spans="1:61">
      <c r="A40" s="1646">
        <f t="shared" si="8"/>
        <v>38</v>
      </c>
      <c r="B40" s="1647"/>
      <c r="C40" s="1648" t="s">
        <v>218</v>
      </c>
      <c r="D40" s="1648" t="s">
        <v>70</v>
      </c>
      <c r="E40" s="1648" t="s">
        <v>154</v>
      </c>
      <c r="F40" s="1648" t="s">
        <v>57</v>
      </c>
      <c r="G40" s="1649" t="s">
        <v>65</v>
      </c>
      <c r="H40" s="1650" t="s">
        <v>124</v>
      </c>
      <c r="I40" s="1651" t="s">
        <v>219</v>
      </c>
      <c r="J40" s="1652">
        <v>46209</v>
      </c>
      <c r="K40" s="1652">
        <v>46214</v>
      </c>
      <c r="L40" s="1652">
        <v>46216</v>
      </c>
      <c r="M40" s="1652">
        <v>46225</v>
      </c>
      <c r="N40" s="1507">
        <v>46229</v>
      </c>
      <c r="O40" s="1652"/>
      <c r="P40" s="1652"/>
      <c r="Q40" s="1653">
        <v>14</v>
      </c>
      <c r="R40" s="1775" t="s">
        <v>60</v>
      </c>
      <c r="S40" s="1655">
        <v>7</v>
      </c>
      <c r="T40" s="1507"/>
      <c r="U40" s="1507"/>
      <c r="V40" s="1652"/>
      <c r="W40" s="1652"/>
      <c r="X40" s="1652"/>
      <c r="Y40" s="1652"/>
      <c r="Z40" s="1652"/>
      <c r="AA40" s="1652"/>
      <c r="AB40" s="1652"/>
      <c r="AC40" s="1652"/>
      <c r="AD40" s="1656"/>
      <c r="AE40" s="1656"/>
      <c r="AF40" s="1656"/>
      <c r="AG40" s="1657"/>
      <c r="AH40" s="1658"/>
      <c r="AI40" s="1659">
        <v>10880</v>
      </c>
      <c r="AJ40" s="1659"/>
      <c r="AK40" s="1659">
        <f t="shared" si="33"/>
        <v>0</v>
      </c>
      <c r="AL40" s="1660"/>
      <c r="AM40" s="1657"/>
      <c r="AN40" s="1661"/>
      <c r="AO40" s="1657"/>
      <c r="AP40" s="1661"/>
      <c r="AQ40" s="1661"/>
      <c r="AR40" s="1661"/>
      <c r="AS40" s="1657"/>
      <c r="AT40" s="1662"/>
      <c r="AU40" s="1656"/>
      <c r="AV40" s="1656"/>
      <c r="AW40" s="1663"/>
      <c r="AX40" s="1656"/>
      <c r="AY40" s="1649"/>
      <c r="BA40" s="1664">
        <f t="shared" si="34"/>
        <v>14</v>
      </c>
      <c r="BB40" s="1665">
        <f t="shared" si="35"/>
        <v>46242</v>
      </c>
      <c r="BC40" s="1664">
        <f t="shared" si="36"/>
        <v>7</v>
      </c>
      <c r="BD40" s="1665">
        <f t="shared" si="37"/>
        <v>7</v>
      </c>
      <c r="BE40" s="1665"/>
      <c r="BF40" s="1666" t="e">
        <f>VLOOKUP(C40,[1]Sheet!$F:$Q,9,FALSE)</f>
        <v>#N/A</v>
      </c>
      <c r="BG40" s="1667" t="e">
        <f>VLOOKUP(C40,[1]Sheet!$F:$Q,5,FALSE)</f>
        <v>#N/A</v>
      </c>
      <c r="BH40" s="1667" t="e">
        <f>VLOOKUP(C40,[1]Sheet!$F:$Q,12,FALSE)</f>
        <v>#N/A</v>
      </c>
      <c r="BI40" s="1667" t="e">
        <f t="shared" si="38"/>
        <v>#N/A</v>
      </c>
    </row>
    <row r="41" s="1485" customFormat="1" ht="24.75" customHeight="1" spans="1:61">
      <c r="A41" s="1646">
        <f t="shared" si="8"/>
        <v>39</v>
      </c>
      <c r="B41" s="1647"/>
      <c r="C41" s="1648" t="s">
        <v>220</v>
      </c>
      <c r="D41" s="1648" t="s">
        <v>70</v>
      </c>
      <c r="E41" s="1648" t="s">
        <v>154</v>
      </c>
      <c r="F41" s="1648" t="s">
        <v>57</v>
      </c>
      <c r="G41" s="1649" t="s">
        <v>148</v>
      </c>
      <c r="H41" s="1650" t="s">
        <v>124</v>
      </c>
      <c r="I41" s="1651" t="s">
        <v>221</v>
      </c>
      <c r="J41" s="1652">
        <v>46209</v>
      </c>
      <c r="K41" s="1652">
        <v>46214</v>
      </c>
      <c r="L41" s="1652">
        <v>46216</v>
      </c>
      <c r="M41" s="1652">
        <v>46225</v>
      </c>
      <c r="N41" s="1507">
        <v>46229</v>
      </c>
      <c r="O41" s="1652"/>
      <c r="P41" s="1652"/>
      <c r="Q41" s="1653">
        <v>14</v>
      </c>
      <c r="R41" s="1775" t="s">
        <v>60</v>
      </c>
      <c r="S41" s="1655">
        <v>7</v>
      </c>
      <c r="T41" s="1507"/>
      <c r="U41" s="1507"/>
      <c r="V41" s="1652"/>
      <c r="W41" s="1652"/>
      <c r="X41" s="1652"/>
      <c r="Y41" s="1652"/>
      <c r="Z41" s="1652"/>
      <c r="AA41" s="1652"/>
      <c r="AB41" s="1652"/>
      <c r="AC41" s="1652"/>
      <c r="AD41" s="1656"/>
      <c r="AE41" s="1656"/>
      <c r="AF41" s="1656"/>
      <c r="AG41" s="1657"/>
      <c r="AH41" s="1658"/>
      <c r="AI41" s="1659">
        <v>10880</v>
      </c>
      <c r="AJ41" s="1659"/>
      <c r="AK41" s="1659">
        <f t="shared" si="33"/>
        <v>0</v>
      </c>
      <c r="AL41" s="1660"/>
      <c r="AM41" s="1657"/>
      <c r="AN41" s="1661"/>
      <c r="AO41" s="1657"/>
      <c r="AP41" s="1661"/>
      <c r="AQ41" s="1661"/>
      <c r="AR41" s="1661"/>
      <c r="AS41" s="1657"/>
      <c r="AT41" s="1662"/>
      <c r="AU41" s="1656"/>
      <c r="AV41" s="1656"/>
      <c r="AW41" s="1663"/>
      <c r="AX41" s="1656"/>
      <c r="AY41" s="1649"/>
      <c r="BA41" s="1664">
        <f t="shared" si="34"/>
        <v>14</v>
      </c>
      <c r="BB41" s="1665">
        <f t="shared" si="35"/>
        <v>46242</v>
      </c>
      <c r="BC41" s="1664">
        <f t="shared" si="36"/>
        <v>7</v>
      </c>
      <c r="BD41" s="1665">
        <f t="shared" si="37"/>
        <v>7</v>
      </c>
      <c r="BE41" s="1665"/>
      <c r="BF41" s="1666" t="e">
        <f>VLOOKUP(C41,[1]Sheet!$F:$Q,9,FALSE)</f>
        <v>#N/A</v>
      </c>
      <c r="BG41" s="1667" t="e">
        <f>VLOOKUP(C41,[1]Sheet!$F:$Q,5,FALSE)</f>
        <v>#N/A</v>
      </c>
      <c r="BH41" s="1667" t="e">
        <f>VLOOKUP(C41,[1]Sheet!$F:$Q,12,FALSE)</f>
        <v>#N/A</v>
      </c>
      <c r="BI41" s="1667" t="e">
        <f t="shared" si="38"/>
        <v>#N/A</v>
      </c>
    </row>
    <row r="42" s="1485" customFormat="1" ht="24.75" customHeight="1" spans="1:61">
      <c r="A42" s="1646">
        <f t="shared" si="8"/>
        <v>40</v>
      </c>
      <c r="B42" s="1647"/>
      <c r="C42" s="1648" t="s">
        <v>222</v>
      </c>
      <c r="D42" s="1648" t="s">
        <v>70</v>
      </c>
      <c r="E42" s="1648" t="s">
        <v>154</v>
      </c>
      <c r="F42" s="1648" t="s">
        <v>57</v>
      </c>
      <c r="G42" s="1649" t="s">
        <v>65</v>
      </c>
      <c r="H42" s="1650" t="s">
        <v>124</v>
      </c>
      <c r="I42" s="1651" t="s">
        <v>223</v>
      </c>
      <c r="J42" s="1652">
        <v>46209</v>
      </c>
      <c r="K42" s="1652">
        <v>46214</v>
      </c>
      <c r="L42" s="1652">
        <v>46216</v>
      </c>
      <c r="M42" s="1652">
        <v>46225</v>
      </c>
      <c r="N42" s="1507">
        <v>46229</v>
      </c>
      <c r="O42" s="1652"/>
      <c r="P42" s="1652"/>
      <c r="Q42" s="1653">
        <v>14</v>
      </c>
      <c r="R42" s="1775" t="s">
        <v>60</v>
      </c>
      <c r="S42" s="1655">
        <v>7</v>
      </c>
      <c r="T42" s="1507"/>
      <c r="U42" s="1507"/>
      <c r="V42" s="1652"/>
      <c r="W42" s="1652"/>
      <c r="X42" s="1652"/>
      <c r="Y42" s="1652"/>
      <c r="Z42" s="1652"/>
      <c r="AA42" s="1652"/>
      <c r="AB42" s="1652"/>
      <c r="AC42" s="1652"/>
      <c r="AD42" s="1656"/>
      <c r="AE42" s="1656"/>
      <c r="AF42" s="1656"/>
      <c r="AG42" s="1657"/>
      <c r="AH42" s="1658"/>
      <c r="AI42" s="1659">
        <v>10880</v>
      </c>
      <c r="AJ42" s="1659"/>
      <c r="AK42" s="1659">
        <f t="shared" ref="AK42:AK52" si="39">AJ42*1.4%</f>
        <v>0</v>
      </c>
      <c r="AL42" s="1660"/>
      <c r="AM42" s="1657"/>
      <c r="AN42" s="1661"/>
      <c r="AO42" s="1657"/>
      <c r="AP42" s="1661"/>
      <c r="AQ42" s="1661"/>
      <c r="AR42" s="1661"/>
      <c r="AS42" s="1657"/>
      <c r="AT42" s="1662"/>
      <c r="AU42" s="1656"/>
      <c r="AV42" s="1656"/>
      <c r="AW42" s="1663"/>
      <c r="AX42" s="1656"/>
      <c r="AY42" s="1649"/>
      <c r="BA42" s="1664">
        <f t="shared" ref="BA42:BA52" si="40">Q42</f>
        <v>14</v>
      </c>
      <c r="BB42" s="1665">
        <f t="shared" ref="BB42:BB52" si="41">N42+BA42-1</f>
        <v>46242</v>
      </c>
      <c r="BC42" s="1664">
        <f t="shared" ref="BC42:BC52" si="42">S42</f>
        <v>7</v>
      </c>
      <c r="BD42" s="1665">
        <f t="shared" ref="BD42:BD52" si="43">AA42+BC42</f>
        <v>7</v>
      </c>
      <c r="BE42" s="1665"/>
      <c r="BF42" s="1666" t="e">
        <f>VLOOKUP(C42,[1]Sheet!$F:$Q,9,FALSE)</f>
        <v>#N/A</v>
      </c>
      <c r="BG42" s="1667" t="e">
        <f>VLOOKUP(C42,[1]Sheet!$F:$Q,5,FALSE)</f>
        <v>#N/A</v>
      </c>
      <c r="BH42" s="1667" t="e">
        <f>VLOOKUP(C42,[1]Sheet!$F:$Q,12,FALSE)</f>
        <v>#N/A</v>
      </c>
      <c r="BI42" s="1667" t="e">
        <f t="shared" ref="BI42:BI52" si="44">BG42-BH42</f>
        <v>#N/A</v>
      </c>
    </row>
    <row r="43" s="1485" customFormat="1" ht="24.75" customHeight="1" spans="1:61">
      <c r="A43" s="1646">
        <f t="shared" si="8"/>
        <v>41</v>
      </c>
      <c r="B43" s="1647"/>
      <c r="C43" s="1648" t="s">
        <v>224</v>
      </c>
      <c r="D43" s="1648" t="s">
        <v>70</v>
      </c>
      <c r="E43" s="1648" t="s">
        <v>154</v>
      </c>
      <c r="F43" s="1648" t="s">
        <v>57</v>
      </c>
      <c r="G43" s="1649" t="s">
        <v>65</v>
      </c>
      <c r="H43" s="1650" t="s">
        <v>124</v>
      </c>
      <c r="I43" s="1651" t="s">
        <v>225</v>
      </c>
      <c r="J43" s="1652">
        <v>46209</v>
      </c>
      <c r="K43" s="1652">
        <v>46214</v>
      </c>
      <c r="L43" s="1652">
        <v>46216</v>
      </c>
      <c r="M43" s="1652">
        <v>46225</v>
      </c>
      <c r="N43" s="1507">
        <v>46229</v>
      </c>
      <c r="O43" s="1652"/>
      <c r="P43" s="1652"/>
      <c r="Q43" s="1653">
        <v>14</v>
      </c>
      <c r="R43" s="1775" t="s">
        <v>60</v>
      </c>
      <c r="S43" s="1655">
        <v>7</v>
      </c>
      <c r="T43" s="1507"/>
      <c r="U43" s="1507"/>
      <c r="V43" s="1652"/>
      <c r="W43" s="1652"/>
      <c r="X43" s="1652"/>
      <c r="Y43" s="1652"/>
      <c r="Z43" s="1652"/>
      <c r="AA43" s="1652"/>
      <c r="AB43" s="1652"/>
      <c r="AC43" s="1652"/>
      <c r="AD43" s="1656"/>
      <c r="AE43" s="1656"/>
      <c r="AF43" s="1656"/>
      <c r="AG43" s="1657"/>
      <c r="AH43" s="1658"/>
      <c r="AI43" s="1659">
        <v>10880</v>
      </c>
      <c r="AJ43" s="1659"/>
      <c r="AK43" s="1659">
        <f t="shared" si="39"/>
        <v>0</v>
      </c>
      <c r="AL43" s="1660"/>
      <c r="AM43" s="1657"/>
      <c r="AN43" s="1661"/>
      <c r="AO43" s="1657"/>
      <c r="AP43" s="1661"/>
      <c r="AQ43" s="1661"/>
      <c r="AR43" s="1661"/>
      <c r="AS43" s="1657"/>
      <c r="AT43" s="1662"/>
      <c r="AU43" s="1656"/>
      <c r="AV43" s="1656"/>
      <c r="AW43" s="1663"/>
      <c r="AX43" s="1656"/>
      <c r="AY43" s="1649"/>
      <c r="BA43" s="1664">
        <f t="shared" si="40"/>
        <v>14</v>
      </c>
      <c r="BB43" s="1665">
        <f t="shared" si="41"/>
        <v>46242</v>
      </c>
      <c r="BC43" s="1664">
        <f t="shared" si="42"/>
        <v>7</v>
      </c>
      <c r="BD43" s="1665">
        <f t="shared" si="43"/>
        <v>7</v>
      </c>
      <c r="BE43" s="1665"/>
      <c r="BF43" s="1666" t="e">
        <f>VLOOKUP(C43,[1]Sheet!$F:$Q,9,FALSE)</f>
        <v>#N/A</v>
      </c>
      <c r="BG43" s="1667" t="e">
        <f>VLOOKUP(C43,[1]Sheet!$F:$Q,5,FALSE)</f>
        <v>#N/A</v>
      </c>
      <c r="BH43" s="1667" t="e">
        <f>VLOOKUP(C43,[1]Sheet!$F:$Q,12,FALSE)</f>
        <v>#N/A</v>
      </c>
      <c r="BI43" s="1667" t="e">
        <f t="shared" si="44"/>
        <v>#N/A</v>
      </c>
    </row>
    <row r="44" s="1485" customFormat="1" ht="24.75" customHeight="1" spans="1:61">
      <c r="A44" s="1646">
        <f t="shared" si="8"/>
        <v>42</v>
      </c>
      <c r="B44" s="1647"/>
      <c r="C44" s="1648" t="s">
        <v>226</v>
      </c>
      <c r="D44" s="1648" t="s">
        <v>70</v>
      </c>
      <c r="E44" s="1648" t="s">
        <v>154</v>
      </c>
      <c r="F44" s="1648" t="s">
        <v>57</v>
      </c>
      <c r="G44" s="1649" t="s">
        <v>148</v>
      </c>
      <c r="H44" s="1650" t="s">
        <v>124</v>
      </c>
      <c r="I44" s="1651" t="s">
        <v>227</v>
      </c>
      <c r="J44" s="1652">
        <v>46209</v>
      </c>
      <c r="K44" s="1652">
        <v>46214</v>
      </c>
      <c r="L44" s="1652">
        <v>46216</v>
      </c>
      <c r="M44" s="1652">
        <v>46225</v>
      </c>
      <c r="N44" s="1507">
        <v>46229</v>
      </c>
      <c r="O44" s="1652"/>
      <c r="P44" s="1652"/>
      <c r="Q44" s="1653">
        <v>14</v>
      </c>
      <c r="R44" s="1775" t="s">
        <v>60</v>
      </c>
      <c r="S44" s="1655">
        <v>7</v>
      </c>
      <c r="T44" s="1507"/>
      <c r="U44" s="1507"/>
      <c r="V44" s="1652"/>
      <c r="W44" s="1652"/>
      <c r="X44" s="1652"/>
      <c r="Y44" s="1652"/>
      <c r="Z44" s="1652"/>
      <c r="AA44" s="1652"/>
      <c r="AB44" s="1652"/>
      <c r="AC44" s="1652"/>
      <c r="AD44" s="1656"/>
      <c r="AE44" s="1656"/>
      <c r="AF44" s="1656"/>
      <c r="AG44" s="1657"/>
      <c r="AH44" s="1658"/>
      <c r="AI44" s="1659">
        <v>10880</v>
      </c>
      <c r="AJ44" s="1659"/>
      <c r="AK44" s="1659">
        <f t="shared" si="39"/>
        <v>0</v>
      </c>
      <c r="AL44" s="1660"/>
      <c r="AM44" s="1657"/>
      <c r="AN44" s="1661"/>
      <c r="AO44" s="1657"/>
      <c r="AP44" s="1661"/>
      <c r="AQ44" s="1661"/>
      <c r="AR44" s="1661"/>
      <c r="AS44" s="1657"/>
      <c r="AT44" s="1662"/>
      <c r="AU44" s="1656"/>
      <c r="AV44" s="1656"/>
      <c r="AW44" s="1663"/>
      <c r="AX44" s="1656"/>
      <c r="AY44" s="1649"/>
      <c r="BA44" s="1664">
        <f t="shared" si="40"/>
        <v>14</v>
      </c>
      <c r="BB44" s="1665">
        <f t="shared" si="41"/>
        <v>46242</v>
      </c>
      <c r="BC44" s="1664">
        <f t="shared" si="42"/>
        <v>7</v>
      </c>
      <c r="BD44" s="1665">
        <f t="shared" si="43"/>
        <v>7</v>
      </c>
      <c r="BE44" s="1665"/>
      <c r="BF44" s="1666" t="e">
        <f>VLOOKUP(C44,[1]Sheet!$F:$Q,9,FALSE)</f>
        <v>#N/A</v>
      </c>
      <c r="BG44" s="1667" t="e">
        <f>VLOOKUP(C44,[1]Sheet!$F:$Q,5,FALSE)</f>
        <v>#N/A</v>
      </c>
      <c r="BH44" s="1667" t="e">
        <f>VLOOKUP(C44,[1]Sheet!$F:$Q,12,FALSE)</f>
        <v>#N/A</v>
      </c>
      <c r="BI44" s="1667" t="e">
        <f t="shared" si="44"/>
        <v>#N/A</v>
      </c>
    </row>
    <row r="45" s="1485" customFormat="1" ht="24.75" customHeight="1" spans="1:61">
      <c r="A45" s="1646">
        <f t="shared" si="8"/>
        <v>43</v>
      </c>
      <c r="B45" s="1647"/>
      <c r="C45" s="1648" t="s">
        <v>228</v>
      </c>
      <c r="D45" s="1648" t="s">
        <v>70</v>
      </c>
      <c r="E45" s="1648" t="s">
        <v>154</v>
      </c>
      <c r="F45" s="1648" t="s">
        <v>57</v>
      </c>
      <c r="G45" s="1649" t="s">
        <v>65</v>
      </c>
      <c r="H45" s="1650" t="s">
        <v>124</v>
      </c>
      <c r="I45" s="1651" t="s">
        <v>229</v>
      </c>
      <c r="J45" s="1652">
        <v>46209</v>
      </c>
      <c r="K45" s="1652">
        <v>46214</v>
      </c>
      <c r="L45" s="1652">
        <v>46216</v>
      </c>
      <c r="M45" s="1652">
        <v>46225</v>
      </c>
      <c r="N45" s="1507">
        <v>46229</v>
      </c>
      <c r="O45" s="1652"/>
      <c r="P45" s="1652"/>
      <c r="Q45" s="1653">
        <v>14</v>
      </c>
      <c r="R45" s="1775" t="s">
        <v>60</v>
      </c>
      <c r="S45" s="1655">
        <v>7</v>
      </c>
      <c r="T45" s="1507"/>
      <c r="U45" s="1507"/>
      <c r="V45" s="1652"/>
      <c r="W45" s="1652"/>
      <c r="X45" s="1652"/>
      <c r="Y45" s="1652"/>
      <c r="Z45" s="1652"/>
      <c r="AA45" s="1652"/>
      <c r="AB45" s="1652"/>
      <c r="AC45" s="1652"/>
      <c r="AD45" s="1656"/>
      <c r="AE45" s="1656"/>
      <c r="AF45" s="1656"/>
      <c r="AG45" s="1657"/>
      <c r="AH45" s="1658"/>
      <c r="AI45" s="1659">
        <v>10880</v>
      </c>
      <c r="AJ45" s="1659"/>
      <c r="AK45" s="1659">
        <f t="shared" si="39"/>
        <v>0</v>
      </c>
      <c r="AL45" s="1660"/>
      <c r="AM45" s="1657"/>
      <c r="AN45" s="1661"/>
      <c r="AO45" s="1657"/>
      <c r="AP45" s="1661"/>
      <c r="AQ45" s="1661"/>
      <c r="AR45" s="1661"/>
      <c r="AS45" s="1657"/>
      <c r="AT45" s="1662"/>
      <c r="AU45" s="1656"/>
      <c r="AV45" s="1656"/>
      <c r="AW45" s="1663"/>
      <c r="AX45" s="1656"/>
      <c r="AY45" s="1649"/>
      <c r="BA45" s="1664">
        <f t="shared" si="40"/>
        <v>14</v>
      </c>
      <c r="BB45" s="1665">
        <f t="shared" si="41"/>
        <v>46242</v>
      </c>
      <c r="BC45" s="1664">
        <f t="shared" si="42"/>
        <v>7</v>
      </c>
      <c r="BD45" s="1665">
        <f t="shared" si="43"/>
        <v>7</v>
      </c>
      <c r="BE45" s="1665"/>
      <c r="BF45" s="1666" t="e">
        <f>VLOOKUP(C45,[1]Sheet!$F:$Q,9,FALSE)</f>
        <v>#N/A</v>
      </c>
      <c r="BG45" s="1667" t="e">
        <f>VLOOKUP(C45,[1]Sheet!$F:$Q,5,FALSE)</f>
        <v>#N/A</v>
      </c>
      <c r="BH45" s="1667" t="e">
        <f>VLOOKUP(C45,[1]Sheet!$F:$Q,12,FALSE)</f>
        <v>#N/A</v>
      </c>
      <c r="BI45" s="1667" t="e">
        <f t="shared" si="44"/>
        <v>#N/A</v>
      </c>
    </row>
    <row r="46" s="1485" customFormat="1" ht="24.75" customHeight="1" spans="1:61">
      <c r="A46" s="1646">
        <f t="shared" si="8"/>
        <v>44</v>
      </c>
      <c r="B46" s="1647"/>
      <c r="C46" s="1648" t="s">
        <v>230</v>
      </c>
      <c r="D46" s="1648" t="s">
        <v>70</v>
      </c>
      <c r="E46" s="1648" t="s">
        <v>154</v>
      </c>
      <c r="F46" s="1648" t="s">
        <v>57</v>
      </c>
      <c r="G46" s="1649" t="s">
        <v>148</v>
      </c>
      <c r="H46" s="1650" t="s">
        <v>124</v>
      </c>
      <c r="I46" s="1651" t="s">
        <v>231</v>
      </c>
      <c r="J46" s="1652">
        <v>46209</v>
      </c>
      <c r="K46" s="1652">
        <v>46214</v>
      </c>
      <c r="L46" s="1652">
        <v>46216</v>
      </c>
      <c r="M46" s="1652">
        <v>46225</v>
      </c>
      <c r="N46" s="1507">
        <v>46229</v>
      </c>
      <c r="O46" s="1652"/>
      <c r="P46" s="1652"/>
      <c r="Q46" s="1653">
        <v>14</v>
      </c>
      <c r="R46" s="1775" t="s">
        <v>60</v>
      </c>
      <c r="S46" s="1655">
        <v>7</v>
      </c>
      <c r="T46" s="1507"/>
      <c r="U46" s="1507"/>
      <c r="V46" s="1652"/>
      <c r="W46" s="1652"/>
      <c r="X46" s="1652"/>
      <c r="Y46" s="1652"/>
      <c r="Z46" s="1652"/>
      <c r="AA46" s="1652"/>
      <c r="AB46" s="1652"/>
      <c r="AC46" s="1652"/>
      <c r="AD46" s="1656"/>
      <c r="AE46" s="1656"/>
      <c r="AF46" s="1656"/>
      <c r="AG46" s="1657"/>
      <c r="AH46" s="1658"/>
      <c r="AI46" s="1659">
        <v>10880</v>
      </c>
      <c r="AJ46" s="1659"/>
      <c r="AK46" s="1659">
        <f t="shared" si="39"/>
        <v>0</v>
      </c>
      <c r="AL46" s="1660"/>
      <c r="AM46" s="1657"/>
      <c r="AN46" s="1661"/>
      <c r="AO46" s="1657"/>
      <c r="AP46" s="1661"/>
      <c r="AQ46" s="1661"/>
      <c r="AR46" s="1661"/>
      <c r="AS46" s="1657"/>
      <c r="AT46" s="1662"/>
      <c r="AU46" s="1656"/>
      <c r="AV46" s="1656"/>
      <c r="AW46" s="1663"/>
      <c r="AX46" s="1656"/>
      <c r="AY46" s="1649"/>
      <c r="BA46" s="1664">
        <f t="shared" si="40"/>
        <v>14</v>
      </c>
      <c r="BB46" s="1665">
        <f t="shared" si="41"/>
        <v>46242</v>
      </c>
      <c r="BC46" s="1664">
        <f t="shared" si="42"/>
        <v>7</v>
      </c>
      <c r="BD46" s="1665">
        <f t="shared" si="43"/>
        <v>7</v>
      </c>
      <c r="BE46" s="1665"/>
      <c r="BF46" s="1666" t="e">
        <f>VLOOKUP(C46,[1]Sheet!$F:$Q,9,FALSE)</f>
        <v>#N/A</v>
      </c>
      <c r="BG46" s="1667" t="e">
        <f>VLOOKUP(C46,[1]Sheet!$F:$Q,5,FALSE)</f>
        <v>#N/A</v>
      </c>
      <c r="BH46" s="1667" t="e">
        <f>VLOOKUP(C46,[1]Sheet!$F:$Q,12,FALSE)</f>
        <v>#N/A</v>
      </c>
      <c r="BI46" s="1667" t="e">
        <f t="shared" si="44"/>
        <v>#N/A</v>
      </c>
    </row>
    <row r="47" s="1485" customFormat="1" ht="24.75" customHeight="1" spans="1:61">
      <c r="A47" s="1646">
        <f t="shared" si="8"/>
        <v>45</v>
      </c>
      <c r="B47" s="1647"/>
      <c r="C47" s="1648" t="s">
        <v>232</v>
      </c>
      <c r="D47" s="1648" t="s">
        <v>70</v>
      </c>
      <c r="E47" s="1648" t="s">
        <v>154</v>
      </c>
      <c r="F47" s="1648" t="s">
        <v>57</v>
      </c>
      <c r="G47" s="1649" t="s">
        <v>65</v>
      </c>
      <c r="H47" s="1650" t="s">
        <v>124</v>
      </c>
      <c r="I47" s="1651" t="s">
        <v>233</v>
      </c>
      <c r="J47" s="1652">
        <v>46209</v>
      </c>
      <c r="K47" s="1652">
        <v>46214</v>
      </c>
      <c r="L47" s="1652">
        <v>46216</v>
      </c>
      <c r="M47" s="1652">
        <v>46225</v>
      </c>
      <c r="N47" s="1507">
        <v>46229</v>
      </c>
      <c r="O47" s="1652"/>
      <c r="P47" s="1652"/>
      <c r="Q47" s="1653">
        <v>14</v>
      </c>
      <c r="R47" s="1775" t="s">
        <v>60</v>
      </c>
      <c r="S47" s="1655">
        <v>7</v>
      </c>
      <c r="T47" s="1507"/>
      <c r="U47" s="1507"/>
      <c r="V47" s="1652"/>
      <c r="W47" s="1652"/>
      <c r="X47" s="1652"/>
      <c r="Y47" s="1652"/>
      <c r="Z47" s="1652"/>
      <c r="AA47" s="1652"/>
      <c r="AB47" s="1652"/>
      <c r="AC47" s="1652"/>
      <c r="AD47" s="1656"/>
      <c r="AE47" s="1656"/>
      <c r="AF47" s="1656"/>
      <c r="AG47" s="1657"/>
      <c r="AH47" s="1658"/>
      <c r="AI47" s="1659">
        <v>10880</v>
      </c>
      <c r="AJ47" s="1659"/>
      <c r="AK47" s="1659">
        <f t="shared" si="39"/>
        <v>0</v>
      </c>
      <c r="AL47" s="1660"/>
      <c r="AM47" s="1657"/>
      <c r="AN47" s="1661"/>
      <c r="AO47" s="1657"/>
      <c r="AP47" s="1661"/>
      <c r="AQ47" s="1661"/>
      <c r="AR47" s="1661"/>
      <c r="AS47" s="1657"/>
      <c r="AT47" s="1662"/>
      <c r="AU47" s="1656"/>
      <c r="AV47" s="1656"/>
      <c r="AW47" s="1663"/>
      <c r="AX47" s="1656"/>
      <c r="AY47" s="1649"/>
      <c r="BA47" s="1664">
        <f t="shared" si="40"/>
        <v>14</v>
      </c>
      <c r="BB47" s="1665">
        <f t="shared" si="41"/>
        <v>46242</v>
      </c>
      <c r="BC47" s="1664">
        <f t="shared" si="42"/>
        <v>7</v>
      </c>
      <c r="BD47" s="1665">
        <f t="shared" si="43"/>
        <v>7</v>
      </c>
      <c r="BE47" s="1665"/>
      <c r="BF47" s="1666" t="e">
        <f>VLOOKUP(C47,[1]Sheet!$F:$Q,9,FALSE)</f>
        <v>#N/A</v>
      </c>
      <c r="BG47" s="1667" t="e">
        <f>VLOOKUP(C47,[1]Sheet!$F:$Q,5,FALSE)</f>
        <v>#N/A</v>
      </c>
      <c r="BH47" s="1667" t="e">
        <f>VLOOKUP(C47,[1]Sheet!$F:$Q,12,FALSE)</f>
        <v>#N/A</v>
      </c>
      <c r="BI47" s="1667" t="e">
        <f t="shared" si="44"/>
        <v>#N/A</v>
      </c>
    </row>
    <row r="48" s="1485" customFormat="1" ht="46" spans="1:61">
      <c r="A48" s="1646">
        <f t="shared" si="8"/>
        <v>46</v>
      </c>
      <c r="B48" s="1647"/>
      <c r="C48" s="1648" t="s">
        <v>234</v>
      </c>
      <c r="D48" s="1648" t="s">
        <v>70</v>
      </c>
      <c r="E48" s="1648" t="s">
        <v>154</v>
      </c>
      <c r="F48" s="1648" t="s">
        <v>57</v>
      </c>
      <c r="G48" s="1649" t="s">
        <v>65</v>
      </c>
      <c r="H48" s="1650" t="s">
        <v>124</v>
      </c>
      <c r="I48" s="1651" t="s">
        <v>235</v>
      </c>
      <c r="J48" s="1652">
        <v>46209</v>
      </c>
      <c r="K48" s="1652">
        <v>46214</v>
      </c>
      <c r="L48" s="1652">
        <v>46216</v>
      </c>
      <c r="M48" s="1652">
        <v>46225</v>
      </c>
      <c r="N48" s="1507">
        <v>46229</v>
      </c>
      <c r="O48" s="1652"/>
      <c r="P48" s="1652"/>
      <c r="Q48" s="1653">
        <v>14</v>
      </c>
      <c r="R48" s="1775" t="s">
        <v>60</v>
      </c>
      <c r="S48" s="1655">
        <v>7</v>
      </c>
      <c r="T48" s="1507"/>
      <c r="U48" s="1507"/>
      <c r="V48" s="1652"/>
      <c r="W48" s="1652"/>
      <c r="X48" s="1652"/>
      <c r="Y48" s="1652"/>
      <c r="Z48" s="1652"/>
      <c r="AA48" s="1652"/>
      <c r="AB48" s="1652"/>
      <c r="AC48" s="1652"/>
      <c r="AD48" s="1656"/>
      <c r="AE48" s="1656"/>
      <c r="AF48" s="1656"/>
      <c r="AG48" s="1657"/>
      <c r="AH48" s="1658"/>
      <c r="AI48" s="1659">
        <v>10880</v>
      </c>
      <c r="AJ48" s="1659"/>
      <c r="AK48" s="1659">
        <f t="shared" si="39"/>
        <v>0</v>
      </c>
      <c r="AL48" s="1660"/>
      <c r="AM48" s="1657"/>
      <c r="AN48" s="1661"/>
      <c r="AO48" s="1657"/>
      <c r="AP48" s="1661"/>
      <c r="AQ48" s="1661"/>
      <c r="AR48" s="1661"/>
      <c r="AS48" s="1657"/>
      <c r="AT48" s="1662"/>
      <c r="AU48" s="1656"/>
      <c r="AV48" s="1656"/>
      <c r="AW48" s="1663"/>
      <c r="AX48" s="1656"/>
      <c r="AY48" s="1649"/>
      <c r="BA48" s="1664">
        <f t="shared" si="40"/>
        <v>14</v>
      </c>
      <c r="BB48" s="1665">
        <f t="shared" si="41"/>
        <v>46242</v>
      </c>
      <c r="BC48" s="1664">
        <f t="shared" si="42"/>
        <v>7</v>
      </c>
      <c r="BD48" s="1665">
        <f t="shared" si="43"/>
        <v>7</v>
      </c>
      <c r="BE48" s="1665"/>
      <c r="BF48" s="1666" t="e">
        <f>VLOOKUP(C48,[1]Sheet!$F:$Q,9,FALSE)</f>
        <v>#N/A</v>
      </c>
      <c r="BG48" s="1667" t="e">
        <f>VLOOKUP(C48,[1]Sheet!$F:$Q,5,FALSE)</f>
        <v>#N/A</v>
      </c>
      <c r="BH48" s="1667" t="e">
        <f>VLOOKUP(C48,[1]Sheet!$F:$Q,12,FALSE)</f>
        <v>#N/A</v>
      </c>
      <c r="BI48" s="1667" t="e">
        <f t="shared" si="44"/>
        <v>#N/A</v>
      </c>
    </row>
    <row r="49" s="168" customFormat="1" ht="24.75" customHeight="1" spans="1:61">
      <c r="A49" s="1536">
        <f t="shared" si="8"/>
        <v>47</v>
      </c>
      <c r="B49" s="134"/>
      <c r="C49" s="135" t="s">
        <v>236</v>
      </c>
      <c r="D49" s="135" t="s">
        <v>117</v>
      </c>
      <c r="E49" s="135" t="s">
        <v>118</v>
      </c>
      <c r="F49" s="135" t="s">
        <v>57</v>
      </c>
      <c r="G49" s="136" t="s">
        <v>65</v>
      </c>
      <c r="H49" s="137" t="s">
        <v>237</v>
      </c>
      <c r="I49" s="138"/>
      <c r="J49" s="139">
        <v>46210</v>
      </c>
      <c r="K49" s="139">
        <v>46213</v>
      </c>
      <c r="L49" s="139">
        <v>46215</v>
      </c>
      <c r="M49" s="139">
        <v>46224</v>
      </c>
      <c r="N49" s="1507">
        <v>46226</v>
      </c>
      <c r="O49" s="139"/>
      <c r="P49" s="139"/>
      <c r="Q49" s="140">
        <v>14</v>
      </c>
      <c r="R49" s="1763" t="s">
        <v>60</v>
      </c>
      <c r="S49" s="142">
        <v>5</v>
      </c>
      <c r="T49" s="1507"/>
      <c r="U49" s="1507"/>
      <c r="V49" s="139"/>
      <c r="W49" s="139"/>
      <c r="X49" s="139"/>
      <c r="Y49" s="139"/>
      <c r="Z49" s="139"/>
      <c r="AA49" s="139"/>
      <c r="AB49" s="139"/>
      <c r="AC49" s="139"/>
      <c r="AD49" s="264"/>
      <c r="AE49" s="264"/>
      <c r="AF49" s="264"/>
      <c r="AG49" s="147"/>
      <c r="AH49" s="1161"/>
      <c r="AI49" s="266">
        <v>28100</v>
      </c>
      <c r="AJ49" s="266"/>
      <c r="AK49" s="266">
        <f t="shared" si="39"/>
        <v>0</v>
      </c>
      <c r="AL49" s="146"/>
      <c r="AM49" s="147"/>
      <c r="AN49" s="269"/>
      <c r="AO49" s="147"/>
      <c r="AP49" s="269"/>
      <c r="AQ49" s="269"/>
      <c r="AR49" s="269"/>
      <c r="AS49" s="147"/>
      <c r="AT49" s="145"/>
      <c r="AU49" s="264"/>
      <c r="AV49" s="264"/>
      <c r="AW49" s="271"/>
      <c r="AX49" s="264"/>
      <c r="AY49" s="136" t="s">
        <v>209</v>
      </c>
      <c r="BA49" s="10">
        <f t="shared" si="40"/>
        <v>14</v>
      </c>
      <c r="BB49" s="11">
        <f t="shared" si="41"/>
        <v>46239</v>
      </c>
      <c r="BC49" s="10">
        <f t="shared" si="42"/>
        <v>5</v>
      </c>
      <c r="BD49" s="11">
        <f t="shared" si="43"/>
        <v>5</v>
      </c>
      <c r="BE49" s="11"/>
      <c r="BF49" s="1499" t="e">
        <f>VLOOKUP(C49,[1]Sheet!$F:$Q,9,FALSE)</f>
        <v>#N/A</v>
      </c>
      <c r="BG49" s="1500" t="e">
        <f>VLOOKUP(C49,[1]Sheet!$F:$Q,5,FALSE)</f>
        <v>#N/A</v>
      </c>
      <c r="BH49" s="1500" t="e">
        <f>VLOOKUP(C49,[1]Sheet!$F:$Q,12,FALSE)</f>
        <v>#N/A</v>
      </c>
      <c r="BI49" s="1500" t="e">
        <f t="shared" si="44"/>
        <v>#N/A</v>
      </c>
    </row>
    <row r="50" s="1486" customFormat="1" ht="24.75" customHeight="1" spans="1:61">
      <c r="A50" s="1668">
        <f t="shared" si="8"/>
        <v>48</v>
      </c>
      <c r="B50" s="1669"/>
      <c r="C50" s="1670" t="s">
        <v>238</v>
      </c>
      <c r="D50" s="1670" t="s">
        <v>55</v>
      </c>
      <c r="E50" s="1670" t="s">
        <v>123</v>
      </c>
      <c r="F50" s="1670" t="s">
        <v>123</v>
      </c>
      <c r="G50" s="1671" t="s">
        <v>65</v>
      </c>
      <c r="H50" s="1672" t="s">
        <v>155</v>
      </c>
      <c r="I50" s="1673" t="s">
        <v>239</v>
      </c>
      <c r="J50" s="1674">
        <v>46214</v>
      </c>
      <c r="K50" s="1674">
        <v>46218</v>
      </c>
      <c r="L50" s="1674">
        <v>46220</v>
      </c>
      <c r="M50" s="1674">
        <v>46228</v>
      </c>
      <c r="N50" s="1507">
        <v>46232</v>
      </c>
      <c r="O50" s="1674"/>
      <c r="P50" s="1674"/>
      <c r="Q50" s="1675">
        <v>14</v>
      </c>
      <c r="R50" s="1776" t="s">
        <v>60</v>
      </c>
      <c r="S50" s="1677">
        <v>7</v>
      </c>
      <c r="T50" s="1507"/>
      <c r="U50" s="1507"/>
      <c r="V50" s="1674"/>
      <c r="W50" s="1674"/>
      <c r="X50" s="1674"/>
      <c r="Y50" s="1674"/>
      <c r="Z50" s="1674"/>
      <c r="AA50" s="1674"/>
      <c r="AB50" s="1674"/>
      <c r="AC50" s="1674"/>
      <c r="AD50" s="1678"/>
      <c r="AE50" s="1678"/>
      <c r="AF50" s="1678"/>
      <c r="AG50" s="1679"/>
      <c r="AH50" s="1680"/>
      <c r="AI50" s="1681">
        <v>10200</v>
      </c>
      <c r="AJ50" s="1681"/>
      <c r="AK50" s="1681">
        <f t="shared" si="39"/>
        <v>0</v>
      </c>
      <c r="AL50" s="1682"/>
      <c r="AM50" s="1679"/>
      <c r="AN50" s="1683"/>
      <c r="AO50" s="1679"/>
      <c r="AP50" s="1683"/>
      <c r="AQ50" s="1683"/>
      <c r="AR50" s="1683"/>
      <c r="AS50" s="1679"/>
      <c r="AT50" s="1684"/>
      <c r="AU50" s="1678"/>
      <c r="AV50" s="1678"/>
      <c r="AW50" s="1685"/>
      <c r="AX50" s="1678"/>
      <c r="AY50" s="1671" t="s">
        <v>240</v>
      </c>
      <c r="BA50" s="1686">
        <f t="shared" si="40"/>
        <v>14</v>
      </c>
      <c r="BB50" s="1687">
        <f t="shared" si="41"/>
        <v>46245</v>
      </c>
      <c r="BC50" s="1686">
        <f t="shared" si="42"/>
        <v>7</v>
      </c>
      <c r="BD50" s="1687">
        <f t="shared" si="43"/>
        <v>7</v>
      </c>
      <c r="BE50" s="1687"/>
      <c r="BF50" s="1688" t="e">
        <f>VLOOKUP(C50,[1]Sheet!$F:$Q,9,FALSE)</f>
        <v>#N/A</v>
      </c>
      <c r="BG50" s="1689" t="e">
        <f>VLOOKUP(C50,[1]Sheet!$F:$Q,5,FALSE)</f>
        <v>#N/A</v>
      </c>
      <c r="BH50" s="1689" t="e">
        <f>VLOOKUP(C50,[1]Sheet!$F:$Q,12,FALSE)</f>
        <v>#N/A</v>
      </c>
      <c r="BI50" s="1689" t="e">
        <f t="shared" si="44"/>
        <v>#N/A</v>
      </c>
    </row>
    <row r="51" s="1486" customFormat="1" ht="46" spans="1:61">
      <c r="A51" s="1668">
        <f t="shared" si="8"/>
        <v>49</v>
      </c>
      <c r="B51" s="1669"/>
      <c r="C51" s="1670" t="s">
        <v>241</v>
      </c>
      <c r="D51" s="1670" t="s">
        <v>55</v>
      </c>
      <c r="E51" s="1670" t="s">
        <v>123</v>
      </c>
      <c r="F51" s="1670" t="s">
        <v>123</v>
      </c>
      <c r="G51" s="1671" t="s">
        <v>65</v>
      </c>
      <c r="H51" s="1672" t="s">
        <v>155</v>
      </c>
      <c r="I51" s="1673" t="s">
        <v>242</v>
      </c>
      <c r="J51" s="1674">
        <v>46214</v>
      </c>
      <c r="K51" s="1674">
        <v>46218</v>
      </c>
      <c r="L51" s="1674">
        <v>46220</v>
      </c>
      <c r="M51" s="1674">
        <v>46228</v>
      </c>
      <c r="N51" s="1507">
        <v>46232</v>
      </c>
      <c r="O51" s="1674"/>
      <c r="P51" s="1674"/>
      <c r="Q51" s="1675">
        <v>14</v>
      </c>
      <c r="R51" s="1776" t="s">
        <v>60</v>
      </c>
      <c r="S51" s="1677">
        <v>7</v>
      </c>
      <c r="T51" s="1507"/>
      <c r="U51" s="1507"/>
      <c r="V51" s="1674"/>
      <c r="W51" s="1674"/>
      <c r="X51" s="1674"/>
      <c r="Y51" s="1674"/>
      <c r="Z51" s="1674"/>
      <c r="AA51" s="1674"/>
      <c r="AB51" s="1674"/>
      <c r="AC51" s="1674"/>
      <c r="AD51" s="1678"/>
      <c r="AE51" s="1678"/>
      <c r="AF51" s="1678"/>
      <c r="AG51" s="1679"/>
      <c r="AH51" s="1680"/>
      <c r="AI51" s="1681">
        <v>10200</v>
      </c>
      <c r="AJ51" s="1681"/>
      <c r="AK51" s="1681">
        <f t="shared" si="39"/>
        <v>0</v>
      </c>
      <c r="AL51" s="1682"/>
      <c r="AM51" s="1679"/>
      <c r="AN51" s="1683"/>
      <c r="AO51" s="1679"/>
      <c r="AP51" s="1683"/>
      <c r="AQ51" s="1683"/>
      <c r="AR51" s="1683"/>
      <c r="AS51" s="1679"/>
      <c r="AT51" s="1684"/>
      <c r="AU51" s="1678"/>
      <c r="AV51" s="1678"/>
      <c r="AW51" s="1685"/>
      <c r="AX51" s="1678"/>
      <c r="AY51" s="1671" t="s">
        <v>240</v>
      </c>
      <c r="BA51" s="1686">
        <f t="shared" si="40"/>
        <v>14</v>
      </c>
      <c r="BB51" s="1687">
        <f t="shared" si="41"/>
        <v>46245</v>
      </c>
      <c r="BC51" s="1686">
        <f t="shared" si="42"/>
        <v>7</v>
      </c>
      <c r="BD51" s="1687">
        <f t="shared" si="43"/>
        <v>7</v>
      </c>
      <c r="BE51" s="1687"/>
      <c r="BF51" s="1688" t="e">
        <f>VLOOKUP(C51,[1]Sheet!$F:$Q,9,FALSE)</f>
        <v>#N/A</v>
      </c>
      <c r="BG51" s="1689" t="e">
        <f>VLOOKUP(C51,[1]Sheet!$F:$Q,5,FALSE)</f>
        <v>#N/A</v>
      </c>
      <c r="BH51" s="1689" t="e">
        <f>VLOOKUP(C51,[1]Sheet!$F:$Q,12,FALSE)</f>
        <v>#N/A</v>
      </c>
      <c r="BI51" s="1689" t="e">
        <f t="shared" si="44"/>
        <v>#N/A</v>
      </c>
    </row>
    <row r="52" s="1487" customFormat="1" ht="24.75" customHeight="1" spans="1:61">
      <c r="A52" s="1690">
        <f t="shared" si="8"/>
        <v>50</v>
      </c>
      <c r="B52" s="1691"/>
      <c r="C52" s="1692" t="s">
        <v>243</v>
      </c>
      <c r="D52" s="1692" t="s">
        <v>55</v>
      </c>
      <c r="E52" s="1692" t="s">
        <v>123</v>
      </c>
      <c r="F52" s="1692" t="s">
        <v>123</v>
      </c>
      <c r="G52" s="1693" t="s">
        <v>65</v>
      </c>
      <c r="H52" s="1694" t="s">
        <v>170</v>
      </c>
      <c r="I52" s="1695" t="s">
        <v>174</v>
      </c>
      <c r="J52" s="1696">
        <v>46214</v>
      </c>
      <c r="K52" s="1696">
        <v>46216</v>
      </c>
      <c r="L52" s="1696">
        <v>46218</v>
      </c>
      <c r="M52" s="1696">
        <v>46227</v>
      </c>
      <c r="N52" s="1507">
        <v>46232</v>
      </c>
      <c r="O52" s="1696"/>
      <c r="P52" s="1696"/>
      <c r="Q52" s="1697">
        <v>14</v>
      </c>
      <c r="R52" s="1777" t="s">
        <v>60</v>
      </c>
      <c r="S52" s="1699">
        <v>7</v>
      </c>
      <c r="T52" s="1507"/>
      <c r="U52" s="1507"/>
      <c r="V52" s="1696"/>
      <c r="W52" s="1696"/>
      <c r="X52" s="1696"/>
      <c r="Y52" s="1696"/>
      <c r="Z52" s="1696"/>
      <c r="AA52" s="1696"/>
      <c r="AB52" s="1696"/>
      <c r="AC52" s="1696"/>
      <c r="AD52" s="1700"/>
      <c r="AE52" s="1700"/>
      <c r="AF52" s="1700"/>
      <c r="AG52" s="1701"/>
      <c r="AH52" s="1702"/>
      <c r="AI52" s="1703">
        <v>10200</v>
      </c>
      <c r="AJ52" s="1703">
        <v>122202</v>
      </c>
      <c r="AK52" s="1703">
        <f t="shared" si="39"/>
        <v>1710.828</v>
      </c>
      <c r="AL52" s="1704"/>
      <c r="AM52" s="1701"/>
      <c r="AN52" s="1705"/>
      <c r="AO52" s="1701"/>
      <c r="AP52" s="1705"/>
      <c r="AQ52" s="1705"/>
      <c r="AR52" s="1705"/>
      <c r="AS52" s="1701"/>
      <c r="AT52" s="1706"/>
      <c r="AU52" s="1700"/>
      <c r="AV52" s="1700"/>
      <c r="AW52" s="1707"/>
      <c r="AX52" s="1700"/>
      <c r="AY52" s="1693" t="s">
        <v>240</v>
      </c>
      <c r="BA52" s="1708">
        <f t="shared" si="40"/>
        <v>14</v>
      </c>
      <c r="BB52" s="1709">
        <f t="shared" si="41"/>
        <v>46245</v>
      </c>
      <c r="BC52" s="1708">
        <f t="shared" si="42"/>
        <v>7</v>
      </c>
      <c r="BD52" s="1709">
        <f t="shared" si="43"/>
        <v>7</v>
      </c>
      <c r="BE52" s="1709"/>
      <c r="BF52" s="1710" t="e">
        <f>VLOOKUP(C52,[1]Sheet!$F:$Q,9,FALSE)</f>
        <v>#N/A</v>
      </c>
      <c r="BG52" s="1711" t="e">
        <f>VLOOKUP(C52,[1]Sheet!$F:$Q,5,FALSE)</f>
        <v>#N/A</v>
      </c>
      <c r="BH52" s="1711" t="e">
        <f>VLOOKUP(C52,[1]Sheet!$F:$Q,12,FALSE)</f>
        <v>#N/A</v>
      </c>
      <c r="BI52" s="1711" t="e">
        <f t="shared" si="44"/>
        <v>#N/A</v>
      </c>
    </row>
    <row r="53" s="1487" customFormat="1" ht="24.75" customHeight="1" spans="1:61">
      <c r="A53" s="1690">
        <f t="shared" si="8"/>
        <v>51</v>
      </c>
      <c r="B53" s="1691"/>
      <c r="C53" s="1692" t="s">
        <v>244</v>
      </c>
      <c r="D53" s="1692" t="s">
        <v>55</v>
      </c>
      <c r="E53" s="1692" t="s">
        <v>123</v>
      </c>
      <c r="F53" s="1692" t="s">
        <v>123</v>
      </c>
      <c r="G53" s="1693" t="s">
        <v>65</v>
      </c>
      <c r="H53" s="1694" t="s">
        <v>170</v>
      </c>
      <c r="I53" s="1695" t="s">
        <v>245</v>
      </c>
      <c r="J53" s="1696">
        <v>46214</v>
      </c>
      <c r="K53" s="1696">
        <v>46216</v>
      </c>
      <c r="L53" s="1696">
        <v>46218</v>
      </c>
      <c r="M53" s="1696">
        <v>46227</v>
      </c>
      <c r="N53" s="1507">
        <v>46232</v>
      </c>
      <c r="O53" s="1696"/>
      <c r="P53" s="1696"/>
      <c r="Q53" s="1697">
        <v>14</v>
      </c>
      <c r="R53" s="1777" t="s">
        <v>60</v>
      </c>
      <c r="S53" s="1699">
        <v>7</v>
      </c>
      <c r="T53" s="1507"/>
      <c r="U53" s="1507"/>
      <c r="V53" s="1696"/>
      <c r="W53" s="1696"/>
      <c r="X53" s="1696"/>
      <c r="Y53" s="1696"/>
      <c r="Z53" s="1696"/>
      <c r="AA53" s="1696"/>
      <c r="AB53" s="1696"/>
      <c r="AC53" s="1696"/>
      <c r="AD53" s="1700"/>
      <c r="AE53" s="1700"/>
      <c r="AF53" s="1700"/>
      <c r="AG53" s="1701"/>
      <c r="AH53" s="1702"/>
      <c r="AI53" s="1703">
        <v>10200</v>
      </c>
      <c r="AJ53" s="1703">
        <v>118234</v>
      </c>
      <c r="AK53" s="1703">
        <f t="shared" si="27"/>
        <v>1655.276</v>
      </c>
      <c r="AL53" s="1704"/>
      <c r="AM53" s="1701"/>
      <c r="AN53" s="1705"/>
      <c r="AO53" s="1701"/>
      <c r="AP53" s="1705"/>
      <c r="AQ53" s="1705"/>
      <c r="AR53" s="1705"/>
      <c r="AS53" s="1701"/>
      <c r="AT53" s="1706"/>
      <c r="AU53" s="1700"/>
      <c r="AV53" s="1700"/>
      <c r="AW53" s="1707"/>
      <c r="AX53" s="1700"/>
      <c r="AY53" s="1693" t="s">
        <v>240</v>
      </c>
      <c r="BA53" s="1708">
        <f t="shared" si="28"/>
        <v>14</v>
      </c>
      <c r="BB53" s="1709">
        <f t="shared" si="29"/>
        <v>46245</v>
      </c>
      <c r="BC53" s="1708">
        <f t="shared" si="30"/>
        <v>7</v>
      </c>
      <c r="BD53" s="1709">
        <f t="shared" si="31"/>
        <v>7</v>
      </c>
      <c r="BE53" s="1709"/>
      <c r="BF53" s="1710" t="e">
        <f>VLOOKUP(C53,[1]Sheet!$F:$Q,9,FALSE)</f>
        <v>#N/A</v>
      </c>
      <c r="BG53" s="1711" t="e">
        <f>VLOOKUP(C53,[1]Sheet!$F:$Q,5,FALSE)</f>
        <v>#N/A</v>
      </c>
      <c r="BH53" s="1711" t="e">
        <f>VLOOKUP(C53,[1]Sheet!$F:$Q,12,FALSE)</f>
        <v>#N/A</v>
      </c>
      <c r="BI53" s="1711" t="e">
        <f t="shared" si="32"/>
        <v>#N/A</v>
      </c>
    </row>
    <row r="54" s="1488" customFormat="1" ht="24.75" customHeight="1" spans="1:61">
      <c r="A54" s="1712">
        <f t="shared" si="8"/>
        <v>52</v>
      </c>
      <c r="B54" s="1713"/>
      <c r="C54" s="1714" t="s">
        <v>246</v>
      </c>
      <c r="D54" s="1714" t="s">
        <v>55</v>
      </c>
      <c r="E54" s="1714" t="s">
        <v>123</v>
      </c>
      <c r="F54" s="1714" t="s">
        <v>123</v>
      </c>
      <c r="G54" s="1715" t="s">
        <v>65</v>
      </c>
      <c r="H54" s="1716" t="s">
        <v>145</v>
      </c>
      <c r="I54" s="1717"/>
      <c r="J54" s="1718">
        <v>46218</v>
      </c>
      <c r="K54" s="1718">
        <v>46220</v>
      </c>
      <c r="L54" s="1718">
        <v>46222</v>
      </c>
      <c r="M54" s="1718">
        <v>46230</v>
      </c>
      <c r="N54" s="1507">
        <v>46230</v>
      </c>
      <c r="O54" s="1718"/>
      <c r="P54" s="1718"/>
      <c r="Q54" s="1719">
        <v>14</v>
      </c>
      <c r="R54" s="1778" t="s">
        <v>60</v>
      </c>
      <c r="S54" s="1721">
        <v>7</v>
      </c>
      <c r="T54" s="1507"/>
      <c r="U54" s="1507"/>
      <c r="V54" s="1718"/>
      <c r="W54" s="1718"/>
      <c r="X54" s="1718"/>
      <c r="Y54" s="1718"/>
      <c r="Z54" s="1718"/>
      <c r="AA54" s="1718"/>
      <c r="AB54" s="1718"/>
      <c r="AC54" s="1718"/>
      <c r="AD54" s="1722"/>
      <c r="AE54" s="1722"/>
      <c r="AF54" s="1722"/>
      <c r="AG54" s="1723"/>
      <c r="AH54" s="1724"/>
      <c r="AI54" s="1725">
        <v>10000</v>
      </c>
      <c r="AJ54" s="1725"/>
      <c r="AK54" s="1725">
        <f t="shared" si="27"/>
        <v>0</v>
      </c>
      <c r="AL54" s="1726"/>
      <c r="AM54" s="1723"/>
      <c r="AN54" s="1727"/>
      <c r="AO54" s="1723"/>
      <c r="AP54" s="1727"/>
      <c r="AQ54" s="1727"/>
      <c r="AR54" s="1727"/>
      <c r="AS54" s="1723"/>
      <c r="AT54" s="1728"/>
      <c r="AU54" s="1722"/>
      <c r="AV54" s="1722"/>
      <c r="AW54" s="1729"/>
      <c r="AX54" s="1722"/>
      <c r="AY54" s="1715"/>
      <c r="BA54" s="1730">
        <f t="shared" si="28"/>
        <v>14</v>
      </c>
      <c r="BB54" s="1731">
        <f t="shared" si="29"/>
        <v>46243</v>
      </c>
      <c r="BC54" s="1730">
        <f t="shared" si="30"/>
        <v>7</v>
      </c>
      <c r="BD54" s="1731">
        <f t="shared" si="31"/>
        <v>7</v>
      </c>
      <c r="BE54" s="1731"/>
      <c r="BF54" s="1732" t="e">
        <f>VLOOKUP(C54,[1]Sheet!$F:$Q,9,FALSE)</f>
        <v>#N/A</v>
      </c>
      <c r="BG54" s="1733" t="e">
        <f>VLOOKUP(C54,[1]Sheet!$F:$Q,5,FALSE)</f>
        <v>#N/A</v>
      </c>
      <c r="BH54" s="1733" t="e">
        <f>VLOOKUP(C54,[1]Sheet!$F:$Q,12,FALSE)</f>
        <v>#N/A</v>
      </c>
      <c r="BI54" s="1733" t="e">
        <f t="shared" si="32"/>
        <v>#N/A</v>
      </c>
    </row>
    <row r="55" s="1488" customFormat="1" ht="24.75" customHeight="1" spans="1:61">
      <c r="A55" s="1712">
        <f t="shared" si="8"/>
        <v>53</v>
      </c>
      <c r="B55" s="1713"/>
      <c r="C55" s="1714" t="s">
        <v>247</v>
      </c>
      <c r="D55" s="1714" t="s">
        <v>55</v>
      </c>
      <c r="E55" s="1714" t="s">
        <v>123</v>
      </c>
      <c r="F55" s="1714" t="s">
        <v>123</v>
      </c>
      <c r="G55" s="1715" t="s">
        <v>65</v>
      </c>
      <c r="H55" s="1716" t="s">
        <v>141</v>
      </c>
      <c r="I55" s="1717"/>
      <c r="J55" s="1718">
        <v>46218</v>
      </c>
      <c r="K55" s="1718">
        <v>46220</v>
      </c>
      <c r="L55" s="1718">
        <v>46222</v>
      </c>
      <c r="M55" s="1718">
        <v>46230</v>
      </c>
      <c r="N55" s="1507">
        <v>46230</v>
      </c>
      <c r="O55" s="1718"/>
      <c r="P55" s="1718"/>
      <c r="Q55" s="1719">
        <v>14</v>
      </c>
      <c r="R55" s="1778" t="s">
        <v>60</v>
      </c>
      <c r="S55" s="1721">
        <v>7</v>
      </c>
      <c r="T55" s="1507"/>
      <c r="U55" s="1507"/>
      <c r="V55" s="1718"/>
      <c r="W55" s="1718"/>
      <c r="X55" s="1718"/>
      <c r="Y55" s="1718"/>
      <c r="Z55" s="1718"/>
      <c r="AA55" s="1718"/>
      <c r="AB55" s="1718"/>
      <c r="AC55" s="1718"/>
      <c r="AD55" s="1722"/>
      <c r="AE55" s="1722"/>
      <c r="AF55" s="1722"/>
      <c r="AG55" s="1723"/>
      <c r="AH55" s="1724"/>
      <c r="AI55" s="1725">
        <v>10000</v>
      </c>
      <c r="AJ55" s="1725"/>
      <c r="AK55" s="1725">
        <f t="shared" si="27"/>
        <v>0</v>
      </c>
      <c r="AL55" s="1726"/>
      <c r="AM55" s="1723"/>
      <c r="AN55" s="1727"/>
      <c r="AO55" s="1723"/>
      <c r="AP55" s="1727"/>
      <c r="AQ55" s="1727"/>
      <c r="AR55" s="1727"/>
      <c r="AS55" s="1723"/>
      <c r="AT55" s="1728"/>
      <c r="AU55" s="1722"/>
      <c r="AV55" s="1722"/>
      <c r="AW55" s="1729"/>
      <c r="AX55" s="1722"/>
      <c r="AY55" s="1715"/>
      <c r="BA55" s="1730">
        <f t="shared" si="28"/>
        <v>14</v>
      </c>
      <c r="BB55" s="1731">
        <f t="shared" si="29"/>
        <v>46243</v>
      </c>
      <c r="BC55" s="1730">
        <f t="shared" si="30"/>
        <v>7</v>
      </c>
      <c r="BD55" s="1731">
        <f t="shared" si="31"/>
        <v>7</v>
      </c>
      <c r="BE55" s="1731"/>
      <c r="BF55" s="1732" t="e">
        <f>VLOOKUP(C55,[1]Sheet!$F:$Q,9,FALSE)</f>
        <v>#N/A</v>
      </c>
      <c r="BG55" s="1733" t="e">
        <f>VLOOKUP(C55,[1]Sheet!$F:$Q,5,FALSE)</f>
        <v>#N/A</v>
      </c>
      <c r="BH55" s="1733" t="e">
        <f>VLOOKUP(C55,[1]Sheet!$F:$Q,12,FALSE)</f>
        <v>#N/A</v>
      </c>
      <c r="BI55" s="1733" t="e">
        <f t="shared" si="32"/>
        <v>#N/A</v>
      </c>
    </row>
    <row r="56" s="1488" customFormat="1" ht="24.75" customHeight="1" spans="1:61">
      <c r="A56" s="1712">
        <f t="shared" si="8"/>
        <v>54</v>
      </c>
      <c r="B56" s="1713"/>
      <c r="C56" s="1714" t="s">
        <v>248</v>
      </c>
      <c r="D56" s="1714" t="s">
        <v>55</v>
      </c>
      <c r="E56" s="1714" t="s">
        <v>123</v>
      </c>
      <c r="F56" s="1714" t="s">
        <v>123</v>
      </c>
      <c r="G56" s="1715" t="s">
        <v>65</v>
      </c>
      <c r="H56" s="1716" t="s">
        <v>141</v>
      </c>
      <c r="I56" s="1717"/>
      <c r="J56" s="1718">
        <v>46218</v>
      </c>
      <c r="K56" s="1718">
        <v>46220</v>
      </c>
      <c r="L56" s="1718">
        <v>46222</v>
      </c>
      <c r="M56" s="1718">
        <v>46230</v>
      </c>
      <c r="N56" s="1507">
        <v>46230</v>
      </c>
      <c r="O56" s="1718"/>
      <c r="P56" s="1718"/>
      <c r="Q56" s="1719">
        <v>14</v>
      </c>
      <c r="R56" s="1778" t="s">
        <v>60</v>
      </c>
      <c r="S56" s="1721">
        <v>7</v>
      </c>
      <c r="T56" s="1507"/>
      <c r="U56" s="1507"/>
      <c r="V56" s="1718"/>
      <c r="W56" s="1718"/>
      <c r="X56" s="1718"/>
      <c r="Y56" s="1718"/>
      <c r="Z56" s="1718"/>
      <c r="AA56" s="1718"/>
      <c r="AB56" s="1718"/>
      <c r="AC56" s="1718"/>
      <c r="AD56" s="1722"/>
      <c r="AE56" s="1722"/>
      <c r="AF56" s="1722"/>
      <c r="AG56" s="1723"/>
      <c r="AH56" s="1724"/>
      <c r="AI56" s="1725">
        <v>10000</v>
      </c>
      <c r="AJ56" s="1725"/>
      <c r="AK56" s="1725">
        <f t="shared" si="27"/>
        <v>0</v>
      </c>
      <c r="AL56" s="1726"/>
      <c r="AM56" s="1723"/>
      <c r="AN56" s="1727"/>
      <c r="AO56" s="1723"/>
      <c r="AP56" s="1727"/>
      <c r="AQ56" s="1727"/>
      <c r="AR56" s="1727"/>
      <c r="AS56" s="1723"/>
      <c r="AT56" s="1728"/>
      <c r="AU56" s="1722"/>
      <c r="AV56" s="1722"/>
      <c r="AW56" s="1729"/>
      <c r="AX56" s="1722"/>
      <c r="AY56" s="1715"/>
      <c r="BA56" s="1730">
        <f t="shared" si="28"/>
        <v>14</v>
      </c>
      <c r="BB56" s="1731">
        <f t="shared" si="29"/>
        <v>46243</v>
      </c>
      <c r="BC56" s="1730">
        <f t="shared" si="30"/>
        <v>7</v>
      </c>
      <c r="BD56" s="1731">
        <f t="shared" si="31"/>
        <v>7</v>
      </c>
      <c r="BE56" s="1731"/>
      <c r="BF56" s="1732" t="e">
        <f>VLOOKUP(C56,[1]Sheet!$F:$Q,9,FALSE)</f>
        <v>#N/A</v>
      </c>
      <c r="BG56" s="1733" t="e">
        <f>VLOOKUP(C56,[1]Sheet!$F:$Q,5,FALSE)</f>
        <v>#N/A</v>
      </c>
      <c r="BH56" s="1733" t="e">
        <f>VLOOKUP(C56,[1]Sheet!$F:$Q,12,FALSE)</f>
        <v>#N/A</v>
      </c>
      <c r="BI56" s="1733" t="e">
        <f t="shared" si="32"/>
        <v>#N/A</v>
      </c>
    </row>
    <row r="57" s="168" customFormat="1" ht="24.75" customHeight="1" spans="1:61">
      <c r="A57" s="1536">
        <f t="shared" si="8"/>
        <v>55</v>
      </c>
      <c r="B57" s="134"/>
      <c r="C57" s="135" t="s">
        <v>249</v>
      </c>
      <c r="D57" s="135" t="s">
        <v>117</v>
      </c>
      <c r="E57" s="135" t="s">
        <v>154</v>
      </c>
      <c r="F57" s="135" t="s">
        <v>57</v>
      </c>
      <c r="G57" s="136" t="s">
        <v>65</v>
      </c>
      <c r="H57" s="137" t="s">
        <v>250</v>
      </c>
      <c r="I57" s="138"/>
      <c r="J57" s="139">
        <v>46217</v>
      </c>
      <c r="K57" s="139">
        <v>46221</v>
      </c>
      <c r="L57" s="139">
        <v>46223</v>
      </c>
      <c r="M57" s="139">
        <v>46232</v>
      </c>
      <c r="N57" s="1507">
        <v>46232</v>
      </c>
      <c r="O57" s="139"/>
      <c r="P57" s="139"/>
      <c r="Q57" s="140">
        <v>14</v>
      </c>
      <c r="R57" s="1763" t="s">
        <v>60</v>
      </c>
      <c r="S57" s="142">
        <v>5</v>
      </c>
      <c r="T57" s="1507"/>
      <c r="U57" s="1507"/>
      <c r="V57" s="139"/>
      <c r="W57" s="139"/>
      <c r="X57" s="139"/>
      <c r="Y57" s="139"/>
      <c r="Z57" s="139"/>
      <c r="AA57" s="139"/>
      <c r="AB57" s="139"/>
      <c r="AC57" s="139"/>
      <c r="AD57" s="264"/>
      <c r="AE57" s="264"/>
      <c r="AF57" s="264"/>
      <c r="AG57" s="147"/>
      <c r="AH57" s="1161"/>
      <c r="AI57" s="266">
        <v>28450</v>
      </c>
      <c r="AJ57" s="266"/>
      <c r="AK57" s="266">
        <f t="shared" si="21"/>
        <v>0</v>
      </c>
      <c r="AL57" s="146"/>
      <c r="AM57" s="147"/>
      <c r="AN57" s="269"/>
      <c r="AO57" s="147"/>
      <c r="AP57" s="269"/>
      <c r="AQ57" s="269"/>
      <c r="AR57" s="269"/>
      <c r="AS57" s="147"/>
      <c r="AT57" s="145"/>
      <c r="AU57" s="264"/>
      <c r="AV57" s="264"/>
      <c r="AW57" s="271"/>
      <c r="AX57" s="264"/>
      <c r="AY57" s="136"/>
      <c r="BA57" s="10">
        <f t="shared" si="22"/>
        <v>14</v>
      </c>
      <c r="BB57" s="11">
        <f t="shared" si="23"/>
        <v>46245</v>
      </c>
      <c r="BC57" s="10">
        <f t="shared" si="24"/>
        <v>5</v>
      </c>
      <c r="BD57" s="11">
        <f t="shared" si="25"/>
        <v>5</v>
      </c>
      <c r="BE57" s="11"/>
      <c r="BF57" s="1499" t="e">
        <f>VLOOKUP(C57,[1]Sheet!$F:$Q,9,FALSE)</f>
        <v>#N/A</v>
      </c>
      <c r="BG57" s="1500" t="e">
        <f>VLOOKUP(C57,[1]Sheet!$F:$Q,5,FALSE)</f>
        <v>#N/A</v>
      </c>
      <c r="BH57" s="1500" t="e">
        <f>VLOOKUP(C57,[1]Sheet!$F:$Q,12,FALSE)</f>
        <v>#N/A</v>
      </c>
      <c r="BI57" s="1500" t="e">
        <f t="shared" si="26"/>
        <v>#N/A</v>
      </c>
    </row>
    <row r="58" s="168" customFormat="1" ht="24.75" customHeight="1" spans="1:61">
      <c r="A58" s="1536">
        <f t="shared" si="8"/>
        <v>56</v>
      </c>
      <c r="B58" s="134"/>
      <c r="C58" s="135"/>
      <c r="D58" s="135"/>
      <c r="E58" s="135"/>
      <c r="F58" s="135"/>
      <c r="G58" s="136"/>
      <c r="H58" s="137"/>
      <c r="I58" s="138"/>
      <c r="J58" s="139"/>
      <c r="K58" s="139"/>
      <c r="L58" s="139"/>
      <c r="M58" s="139"/>
      <c r="N58" s="1507"/>
      <c r="O58" s="139"/>
      <c r="P58" s="139"/>
      <c r="Q58" s="140"/>
      <c r="R58" s="1763" t="s">
        <v>60</v>
      </c>
      <c r="S58" s="142"/>
      <c r="T58" s="1507"/>
      <c r="U58" s="1507"/>
      <c r="V58" s="139"/>
      <c r="W58" s="139"/>
      <c r="X58" s="139"/>
      <c r="Y58" s="139"/>
      <c r="Z58" s="139"/>
      <c r="AA58" s="139"/>
      <c r="AB58" s="139"/>
      <c r="AC58" s="139"/>
      <c r="AD58" s="264"/>
      <c r="AE58" s="264"/>
      <c r="AF58" s="264"/>
      <c r="AG58" s="147"/>
      <c r="AH58" s="1161"/>
      <c r="AI58" s="266"/>
      <c r="AJ58" s="266"/>
      <c r="AK58" s="266">
        <f t="shared" ref="AK58:AK64" si="45">AJ58*1.4%</f>
        <v>0</v>
      </c>
      <c r="AL58" s="146"/>
      <c r="AM58" s="147"/>
      <c r="AN58" s="269"/>
      <c r="AO58" s="147"/>
      <c r="AP58" s="269"/>
      <c r="AQ58" s="269"/>
      <c r="AR58" s="269"/>
      <c r="AS58" s="147"/>
      <c r="AT58" s="145"/>
      <c r="AU58" s="264"/>
      <c r="AV58" s="264"/>
      <c r="AW58" s="271"/>
      <c r="AX58" s="264"/>
      <c r="AY58" s="136"/>
      <c r="BA58" s="10">
        <f t="shared" ref="BA58:BA64" si="46">Q58</f>
        <v>0</v>
      </c>
      <c r="BB58" s="11">
        <f t="shared" ref="BB58:BB64" si="47">N58+BA58-1</f>
        <v>-1</v>
      </c>
      <c r="BC58" s="10">
        <f t="shared" ref="BC58:BC64" si="48">S58</f>
        <v>0</v>
      </c>
      <c r="BD58" s="11">
        <f t="shared" ref="BD58:BD64" si="49">AA58+BC58</f>
        <v>0</v>
      </c>
      <c r="BE58" s="11"/>
      <c r="BF58" s="1499" t="e">
        <f>VLOOKUP(C58,[1]Sheet!$F:$Q,9,FALSE)</f>
        <v>#N/A</v>
      </c>
      <c r="BG58" s="1500" t="e">
        <f>VLOOKUP(C58,[1]Sheet!$F:$Q,5,FALSE)</f>
        <v>#N/A</v>
      </c>
      <c r="BH58" s="1500" t="e">
        <f>VLOOKUP(C58,[1]Sheet!$F:$Q,12,FALSE)</f>
        <v>#N/A</v>
      </c>
      <c r="BI58" s="1500" t="e">
        <f t="shared" ref="BI58:BI64" si="50">BG58-BH58</f>
        <v>#N/A</v>
      </c>
    </row>
    <row r="59" s="168" customFormat="1" ht="24.75" customHeight="1" spans="1:61">
      <c r="A59" s="1536">
        <f t="shared" si="8"/>
        <v>57</v>
      </c>
      <c r="B59" s="134"/>
      <c r="C59" s="135"/>
      <c r="D59" s="135"/>
      <c r="E59" s="135"/>
      <c r="F59" s="135"/>
      <c r="G59" s="136"/>
      <c r="H59" s="137"/>
      <c r="I59" s="138"/>
      <c r="J59" s="139"/>
      <c r="K59" s="139"/>
      <c r="L59" s="139"/>
      <c r="M59" s="139"/>
      <c r="N59" s="1507"/>
      <c r="O59" s="139"/>
      <c r="P59" s="139"/>
      <c r="Q59" s="140"/>
      <c r="R59" s="1763" t="s">
        <v>60</v>
      </c>
      <c r="S59" s="142"/>
      <c r="T59" s="1507"/>
      <c r="U59" s="1507"/>
      <c r="V59" s="139"/>
      <c r="W59" s="139"/>
      <c r="X59" s="139"/>
      <c r="Y59" s="139"/>
      <c r="Z59" s="139"/>
      <c r="AA59" s="139"/>
      <c r="AB59" s="139"/>
      <c r="AC59" s="139"/>
      <c r="AD59" s="264"/>
      <c r="AE59" s="264"/>
      <c r="AF59" s="264"/>
      <c r="AG59" s="147"/>
      <c r="AH59" s="1161"/>
      <c r="AI59" s="266"/>
      <c r="AJ59" s="266"/>
      <c r="AK59" s="266">
        <f t="shared" si="45"/>
        <v>0</v>
      </c>
      <c r="AL59" s="146"/>
      <c r="AM59" s="147"/>
      <c r="AN59" s="269"/>
      <c r="AO59" s="147"/>
      <c r="AP59" s="269"/>
      <c r="AQ59" s="269"/>
      <c r="AR59" s="269"/>
      <c r="AS59" s="147"/>
      <c r="AT59" s="145"/>
      <c r="AU59" s="264"/>
      <c r="AV59" s="264"/>
      <c r="AW59" s="271"/>
      <c r="AX59" s="264"/>
      <c r="AY59" s="136"/>
      <c r="BA59" s="10">
        <f t="shared" si="46"/>
        <v>0</v>
      </c>
      <c r="BB59" s="11">
        <f t="shared" si="47"/>
        <v>-1</v>
      </c>
      <c r="BC59" s="10">
        <f t="shared" si="48"/>
        <v>0</v>
      </c>
      <c r="BD59" s="11">
        <f t="shared" si="49"/>
        <v>0</v>
      </c>
      <c r="BE59" s="11"/>
      <c r="BF59" s="1499" t="e">
        <f>VLOOKUP(C59,[1]Sheet!$F:$Q,9,FALSE)</f>
        <v>#N/A</v>
      </c>
      <c r="BG59" s="1500" t="e">
        <f>VLOOKUP(C59,[1]Sheet!$F:$Q,5,FALSE)</f>
        <v>#N/A</v>
      </c>
      <c r="BH59" s="1500" t="e">
        <f>VLOOKUP(C59,[1]Sheet!$F:$Q,12,FALSE)</f>
        <v>#N/A</v>
      </c>
      <c r="BI59" s="1500" t="e">
        <f t="shared" si="50"/>
        <v>#N/A</v>
      </c>
    </row>
    <row r="60" s="168" customFormat="1" ht="24.75" customHeight="1" spans="1:61">
      <c r="A60" s="1536">
        <f t="shared" si="8"/>
        <v>58</v>
      </c>
      <c r="B60" s="134"/>
      <c r="C60" s="135"/>
      <c r="D60" s="135"/>
      <c r="E60" s="135"/>
      <c r="F60" s="135"/>
      <c r="G60" s="136"/>
      <c r="H60" s="137"/>
      <c r="I60" s="138"/>
      <c r="J60" s="139"/>
      <c r="K60" s="139"/>
      <c r="L60" s="139"/>
      <c r="M60" s="139"/>
      <c r="N60" s="1507"/>
      <c r="O60" s="139"/>
      <c r="P60" s="139"/>
      <c r="Q60" s="140"/>
      <c r="R60" s="1763" t="s">
        <v>60</v>
      </c>
      <c r="S60" s="142"/>
      <c r="T60" s="1507"/>
      <c r="U60" s="1507"/>
      <c r="V60" s="139"/>
      <c r="W60" s="139"/>
      <c r="X60" s="139"/>
      <c r="Y60" s="139"/>
      <c r="Z60" s="139"/>
      <c r="AA60" s="139"/>
      <c r="AB60" s="139"/>
      <c r="AC60" s="139"/>
      <c r="AD60" s="264"/>
      <c r="AE60" s="264"/>
      <c r="AF60" s="264"/>
      <c r="AG60" s="147"/>
      <c r="AH60" s="1161"/>
      <c r="AI60" s="266"/>
      <c r="AJ60" s="266"/>
      <c r="AK60" s="266">
        <f t="shared" si="45"/>
        <v>0</v>
      </c>
      <c r="AL60" s="146"/>
      <c r="AM60" s="147"/>
      <c r="AN60" s="269"/>
      <c r="AO60" s="147"/>
      <c r="AP60" s="269"/>
      <c r="AQ60" s="269"/>
      <c r="AR60" s="269"/>
      <c r="AS60" s="147"/>
      <c r="AT60" s="145"/>
      <c r="AU60" s="264"/>
      <c r="AV60" s="264"/>
      <c r="AW60" s="271"/>
      <c r="AX60" s="264"/>
      <c r="AY60" s="136"/>
      <c r="BA60" s="10">
        <f t="shared" si="46"/>
        <v>0</v>
      </c>
      <c r="BB60" s="11">
        <f t="shared" si="47"/>
        <v>-1</v>
      </c>
      <c r="BC60" s="10">
        <f t="shared" si="48"/>
        <v>0</v>
      </c>
      <c r="BD60" s="11">
        <f t="shared" si="49"/>
        <v>0</v>
      </c>
      <c r="BE60" s="11"/>
      <c r="BF60" s="1499" t="e">
        <f>VLOOKUP(C60,[1]Sheet!$F:$Q,9,FALSE)</f>
        <v>#N/A</v>
      </c>
      <c r="BG60" s="1500" t="e">
        <f>VLOOKUP(C60,[1]Sheet!$F:$Q,5,FALSE)</f>
        <v>#N/A</v>
      </c>
      <c r="BH60" s="1500" t="e">
        <f>VLOOKUP(C60,[1]Sheet!$F:$Q,12,FALSE)</f>
        <v>#N/A</v>
      </c>
      <c r="BI60" s="1500" t="e">
        <f t="shared" si="50"/>
        <v>#N/A</v>
      </c>
    </row>
    <row r="61" s="168" customFormat="1" ht="24.75" customHeight="1" spans="1:61">
      <c r="A61" s="1536">
        <f t="shared" si="8"/>
        <v>59</v>
      </c>
      <c r="B61" s="134"/>
      <c r="C61" s="135"/>
      <c r="D61" s="135"/>
      <c r="E61" s="135"/>
      <c r="F61" s="135"/>
      <c r="G61" s="136"/>
      <c r="H61" s="137"/>
      <c r="I61" s="138"/>
      <c r="J61" s="139"/>
      <c r="K61" s="139"/>
      <c r="L61" s="139"/>
      <c r="M61" s="139"/>
      <c r="N61" s="1507"/>
      <c r="O61" s="139"/>
      <c r="P61" s="139"/>
      <c r="Q61" s="140"/>
      <c r="R61" s="1763" t="s">
        <v>60</v>
      </c>
      <c r="S61" s="142"/>
      <c r="T61" s="1507"/>
      <c r="U61" s="1507"/>
      <c r="V61" s="139"/>
      <c r="W61" s="139"/>
      <c r="X61" s="139"/>
      <c r="Y61" s="139"/>
      <c r="Z61" s="139"/>
      <c r="AA61" s="139"/>
      <c r="AB61" s="139"/>
      <c r="AC61" s="139"/>
      <c r="AD61" s="264"/>
      <c r="AE61" s="264"/>
      <c r="AF61" s="264"/>
      <c r="AG61" s="147"/>
      <c r="AH61" s="1161"/>
      <c r="AI61" s="266"/>
      <c r="AJ61" s="266"/>
      <c r="AK61" s="266">
        <f t="shared" si="45"/>
        <v>0</v>
      </c>
      <c r="AL61" s="146"/>
      <c r="AM61" s="147"/>
      <c r="AN61" s="269"/>
      <c r="AO61" s="147"/>
      <c r="AP61" s="269"/>
      <c r="AQ61" s="269"/>
      <c r="AR61" s="269"/>
      <c r="AS61" s="147"/>
      <c r="AT61" s="145"/>
      <c r="AU61" s="264"/>
      <c r="AV61" s="264"/>
      <c r="AW61" s="271"/>
      <c r="AX61" s="264"/>
      <c r="AY61" s="136"/>
      <c r="BA61" s="10">
        <f t="shared" si="46"/>
        <v>0</v>
      </c>
      <c r="BB61" s="11">
        <f t="shared" si="47"/>
        <v>-1</v>
      </c>
      <c r="BC61" s="10">
        <f t="shared" si="48"/>
        <v>0</v>
      </c>
      <c r="BD61" s="11">
        <f t="shared" si="49"/>
        <v>0</v>
      </c>
      <c r="BE61" s="11"/>
      <c r="BF61" s="1499" t="e">
        <f>VLOOKUP(C61,[1]Sheet!$F:$Q,9,FALSE)</f>
        <v>#N/A</v>
      </c>
      <c r="BG61" s="1500" t="e">
        <f>VLOOKUP(C61,[1]Sheet!$F:$Q,5,FALSE)</f>
        <v>#N/A</v>
      </c>
      <c r="BH61" s="1500" t="e">
        <f>VLOOKUP(C61,[1]Sheet!$F:$Q,12,FALSE)</f>
        <v>#N/A</v>
      </c>
      <c r="BI61" s="1500" t="e">
        <f t="shared" si="50"/>
        <v>#N/A</v>
      </c>
    </row>
    <row r="62" s="168" customFormat="1" ht="24.75" customHeight="1" spans="1:61">
      <c r="A62" s="1536">
        <f t="shared" si="8"/>
        <v>60</v>
      </c>
      <c r="B62" s="134"/>
      <c r="C62" s="135"/>
      <c r="D62" s="135"/>
      <c r="E62" s="135"/>
      <c r="F62" s="135"/>
      <c r="G62" s="136"/>
      <c r="H62" s="137"/>
      <c r="I62" s="138"/>
      <c r="J62" s="139"/>
      <c r="K62" s="139"/>
      <c r="L62" s="139"/>
      <c r="M62" s="139"/>
      <c r="N62" s="1507"/>
      <c r="O62" s="139"/>
      <c r="P62" s="139"/>
      <c r="Q62" s="140"/>
      <c r="R62" s="1763" t="s">
        <v>60</v>
      </c>
      <c r="S62" s="142"/>
      <c r="T62" s="1507"/>
      <c r="U62" s="1507"/>
      <c r="V62" s="139"/>
      <c r="W62" s="139"/>
      <c r="X62" s="139"/>
      <c r="Y62" s="139"/>
      <c r="Z62" s="139"/>
      <c r="AA62" s="139"/>
      <c r="AB62" s="139"/>
      <c r="AC62" s="139"/>
      <c r="AD62" s="264"/>
      <c r="AE62" s="264"/>
      <c r="AF62" s="264"/>
      <c r="AG62" s="147"/>
      <c r="AH62" s="1161"/>
      <c r="AI62" s="266"/>
      <c r="AJ62" s="266"/>
      <c r="AK62" s="266">
        <f t="shared" si="45"/>
        <v>0</v>
      </c>
      <c r="AL62" s="146"/>
      <c r="AM62" s="147"/>
      <c r="AN62" s="269"/>
      <c r="AO62" s="147"/>
      <c r="AP62" s="269"/>
      <c r="AQ62" s="269"/>
      <c r="AR62" s="269"/>
      <c r="AS62" s="147"/>
      <c r="AT62" s="145"/>
      <c r="AU62" s="264"/>
      <c r="AV62" s="264"/>
      <c r="AW62" s="271"/>
      <c r="AX62" s="264"/>
      <c r="AY62" s="136"/>
      <c r="BA62" s="10">
        <f t="shared" si="46"/>
        <v>0</v>
      </c>
      <c r="BB62" s="11">
        <f t="shared" si="47"/>
        <v>-1</v>
      </c>
      <c r="BC62" s="10">
        <f t="shared" si="48"/>
        <v>0</v>
      </c>
      <c r="BD62" s="11">
        <f t="shared" si="49"/>
        <v>0</v>
      </c>
      <c r="BE62" s="11"/>
      <c r="BF62" s="1499" t="e">
        <f>VLOOKUP(C62,[1]Sheet!$F:$Q,9,FALSE)</f>
        <v>#N/A</v>
      </c>
      <c r="BG62" s="1500" t="e">
        <f>VLOOKUP(C62,[1]Sheet!$F:$Q,5,FALSE)</f>
        <v>#N/A</v>
      </c>
      <c r="BH62" s="1500" t="e">
        <f>VLOOKUP(C62,[1]Sheet!$F:$Q,12,FALSE)</f>
        <v>#N/A</v>
      </c>
      <c r="BI62" s="1500" t="e">
        <f t="shared" si="50"/>
        <v>#N/A</v>
      </c>
    </row>
    <row r="63" s="168" customFormat="1" ht="24.75" customHeight="1" spans="1:61">
      <c r="A63" s="1536">
        <f t="shared" si="8"/>
        <v>61</v>
      </c>
      <c r="B63" s="134"/>
      <c r="C63" s="135"/>
      <c r="D63" s="135"/>
      <c r="E63" s="135"/>
      <c r="F63" s="135"/>
      <c r="G63" s="136"/>
      <c r="H63" s="137"/>
      <c r="I63" s="138"/>
      <c r="J63" s="139"/>
      <c r="K63" s="139"/>
      <c r="L63" s="139"/>
      <c r="M63" s="139"/>
      <c r="N63" s="1507"/>
      <c r="O63" s="139"/>
      <c r="P63" s="139"/>
      <c r="Q63" s="140"/>
      <c r="R63" s="1763" t="s">
        <v>60</v>
      </c>
      <c r="S63" s="142"/>
      <c r="T63" s="1507"/>
      <c r="U63" s="1507"/>
      <c r="V63" s="139"/>
      <c r="W63" s="139"/>
      <c r="X63" s="139"/>
      <c r="Y63" s="139"/>
      <c r="Z63" s="139"/>
      <c r="AA63" s="139"/>
      <c r="AB63" s="139"/>
      <c r="AC63" s="139"/>
      <c r="AD63" s="264"/>
      <c r="AE63" s="264"/>
      <c r="AF63" s="264"/>
      <c r="AG63" s="147"/>
      <c r="AH63" s="1161"/>
      <c r="AI63" s="266"/>
      <c r="AJ63" s="266"/>
      <c r="AK63" s="266">
        <f t="shared" si="45"/>
        <v>0</v>
      </c>
      <c r="AL63" s="146"/>
      <c r="AM63" s="147"/>
      <c r="AN63" s="269"/>
      <c r="AO63" s="147"/>
      <c r="AP63" s="269"/>
      <c r="AQ63" s="269"/>
      <c r="AR63" s="269"/>
      <c r="AS63" s="147"/>
      <c r="AT63" s="145"/>
      <c r="AU63" s="264"/>
      <c r="AV63" s="264"/>
      <c r="AW63" s="271"/>
      <c r="AX63" s="264"/>
      <c r="AY63" s="136"/>
      <c r="BA63" s="10">
        <f t="shared" si="46"/>
        <v>0</v>
      </c>
      <c r="BB63" s="11">
        <f t="shared" si="47"/>
        <v>-1</v>
      </c>
      <c r="BC63" s="10">
        <f t="shared" si="48"/>
        <v>0</v>
      </c>
      <c r="BD63" s="11">
        <f t="shared" si="49"/>
        <v>0</v>
      </c>
      <c r="BE63" s="11"/>
      <c r="BF63" s="1499" t="e">
        <f>VLOOKUP(C63,[1]Sheet!$F:$Q,9,FALSE)</f>
        <v>#N/A</v>
      </c>
      <c r="BG63" s="1500" t="e">
        <f>VLOOKUP(C63,[1]Sheet!$F:$Q,5,FALSE)</f>
        <v>#N/A</v>
      </c>
      <c r="BH63" s="1500" t="e">
        <f>VLOOKUP(C63,[1]Sheet!$F:$Q,12,FALSE)</f>
        <v>#N/A</v>
      </c>
      <c r="BI63" s="1500" t="e">
        <f t="shared" si="50"/>
        <v>#N/A</v>
      </c>
    </row>
    <row r="64" s="168" customFormat="1" ht="24.75" customHeight="1" spans="1:61">
      <c r="A64" s="1536">
        <f t="shared" si="8"/>
        <v>62</v>
      </c>
      <c r="B64" s="134"/>
      <c r="C64" s="135"/>
      <c r="D64" s="135"/>
      <c r="E64" s="135"/>
      <c r="F64" s="135"/>
      <c r="G64" s="136"/>
      <c r="H64" s="137"/>
      <c r="I64" s="138"/>
      <c r="J64" s="139"/>
      <c r="K64" s="139"/>
      <c r="L64" s="139"/>
      <c r="M64" s="139"/>
      <c r="N64" s="1507"/>
      <c r="O64" s="139"/>
      <c r="P64" s="139"/>
      <c r="Q64" s="140"/>
      <c r="R64" s="1763" t="s">
        <v>60</v>
      </c>
      <c r="S64" s="142"/>
      <c r="T64" s="1507"/>
      <c r="U64" s="1507"/>
      <c r="V64" s="139"/>
      <c r="W64" s="139"/>
      <c r="X64" s="139"/>
      <c r="Y64" s="139"/>
      <c r="Z64" s="139"/>
      <c r="AA64" s="139"/>
      <c r="AB64" s="139"/>
      <c r="AC64" s="139"/>
      <c r="AD64" s="264"/>
      <c r="AE64" s="264"/>
      <c r="AF64" s="264"/>
      <c r="AG64" s="147"/>
      <c r="AH64" s="1161"/>
      <c r="AI64" s="266"/>
      <c r="AJ64" s="266"/>
      <c r="AK64" s="266">
        <f t="shared" si="45"/>
        <v>0</v>
      </c>
      <c r="AL64" s="146"/>
      <c r="AM64" s="147"/>
      <c r="AN64" s="269"/>
      <c r="AO64" s="147"/>
      <c r="AP64" s="269"/>
      <c r="AQ64" s="269"/>
      <c r="AR64" s="269"/>
      <c r="AS64" s="147"/>
      <c r="AT64" s="145"/>
      <c r="AU64" s="264"/>
      <c r="AV64" s="264"/>
      <c r="AW64" s="271"/>
      <c r="AX64" s="264"/>
      <c r="AY64" s="136"/>
      <c r="BA64" s="10">
        <f t="shared" si="46"/>
        <v>0</v>
      </c>
      <c r="BB64" s="11">
        <f t="shared" si="47"/>
        <v>-1</v>
      </c>
      <c r="BC64" s="10">
        <f t="shared" si="48"/>
        <v>0</v>
      </c>
      <c r="BD64" s="11">
        <f t="shared" si="49"/>
        <v>0</v>
      </c>
      <c r="BE64" s="11"/>
      <c r="BF64" s="1499" t="e">
        <f>VLOOKUP(C64,[1]Sheet!$F:$Q,9,FALSE)</f>
        <v>#N/A</v>
      </c>
      <c r="BG64" s="1500" t="e">
        <f>VLOOKUP(C64,[1]Sheet!$F:$Q,5,FALSE)</f>
        <v>#N/A</v>
      </c>
      <c r="BH64" s="1500" t="e">
        <f>VLOOKUP(C64,[1]Sheet!$F:$Q,12,FALSE)</f>
        <v>#N/A</v>
      </c>
      <c r="BI64" s="1500" t="e">
        <f t="shared" si="50"/>
        <v>#N/A</v>
      </c>
    </row>
    <row r="65" s="168" customFormat="1" ht="24.75" customHeight="1" spans="1:61">
      <c r="A65" s="1536">
        <f t="shared" si="8"/>
        <v>63</v>
      </c>
      <c r="B65" s="134"/>
      <c r="C65" s="135"/>
      <c r="D65" s="135"/>
      <c r="E65" s="135"/>
      <c r="F65" s="135"/>
      <c r="G65" s="136"/>
      <c r="H65" s="137"/>
      <c r="I65" s="138"/>
      <c r="J65" s="139"/>
      <c r="K65" s="139"/>
      <c r="L65" s="139"/>
      <c r="M65" s="139"/>
      <c r="N65" s="1507"/>
      <c r="O65" s="139"/>
      <c r="P65" s="139"/>
      <c r="Q65" s="140"/>
      <c r="R65" s="1763" t="s">
        <v>60</v>
      </c>
      <c r="S65" s="142"/>
      <c r="T65" s="1507"/>
      <c r="U65" s="1507"/>
      <c r="V65" s="139"/>
      <c r="W65" s="139"/>
      <c r="X65" s="139"/>
      <c r="Y65" s="139"/>
      <c r="Z65" s="139"/>
      <c r="AA65" s="139"/>
      <c r="AB65" s="139"/>
      <c r="AC65" s="139"/>
      <c r="AD65" s="264"/>
      <c r="AE65" s="264"/>
      <c r="AF65" s="264"/>
      <c r="AG65" s="147"/>
      <c r="AH65" s="1161"/>
      <c r="AI65" s="266"/>
      <c r="AJ65" s="266"/>
      <c r="AK65" s="266">
        <f t="shared" si="21"/>
        <v>0</v>
      </c>
      <c r="AL65" s="146"/>
      <c r="AM65" s="147"/>
      <c r="AN65" s="269"/>
      <c r="AO65" s="147"/>
      <c r="AP65" s="269"/>
      <c r="AQ65" s="269"/>
      <c r="AR65" s="269"/>
      <c r="AS65" s="147"/>
      <c r="AT65" s="145"/>
      <c r="AU65" s="264"/>
      <c r="AV65" s="264"/>
      <c r="AW65" s="271"/>
      <c r="AX65" s="264"/>
      <c r="AY65" s="136"/>
      <c r="BA65" s="10">
        <f t="shared" si="22"/>
        <v>0</v>
      </c>
      <c r="BB65" s="11">
        <f t="shared" si="23"/>
        <v>-1</v>
      </c>
      <c r="BC65" s="10">
        <f t="shared" si="24"/>
        <v>0</v>
      </c>
      <c r="BD65" s="11">
        <f t="shared" si="25"/>
        <v>0</v>
      </c>
      <c r="BE65" s="11"/>
      <c r="BF65" s="1499" t="e">
        <f>VLOOKUP(C65,[1]Sheet!$F:$Q,9,FALSE)</f>
        <v>#N/A</v>
      </c>
      <c r="BG65" s="1500" t="e">
        <f>VLOOKUP(C65,[1]Sheet!$F:$Q,5,FALSE)</f>
        <v>#N/A</v>
      </c>
      <c r="BH65" s="1500" t="e">
        <f>VLOOKUP(C65,[1]Sheet!$F:$Q,12,FALSE)</f>
        <v>#N/A</v>
      </c>
      <c r="BI65" s="1500" t="e">
        <f t="shared" si="26"/>
        <v>#N/A</v>
      </c>
    </row>
    <row r="66" ht="24.75" customHeight="1" spans="1:61">
      <c r="A66" s="1734"/>
      <c r="B66" s="1734"/>
      <c r="I66" s="1735"/>
      <c r="AG66" s="17"/>
      <c r="AI66" s="1736"/>
      <c r="AJ66" s="1736"/>
      <c r="AK66" s="1736"/>
      <c r="AM66" s="154"/>
      <c r="AT66" s="1737"/>
      <c r="AW66" s="1738"/>
    </row>
    <row r="68" customHeight="1" spans="1:61">
      <c r="A68" s="6" t="s">
        <v>251</v>
      </c>
    </row>
    <row r="69" s="2" customFormat="1" ht="36.75" customHeight="1" spans="1:61">
      <c r="A69" s="19" t="s">
        <v>1</v>
      </c>
      <c r="B69" s="19" t="s">
        <v>2</v>
      </c>
      <c r="C69" s="19" t="s">
        <v>3</v>
      </c>
      <c r="D69" s="19" t="s">
        <v>4</v>
      </c>
      <c r="E69" s="20" t="s">
        <v>5</v>
      </c>
      <c r="F69" s="20" t="s">
        <v>6</v>
      </c>
      <c r="G69" s="19" t="s">
        <v>7</v>
      </c>
      <c r="H69" s="1501" t="s">
        <v>8</v>
      </c>
      <c r="I69" s="19" t="s">
        <v>9</v>
      </c>
      <c r="J69" s="22" t="s">
        <v>10</v>
      </c>
      <c r="K69" s="22" t="s">
        <v>11</v>
      </c>
      <c r="L69" s="22" t="s">
        <v>12</v>
      </c>
      <c r="M69" s="22" t="s">
        <v>13</v>
      </c>
      <c r="N69" s="1739" t="s">
        <v>14</v>
      </c>
      <c r="O69" s="22" t="s">
        <v>15</v>
      </c>
      <c r="P69" s="22" t="s">
        <v>16</v>
      </c>
      <c r="Q69" s="23" t="s">
        <v>17</v>
      </c>
      <c r="R69" s="24"/>
      <c r="S69" s="25"/>
      <c r="T69" s="1739" t="s">
        <v>18</v>
      </c>
      <c r="U69" s="1739" t="s">
        <v>19</v>
      </c>
      <c r="V69" s="26" t="s">
        <v>20</v>
      </c>
      <c r="W69" s="26" t="s">
        <v>21</v>
      </c>
      <c r="X69" s="22" t="s">
        <v>22</v>
      </c>
      <c r="Y69" s="26" t="s">
        <v>23</v>
      </c>
      <c r="Z69" s="26" t="s">
        <v>24</v>
      </c>
      <c r="AA69" s="26" t="s">
        <v>25</v>
      </c>
      <c r="AB69" s="26" t="s">
        <v>26</v>
      </c>
      <c r="AC69" s="22" t="s">
        <v>27</v>
      </c>
      <c r="AD69" s="27" t="s">
        <v>28</v>
      </c>
      <c r="AE69" s="27" t="s">
        <v>29</v>
      </c>
      <c r="AF69" s="27" t="s">
        <v>30</v>
      </c>
      <c r="AG69" s="28" t="s">
        <v>31</v>
      </c>
      <c r="AH69" s="1503" t="s">
        <v>32</v>
      </c>
      <c r="AI69" s="30" t="s">
        <v>33</v>
      </c>
      <c r="AJ69" s="30"/>
      <c r="AK69" s="30"/>
      <c r="AL69" s="32" t="s">
        <v>35</v>
      </c>
      <c r="AM69" s="33" t="s">
        <v>36</v>
      </c>
      <c r="AN69" s="34" t="s">
        <v>37</v>
      </c>
      <c r="AO69" s="34" t="s">
        <v>38</v>
      </c>
      <c r="AP69" s="35" t="s">
        <v>39</v>
      </c>
      <c r="AQ69" s="35" t="s">
        <v>40</v>
      </c>
      <c r="AR69" s="35" t="s">
        <v>41</v>
      </c>
      <c r="AS69" s="36" t="s">
        <v>42</v>
      </c>
      <c r="AT69" s="37" t="s">
        <v>43</v>
      </c>
      <c r="AU69" s="37" t="s">
        <v>44</v>
      </c>
      <c r="AV69" s="38" t="s">
        <v>45</v>
      </c>
      <c r="AW69" s="39" t="s">
        <v>37</v>
      </c>
      <c r="AX69" s="40" t="s">
        <v>46</v>
      </c>
      <c r="AY69" s="1504" t="s">
        <v>47</v>
      </c>
      <c r="BA69" s="41"/>
      <c r="BB69" s="42" t="s">
        <v>115</v>
      </c>
      <c r="BD69" s="42" t="s">
        <v>49</v>
      </c>
      <c r="BE69" s="42"/>
      <c r="BF69" s="1505" t="s">
        <v>50</v>
      </c>
      <c r="BG69" s="1506" t="s">
        <v>51</v>
      </c>
      <c r="BH69" s="1506" t="s">
        <v>52</v>
      </c>
      <c r="BI69" s="1506" t="s">
        <v>53</v>
      </c>
    </row>
    <row r="70" ht="24.75" customHeight="1" spans="1:61">
      <c r="A70" s="44">
        <v>1</v>
      </c>
      <c r="B70" s="44"/>
      <c r="C70" s="45"/>
      <c r="D70" s="45"/>
      <c r="E70" s="135"/>
      <c r="F70" s="135"/>
      <c r="G70" s="136"/>
      <c r="H70" s="137"/>
      <c r="I70" s="48"/>
      <c r="J70" s="139"/>
      <c r="K70" s="49"/>
      <c r="L70" s="49"/>
      <c r="M70" s="49"/>
      <c r="N70" s="1740"/>
      <c r="O70" s="49"/>
      <c r="P70" s="49"/>
      <c r="Q70" s="1741"/>
      <c r="R70" s="1779" t="s">
        <v>60</v>
      </c>
      <c r="S70" s="1743"/>
      <c r="T70" s="1740"/>
      <c r="U70" s="1740"/>
      <c r="V70" s="49"/>
      <c r="W70" s="49"/>
      <c r="X70" s="49"/>
      <c r="Y70" s="49"/>
      <c r="Z70" s="49"/>
      <c r="AA70" s="49"/>
      <c r="AB70" s="49"/>
      <c r="AC70" s="49"/>
      <c r="AD70" s="53"/>
      <c r="AE70" s="53"/>
      <c r="AF70" s="53"/>
      <c r="AG70" s="54"/>
      <c r="AH70" s="1226"/>
      <c r="AI70" s="266">
        <v>10080</v>
      </c>
      <c r="AJ70" s="266"/>
      <c r="AK70" s="266"/>
      <c r="AL70" s="146"/>
      <c r="AM70" s="147"/>
      <c r="AN70" s="57"/>
      <c r="AO70" s="54"/>
      <c r="AP70" s="57"/>
      <c r="AQ70" s="57"/>
      <c r="AR70" s="57"/>
      <c r="AS70" s="54"/>
      <c r="AT70" s="58"/>
      <c r="AU70" s="53"/>
      <c r="AV70" s="53"/>
      <c r="AW70" s="59"/>
      <c r="AX70" s="53"/>
      <c r="AY70" s="46"/>
      <c r="BA70" s="10">
        <f>Q70</f>
        <v>0</v>
      </c>
      <c r="BB70" s="11">
        <f>N70+BA70-1</f>
        <v>-1</v>
      </c>
      <c r="BC70" s="10">
        <f>S70</f>
        <v>0</v>
      </c>
      <c r="BD70" s="11">
        <f>AA70+BC70</f>
        <v>0</v>
      </c>
      <c r="BF70" s="1499" t="e">
        <f>VLOOKUP(C70,[1]Sheet!$F:$Q,10,FALSE)</f>
        <v>#N/A</v>
      </c>
      <c r="BG70" s="1500" t="e">
        <f>VLOOKUP(C70,[1]Sheet!$F:$Q,5,FALSE)</f>
        <v>#N/A</v>
      </c>
      <c r="BH70" s="1500" t="e">
        <f>VLOOKUP(C70,[1]Sheet!$F:$Q,12,FALSE)</f>
        <v>#N/A</v>
      </c>
      <c r="BI70" s="1500" t="e">
        <f>BG70-BH70</f>
        <v>#N/A</v>
      </c>
    </row>
    <row r="71" ht="24.75" customHeight="1" spans="1:61">
      <c r="A71" s="44">
        <v>2</v>
      </c>
      <c r="B71" s="44"/>
      <c r="C71" s="45"/>
      <c r="D71" s="45"/>
      <c r="E71" s="135"/>
      <c r="F71" s="135"/>
      <c r="G71" s="136"/>
      <c r="H71" s="137"/>
      <c r="I71" s="48"/>
      <c r="J71" s="49"/>
      <c r="K71" s="49"/>
      <c r="L71" s="49"/>
      <c r="M71" s="49"/>
      <c r="N71" s="1740"/>
      <c r="O71" s="49"/>
      <c r="P71" s="255"/>
      <c r="Q71" s="50"/>
      <c r="R71" s="1780" t="s">
        <v>60</v>
      </c>
      <c r="S71" s="52"/>
      <c r="T71" s="1744"/>
      <c r="U71" s="1740"/>
      <c r="V71" s="49"/>
      <c r="W71" s="49"/>
      <c r="X71" s="49"/>
      <c r="Y71" s="49"/>
      <c r="Z71" s="49"/>
      <c r="AA71" s="49"/>
      <c r="AB71" s="49"/>
      <c r="AC71" s="49"/>
      <c r="AD71" s="53"/>
      <c r="AE71" s="53"/>
      <c r="AF71" s="53"/>
      <c r="AG71" s="54"/>
      <c r="AH71" s="1226"/>
      <c r="AI71" s="266">
        <v>11050</v>
      </c>
      <c r="AJ71" s="266"/>
      <c r="AK71" s="266"/>
      <c r="AL71" s="146"/>
      <c r="AM71" s="147"/>
      <c r="AN71" s="57"/>
      <c r="AO71" s="54"/>
      <c r="AP71" s="57"/>
      <c r="AQ71" s="57"/>
      <c r="AR71" s="57"/>
      <c r="AS71" s="54"/>
      <c r="AT71" s="58"/>
      <c r="AU71" s="53"/>
      <c r="AV71" s="53"/>
      <c r="AW71" s="59"/>
      <c r="AX71" s="53"/>
      <c r="AY71" s="46"/>
      <c r="BF71" s="1499"/>
      <c r="BG71" s="1500"/>
      <c r="BH71" s="1500"/>
      <c r="BI71" s="1500"/>
    </row>
    <row r="72" ht="24.75" customHeight="1" spans="1:61">
      <c r="A72" s="44">
        <v>3</v>
      </c>
      <c r="B72" s="44"/>
      <c r="C72" s="45"/>
      <c r="D72" s="45"/>
      <c r="E72" s="135"/>
      <c r="F72" s="135"/>
      <c r="G72" s="136"/>
      <c r="H72" s="137"/>
      <c r="I72" s="48"/>
      <c r="J72" s="49"/>
      <c r="K72" s="49"/>
      <c r="L72" s="49"/>
      <c r="M72" s="49"/>
      <c r="N72" s="1740"/>
      <c r="O72" s="49"/>
      <c r="P72" s="255"/>
      <c r="Q72" s="50"/>
      <c r="R72" s="1780" t="s">
        <v>60</v>
      </c>
      <c r="S72" s="52"/>
      <c r="T72" s="1744"/>
      <c r="U72" s="1740"/>
      <c r="V72" s="49"/>
      <c r="W72" s="49"/>
      <c r="X72" s="49"/>
      <c r="Y72" s="49"/>
      <c r="Z72" s="49"/>
      <c r="AA72" s="49"/>
      <c r="AB72" s="49"/>
      <c r="AC72" s="49"/>
      <c r="AD72" s="53"/>
      <c r="AE72" s="53"/>
      <c r="AF72" s="53"/>
      <c r="AG72" s="54"/>
      <c r="AH72" s="1226"/>
      <c r="AI72" s="266">
        <v>11050</v>
      </c>
      <c r="AJ72" s="266"/>
      <c r="AK72" s="266"/>
      <c r="AL72" s="146"/>
      <c r="AM72" s="147"/>
      <c r="AN72" s="57"/>
      <c r="AO72" s="54"/>
      <c r="AP72" s="57"/>
      <c r="AQ72" s="57"/>
      <c r="AR72" s="57"/>
      <c r="AS72" s="54"/>
      <c r="AT72" s="58"/>
      <c r="AU72" s="53"/>
      <c r="AV72" s="53"/>
      <c r="AW72" s="59"/>
      <c r="AX72" s="53"/>
      <c r="AY72" s="46"/>
      <c r="BF72" s="1499"/>
      <c r="BG72" s="1500"/>
      <c r="BH72" s="1500"/>
      <c r="BI72" s="1500"/>
    </row>
    <row r="74" s="7" customFormat="1" ht="23.2" spans="1:61">
      <c r="A74" s="6" t="s">
        <v>252</v>
      </c>
      <c r="B74" s="6"/>
      <c r="C74" s="6"/>
      <c r="D74" s="6"/>
      <c r="E74" s="6"/>
      <c r="F74" s="6"/>
      <c r="G74" s="6"/>
      <c r="H74" s="82"/>
      <c r="I74" s="6"/>
      <c r="J74" s="83"/>
      <c r="K74" s="83"/>
      <c r="L74" s="83"/>
      <c r="M74" s="83"/>
      <c r="N74" s="1490"/>
      <c r="O74" s="9"/>
      <c r="P74" s="9"/>
      <c r="Q74" s="10"/>
      <c r="R74" s="11"/>
      <c r="S74" s="10"/>
      <c r="T74" s="1497"/>
      <c r="U74" s="1497"/>
      <c r="V74" s="9"/>
      <c r="W74" s="163"/>
      <c r="X74" s="163"/>
      <c r="Y74" s="163"/>
      <c r="Z74" s="9"/>
      <c r="AA74" s="9"/>
      <c r="AB74" s="9"/>
      <c r="AC74" s="9"/>
      <c r="AD74" s="1"/>
      <c r="AG74" s="12"/>
      <c r="AH74" s="1498"/>
      <c r="AI74" s="1492"/>
      <c r="AJ74" s="1492"/>
      <c r="AK74" s="1492"/>
      <c r="AL74" s="151"/>
      <c r="AM74" s="79"/>
      <c r="AN74" s="164"/>
      <c r="AO74" s="165"/>
      <c r="AP74" s="164"/>
      <c r="AQ74" s="164"/>
      <c r="AR74" s="164"/>
      <c r="AS74" s="17"/>
      <c r="AT74" s="17">
        <v>1.6</v>
      </c>
      <c r="AW74" s="166"/>
      <c r="AY74" s="1493"/>
      <c r="BA74" s="10"/>
      <c r="BB74" s="11"/>
      <c r="BC74" s="10"/>
      <c r="BD74" s="11"/>
      <c r="BE74" s="11"/>
      <c r="BF74" s="1499"/>
      <c r="BG74" s="1500"/>
      <c r="BH74" s="1500"/>
      <c r="BI74" s="1500"/>
    </row>
    <row r="75" s="2" customFormat="1" ht="36.75" customHeight="1" spans="1:61">
      <c r="A75" s="19" t="s">
        <v>1</v>
      </c>
      <c r="B75" s="19" t="s">
        <v>2</v>
      </c>
      <c r="C75" s="19" t="s">
        <v>3</v>
      </c>
      <c r="D75" s="19" t="s">
        <v>4</v>
      </c>
      <c r="E75" s="20" t="s">
        <v>5</v>
      </c>
      <c r="F75" s="20" t="s">
        <v>6</v>
      </c>
      <c r="G75" s="19" t="s">
        <v>7</v>
      </c>
      <c r="H75" s="1501" t="s">
        <v>8</v>
      </c>
      <c r="I75" s="19" t="s">
        <v>9</v>
      </c>
      <c r="J75" s="22" t="s">
        <v>10</v>
      </c>
      <c r="K75" s="22" t="s">
        <v>11</v>
      </c>
      <c r="L75" s="22" t="s">
        <v>12</v>
      </c>
      <c r="M75" s="22" t="s">
        <v>13</v>
      </c>
      <c r="N75" s="1739" t="s">
        <v>14</v>
      </c>
      <c r="O75" s="22" t="s">
        <v>15</v>
      </c>
      <c r="P75" s="22" t="s">
        <v>16</v>
      </c>
      <c r="Q75" s="23" t="s">
        <v>17</v>
      </c>
      <c r="R75" s="24"/>
      <c r="S75" s="25"/>
      <c r="T75" s="1739" t="s">
        <v>18</v>
      </c>
      <c r="U75" s="1739" t="s">
        <v>19</v>
      </c>
      <c r="V75" s="26" t="s">
        <v>20</v>
      </c>
      <c r="W75" s="26" t="s">
        <v>21</v>
      </c>
      <c r="X75" s="22" t="s">
        <v>22</v>
      </c>
      <c r="Y75" s="26" t="s">
        <v>23</v>
      </c>
      <c r="Z75" s="26" t="s">
        <v>24</v>
      </c>
      <c r="AA75" s="26" t="s">
        <v>25</v>
      </c>
      <c r="AB75" s="26" t="s">
        <v>26</v>
      </c>
      <c r="AC75" s="22" t="s">
        <v>27</v>
      </c>
      <c r="AD75" s="27" t="s">
        <v>28</v>
      </c>
      <c r="AE75" s="27" t="s">
        <v>29</v>
      </c>
      <c r="AF75" s="27" t="s">
        <v>30</v>
      </c>
      <c r="AG75" s="28" t="s">
        <v>31</v>
      </c>
      <c r="AH75" s="1503" t="s">
        <v>32</v>
      </c>
      <c r="AI75" s="30" t="s">
        <v>33</v>
      </c>
      <c r="AJ75" s="30"/>
      <c r="AK75" s="30"/>
      <c r="AL75" s="32" t="s">
        <v>35</v>
      </c>
      <c r="AM75" s="33" t="s">
        <v>36</v>
      </c>
      <c r="AN75" s="34" t="s">
        <v>37</v>
      </c>
      <c r="AO75" s="34" t="s">
        <v>38</v>
      </c>
      <c r="AP75" s="35" t="s">
        <v>39</v>
      </c>
      <c r="AQ75" s="35" t="s">
        <v>40</v>
      </c>
      <c r="AR75" s="35" t="s">
        <v>41</v>
      </c>
      <c r="AS75" s="36" t="s">
        <v>42</v>
      </c>
      <c r="AT75" s="37" t="s">
        <v>43</v>
      </c>
      <c r="AU75" s="37" t="s">
        <v>44</v>
      </c>
      <c r="AV75" s="38" t="s">
        <v>45</v>
      </c>
      <c r="AW75" s="39" t="s">
        <v>37</v>
      </c>
      <c r="AX75" s="40" t="s">
        <v>46</v>
      </c>
      <c r="AY75" s="1504" t="s">
        <v>47</v>
      </c>
      <c r="BA75" s="41"/>
      <c r="BB75" s="42" t="s">
        <v>115</v>
      </c>
      <c r="BD75" s="42" t="s">
        <v>49</v>
      </c>
      <c r="BE75" s="42"/>
      <c r="BF75" s="1505" t="s">
        <v>50</v>
      </c>
      <c r="BG75" s="1506" t="s">
        <v>51</v>
      </c>
      <c r="BH75" s="1506" t="s">
        <v>52</v>
      </c>
      <c r="BI75" s="1506" t="s">
        <v>53</v>
      </c>
    </row>
    <row r="76" ht="24.75" customHeight="1" spans="1:61">
      <c r="A76" s="44">
        <v>4</v>
      </c>
      <c r="B76" s="44"/>
      <c r="C76" s="45"/>
      <c r="D76" s="45"/>
      <c r="E76" s="45"/>
      <c r="F76" s="45"/>
      <c r="G76" s="45"/>
      <c r="H76" s="109"/>
      <c r="I76" s="48"/>
      <c r="J76" s="49"/>
      <c r="K76" s="49"/>
      <c r="L76" s="49"/>
      <c r="M76" s="49"/>
      <c r="N76" s="1740"/>
      <c r="O76" s="49"/>
      <c r="P76" s="49"/>
      <c r="Q76" s="50"/>
      <c r="R76" s="51"/>
      <c r="S76" s="52"/>
      <c r="T76" s="1740"/>
      <c r="U76" s="1740"/>
      <c r="V76" s="49"/>
      <c r="W76" s="49"/>
      <c r="X76" s="49"/>
      <c r="Y76" s="49"/>
      <c r="Z76" s="49"/>
      <c r="AA76" s="49"/>
      <c r="AB76" s="49"/>
      <c r="AC76" s="49"/>
      <c r="AD76" s="53"/>
      <c r="AE76" s="53"/>
      <c r="AF76" s="53"/>
      <c r="AG76" s="54"/>
      <c r="AH76" s="1226"/>
      <c r="AI76" s="266"/>
      <c r="AJ76" s="266"/>
      <c r="AK76" s="266"/>
      <c r="AL76" s="146"/>
      <c r="AM76" s="147"/>
      <c r="AN76" s="57"/>
      <c r="AO76" s="54"/>
      <c r="AP76" s="57"/>
      <c r="AQ76" s="57"/>
      <c r="AR76" s="57"/>
      <c r="AS76" s="54"/>
      <c r="AT76" s="111"/>
      <c r="AU76" s="53"/>
      <c r="AV76" s="53"/>
      <c r="AW76" s="59"/>
      <c r="AX76" s="53"/>
      <c r="AY76" s="46"/>
      <c r="BA76" s="10">
        <f>Q76</f>
        <v>0</v>
      </c>
      <c r="BB76" s="11">
        <f>N76+BA76-1</f>
        <v>-1</v>
      </c>
      <c r="BC76" s="10">
        <f>S76</f>
        <v>0</v>
      </c>
      <c r="BD76" s="11">
        <f>AA76+BC76</f>
        <v>0</v>
      </c>
      <c r="BF76" s="1499" t="e">
        <f>VLOOKUP(C76,[1]Sheet!$F:$Q,10,FALSE)</f>
        <v>#N/A</v>
      </c>
      <c r="BG76" s="1500" t="e">
        <f>VLOOKUP(C76,[1]Sheet!$F:$Q,5,FALSE)</f>
        <v>#N/A</v>
      </c>
      <c r="BH76" s="1500" t="e">
        <f>VLOOKUP(C76,[1]Sheet!$F:$Q,12,FALSE)</f>
        <v>#N/A</v>
      </c>
      <c r="BI76" s="1500" t="e">
        <f>BG76-BH76</f>
        <v>#N/A</v>
      </c>
    </row>
    <row r="77" ht="24.75" customHeight="1" spans="1:61">
      <c r="A77" s="44">
        <v>5</v>
      </c>
      <c r="B77" s="44"/>
      <c r="C77" s="45"/>
      <c r="D77" s="45"/>
      <c r="E77" s="45"/>
      <c r="F77" s="45"/>
      <c r="G77" s="45"/>
      <c r="H77" s="109"/>
      <c r="I77" s="48"/>
      <c r="J77" s="49"/>
      <c r="K77" s="49"/>
      <c r="L77" s="49"/>
      <c r="M77" s="49"/>
      <c r="N77" s="1740"/>
      <c r="O77" s="49"/>
      <c r="P77" s="49"/>
      <c r="Q77" s="50"/>
      <c r="R77" s="51"/>
      <c r="S77" s="52"/>
      <c r="T77" s="1740"/>
      <c r="U77" s="1740"/>
      <c r="V77" s="49"/>
      <c r="W77" s="49"/>
      <c r="X77" s="49"/>
      <c r="Y77" s="49"/>
      <c r="Z77" s="49"/>
      <c r="AA77" s="49"/>
      <c r="AB77" s="49"/>
      <c r="AC77" s="49"/>
      <c r="AD77" s="53"/>
      <c r="AE77" s="53"/>
      <c r="AF77" s="53"/>
      <c r="AG77" s="54"/>
      <c r="AH77" s="1226"/>
      <c r="AI77" s="266"/>
      <c r="AJ77" s="266"/>
      <c r="AK77" s="266"/>
      <c r="AL77" s="146"/>
      <c r="AM77" s="147"/>
      <c r="AN77" s="57"/>
      <c r="AO77" s="54"/>
      <c r="AP77" s="57"/>
      <c r="AQ77" s="57"/>
      <c r="AR77" s="57"/>
      <c r="AS77" s="54"/>
      <c r="AT77" s="111"/>
      <c r="AU77" s="53"/>
      <c r="AV77" s="53"/>
      <c r="AW77" s="59"/>
      <c r="AX77" s="53"/>
      <c r="AY77" s="46"/>
      <c r="BA77" s="10">
        <f>Q77</f>
        <v>0</v>
      </c>
      <c r="BB77" s="11">
        <f>N77+BA77-1</f>
        <v>-1</v>
      </c>
      <c r="BC77" s="10">
        <f>S77</f>
        <v>0</v>
      </c>
      <c r="BD77" s="11">
        <f>AA77+BC77</f>
        <v>0</v>
      </c>
      <c r="BF77" s="1499" t="e">
        <f>VLOOKUP(C77,[1]Sheet!$F:$Q,10,FALSE)</f>
        <v>#N/A</v>
      </c>
      <c r="BG77" s="1500" t="e">
        <f>VLOOKUP(C77,[1]Sheet!$F:$Q,5,FALSE)</f>
        <v>#N/A</v>
      </c>
      <c r="BH77" s="1500" t="e">
        <f>VLOOKUP(C77,[1]Sheet!$F:$Q,12,FALSE)</f>
        <v>#N/A</v>
      </c>
      <c r="BI77" s="1500" t="e">
        <f>BG77-BH77</f>
        <v>#N/A</v>
      </c>
    </row>
    <row r="78" ht="24.75" customHeight="1" spans="1:61">
      <c r="A78" s="44">
        <v>6</v>
      </c>
      <c r="B78" s="44"/>
      <c r="C78" s="45"/>
      <c r="D78" s="45"/>
      <c r="E78" s="45"/>
      <c r="F78" s="45"/>
      <c r="G78" s="45"/>
      <c r="H78" s="109"/>
      <c r="I78" s="48"/>
      <c r="J78" s="49"/>
      <c r="K78" s="49"/>
      <c r="L78" s="49"/>
      <c r="M78" s="49"/>
      <c r="N78" s="1740"/>
      <c r="O78" s="49"/>
      <c r="P78" s="49"/>
      <c r="Q78" s="50"/>
      <c r="R78" s="51"/>
      <c r="S78" s="52"/>
      <c r="T78" s="1740"/>
      <c r="U78" s="1740"/>
      <c r="V78" s="49"/>
      <c r="W78" s="49"/>
      <c r="X78" s="49"/>
      <c r="Y78" s="49"/>
      <c r="Z78" s="49"/>
      <c r="AA78" s="49"/>
      <c r="AB78" s="49"/>
      <c r="AC78" s="49"/>
      <c r="AD78" s="53"/>
      <c r="AE78" s="53"/>
      <c r="AF78" s="53"/>
      <c r="AG78" s="54"/>
      <c r="AH78" s="1226"/>
      <c r="AI78" s="266"/>
      <c r="AJ78" s="266"/>
      <c r="AK78" s="266"/>
      <c r="AL78" s="146"/>
      <c r="AM78" s="147"/>
      <c r="AN78" s="57"/>
      <c r="AO78" s="54"/>
      <c r="AP78" s="57"/>
      <c r="AQ78" s="57"/>
      <c r="AR78" s="57"/>
      <c r="AS78" s="54"/>
      <c r="AT78" s="111"/>
      <c r="AU78" s="53"/>
      <c r="AV78" s="53"/>
      <c r="AW78" s="59"/>
      <c r="AX78" s="53"/>
      <c r="AY78" s="46"/>
      <c r="BA78" s="10">
        <f>Q78</f>
        <v>0</v>
      </c>
      <c r="BB78" s="11">
        <f>N78+BA78-1</f>
        <v>-1</v>
      </c>
      <c r="BC78" s="10">
        <f>S78</f>
        <v>0</v>
      </c>
      <c r="BD78" s="11">
        <f>AA78+BC78</f>
        <v>0</v>
      </c>
      <c r="BF78" s="1499" t="e">
        <f>VLOOKUP(C78,[1]Sheet!$F:$Q,10,FALSE)</f>
        <v>#N/A</v>
      </c>
      <c r="BG78" s="1500" t="e">
        <f>VLOOKUP(C78,[1]Sheet!$F:$Q,5,FALSE)</f>
        <v>#N/A</v>
      </c>
      <c r="BH78" s="1500" t="e">
        <f>VLOOKUP(C78,[1]Sheet!$F:$Q,12,FALSE)</f>
        <v>#N/A</v>
      </c>
      <c r="BI78" s="1500" t="e">
        <f>BG78-BH78</f>
        <v>#N/A</v>
      </c>
    </row>
    <row r="79" ht="24.75" customHeight="1" spans="1:61">
      <c r="A79" s="44">
        <v>7</v>
      </c>
      <c r="B79" s="44"/>
      <c r="C79" s="45"/>
      <c r="D79" s="45"/>
      <c r="E79" s="45"/>
      <c r="F79" s="45"/>
      <c r="G79" s="45"/>
      <c r="H79" s="109"/>
      <c r="I79" s="48"/>
      <c r="J79" s="49"/>
      <c r="K79" s="49"/>
      <c r="L79" s="49"/>
      <c r="M79" s="49"/>
      <c r="N79" s="1740"/>
      <c r="O79" s="49"/>
      <c r="P79" s="49"/>
      <c r="Q79" s="50"/>
      <c r="R79" s="51"/>
      <c r="S79" s="52"/>
      <c r="T79" s="1740"/>
      <c r="U79" s="1740"/>
      <c r="V79" s="49"/>
      <c r="W79" s="49"/>
      <c r="X79" s="49"/>
      <c r="Y79" s="49"/>
      <c r="Z79" s="49"/>
      <c r="AA79" s="49"/>
      <c r="AB79" s="49"/>
      <c r="AC79" s="49"/>
      <c r="AD79" s="53"/>
      <c r="AE79" s="53"/>
      <c r="AF79" s="53"/>
      <c r="AG79" s="54"/>
      <c r="AH79" s="1226"/>
      <c r="AI79" s="266"/>
      <c r="AJ79" s="266"/>
      <c r="AK79" s="266"/>
      <c r="AL79" s="146"/>
      <c r="AM79" s="147"/>
      <c r="AN79" s="57"/>
      <c r="AO79" s="54"/>
      <c r="AP79" s="57"/>
      <c r="AQ79" s="57"/>
      <c r="AR79" s="57"/>
      <c r="AS79" s="54"/>
      <c r="AT79" s="111"/>
      <c r="AU79" s="53"/>
      <c r="AV79" s="53"/>
      <c r="AW79" s="59"/>
      <c r="AX79" s="53"/>
      <c r="AY79" s="46"/>
      <c r="BA79" s="10">
        <f>Q79</f>
        <v>0</v>
      </c>
      <c r="BB79" s="11">
        <f>N79+BA79-1</f>
        <v>-1</v>
      </c>
      <c r="BC79" s="10">
        <f>S79</f>
        <v>0</v>
      </c>
      <c r="BD79" s="11">
        <f>AA79+BC79</f>
        <v>0</v>
      </c>
      <c r="BF79" s="1499" t="e">
        <f>VLOOKUP(C79,[1]Sheet!$F:$Q,10,FALSE)</f>
        <v>#N/A</v>
      </c>
      <c r="BG79" s="1500" t="e">
        <f>VLOOKUP(C79,[1]Sheet!$F:$Q,5,FALSE)</f>
        <v>#N/A</v>
      </c>
      <c r="BH79" s="1500" t="e">
        <f>VLOOKUP(C79,[1]Sheet!$F:$Q,12,FALSE)</f>
        <v>#N/A</v>
      </c>
      <c r="BI79" s="1500" t="e">
        <f>BG79-BH79</f>
        <v>#N/A</v>
      </c>
    </row>
    <row r="80" ht="24.75" customHeight="1" spans="1:61">
      <c r="A80" s="44">
        <v>8</v>
      </c>
      <c r="B80" s="44"/>
      <c r="C80" s="45"/>
      <c r="D80" s="45"/>
      <c r="E80" s="45"/>
      <c r="F80" s="45"/>
      <c r="G80" s="45"/>
      <c r="H80" s="109"/>
      <c r="I80" s="48"/>
      <c r="J80" s="49"/>
      <c r="K80" s="49"/>
      <c r="L80" s="49"/>
      <c r="M80" s="49"/>
      <c r="N80" s="1740"/>
      <c r="O80" s="49"/>
      <c r="P80" s="49"/>
      <c r="Q80" s="50">
        <v>14</v>
      </c>
      <c r="R80" s="1780" t="s">
        <v>60</v>
      </c>
      <c r="S80" s="52">
        <v>7</v>
      </c>
      <c r="T80" s="1740"/>
      <c r="U80" s="1740"/>
      <c r="V80" s="49"/>
      <c r="W80" s="49"/>
      <c r="X80" s="49"/>
      <c r="Y80" s="49"/>
      <c r="Z80" s="49"/>
      <c r="AA80" s="49"/>
      <c r="AB80" s="49"/>
      <c r="AC80" s="49"/>
      <c r="AD80" s="53"/>
      <c r="AE80" s="53"/>
      <c r="AF80" s="53"/>
      <c r="AG80" s="54"/>
      <c r="AH80" s="1226"/>
      <c r="AI80" s="266"/>
      <c r="AJ80" s="266"/>
      <c r="AK80" s="266"/>
      <c r="AL80" s="146"/>
      <c r="AM80" s="147"/>
      <c r="AN80" s="57"/>
      <c r="AO80" s="54"/>
      <c r="AP80" s="57"/>
      <c r="AQ80" s="57"/>
      <c r="AR80" s="57"/>
      <c r="AS80" s="54"/>
      <c r="AT80" s="111"/>
      <c r="AU80" s="53"/>
      <c r="AV80" s="53"/>
      <c r="AW80" s="59"/>
      <c r="AX80" s="53"/>
      <c r="AY80" s="46"/>
      <c r="BA80" s="10">
        <f>Q80</f>
        <v>14</v>
      </c>
      <c r="BB80" s="11">
        <f>N80+BA80-1</f>
        <v>13</v>
      </c>
      <c r="BC80" s="10">
        <f>S80</f>
        <v>7</v>
      </c>
      <c r="BD80" s="11">
        <f>AA80+BC80</f>
        <v>7</v>
      </c>
      <c r="BF80" s="1499" t="e">
        <f>VLOOKUP(C80,[1]Sheet!$F:$Q,10,FALSE)</f>
        <v>#N/A</v>
      </c>
      <c r="BG80" s="1500" t="e">
        <f>VLOOKUP(C80,[1]Sheet!$F:$Q,5,FALSE)</f>
        <v>#N/A</v>
      </c>
      <c r="BH80" s="1500" t="e">
        <f>VLOOKUP(C80,[1]Sheet!$F:$Q,12,FALSE)</f>
        <v>#N/A</v>
      </c>
      <c r="BI80" s="1500" t="e">
        <f>BG80-BH80</f>
        <v>#N/A</v>
      </c>
    </row>
    <row r="1046087" customHeight="1" spans="8:8">
      <c r="H1046087" s="109"/>
    </row>
    <row r="1046173" customHeight="1" spans="30:30">
      <c r="AD1046173" s="53"/>
    </row>
  </sheetData>
  <mergeCells count="3">
    <mergeCell ref="Q2:S2"/>
    <mergeCell ref="Q69:S69"/>
    <mergeCell ref="Q75:S75"/>
  </mergeCells>
  <printOptions horizontalCentered="1"/>
  <pageMargins left="0.25" right="0.25" top="0.75" bottom="0.75" header="0.3" footer="0.3"/>
  <pageSetup paperSize="9" scale="56" fitToHeight="2" orientation="landscape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pageSetUpPr fitToPage="1"/>
  </sheetPr>
  <dimension ref="A1:BI1048329"/>
  <sheetViews>
    <sheetView tabSelected="1" zoomScale="89" zoomScaleNormal="89" workbookViewId="0">
      <pane xSplit="3" ySplit="2" topLeftCell="H3" activePane="bottomRight" state="frozen"/>
      <selection/>
      <selection pane="topRight"/>
      <selection pane="bottomLeft"/>
      <selection pane="bottomRight" activeCell="I8" sqref="I8"/>
    </sheetView>
  </sheetViews>
  <sheetFormatPr defaultColWidth="9.140625" defaultRowHeight="20.1" customHeight="1"/>
  <cols>
    <col min="1" max="1" width="5.140625" style="1" customWidth="1"/>
    <col min="2" max="2" width="6.7109375" style="1" customWidth="1"/>
    <col min="3" max="3" width="14.859375" style="7" customWidth="1"/>
    <col min="4" max="4" width="8.2890625" style="7" customWidth="1"/>
    <col min="5" max="5" width="12" style="7" customWidth="1"/>
    <col min="6" max="6" width="13.4296875" style="7" customWidth="1"/>
    <col min="7" max="7" width="12" style="7" customWidth="1"/>
    <col min="8" max="8" width="27.7109375" style="220" customWidth="1"/>
    <col min="9" max="9" width="37" style="220" customWidth="1"/>
    <col min="10" max="10" width="11" style="221" customWidth="1"/>
    <col min="11" max="11" width="10.859375" style="221" customWidth="1"/>
    <col min="12" max="14" width="11" style="221" customWidth="1"/>
    <col min="15" max="16" width="10.7109375" style="221" customWidth="1"/>
    <col min="17" max="17" width="5.7109375" style="222" customWidth="1"/>
    <col min="18" max="18" width="2.7109375" style="222" customWidth="1"/>
    <col min="19" max="19" width="5.7109375" style="222" customWidth="1"/>
    <col min="20" max="20" width="15" style="221" customWidth="1"/>
    <col min="21" max="21" width="12" style="221" customWidth="1"/>
    <col min="22" max="22" width="11" style="221" customWidth="1"/>
    <col min="23" max="23" width="10.5703125" style="221" customWidth="1"/>
    <col min="24" max="24" width="14.140625" style="221" customWidth="1"/>
    <col min="25" max="25" width="13.859375" style="221" customWidth="1"/>
    <col min="26" max="26" width="10.7109375" style="221" customWidth="1"/>
    <col min="27" max="27" width="11.4296875" style="221" customWidth="1"/>
    <col min="28" max="28" width="15.5703125" style="221" customWidth="1"/>
    <col min="29" max="29" width="12.140625" style="9" customWidth="1"/>
    <col min="30" max="30" width="17" style="1" customWidth="1"/>
    <col min="31" max="31" width="10" style="8" customWidth="1"/>
    <col min="32" max="32" width="10.4296875" style="8" customWidth="1"/>
    <col min="33" max="33" width="12.5703125" style="223" customWidth="1"/>
    <col min="34" max="34" width="10.4296875" style="224" customWidth="1"/>
    <col min="35" max="35" width="13.5703125" style="225" customWidth="1"/>
    <col min="36" max="37" width="13.5703125" style="226" customWidth="1"/>
    <col min="38" max="38" width="14.140625" style="227" customWidth="1"/>
    <col min="39" max="39" width="13.5703125" style="228" customWidth="1"/>
    <col min="40" max="40" width="12.859375" style="89" customWidth="1" outlineLevel="1"/>
    <col min="41" max="41" width="12.859375" style="88" customWidth="1" outlineLevel="1"/>
    <col min="42" max="42" width="11.5703125" style="87" customWidth="1" outlineLevel="1"/>
    <col min="43" max="43" width="12.7109375" style="87" customWidth="1" outlineLevel="1"/>
    <col min="44" max="44" width="11.4296875" style="87" customWidth="1" outlineLevel="1"/>
    <col min="45" max="45" width="16" style="88" customWidth="1" outlineLevel="1"/>
    <col min="46" max="47" width="14.859375" style="229" customWidth="1"/>
    <col min="48" max="48" width="11" style="79" customWidth="1"/>
    <col min="49" max="49" width="12.7109375" style="1" customWidth="1"/>
    <col min="50" max="50" width="14.2890625" style="1" customWidth="1"/>
    <col min="51" max="51" width="14" style="1" customWidth="1"/>
    <col min="52" max="52" width="2.140625" style="1" customWidth="1"/>
    <col min="53" max="53" width="5.7109375" style="10" customWidth="1"/>
    <col min="54" max="54" width="14.5703125" style="11" customWidth="1"/>
    <col min="55" max="55" width="9.2890625" style="10" customWidth="1"/>
    <col min="56" max="56" width="11.5703125" style="11" customWidth="1"/>
    <col min="57" max="57" width="10.5703125" style="1" customWidth="1"/>
    <col min="58" max="58" width="9.2890625" style="1" customWidth="1"/>
    <col min="59" max="59" width="10.7109375" style="1" customWidth="1"/>
    <col min="60" max="60" width="9.859375" style="1" customWidth="1"/>
    <col min="61" max="61" width="10.140625" style="1" customWidth="1"/>
    <col min="62" max="62" width="9.859375" style="1" customWidth="1"/>
    <col min="63" max="16384" width="9.140625" style="1"/>
  </cols>
  <sheetData>
    <row r="1" ht="61" spans="1:61">
      <c r="A1" s="230" t="s">
        <v>253</v>
      </c>
      <c r="B1" s="230"/>
      <c r="J1" s="231" t="s">
        <v>254</v>
      </c>
      <c r="K1" s="231"/>
      <c r="L1" s="232" t="s">
        <v>255</v>
      </c>
      <c r="M1" s="232"/>
      <c r="Q1" s="233" t="s">
        <v>256</v>
      </c>
      <c r="R1" s="233"/>
      <c r="S1" s="233"/>
      <c r="T1" s="231" t="s">
        <v>257</v>
      </c>
      <c r="U1" s="231" t="s">
        <v>258</v>
      </c>
      <c r="V1" s="231" t="s">
        <v>259</v>
      </c>
      <c r="W1" s="231" t="s">
        <v>260</v>
      </c>
      <c r="X1" s="231" t="s">
        <v>261</v>
      </c>
      <c r="Y1" s="231"/>
      <c r="Z1" s="234" t="s">
        <v>262</v>
      </c>
      <c r="AA1" s="234"/>
      <c r="AB1" s="231" t="s">
        <v>263</v>
      </c>
      <c r="AC1" s="231" t="s">
        <v>264</v>
      </c>
      <c r="AK1" s="226" t="s">
        <v>265</v>
      </c>
      <c r="AS1" s="87"/>
      <c r="AT1" s="235">
        <v>1.6</v>
      </c>
      <c r="AU1" s="235"/>
      <c r="AV1" s="79" t="s">
        <v>266</v>
      </c>
    </row>
    <row r="2" s="167" customFormat="1" ht="46" spans="1:61">
      <c r="A2" s="236" t="s">
        <v>1</v>
      </c>
      <c r="B2" s="236" t="s">
        <v>2</v>
      </c>
      <c r="C2" s="236" t="s">
        <v>3</v>
      </c>
      <c r="D2" s="236" t="s">
        <v>4</v>
      </c>
      <c r="E2" s="237" t="s">
        <v>5</v>
      </c>
      <c r="F2" s="237" t="s">
        <v>6</v>
      </c>
      <c r="G2" s="236" t="s">
        <v>7</v>
      </c>
      <c r="H2" s="237" t="s">
        <v>8</v>
      </c>
      <c r="I2" s="237" t="s">
        <v>9</v>
      </c>
      <c r="J2" s="238" t="s">
        <v>10</v>
      </c>
      <c r="K2" s="238" t="s">
        <v>11</v>
      </c>
      <c r="L2" s="238" t="s">
        <v>12</v>
      </c>
      <c r="M2" s="238" t="s">
        <v>13</v>
      </c>
      <c r="N2" s="238" t="s">
        <v>14</v>
      </c>
      <c r="O2" s="238" t="s">
        <v>15</v>
      </c>
      <c r="P2" s="238" t="s">
        <v>16</v>
      </c>
      <c r="Q2" s="239" t="s">
        <v>17</v>
      </c>
      <c r="R2" s="240"/>
      <c r="S2" s="241"/>
      <c r="T2" s="238" t="s">
        <v>18</v>
      </c>
      <c r="U2" s="238" t="s">
        <v>19</v>
      </c>
      <c r="V2" s="242" t="s">
        <v>20</v>
      </c>
      <c r="W2" s="242" t="s">
        <v>21</v>
      </c>
      <c r="X2" s="238" t="s">
        <v>22</v>
      </c>
      <c r="Y2" s="242" t="s">
        <v>23</v>
      </c>
      <c r="Z2" s="242" t="s">
        <v>24</v>
      </c>
      <c r="AA2" s="242" t="s">
        <v>267</v>
      </c>
      <c r="AB2" s="242" t="s">
        <v>26</v>
      </c>
      <c r="AC2" s="238" t="s">
        <v>27</v>
      </c>
      <c r="AD2" s="243" t="s">
        <v>28</v>
      </c>
      <c r="AE2" s="244" t="s">
        <v>29</v>
      </c>
      <c r="AF2" s="245" t="s">
        <v>30</v>
      </c>
      <c r="AG2" s="246" t="s">
        <v>31</v>
      </c>
      <c r="AH2" s="247" t="s">
        <v>32</v>
      </c>
      <c r="AI2" s="248" t="s">
        <v>268</v>
      </c>
      <c r="AJ2" s="248" t="s">
        <v>34</v>
      </c>
      <c r="AK2" s="31">
        <v>0.014</v>
      </c>
      <c r="AL2" s="32" t="s">
        <v>35</v>
      </c>
      <c r="AM2" s="33" t="s">
        <v>36</v>
      </c>
      <c r="AN2" s="37" t="s">
        <v>37</v>
      </c>
      <c r="AO2" s="37" t="s">
        <v>38</v>
      </c>
      <c r="AP2" s="249" t="s">
        <v>39</v>
      </c>
      <c r="AQ2" s="250" t="s">
        <v>40</v>
      </c>
      <c r="AR2" s="249" t="s">
        <v>41</v>
      </c>
      <c r="AS2" s="37" t="s">
        <v>42</v>
      </c>
      <c r="AT2" s="37" t="s">
        <v>43</v>
      </c>
      <c r="AU2" s="37" t="s">
        <v>44</v>
      </c>
      <c r="AV2" s="38" t="s">
        <v>45</v>
      </c>
      <c r="AW2" s="107" t="s">
        <v>37</v>
      </c>
      <c r="AX2" s="40" t="s">
        <v>46</v>
      </c>
      <c r="AY2" s="40" t="s">
        <v>47</v>
      </c>
      <c r="BA2" s="41"/>
      <c r="BB2" s="42" t="s">
        <v>48</v>
      </c>
      <c r="BC2" s="41"/>
      <c r="BD2" s="42" t="s">
        <v>49</v>
      </c>
    </row>
    <row r="3" s="78" customFormat="1" ht="24.75" customHeight="1" spans="1:61">
      <c r="A3" s="115">
        <f t="shared" ref="A3:A9" si="0">ROW()-2</f>
        <v>1</v>
      </c>
      <c r="B3" s="115" t="s">
        <v>127</v>
      </c>
      <c r="C3" s="116" t="s">
        <v>269</v>
      </c>
      <c r="D3" s="116" t="s">
        <v>78</v>
      </c>
      <c r="E3" s="116" t="s">
        <v>56</v>
      </c>
      <c r="F3" s="116" t="s">
        <v>64</v>
      </c>
      <c r="G3" s="117" t="s">
        <v>65</v>
      </c>
      <c r="H3" s="119" t="s">
        <v>66</v>
      </c>
      <c r="I3" s="119"/>
      <c r="J3" s="120">
        <v>46029</v>
      </c>
      <c r="K3" s="120">
        <v>46033</v>
      </c>
      <c r="L3" s="120">
        <v>46034</v>
      </c>
      <c r="M3" s="120">
        <v>46042</v>
      </c>
      <c r="N3" s="120">
        <v>46041</v>
      </c>
      <c r="O3" s="120"/>
      <c r="P3" s="251"/>
      <c r="Q3" s="121">
        <v>21</v>
      </c>
      <c r="R3" s="1781" t="s">
        <v>60</v>
      </c>
      <c r="S3" s="123">
        <v>0</v>
      </c>
      <c r="T3" s="252"/>
      <c r="U3" s="120"/>
      <c r="V3" s="120"/>
      <c r="W3" s="120"/>
      <c r="X3" s="120">
        <v>46044</v>
      </c>
      <c r="Y3" s="120"/>
      <c r="Z3" s="120"/>
      <c r="AA3" s="120">
        <v>46050</v>
      </c>
      <c r="AB3" s="120">
        <v>46056</v>
      </c>
      <c r="AC3" s="120">
        <v>46058</v>
      </c>
      <c r="AD3" s="124"/>
      <c r="AE3" s="125"/>
      <c r="AF3" s="116"/>
      <c r="AG3" s="116"/>
      <c r="AH3" s="116"/>
      <c r="AI3" s="111">
        <v>10000</v>
      </c>
      <c r="AJ3" s="253"/>
      <c r="AK3" s="253"/>
      <c r="AL3" s="126"/>
      <c r="AM3" s="254"/>
      <c r="AN3" s="127">
        <f>2700+50</f>
        <v>2750</v>
      </c>
      <c r="AO3" s="127"/>
      <c r="AP3" s="127"/>
      <c r="AQ3" s="127">
        <v>265</v>
      </c>
      <c r="AR3" s="127"/>
      <c r="AS3" s="127"/>
      <c r="AT3" s="111"/>
      <c r="AU3" s="127"/>
      <c r="AV3" s="127"/>
      <c r="AW3" s="128"/>
      <c r="AX3" s="116"/>
      <c r="AY3" s="116"/>
      <c r="AZ3" s="129"/>
      <c r="BA3" s="129">
        <f t="shared" ref="BA3:BA9" si="1">Q3</f>
        <v>21</v>
      </c>
      <c r="BB3" s="130">
        <f t="shared" ref="BB3:BB9" si="2">N3+BA3-1</f>
        <v>46061</v>
      </c>
      <c r="BC3" s="129">
        <f t="shared" ref="BC3:BC9" si="3">S3</f>
        <v>0</v>
      </c>
      <c r="BD3" s="131">
        <f t="shared" ref="BD3:BD9" si="4">AA3+BC3</f>
        <v>46050</v>
      </c>
      <c r="BE3" s="131"/>
      <c r="BF3" s="132" t="str">
        <f>VLOOKUP(C3,[1]Sheet!$F:$Q,10,FALSE)</f>
        <v>I</v>
      </c>
      <c r="BG3" s="133">
        <f>VLOOKUP(C3,[1]Sheet!$F:$Q,5,FALSE)</f>
        <v>156827</v>
      </c>
      <c r="BH3" s="133">
        <f>VLOOKUP(C3,[1]Sheet!$F:$Q,12,FALSE)</f>
        <v>0</v>
      </c>
      <c r="BI3" s="133">
        <f t="shared" ref="BI3:BI9" si="5">BG3-BH3</f>
        <v>156827</v>
      </c>
    </row>
    <row r="4" s="78" customFormat="1" ht="24.75" customHeight="1" spans="1:61">
      <c r="A4" s="115">
        <f t="shared" si="0"/>
        <v>2</v>
      </c>
      <c r="B4" s="115" t="s">
        <v>62</v>
      </c>
      <c r="C4" s="116" t="s">
        <v>270</v>
      </c>
      <c r="D4" s="116" t="s">
        <v>78</v>
      </c>
      <c r="E4" s="116" t="s">
        <v>56</v>
      </c>
      <c r="F4" s="116" t="s">
        <v>64</v>
      </c>
      <c r="G4" s="117" t="s">
        <v>65</v>
      </c>
      <c r="H4" s="119" t="s">
        <v>66</v>
      </c>
      <c r="I4" s="119"/>
      <c r="J4" s="120">
        <v>46029</v>
      </c>
      <c r="K4" s="120">
        <v>46033</v>
      </c>
      <c r="L4" s="120">
        <v>46034</v>
      </c>
      <c r="M4" s="120">
        <v>46042</v>
      </c>
      <c r="N4" s="120">
        <v>46042</v>
      </c>
      <c r="O4" s="120"/>
      <c r="P4" s="251"/>
      <c r="Q4" s="121">
        <v>21</v>
      </c>
      <c r="R4" s="1781" t="s">
        <v>60</v>
      </c>
      <c r="S4" s="123">
        <v>0</v>
      </c>
      <c r="T4" s="252"/>
      <c r="U4" s="120"/>
      <c r="V4" s="120"/>
      <c r="W4" s="120"/>
      <c r="X4" s="120">
        <v>46044</v>
      </c>
      <c r="Y4" s="120"/>
      <c r="Z4" s="120"/>
      <c r="AA4" s="120">
        <v>46051</v>
      </c>
      <c r="AB4" s="120">
        <v>46053</v>
      </c>
      <c r="AC4" s="120">
        <v>46053</v>
      </c>
      <c r="AD4" s="124"/>
      <c r="AE4" s="125"/>
      <c r="AF4" s="116"/>
      <c r="AG4" s="116"/>
      <c r="AH4" s="116"/>
      <c r="AI4" s="111">
        <v>10000</v>
      </c>
      <c r="AJ4" s="253"/>
      <c r="AK4" s="253"/>
      <c r="AL4" s="126"/>
      <c r="AM4" s="254"/>
      <c r="AN4" s="127">
        <v>2700</v>
      </c>
      <c r="AO4" s="127"/>
      <c r="AP4" s="127"/>
      <c r="AQ4" s="127">
        <v>366.3</v>
      </c>
      <c r="AR4" s="127"/>
      <c r="AS4" s="127"/>
      <c r="AT4" s="111"/>
      <c r="AU4" s="127"/>
      <c r="AV4" s="127"/>
      <c r="AW4" s="128"/>
      <c r="AX4" s="116"/>
      <c r="AY4" s="116"/>
      <c r="AZ4" s="129"/>
      <c r="BA4" s="129">
        <f t="shared" si="1"/>
        <v>21</v>
      </c>
      <c r="BB4" s="130">
        <f t="shared" si="2"/>
        <v>46062</v>
      </c>
      <c r="BC4" s="129">
        <f t="shared" si="3"/>
        <v>0</v>
      </c>
      <c r="BD4" s="131">
        <f t="shared" si="4"/>
        <v>46051</v>
      </c>
      <c r="BE4" s="131"/>
      <c r="BF4" s="132" t="str">
        <f>VLOOKUP(C4,[1]Sheet!$F:$Q,10,FALSE)</f>
        <v>I</v>
      </c>
      <c r="BG4" s="133">
        <f>VLOOKUP(C4,[1]Sheet!$F:$Q,5,FALSE)</f>
        <v>186321</v>
      </c>
      <c r="BH4" s="133">
        <f>VLOOKUP(C4,[1]Sheet!$F:$Q,12,FALSE)</f>
        <v>0</v>
      </c>
      <c r="BI4" s="133">
        <f t="shared" si="5"/>
        <v>186321</v>
      </c>
    </row>
    <row r="5" s="78" customFormat="1" ht="24.75" customHeight="1" spans="1:61">
      <c r="A5" s="115">
        <f t="shared" si="0"/>
        <v>3</v>
      </c>
      <c r="B5" s="115" t="s">
        <v>62</v>
      </c>
      <c r="C5" s="116" t="s">
        <v>271</v>
      </c>
      <c r="D5" s="116" t="s">
        <v>78</v>
      </c>
      <c r="E5" s="116" t="s">
        <v>56</v>
      </c>
      <c r="F5" s="116" t="s">
        <v>64</v>
      </c>
      <c r="G5" s="117" t="s">
        <v>65</v>
      </c>
      <c r="H5" s="119" t="s">
        <v>66</v>
      </c>
      <c r="I5" s="119"/>
      <c r="J5" s="120">
        <v>46029</v>
      </c>
      <c r="K5" s="120">
        <v>46033</v>
      </c>
      <c r="L5" s="120">
        <v>46034</v>
      </c>
      <c r="M5" s="120">
        <v>46042</v>
      </c>
      <c r="N5" s="120">
        <v>46041</v>
      </c>
      <c r="O5" s="120"/>
      <c r="P5" s="251"/>
      <c r="Q5" s="121">
        <v>21</v>
      </c>
      <c r="R5" s="1781" t="s">
        <v>60</v>
      </c>
      <c r="S5" s="123">
        <v>0</v>
      </c>
      <c r="T5" s="252"/>
      <c r="U5" s="120"/>
      <c r="V5" s="120"/>
      <c r="W5" s="120"/>
      <c r="X5" s="120">
        <v>46044</v>
      </c>
      <c r="Y5" s="120"/>
      <c r="Z5" s="120"/>
      <c r="AA5" s="120">
        <v>46053</v>
      </c>
      <c r="AB5" s="120">
        <v>46056</v>
      </c>
      <c r="AC5" s="120">
        <v>46056</v>
      </c>
      <c r="AD5" s="124"/>
      <c r="AE5" s="125"/>
      <c r="AF5" s="116"/>
      <c r="AG5" s="116"/>
      <c r="AH5" s="116"/>
      <c r="AI5" s="111">
        <v>10000</v>
      </c>
      <c r="AJ5" s="253"/>
      <c r="AK5" s="253"/>
      <c r="AL5" s="126"/>
      <c r="AM5" s="254"/>
      <c r="AN5" s="127">
        <v>2700</v>
      </c>
      <c r="AO5" s="127"/>
      <c r="AP5" s="127"/>
      <c r="AQ5" s="127">
        <v>366.3</v>
      </c>
      <c r="AR5" s="127"/>
      <c r="AS5" s="127"/>
      <c r="AT5" s="111"/>
      <c r="AU5" s="127"/>
      <c r="AV5" s="127"/>
      <c r="AW5" s="128"/>
      <c r="AX5" s="116"/>
      <c r="AY5" s="116"/>
      <c r="AZ5" s="129"/>
      <c r="BA5" s="129">
        <f t="shared" si="1"/>
        <v>21</v>
      </c>
      <c r="BB5" s="130">
        <f t="shared" si="2"/>
        <v>46061</v>
      </c>
      <c r="BC5" s="129">
        <f t="shared" si="3"/>
        <v>0</v>
      </c>
      <c r="BD5" s="131">
        <f t="shared" si="4"/>
        <v>46053</v>
      </c>
      <c r="BE5" s="131"/>
      <c r="BF5" s="132" t="str">
        <f>VLOOKUP(C5,[1]Sheet!$F:$Q,10,FALSE)</f>
        <v>I</v>
      </c>
      <c r="BG5" s="133">
        <f>VLOOKUP(C5,[1]Sheet!$F:$Q,5,FALSE)</f>
        <v>178540</v>
      </c>
      <c r="BH5" s="133">
        <f>VLOOKUP(C5,[1]Sheet!$F:$Q,12,FALSE)</f>
        <v>0</v>
      </c>
      <c r="BI5" s="133">
        <f t="shared" si="5"/>
        <v>178540</v>
      </c>
    </row>
    <row r="6" s="7" customFormat="1" ht="24.75" customHeight="1" spans="1:61">
      <c r="A6" s="44">
        <f t="shared" si="0"/>
        <v>4</v>
      </c>
      <c r="B6" s="44" t="s">
        <v>121</v>
      </c>
      <c r="C6" s="45" t="s">
        <v>272</v>
      </c>
      <c r="D6" s="45" t="s">
        <v>55</v>
      </c>
      <c r="E6" s="45" t="s">
        <v>74</v>
      </c>
      <c r="F6" s="45" t="s">
        <v>57</v>
      </c>
      <c r="G6" s="46" t="s">
        <v>58</v>
      </c>
      <c r="H6" s="48" t="s">
        <v>75</v>
      </c>
      <c r="I6" s="48"/>
      <c r="J6" s="49">
        <v>46027</v>
      </c>
      <c r="K6" s="49">
        <v>46028</v>
      </c>
      <c r="L6" s="49">
        <v>46030</v>
      </c>
      <c r="M6" s="49">
        <v>46041</v>
      </c>
      <c r="N6" s="49">
        <v>46042</v>
      </c>
      <c r="O6" s="49"/>
      <c r="P6" s="255"/>
      <c r="Q6" s="50">
        <v>14</v>
      </c>
      <c r="R6" s="1780" t="s">
        <v>60</v>
      </c>
      <c r="S6" s="52">
        <v>0</v>
      </c>
      <c r="T6" s="256"/>
      <c r="U6" s="49"/>
      <c r="V6" s="49"/>
      <c r="W6" s="49"/>
      <c r="X6" s="49">
        <v>46050</v>
      </c>
      <c r="Y6" s="49"/>
      <c r="Z6" s="49"/>
      <c r="AA6" s="49">
        <v>46052</v>
      </c>
      <c r="AB6" s="49">
        <v>46053</v>
      </c>
      <c r="AC6" s="49">
        <v>46053</v>
      </c>
      <c r="AD6" s="47"/>
      <c r="AE6" s="110"/>
      <c r="AF6" s="45"/>
      <c r="AG6" s="45"/>
      <c r="AH6" s="45"/>
      <c r="AI6" s="58">
        <v>10400</v>
      </c>
      <c r="AJ6" s="257"/>
      <c r="AK6" s="257">
        <f>AJ6*1.4%</f>
        <v>0</v>
      </c>
      <c r="AL6" s="56"/>
      <c r="AM6" s="258"/>
      <c r="AN6" s="54">
        <f>2700+162</f>
        <v>2862</v>
      </c>
      <c r="AO6" s="54"/>
      <c r="AP6" s="54">
        <f>640-640</f>
        <v>0</v>
      </c>
      <c r="AQ6" s="54">
        <v>366.3</v>
      </c>
      <c r="AR6" s="54"/>
      <c r="AS6" s="54"/>
      <c r="AT6" s="111"/>
      <c r="AU6" s="54">
        <f>447.53+26.85</f>
        <v>474.38</v>
      </c>
      <c r="AV6" s="54"/>
      <c r="AW6" s="112"/>
      <c r="AX6" s="45"/>
      <c r="AY6" s="45"/>
      <c r="AZ6" s="10"/>
      <c r="BA6" s="10">
        <f t="shared" si="1"/>
        <v>14</v>
      </c>
      <c r="BB6" s="11">
        <f t="shared" si="2"/>
        <v>46055</v>
      </c>
      <c r="BC6" s="10">
        <f t="shared" si="3"/>
        <v>0</v>
      </c>
      <c r="BD6" s="9">
        <f t="shared" si="4"/>
        <v>46052</v>
      </c>
      <c r="BE6" s="9"/>
      <c r="BF6" s="114" t="str">
        <f>VLOOKUP(C6,[1]Sheet!$F:$Q,10,FALSE)</f>
        <v>I</v>
      </c>
      <c r="BG6" s="17">
        <f>VLOOKUP(C6,[1]Sheet!$F:$Q,5,FALSE)</f>
        <v>505616.1</v>
      </c>
      <c r="BH6" s="17">
        <f>VLOOKUP(C6,[1]Sheet!$F:$Q,12,FALSE)</f>
        <v>0</v>
      </c>
      <c r="BI6" s="17">
        <f t="shared" si="5"/>
        <v>505616.1</v>
      </c>
    </row>
    <row r="7" s="7" customFormat="1" ht="24.75" customHeight="1" spans="1:61">
      <c r="A7" s="44">
        <f t="shared" si="0"/>
        <v>5</v>
      </c>
      <c r="B7" s="44" t="s">
        <v>121</v>
      </c>
      <c r="C7" s="45" t="s">
        <v>273</v>
      </c>
      <c r="D7" s="45" t="s">
        <v>55</v>
      </c>
      <c r="E7" s="45" t="s">
        <v>74</v>
      </c>
      <c r="F7" s="45" t="s">
        <v>57</v>
      </c>
      <c r="G7" s="46" t="s">
        <v>65</v>
      </c>
      <c r="H7" s="48" t="s">
        <v>75</v>
      </c>
      <c r="I7" s="48"/>
      <c r="J7" s="49">
        <v>46027</v>
      </c>
      <c r="K7" s="49">
        <v>46028</v>
      </c>
      <c r="L7" s="49">
        <v>46030</v>
      </c>
      <c r="M7" s="49">
        <v>46041</v>
      </c>
      <c r="N7" s="49">
        <v>46042</v>
      </c>
      <c r="O7" s="49"/>
      <c r="P7" s="255"/>
      <c r="Q7" s="50">
        <v>14</v>
      </c>
      <c r="R7" s="1780" t="s">
        <v>60</v>
      </c>
      <c r="S7" s="52">
        <v>0</v>
      </c>
      <c r="T7" s="256"/>
      <c r="U7" s="49"/>
      <c r="V7" s="49"/>
      <c r="W7" s="49"/>
      <c r="X7" s="49">
        <v>46056</v>
      </c>
      <c r="Y7" s="49"/>
      <c r="Z7" s="49"/>
      <c r="AA7" s="49">
        <v>46056</v>
      </c>
      <c r="AB7" s="49">
        <v>46057</v>
      </c>
      <c r="AC7" s="49">
        <v>46058</v>
      </c>
      <c r="AD7" s="47"/>
      <c r="AE7" s="110"/>
      <c r="AF7" s="45"/>
      <c r="AG7" s="45"/>
      <c r="AH7" s="45"/>
      <c r="AI7" s="58">
        <v>10400</v>
      </c>
      <c r="AJ7" s="257"/>
      <c r="AK7" s="257"/>
      <c r="AL7" s="56"/>
      <c r="AM7" s="258"/>
      <c r="AN7" s="54">
        <f>2700+162</f>
        <v>2862</v>
      </c>
      <c r="AO7" s="54"/>
      <c r="AQ7" s="54">
        <v>526.3</v>
      </c>
      <c r="AR7" s="54">
        <v>960</v>
      </c>
      <c r="AS7" s="54"/>
      <c r="AT7" s="111"/>
      <c r="AU7" s="54">
        <f>505.71+30.34</f>
        <v>536.05</v>
      </c>
      <c r="AV7" s="54"/>
      <c r="AW7" s="112"/>
      <c r="AX7" s="45"/>
      <c r="AY7" s="45"/>
      <c r="AZ7" s="10"/>
      <c r="BA7" s="10">
        <f t="shared" si="1"/>
        <v>14</v>
      </c>
      <c r="BB7" s="11">
        <f t="shared" si="2"/>
        <v>46055</v>
      </c>
      <c r="BC7" s="10">
        <f t="shared" si="3"/>
        <v>0</v>
      </c>
      <c r="BD7" s="9">
        <f t="shared" si="4"/>
        <v>46056</v>
      </c>
      <c r="BE7" s="9"/>
      <c r="BF7" s="114" t="str">
        <f>VLOOKUP(C7,[1]Sheet!$F:$Q,10,FALSE)</f>
        <v>I</v>
      </c>
      <c r="BG7" s="17">
        <f>VLOOKUP(C7,[1]Sheet!$F:$Q,5,FALSE)</f>
        <v>773109.6</v>
      </c>
      <c r="BH7" s="17">
        <f>VLOOKUP(C7,[1]Sheet!$F:$Q,12,FALSE)</f>
        <v>0</v>
      </c>
      <c r="BI7" s="17">
        <f t="shared" si="5"/>
        <v>773109.6</v>
      </c>
    </row>
    <row r="8" ht="24.95" customHeight="1" spans="1:61">
      <c r="A8" s="44">
        <f t="shared" si="0"/>
        <v>6</v>
      </c>
      <c r="B8" s="44" t="s">
        <v>62</v>
      </c>
      <c r="C8" s="45" t="s">
        <v>274</v>
      </c>
      <c r="D8" s="45" t="s">
        <v>163</v>
      </c>
      <c r="E8" s="45" t="s">
        <v>123</v>
      </c>
      <c r="F8" s="259" t="s">
        <v>123</v>
      </c>
      <c r="G8" s="46" t="s">
        <v>148</v>
      </c>
      <c r="H8" s="109" t="s">
        <v>124</v>
      </c>
      <c r="I8" s="48" t="s">
        <v>275</v>
      </c>
      <c r="J8" s="49">
        <v>46031</v>
      </c>
      <c r="K8" s="49">
        <v>46032</v>
      </c>
      <c r="L8" s="49">
        <v>46034</v>
      </c>
      <c r="M8" s="49">
        <v>46044</v>
      </c>
      <c r="N8" s="49">
        <v>46043</v>
      </c>
      <c r="O8" s="49"/>
      <c r="P8" s="49"/>
      <c r="Q8" s="50">
        <v>14</v>
      </c>
      <c r="R8" s="1780" t="s">
        <v>60</v>
      </c>
      <c r="S8" s="52">
        <v>7</v>
      </c>
      <c r="T8" s="49">
        <v>46044</v>
      </c>
      <c r="U8" s="49">
        <v>46048</v>
      </c>
      <c r="V8" s="49"/>
      <c r="W8" s="49"/>
      <c r="X8" s="49">
        <v>46056</v>
      </c>
      <c r="Y8" s="49"/>
      <c r="Z8" s="49"/>
      <c r="AA8" s="49">
        <v>46056</v>
      </c>
      <c r="AB8" s="49">
        <v>46058</v>
      </c>
      <c r="AC8" s="49">
        <v>46059</v>
      </c>
      <c r="AD8" s="53"/>
      <c r="AE8" s="53"/>
      <c r="AF8" s="53"/>
      <c r="AG8" s="54"/>
      <c r="AH8" s="260"/>
      <c r="AI8" s="55">
        <v>10400</v>
      </c>
      <c r="AJ8" s="261"/>
      <c r="AK8" s="261"/>
      <c r="AL8" s="262"/>
      <c r="AM8" s="57"/>
      <c r="AN8" s="54">
        <f>2700+500+260+1000+192</f>
        <v>4652</v>
      </c>
      <c r="AO8" s="54"/>
      <c r="AP8" s="57"/>
      <c r="AQ8" s="54">
        <v>452.5</v>
      </c>
      <c r="AR8" s="57"/>
      <c r="AS8" s="54"/>
      <c r="AT8" s="58"/>
      <c r="AU8" s="53"/>
      <c r="AV8" s="53"/>
      <c r="AW8" s="59"/>
      <c r="AX8" s="53"/>
      <c r="AY8" s="53"/>
      <c r="BA8" s="10">
        <f t="shared" si="1"/>
        <v>14</v>
      </c>
      <c r="BB8" s="11">
        <f t="shared" si="2"/>
        <v>46056</v>
      </c>
      <c r="BC8" s="10">
        <f t="shared" si="3"/>
        <v>7</v>
      </c>
      <c r="BD8" s="11">
        <f t="shared" si="4"/>
        <v>46063</v>
      </c>
      <c r="BE8" s="11"/>
      <c r="BF8" s="114" t="str">
        <f>VLOOKUP(C8,[1]Sheet!$F:$Q,10,FALSE)</f>
        <v>I</v>
      </c>
      <c r="BG8" s="17">
        <f>VLOOKUP(C8,[1]Sheet!$F:$Q,5,FALSE)</f>
        <v>610</v>
      </c>
      <c r="BH8" s="17">
        <f>VLOOKUP(C8,[1]Sheet!$F:$Q,12,FALSE)</f>
        <v>0</v>
      </c>
      <c r="BI8" s="17">
        <f t="shared" si="5"/>
        <v>610</v>
      </c>
    </row>
    <row r="9" s="168" customFormat="1" ht="24.95" customHeight="1" spans="1:61">
      <c r="A9" s="134">
        <f t="shared" si="0"/>
        <v>7</v>
      </c>
      <c r="B9" s="134" t="s">
        <v>276</v>
      </c>
      <c r="C9" s="135" t="s">
        <v>277</v>
      </c>
      <c r="D9" s="135" t="s">
        <v>163</v>
      </c>
      <c r="E9" s="135" t="s">
        <v>123</v>
      </c>
      <c r="F9" s="263" t="s">
        <v>123</v>
      </c>
      <c r="G9" s="136" t="s">
        <v>65</v>
      </c>
      <c r="H9" s="137" t="s">
        <v>124</v>
      </c>
      <c r="I9" s="138" t="s">
        <v>223</v>
      </c>
      <c r="J9" s="139">
        <v>46031</v>
      </c>
      <c r="K9" s="139">
        <v>46032</v>
      </c>
      <c r="L9" s="139">
        <v>46034</v>
      </c>
      <c r="M9" s="139">
        <v>46044</v>
      </c>
      <c r="N9" s="139">
        <v>46043</v>
      </c>
      <c r="O9" s="139"/>
      <c r="P9" s="139"/>
      <c r="Q9" s="140">
        <v>14</v>
      </c>
      <c r="R9" s="1763" t="s">
        <v>60</v>
      </c>
      <c r="S9" s="142">
        <v>7</v>
      </c>
      <c r="T9" s="139">
        <v>46044</v>
      </c>
      <c r="U9" s="139">
        <v>46048</v>
      </c>
      <c r="V9" s="139"/>
      <c r="W9" s="139"/>
      <c r="X9" s="139">
        <v>46056</v>
      </c>
      <c r="Y9" s="139"/>
      <c r="Z9" s="139"/>
      <c r="AA9" s="139">
        <v>46056</v>
      </c>
      <c r="AB9" s="139">
        <v>46057</v>
      </c>
      <c r="AC9" s="139">
        <v>46057</v>
      </c>
      <c r="AD9" s="264"/>
      <c r="AE9" s="264"/>
      <c r="AF9" s="264"/>
      <c r="AG9" s="147"/>
      <c r="AH9" s="265"/>
      <c r="AI9" s="266">
        <v>10400</v>
      </c>
      <c r="AJ9" s="267"/>
      <c r="AK9" s="267"/>
      <c r="AL9" s="268"/>
      <c r="AM9" s="269"/>
      <c r="AN9" s="147">
        <f>2700+500+260+192</f>
        <v>3652</v>
      </c>
      <c r="AO9" s="147"/>
      <c r="AP9" s="269"/>
      <c r="AQ9" s="147">
        <v>452.5</v>
      </c>
      <c r="AR9" s="269"/>
      <c r="AS9" s="147"/>
      <c r="AT9" s="145"/>
      <c r="AU9" s="270">
        <f>592.07+35.52</f>
        <v>627.59</v>
      </c>
      <c r="AV9" s="264"/>
      <c r="AW9" s="271"/>
      <c r="AX9" s="264"/>
      <c r="AY9" s="264"/>
      <c r="BA9" s="150">
        <f t="shared" si="1"/>
        <v>14</v>
      </c>
      <c r="BB9" s="151">
        <f t="shared" si="2"/>
        <v>46056</v>
      </c>
      <c r="BC9" s="150">
        <f t="shared" si="3"/>
        <v>7</v>
      </c>
      <c r="BD9" s="151">
        <f t="shared" si="4"/>
        <v>46063</v>
      </c>
      <c r="BE9" s="151"/>
      <c r="BF9" s="153" t="str">
        <f>VLOOKUP(C9,[1]Sheet!$F:$Q,10,FALSE)</f>
        <v>I</v>
      </c>
      <c r="BG9" s="154">
        <f>VLOOKUP(C9,[1]Sheet!$F:$Q,5,FALSE)</f>
        <v>100935</v>
      </c>
      <c r="BH9" s="154">
        <f>VLOOKUP(C9,[1]Sheet!$F:$Q,12,FALSE)</f>
        <v>0</v>
      </c>
      <c r="BI9" s="154">
        <f t="shared" si="5"/>
        <v>100935</v>
      </c>
    </row>
    <row r="10" ht="24.95" customHeight="1" spans="1:61">
      <c r="A10" s="44">
        <f t="shared" ref="A10:A34" si="6">ROW()-2</f>
        <v>8</v>
      </c>
      <c r="B10" s="44" t="s">
        <v>121</v>
      </c>
      <c r="C10" s="45" t="s">
        <v>278</v>
      </c>
      <c r="D10" s="45" t="s">
        <v>163</v>
      </c>
      <c r="E10" s="45" t="s">
        <v>123</v>
      </c>
      <c r="F10" s="259" t="s">
        <v>123</v>
      </c>
      <c r="G10" s="46" t="s">
        <v>65</v>
      </c>
      <c r="H10" s="109" t="s">
        <v>124</v>
      </c>
      <c r="I10" s="48" t="s">
        <v>279</v>
      </c>
      <c r="J10" s="49">
        <v>46031</v>
      </c>
      <c r="K10" s="49">
        <v>46032</v>
      </c>
      <c r="L10" s="49">
        <v>46034</v>
      </c>
      <c r="M10" s="49">
        <v>46044</v>
      </c>
      <c r="N10" s="49">
        <v>46043</v>
      </c>
      <c r="O10" s="49"/>
      <c r="P10" s="49"/>
      <c r="Q10" s="50">
        <v>14</v>
      </c>
      <c r="R10" s="1780" t="s">
        <v>60</v>
      </c>
      <c r="S10" s="52">
        <v>7</v>
      </c>
      <c r="T10" s="49">
        <v>46044</v>
      </c>
      <c r="U10" s="49">
        <v>46048</v>
      </c>
      <c r="V10" s="49"/>
      <c r="W10" s="49"/>
      <c r="X10" s="49">
        <v>46056</v>
      </c>
      <c r="Y10" s="49"/>
      <c r="Z10" s="49"/>
      <c r="AA10" s="49">
        <v>46056</v>
      </c>
      <c r="AB10" s="49">
        <v>46059</v>
      </c>
      <c r="AC10" s="49">
        <v>46059</v>
      </c>
      <c r="AD10" s="53"/>
      <c r="AE10" s="53"/>
      <c r="AF10" s="53"/>
      <c r="AG10" s="54"/>
      <c r="AH10" s="265"/>
      <c r="AI10" s="55">
        <v>10400</v>
      </c>
      <c r="AJ10" s="261"/>
      <c r="AK10" s="261"/>
      <c r="AL10" s="262"/>
      <c r="AM10" s="57"/>
      <c r="AN10" s="54">
        <f>2700+500+260+192</f>
        <v>3652</v>
      </c>
      <c r="AO10" s="54"/>
      <c r="AP10" s="57"/>
      <c r="AQ10" s="54">
        <v>452.5</v>
      </c>
      <c r="AR10" s="57"/>
      <c r="AS10" s="54"/>
      <c r="AT10" s="58"/>
      <c r="AU10" s="272"/>
      <c r="AV10" s="53"/>
      <c r="AW10" s="59"/>
      <c r="AX10" s="53"/>
      <c r="AY10" s="53"/>
      <c r="BA10" s="10">
        <f t="shared" ref="BA10:BA27" si="7">Q10</f>
        <v>14</v>
      </c>
      <c r="BB10" s="11">
        <f t="shared" ref="BB10:BB27" si="8">N10+BA10-1</f>
        <v>46056</v>
      </c>
      <c r="BC10" s="10">
        <f t="shared" ref="BC10:BC27" si="9">S10</f>
        <v>7</v>
      </c>
      <c r="BD10" s="11">
        <f t="shared" ref="BD10:BD27" si="10">AA10+BC10</f>
        <v>46063</v>
      </c>
      <c r="BE10" s="11"/>
      <c r="BF10" s="114" t="str">
        <f>VLOOKUP(C10,[1]Sheet!$F:$Q,10,FALSE)</f>
        <v>I</v>
      </c>
      <c r="BG10" s="17">
        <f>VLOOKUP(C10,[1]Sheet!$F:$Q,5,FALSE)</f>
        <v>119150</v>
      </c>
      <c r="BH10" s="17">
        <f>VLOOKUP(C10,[1]Sheet!$F:$Q,12,FALSE)</f>
        <v>0</v>
      </c>
      <c r="BI10" s="17">
        <f t="shared" ref="BI10:BI27" si="11">BG10-BH10</f>
        <v>119150</v>
      </c>
    </row>
    <row r="11" ht="46" spans="1:61">
      <c r="A11" s="44">
        <f t="shared" si="6"/>
        <v>9</v>
      </c>
      <c r="B11" s="44" t="s">
        <v>62</v>
      </c>
      <c r="C11" s="45" t="s">
        <v>280</v>
      </c>
      <c r="D11" s="45" t="s">
        <v>163</v>
      </c>
      <c r="E11" s="45" t="s">
        <v>123</v>
      </c>
      <c r="F11" s="259" t="s">
        <v>123</v>
      </c>
      <c r="G11" s="46" t="s">
        <v>65</v>
      </c>
      <c r="H11" s="48" t="s">
        <v>281</v>
      </c>
      <c r="I11" s="48" t="s">
        <v>282</v>
      </c>
      <c r="J11" s="49">
        <v>46031</v>
      </c>
      <c r="K11" s="49">
        <v>46032</v>
      </c>
      <c r="L11" s="49">
        <v>46034</v>
      </c>
      <c r="M11" s="49">
        <v>46044</v>
      </c>
      <c r="N11" s="49">
        <v>46043</v>
      </c>
      <c r="O11" s="49"/>
      <c r="P11" s="49"/>
      <c r="Q11" s="50">
        <v>14</v>
      </c>
      <c r="R11" s="1780" t="s">
        <v>60</v>
      </c>
      <c r="S11" s="52">
        <v>7</v>
      </c>
      <c r="T11" s="49">
        <v>46044</v>
      </c>
      <c r="U11" s="49">
        <v>46048</v>
      </c>
      <c r="V11" s="49"/>
      <c r="W11" s="49"/>
      <c r="X11" s="49">
        <v>46056</v>
      </c>
      <c r="Y11" s="49"/>
      <c r="Z11" s="49"/>
      <c r="AA11" s="49">
        <v>46057</v>
      </c>
      <c r="AB11" s="49">
        <v>46058</v>
      </c>
      <c r="AC11" s="49">
        <v>46058</v>
      </c>
      <c r="AD11" s="53"/>
      <c r="AE11" s="53"/>
      <c r="AF11" s="53"/>
      <c r="AG11" s="54"/>
      <c r="AH11" s="265"/>
      <c r="AI11" s="55">
        <f>10400+1000</f>
        <v>11400</v>
      </c>
      <c r="AJ11" s="261"/>
      <c r="AK11" s="261"/>
      <c r="AL11" s="262"/>
      <c r="AM11" s="57"/>
      <c r="AN11" s="54">
        <f>2700+500+260+192</f>
        <v>3652</v>
      </c>
      <c r="AO11" s="54"/>
      <c r="AP11" s="57"/>
      <c r="AQ11" s="54">
        <f>327.5+198.8</f>
        <v>526.3</v>
      </c>
      <c r="AR11" s="57"/>
      <c r="AS11" s="54"/>
      <c r="AT11" s="58"/>
      <c r="AU11" s="272"/>
      <c r="AV11" s="53"/>
      <c r="AW11" s="59"/>
      <c r="AX11" s="53"/>
      <c r="AY11" s="53"/>
      <c r="BA11" s="10">
        <f t="shared" si="7"/>
        <v>14</v>
      </c>
      <c r="BB11" s="11">
        <f t="shared" si="8"/>
        <v>46056</v>
      </c>
      <c r="BC11" s="10">
        <f t="shared" si="9"/>
        <v>7</v>
      </c>
      <c r="BD11" s="11">
        <f t="shared" si="10"/>
        <v>46064</v>
      </c>
      <c r="BE11" s="11"/>
      <c r="BF11" s="114" t="str">
        <f>VLOOKUP(C11,[1]Sheet!$F:$Q,10,FALSE)</f>
        <v>I</v>
      </c>
      <c r="BG11" s="17">
        <f>VLOOKUP(C11,[1]Sheet!$F:$Q,5,FALSE)</f>
        <v>76777</v>
      </c>
      <c r="BH11" s="17">
        <f>VLOOKUP(C11,[1]Sheet!$F:$Q,12,FALSE)</f>
        <v>0</v>
      </c>
      <c r="BI11" s="17">
        <f t="shared" si="11"/>
        <v>76777</v>
      </c>
    </row>
    <row r="12" ht="24.95" customHeight="1" spans="1:61">
      <c r="A12" s="44">
        <f t="shared" si="6"/>
        <v>10</v>
      </c>
      <c r="B12" s="44" t="s">
        <v>276</v>
      </c>
      <c r="C12" s="45" t="s">
        <v>283</v>
      </c>
      <c r="D12" s="45" t="s">
        <v>163</v>
      </c>
      <c r="E12" s="45" t="s">
        <v>123</v>
      </c>
      <c r="F12" s="259" t="s">
        <v>123</v>
      </c>
      <c r="G12" s="46" t="s">
        <v>148</v>
      </c>
      <c r="H12" s="109" t="s">
        <v>124</v>
      </c>
      <c r="I12" s="48" t="s">
        <v>284</v>
      </c>
      <c r="J12" s="49">
        <v>46031</v>
      </c>
      <c r="K12" s="49">
        <v>46032</v>
      </c>
      <c r="L12" s="49">
        <v>46034</v>
      </c>
      <c r="M12" s="49">
        <v>46044</v>
      </c>
      <c r="N12" s="49">
        <v>46043</v>
      </c>
      <c r="O12" s="49"/>
      <c r="P12" s="49"/>
      <c r="Q12" s="50">
        <v>14</v>
      </c>
      <c r="R12" s="1780" t="s">
        <v>60</v>
      </c>
      <c r="S12" s="52">
        <v>7</v>
      </c>
      <c r="T12" s="49">
        <v>46044</v>
      </c>
      <c r="U12" s="49">
        <v>46048</v>
      </c>
      <c r="V12" s="49"/>
      <c r="W12" s="49"/>
      <c r="X12" s="49">
        <v>46056</v>
      </c>
      <c r="Y12" s="49"/>
      <c r="Z12" s="49"/>
      <c r="AA12" s="49">
        <v>46057</v>
      </c>
      <c r="AB12" s="49">
        <v>46062</v>
      </c>
      <c r="AC12" s="49">
        <v>46062</v>
      </c>
      <c r="AD12" s="53"/>
      <c r="AE12" s="53"/>
      <c r="AF12" s="53"/>
      <c r="AG12" s="54"/>
      <c r="AH12" s="265"/>
      <c r="AI12" s="55">
        <v>10400</v>
      </c>
      <c r="AJ12" s="261"/>
      <c r="AK12" s="261"/>
      <c r="AL12" s="262"/>
      <c r="AM12" s="57"/>
      <c r="AN12" s="54">
        <f>2700+500+260+192</f>
        <v>3652</v>
      </c>
      <c r="AO12" s="54"/>
      <c r="AP12" s="57"/>
      <c r="AQ12" s="54">
        <f>292.5+198.8</f>
        <v>491.3</v>
      </c>
      <c r="AR12" s="57"/>
      <c r="AS12" s="54"/>
      <c r="AT12" s="58"/>
      <c r="AU12" s="272"/>
      <c r="AV12" s="53"/>
      <c r="AW12" s="59"/>
      <c r="AX12" s="53"/>
      <c r="AY12" s="53"/>
      <c r="BA12" s="10">
        <f t="shared" si="7"/>
        <v>14</v>
      </c>
      <c r="BB12" s="11">
        <f t="shared" si="8"/>
        <v>46056</v>
      </c>
      <c r="BC12" s="10">
        <f t="shared" si="9"/>
        <v>7</v>
      </c>
      <c r="BD12" s="11">
        <f t="shared" si="10"/>
        <v>46064</v>
      </c>
      <c r="BE12" s="11"/>
      <c r="BF12" s="114" t="e">
        <f>VLOOKUP(C12,[1]Sheet!$F:$Q,10,FALSE)</f>
        <v>#N/A</v>
      </c>
      <c r="BG12" s="17" t="e">
        <f>VLOOKUP(C12,[1]Sheet!$F:$Q,5,FALSE)</f>
        <v>#N/A</v>
      </c>
      <c r="BH12" s="17" t="e">
        <f>VLOOKUP(C12,[1]Sheet!$F:$Q,12,FALSE)</f>
        <v>#N/A</v>
      </c>
      <c r="BI12" s="17" t="e">
        <f t="shared" si="11"/>
        <v>#N/A</v>
      </c>
    </row>
    <row r="13" ht="24.95" customHeight="1" spans="1:61">
      <c r="A13" s="44">
        <f t="shared" si="6"/>
        <v>11</v>
      </c>
      <c r="B13" s="44" t="s">
        <v>121</v>
      </c>
      <c r="C13" s="45" t="s">
        <v>285</v>
      </c>
      <c r="D13" s="45" t="s">
        <v>163</v>
      </c>
      <c r="E13" s="45" t="s">
        <v>123</v>
      </c>
      <c r="F13" s="259" t="s">
        <v>123</v>
      </c>
      <c r="G13" s="46" t="s">
        <v>65</v>
      </c>
      <c r="H13" s="109" t="s">
        <v>124</v>
      </c>
      <c r="I13" s="1" t="s">
        <v>286</v>
      </c>
      <c r="J13" s="49">
        <v>46031</v>
      </c>
      <c r="K13" s="49">
        <v>46032</v>
      </c>
      <c r="L13" s="49">
        <v>46034</v>
      </c>
      <c r="M13" s="49">
        <v>46044</v>
      </c>
      <c r="N13" s="49">
        <v>46043</v>
      </c>
      <c r="O13" s="49"/>
      <c r="P13" s="49"/>
      <c r="Q13" s="50">
        <v>14</v>
      </c>
      <c r="R13" s="1780" t="s">
        <v>60</v>
      </c>
      <c r="S13" s="52">
        <v>7</v>
      </c>
      <c r="T13" s="49">
        <v>46044</v>
      </c>
      <c r="U13" s="49">
        <v>46048</v>
      </c>
      <c r="V13" s="49"/>
      <c r="W13" s="49"/>
      <c r="X13" s="49">
        <v>46056</v>
      </c>
      <c r="Y13" s="49"/>
      <c r="Z13" s="49"/>
      <c r="AA13" s="49">
        <v>46057</v>
      </c>
      <c r="AB13" s="49">
        <v>46059</v>
      </c>
      <c r="AC13" s="49">
        <v>46059</v>
      </c>
      <c r="AD13" s="53"/>
      <c r="AE13" s="53"/>
      <c r="AF13" s="53"/>
      <c r="AG13" s="54"/>
      <c r="AH13" s="265"/>
      <c r="AI13" s="55">
        <v>10400</v>
      </c>
      <c r="AJ13" s="261"/>
      <c r="AK13" s="261"/>
      <c r="AL13" s="262"/>
      <c r="AM13" s="57"/>
      <c r="AN13" s="54">
        <f>2700+162</f>
        <v>2862</v>
      </c>
      <c r="AO13" s="54"/>
      <c r="AP13" s="54">
        <v>230</v>
      </c>
      <c r="AQ13" s="54">
        <f>292.5+198.8</f>
        <v>491.3</v>
      </c>
      <c r="AR13" s="57"/>
      <c r="AS13" s="54"/>
      <c r="AT13" s="58"/>
      <c r="AU13" s="272"/>
      <c r="AV13" s="53"/>
      <c r="AW13" s="59"/>
      <c r="AX13" s="53"/>
      <c r="AY13" s="53"/>
      <c r="BA13" s="10">
        <f t="shared" si="7"/>
        <v>14</v>
      </c>
      <c r="BB13" s="11">
        <f t="shared" si="8"/>
        <v>46056</v>
      </c>
      <c r="BC13" s="10">
        <f t="shared" si="9"/>
        <v>7</v>
      </c>
      <c r="BD13" s="11">
        <f t="shared" si="10"/>
        <v>46064</v>
      </c>
      <c r="BE13" s="11"/>
      <c r="BF13" s="114" t="str">
        <f>VLOOKUP(C13,[1]Sheet!$F:$Q,10,FALSE)</f>
        <v>I</v>
      </c>
      <c r="BG13" s="17">
        <f>VLOOKUP(C13,[1]Sheet!$F:$Q,5,FALSE)</f>
        <v>111720</v>
      </c>
      <c r="BH13" s="17">
        <f>VLOOKUP(C13,[1]Sheet!$F:$Q,12,FALSE)</f>
        <v>0</v>
      </c>
      <c r="BI13" s="17">
        <f t="shared" si="11"/>
        <v>111720</v>
      </c>
    </row>
    <row r="14" ht="24.95" customHeight="1" spans="1:61">
      <c r="A14" s="44">
        <f t="shared" si="6"/>
        <v>12</v>
      </c>
      <c r="B14" s="44" t="s">
        <v>62</v>
      </c>
      <c r="C14" s="45" t="s">
        <v>287</v>
      </c>
      <c r="D14" s="45" t="s">
        <v>163</v>
      </c>
      <c r="E14" s="45" t="s">
        <v>123</v>
      </c>
      <c r="F14" s="259" t="s">
        <v>123</v>
      </c>
      <c r="G14" s="46" t="s">
        <v>65</v>
      </c>
      <c r="H14" s="109" t="s">
        <v>124</v>
      </c>
      <c r="I14" s="48" t="s">
        <v>288</v>
      </c>
      <c r="J14" s="49">
        <v>46031</v>
      </c>
      <c r="K14" s="49">
        <v>46032</v>
      </c>
      <c r="L14" s="49">
        <v>46034</v>
      </c>
      <c r="M14" s="49">
        <v>46044</v>
      </c>
      <c r="N14" s="49">
        <v>46043</v>
      </c>
      <c r="O14" s="49"/>
      <c r="P14" s="49"/>
      <c r="Q14" s="50">
        <v>14</v>
      </c>
      <c r="R14" s="1780" t="s">
        <v>60</v>
      </c>
      <c r="S14" s="52">
        <v>7</v>
      </c>
      <c r="T14" s="49">
        <v>46044</v>
      </c>
      <c r="U14" s="49">
        <v>46048</v>
      </c>
      <c r="V14" s="49"/>
      <c r="W14" s="49"/>
      <c r="X14" s="49">
        <v>46056</v>
      </c>
      <c r="Y14" s="49"/>
      <c r="Z14" s="49"/>
      <c r="AA14" s="49">
        <v>46058</v>
      </c>
      <c r="AB14" s="49">
        <v>46062</v>
      </c>
      <c r="AC14" s="49">
        <v>46062</v>
      </c>
      <c r="AD14" s="53"/>
      <c r="AE14" s="53"/>
      <c r="AF14" s="53"/>
      <c r="AG14" s="54"/>
      <c r="AH14" s="273"/>
      <c r="AI14" s="55">
        <v>10400</v>
      </c>
      <c r="AJ14" s="261"/>
      <c r="AK14" s="261"/>
      <c r="AL14" s="56"/>
      <c r="AM14" s="54"/>
      <c r="AN14" s="54">
        <f>2700+500+260+192</f>
        <v>3652</v>
      </c>
      <c r="AO14" s="54"/>
      <c r="AP14" s="54">
        <v>184</v>
      </c>
      <c r="AQ14" s="54">
        <f>292.5+233.8</f>
        <v>526.3</v>
      </c>
      <c r="AR14" s="57"/>
      <c r="AS14" s="54"/>
      <c r="AT14" s="58"/>
      <c r="AU14" s="274"/>
      <c r="AV14" s="53"/>
      <c r="AW14" s="59"/>
      <c r="AX14" s="53"/>
      <c r="AY14" s="53"/>
      <c r="BA14" s="10">
        <f t="shared" si="7"/>
        <v>14</v>
      </c>
      <c r="BB14" s="11">
        <f t="shared" si="8"/>
        <v>46056</v>
      </c>
      <c r="BC14" s="10">
        <f t="shared" si="9"/>
        <v>7</v>
      </c>
      <c r="BD14" s="11">
        <f t="shared" si="10"/>
        <v>46065</v>
      </c>
      <c r="BE14" s="11"/>
      <c r="BF14" s="114" t="str">
        <f>VLOOKUP(C14,[1]Sheet!$F:$Q,10,FALSE)</f>
        <v>I</v>
      </c>
      <c r="BG14" s="17">
        <f>VLOOKUP(C14,[1]Sheet!$F:$Q,5,FALSE)</f>
        <v>102000</v>
      </c>
      <c r="BH14" s="17">
        <f>VLOOKUP(C14,[1]Sheet!$F:$Q,12,FALSE)</f>
        <v>0</v>
      </c>
      <c r="BI14" s="17">
        <f t="shared" si="11"/>
        <v>102000</v>
      </c>
    </row>
    <row r="15" ht="24.95" customHeight="1" spans="1:61">
      <c r="A15" s="44">
        <f t="shared" si="6"/>
        <v>13</v>
      </c>
      <c r="B15" s="44" t="s">
        <v>121</v>
      </c>
      <c r="C15" s="45" t="s">
        <v>289</v>
      </c>
      <c r="D15" s="45" t="s">
        <v>290</v>
      </c>
      <c r="E15" s="45" t="s">
        <v>154</v>
      </c>
      <c r="F15" s="45" t="s">
        <v>57</v>
      </c>
      <c r="G15" s="46" t="s">
        <v>58</v>
      </c>
      <c r="H15" s="109" t="s">
        <v>145</v>
      </c>
      <c r="I15" s="48"/>
      <c r="J15" s="49">
        <v>46027</v>
      </c>
      <c r="K15" s="49">
        <v>46032</v>
      </c>
      <c r="L15" s="49">
        <v>46034</v>
      </c>
      <c r="M15" s="49">
        <v>46045</v>
      </c>
      <c r="N15" s="49">
        <v>46043</v>
      </c>
      <c r="O15" s="49"/>
      <c r="P15" s="49"/>
      <c r="Q15" s="50">
        <v>21</v>
      </c>
      <c r="R15" s="1780" t="s">
        <v>60</v>
      </c>
      <c r="S15" s="52">
        <v>0</v>
      </c>
      <c r="T15" s="49">
        <v>46043</v>
      </c>
      <c r="U15" s="49">
        <v>46048</v>
      </c>
      <c r="V15" s="49"/>
      <c r="W15" s="49"/>
      <c r="X15" s="49">
        <v>46058</v>
      </c>
      <c r="Y15" s="49"/>
      <c r="Z15" s="49"/>
      <c r="AA15" s="49">
        <v>46059</v>
      </c>
      <c r="AB15" s="49">
        <v>46060</v>
      </c>
      <c r="AC15" s="49">
        <v>46060</v>
      </c>
      <c r="AD15" s="53"/>
      <c r="AE15" s="53"/>
      <c r="AF15" s="53"/>
      <c r="AG15" s="54"/>
      <c r="AH15" s="260"/>
      <c r="AI15" s="55">
        <f>10400+1000</f>
        <v>11400</v>
      </c>
      <c r="AJ15" s="261"/>
      <c r="AK15" s="261"/>
      <c r="AL15" s="56"/>
      <c r="AM15" s="54"/>
      <c r="AN15" s="54">
        <f>2700+162</f>
        <v>2862</v>
      </c>
      <c r="AO15" s="54"/>
      <c r="AP15" s="57"/>
      <c r="AQ15" s="54">
        <v>600</v>
      </c>
      <c r="AR15" s="57"/>
      <c r="AS15" s="54"/>
      <c r="AT15" s="58"/>
      <c r="AU15" s="53"/>
      <c r="AV15" s="53"/>
      <c r="AW15" s="59"/>
      <c r="AX15" s="53"/>
      <c r="AY15" s="53"/>
      <c r="BA15" s="10">
        <f t="shared" si="7"/>
        <v>21</v>
      </c>
      <c r="BB15" s="11">
        <f t="shared" si="8"/>
        <v>46063</v>
      </c>
      <c r="BC15" s="10">
        <f t="shared" si="9"/>
        <v>0</v>
      </c>
      <c r="BD15" s="11">
        <f t="shared" si="10"/>
        <v>46059</v>
      </c>
      <c r="BE15" s="11"/>
      <c r="BF15" s="114" t="str">
        <f>VLOOKUP(C15,[1]Sheet!$F:$Q,10,FALSE)</f>
        <v>I</v>
      </c>
      <c r="BG15" s="17">
        <f>VLOOKUP(C15,[1]Sheet!$F:$Q,5,FALSE)</f>
        <v>71800</v>
      </c>
      <c r="BH15" s="17">
        <f>VLOOKUP(C15,[1]Sheet!$F:$Q,12,FALSE)</f>
        <v>0</v>
      </c>
      <c r="BI15" s="17">
        <f t="shared" si="11"/>
        <v>71800</v>
      </c>
    </row>
    <row r="16" ht="24.95" customHeight="1" spans="1:61">
      <c r="A16" s="44">
        <f t="shared" si="6"/>
        <v>14</v>
      </c>
      <c r="B16" s="44" t="s">
        <v>62</v>
      </c>
      <c r="C16" s="45" t="s">
        <v>291</v>
      </c>
      <c r="D16" s="45" t="s">
        <v>290</v>
      </c>
      <c r="E16" s="45" t="s">
        <v>154</v>
      </c>
      <c r="F16" s="45" t="s">
        <v>57</v>
      </c>
      <c r="G16" s="46" t="s">
        <v>58</v>
      </c>
      <c r="H16" s="109" t="s">
        <v>292</v>
      </c>
      <c r="I16" s="48"/>
      <c r="J16" s="49">
        <v>46027</v>
      </c>
      <c r="K16" s="49">
        <v>46032</v>
      </c>
      <c r="L16" s="49">
        <v>46034</v>
      </c>
      <c r="M16" s="49">
        <v>46045</v>
      </c>
      <c r="N16" s="49">
        <v>46043</v>
      </c>
      <c r="O16" s="49"/>
      <c r="P16" s="49"/>
      <c r="Q16" s="50">
        <v>21</v>
      </c>
      <c r="R16" s="1780" t="s">
        <v>60</v>
      </c>
      <c r="S16" s="52">
        <v>0</v>
      </c>
      <c r="T16" s="49">
        <v>46043</v>
      </c>
      <c r="U16" s="49">
        <v>46048</v>
      </c>
      <c r="V16" s="49"/>
      <c r="W16" s="49"/>
      <c r="X16" s="49">
        <v>46058</v>
      </c>
      <c r="Y16" s="49"/>
      <c r="Z16" s="49"/>
      <c r="AA16" s="49">
        <v>46060</v>
      </c>
      <c r="AB16" s="49">
        <v>46064</v>
      </c>
      <c r="AC16" s="49">
        <v>46064</v>
      </c>
      <c r="AD16" s="53"/>
      <c r="AE16" s="53"/>
      <c r="AF16" s="53"/>
      <c r="AG16" s="54"/>
      <c r="AH16" s="265"/>
      <c r="AI16" s="55">
        <f>10400+150+1000</f>
        <v>11550</v>
      </c>
      <c r="AJ16" s="261"/>
      <c r="AK16" s="261"/>
      <c r="AL16" s="56"/>
      <c r="AM16" s="54"/>
      <c r="AN16" s="54">
        <f>2700+700+500+1000+63.6+192</f>
        <v>5155.6</v>
      </c>
      <c r="AO16" s="54">
        <v>2000</v>
      </c>
      <c r="AP16" s="54">
        <f>160+9.6</f>
        <v>169.6</v>
      </c>
      <c r="AQ16" s="54">
        <v>600</v>
      </c>
      <c r="AR16" s="57"/>
      <c r="AS16" s="54"/>
      <c r="AT16" s="58"/>
      <c r="AU16" s="275">
        <f>364.2+21.85</f>
        <v>386.05</v>
      </c>
      <c r="AV16" s="53"/>
      <c r="AW16" s="59"/>
      <c r="AX16" s="53"/>
      <c r="AY16" s="53"/>
      <c r="BA16" s="10">
        <f t="shared" si="7"/>
        <v>21</v>
      </c>
      <c r="BB16" s="11">
        <f t="shared" si="8"/>
        <v>46063</v>
      </c>
      <c r="BC16" s="10">
        <f t="shared" si="9"/>
        <v>0</v>
      </c>
      <c r="BD16" s="11">
        <f t="shared" si="10"/>
        <v>46060</v>
      </c>
      <c r="BE16" s="11"/>
      <c r="BF16" s="114" t="str">
        <f>VLOOKUP(C16,[1]Sheet!$F:$Q,10,FALSE)</f>
        <v>I</v>
      </c>
      <c r="BG16" s="17">
        <f>VLOOKUP(C16,[1]Sheet!$F:$Q,5,FALSE)</f>
        <v>31600</v>
      </c>
      <c r="BH16" s="17">
        <f>VLOOKUP(C16,[1]Sheet!$F:$Q,12,FALSE)</f>
        <v>0</v>
      </c>
      <c r="BI16" s="17">
        <f t="shared" si="11"/>
        <v>31600</v>
      </c>
    </row>
    <row r="17" ht="24.95" customHeight="1" spans="1:61">
      <c r="A17" s="44">
        <f t="shared" si="6"/>
        <v>15</v>
      </c>
      <c r="B17" s="44" t="s">
        <v>62</v>
      </c>
      <c r="C17" s="45" t="s">
        <v>293</v>
      </c>
      <c r="D17" s="45" t="s">
        <v>290</v>
      </c>
      <c r="E17" s="45" t="s">
        <v>154</v>
      </c>
      <c r="F17" s="45" t="s">
        <v>57</v>
      </c>
      <c r="G17" s="46" t="s">
        <v>148</v>
      </c>
      <c r="H17" s="109" t="s">
        <v>294</v>
      </c>
      <c r="I17" s="48"/>
      <c r="J17" s="49">
        <v>46027</v>
      </c>
      <c r="K17" s="49">
        <v>46032</v>
      </c>
      <c r="L17" s="49">
        <v>46034</v>
      </c>
      <c r="M17" s="49">
        <v>46045</v>
      </c>
      <c r="N17" s="49">
        <v>46043</v>
      </c>
      <c r="O17" s="49"/>
      <c r="P17" s="49"/>
      <c r="Q17" s="50">
        <v>21</v>
      </c>
      <c r="R17" s="1780" t="s">
        <v>60</v>
      </c>
      <c r="S17" s="52">
        <v>0</v>
      </c>
      <c r="T17" s="49">
        <v>46043</v>
      </c>
      <c r="U17" s="49">
        <v>46048</v>
      </c>
      <c r="V17" s="49"/>
      <c r="W17" s="49"/>
      <c r="X17" s="49">
        <v>46058</v>
      </c>
      <c r="Y17" s="49"/>
      <c r="Z17" s="49"/>
      <c r="AA17" s="49">
        <v>46063</v>
      </c>
      <c r="AB17" s="49"/>
      <c r="AC17" s="49">
        <v>46065</v>
      </c>
      <c r="AD17" s="53"/>
      <c r="AE17" s="53"/>
      <c r="AF17" s="53"/>
      <c r="AG17" s="54"/>
      <c r="AH17" s="265"/>
      <c r="AI17" s="55">
        <v>10400</v>
      </c>
      <c r="AJ17" s="261"/>
      <c r="AK17" s="261"/>
      <c r="AL17" s="56"/>
      <c r="AM17" s="54"/>
      <c r="AN17" s="54">
        <f>2700+162</f>
        <v>2862</v>
      </c>
      <c r="AO17" s="54"/>
      <c r="AP17" s="54">
        <f>320+19.2</f>
        <v>339.2</v>
      </c>
      <c r="AQ17" s="54">
        <v>745</v>
      </c>
      <c r="AR17" s="57"/>
      <c r="AS17" s="54"/>
      <c r="AT17" s="58"/>
      <c r="AU17" s="276"/>
      <c r="AV17" s="53"/>
      <c r="AW17" s="59"/>
      <c r="AX17" s="53"/>
      <c r="AY17" s="53"/>
      <c r="BA17" s="10">
        <f t="shared" si="7"/>
        <v>21</v>
      </c>
      <c r="BB17" s="11">
        <f t="shared" si="8"/>
        <v>46063</v>
      </c>
      <c r="BC17" s="10">
        <f t="shared" si="9"/>
        <v>0</v>
      </c>
      <c r="BD17" s="11">
        <f t="shared" si="10"/>
        <v>46063</v>
      </c>
      <c r="BE17" s="11"/>
      <c r="BF17" s="114" t="e">
        <f>VLOOKUP(C17,[1]Sheet!$F:$Q,10,FALSE)</f>
        <v>#N/A</v>
      </c>
      <c r="BG17" s="17" t="e">
        <f>VLOOKUP(C17,[1]Sheet!$F:$Q,5,FALSE)</f>
        <v>#N/A</v>
      </c>
      <c r="BH17" s="17" t="e">
        <f>VLOOKUP(C17,[1]Sheet!$F:$Q,12,FALSE)</f>
        <v>#N/A</v>
      </c>
      <c r="BI17" s="17" t="e">
        <f t="shared" si="11"/>
        <v>#N/A</v>
      </c>
    </row>
    <row r="18" ht="24.95" customHeight="1" spans="1:61">
      <c r="A18" s="44">
        <f t="shared" si="6"/>
        <v>16</v>
      </c>
      <c r="B18" s="44" t="s">
        <v>62</v>
      </c>
      <c r="C18" s="45" t="s">
        <v>295</v>
      </c>
      <c r="D18" s="45" t="s">
        <v>290</v>
      </c>
      <c r="E18" s="45" t="s">
        <v>154</v>
      </c>
      <c r="F18" s="45" t="s">
        <v>57</v>
      </c>
      <c r="G18" s="46" t="s">
        <v>58</v>
      </c>
      <c r="H18" s="109" t="s">
        <v>296</v>
      </c>
      <c r="I18" s="48"/>
      <c r="J18" s="49">
        <v>46027</v>
      </c>
      <c r="K18" s="49">
        <v>46032</v>
      </c>
      <c r="L18" s="49">
        <v>46034</v>
      </c>
      <c r="M18" s="49">
        <v>46045</v>
      </c>
      <c r="N18" s="49">
        <v>46043</v>
      </c>
      <c r="O18" s="49"/>
      <c r="P18" s="49"/>
      <c r="Q18" s="50">
        <v>21</v>
      </c>
      <c r="R18" s="1780" t="s">
        <v>60</v>
      </c>
      <c r="S18" s="52">
        <v>0</v>
      </c>
      <c r="T18" s="49">
        <v>46043</v>
      </c>
      <c r="U18" s="49">
        <v>46048</v>
      </c>
      <c r="V18" s="49"/>
      <c r="W18" s="49"/>
      <c r="X18" s="49">
        <v>46058</v>
      </c>
      <c r="Y18" s="49"/>
      <c r="Z18" s="49"/>
      <c r="AA18" s="49">
        <v>46065</v>
      </c>
      <c r="AB18" s="49">
        <v>46072</v>
      </c>
      <c r="AC18" s="49">
        <v>46072</v>
      </c>
      <c r="AD18" s="53"/>
      <c r="AE18" s="53"/>
      <c r="AF18" s="53"/>
      <c r="AG18" s="54"/>
      <c r="AH18" s="265"/>
      <c r="AI18" s="55">
        <f>10400+150+1000</f>
        <v>11550</v>
      </c>
      <c r="AJ18" s="261"/>
      <c r="AK18" s="261"/>
      <c r="AL18" s="56"/>
      <c r="AM18" s="54"/>
      <c r="AN18" s="54">
        <f>2700+700+500+192</f>
        <v>4092</v>
      </c>
      <c r="AO18" s="54"/>
      <c r="AP18" s="54">
        <f>1860+111.6</f>
        <v>1971.6</v>
      </c>
      <c r="AQ18" s="54">
        <v>839.1</v>
      </c>
      <c r="AR18" s="57"/>
      <c r="AS18" s="54"/>
      <c r="AT18" s="58"/>
      <c r="AU18" s="276"/>
      <c r="AV18" s="53"/>
      <c r="AW18" s="59"/>
      <c r="AX18" s="53"/>
      <c r="AY18" s="53"/>
      <c r="BA18" s="10">
        <f t="shared" si="7"/>
        <v>21</v>
      </c>
      <c r="BB18" s="11">
        <f t="shared" si="8"/>
        <v>46063</v>
      </c>
      <c r="BC18" s="10">
        <f t="shared" si="9"/>
        <v>0</v>
      </c>
      <c r="BD18" s="11">
        <f t="shared" si="10"/>
        <v>46065</v>
      </c>
      <c r="BE18" s="11"/>
      <c r="BF18" s="114" t="str">
        <f>VLOOKUP(C18,[1]Sheet!$F:$Q,10,FALSE)</f>
        <v>I</v>
      </c>
      <c r="BG18" s="17">
        <f>VLOOKUP(C18,[1]Sheet!$F:$Q,5,FALSE)</f>
        <v>58400</v>
      </c>
      <c r="BH18" s="17">
        <f>VLOOKUP(C18,[1]Sheet!$F:$Q,12,FALSE)</f>
        <v>0</v>
      </c>
      <c r="BI18" s="17">
        <f t="shared" si="11"/>
        <v>58400</v>
      </c>
    </row>
    <row r="19" ht="24.95" customHeight="1" spans="1:61">
      <c r="A19" s="44">
        <f t="shared" si="6"/>
        <v>17</v>
      </c>
      <c r="B19" s="44" t="s">
        <v>62</v>
      </c>
      <c r="C19" s="45" t="s">
        <v>297</v>
      </c>
      <c r="D19" s="45" t="s">
        <v>290</v>
      </c>
      <c r="E19" s="45" t="s">
        <v>154</v>
      </c>
      <c r="F19" s="45" t="s">
        <v>57</v>
      </c>
      <c r="G19" s="46" t="s">
        <v>148</v>
      </c>
      <c r="H19" s="109" t="s">
        <v>294</v>
      </c>
      <c r="I19" s="48"/>
      <c r="J19" s="49">
        <v>46027</v>
      </c>
      <c r="K19" s="49">
        <v>46032</v>
      </c>
      <c r="L19" s="49">
        <v>46034</v>
      </c>
      <c r="M19" s="49">
        <v>46045</v>
      </c>
      <c r="N19" s="49">
        <v>46043</v>
      </c>
      <c r="O19" s="49"/>
      <c r="P19" s="49"/>
      <c r="Q19" s="50">
        <v>21</v>
      </c>
      <c r="R19" s="1780" t="s">
        <v>60</v>
      </c>
      <c r="S19" s="52">
        <v>0</v>
      </c>
      <c r="T19" s="49">
        <v>46043</v>
      </c>
      <c r="U19" s="49">
        <v>46048</v>
      </c>
      <c r="V19" s="49"/>
      <c r="W19" s="49"/>
      <c r="X19" s="49">
        <v>46058</v>
      </c>
      <c r="Y19" s="49"/>
      <c r="Z19" s="49"/>
      <c r="AA19" s="49">
        <v>46064</v>
      </c>
      <c r="AB19" s="49">
        <v>46065</v>
      </c>
      <c r="AC19" s="49">
        <v>46065</v>
      </c>
      <c r="AD19" s="53"/>
      <c r="AE19" s="53"/>
      <c r="AF19" s="53"/>
      <c r="AG19" s="54"/>
      <c r="AH19" s="273"/>
      <c r="AI19" s="55">
        <v>10400</v>
      </c>
      <c r="AJ19" s="261"/>
      <c r="AK19" s="261"/>
      <c r="AL19" s="56"/>
      <c r="AM19" s="54"/>
      <c r="AN19" s="54">
        <f>2700+162</f>
        <v>2862</v>
      </c>
      <c r="AO19" s="54"/>
      <c r="AP19" s="54">
        <f>320+19.2</f>
        <v>339.2</v>
      </c>
      <c r="AQ19" s="54">
        <v>839.1</v>
      </c>
      <c r="AR19" s="57"/>
      <c r="AS19" s="54"/>
      <c r="AT19" s="58"/>
      <c r="AU19" s="277"/>
      <c r="AV19" s="53"/>
      <c r="AW19" s="59"/>
      <c r="AX19" s="53"/>
      <c r="AY19" s="53"/>
      <c r="BA19" s="10">
        <f t="shared" si="7"/>
        <v>21</v>
      </c>
      <c r="BB19" s="11">
        <f t="shared" si="8"/>
        <v>46063</v>
      </c>
      <c r="BC19" s="10">
        <f t="shared" si="9"/>
        <v>0</v>
      </c>
      <c r="BD19" s="11">
        <f t="shared" si="10"/>
        <v>46064</v>
      </c>
      <c r="BE19" s="11"/>
      <c r="BF19" s="114" t="e">
        <f>VLOOKUP(C19,[1]Sheet!$F:$Q,10,FALSE)</f>
        <v>#N/A</v>
      </c>
      <c r="BG19" s="17" t="e">
        <f>VLOOKUP(C19,[1]Sheet!$F:$Q,5,FALSE)</f>
        <v>#N/A</v>
      </c>
      <c r="BH19" s="17" t="e">
        <f>VLOOKUP(C19,[1]Sheet!$F:$Q,12,FALSE)</f>
        <v>#N/A</v>
      </c>
      <c r="BI19" s="17" t="e">
        <f t="shared" si="11"/>
        <v>#N/A</v>
      </c>
    </row>
    <row r="20" ht="61" spans="1:61">
      <c r="A20" s="44">
        <f t="shared" si="6"/>
        <v>18</v>
      </c>
      <c r="B20" s="44" t="s">
        <v>127</v>
      </c>
      <c r="C20" s="45" t="s">
        <v>298</v>
      </c>
      <c r="D20" s="45" t="s">
        <v>70</v>
      </c>
      <c r="E20" s="45" t="s">
        <v>118</v>
      </c>
      <c r="F20" s="45" t="s">
        <v>57</v>
      </c>
      <c r="G20" s="46" t="s">
        <v>65</v>
      </c>
      <c r="H20" s="48" t="s">
        <v>149</v>
      </c>
      <c r="I20" s="48" t="s">
        <v>299</v>
      </c>
      <c r="J20" s="49">
        <v>46025</v>
      </c>
      <c r="K20" s="49">
        <v>46035</v>
      </c>
      <c r="L20" s="49">
        <v>46037</v>
      </c>
      <c r="M20" s="49">
        <v>46043</v>
      </c>
      <c r="N20" s="49">
        <v>46048</v>
      </c>
      <c r="O20" s="49"/>
      <c r="P20" s="49"/>
      <c r="Q20" s="50">
        <v>14</v>
      </c>
      <c r="R20" s="1780" t="s">
        <v>60</v>
      </c>
      <c r="S20" s="52">
        <v>7</v>
      </c>
      <c r="T20" s="49">
        <v>46049</v>
      </c>
      <c r="U20" s="49">
        <v>46050</v>
      </c>
      <c r="V20" s="49"/>
      <c r="W20" s="49"/>
      <c r="X20" s="49">
        <v>46059</v>
      </c>
      <c r="Y20" s="49"/>
      <c r="Z20" s="49"/>
      <c r="AA20" s="49">
        <v>46060</v>
      </c>
      <c r="AB20" s="49">
        <v>46064</v>
      </c>
      <c r="AC20" s="49">
        <v>46068</v>
      </c>
      <c r="AD20" s="53"/>
      <c r="AE20" s="53"/>
      <c r="AF20" s="53"/>
      <c r="AG20" s="54"/>
      <c r="AH20" s="278"/>
      <c r="AI20" s="55">
        <v>11600</v>
      </c>
      <c r="AJ20" s="261"/>
      <c r="AK20" s="261"/>
      <c r="AL20" s="56"/>
      <c r="AM20" s="54"/>
      <c r="AN20" s="54">
        <f>2700+700+500+1000+127.2+192</f>
        <v>5219.2</v>
      </c>
      <c r="AO20" s="54"/>
      <c r="AP20" s="57"/>
      <c r="AQ20" s="54">
        <v>452.5</v>
      </c>
      <c r="AR20" s="54">
        <f>63.6-63.6</f>
        <v>0</v>
      </c>
      <c r="AS20" s="54"/>
      <c r="AT20" s="58"/>
      <c r="AU20" s="275">
        <f>359.73+21.58</f>
        <v>381.31</v>
      </c>
      <c r="AV20" s="53"/>
      <c r="AW20" s="59"/>
      <c r="AX20" s="53"/>
      <c r="AY20" s="53"/>
      <c r="BA20" s="10">
        <f t="shared" si="7"/>
        <v>14</v>
      </c>
      <c r="BB20" s="11">
        <f t="shared" si="8"/>
        <v>46061</v>
      </c>
      <c r="BC20" s="10">
        <f t="shared" si="9"/>
        <v>7</v>
      </c>
      <c r="BD20" s="11">
        <f t="shared" si="10"/>
        <v>46067</v>
      </c>
      <c r="BE20" s="11"/>
      <c r="BF20" s="114" t="str">
        <f>VLOOKUP(C20,[1]Sheet!$F:$Q,10,FALSE)</f>
        <v>I</v>
      </c>
      <c r="BG20" s="17">
        <f>VLOOKUP(C20,[1]Sheet!$F:$Q,5,FALSE)</f>
        <v>120943.02</v>
      </c>
      <c r="BH20" s="17">
        <f>VLOOKUP(C20,[1]Sheet!$F:$Q,12,FALSE)</f>
        <v>0</v>
      </c>
      <c r="BI20" s="17">
        <f t="shared" si="11"/>
        <v>120943.02</v>
      </c>
    </row>
    <row r="21" ht="24.95" customHeight="1" spans="1:61">
      <c r="A21" s="44">
        <f t="shared" si="6"/>
        <v>19</v>
      </c>
      <c r="B21" s="44" t="s">
        <v>127</v>
      </c>
      <c r="C21" s="45" t="s">
        <v>300</v>
      </c>
      <c r="D21" s="45" t="s">
        <v>70</v>
      </c>
      <c r="E21" s="45" t="s">
        <v>118</v>
      </c>
      <c r="F21" s="45" t="s">
        <v>57</v>
      </c>
      <c r="G21" s="46" t="s">
        <v>65</v>
      </c>
      <c r="H21" s="48" t="s">
        <v>149</v>
      </c>
      <c r="I21" s="48" t="s">
        <v>301</v>
      </c>
      <c r="J21" s="49">
        <v>46025</v>
      </c>
      <c r="K21" s="49">
        <v>46035</v>
      </c>
      <c r="L21" s="49">
        <v>46037</v>
      </c>
      <c r="M21" s="49">
        <v>46043</v>
      </c>
      <c r="N21" s="49">
        <v>46048</v>
      </c>
      <c r="O21" s="49"/>
      <c r="P21" s="255"/>
      <c r="Q21" s="50">
        <v>14</v>
      </c>
      <c r="R21" s="1780" t="s">
        <v>60</v>
      </c>
      <c r="S21" s="52">
        <v>7</v>
      </c>
      <c r="T21" s="49">
        <v>46049</v>
      </c>
      <c r="U21" s="49">
        <v>46050</v>
      </c>
      <c r="V21" s="49"/>
      <c r="W21" s="49"/>
      <c r="X21" s="49">
        <v>46058</v>
      </c>
      <c r="Y21" s="49"/>
      <c r="Z21" s="49"/>
      <c r="AA21" s="49">
        <v>46060</v>
      </c>
      <c r="AB21" s="49">
        <v>46066</v>
      </c>
      <c r="AC21" s="49">
        <v>46066</v>
      </c>
      <c r="AD21" s="53"/>
      <c r="AE21" s="53"/>
      <c r="AF21" s="53"/>
      <c r="AG21" s="54"/>
      <c r="AH21" s="279"/>
      <c r="AI21" s="55">
        <v>11600</v>
      </c>
      <c r="AJ21" s="261"/>
      <c r="AK21" s="261"/>
      <c r="AL21" s="56"/>
      <c r="AM21" s="54"/>
      <c r="AN21" s="54">
        <f>2700+700+500+192</f>
        <v>4092</v>
      </c>
      <c r="AO21" s="54"/>
      <c r="AP21" s="54"/>
      <c r="AQ21" s="54">
        <v>452.5</v>
      </c>
      <c r="AR21" s="57"/>
      <c r="AS21" s="54"/>
      <c r="AT21" s="58"/>
      <c r="AU21" s="276"/>
      <c r="AV21" s="53"/>
      <c r="AW21" s="59"/>
      <c r="AX21" s="53"/>
      <c r="AY21" s="53"/>
      <c r="BA21" s="10">
        <f t="shared" si="7"/>
        <v>14</v>
      </c>
      <c r="BB21" s="11">
        <f t="shared" si="8"/>
        <v>46061</v>
      </c>
      <c r="BC21" s="10">
        <f t="shared" si="9"/>
        <v>7</v>
      </c>
      <c r="BD21" s="11">
        <f t="shared" si="10"/>
        <v>46067</v>
      </c>
      <c r="BE21" s="11"/>
      <c r="BF21" s="114" t="str">
        <f>VLOOKUP(C21,[1]Sheet!$F:$Q,10,FALSE)</f>
        <v>I</v>
      </c>
      <c r="BG21" s="17">
        <f>VLOOKUP(C21,[1]Sheet!$F:$Q,5,FALSE)</f>
        <v>131884.96</v>
      </c>
      <c r="BH21" s="17">
        <f>VLOOKUP(C21,[1]Sheet!$F:$Q,12,FALSE)</f>
        <v>0</v>
      </c>
      <c r="BI21" s="17">
        <f t="shared" si="11"/>
        <v>131884.96</v>
      </c>
    </row>
    <row r="22" ht="24.95" customHeight="1" spans="1:61">
      <c r="A22" s="44">
        <f t="shared" si="6"/>
        <v>20</v>
      </c>
      <c r="B22" s="44" t="s">
        <v>62</v>
      </c>
      <c r="C22" s="45" t="s">
        <v>302</v>
      </c>
      <c r="D22" s="45" t="s">
        <v>70</v>
      </c>
      <c r="E22" s="45" t="s">
        <v>118</v>
      </c>
      <c r="F22" s="45" t="s">
        <v>57</v>
      </c>
      <c r="G22" s="46" t="s">
        <v>148</v>
      </c>
      <c r="H22" s="48" t="s">
        <v>149</v>
      </c>
      <c r="I22" s="48" t="s">
        <v>303</v>
      </c>
      <c r="J22" s="49">
        <v>46025</v>
      </c>
      <c r="K22" s="49">
        <v>46035</v>
      </c>
      <c r="L22" s="49">
        <v>46037</v>
      </c>
      <c r="M22" s="49">
        <v>46043</v>
      </c>
      <c r="N22" s="49">
        <v>46047</v>
      </c>
      <c r="O22" s="49"/>
      <c r="P22" s="255"/>
      <c r="Q22" s="50">
        <v>14</v>
      </c>
      <c r="R22" s="1780" t="s">
        <v>60</v>
      </c>
      <c r="S22" s="52">
        <v>7</v>
      </c>
      <c r="T22" s="49">
        <v>46049</v>
      </c>
      <c r="U22" s="49">
        <v>46050</v>
      </c>
      <c r="V22" s="49"/>
      <c r="W22" s="49"/>
      <c r="X22" s="49">
        <v>46058</v>
      </c>
      <c r="Y22" s="49"/>
      <c r="Z22" s="49"/>
      <c r="AA22" s="49">
        <v>46063</v>
      </c>
      <c r="AB22" s="49">
        <v>46073</v>
      </c>
      <c r="AC22" s="49">
        <v>46073</v>
      </c>
      <c r="AD22" s="53"/>
      <c r="AE22" s="53"/>
      <c r="AF22" s="53"/>
      <c r="AG22" s="54"/>
      <c r="AH22" s="279"/>
      <c r="AI22" s="55">
        <v>11600</v>
      </c>
      <c r="AJ22" s="261"/>
      <c r="AK22" s="261"/>
      <c r="AL22" s="56"/>
      <c r="AM22" s="54"/>
      <c r="AN22" s="54">
        <f>2700+700+500+192</f>
        <v>4092</v>
      </c>
      <c r="AO22" s="54"/>
      <c r="AP22" s="54">
        <f>465+27.9</f>
        <v>492.9</v>
      </c>
      <c r="AQ22" s="54">
        <v>600</v>
      </c>
      <c r="AR22" s="54">
        <f>240+14.4</f>
        <v>254.4</v>
      </c>
      <c r="AS22" s="54"/>
      <c r="AT22" s="58"/>
      <c r="AU22" s="276"/>
      <c r="AV22" s="53"/>
      <c r="AW22" s="59"/>
      <c r="AX22" s="53"/>
      <c r="AY22" s="53"/>
      <c r="BA22" s="10">
        <f t="shared" si="7"/>
        <v>14</v>
      </c>
      <c r="BB22" s="11">
        <f t="shared" si="8"/>
        <v>46060</v>
      </c>
      <c r="BC22" s="10">
        <f t="shared" si="9"/>
        <v>7</v>
      </c>
      <c r="BD22" s="11">
        <f t="shared" si="10"/>
        <v>46070</v>
      </c>
      <c r="BE22" s="11"/>
      <c r="BF22" s="114" t="e">
        <f>VLOOKUP(C22,[1]Sheet!$F:$Q,10,FALSE)</f>
        <v>#N/A</v>
      </c>
      <c r="BG22" s="17" t="e">
        <f>VLOOKUP(C22,[1]Sheet!$F:$Q,5,FALSE)</f>
        <v>#N/A</v>
      </c>
      <c r="BH22" s="17" t="e">
        <f>VLOOKUP(C22,[1]Sheet!$F:$Q,12,FALSE)</f>
        <v>#N/A</v>
      </c>
      <c r="BI22" s="17" t="e">
        <f t="shared" si="11"/>
        <v>#N/A</v>
      </c>
    </row>
    <row r="23" ht="61" spans="1:61">
      <c r="A23" s="44">
        <f t="shared" si="6"/>
        <v>21</v>
      </c>
      <c r="B23" s="44" t="s">
        <v>276</v>
      </c>
      <c r="C23" s="45" t="s">
        <v>304</v>
      </c>
      <c r="D23" s="45" t="s">
        <v>70</v>
      </c>
      <c r="E23" s="45" t="s">
        <v>118</v>
      </c>
      <c r="F23" s="45" t="s">
        <v>57</v>
      </c>
      <c r="G23" s="46" t="s">
        <v>148</v>
      </c>
      <c r="H23" s="48" t="s">
        <v>149</v>
      </c>
      <c r="I23" s="48" t="s">
        <v>305</v>
      </c>
      <c r="J23" s="49">
        <v>46025</v>
      </c>
      <c r="K23" s="49">
        <v>46035</v>
      </c>
      <c r="L23" s="49">
        <v>46037</v>
      </c>
      <c r="M23" s="49">
        <v>46043</v>
      </c>
      <c r="N23" s="49">
        <v>46047</v>
      </c>
      <c r="O23" s="49"/>
      <c r="P23" s="255"/>
      <c r="Q23" s="50">
        <v>14</v>
      </c>
      <c r="R23" s="1780" t="s">
        <v>60</v>
      </c>
      <c r="S23" s="52">
        <v>7</v>
      </c>
      <c r="T23" s="49">
        <v>46049</v>
      </c>
      <c r="U23" s="49">
        <v>46050</v>
      </c>
      <c r="V23" s="49"/>
      <c r="W23" s="49"/>
      <c r="X23" s="49">
        <v>46058</v>
      </c>
      <c r="Y23" s="49"/>
      <c r="Z23" s="49"/>
      <c r="AA23" s="49">
        <v>46063</v>
      </c>
      <c r="AB23" s="49">
        <v>46066</v>
      </c>
      <c r="AC23" s="49">
        <v>46068</v>
      </c>
      <c r="AD23" s="53"/>
      <c r="AE23" s="53"/>
      <c r="AF23" s="53"/>
      <c r="AG23" s="54"/>
      <c r="AH23" s="280"/>
      <c r="AI23" s="55">
        <v>11600</v>
      </c>
      <c r="AJ23" s="261"/>
      <c r="AK23" s="261"/>
      <c r="AL23" s="56"/>
      <c r="AM23" s="54"/>
      <c r="AN23" s="54">
        <f>2700+700+500+192</f>
        <v>4092</v>
      </c>
      <c r="AO23" s="54"/>
      <c r="AP23" s="54">
        <f>310+18.6</f>
        <v>328.6</v>
      </c>
      <c r="AQ23" s="54">
        <v>600</v>
      </c>
      <c r="AR23" s="57"/>
      <c r="AS23" s="54"/>
      <c r="AT23" s="58"/>
      <c r="AU23" s="277"/>
      <c r="AV23" s="53"/>
      <c r="AW23" s="59"/>
      <c r="AX23" s="53"/>
      <c r="AY23" s="53"/>
      <c r="BA23" s="10">
        <f t="shared" si="7"/>
        <v>14</v>
      </c>
      <c r="BB23" s="11">
        <f t="shared" si="8"/>
        <v>46060</v>
      </c>
      <c r="BC23" s="10">
        <f t="shared" si="9"/>
        <v>7</v>
      </c>
      <c r="BD23" s="11">
        <f t="shared" si="10"/>
        <v>46070</v>
      </c>
      <c r="BE23" s="11"/>
      <c r="BF23" s="114" t="e">
        <f>VLOOKUP(C23,[1]Sheet!$F:$Q,10,FALSE)</f>
        <v>#N/A</v>
      </c>
      <c r="BG23" s="17" t="e">
        <f>VLOOKUP(C23,[1]Sheet!$F:$Q,5,FALSE)</f>
        <v>#N/A</v>
      </c>
      <c r="BH23" s="17" t="e">
        <f>VLOOKUP(C23,[1]Sheet!$F:$Q,12,FALSE)</f>
        <v>#N/A</v>
      </c>
      <c r="BI23" s="17" t="e">
        <f t="shared" si="11"/>
        <v>#N/A</v>
      </c>
    </row>
    <row r="24" ht="24.95" customHeight="1" spans="1:61">
      <c r="A24" s="44">
        <f t="shared" si="6"/>
        <v>22</v>
      </c>
      <c r="B24" s="44" t="s">
        <v>62</v>
      </c>
      <c r="C24" s="45" t="s">
        <v>306</v>
      </c>
      <c r="D24" s="45" t="s">
        <v>290</v>
      </c>
      <c r="E24" s="45" t="s">
        <v>118</v>
      </c>
      <c r="F24" s="45" t="s">
        <v>57</v>
      </c>
      <c r="G24" s="46" t="s">
        <v>65</v>
      </c>
      <c r="H24" s="109" t="s">
        <v>124</v>
      </c>
      <c r="I24" s="48">
        <v>243</v>
      </c>
      <c r="J24" s="49">
        <v>46027</v>
      </c>
      <c r="K24" s="49">
        <v>46031</v>
      </c>
      <c r="L24" s="49">
        <v>46032</v>
      </c>
      <c r="M24" s="49">
        <v>46039</v>
      </c>
      <c r="N24" s="49">
        <v>46043</v>
      </c>
      <c r="O24" s="49"/>
      <c r="P24" s="255"/>
      <c r="Q24" s="50">
        <v>21</v>
      </c>
      <c r="R24" s="1780" t="s">
        <v>60</v>
      </c>
      <c r="S24" s="52">
        <v>0</v>
      </c>
      <c r="T24" s="256">
        <v>46044</v>
      </c>
      <c r="U24" s="49">
        <v>46048</v>
      </c>
      <c r="V24" s="49"/>
      <c r="W24" s="49"/>
      <c r="X24" s="49">
        <v>46058</v>
      </c>
      <c r="Y24" s="49"/>
      <c r="Z24" s="49"/>
      <c r="AA24" s="49">
        <v>46060</v>
      </c>
      <c r="AB24" s="49">
        <v>46065</v>
      </c>
      <c r="AC24" s="49">
        <v>46065</v>
      </c>
      <c r="AD24" s="53"/>
      <c r="AE24" s="53"/>
      <c r="AF24" s="53"/>
      <c r="AG24" s="54"/>
      <c r="AH24" s="281"/>
      <c r="AI24" s="55">
        <f>10450+1000</f>
        <v>11450</v>
      </c>
      <c r="AJ24" s="261"/>
      <c r="AK24" s="261"/>
      <c r="AL24" s="56"/>
      <c r="AM24" s="54"/>
      <c r="AN24" s="54">
        <f>2700+700+500+192</f>
        <v>4092</v>
      </c>
      <c r="AO24" s="54"/>
      <c r="AP24" s="54">
        <f>320+19.2</f>
        <v>339.2</v>
      </c>
      <c r="AQ24" s="54">
        <v>600</v>
      </c>
      <c r="AR24" s="57"/>
      <c r="AS24" s="54"/>
      <c r="AT24" s="58"/>
      <c r="AU24" s="275">
        <f>635.22+38.11</f>
        <v>673.33</v>
      </c>
      <c r="AV24" s="53"/>
      <c r="AW24" s="59"/>
      <c r="AX24" s="53"/>
      <c r="AY24" s="53"/>
      <c r="BA24" s="10">
        <f t="shared" si="7"/>
        <v>21</v>
      </c>
      <c r="BB24" s="11">
        <f t="shared" si="8"/>
        <v>46063</v>
      </c>
      <c r="BC24" s="10">
        <f t="shared" si="9"/>
        <v>0</v>
      </c>
      <c r="BD24" s="11">
        <f t="shared" si="10"/>
        <v>46060</v>
      </c>
      <c r="BE24" s="11"/>
      <c r="BF24" s="114" t="str">
        <f>VLOOKUP(C24,[1]Sheet!$F:$Q,10,FALSE)</f>
        <v>I</v>
      </c>
      <c r="BG24" s="17">
        <f>VLOOKUP(C24,[1]Sheet!$F:$Q,5,FALSE)</f>
        <v>81097.45</v>
      </c>
      <c r="BH24" s="17">
        <f>VLOOKUP(C24,[1]Sheet!$F:$Q,12,FALSE)</f>
        <v>0</v>
      </c>
      <c r="BI24" s="17">
        <f t="shared" si="11"/>
        <v>81097.45</v>
      </c>
    </row>
    <row r="25" s="168" customFormat="1" ht="24.95" customHeight="1" spans="1:61">
      <c r="A25" s="134">
        <f t="shared" si="6"/>
        <v>23</v>
      </c>
      <c r="B25" s="134" t="s">
        <v>62</v>
      </c>
      <c r="C25" s="135" t="s">
        <v>307</v>
      </c>
      <c r="D25" s="135" t="s">
        <v>290</v>
      </c>
      <c r="E25" s="135" t="s">
        <v>118</v>
      </c>
      <c r="F25" s="135" t="s">
        <v>57</v>
      </c>
      <c r="G25" s="136" t="s">
        <v>65</v>
      </c>
      <c r="H25" s="137" t="s">
        <v>124</v>
      </c>
      <c r="I25" s="138" t="s">
        <v>286</v>
      </c>
      <c r="J25" s="139">
        <v>46027</v>
      </c>
      <c r="K25" s="139">
        <v>46031</v>
      </c>
      <c r="L25" s="139">
        <v>46032</v>
      </c>
      <c r="M25" s="139">
        <v>46039</v>
      </c>
      <c r="N25" s="139">
        <v>46043</v>
      </c>
      <c r="O25" s="139"/>
      <c r="P25" s="282"/>
      <c r="Q25" s="140">
        <v>21</v>
      </c>
      <c r="R25" s="1763" t="s">
        <v>60</v>
      </c>
      <c r="S25" s="142">
        <v>0</v>
      </c>
      <c r="T25" s="283">
        <v>46044</v>
      </c>
      <c r="U25" s="139">
        <v>46048</v>
      </c>
      <c r="V25" s="139"/>
      <c r="W25" s="139"/>
      <c r="X25" s="139">
        <v>46058</v>
      </c>
      <c r="Y25" s="139"/>
      <c r="Z25" s="139"/>
      <c r="AA25" s="139">
        <v>46060</v>
      </c>
      <c r="AB25" s="139">
        <v>46063</v>
      </c>
      <c r="AC25" s="139">
        <v>46063</v>
      </c>
      <c r="AD25" s="264"/>
      <c r="AE25" s="264"/>
      <c r="AF25" s="264"/>
      <c r="AG25" s="147"/>
      <c r="AH25" s="284"/>
      <c r="AI25" s="266">
        <v>10450</v>
      </c>
      <c r="AJ25" s="267"/>
      <c r="AK25" s="267"/>
      <c r="AL25" s="146"/>
      <c r="AM25" s="147"/>
      <c r="AN25" s="147">
        <f>2700+162</f>
        <v>2862</v>
      </c>
      <c r="AO25" s="147"/>
      <c r="AP25" s="147"/>
      <c r="AQ25" s="147">
        <v>600</v>
      </c>
      <c r="AR25" s="269"/>
      <c r="AS25" s="147"/>
      <c r="AT25" s="145"/>
      <c r="AU25" s="276"/>
      <c r="AV25" s="264"/>
      <c r="AW25" s="271"/>
      <c r="AX25" s="264"/>
      <c r="AY25" s="264"/>
      <c r="BA25" s="150">
        <f t="shared" si="7"/>
        <v>21</v>
      </c>
      <c r="BB25" s="151">
        <f t="shared" si="8"/>
        <v>46063</v>
      </c>
      <c r="BC25" s="150">
        <f t="shared" si="9"/>
        <v>0</v>
      </c>
      <c r="BD25" s="151">
        <f t="shared" si="10"/>
        <v>46060</v>
      </c>
      <c r="BE25" s="151"/>
      <c r="BF25" s="153" t="str">
        <f>VLOOKUP(C25,[1]Sheet!$F:$Q,10,FALSE)</f>
        <v>I</v>
      </c>
      <c r="BG25" s="154">
        <f>VLOOKUP(C25,[1]Sheet!$F:$Q,5,FALSE)</f>
        <v>111720</v>
      </c>
      <c r="BH25" s="154">
        <f>VLOOKUP(C25,[1]Sheet!$F:$Q,12,FALSE)</f>
        <v>0</v>
      </c>
      <c r="BI25" s="154">
        <f t="shared" si="11"/>
        <v>111720</v>
      </c>
    </row>
    <row r="26" ht="24.95" customHeight="1" spans="1:61">
      <c r="A26" s="44">
        <f t="shared" si="6"/>
        <v>24</v>
      </c>
      <c r="B26" s="44" t="s">
        <v>127</v>
      </c>
      <c r="C26" s="45" t="s">
        <v>308</v>
      </c>
      <c r="D26" s="45" t="s">
        <v>290</v>
      </c>
      <c r="E26" s="45" t="s">
        <v>118</v>
      </c>
      <c r="F26" s="45" t="s">
        <v>57</v>
      </c>
      <c r="G26" s="46" t="s">
        <v>65</v>
      </c>
      <c r="H26" s="109" t="s">
        <v>124</v>
      </c>
      <c r="I26" s="48" t="s">
        <v>309</v>
      </c>
      <c r="J26" s="49">
        <v>46027</v>
      </c>
      <c r="K26" s="49">
        <v>46031</v>
      </c>
      <c r="L26" s="49">
        <v>46032</v>
      </c>
      <c r="M26" s="49">
        <v>46039</v>
      </c>
      <c r="N26" s="49">
        <v>46043</v>
      </c>
      <c r="O26" s="49"/>
      <c r="P26" s="255"/>
      <c r="Q26" s="50">
        <v>21</v>
      </c>
      <c r="R26" s="1780" t="s">
        <v>60</v>
      </c>
      <c r="S26" s="52">
        <v>0</v>
      </c>
      <c r="T26" s="256">
        <v>46044</v>
      </c>
      <c r="U26" s="49">
        <v>46048</v>
      </c>
      <c r="V26" s="49"/>
      <c r="W26" s="49"/>
      <c r="X26" s="49">
        <v>46058</v>
      </c>
      <c r="Y26" s="49"/>
      <c r="Z26" s="49"/>
      <c r="AA26" s="49">
        <v>46060</v>
      </c>
      <c r="AB26" s="49">
        <v>46063</v>
      </c>
      <c r="AC26" s="49">
        <v>46064</v>
      </c>
      <c r="AD26" s="53"/>
      <c r="AE26" s="53"/>
      <c r="AF26" s="53"/>
      <c r="AG26" s="54"/>
      <c r="AH26" s="284"/>
      <c r="AI26" s="55">
        <f>10450+1000</f>
        <v>11450</v>
      </c>
      <c r="AJ26" s="261"/>
      <c r="AK26" s="261"/>
      <c r="AL26" s="56"/>
      <c r="AM26" s="54"/>
      <c r="AN26" s="54">
        <f>2700+700+500+192</f>
        <v>4092</v>
      </c>
      <c r="AO26" s="54"/>
      <c r="AP26" s="54">
        <f>160+9.6</f>
        <v>169.6</v>
      </c>
      <c r="AQ26" s="54">
        <v>600</v>
      </c>
      <c r="AR26" s="57"/>
      <c r="AS26" s="54"/>
      <c r="AT26" s="58"/>
      <c r="AU26" s="276"/>
      <c r="AV26" s="53"/>
      <c r="AW26" s="59"/>
      <c r="AX26" s="53"/>
      <c r="AY26" s="53"/>
      <c r="BA26" s="10">
        <f t="shared" si="7"/>
        <v>21</v>
      </c>
      <c r="BB26" s="11">
        <f t="shared" si="8"/>
        <v>46063</v>
      </c>
      <c r="BC26" s="10">
        <f t="shared" si="9"/>
        <v>0</v>
      </c>
      <c r="BD26" s="11">
        <f t="shared" si="10"/>
        <v>46060</v>
      </c>
      <c r="BE26" s="11"/>
      <c r="BF26" s="114" t="str">
        <f>VLOOKUP(C26,[1]Sheet!$F:$Q,10,FALSE)</f>
        <v>I</v>
      </c>
      <c r="BG26" s="17">
        <f>VLOOKUP(C26,[1]Sheet!$F:$Q,5,FALSE)</f>
        <v>105760.02</v>
      </c>
      <c r="BH26" s="17">
        <f>VLOOKUP(C26,[1]Sheet!$F:$Q,12,FALSE)</f>
        <v>0</v>
      </c>
      <c r="BI26" s="17">
        <f t="shared" si="11"/>
        <v>105760.02</v>
      </c>
    </row>
    <row r="27" s="168" customFormat="1" ht="24.95" customHeight="1" spans="1:61">
      <c r="A27" s="134">
        <f t="shared" si="6"/>
        <v>25</v>
      </c>
      <c r="B27" s="134" t="s">
        <v>127</v>
      </c>
      <c r="C27" s="135" t="s">
        <v>310</v>
      </c>
      <c r="D27" s="135" t="s">
        <v>290</v>
      </c>
      <c r="E27" s="135" t="s">
        <v>118</v>
      </c>
      <c r="F27" s="135" t="s">
        <v>57</v>
      </c>
      <c r="G27" s="136" t="s">
        <v>65</v>
      </c>
      <c r="H27" s="137" t="s">
        <v>124</v>
      </c>
      <c r="I27" s="138" t="s">
        <v>311</v>
      </c>
      <c r="J27" s="139">
        <v>46027</v>
      </c>
      <c r="K27" s="139">
        <v>46031</v>
      </c>
      <c r="L27" s="139">
        <v>46032</v>
      </c>
      <c r="M27" s="139">
        <v>46039</v>
      </c>
      <c r="N27" s="139">
        <v>46043</v>
      </c>
      <c r="O27" s="139"/>
      <c r="P27" s="282"/>
      <c r="Q27" s="140">
        <v>21</v>
      </c>
      <c r="R27" s="1763" t="s">
        <v>60</v>
      </c>
      <c r="S27" s="142">
        <v>0</v>
      </c>
      <c r="T27" s="283">
        <v>46044</v>
      </c>
      <c r="U27" s="139">
        <v>46048</v>
      </c>
      <c r="V27" s="139"/>
      <c r="W27" s="139"/>
      <c r="X27" s="139">
        <v>46058</v>
      </c>
      <c r="Y27" s="139"/>
      <c r="Z27" s="139"/>
      <c r="AA27" s="139">
        <v>46060</v>
      </c>
      <c r="AB27" s="139">
        <v>46062</v>
      </c>
      <c r="AC27" s="139">
        <v>46063</v>
      </c>
      <c r="AD27" s="264"/>
      <c r="AE27" s="264"/>
      <c r="AF27" s="264"/>
      <c r="AG27" s="147"/>
      <c r="AH27" s="284"/>
      <c r="AI27" s="266">
        <v>10450</v>
      </c>
      <c r="AJ27" s="267"/>
      <c r="AK27" s="267"/>
      <c r="AL27" s="146"/>
      <c r="AM27" s="147"/>
      <c r="AN27" s="147">
        <f>2700+700+500+192</f>
        <v>4092</v>
      </c>
      <c r="AO27" s="147"/>
      <c r="AP27" s="269"/>
      <c r="AQ27" s="147">
        <v>600</v>
      </c>
      <c r="AR27" s="269"/>
      <c r="AS27" s="147"/>
      <c r="AT27" s="145"/>
      <c r="AU27" s="276"/>
      <c r="AV27" s="264"/>
      <c r="AW27" s="271"/>
      <c r="AX27" s="264"/>
      <c r="AY27" s="264"/>
      <c r="BA27" s="150">
        <f t="shared" si="7"/>
        <v>21</v>
      </c>
      <c r="BB27" s="151">
        <f t="shared" si="8"/>
        <v>46063</v>
      </c>
      <c r="BC27" s="150">
        <f t="shared" si="9"/>
        <v>0</v>
      </c>
      <c r="BD27" s="151">
        <f t="shared" si="10"/>
        <v>46060</v>
      </c>
      <c r="BE27" s="151"/>
      <c r="BF27" s="153" t="str">
        <f>VLOOKUP(C27,[1]Sheet!$F:$Q,10,FALSE)</f>
        <v>I</v>
      </c>
      <c r="BG27" s="154">
        <f>VLOOKUP(C27,[1]Sheet!$F:$Q,5,FALSE)</f>
        <v>89100</v>
      </c>
      <c r="BH27" s="154">
        <f>VLOOKUP(C27,[1]Sheet!$F:$Q,12,FALSE)</f>
        <v>0</v>
      </c>
      <c r="BI27" s="154">
        <f t="shared" si="11"/>
        <v>89100</v>
      </c>
    </row>
    <row r="28" ht="24" customHeight="1" spans="1:61">
      <c r="A28" s="44">
        <f t="shared" si="6"/>
        <v>26</v>
      </c>
      <c r="B28" s="44" t="s">
        <v>121</v>
      </c>
      <c r="C28" s="45" t="s">
        <v>312</v>
      </c>
      <c r="D28" s="45" t="s">
        <v>290</v>
      </c>
      <c r="E28" s="45" t="s">
        <v>118</v>
      </c>
      <c r="F28" s="45" t="s">
        <v>57</v>
      </c>
      <c r="G28" s="46" t="s">
        <v>65</v>
      </c>
      <c r="H28" s="109" t="s">
        <v>124</v>
      </c>
      <c r="I28" s="48" t="s">
        <v>313</v>
      </c>
      <c r="J28" s="49">
        <v>46027</v>
      </c>
      <c r="K28" s="49">
        <v>46031</v>
      </c>
      <c r="L28" s="49">
        <v>46032</v>
      </c>
      <c r="M28" s="49">
        <v>46039</v>
      </c>
      <c r="N28" s="49">
        <v>46043</v>
      </c>
      <c r="O28" s="49"/>
      <c r="P28" s="255"/>
      <c r="Q28" s="50">
        <v>21</v>
      </c>
      <c r="R28" s="1780" t="s">
        <v>60</v>
      </c>
      <c r="S28" s="52">
        <v>0</v>
      </c>
      <c r="T28" s="256">
        <v>46044</v>
      </c>
      <c r="U28" s="49">
        <v>46048</v>
      </c>
      <c r="V28" s="49"/>
      <c r="W28" s="49"/>
      <c r="X28" s="49">
        <v>46058</v>
      </c>
      <c r="Y28" s="49"/>
      <c r="Z28" s="49"/>
      <c r="AA28" s="49">
        <v>46060</v>
      </c>
      <c r="AB28" s="49">
        <v>46062</v>
      </c>
      <c r="AC28" s="49">
        <v>46062</v>
      </c>
      <c r="AD28" s="53"/>
      <c r="AE28" s="53"/>
      <c r="AF28" s="53"/>
      <c r="AG28" s="54"/>
      <c r="AH28" s="284"/>
      <c r="AI28" s="55">
        <v>10450</v>
      </c>
      <c r="AJ28" s="261"/>
      <c r="AK28" s="261"/>
      <c r="AL28" s="56"/>
      <c r="AM28" s="54"/>
      <c r="AN28" s="54">
        <f>2700+700+500+1000+190.8+192</f>
        <v>5282.8</v>
      </c>
      <c r="AO28" s="54"/>
      <c r="AP28" s="57"/>
      <c r="AQ28" s="54">
        <v>636.3</v>
      </c>
      <c r="AR28" s="57"/>
      <c r="AS28" s="54"/>
      <c r="AT28" s="58"/>
      <c r="AU28" s="276"/>
      <c r="AV28" s="53"/>
      <c r="AW28" s="59"/>
      <c r="AX28" s="53"/>
      <c r="AY28" s="53"/>
      <c r="BA28" s="10">
        <f t="shared" ref="BA28:BA35" si="12">Q28</f>
        <v>21</v>
      </c>
      <c r="BB28" s="11">
        <f t="shared" ref="BB28:BB35" si="13">N28+BA28-1</f>
        <v>46063</v>
      </c>
      <c r="BC28" s="10">
        <f t="shared" ref="BC28:BC35" si="14">S28</f>
        <v>0</v>
      </c>
      <c r="BD28" s="11">
        <f t="shared" ref="BD28:BD35" si="15">AA28+BC28</f>
        <v>46060</v>
      </c>
      <c r="BE28" s="11"/>
      <c r="BF28" s="114" t="str">
        <f>VLOOKUP(C28,[1]Sheet!$F:$Q,10,FALSE)</f>
        <v>I</v>
      </c>
      <c r="BG28" s="17">
        <f>VLOOKUP(C28,[1]Sheet!$F:$Q,5,FALSE)</f>
        <v>111720</v>
      </c>
      <c r="BH28" s="17">
        <f>VLOOKUP(C28,[1]Sheet!$F:$Q,12,FALSE)</f>
        <v>0</v>
      </c>
      <c r="BI28" s="17">
        <f t="shared" ref="BI28:BI35" si="16">BG28-BH28</f>
        <v>111720</v>
      </c>
    </row>
    <row r="29" s="168" customFormat="1" ht="24.95" customHeight="1" spans="1:61">
      <c r="A29" s="134">
        <f t="shared" si="6"/>
        <v>27</v>
      </c>
      <c r="B29" s="134" t="s">
        <v>127</v>
      </c>
      <c r="C29" s="135" t="s">
        <v>314</v>
      </c>
      <c r="D29" s="135" t="s">
        <v>290</v>
      </c>
      <c r="E29" s="135" t="s">
        <v>118</v>
      </c>
      <c r="F29" s="135" t="s">
        <v>57</v>
      </c>
      <c r="G29" s="136" t="s">
        <v>65</v>
      </c>
      <c r="H29" s="137" t="s">
        <v>124</v>
      </c>
      <c r="I29" s="138" t="s">
        <v>315</v>
      </c>
      <c r="J29" s="139">
        <v>46027</v>
      </c>
      <c r="K29" s="139">
        <v>46031</v>
      </c>
      <c r="L29" s="139">
        <v>46032</v>
      </c>
      <c r="M29" s="139">
        <v>46039</v>
      </c>
      <c r="N29" s="139">
        <v>46043</v>
      </c>
      <c r="O29" s="139"/>
      <c r="P29" s="282"/>
      <c r="Q29" s="140">
        <v>21</v>
      </c>
      <c r="R29" s="1763" t="s">
        <v>60</v>
      </c>
      <c r="S29" s="142">
        <v>0</v>
      </c>
      <c r="T29" s="283">
        <v>46044</v>
      </c>
      <c r="U29" s="139">
        <v>46048</v>
      </c>
      <c r="V29" s="139"/>
      <c r="W29" s="139"/>
      <c r="X29" s="139">
        <v>46058</v>
      </c>
      <c r="Y29" s="139"/>
      <c r="Z29" s="139"/>
      <c r="AA29" s="139">
        <v>46060</v>
      </c>
      <c r="AB29" s="139">
        <v>46063</v>
      </c>
      <c r="AC29" s="139">
        <v>46063</v>
      </c>
      <c r="AD29" s="264"/>
      <c r="AE29" s="264"/>
      <c r="AF29" s="264"/>
      <c r="AG29" s="147"/>
      <c r="AH29" s="284"/>
      <c r="AI29" s="266">
        <v>10450</v>
      </c>
      <c r="AJ29" s="267"/>
      <c r="AK29" s="267"/>
      <c r="AL29" s="146"/>
      <c r="AM29" s="147"/>
      <c r="AN29" s="147">
        <f>2700+700+500+192</f>
        <v>4092</v>
      </c>
      <c r="AO29" s="147"/>
      <c r="AP29" s="269"/>
      <c r="AQ29" s="147">
        <v>600</v>
      </c>
      <c r="AR29" s="269"/>
      <c r="AS29" s="147"/>
      <c r="AT29" s="145"/>
      <c r="AU29" s="276"/>
      <c r="AV29" s="264"/>
      <c r="AW29" s="271"/>
      <c r="AX29" s="264"/>
      <c r="AY29" s="264"/>
      <c r="BA29" s="150">
        <f t="shared" si="12"/>
        <v>21</v>
      </c>
      <c r="BB29" s="151">
        <f t="shared" si="13"/>
        <v>46063</v>
      </c>
      <c r="BC29" s="150">
        <f t="shared" si="14"/>
        <v>0</v>
      </c>
      <c r="BD29" s="151">
        <f t="shared" si="15"/>
        <v>46060</v>
      </c>
      <c r="BE29" s="151"/>
      <c r="BF29" s="153" t="str">
        <f>VLOOKUP(C29,[1]Sheet!$F:$Q,10,FALSE)</f>
        <v>I</v>
      </c>
      <c r="BG29" s="154">
        <f>VLOOKUP(C29,[1]Sheet!$F:$Q,5,FALSE)</f>
        <v>112800</v>
      </c>
      <c r="BH29" s="154">
        <f>VLOOKUP(C29,[1]Sheet!$F:$Q,12,FALSE)</f>
        <v>0</v>
      </c>
      <c r="BI29" s="154">
        <f t="shared" si="16"/>
        <v>112800</v>
      </c>
    </row>
    <row r="30" ht="24.95" customHeight="1" spans="1:61">
      <c r="A30" s="44">
        <f t="shared" si="6"/>
        <v>28</v>
      </c>
      <c r="B30" s="44" t="s">
        <v>62</v>
      </c>
      <c r="C30" s="45" t="s">
        <v>316</v>
      </c>
      <c r="D30" s="45" t="s">
        <v>290</v>
      </c>
      <c r="E30" s="45" t="s">
        <v>118</v>
      </c>
      <c r="F30" s="45" t="s">
        <v>57</v>
      </c>
      <c r="G30" s="46" t="s">
        <v>148</v>
      </c>
      <c r="H30" s="109" t="s">
        <v>124</v>
      </c>
      <c r="I30" s="48" t="s">
        <v>317</v>
      </c>
      <c r="J30" s="49">
        <v>46027</v>
      </c>
      <c r="K30" s="49">
        <v>46031</v>
      </c>
      <c r="L30" s="49">
        <v>46032</v>
      </c>
      <c r="M30" s="49">
        <v>46039</v>
      </c>
      <c r="N30" s="49">
        <v>46043</v>
      </c>
      <c r="O30" s="49"/>
      <c r="P30" s="255"/>
      <c r="Q30" s="50">
        <v>21</v>
      </c>
      <c r="R30" s="1780" t="s">
        <v>60</v>
      </c>
      <c r="S30" s="52">
        <v>0</v>
      </c>
      <c r="T30" s="256">
        <v>46044</v>
      </c>
      <c r="U30" s="49">
        <v>46048</v>
      </c>
      <c r="V30" s="49"/>
      <c r="W30" s="49"/>
      <c r="X30" s="49">
        <v>46058</v>
      </c>
      <c r="Y30" s="49"/>
      <c r="Z30" s="49"/>
      <c r="AA30" s="49">
        <v>46064</v>
      </c>
      <c r="AB30" s="49">
        <v>46072</v>
      </c>
      <c r="AC30" s="49">
        <v>46073</v>
      </c>
      <c r="AD30" s="53"/>
      <c r="AE30" s="53"/>
      <c r="AF30" s="53"/>
      <c r="AG30" s="54"/>
      <c r="AH30" s="284"/>
      <c r="AI30" s="55">
        <v>10450</v>
      </c>
      <c r="AJ30" s="261"/>
      <c r="AK30" s="261"/>
      <c r="AL30" s="56"/>
      <c r="AM30" s="54"/>
      <c r="AN30" s="54">
        <f>2700+700+500+192</f>
        <v>4092</v>
      </c>
      <c r="AO30" s="54"/>
      <c r="AP30" s="54">
        <f>2080+124.8</f>
        <v>2204.8</v>
      </c>
      <c r="AQ30" s="54">
        <v>839.1</v>
      </c>
      <c r="AR30" s="57"/>
      <c r="AS30" s="54"/>
      <c r="AT30" s="58"/>
      <c r="AU30" s="276"/>
      <c r="AV30" s="53"/>
      <c r="AW30" s="59"/>
      <c r="AX30" s="53"/>
      <c r="AY30" s="53"/>
      <c r="BA30" s="10">
        <f t="shared" si="12"/>
        <v>21</v>
      </c>
      <c r="BB30" s="11">
        <f t="shared" si="13"/>
        <v>46063</v>
      </c>
      <c r="BC30" s="10">
        <f t="shared" si="14"/>
        <v>0</v>
      </c>
      <c r="BD30" s="11">
        <f t="shared" si="15"/>
        <v>46064</v>
      </c>
      <c r="BE30" s="11"/>
      <c r="BF30" s="114" t="e">
        <f>VLOOKUP(C30,[1]Sheet!$F:$Q,10,FALSE)</f>
        <v>#N/A</v>
      </c>
      <c r="BG30" s="17" t="e">
        <f>VLOOKUP(C30,[1]Sheet!$F:$Q,5,FALSE)</f>
        <v>#N/A</v>
      </c>
      <c r="BH30" s="17" t="e">
        <f>VLOOKUP(C30,[1]Sheet!$F:$Q,12,FALSE)</f>
        <v>#N/A</v>
      </c>
      <c r="BI30" s="17" t="e">
        <f t="shared" si="16"/>
        <v>#N/A</v>
      </c>
    </row>
    <row r="31" ht="24.95" customHeight="1" spans="1:61">
      <c r="A31" s="44">
        <f t="shared" si="6"/>
        <v>29</v>
      </c>
      <c r="B31" s="44" t="s">
        <v>62</v>
      </c>
      <c r="C31" s="45" t="s">
        <v>318</v>
      </c>
      <c r="D31" s="45" t="s">
        <v>290</v>
      </c>
      <c r="E31" s="45" t="s">
        <v>118</v>
      </c>
      <c r="F31" s="45" t="s">
        <v>57</v>
      </c>
      <c r="G31" s="46" t="s">
        <v>65</v>
      </c>
      <c r="H31" s="109" t="s">
        <v>124</v>
      </c>
      <c r="I31" s="48" t="s">
        <v>286</v>
      </c>
      <c r="J31" s="49">
        <v>46027</v>
      </c>
      <c r="K31" s="49">
        <v>46031</v>
      </c>
      <c r="L31" s="49">
        <v>46032</v>
      </c>
      <c r="M31" s="49">
        <v>46039</v>
      </c>
      <c r="N31" s="49">
        <v>46043</v>
      </c>
      <c r="O31" s="49"/>
      <c r="P31" s="255"/>
      <c r="Q31" s="50">
        <v>21</v>
      </c>
      <c r="R31" s="1780" t="s">
        <v>60</v>
      </c>
      <c r="S31" s="52">
        <v>0</v>
      </c>
      <c r="T31" s="256">
        <v>46044</v>
      </c>
      <c r="U31" s="49">
        <v>46048</v>
      </c>
      <c r="V31" s="49"/>
      <c r="W31" s="49"/>
      <c r="X31" s="49">
        <v>46058</v>
      </c>
      <c r="Y31" s="49"/>
      <c r="Z31" s="49"/>
      <c r="AA31" s="49">
        <v>46064</v>
      </c>
      <c r="AB31" s="49">
        <v>46071</v>
      </c>
      <c r="AC31" s="49">
        <v>46072</v>
      </c>
      <c r="AD31" s="53"/>
      <c r="AE31" s="53"/>
      <c r="AF31" s="53"/>
      <c r="AG31" s="54"/>
      <c r="AH31" s="285"/>
      <c r="AI31" s="55">
        <v>10450</v>
      </c>
      <c r="AJ31" s="261"/>
      <c r="AK31" s="261"/>
      <c r="AL31" s="56"/>
      <c r="AM31" s="54"/>
      <c r="AN31" s="54">
        <f>2700+162</f>
        <v>2862</v>
      </c>
      <c r="AO31" s="54"/>
      <c r="AP31" s="54">
        <f>1860+111.6</f>
        <v>1971.6</v>
      </c>
      <c r="AQ31" s="54">
        <v>839.1</v>
      </c>
      <c r="AR31" s="57"/>
      <c r="AS31" s="54"/>
      <c r="AT31" s="58"/>
      <c r="AU31" s="277"/>
      <c r="AV31" s="53"/>
      <c r="AW31" s="59"/>
      <c r="AX31" s="53"/>
      <c r="AY31" s="53"/>
      <c r="BA31" s="10">
        <f t="shared" si="12"/>
        <v>21</v>
      </c>
      <c r="BB31" s="11">
        <f t="shared" si="13"/>
        <v>46063</v>
      </c>
      <c r="BC31" s="10">
        <f t="shared" si="14"/>
        <v>0</v>
      </c>
      <c r="BD31" s="11">
        <f t="shared" si="15"/>
        <v>46064</v>
      </c>
      <c r="BE31" s="11"/>
      <c r="BF31" s="114" t="str">
        <f>VLOOKUP(C31,[1]Sheet!$F:$Q,10,FALSE)</f>
        <v>I</v>
      </c>
      <c r="BG31" s="17">
        <f>VLOOKUP(C31,[1]Sheet!$F:$Q,5,FALSE)</f>
        <v>111720</v>
      </c>
      <c r="BH31" s="17">
        <f>VLOOKUP(C31,[1]Sheet!$F:$Q,12,FALSE)</f>
        <v>0</v>
      </c>
      <c r="BI31" s="17">
        <f t="shared" si="16"/>
        <v>111720</v>
      </c>
    </row>
    <row r="32" s="78" customFormat="1" ht="24.75" customHeight="1" spans="1:61">
      <c r="A32" s="115">
        <f t="shared" si="6"/>
        <v>30</v>
      </c>
      <c r="B32" s="115" t="s">
        <v>62</v>
      </c>
      <c r="C32" s="116" t="s">
        <v>319</v>
      </c>
      <c r="D32" s="116" t="s">
        <v>70</v>
      </c>
      <c r="E32" s="116" t="s">
        <v>56</v>
      </c>
      <c r="F32" s="286" t="s">
        <v>64</v>
      </c>
      <c r="G32" s="117" t="s">
        <v>58</v>
      </c>
      <c r="H32" s="119" t="s">
        <v>66</v>
      </c>
      <c r="I32" s="119"/>
      <c r="J32" s="120">
        <v>46038</v>
      </c>
      <c r="K32" s="120">
        <v>46047</v>
      </c>
      <c r="L32" s="120">
        <v>46049</v>
      </c>
      <c r="M32" s="120">
        <v>46056</v>
      </c>
      <c r="N32" s="120">
        <v>46054</v>
      </c>
      <c r="O32" s="120"/>
      <c r="P32" s="251"/>
      <c r="Q32" s="121">
        <v>12</v>
      </c>
      <c r="R32" s="1781" t="s">
        <v>60</v>
      </c>
      <c r="S32" s="123">
        <v>10</v>
      </c>
      <c r="T32" s="252"/>
      <c r="U32" s="120"/>
      <c r="V32" s="120"/>
      <c r="W32" s="120"/>
      <c r="X32" s="120">
        <v>46058</v>
      </c>
      <c r="Y32" s="120"/>
      <c r="Z32" s="120"/>
      <c r="AA32" s="120">
        <v>46060</v>
      </c>
      <c r="AB32" s="120">
        <v>46071</v>
      </c>
      <c r="AC32" s="120">
        <v>46073</v>
      </c>
      <c r="AD32" s="124"/>
      <c r="AE32" s="125"/>
      <c r="AF32" s="116"/>
      <c r="AG32" s="116"/>
      <c r="AH32" s="116"/>
      <c r="AI32" s="111">
        <v>10100</v>
      </c>
      <c r="AJ32" s="253"/>
      <c r="AK32" s="253"/>
      <c r="AL32" s="126"/>
      <c r="AM32" s="254"/>
      <c r="AN32" s="127">
        <v>2700</v>
      </c>
      <c r="AO32" s="127"/>
      <c r="AP32" s="127"/>
      <c r="AQ32" s="127">
        <v>152.5</v>
      </c>
      <c r="AR32" s="127">
        <f>555+33.3</f>
        <v>588.3</v>
      </c>
      <c r="AS32" s="127"/>
      <c r="AT32" s="111"/>
      <c r="AU32" s="287">
        <f>334.64+20.08</f>
        <v>354.72</v>
      </c>
      <c r="AV32" s="127"/>
      <c r="AW32" s="128"/>
      <c r="AX32" s="116"/>
      <c r="AY32" s="116"/>
      <c r="AZ32" s="116"/>
      <c r="BA32" s="129">
        <f t="shared" si="12"/>
        <v>12</v>
      </c>
      <c r="BB32" s="130">
        <f t="shared" si="13"/>
        <v>46065</v>
      </c>
      <c r="BC32" s="129">
        <f t="shared" si="14"/>
        <v>10</v>
      </c>
      <c r="BD32" s="131">
        <f t="shared" si="15"/>
        <v>46070</v>
      </c>
      <c r="BE32" s="131"/>
      <c r="BF32" s="132" t="str">
        <f>VLOOKUP(C32,[1]Sheet!$F:$Q,10,FALSE)</f>
        <v>I</v>
      </c>
      <c r="BG32" s="133">
        <f>VLOOKUP(C32,[1]Sheet!$F:$Q,5,FALSE)</f>
        <v>4300</v>
      </c>
      <c r="BH32" s="133">
        <f>VLOOKUP(C32,[1]Sheet!$F:$Q,12,FALSE)</f>
        <v>0</v>
      </c>
      <c r="BI32" s="133">
        <f t="shared" si="16"/>
        <v>4300</v>
      </c>
    </row>
    <row r="33" s="78" customFormat="1" ht="24.75" customHeight="1" spans="1:61">
      <c r="A33" s="115">
        <f t="shared" si="6"/>
        <v>31</v>
      </c>
      <c r="B33" s="115" t="s">
        <v>121</v>
      </c>
      <c r="C33" s="116" t="s">
        <v>320</v>
      </c>
      <c r="D33" s="116" t="s">
        <v>70</v>
      </c>
      <c r="E33" s="116" t="s">
        <v>56</v>
      </c>
      <c r="F33" s="286" t="s">
        <v>64</v>
      </c>
      <c r="G33" s="117" t="s">
        <v>65</v>
      </c>
      <c r="H33" s="119" t="s">
        <v>66</v>
      </c>
      <c r="I33" s="119"/>
      <c r="J33" s="120">
        <v>46038</v>
      </c>
      <c r="K33" s="120">
        <v>46047</v>
      </c>
      <c r="L33" s="120">
        <v>46049</v>
      </c>
      <c r="M33" s="120">
        <v>46056</v>
      </c>
      <c r="N33" s="120">
        <v>46054</v>
      </c>
      <c r="O33" s="120"/>
      <c r="P33" s="251"/>
      <c r="Q33" s="121">
        <v>12</v>
      </c>
      <c r="R33" s="1781" t="s">
        <v>60</v>
      </c>
      <c r="S33" s="123">
        <v>10</v>
      </c>
      <c r="T33" s="252"/>
      <c r="U33" s="120"/>
      <c r="V33" s="120"/>
      <c r="W33" s="120"/>
      <c r="X33" s="120">
        <v>46058</v>
      </c>
      <c r="Y33" s="120"/>
      <c r="Z33" s="120"/>
      <c r="AA33" s="120">
        <v>46065</v>
      </c>
      <c r="AB33" s="120">
        <v>46066</v>
      </c>
      <c r="AC33" s="120">
        <v>46066</v>
      </c>
      <c r="AD33" s="124"/>
      <c r="AE33" s="125"/>
      <c r="AF33" s="116"/>
      <c r="AG33" s="116"/>
      <c r="AH33" s="116"/>
      <c r="AI33" s="111">
        <v>10100</v>
      </c>
      <c r="AJ33" s="253"/>
      <c r="AK33" s="253"/>
      <c r="AL33" s="126"/>
      <c r="AM33" s="127"/>
      <c r="AN33" s="127">
        <v>2700</v>
      </c>
      <c r="AO33" s="127"/>
      <c r="AP33" s="127"/>
      <c r="AQ33" s="127">
        <v>366.3</v>
      </c>
      <c r="AR33" s="127"/>
      <c r="AS33" s="127"/>
      <c r="AT33" s="111"/>
      <c r="AU33" s="288"/>
      <c r="AV33" s="127"/>
      <c r="AW33" s="128"/>
      <c r="AX33" s="116"/>
      <c r="AY33" s="116"/>
      <c r="AZ33" s="116"/>
      <c r="BA33" s="129">
        <f t="shared" si="12"/>
        <v>12</v>
      </c>
      <c r="BB33" s="130">
        <f t="shared" si="13"/>
        <v>46065</v>
      </c>
      <c r="BC33" s="129">
        <f t="shared" si="14"/>
        <v>10</v>
      </c>
      <c r="BD33" s="131">
        <f t="shared" si="15"/>
        <v>46075</v>
      </c>
      <c r="BE33" s="131"/>
      <c r="BF33" s="132" t="str">
        <f>VLOOKUP(C33,[1]Sheet!$F:$Q,10,FALSE)</f>
        <v>I</v>
      </c>
      <c r="BG33" s="133">
        <f>VLOOKUP(C33,[1]Sheet!$F:$Q,5,FALSE)</f>
        <v>164804</v>
      </c>
      <c r="BH33" s="133">
        <f>VLOOKUP(C33,[1]Sheet!$F:$Q,12,FALSE)</f>
        <v>0</v>
      </c>
      <c r="BI33" s="133">
        <f t="shared" si="16"/>
        <v>164804</v>
      </c>
    </row>
    <row r="34" s="78" customFormat="1" ht="24.75" customHeight="1" spans="1:61">
      <c r="A34" s="115">
        <f t="shared" si="6"/>
        <v>32</v>
      </c>
      <c r="B34" s="115" t="s">
        <v>121</v>
      </c>
      <c r="C34" s="116" t="s">
        <v>321</v>
      </c>
      <c r="D34" s="116" t="s">
        <v>70</v>
      </c>
      <c r="E34" s="116" t="s">
        <v>56</v>
      </c>
      <c r="F34" s="286" t="s">
        <v>64</v>
      </c>
      <c r="G34" s="117" t="s">
        <v>65</v>
      </c>
      <c r="H34" s="119" t="s">
        <v>66</v>
      </c>
      <c r="I34" s="119"/>
      <c r="J34" s="120">
        <v>46038</v>
      </c>
      <c r="K34" s="120">
        <v>46047</v>
      </c>
      <c r="L34" s="120">
        <v>46049</v>
      </c>
      <c r="M34" s="120">
        <v>46056</v>
      </c>
      <c r="N34" s="120">
        <v>46054</v>
      </c>
      <c r="O34" s="120"/>
      <c r="P34" s="251"/>
      <c r="Q34" s="121">
        <v>12</v>
      </c>
      <c r="R34" s="1781" t="s">
        <v>60</v>
      </c>
      <c r="S34" s="123">
        <v>10</v>
      </c>
      <c r="T34" s="252"/>
      <c r="U34" s="120"/>
      <c r="V34" s="120"/>
      <c r="W34" s="120"/>
      <c r="X34" s="120">
        <v>46058</v>
      </c>
      <c r="Y34" s="120"/>
      <c r="Z34" s="120"/>
      <c r="AA34" s="120">
        <v>46065</v>
      </c>
      <c r="AB34" s="120">
        <v>46066</v>
      </c>
      <c r="AC34" s="120">
        <v>46067</v>
      </c>
      <c r="AD34" s="124"/>
      <c r="AE34" s="125"/>
      <c r="AF34" s="116"/>
      <c r="AG34" s="116"/>
      <c r="AH34" s="116"/>
      <c r="AI34" s="111">
        <v>10100</v>
      </c>
      <c r="AJ34" s="253"/>
      <c r="AK34" s="253"/>
      <c r="AL34" s="126"/>
      <c r="AM34" s="127"/>
      <c r="AN34" s="127">
        <v>2700</v>
      </c>
      <c r="AO34" s="127"/>
      <c r="AP34" s="127"/>
      <c r="AQ34" s="127">
        <v>366.3</v>
      </c>
      <c r="AR34" s="127"/>
      <c r="AS34" s="127"/>
      <c r="AT34" s="111"/>
      <c r="AU34" s="289"/>
      <c r="AV34" s="127"/>
      <c r="AW34" s="128"/>
      <c r="AX34" s="116"/>
      <c r="AY34" s="116"/>
      <c r="AZ34" s="116"/>
      <c r="BA34" s="129">
        <f t="shared" si="12"/>
        <v>12</v>
      </c>
      <c r="BB34" s="130">
        <f t="shared" si="13"/>
        <v>46065</v>
      </c>
      <c r="BC34" s="129">
        <f t="shared" si="14"/>
        <v>10</v>
      </c>
      <c r="BD34" s="131">
        <f t="shared" si="15"/>
        <v>46075</v>
      </c>
      <c r="BE34" s="131"/>
      <c r="BF34" s="132" t="str">
        <f>VLOOKUP(C34,[1]Sheet!$F:$Q,10,FALSE)</f>
        <v>I</v>
      </c>
      <c r="BG34" s="133">
        <f>VLOOKUP(C34,[1]Sheet!$F:$Q,5,FALSE)</f>
        <v>175773.5</v>
      </c>
      <c r="BH34" s="133">
        <f>VLOOKUP(C34,[1]Sheet!$F:$Q,12,FALSE)</f>
        <v>0</v>
      </c>
      <c r="BI34" s="133">
        <f t="shared" si="16"/>
        <v>175773.5</v>
      </c>
    </row>
    <row r="35" s="7" customFormat="1" ht="24.75" customHeight="1" spans="1:61">
      <c r="A35" s="44">
        <f t="shared" ref="A35:A44" si="17">ROW()-2</f>
        <v>33</v>
      </c>
      <c r="B35" s="44" t="s">
        <v>127</v>
      </c>
      <c r="C35" s="45" t="s">
        <v>322</v>
      </c>
      <c r="D35" s="45" t="s">
        <v>70</v>
      </c>
      <c r="E35" s="45" t="s">
        <v>118</v>
      </c>
      <c r="F35" s="45" t="s">
        <v>57</v>
      </c>
      <c r="G35" s="46" t="s">
        <v>58</v>
      </c>
      <c r="H35" s="48" t="s">
        <v>91</v>
      </c>
      <c r="I35" s="48"/>
      <c r="J35" s="49">
        <v>46027</v>
      </c>
      <c r="K35" s="49">
        <v>46035</v>
      </c>
      <c r="L35" s="49">
        <v>46037</v>
      </c>
      <c r="M35" s="49">
        <v>46044</v>
      </c>
      <c r="N35" s="49">
        <v>46048</v>
      </c>
      <c r="O35" s="49"/>
      <c r="P35" s="255"/>
      <c r="Q35" s="50">
        <v>14</v>
      </c>
      <c r="R35" s="1780" t="s">
        <v>60</v>
      </c>
      <c r="S35" s="52">
        <v>7</v>
      </c>
      <c r="T35" s="256"/>
      <c r="U35" s="49"/>
      <c r="V35" s="49"/>
      <c r="W35" s="49"/>
      <c r="X35" s="49">
        <v>46058</v>
      </c>
      <c r="Y35" s="49"/>
      <c r="Z35" s="49"/>
      <c r="AA35" s="49">
        <v>46060</v>
      </c>
      <c r="AB35" s="49">
        <v>46064</v>
      </c>
      <c r="AC35" s="49">
        <v>46066</v>
      </c>
      <c r="AD35" s="47"/>
      <c r="AE35" s="110"/>
      <c r="AF35" s="45"/>
      <c r="AG35" s="45"/>
      <c r="AH35" s="45"/>
      <c r="AI35" s="58">
        <v>11300</v>
      </c>
      <c r="AJ35" s="257"/>
      <c r="AK35" s="257"/>
      <c r="AL35" s="56"/>
      <c r="AM35" s="258"/>
      <c r="AN35" s="54">
        <f>2700+162</f>
        <v>2862</v>
      </c>
      <c r="AO35" s="54"/>
      <c r="AP35" s="54"/>
      <c r="AQ35" s="54">
        <v>452.5</v>
      </c>
      <c r="AR35" s="54"/>
      <c r="AS35" s="54"/>
      <c r="AT35" s="111"/>
      <c r="AU35" s="54">
        <f>78.27+4.7</f>
        <v>82.97</v>
      </c>
      <c r="AV35" s="54"/>
      <c r="AW35" s="112"/>
      <c r="AX35" s="45"/>
      <c r="AY35" s="45"/>
      <c r="AZ35" s="45"/>
      <c r="BA35" s="10">
        <f t="shared" si="12"/>
        <v>14</v>
      </c>
      <c r="BB35" s="11">
        <f t="shared" si="13"/>
        <v>46061</v>
      </c>
      <c r="BC35" s="10">
        <f t="shared" si="14"/>
        <v>7</v>
      </c>
      <c r="BD35" s="9">
        <f t="shared" si="15"/>
        <v>46067</v>
      </c>
      <c r="BE35" s="9"/>
      <c r="BF35" s="114" t="str">
        <f>VLOOKUP(C35,[1]Sheet!$F:$Q,10,FALSE)</f>
        <v>I</v>
      </c>
      <c r="BG35" s="17">
        <f>VLOOKUP(C35,[1]Sheet!$F:$Q,5,FALSE)</f>
        <v>74044.68</v>
      </c>
      <c r="BH35" s="17">
        <f>VLOOKUP(C35,[1]Sheet!$F:$Q,12,FALSE)</f>
        <v>0</v>
      </c>
      <c r="BI35" s="17">
        <f t="shared" si="16"/>
        <v>74044.68</v>
      </c>
    </row>
    <row r="36" s="169" customFormat="1" ht="24.95" customHeight="1" spans="1:61">
      <c r="A36" s="290">
        <f t="shared" si="17"/>
        <v>34</v>
      </c>
      <c r="B36" s="290" t="s">
        <v>276</v>
      </c>
      <c r="C36" s="291" t="s">
        <v>323</v>
      </c>
      <c r="D36" s="291" t="s">
        <v>324</v>
      </c>
      <c r="E36" s="291" t="s">
        <v>123</v>
      </c>
      <c r="F36" s="292" t="s">
        <v>123</v>
      </c>
      <c r="G36" s="293" t="s">
        <v>65</v>
      </c>
      <c r="H36" s="294" t="s">
        <v>124</v>
      </c>
      <c r="I36" s="295" t="s">
        <v>311</v>
      </c>
      <c r="J36" s="296">
        <v>46036</v>
      </c>
      <c r="K36" s="296">
        <v>46043</v>
      </c>
      <c r="L36" s="296">
        <v>46045</v>
      </c>
      <c r="M36" s="296">
        <v>46052</v>
      </c>
      <c r="N36" s="296">
        <v>46051</v>
      </c>
      <c r="O36" s="296"/>
      <c r="P36" s="296"/>
      <c r="Q36" s="297">
        <v>21</v>
      </c>
      <c r="R36" s="1782" t="s">
        <v>60</v>
      </c>
      <c r="S36" s="299">
        <v>0</v>
      </c>
      <c r="T36" s="296">
        <v>46057</v>
      </c>
      <c r="U36" s="296">
        <v>46058</v>
      </c>
      <c r="V36" s="296"/>
      <c r="W36" s="296"/>
      <c r="X36" s="296">
        <v>46062</v>
      </c>
      <c r="Y36" s="296"/>
      <c r="Z36" s="296"/>
      <c r="AA36" s="296">
        <v>46063</v>
      </c>
      <c r="AB36" s="296">
        <v>46066</v>
      </c>
      <c r="AC36" s="296">
        <v>46068</v>
      </c>
      <c r="AD36" s="300"/>
      <c r="AE36" s="300"/>
      <c r="AF36" s="300"/>
      <c r="AG36" s="301"/>
      <c r="AH36" s="300"/>
      <c r="AI36" s="302">
        <v>9700</v>
      </c>
      <c r="AJ36" s="303"/>
      <c r="AK36" s="303"/>
      <c r="AL36" s="304"/>
      <c r="AM36" s="301"/>
      <c r="AN36" s="301">
        <f>2700+500+700+192</f>
        <v>4092</v>
      </c>
      <c r="AO36" s="301"/>
      <c r="AP36" s="305"/>
      <c r="AQ36" s="301">
        <v>452.5</v>
      </c>
      <c r="AR36" s="305"/>
      <c r="AS36" s="301"/>
      <c r="AT36" s="306"/>
      <c r="AU36" s="307">
        <f>576.39+34.58</f>
        <v>610.97</v>
      </c>
      <c r="AV36" s="300"/>
      <c r="AW36" s="308"/>
      <c r="AX36" s="300"/>
      <c r="AY36" s="300"/>
      <c r="BA36" s="309">
        <f t="shared" ref="BA36:BA42" si="18">Q36</f>
        <v>21</v>
      </c>
      <c r="BB36" s="310">
        <f t="shared" ref="BB36:BB42" si="19">N36+BA36-1</f>
        <v>46071</v>
      </c>
      <c r="BC36" s="309">
        <f t="shared" ref="BC36:BC42" si="20">S36</f>
        <v>0</v>
      </c>
      <c r="BD36" s="310">
        <f t="shared" ref="BD36:BD42" si="21">AA36+BC36</f>
        <v>46063</v>
      </c>
      <c r="BE36" s="310"/>
      <c r="BF36" s="311" t="str">
        <f>VLOOKUP(C36,[1]Sheet!$F:$Q,10,FALSE)</f>
        <v>I</v>
      </c>
      <c r="BG36" s="312">
        <f>VLOOKUP(C36,[1]Sheet!$F:$Q,5,FALSE)</f>
        <v>89100</v>
      </c>
      <c r="BH36" s="312">
        <f>VLOOKUP(C36,[1]Sheet!$F:$Q,12,FALSE)</f>
        <v>0</v>
      </c>
      <c r="BI36" s="312">
        <f t="shared" ref="BI36:BI42" si="22">BG36-BH36</f>
        <v>89100</v>
      </c>
    </row>
    <row r="37" s="169" customFormat="1" ht="24.95" customHeight="1" spans="1:61">
      <c r="A37" s="290">
        <f t="shared" si="17"/>
        <v>35</v>
      </c>
      <c r="B37" s="290" t="s">
        <v>127</v>
      </c>
      <c r="C37" s="291" t="s">
        <v>325</v>
      </c>
      <c r="D37" s="291" t="s">
        <v>324</v>
      </c>
      <c r="E37" s="291" t="s">
        <v>123</v>
      </c>
      <c r="F37" s="292" t="s">
        <v>123</v>
      </c>
      <c r="G37" s="293" t="s">
        <v>65</v>
      </c>
      <c r="H37" s="294" t="s">
        <v>124</v>
      </c>
      <c r="I37" s="295" t="s">
        <v>286</v>
      </c>
      <c r="J37" s="296">
        <v>46036</v>
      </c>
      <c r="K37" s="296">
        <v>46043</v>
      </c>
      <c r="L37" s="296">
        <v>46045</v>
      </c>
      <c r="M37" s="296">
        <v>46052</v>
      </c>
      <c r="N37" s="296">
        <v>46051</v>
      </c>
      <c r="O37" s="296"/>
      <c r="P37" s="296"/>
      <c r="Q37" s="297">
        <v>21</v>
      </c>
      <c r="R37" s="1782" t="s">
        <v>60</v>
      </c>
      <c r="S37" s="299">
        <v>0</v>
      </c>
      <c r="T37" s="296">
        <v>46057</v>
      </c>
      <c r="U37" s="296">
        <v>46058</v>
      </c>
      <c r="V37" s="296"/>
      <c r="W37" s="296"/>
      <c r="X37" s="296">
        <v>46062</v>
      </c>
      <c r="Y37" s="296"/>
      <c r="Z37" s="296"/>
      <c r="AA37" s="296">
        <v>46064</v>
      </c>
      <c r="AB37" s="296">
        <v>46065</v>
      </c>
      <c r="AC37" s="296">
        <v>46065</v>
      </c>
      <c r="AD37" s="300"/>
      <c r="AE37" s="300"/>
      <c r="AF37" s="300"/>
      <c r="AG37" s="301"/>
      <c r="AH37" s="300"/>
      <c r="AI37" s="302">
        <v>9700</v>
      </c>
      <c r="AJ37" s="303"/>
      <c r="AK37" s="303"/>
      <c r="AL37" s="304"/>
      <c r="AM37" s="301"/>
      <c r="AN37" s="301">
        <f t="shared" ref="AN37:AN39" si="23">2700+162</f>
        <v>2862</v>
      </c>
      <c r="AO37" s="301"/>
      <c r="AP37" s="305"/>
      <c r="AQ37" s="301">
        <v>452.5</v>
      </c>
      <c r="AR37" s="305"/>
      <c r="AS37" s="301"/>
      <c r="AT37" s="306"/>
      <c r="AU37" s="313"/>
      <c r="AV37" s="300"/>
      <c r="AW37" s="308"/>
      <c r="AX37" s="300"/>
      <c r="AY37" s="300"/>
      <c r="BA37" s="309">
        <f t="shared" si="18"/>
        <v>21</v>
      </c>
      <c r="BB37" s="310">
        <f t="shared" si="19"/>
        <v>46071</v>
      </c>
      <c r="BC37" s="309">
        <f t="shared" si="20"/>
        <v>0</v>
      </c>
      <c r="BD37" s="310">
        <f t="shared" si="21"/>
        <v>46064</v>
      </c>
      <c r="BE37" s="310"/>
      <c r="BF37" s="311" t="str">
        <f>VLOOKUP(C37,[1]Sheet!$F:$Q,10,FALSE)</f>
        <v>I</v>
      </c>
      <c r="BG37" s="312">
        <f>VLOOKUP(C37,[1]Sheet!$F:$Q,5,FALSE)</f>
        <v>111720</v>
      </c>
      <c r="BH37" s="312">
        <f>VLOOKUP(C37,[1]Sheet!$F:$Q,12,FALSE)</f>
        <v>0</v>
      </c>
      <c r="BI37" s="312">
        <f t="shared" si="22"/>
        <v>111720</v>
      </c>
    </row>
    <row r="38" s="169" customFormat="1" ht="24.95" customHeight="1" spans="1:61">
      <c r="A38" s="290">
        <f t="shared" si="17"/>
        <v>36</v>
      </c>
      <c r="B38" s="290" t="s">
        <v>127</v>
      </c>
      <c r="C38" s="291" t="s">
        <v>326</v>
      </c>
      <c r="D38" s="291" t="s">
        <v>324</v>
      </c>
      <c r="E38" s="291" t="s">
        <v>123</v>
      </c>
      <c r="F38" s="292" t="s">
        <v>123</v>
      </c>
      <c r="G38" s="293" t="s">
        <v>65</v>
      </c>
      <c r="H38" s="294" t="s">
        <v>124</v>
      </c>
      <c r="I38" s="295" t="s">
        <v>286</v>
      </c>
      <c r="J38" s="296">
        <v>46036</v>
      </c>
      <c r="K38" s="296">
        <v>46043</v>
      </c>
      <c r="L38" s="296">
        <v>46045</v>
      </c>
      <c r="M38" s="296">
        <v>46052</v>
      </c>
      <c r="N38" s="296">
        <v>46051</v>
      </c>
      <c r="O38" s="296"/>
      <c r="P38" s="296"/>
      <c r="Q38" s="297">
        <v>21</v>
      </c>
      <c r="R38" s="1782" t="s">
        <v>60</v>
      </c>
      <c r="S38" s="299">
        <v>0</v>
      </c>
      <c r="T38" s="296">
        <v>46057</v>
      </c>
      <c r="U38" s="296">
        <v>46058</v>
      </c>
      <c r="V38" s="296"/>
      <c r="W38" s="296"/>
      <c r="X38" s="296">
        <v>46062</v>
      </c>
      <c r="Y38" s="296"/>
      <c r="Z38" s="296"/>
      <c r="AA38" s="296">
        <v>46064</v>
      </c>
      <c r="AB38" s="296">
        <v>46064</v>
      </c>
      <c r="AC38" s="296">
        <v>46064</v>
      </c>
      <c r="AD38" s="300"/>
      <c r="AE38" s="300"/>
      <c r="AF38" s="300"/>
      <c r="AG38" s="301"/>
      <c r="AH38" s="300"/>
      <c r="AI38" s="302">
        <v>9700</v>
      </c>
      <c r="AJ38" s="303"/>
      <c r="AK38" s="303"/>
      <c r="AL38" s="304"/>
      <c r="AM38" s="301"/>
      <c r="AN38" s="301">
        <f t="shared" si="23"/>
        <v>2862</v>
      </c>
      <c r="AO38" s="301"/>
      <c r="AP38" s="305"/>
      <c r="AQ38" s="301">
        <v>452.5</v>
      </c>
      <c r="AR38" s="305"/>
      <c r="AS38" s="301"/>
      <c r="AT38" s="306"/>
      <c r="AU38" s="313"/>
      <c r="AV38" s="300"/>
      <c r="AW38" s="308"/>
      <c r="AX38" s="300"/>
      <c r="AY38" s="300"/>
      <c r="BA38" s="309">
        <f t="shared" si="18"/>
        <v>21</v>
      </c>
      <c r="BB38" s="310">
        <f t="shared" si="19"/>
        <v>46071</v>
      </c>
      <c r="BC38" s="309">
        <f t="shared" si="20"/>
        <v>0</v>
      </c>
      <c r="BD38" s="310">
        <f t="shared" si="21"/>
        <v>46064</v>
      </c>
      <c r="BE38" s="310"/>
      <c r="BF38" s="311" t="str">
        <f>VLOOKUP(C38,[1]Sheet!$F:$Q,10,FALSE)</f>
        <v>I</v>
      </c>
      <c r="BG38" s="312">
        <f>VLOOKUP(C38,[1]Sheet!$F:$Q,5,FALSE)</f>
        <v>111720</v>
      </c>
      <c r="BH38" s="312">
        <f>VLOOKUP(C38,[1]Sheet!$F:$Q,12,FALSE)</f>
        <v>0</v>
      </c>
      <c r="BI38" s="312">
        <f t="shared" si="22"/>
        <v>111720</v>
      </c>
    </row>
    <row r="39" s="169" customFormat="1" ht="24.95" customHeight="1" spans="1:61">
      <c r="A39" s="290">
        <f t="shared" si="17"/>
        <v>37</v>
      </c>
      <c r="B39" s="290" t="s">
        <v>127</v>
      </c>
      <c r="C39" s="291" t="s">
        <v>327</v>
      </c>
      <c r="D39" s="291" t="s">
        <v>324</v>
      </c>
      <c r="E39" s="291" t="s">
        <v>123</v>
      </c>
      <c r="F39" s="292" t="s">
        <v>123</v>
      </c>
      <c r="G39" s="293" t="s">
        <v>65</v>
      </c>
      <c r="H39" s="294" t="s">
        <v>124</v>
      </c>
      <c r="I39" s="295" t="s">
        <v>288</v>
      </c>
      <c r="J39" s="296">
        <v>46036</v>
      </c>
      <c r="K39" s="296">
        <v>46043</v>
      </c>
      <c r="L39" s="296">
        <v>46045</v>
      </c>
      <c r="M39" s="296">
        <v>46052</v>
      </c>
      <c r="N39" s="296">
        <v>46051</v>
      </c>
      <c r="O39" s="296"/>
      <c r="P39" s="296"/>
      <c r="Q39" s="297">
        <v>21</v>
      </c>
      <c r="R39" s="1782" t="s">
        <v>60</v>
      </c>
      <c r="S39" s="299">
        <v>0</v>
      </c>
      <c r="T39" s="296">
        <v>46057</v>
      </c>
      <c r="U39" s="296">
        <v>46058</v>
      </c>
      <c r="V39" s="296"/>
      <c r="W39" s="296"/>
      <c r="X39" s="296">
        <v>46062</v>
      </c>
      <c r="Y39" s="296"/>
      <c r="Z39" s="296"/>
      <c r="AA39" s="296">
        <v>46065</v>
      </c>
      <c r="AB39" s="296">
        <v>46065</v>
      </c>
      <c r="AC39" s="296">
        <v>46065</v>
      </c>
      <c r="AD39" s="300"/>
      <c r="AE39" s="300"/>
      <c r="AF39" s="300"/>
      <c r="AG39" s="301"/>
      <c r="AH39" s="300"/>
      <c r="AI39" s="302">
        <v>9700</v>
      </c>
      <c r="AJ39" s="303"/>
      <c r="AK39" s="303"/>
      <c r="AL39" s="304"/>
      <c r="AM39" s="301"/>
      <c r="AN39" s="301">
        <f t="shared" si="23"/>
        <v>2862</v>
      </c>
      <c r="AO39" s="301"/>
      <c r="AP39" s="305"/>
      <c r="AQ39" s="301">
        <v>491.3</v>
      </c>
      <c r="AR39" s="305"/>
      <c r="AS39" s="301"/>
      <c r="AT39" s="306"/>
      <c r="AU39" s="313"/>
      <c r="AV39" s="300"/>
      <c r="AW39" s="308"/>
      <c r="AX39" s="300"/>
      <c r="AY39" s="300"/>
      <c r="BA39" s="309">
        <f t="shared" si="18"/>
        <v>21</v>
      </c>
      <c r="BB39" s="310">
        <f t="shared" si="19"/>
        <v>46071</v>
      </c>
      <c r="BC39" s="309">
        <f t="shared" si="20"/>
        <v>0</v>
      </c>
      <c r="BD39" s="310">
        <f t="shared" si="21"/>
        <v>46065</v>
      </c>
      <c r="BE39" s="310"/>
      <c r="BF39" s="311" t="str">
        <f>VLOOKUP(C39,[1]Sheet!$F:$Q,10,FALSE)</f>
        <v>I</v>
      </c>
      <c r="BG39" s="312">
        <f>VLOOKUP(C39,[1]Sheet!$F:$Q,5,FALSE)</f>
        <v>102000</v>
      </c>
      <c r="BH39" s="312">
        <f>VLOOKUP(C39,[1]Sheet!$F:$Q,12,FALSE)</f>
        <v>0</v>
      </c>
      <c r="BI39" s="312">
        <f t="shared" si="22"/>
        <v>102000</v>
      </c>
    </row>
    <row r="40" s="169" customFormat="1" ht="24.95" customHeight="1" spans="1:61">
      <c r="A40" s="290">
        <f t="shared" si="17"/>
        <v>38</v>
      </c>
      <c r="B40" s="290" t="s">
        <v>127</v>
      </c>
      <c r="C40" s="291" t="s">
        <v>328</v>
      </c>
      <c r="D40" s="291" t="s">
        <v>324</v>
      </c>
      <c r="E40" s="291" t="s">
        <v>123</v>
      </c>
      <c r="F40" s="292" t="s">
        <v>123</v>
      </c>
      <c r="G40" s="293" t="s">
        <v>65</v>
      </c>
      <c r="H40" s="294" t="s">
        <v>124</v>
      </c>
      <c r="I40" s="295" t="s">
        <v>223</v>
      </c>
      <c r="J40" s="296">
        <v>46036</v>
      </c>
      <c r="K40" s="296">
        <v>46043</v>
      </c>
      <c r="L40" s="296">
        <v>46045</v>
      </c>
      <c r="M40" s="296">
        <v>46052</v>
      </c>
      <c r="N40" s="296">
        <v>46051</v>
      </c>
      <c r="O40" s="296"/>
      <c r="P40" s="296"/>
      <c r="Q40" s="297">
        <v>21</v>
      </c>
      <c r="R40" s="1782" t="s">
        <v>60</v>
      </c>
      <c r="S40" s="299">
        <v>0</v>
      </c>
      <c r="T40" s="296">
        <v>46057</v>
      </c>
      <c r="U40" s="296">
        <v>46058</v>
      </c>
      <c r="V40" s="296"/>
      <c r="W40" s="296"/>
      <c r="X40" s="296">
        <v>46062</v>
      </c>
      <c r="Y40" s="296"/>
      <c r="Z40" s="296"/>
      <c r="AA40" s="296">
        <v>46065</v>
      </c>
      <c r="AB40" s="296">
        <v>46066</v>
      </c>
      <c r="AC40" s="296">
        <v>46067</v>
      </c>
      <c r="AD40" s="300"/>
      <c r="AE40" s="300"/>
      <c r="AF40" s="300"/>
      <c r="AG40" s="301"/>
      <c r="AH40" s="300"/>
      <c r="AI40" s="302">
        <v>9700</v>
      </c>
      <c r="AJ40" s="303"/>
      <c r="AK40" s="303"/>
      <c r="AL40" s="304"/>
      <c r="AM40" s="301"/>
      <c r="AN40" s="301">
        <f>2700+500+700+192</f>
        <v>4092</v>
      </c>
      <c r="AO40" s="301"/>
      <c r="AP40" s="305"/>
      <c r="AQ40" s="301">
        <v>526.3</v>
      </c>
      <c r="AR40" s="305"/>
      <c r="AS40" s="301"/>
      <c r="AT40" s="306"/>
      <c r="AU40" s="313"/>
      <c r="AV40" s="300"/>
      <c r="AW40" s="308"/>
      <c r="AX40" s="300"/>
      <c r="AY40" s="300"/>
      <c r="BA40" s="309">
        <f t="shared" si="18"/>
        <v>21</v>
      </c>
      <c r="BB40" s="310">
        <f t="shared" si="19"/>
        <v>46071</v>
      </c>
      <c r="BC40" s="309">
        <f t="shared" si="20"/>
        <v>0</v>
      </c>
      <c r="BD40" s="310">
        <f t="shared" si="21"/>
        <v>46065</v>
      </c>
      <c r="BE40" s="310"/>
      <c r="BF40" s="311" t="str">
        <f>VLOOKUP(C40,[1]Sheet!$F:$Q,10,FALSE)</f>
        <v>I</v>
      </c>
      <c r="BG40" s="312">
        <f>VLOOKUP(C40,[1]Sheet!$F:$Q,5,FALSE)</f>
        <v>100560</v>
      </c>
      <c r="BH40" s="312">
        <f>VLOOKUP(C40,[1]Sheet!$F:$Q,12,FALSE)</f>
        <v>0</v>
      </c>
      <c r="BI40" s="312">
        <f t="shared" si="22"/>
        <v>100560</v>
      </c>
    </row>
    <row r="41" s="169" customFormat="1" ht="24.95" customHeight="1" spans="1:61">
      <c r="A41" s="290">
        <f t="shared" si="17"/>
        <v>39</v>
      </c>
      <c r="B41" s="290" t="s">
        <v>127</v>
      </c>
      <c r="C41" s="291" t="s">
        <v>329</v>
      </c>
      <c r="D41" s="291" t="s">
        <v>324</v>
      </c>
      <c r="E41" s="291" t="s">
        <v>123</v>
      </c>
      <c r="F41" s="292" t="s">
        <v>123</v>
      </c>
      <c r="G41" s="293" t="s">
        <v>65</v>
      </c>
      <c r="H41" s="294" t="s">
        <v>124</v>
      </c>
      <c r="I41" s="295" t="s">
        <v>330</v>
      </c>
      <c r="J41" s="296">
        <v>46036</v>
      </c>
      <c r="K41" s="296">
        <v>46043</v>
      </c>
      <c r="L41" s="296">
        <v>46045</v>
      </c>
      <c r="M41" s="296">
        <v>46052</v>
      </c>
      <c r="N41" s="296">
        <v>46051</v>
      </c>
      <c r="O41" s="296"/>
      <c r="P41" s="296"/>
      <c r="Q41" s="297">
        <v>21</v>
      </c>
      <c r="R41" s="1782" t="s">
        <v>60</v>
      </c>
      <c r="S41" s="299">
        <v>0</v>
      </c>
      <c r="T41" s="296">
        <v>46057</v>
      </c>
      <c r="U41" s="296">
        <v>46058</v>
      </c>
      <c r="V41" s="296"/>
      <c r="W41" s="296"/>
      <c r="X41" s="296">
        <v>46062</v>
      </c>
      <c r="Y41" s="296"/>
      <c r="Z41" s="296"/>
      <c r="AA41" s="296">
        <v>46067</v>
      </c>
      <c r="AB41" s="296">
        <v>46072</v>
      </c>
      <c r="AC41" s="296">
        <v>46073</v>
      </c>
      <c r="AD41" s="300"/>
      <c r="AE41" s="300"/>
      <c r="AF41" s="300"/>
      <c r="AG41" s="301"/>
      <c r="AH41" s="300"/>
      <c r="AI41" s="302">
        <v>9700</v>
      </c>
      <c r="AJ41" s="303"/>
      <c r="AK41" s="303"/>
      <c r="AL41" s="304"/>
      <c r="AM41" s="301"/>
      <c r="AN41" s="301">
        <f>2700+500+700+192</f>
        <v>4092</v>
      </c>
      <c r="AO41" s="301"/>
      <c r="AP41" s="301">
        <v>320</v>
      </c>
      <c r="AQ41" s="301">
        <v>600</v>
      </c>
      <c r="AR41" s="305"/>
      <c r="AS41" s="301"/>
      <c r="AT41" s="306"/>
      <c r="AU41" s="313"/>
      <c r="AV41" s="300"/>
      <c r="AW41" s="308"/>
      <c r="AX41" s="300"/>
      <c r="AY41" s="300"/>
      <c r="BA41" s="309">
        <f t="shared" si="18"/>
        <v>21</v>
      </c>
      <c r="BB41" s="310">
        <f t="shared" si="19"/>
        <v>46071</v>
      </c>
      <c r="BC41" s="309">
        <f t="shared" si="20"/>
        <v>0</v>
      </c>
      <c r="BD41" s="310">
        <f t="shared" si="21"/>
        <v>46067</v>
      </c>
      <c r="BE41" s="310"/>
      <c r="BF41" s="311" t="str">
        <f>VLOOKUP(C41,[1]Sheet!$F:$Q,10,FALSE)</f>
        <v>I</v>
      </c>
      <c r="BG41" s="312">
        <f>VLOOKUP(C41,[1]Sheet!$F:$Q,5,FALSE)</f>
        <v>117510</v>
      </c>
      <c r="BH41" s="312">
        <f>VLOOKUP(C41,[1]Sheet!$F:$Q,12,FALSE)</f>
        <v>0</v>
      </c>
      <c r="BI41" s="312">
        <f t="shared" si="22"/>
        <v>117510</v>
      </c>
    </row>
    <row r="42" s="169" customFormat="1" ht="24.95" customHeight="1" spans="1:61">
      <c r="A42" s="290">
        <f t="shared" si="17"/>
        <v>40</v>
      </c>
      <c r="B42" s="290" t="s">
        <v>127</v>
      </c>
      <c r="C42" s="291" t="s">
        <v>331</v>
      </c>
      <c r="D42" s="291" t="s">
        <v>324</v>
      </c>
      <c r="E42" s="291" t="s">
        <v>123</v>
      </c>
      <c r="F42" s="292" t="s">
        <v>123</v>
      </c>
      <c r="G42" s="293" t="s">
        <v>65</v>
      </c>
      <c r="H42" s="294" t="s">
        <v>124</v>
      </c>
      <c r="I42" s="295" t="s">
        <v>332</v>
      </c>
      <c r="J42" s="296">
        <v>46036</v>
      </c>
      <c r="K42" s="296">
        <v>46043</v>
      </c>
      <c r="L42" s="296">
        <v>46045</v>
      </c>
      <c r="M42" s="296">
        <v>46052</v>
      </c>
      <c r="N42" s="296">
        <v>46051</v>
      </c>
      <c r="O42" s="296"/>
      <c r="P42" s="296"/>
      <c r="Q42" s="297">
        <v>21</v>
      </c>
      <c r="R42" s="1782" t="s">
        <v>60</v>
      </c>
      <c r="S42" s="299">
        <v>0</v>
      </c>
      <c r="T42" s="296">
        <v>46057</v>
      </c>
      <c r="U42" s="296">
        <v>46058</v>
      </c>
      <c r="V42" s="296"/>
      <c r="W42" s="296"/>
      <c r="X42" s="296">
        <v>46062</v>
      </c>
      <c r="Y42" s="296"/>
      <c r="Z42" s="296"/>
      <c r="AA42" s="296">
        <v>46067</v>
      </c>
      <c r="AB42" s="296">
        <v>46072</v>
      </c>
      <c r="AC42" s="296">
        <v>46073</v>
      </c>
      <c r="AD42" s="300"/>
      <c r="AE42" s="300"/>
      <c r="AF42" s="300"/>
      <c r="AG42" s="301"/>
      <c r="AH42" s="300"/>
      <c r="AI42" s="302">
        <f>9700+1000</f>
        <v>10700</v>
      </c>
      <c r="AJ42" s="303"/>
      <c r="AK42" s="303"/>
      <c r="AL42" s="304"/>
      <c r="AM42" s="301"/>
      <c r="AN42" s="301">
        <f>2700+500+700+1000+192</f>
        <v>5092</v>
      </c>
      <c r="AO42" s="301"/>
      <c r="AP42" s="301">
        <v>320</v>
      </c>
      <c r="AQ42" s="301">
        <v>600</v>
      </c>
      <c r="AR42" s="305"/>
      <c r="AS42" s="301"/>
      <c r="AT42" s="306"/>
      <c r="AU42" s="314"/>
      <c r="AV42" s="300"/>
      <c r="AW42" s="308"/>
      <c r="AX42" s="300"/>
      <c r="AY42" s="300"/>
      <c r="BA42" s="309">
        <f t="shared" si="18"/>
        <v>21</v>
      </c>
      <c r="BB42" s="310">
        <f t="shared" si="19"/>
        <v>46071</v>
      </c>
      <c r="BC42" s="309">
        <f t="shared" si="20"/>
        <v>0</v>
      </c>
      <c r="BD42" s="310">
        <f t="shared" si="21"/>
        <v>46067</v>
      </c>
      <c r="BE42" s="310"/>
      <c r="BF42" s="311" t="str">
        <f>VLOOKUP(C42,[1]Sheet!$F:$Q,10,FALSE)</f>
        <v>I</v>
      </c>
      <c r="BG42" s="312">
        <f>VLOOKUP(C42,[1]Sheet!$F:$Q,5,FALSE)</f>
        <v>103262</v>
      </c>
      <c r="BH42" s="312">
        <f>VLOOKUP(C42,[1]Sheet!$F:$Q,12,FALSE)</f>
        <v>0</v>
      </c>
      <c r="BI42" s="312">
        <f t="shared" si="22"/>
        <v>103262</v>
      </c>
    </row>
    <row r="43" s="7" customFormat="1" ht="24.75" customHeight="1" spans="1:61">
      <c r="A43" s="44">
        <f t="shared" si="17"/>
        <v>41</v>
      </c>
      <c r="B43" s="44" t="s">
        <v>127</v>
      </c>
      <c r="C43" s="45" t="s">
        <v>333</v>
      </c>
      <c r="D43" s="45" t="s">
        <v>70</v>
      </c>
      <c r="E43" s="45" t="s">
        <v>154</v>
      </c>
      <c r="F43" s="45" t="s">
        <v>57</v>
      </c>
      <c r="G43" s="46" t="s">
        <v>65</v>
      </c>
      <c r="H43" s="48" t="s">
        <v>91</v>
      </c>
      <c r="I43" s="48"/>
      <c r="J43" s="49">
        <v>46023</v>
      </c>
      <c r="K43" s="49">
        <v>46038</v>
      </c>
      <c r="L43" s="49">
        <v>46040</v>
      </c>
      <c r="M43" s="49">
        <v>46046</v>
      </c>
      <c r="N43" s="49">
        <v>46058</v>
      </c>
      <c r="O43" s="49"/>
      <c r="P43" s="255"/>
      <c r="Q43" s="50">
        <v>14</v>
      </c>
      <c r="R43" s="1780" t="s">
        <v>60</v>
      </c>
      <c r="S43" s="52">
        <v>10</v>
      </c>
      <c r="T43" s="256"/>
      <c r="U43" s="49"/>
      <c r="V43" s="49"/>
      <c r="W43" s="49"/>
      <c r="X43" s="49">
        <v>46058</v>
      </c>
      <c r="Y43" s="49"/>
      <c r="Z43" s="49"/>
      <c r="AA43" s="49">
        <v>46065</v>
      </c>
      <c r="AB43" s="49">
        <v>46066</v>
      </c>
      <c r="AC43" s="49">
        <v>46066</v>
      </c>
      <c r="AD43" s="47"/>
      <c r="AE43" s="110"/>
      <c r="AF43" s="45"/>
      <c r="AG43" s="45"/>
      <c r="AH43" s="45"/>
      <c r="AI43" s="58">
        <v>10850</v>
      </c>
      <c r="AJ43" s="257"/>
      <c r="AK43" s="257"/>
      <c r="AL43" s="56"/>
      <c r="AM43" s="54"/>
      <c r="AN43" s="54">
        <f>2700+162</f>
        <v>2862</v>
      </c>
      <c r="AO43" s="54"/>
      <c r="AP43" s="54"/>
      <c r="AQ43" s="54">
        <v>237.5</v>
      </c>
      <c r="AR43" s="54"/>
      <c r="AS43" s="54"/>
      <c r="AT43" s="111"/>
      <c r="AU43" s="275">
        <f>111.44+6.69</f>
        <v>118.13</v>
      </c>
      <c r="AV43" s="54"/>
      <c r="AW43" s="112"/>
      <c r="AX43" s="45"/>
      <c r="AY43" s="45"/>
      <c r="AZ43" s="45"/>
      <c r="BA43" s="10">
        <f t="shared" ref="BA43:BA53" si="24">Q43</f>
        <v>14</v>
      </c>
      <c r="BB43" s="11">
        <f t="shared" ref="BB43:BB53" si="25">N43+BA43-1</f>
        <v>46071</v>
      </c>
      <c r="BC43" s="10">
        <f t="shared" ref="BC43:BC53" si="26">S43</f>
        <v>10</v>
      </c>
      <c r="BD43" s="9">
        <f t="shared" ref="BD43:BD53" si="27">AA43+BC43</f>
        <v>46075</v>
      </c>
      <c r="BE43" s="9"/>
      <c r="BF43" s="114" t="str">
        <f>VLOOKUP(C43,[1]Sheet!$F:$Q,10,FALSE)</f>
        <v>I</v>
      </c>
      <c r="BG43" s="17">
        <f>VLOOKUP(C43,[1]Sheet!$F:$Q,5,FALSE)</f>
        <v>69069</v>
      </c>
      <c r="BH43" s="17">
        <f>VLOOKUP(C43,[1]Sheet!$F:$Q,12,FALSE)</f>
        <v>0</v>
      </c>
      <c r="BI43" s="17">
        <f t="shared" ref="BI43:BI53" si="28">BG43-BH43</f>
        <v>69069</v>
      </c>
    </row>
    <row r="44" s="7" customFormat="1" ht="24.75" customHeight="1" spans="1:61">
      <c r="A44" s="44">
        <f t="shared" si="17"/>
        <v>42</v>
      </c>
      <c r="B44" s="44" t="s">
        <v>127</v>
      </c>
      <c r="C44" s="45" t="s">
        <v>334</v>
      </c>
      <c r="D44" s="45" t="s">
        <v>70</v>
      </c>
      <c r="E44" s="45" t="s">
        <v>154</v>
      </c>
      <c r="F44" s="45" t="s">
        <v>57</v>
      </c>
      <c r="G44" s="46" t="s">
        <v>65</v>
      </c>
      <c r="H44" s="48" t="s">
        <v>91</v>
      </c>
      <c r="I44" s="48"/>
      <c r="J44" s="49">
        <v>46023</v>
      </c>
      <c r="K44" s="49">
        <v>46038</v>
      </c>
      <c r="L44" s="49">
        <v>46040</v>
      </c>
      <c r="M44" s="49">
        <v>46046</v>
      </c>
      <c r="N44" s="49">
        <v>46058</v>
      </c>
      <c r="O44" s="49"/>
      <c r="P44" s="255"/>
      <c r="Q44" s="50">
        <v>14</v>
      </c>
      <c r="R44" s="1780" t="s">
        <v>60</v>
      </c>
      <c r="S44" s="52">
        <v>10</v>
      </c>
      <c r="T44" s="256"/>
      <c r="U44" s="49"/>
      <c r="V44" s="49"/>
      <c r="W44" s="49"/>
      <c r="X44" s="49">
        <v>46058</v>
      </c>
      <c r="Y44" s="49"/>
      <c r="Z44" s="49"/>
      <c r="AA44" s="49">
        <v>46065</v>
      </c>
      <c r="AB44" s="49">
        <v>46066</v>
      </c>
      <c r="AC44" s="49">
        <v>46066</v>
      </c>
      <c r="AD44" s="47"/>
      <c r="AE44" s="110"/>
      <c r="AF44" s="45"/>
      <c r="AG44" s="45"/>
      <c r="AH44" s="45"/>
      <c r="AI44" s="58">
        <v>10850</v>
      </c>
      <c r="AJ44" s="257"/>
      <c r="AK44" s="257"/>
      <c r="AL44" s="56"/>
      <c r="AM44" s="54"/>
      <c r="AN44" s="54">
        <f>2700+162</f>
        <v>2862</v>
      </c>
      <c r="AO44" s="54"/>
      <c r="AP44" s="54"/>
      <c r="AQ44" s="54">
        <v>237.5</v>
      </c>
      <c r="AR44" s="54"/>
      <c r="AS44" s="54"/>
      <c r="AT44" s="111"/>
      <c r="AU44" s="277"/>
      <c r="AV44" s="54"/>
      <c r="AW44" s="112"/>
      <c r="AX44" s="45"/>
      <c r="AY44" s="45"/>
      <c r="AZ44" s="45"/>
      <c r="BA44" s="10">
        <f t="shared" si="24"/>
        <v>14</v>
      </c>
      <c r="BB44" s="11">
        <f t="shared" si="25"/>
        <v>46071</v>
      </c>
      <c r="BC44" s="10">
        <f t="shared" si="26"/>
        <v>10</v>
      </c>
      <c r="BD44" s="9">
        <f t="shared" si="27"/>
        <v>46075</v>
      </c>
      <c r="BE44" s="9"/>
      <c r="BF44" s="114" t="str">
        <f>VLOOKUP(C44,[1]Sheet!$F:$Q,10,FALSE)</f>
        <v>I</v>
      </c>
      <c r="BG44" s="17">
        <f>VLOOKUP(C44,[1]Sheet!$F:$Q,5,FALSE)</f>
        <v>89540</v>
      </c>
      <c r="BH44" s="17">
        <f>VLOOKUP(C44,[1]Sheet!$F:$Q,12,FALSE)</f>
        <v>0</v>
      </c>
      <c r="BI44" s="17">
        <f t="shared" si="28"/>
        <v>89540</v>
      </c>
    </row>
    <row r="45" s="7" customFormat="1" ht="24.75" customHeight="1" spans="1:61">
      <c r="A45" s="44">
        <f t="shared" ref="A45:A53" si="29">ROW()-2</f>
        <v>43</v>
      </c>
      <c r="B45" s="44" t="s">
        <v>121</v>
      </c>
      <c r="C45" s="45" t="s">
        <v>335</v>
      </c>
      <c r="D45" s="45" t="s">
        <v>70</v>
      </c>
      <c r="E45" s="45" t="s">
        <v>154</v>
      </c>
      <c r="F45" s="45" t="s">
        <v>57</v>
      </c>
      <c r="G45" s="46" t="s">
        <v>58</v>
      </c>
      <c r="H45" s="48" t="s">
        <v>102</v>
      </c>
      <c r="I45" s="48"/>
      <c r="J45" s="49">
        <v>46035</v>
      </c>
      <c r="K45" s="49">
        <v>46044</v>
      </c>
      <c r="L45" s="49">
        <v>46046</v>
      </c>
      <c r="M45" s="49">
        <v>46055</v>
      </c>
      <c r="N45" s="49">
        <v>46059</v>
      </c>
      <c r="O45" s="49"/>
      <c r="P45" s="255"/>
      <c r="Q45" s="50">
        <v>14</v>
      </c>
      <c r="R45" s="1780" t="s">
        <v>60</v>
      </c>
      <c r="S45" s="52">
        <v>10</v>
      </c>
      <c r="T45" s="256"/>
      <c r="U45" s="49"/>
      <c r="V45" s="49"/>
      <c r="W45" s="49"/>
      <c r="X45" s="49">
        <v>46059</v>
      </c>
      <c r="Y45" s="49"/>
      <c r="Z45" s="49"/>
      <c r="AA45" s="49">
        <v>46066</v>
      </c>
      <c r="AB45" s="49">
        <v>46073</v>
      </c>
      <c r="AC45" s="49">
        <v>46073</v>
      </c>
      <c r="AD45" s="47"/>
      <c r="AE45" s="110"/>
      <c r="AF45" s="45"/>
      <c r="AG45" s="45"/>
      <c r="AH45" s="45"/>
      <c r="AI45" s="58">
        <v>10250</v>
      </c>
      <c r="AJ45" s="257"/>
      <c r="AK45" s="257"/>
      <c r="AL45" s="56"/>
      <c r="AM45" s="54"/>
      <c r="AN45" s="54">
        <f>2700+162</f>
        <v>2862</v>
      </c>
      <c r="AO45" s="54"/>
      <c r="AP45" s="54"/>
      <c r="AQ45" s="54">
        <v>208.8</v>
      </c>
      <c r="AR45" s="54"/>
      <c r="AS45" s="54"/>
      <c r="AT45" s="111"/>
      <c r="AU45" s="54">
        <f>248.89+14.93</f>
        <v>263.82</v>
      </c>
      <c r="AV45" s="54"/>
      <c r="AW45" s="112"/>
      <c r="AX45" s="45"/>
      <c r="AY45" s="45"/>
      <c r="AZ45" s="45"/>
      <c r="BA45" s="10">
        <f t="shared" si="24"/>
        <v>14</v>
      </c>
      <c r="BB45" s="11">
        <f t="shared" si="25"/>
        <v>46072</v>
      </c>
      <c r="BC45" s="10">
        <f t="shared" si="26"/>
        <v>10</v>
      </c>
      <c r="BD45" s="9">
        <f t="shared" si="27"/>
        <v>46076</v>
      </c>
      <c r="BE45" s="9"/>
      <c r="BF45" s="114" t="str">
        <f>VLOOKUP(C45,[1]Sheet!$F:$Q,10,FALSE)</f>
        <v>I</v>
      </c>
      <c r="BG45" s="17">
        <f>VLOOKUP(C45,[1]Sheet!$F:$Q,5,FALSE)</f>
        <v>333004.8</v>
      </c>
      <c r="BH45" s="17">
        <f>VLOOKUP(C45,[1]Sheet!$F:$Q,12,FALSE)</f>
        <v>0</v>
      </c>
      <c r="BI45" s="17">
        <f t="shared" si="28"/>
        <v>333004.8</v>
      </c>
    </row>
    <row r="46" s="7" customFormat="1" ht="24.75" customHeight="1" spans="1:61">
      <c r="A46" s="44">
        <f t="shared" si="29"/>
        <v>44</v>
      </c>
      <c r="B46" s="44" t="s">
        <v>127</v>
      </c>
      <c r="C46" s="45" t="s">
        <v>336</v>
      </c>
      <c r="D46" s="45" t="s">
        <v>78</v>
      </c>
      <c r="E46" s="45" t="s">
        <v>56</v>
      </c>
      <c r="F46" s="45" t="s">
        <v>57</v>
      </c>
      <c r="G46" s="46" t="s">
        <v>65</v>
      </c>
      <c r="H46" s="48" t="s">
        <v>97</v>
      </c>
      <c r="I46" s="48" t="s">
        <v>337</v>
      </c>
      <c r="J46" s="49">
        <v>46041</v>
      </c>
      <c r="K46" s="49">
        <v>46047</v>
      </c>
      <c r="L46" s="49">
        <v>46049</v>
      </c>
      <c r="M46" s="49">
        <v>46056</v>
      </c>
      <c r="N46" s="49">
        <v>46060</v>
      </c>
      <c r="O46" s="49"/>
      <c r="P46" s="255"/>
      <c r="Q46" s="50">
        <v>21</v>
      </c>
      <c r="R46" s="1780" t="s">
        <v>60</v>
      </c>
      <c r="S46" s="52">
        <v>0</v>
      </c>
      <c r="T46" s="256"/>
      <c r="U46" s="49"/>
      <c r="V46" s="49"/>
      <c r="W46" s="49"/>
      <c r="X46" s="49">
        <v>46063</v>
      </c>
      <c r="Y46" s="49"/>
      <c r="Z46" s="49"/>
      <c r="AA46" s="49">
        <v>46066</v>
      </c>
      <c r="AB46" s="49">
        <v>46076</v>
      </c>
      <c r="AC46" s="49">
        <v>46078</v>
      </c>
      <c r="AD46" s="47"/>
      <c r="AE46" s="110"/>
      <c r="AF46" s="45"/>
      <c r="AG46" s="45"/>
      <c r="AH46" s="45"/>
      <c r="AI46" s="58">
        <v>9900</v>
      </c>
      <c r="AJ46" s="257"/>
      <c r="AK46" s="257"/>
      <c r="AL46" s="56">
        <v>46059</v>
      </c>
      <c r="AM46" s="54">
        <v>7402.1</v>
      </c>
      <c r="AN46" s="54"/>
      <c r="AO46" s="54"/>
      <c r="AP46" s="54"/>
      <c r="AQ46" s="54"/>
      <c r="AR46" s="54"/>
      <c r="AS46" s="54"/>
      <c r="AT46" s="111"/>
      <c r="AU46" s="54"/>
      <c r="AV46" s="54"/>
      <c r="AW46" s="112"/>
      <c r="AX46" s="45"/>
      <c r="AY46" s="45"/>
      <c r="AZ46" s="45"/>
      <c r="BA46" s="10">
        <f t="shared" si="24"/>
        <v>21</v>
      </c>
      <c r="BB46" s="11">
        <f t="shared" si="25"/>
        <v>46080</v>
      </c>
      <c r="BC46" s="10">
        <f t="shared" si="26"/>
        <v>0</v>
      </c>
      <c r="BD46" s="9">
        <f t="shared" si="27"/>
        <v>46066</v>
      </c>
      <c r="BE46" s="9"/>
      <c r="BF46" s="114" t="str">
        <f>VLOOKUP(C46,[1]Sheet!$F:$Q,10,FALSE)</f>
        <v>I</v>
      </c>
      <c r="BG46" s="17">
        <f>VLOOKUP(C46,[1]Sheet!$F:$Q,5,FALSE)</f>
        <v>127382.2</v>
      </c>
      <c r="BH46" s="17">
        <f>VLOOKUP(C46,[1]Sheet!$F:$Q,12,FALSE)</f>
        <v>0</v>
      </c>
      <c r="BI46" s="17">
        <f t="shared" si="28"/>
        <v>127382.2</v>
      </c>
    </row>
    <row r="47" s="7" customFormat="1" ht="24.75" customHeight="1" spans="1:61">
      <c r="A47" s="44">
        <f t="shared" si="29"/>
        <v>45</v>
      </c>
      <c r="B47" s="44" t="s">
        <v>127</v>
      </c>
      <c r="C47" s="45" t="s">
        <v>338</v>
      </c>
      <c r="D47" s="45" t="s">
        <v>290</v>
      </c>
      <c r="E47" s="45" t="s">
        <v>118</v>
      </c>
      <c r="F47" s="45" t="s">
        <v>57</v>
      </c>
      <c r="G47" s="46" t="s">
        <v>65</v>
      </c>
      <c r="H47" s="48" t="s">
        <v>339</v>
      </c>
      <c r="I47" s="48" t="s">
        <v>340</v>
      </c>
      <c r="J47" s="49">
        <v>46042</v>
      </c>
      <c r="K47" s="49">
        <v>46045</v>
      </c>
      <c r="L47" s="49">
        <v>46047</v>
      </c>
      <c r="M47" s="49">
        <v>46059</v>
      </c>
      <c r="N47" s="49">
        <v>46061</v>
      </c>
      <c r="O47" s="49"/>
      <c r="P47" s="255"/>
      <c r="Q47" s="50">
        <v>15</v>
      </c>
      <c r="R47" s="1780" t="s">
        <v>60</v>
      </c>
      <c r="S47" s="52">
        <v>0</v>
      </c>
      <c r="T47" s="256"/>
      <c r="U47" s="49"/>
      <c r="V47" s="49"/>
      <c r="W47" s="49"/>
      <c r="X47" s="49">
        <v>46066</v>
      </c>
      <c r="Y47" s="49"/>
      <c r="Z47" s="49"/>
      <c r="AA47" s="49">
        <v>46072</v>
      </c>
      <c r="AB47" s="49">
        <v>46074</v>
      </c>
      <c r="AC47" s="49">
        <v>46076</v>
      </c>
      <c r="AD47" s="47"/>
      <c r="AE47" s="110"/>
      <c r="AF47" s="45"/>
      <c r="AG47" s="45"/>
      <c r="AH47" s="45"/>
      <c r="AI47" s="58">
        <v>11250</v>
      </c>
      <c r="AJ47" s="257"/>
      <c r="AK47" s="257"/>
      <c r="AL47" s="56">
        <v>46062</v>
      </c>
      <c r="AM47" s="54">
        <v>3768.75</v>
      </c>
      <c r="AN47" s="54">
        <f t="shared" ref="AN47:AN53" si="30">2700+162</f>
        <v>2862</v>
      </c>
      <c r="AO47" s="54"/>
      <c r="AP47" s="54">
        <f>160+9.6</f>
        <v>169.6</v>
      </c>
      <c r="AQ47" s="54">
        <v>208.8</v>
      </c>
      <c r="AR47" s="54"/>
      <c r="AS47" s="54"/>
      <c r="AT47" s="111"/>
      <c r="AU47" s="54">
        <f>51.35+3.08</f>
        <v>54.43</v>
      </c>
      <c r="AV47" s="54"/>
      <c r="AW47" s="112"/>
      <c r="AX47" s="45"/>
      <c r="AY47" s="45"/>
      <c r="AZ47" s="45"/>
      <c r="BA47" s="10">
        <f t="shared" si="24"/>
        <v>15</v>
      </c>
      <c r="BB47" s="11">
        <f t="shared" si="25"/>
        <v>46075</v>
      </c>
      <c r="BC47" s="10">
        <f t="shared" si="26"/>
        <v>0</v>
      </c>
      <c r="BD47" s="9">
        <f t="shared" si="27"/>
        <v>46072</v>
      </c>
      <c r="BE47" s="9"/>
      <c r="BF47" s="114" t="str">
        <f>VLOOKUP(C47,[1]Sheet!$F:$Q,10,FALSE)</f>
        <v>I</v>
      </c>
      <c r="BG47" s="17">
        <f>VLOOKUP(C47,[1]Sheet!$F:$Q,5,FALSE)</f>
        <v>0</v>
      </c>
      <c r="BH47" s="17">
        <f>VLOOKUP(C47,[1]Sheet!$F:$Q,12,FALSE)</f>
        <v>0</v>
      </c>
      <c r="BI47" s="17">
        <f t="shared" si="28"/>
        <v>0</v>
      </c>
    </row>
    <row r="48" s="7" customFormat="1" ht="46" spans="1:61">
      <c r="A48" s="44">
        <f t="shared" si="29"/>
        <v>46</v>
      </c>
      <c r="B48" s="44" t="s">
        <v>121</v>
      </c>
      <c r="C48" s="45" t="s">
        <v>341</v>
      </c>
      <c r="D48" s="45" t="s">
        <v>78</v>
      </c>
      <c r="E48" s="45" t="s">
        <v>56</v>
      </c>
      <c r="F48" s="45" t="s">
        <v>57</v>
      </c>
      <c r="G48" s="46" t="s">
        <v>58</v>
      </c>
      <c r="H48" s="48" t="s">
        <v>342</v>
      </c>
      <c r="I48" s="48"/>
      <c r="J48" s="49">
        <v>46051</v>
      </c>
      <c r="K48" s="49">
        <v>46055</v>
      </c>
      <c r="L48" s="49">
        <v>46057</v>
      </c>
      <c r="M48" s="49">
        <v>46065</v>
      </c>
      <c r="N48" s="49">
        <v>46065</v>
      </c>
      <c r="O48" s="49"/>
      <c r="P48" s="255"/>
      <c r="Q48" s="50">
        <v>14</v>
      </c>
      <c r="R48" s="1780" t="s">
        <v>60</v>
      </c>
      <c r="S48" s="52">
        <v>0</v>
      </c>
      <c r="T48" s="256"/>
      <c r="U48" s="49"/>
      <c r="V48" s="49"/>
      <c r="W48" s="49"/>
      <c r="X48" s="49">
        <v>46067</v>
      </c>
      <c r="Y48" s="49"/>
      <c r="Z48" s="49"/>
      <c r="AA48" s="49">
        <v>46076</v>
      </c>
      <c r="AB48" s="49">
        <v>46057</v>
      </c>
      <c r="AC48" s="49">
        <v>46057</v>
      </c>
      <c r="AD48" s="47"/>
      <c r="AE48" s="110"/>
      <c r="AF48" s="45"/>
      <c r="AG48" s="45"/>
      <c r="AH48" s="45"/>
      <c r="AI48" s="58">
        <v>12100</v>
      </c>
      <c r="AJ48" s="257"/>
      <c r="AK48" s="257"/>
      <c r="AL48" s="56">
        <v>46065</v>
      </c>
      <c r="AM48" s="54">
        <v>41175.85</v>
      </c>
      <c r="AN48" s="54">
        <f t="shared" si="30"/>
        <v>2862</v>
      </c>
      <c r="AO48" s="54"/>
      <c r="AP48" s="54"/>
      <c r="AQ48" s="54">
        <v>366.3</v>
      </c>
      <c r="AR48" s="54"/>
      <c r="AS48" s="54"/>
      <c r="AT48" s="111"/>
      <c r="AU48" s="54">
        <f>458.67+27.52</f>
        <v>486.19</v>
      </c>
      <c r="AV48" s="54"/>
      <c r="AW48" s="112"/>
      <c r="AX48" s="45"/>
      <c r="AY48" s="45"/>
      <c r="AZ48" s="45"/>
      <c r="BA48" s="10">
        <f t="shared" si="24"/>
        <v>14</v>
      </c>
      <c r="BB48" s="11">
        <f t="shared" si="25"/>
        <v>46078</v>
      </c>
      <c r="BC48" s="10">
        <f t="shared" si="26"/>
        <v>0</v>
      </c>
      <c r="BD48" s="9">
        <f t="shared" si="27"/>
        <v>46076</v>
      </c>
      <c r="BE48" s="9"/>
      <c r="BF48" s="114" t="str">
        <f>VLOOKUP(C48,[1]Sheet!$F:$Q,10,FALSE)</f>
        <v>I</v>
      </c>
      <c r="BG48" s="17">
        <f>VLOOKUP(C48,[1]Sheet!$F:$Q,5,FALSE)</f>
        <v>0</v>
      </c>
      <c r="BH48" s="17">
        <f>VLOOKUP(C48,[1]Sheet!$F:$Q,12,FALSE)</f>
        <v>0</v>
      </c>
      <c r="BI48" s="17">
        <f t="shared" si="28"/>
        <v>0</v>
      </c>
    </row>
    <row r="49" s="7" customFormat="1" ht="24.75" customHeight="1" spans="1:61">
      <c r="A49" s="44">
        <f t="shared" si="29"/>
        <v>47</v>
      </c>
      <c r="B49" s="44" t="s">
        <v>121</v>
      </c>
      <c r="C49" s="45" t="s">
        <v>343</v>
      </c>
      <c r="D49" s="45" t="s">
        <v>55</v>
      </c>
      <c r="E49" s="45" t="s">
        <v>74</v>
      </c>
      <c r="F49" s="45" t="s">
        <v>57</v>
      </c>
      <c r="G49" s="46" t="s">
        <v>65</v>
      </c>
      <c r="H49" s="48" t="s">
        <v>75</v>
      </c>
      <c r="I49" s="48"/>
      <c r="J49" s="49">
        <v>46047</v>
      </c>
      <c r="K49" s="49">
        <v>46049</v>
      </c>
      <c r="L49" s="49">
        <v>46051</v>
      </c>
      <c r="M49" s="49">
        <v>46059</v>
      </c>
      <c r="N49" s="49">
        <v>46064</v>
      </c>
      <c r="O49" s="49"/>
      <c r="P49" s="255"/>
      <c r="Q49" s="50">
        <v>14</v>
      </c>
      <c r="R49" s="1780" t="s">
        <v>60</v>
      </c>
      <c r="S49" s="52">
        <v>0</v>
      </c>
      <c r="T49" s="256"/>
      <c r="U49" s="49"/>
      <c r="V49" s="49"/>
      <c r="W49" s="49"/>
      <c r="X49" s="49">
        <v>46072</v>
      </c>
      <c r="Y49" s="49"/>
      <c r="Z49" s="49"/>
      <c r="AA49" s="49">
        <v>46076</v>
      </c>
      <c r="AB49" s="49">
        <v>46077</v>
      </c>
      <c r="AC49" s="49">
        <v>46077</v>
      </c>
      <c r="AD49" s="47"/>
      <c r="AE49" s="110"/>
      <c r="AF49" s="45"/>
      <c r="AG49" s="45"/>
      <c r="AH49" s="45"/>
      <c r="AI49" s="58">
        <v>10200</v>
      </c>
      <c r="AJ49" s="257"/>
      <c r="AK49" s="257"/>
      <c r="AL49" s="56"/>
      <c r="AM49" s="54"/>
      <c r="AN49" s="54">
        <f t="shared" si="30"/>
        <v>2862</v>
      </c>
      <c r="AO49" s="54"/>
      <c r="AP49" s="54">
        <v>320</v>
      </c>
      <c r="AQ49" s="54">
        <v>417.5</v>
      </c>
      <c r="AR49" s="54"/>
      <c r="AS49" s="54"/>
      <c r="AT49" s="111"/>
      <c r="AU49" s="54">
        <f>489.28+29.36</f>
        <v>518.64</v>
      </c>
      <c r="AV49" s="54"/>
      <c r="AW49" s="112"/>
      <c r="AX49" s="45"/>
      <c r="AY49" s="45"/>
      <c r="AZ49" s="45"/>
      <c r="BA49" s="10">
        <f t="shared" si="24"/>
        <v>14</v>
      </c>
      <c r="BB49" s="11">
        <f t="shared" si="25"/>
        <v>46077</v>
      </c>
      <c r="BC49" s="10">
        <f t="shared" si="26"/>
        <v>0</v>
      </c>
      <c r="BD49" s="9">
        <f t="shared" si="27"/>
        <v>46076</v>
      </c>
      <c r="BE49" s="9"/>
      <c r="BF49" s="114" t="str">
        <f>VLOOKUP(C49,[1]Sheet!$F:$Q,10,FALSE)</f>
        <v>I</v>
      </c>
      <c r="BG49" s="17">
        <f>VLOOKUP(C49,[1]Sheet!$F:$Q,5,FALSE)</f>
        <v>771025.6</v>
      </c>
      <c r="BH49" s="17">
        <f>VLOOKUP(C49,[1]Sheet!$F:$Q,12,FALSE)</f>
        <v>0</v>
      </c>
      <c r="BI49" s="17">
        <f t="shared" si="28"/>
        <v>771025.6</v>
      </c>
    </row>
    <row r="50" s="7" customFormat="1" ht="24.75" customHeight="1" spans="1:61">
      <c r="A50" s="44">
        <f t="shared" si="29"/>
        <v>48</v>
      </c>
      <c r="B50" s="44" t="s">
        <v>121</v>
      </c>
      <c r="C50" s="45" t="s">
        <v>344</v>
      </c>
      <c r="D50" s="45" t="s">
        <v>78</v>
      </c>
      <c r="E50" s="45" t="s">
        <v>56</v>
      </c>
      <c r="F50" s="45" t="s">
        <v>57</v>
      </c>
      <c r="G50" s="46" t="s">
        <v>58</v>
      </c>
      <c r="H50" s="48" t="s">
        <v>345</v>
      </c>
      <c r="I50" s="48"/>
      <c r="J50" s="49">
        <v>46047</v>
      </c>
      <c r="K50" s="49">
        <v>46048</v>
      </c>
      <c r="L50" s="49">
        <v>46049</v>
      </c>
      <c r="M50" s="49">
        <v>46057</v>
      </c>
      <c r="N50" s="49">
        <v>46067</v>
      </c>
      <c r="O50" s="49"/>
      <c r="P50" s="255"/>
      <c r="Q50" s="50">
        <v>14</v>
      </c>
      <c r="R50" s="1780" t="s">
        <v>60</v>
      </c>
      <c r="S50" s="52">
        <v>0</v>
      </c>
      <c r="T50" s="256"/>
      <c r="U50" s="49"/>
      <c r="V50" s="49"/>
      <c r="W50" s="49"/>
      <c r="X50" s="49">
        <v>46076</v>
      </c>
      <c r="Y50" s="49"/>
      <c r="Z50" s="49"/>
      <c r="AA50" s="49">
        <v>46076</v>
      </c>
      <c r="AB50" s="49">
        <v>46077</v>
      </c>
      <c r="AC50" s="49">
        <v>46079</v>
      </c>
      <c r="AD50" s="47"/>
      <c r="AE50" s="110"/>
      <c r="AF50" s="45"/>
      <c r="AG50" s="45"/>
      <c r="AH50" s="45"/>
      <c r="AI50" s="58">
        <v>10500</v>
      </c>
      <c r="AJ50" s="257"/>
      <c r="AK50" s="257"/>
      <c r="AL50" s="56"/>
      <c r="AM50" s="54"/>
      <c r="AN50" s="54">
        <f t="shared" si="30"/>
        <v>2862</v>
      </c>
      <c r="AO50" s="54"/>
      <c r="AP50" s="54"/>
      <c r="AQ50" s="54">
        <v>366.3</v>
      </c>
      <c r="AR50" s="54"/>
      <c r="AS50" s="54"/>
      <c r="AT50" s="111"/>
      <c r="AU50" s="54">
        <f>270.98+16.26</f>
        <v>287.24</v>
      </c>
      <c r="AV50" s="54"/>
      <c r="AW50" s="112"/>
      <c r="AX50" s="45"/>
      <c r="AY50" s="45"/>
      <c r="AZ50" s="45"/>
      <c r="BA50" s="10">
        <f t="shared" si="24"/>
        <v>14</v>
      </c>
      <c r="BB50" s="11">
        <f t="shared" si="25"/>
        <v>46080</v>
      </c>
      <c r="BC50" s="10">
        <f t="shared" si="26"/>
        <v>0</v>
      </c>
      <c r="BD50" s="9">
        <f t="shared" si="27"/>
        <v>46076</v>
      </c>
      <c r="BE50" s="9"/>
      <c r="BF50" s="114" t="str">
        <f>VLOOKUP(C50,[1]Sheet!$F:$Q,10,FALSE)</f>
        <v>I</v>
      </c>
      <c r="BG50" s="17">
        <f>VLOOKUP(C50,[1]Sheet!$F:$Q,5,FALSE)</f>
        <v>907</v>
      </c>
      <c r="BH50" s="17">
        <f>VLOOKUP(C50,[1]Sheet!$F:$Q,12,FALSE)</f>
        <v>0</v>
      </c>
      <c r="BI50" s="17">
        <f t="shared" si="28"/>
        <v>907</v>
      </c>
    </row>
    <row r="51" s="7" customFormat="1" ht="24.75" customHeight="1" spans="1:61">
      <c r="A51" s="44">
        <f t="shared" si="29"/>
        <v>49</v>
      </c>
      <c r="B51" s="44" t="s">
        <v>62</v>
      </c>
      <c r="C51" s="45" t="s">
        <v>346</v>
      </c>
      <c r="D51" s="45" t="s">
        <v>78</v>
      </c>
      <c r="E51" s="45" t="s">
        <v>154</v>
      </c>
      <c r="F51" s="45" t="s">
        <v>57</v>
      </c>
      <c r="G51" s="46" t="s">
        <v>65</v>
      </c>
      <c r="H51" s="48" t="s">
        <v>97</v>
      </c>
      <c r="I51" s="48"/>
      <c r="J51" s="49">
        <v>46049</v>
      </c>
      <c r="K51" s="49">
        <v>46055</v>
      </c>
      <c r="L51" s="49">
        <v>46057</v>
      </c>
      <c r="M51" s="49">
        <v>46065</v>
      </c>
      <c r="N51" s="49">
        <v>46065</v>
      </c>
      <c r="O51" s="49"/>
      <c r="P51" s="255"/>
      <c r="Q51" s="50">
        <v>14</v>
      </c>
      <c r="R51" s="1780" t="s">
        <v>60</v>
      </c>
      <c r="S51" s="52">
        <v>0</v>
      </c>
      <c r="T51" s="256"/>
      <c r="U51" s="49"/>
      <c r="V51" s="49"/>
      <c r="W51" s="49"/>
      <c r="X51" s="49">
        <v>46067</v>
      </c>
      <c r="Y51" s="49"/>
      <c r="Z51" s="49"/>
      <c r="AA51" s="49">
        <v>46077</v>
      </c>
      <c r="AB51" s="49">
        <v>46081</v>
      </c>
      <c r="AC51" s="49">
        <v>46081</v>
      </c>
      <c r="AD51" s="47"/>
      <c r="AE51" s="110"/>
      <c r="AF51" s="45"/>
      <c r="AG51" s="45"/>
      <c r="AH51" s="45"/>
      <c r="AI51" s="58">
        <v>9900</v>
      </c>
      <c r="AJ51" s="257"/>
      <c r="AK51" s="257"/>
      <c r="AL51" s="56">
        <v>46065</v>
      </c>
      <c r="AM51" s="54">
        <v>8788.3</v>
      </c>
      <c r="AN51" s="54">
        <f t="shared" si="30"/>
        <v>2862</v>
      </c>
      <c r="AO51" s="54"/>
      <c r="AP51" s="54"/>
      <c r="AQ51" s="54">
        <v>417.5</v>
      </c>
      <c r="AR51" s="54"/>
      <c r="AS51" s="54"/>
      <c r="AT51" s="111"/>
      <c r="AU51" s="54">
        <f>105.78+6.35</f>
        <v>112.13</v>
      </c>
      <c r="AV51" s="54"/>
      <c r="AW51" s="112"/>
      <c r="AX51" s="45"/>
      <c r="AY51" s="45"/>
      <c r="AZ51" s="45"/>
      <c r="BA51" s="10">
        <f t="shared" si="24"/>
        <v>14</v>
      </c>
      <c r="BB51" s="11">
        <f t="shared" si="25"/>
        <v>46078</v>
      </c>
      <c r="BC51" s="10">
        <f t="shared" si="26"/>
        <v>0</v>
      </c>
      <c r="BD51" s="9">
        <f t="shared" si="27"/>
        <v>46077</v>
      </c>
      <c r="BE51" s="9"/>
      <c r="BF51" s="114" t="str">
        <f>VLOOKUP(C51,[1]Sheet!$F:$Q,10,FALSE)</f>
        <v>I</v>
      </c>
      <c r="BG51" s="17">
        <f>VLOOKUP(C51,[1]Sheet!$F:$Q,5,FALSE)</f>
        <v>153346.8</v>
      </c>
      <c r="BH51" s="17">
        <f>VLOOKUP(C51,[1]Sheet!$F:$Q,12,FALSE)</f>
        <v>0</v>
      </c>
      <c r="BI51" s="17">
        <f t="shared" si="28"/>
        <v>153346.8</v>
      </c>
    </row>
    <row r="52" s="7" customFormat="1" ht="24.75" customHeight="1" spans="1:61">
      <c r="A52" s="44">
        <f t="shared" si="29"/>
        <v>50</v>
      </c>
      <c r="B52" s="44" t="s">
        <v>62</v>
      </c>
      <c r="C52" s="45" t="s">
        <v>347</v>
      </c>
      <c r="D52" s="45" t="s">
        <v>70</v>
      </c>
      <c r="E52" s="45" t="s">
        <v>56</v>
      </c>
      <c r="F52" s="45" t="s">
        <v>57</v>
      </c>
      <c r="G52" s="46" t="s">
        <v>65</v>
      </c>
      <c r="H52" s="48" t="s">
        <v>348</v>
      </c>
      <c r="I52" s="48"/>
      <c r="J52" s="49">
        <v>46037</v>
      </c>
      <c r="K52" s="49">
        <v>46038</v>
      </c>
      <c r="L52" s="49">
        <v>46040</v>
      </c>
      <c r="M52" s="49">
        <v>46048</v>
      </c>
      <c r="N52" s="49">
        <v>46072</v>
      </c>
      <c r="O52" s="49"/>
      <c r="P52" s="255"/>
      <c r="Q52" s="50">
        <v>14</v>
      </c>
      <c r="R52" s="1780" t="s">
        <v>60</v>
      </c>
      <c r="S52" s="52">
        <v>0</v>
      </c>
      <c r="T52" s="256"/>
      <c r="U52" s="49"/>
      <c r="V52" s="49"/>
      <c r="W52" s="49"/>
      <c r="X52" s="49">
        <v>46077</v>
      </c>
      <c r="Y52" s="49"/>
      <c r="Z52" s="49"/>
      <c r="AA52" s="49">
        <v>46078</v>
      </c>
      <c r="AB52" s="49">
        <v>46080</v>
      </c>
      <c r="AC52" s="49">
        <v>46081</v>
      </c>
      <c r="AD52" s="47"/>
      <c r="AE52" s="110"/>
      <c r="AF52" s="45"/>
      <c r="AG52" s="45"/>
      <c r="AH52" s="45"/>
      <c r="AI52" s="58">
        <v>10000</v>
      </c>
      <c r="AJ52" s="257"/>
      <c r="AK52" s="257"/>
      <c r="AL52" s="56">
        <v>46076</v>
      </c>
      <c r="AM52" s="54">
        <v>53672.5832</v>
      </c>
      <c r="AN52" s="54">
        <f t="shared" si="30"/>
        <v>2862</v>
      </c>
      <c r="AO52" s="54"/>
      <c r="AP52" s="54"/>
      <c r="AQ52" s="54">
        <v>208.8</v>
      </c>
      <c r="AR52" s="54"/>
      <c r="AS52" s="54"/>
      <c r="AT52" s="111"/>
      <c r="AU52" s="54">
        <f>70.09+4.21</f>
        <v>74.3</v>
      </c>
      <c r="AV52" s="54"/>
      <c r="AW52" s="112"/>
      <c r="AX52" s="45"/>
      <c r="AY52" s="45"/>
      <c r="AZ52" s="45"/>
      <c r="BA52" s="10">
        <f t="shared" si="24"/>
        <v>14</v>
      </c>
      <c r="BB52" s="11">
        <f t="shared" si="25"/>
        <v>46085</v>
      </c>
      <c r="BC52" s="10">
        <f t="shared" si="26"/>
        <v>0</v>
      </c>
      <c r="BD52" s="9">
        <f t="shared" si="27"/>
        <v>46078</v>
      </c>
      <c r="BE52" s="9"/>
      <c r="BF52" s="114" t="str">
        <f>VLOOKUP(C52,[1]Sheet!$F:$Q,10,FALSE)</f>
        <v>I</v>
      </c>
      <c r="BG52" s="17">
        <f>VLOOKUP(C52,[1]Sheet!$F:$Q,5,FALSE)</f>
        <v>45068</v>
      </c>
      <c r="BH52" s="17">
        <f>VLOOKUP(C52,[1]Sheet!$F:$Q,12,FALSE)</f>
        <v>0</v>
      </c>
      <c r="BI52" s="17">
        <f t="shared" si="28"/>
        <v>45068</v>
      </c>
    </row>
    <row r="53" s="7" customFormat="1" ht="24.75" customHeight="1" spans="1:61">
      <c r="A53" s="44">
        <f t="shared" si="29"/>
        <v>51</v>
      </c>
      <c r="B53" s="44" t="s">
        <v>127</v>
      </c>
      <c r="C53" s="45" t="s">
        <v>349</v>
      </c>
      <c r="D53" s="45" t="s">
        <v>78</v>
      </c>
      <c r="E53" s="45" t="s">
        <v>56</v>
      </c>
      <c r="F53" s="45" t="s">
        <v>57</v>
      </c>
      <c r="G53" s="46" t="s">
        <v>65</v>
      </c>
      <c r="H53" s="48" t="s">
        <v>350</v>
      </c>
      <c r="I53" s="48"/>
      <c r="J53" s="49">
        <v>46050</v>
      </c>
      <c r="K53" s="49">
        <v>46055</v>
      </c>
      <c r="L53" s="49">
        <v>46057</v>
      </c>
      <c r="M53" s="49">
        <v>46065</v>
      </c>
      <c r="N53" s="49">
        <v>46065</v>
      </c>
      <c r="O53" s="49"/>
      <c r="P53" s="255"/>
      <c r="Q53" s="50">
        <v>14</v>
      </c>
      <c r="R53" s="1780" t="s">
        <v>60</v>
      </c>
      <c r="S53" s="52">
        <v>14</v>
      </c>
      <c r="T53" s="256"/>
      <c r="U53" s="49"/>
      <c r="V53" s="49"/>
      <c r="W53" s="49"/>
      <c r="X53" s="49">
        <v>46076</v>
      </c>
      <c r="Y53" s="49"/>
      <c r="Z53" s="49"/>
      <c r="AA53" s="49">
        <v>46078</v>
      </c>
      <c r="AB53" s="49">
        <v>46079</v>
      </c>
      <c r="AC53" s="49">
        <v>46080</v>
      </c>
      <c r="AD53" s="47"/>
      <c r="AE53" s="110"/>
      <c r="AF53" s="45"/>
      <c r="AG53" s="45"/>
      <c r="AH53" s="45"/>
      <c r="AI53" s="58">
        <v>10200</v>
      </c>
      <c r="AJ53" s="257"/>
      <c r="AK53" s="257"/>
      <c r="AL53" s="56">
        <v>46064</v>
      </c>
      <c r="AM53" s="54">
        <v>4701.8</v>
      </c>
      <c r="AN53" s="54">
        <f t="shared" si="30"/>
        <v>2862</v>
      </c>
      <c r="AO53" s="54"/>
      <c r="AP53" s="54"/>
      <c r="AQ53" s="54">
        <v>452.5</v>
      </c>
      <c r="AR53" s="54"/>
      <c r="AS53" s="54"/>
      <c r="AT53" s="111"/>
      <c r="AU53" s="54">
        <f>74.74+4.48</f>
        <v>79.22</v>
      </c>
      <c r="AV53" s="54"/>
      <c r="AW53" s="112"/>
      <c r="AX53" s="45"/>
      <c r="AY53" s="45"/>
      <c r="AZ53" s="45"/>
      <c r="BA53" s="10">
        <f t="shared" si="24"/>
        <v>14</v>
      </c>
      <c r="BB53" s="11">
        <f t="shared" si="25"/>
        <v>46078</v>
      </c>
      <c r="BC53" s="10">
        <f t="shared" si="26"/>
        <v>14</v>
      </c>
      <c r="BD53" s="9">
        <f t="shared" si="27"/>
        <v>46092</v>
      </c>
      <c r="BE53" s="9"/>
      <c r="BF53" s="114" t="str">
        <f>VLOOKUP(C53,[1]Sheet!$F:$Q,10,FALSE)</f>
        <v>I</v>
      </c>
      <c r="BG53" s="17">
        <f>VLOOKUP(C53,[1]Sheet!$F:$Q,5,FALSE)</f>
        <v>103041.4</v>
      </c>
      <c r="BH53" s="17">
        <f>VLOOKUP(C53,[1]Sheet!$F:$Q,12,FALSE)</f>
        <v>0</v>
      </c>
      <c r="BI53" s="17">
        <f t="shared" si="28"/>
        <v>103041.4</v>
      </c>
    </row>
    <row r="54" s="170" customFormat="1" ht="24.95" customHeight="1" spans="1:61">
      <c r="A54" s="315">
        <f t="shared" ref="A54:A63" si="31">ROW()-2</f>
        <v>52</v>
      </c>
      <c r="B54" s="315" t="s">
        <v>276</v>
      </c>
      <c r="C54" s="316" t="s">
        <v>351</v>
      </c>
      <c r="D54" s="316" t="s">
        <v>163</v>
      </c>
      <c r="E54" s="316" t="s">
        <v>123</v>
      </c>
      <c r="F54" s="316" t="s">
        <v>123</v>
      </c>
      <c r="G54" s="317" t="s">
        <v>65</v>
      </c>
      <c r="H54" s="318" t="s">
        <v>124</v>
      </c>
      <c r="I54" s="319" t="s">
        <v>352</v>
      </c>
      <c r="J54" s="320">
        <v>46042</v>
      </c>
      <c r="K54" s="320">
        <v>46046</v>
      </c>
      <c r="L54" s="320">
        <v>46048</v>
      </c>
      <c r="M54" s="320">
        <v>46054</v>
      </c>
      <c r="N54" s="320">
        <v>46058</v>
      </c>
      <c r="O54" s="320"/>
      <c r="P54" s="320"/>
      <c r="Q54" s="321">
        <v>14</v>
      </c>
      <c r="R54" s="1783" t="s">
        <v>60</v>
      </c>
      <c r="S54" s="323">
        <v>7</v>
      </c>
      <c r="T54" s="320">
        <v>46059</v>
      </c>
      <c r="U54" s="320">
        <v>46063</v>
      </c>
      <c r="V54" s="320"/>
      <c r="W54" s="320"/>
      <c r="X54" s="320">
        <v>46066</v>
      </c>
      <c r="Y54" s="320"/>
      <c r="Z54" s="320"/>
      <c r="AA54" s="320">
        <v>46078</v>
      </c>
      <c r="AB54" s="320">
        <v>46083</v>
      </c>
      <c r="AC54" s="320">
        <v>46083</v>
      </c>
      <c r="AD54" s="324"/>
      <c r="AE54" s="324"/>
      <c r="AF54" s="324"/>
      <c r="AG54" s="325"/>
      <c r="AH54" s="324"/>
      <c r="AI54" s="326">
        <v>9700</v>
      </c>
      <c r="AJ54" s="327"/>
      <c r="AK54" s="327"/>
      <c r="AL54" s="328"/>
      <c r="AM54" s="325"/>
      <c r="AN54" s="325">
        <f>2700+260+500+1000+192</f>
        <v>4652</v>
      </c>
      <c r="AO54" s="325"/>
      <c r="AP54" s="325">
        <f>230+1058</f>
        <v>1288</v>
      </c>
      <c r="AQ54" s="325">
        <f>327.5+417.5</f>
        <v>745</v>
      </c>
      <c r="AR54" s="329"/>
      <c r="AS54" s="325"/>
      <c r="AT54" s="330"/>
      <c r="AU54" s="324"/>
      <c r="AV54" s="324"/>
      <c r="AW54" s="331"/>
      <c r="AX54" s="324"/>
      <c r="AY54" s="324"/>
      <c r="BA54" s="332">
        <f t="shared" ref="BA54:BA63" si="32">Q54</f>
        <v>14</v>
      </c>
      <c r="BB54" s="333">
        <f t="shared" ref="BB54:BB63" si="33">N54+BA54-1</f>
        <v>46071</v>
      </c>
      <c r="BC54" s="332">
        <f t="shared" ref="BC54:BC63" si="34">S54</f>
        <v>7</v>
      </c>
      <c r="BD54" s="333">
        <f t="shared" ref="BD54:BD63" si="35">AA54+BC54</f>
        <v>46085</v>
      </c>
      <c r="BE54" s="333">
        <f>AA54+BD54</f>
        <v>92163</v>
      </c>
      <c r="BF54" s="334" t="str">
        <f>VLOOKUP(C54,[1]Sheet!$F:$Q,10,FALSE)</f>
        <v>I</v>
      </c>
      <c r="BG54" s="335">
        <f>VLOOKUP(C54,[1]Sheet!$F:$Q,5,FALSE)</f>
        <v>113734</v>
      </c>
      <c r="BH54" s="335">
        <f>VLOOKUP(C54,[1]Sheet!$F:$Q,12,FALSE)</f>
        <v>0</v>
      </c>
      <c r="BI54" s="335">
        <f t="shared" ref="BI54:BI63" si="36">BG54-BH54</f>
        <v>113734</v>
      </c>
    </row>
    <row r="55" s="170" customFormat="1" ht="24.95" customHeight="1" spans="1:61">
      <c r="A55" s="315">
        <f t="shared" si="31"/>
        <v>53</v>
      </c>
      <c r="B55" s="315" t="s">
        <v>62</v>
      </c>
      <c r="C55" s="316" t="s">
        <v>353</v>
      </c>
      <c r="D55" s="316" t="s">
        <v>163</v>
      </c>
      <c r="E55" s="316" t="s">
        <v>123</v>
      </c>
      <c r="F55" s="316" t="s">
        <v>123</v>
      </c>
      <c r="G55" s="317" t="s">
        <v>65</v>
      </c>
      <c r="H55" s="318" t="s">
        <v>124</v>
      </c>
      <c r="I55" s="319">
        <v>243</v>
      </c>
      <c r="J55" s="320">
        <v>46042</v>
      </c>
      <c r="K55" s="320">
        <v>46046</v>
      </c>
      <c r="L55" s="320">
        <v>46048</v>
      </c>
      <c r="M55" s="320">
        <v>46054</v>
      </c>
      <c r="N55" s="320">
        <v>46058</v>
      </c>
      <c r="O55" s="320"/>
      <c r="P55" s="320"/>
      <c r="Q55" s="321">
        <v>14</v>
      </c>
      <c r="R55" s="1783" t="s">
        <v>60</v>
      </c>
      <c r="S55" s="323">
        <v>7</v>
      </c>
      <c r="T55" s="320">
        <v>46059</v>
      </c>
      <c r="U55" s="320">
        <v>46063</v>
      </c>
      <c r="V55" s="320"/>
      <c r="W55" s="320"/>
      <c r="X55" s="320">
        <v>46066</v>
      </c>
      <c r="Y55" s="320"/>
      <c r="Z55" s="320"/>
      <c r="AA55" s="320">
        <v>46074</v>
      </c>
      <c r="AB55" s="320">
        <v>46076</v>
      </c>
      <c r="AC55" s="320">
        <v>46076</v>
      </c>
      <c r="AD55" s="324"/>
      <c r="AE55" s="324"/>
      <c r="AF55" s="324"/>
      <c r="AG55" s="325"/>
      <c r="AH55" s="324"/>
      <c r="AI55" s="326">
        <f>9700+1000</f>
        <v>10700</v>
      </c>
      <c r="AJ55" s="327"/>
      <c r="AK55" s="327"/>
      <c r="AL55" s="328"/>
      <c r="AM55" s="325"/>
      <c r="AN55" s="325">
        <f>2700+162</f>
        <v>2862</v>
      </c>
      <c r="AO55" s="325"/>
      <c r="AP55" s="325">
        <f>230+230</f>
        <v>460</v>
      </c>
      <c r="AQ55" s="325">
        <f>327.5+237.5</f>
        <v>565</v>
      </c>
      <c r="AR55" s="329"/>
      <c r="AS55" s="325"/>
      <c r="AT55" s="330"/>
      <c r="AU55" s="324"/>
      <c r="AV55" s="324"/>
      <c r="AW55" s="331"/>
      <c r="AX55" s="324"/>
      <c r="AY55" s="324"/>
      <c r="BA55" s="332">
        <f t="shared" si="32"/>
        <v>14</v>
      </c>
      <c r="BB55" s="333">
        <f t="shared" si="33"/>
        <v>46071</v>
      </c>
      <c r="BC55" s="332">
        <f t="shared" si="34"/>
        <v>7</v>
      </c>
      <c r="BD55" s="333">
        <f t="shared" si="35"/>
        <v>46081</v>
      </c>
      <c r="BE55" s="333"/>
      <c r="BF55" s="334" t="str">
        <f>VLOOKUP(C55,[1]Sheet!$F:$Q,10,FALSE)</f>
        <v>I</v>
      </c>
      <c r="BG55" s="335">
        <f>VLOOKUP(C55,[1]Sheet!$F:$Q,5,FALSE)</f>
        <v>68375.07</v>
      </c>
      <c r="BH55" s="335">
        <f>VLOOKUP(C55,[1]Sheet!$F:$Q,12,FALSE)</f>
        <v>0</v>
      </c>
      <c r="BI55" s="335">
        <f t="shared" si="36"/>
        <v>68375.07</v>
      </c>
    </row>
    <row r="56" s="170" customFormat="1" ht="24.95" customHeight="1" spans="1:61">
      <c r="A56" s="315">
        <f t="shared" si="31"/>
        <v>54</v>
      </c>
      <c r="B56" s="315" t="s">
        <v>62</v>
      </c>
      <c r="C56" s="316" t="s">
        <v>354</v>
      </c>
      <c r="D56" s="316" t="s">
        <v>163</v>
      </c>
      <c r="E56" s="316" t="s">
        <v>123</v>
      </c>
      <c r="F56" s="316" t="s">
        <v>123</v>
      </c>
      <c r="G56" s="317" t="s">
        <v>65</v>
      </c>
      <c r="H56" s="318" t="s">
        <v>124</v>
      </c>
      <c r="I56" s="319" t="s">
        <v>355</v>
      </c>
      <c r="J56" s="320">
        <v>46042</v>
      </c>
      <c r="K56" s="320">
        <v>46046</v>
      </c>
      <c r="L56" s="320">
        <v>46048</v>
      </c>
      <c r="M56" s="320">
        <v>46054</v>
      </c>
      <c r="N56" s="320">
        <v>46058</v>
      </c>
      <c r="O56" s="320"/>
      <c r="P56" s="320"/>
      <c r="Q56" s="321">
        <v>14</v>
      </c>
      <c r="R56" s="1783" t="s">
        <v>60</v>
      </c>
      <c r="S56" s="323">
        <v>7</v>
      </c>
      <c r="T56" s="320">
        <v>46059</v>
      </c>
      <c r="U56" s="320">
        <v>46063</v>
      </c>
      <c r="V56" s="320"/>
      <c r="W56" s="320"/>
      <c r="X56" s="320">
        <v>46066</v>
      </c>
      <c r="Y56" s="320"/>
      <c r="Z56" s="320"/>
      <c r="AA56" s="320">
        <v>46074</v>
      </c>
      <c r="AB56" s="320">
        <v>46076</v>
      </c>
      <c r="AC56" s="320">
        <v>46077</v>
      </c>
      <c r="AD56" s="324"/>
      <c r="AE56" s="324"/>
      <c r="AF56" s="324"/>
      <c r="AG56" s="325"/>
      <c r="AH56" s="324"/>
      <c r="AI56" s="326">
        <v>9700</v>
      </c>
      <c r="AJ56" s="327"/>
      <c r="AK56" s="327"/>
      <c r="AL56" s="328"/>
      <c r="AM56" s="325"/>
      <c r="AN56" s="325">
        <f>2700+162</f>
        <v>2862</v>
      </c>
      <c r="AO56" s="325"/>
      <c r="AP56" s="325">
        <f>230+230</f>
        <v>460</v>
      </c>
      <c r="AQ56" s="325">
        <f>327.5+237.5</f>
        <v>565</v>
      </c>
      <c r="AR56" s="329"/>
      <c r="AS56" s="325"/>
      <c r="AT56" s="330"/>
      <c r="AU56" s="324"/>
      <c r="AV56" s="324"/>
      <c r="AW56" s="331"/>
      <c r="AX56" s="324"/>
      <c r="AY56" s="324"/>
      <c r="BA56" s="332">
        <f t="shared" si="32"/>
        <v>14</v>
      </c>
      <c r="BB56" s="333">
        <f t="shared" si="33"/>
        <v>46071</v>
      </c>
      <c r="BC56" s="332">
        <f t="shared" si="34"/>
        <v>7</v>
      </c>
      <c r="BD56" s="333">
        <f t="shared" si="35"/>
        <v>46081</v>
      </c>
      <c r="BE56" s="333"/>
      <c r="BF56" s="334" t="str">
        <f>VLOOKUP(C56,[1]Sheet!$F:$Q,10,FALSE)</f>
        <v>I</v>
      </c>
      <c r="BG56" s="335">
        <f>VLOOKUP(C56,[1]Sheet!$F:$Q,5,FALSE)</f>
        <v>114010</v>
      </c>
      <c r="BH56" s="335">
        <f>VLOOKUP(C56,[1]Sheet!$F:$Q,12,FALSE)</f>
        <v>0</v>
      </c>
      <c r="BI56" s="335">
        <f t="shared" si="36"/>
        <v>114010</v>
      </c>
    </row>
    <row r="57" s="170" customFormat="1" ht="24.95" customHeight="1" spans="1:61">
      <c r="A57" s="315">
        <f t="shared" si="31"/>
        <v>55</v>
      </c>
      <c r="B57" s="315" t="s">
        <v>276</v>
      </c>
      <c r="C57" s="316" t="s">
        <v>356</v>
      </c>
      <c r="D57" s="316" t="s">
        <v>163</v>
      </c>
      <c r="E57" s="316" t="s">
        <v>123</v>
      </c>
      <c r="F57" s="316" t="s">
        <v>123</v>
      </c>
      <c r="G57" s="317" t="s">
        <v>65</v>
      </c>
      <c r="H57" s="318" t="s">
        <v>124</v>
      </c>
      <c r="I57" s="319" t="s">
        <v>357</v>
      </c>
      <c r="J57" s="320">
        <v>46042</v>
      </c>
      <c r="K57" s="320">
        <v>46046</v>
      </c>
      <c r="L57" s="320">
        <v>46048</v>
      </c>
      <c r="M57" s="320">
        <v>46054</v>
      </c>
      <c r="N57" s="320">
        <v>46058</v>
      </c>
      <c r="O57" s="320"/>
      <c r="P57" s="320"/>
      <c r="Q57" s="321">
        <v>14</v>
      </c>
      <c r="R57" s="1783" t="s">
        <v>60</v>
      </c>
      <c r="S57" s="323">
        <v>7</v>
      </c>
      <c r="T57" s="320">
        <v>46059</v>
      </c>
      <c r="U57" s="320">
        <v>46063</v>
      </c>
      <c r="V57" s="320"/>
      <c r="W57" s="320"/>
      <c r="X57" s="320">
        <v>46066</v>
      </c>
      <c r="Y57" s="320"/>
      <c r="Z57" s="320"/>
      <c r="AA57" s="320">
        <v>46076</v>
      </c>
      <c r="AB57" s="320">
        <v>46079</v>
      </c>
      <c r="AC57" s="320">
        <v>46083</v>
      </c>
      <c r="AD57" s="324"/>
      <c r="AE57" s="324"/>
      <c r="AF57" s="324"/>
      <c r="AG57" s="325"/>
      <c r="AH57" s="324"/>
      <c r="AI57" s="326">
        <v>9700</v>
      </c>
      <c r="AJ57" s="327"/>
      <c r="AK57" s="327"/>
      <c r="AL57" s="328"/>
      <c r="AM57" s="325"/>
      <c r="AN57" s="325">
        <f>2700+260+500+192</f>
        <v>3652</v>
      </c>
      <c r="AO57" s="325"/>
      <c r="AP57" s="325">
        <f>230+920</f>
        <v>1150</v>
      </c>
      <c r="AQ57" s="325">
        <f>327.5+308.8</f>
        <v>636.3</v>
      </c>
      <c r="AR57" s="329"/>
      <c r="AS57" s="325"/>
      <c r="AT57" s="330"/>
      <c r="AU57" s="324"/>
      <c r="AV57" s="324"/>
      <c r="AW57" s="331"/>
      <c r="AX57" s="324"/>
      <c r="AY57" s="324"/>
      <c r="BA57" s="332">
        <f t="shared" si="32"/>
        <v>14</v>
      </c>
      <c r="BB57" s="333">
        <f t="shared" si="33"/>
        <v>46071</v>
      </c>
      <c r="BC57" s="332">
        <f t="shared" si="34"/>
        <v>7</v>
      </c>
      <c r="BD57" s="333">
        <f t="shared" si="35"/>
        <v>46083</v>
      </c>
      <c r="BE57" s="333"/>
      <c r="BF57" s="334" t="str">
        <f>VLOOKUP(C57,[1]Sheet!$F:$Q,10,FALSE)</f>
        <v>I</v>
      </c>
      <c r="BG57" s="335">
        <f>VLOOKUP(C57,[1]Sheet!$F:$Q,5,FALSE)</f>
        <v>100507.5</v>
      </c>
      <c r="BH57" s="335">
        <f>VLOOKUP(C57,[1]Sheet!$F:$Q,12,FALSE)</f>
        <v>0</v>
      </c>
      <c r="BI57" s="335">
        <f t="shared" si="36"/>
        <v>100507.5</v>
      </c>
    </row>
    <row r="58" s="170" customFormat="1" ht="24.95" customHeight="1" spans="1:61">
      <c r="A58" s="315">
        <f t="shared" si="31"/>
        <v>56</v>
      </c>
      <c r="B58" s="315" t="s">
        <v>276</v>
      </c>
      <c r="C58" s="316" t="s">
        <v>358</v>
      </c>
      <c r="D58" s="316" t="s">
        <v>163</v>
      </c>
      <c r="E58" s="316" t="s">
        <v>123</v>
      </c>
      <c r="F58" s="316" t="s">
        <v>123</v>
      </c>
      <c r="G58" s="317" t="s">
        <v>148</v>
      </c>
      <c r="H58" s="318" t="s">
        <v>124</v>
      </c>
      <c r="I58" s="319" t="s">
        <v>359</v>
      </c>
      <c r="J58" s="320">
        <v>46042</v>
      </c>
      <c r="K58" s="320">
        <v>46046</v>
      </c>
      <c r="L58" s="320">
        <v>46048</v>
      </c>
      <c r="M58" s="320">
        <v>46054</v>
      </c>
      <c r="N58" s="320">
        <v>46058</v>
      </c>
      <c r="O58" s="320"/>
      <c r="P58" s="320"/>
      <c r="Q58" s="321">
        <v>14</v>
      </c>
      <c r="R58" s="1783" t="s">
        <v>60</v>
      </c>
      <c r="S58" s="323">
        <v>7</v>
      </c>
      <c r="T58" s="320">
        <v>46059</v>
      </c>
      <c r="U58" s="320">
        <v>46063</v>
      </c>
      <c r="V58" s="320"/>
      <c r="W58" s="320"/>
      <c r="X58" s="320">
        <v>46066</v>
      </c>
      <c r="Y58" s="320"/>
      <c r="Z58" s="320"/>
      <c r="AA58" s="320">
        <v>46073</v>
      </c>
      <c r="AB58" s="320">
        <v>46077</v>
      </c>
      <c r="AC58" s="320">
        <v>46077</v>
      </c>
      <c r="AD58" s="324"/>
      <c r="AE58" s="324"/>
      <c r="AF58" s="324"/>
      <c r="AG58" s="325"/>
      <c r="AH58" s="324"/>
      <c r="AI58" s="326">
        <v>9700</v>
      </c>
      <c r="AJ58" s="327"/>
      <c r="AK58" s="327"/>
      <c r="AL58" s="328"/>
      <c r="AM58" s="325"/>
      <c r="AN58" s="325">
        <f>2700+260+500+192</f>
        <v>3652</v>
      </c>
      <c r="AO58" s="325"/>
      <c r="AP58" s="325">
        <f>230+230</f>
        <v>460</v>
      </c>
      <c r="AQ58" s="325">
        <f>327.5+237.5</f>
        <v>565</v>
      </c>
      <c r="AR58" s="329"/>
      <c r="AS58" s="325"/>
      <c r="AT58" s="330"/>
      <c r="AU58" s="324"/>
      <c r="AV58" s="324"/>
      <c r="AW58" s="331"/>
      <c r="AX58" s="324"/>
      <c r="AY58" s="324"/>
      <c r="BA58" s="332">
        <f t="shared" si="32"/>
        <v>14</v>
      </c>
      <c r="BB58" s="333">
        <f t="shared" si="33"/>
        <v>46071</v>
      </c>
      <c r="BC58" s="332">
        <f t="shared" si="34"/>
        <v>7</v>
      </c>
      <c r="BD58" s="333">
        <f t="shared" si="35"/>
        <v>46080</v>
      </c>
      <c r="BE58" s="333"/>
      <c r="BF58" s="334" t="e">
        <f>VLOOKUP(C58,[1]Sheet!$F:$Q,10,FALSE)</f>
        <v>#N/A</v>
      </c>
      <c r="BG58" s="335" t="e">
        <f>VLOOKUP(C58,[1]Sheet!$F:$Q,5,FALSE)</f>
        <v>#N/A</v>
      </c>
      <c r="BH58" s="335" t="e">
        <f>VLOOKUP(C58,[1]Sheet!$F:$Q,12,FALSE)</f>
        <v>#N/A</v>
      </c>
      <c r="BI58" s="335" t="e">
        <f t="shared" si="36"/>
        <v>#N/A</v>
      </c>
    </row>
    <row r="59" s="170" customFormat="1" ht="24.95" customHeight="1" spans="1:61">
      <c r="A59" s="315">
        <f t="shared" si="31"/>
        <v>57</v>
      </c>
      <c r="B59" s="315" t="s">
        <v>276</v>
      </c>
      <c r="C59" s="316" t="s">
        <v>360</v>
      </c>
      <c r="D59" s="316" t="s">
        <v>163</v>
      </c>
      <c r="E59" s="316" t="s">
        <v>123</v>
      </c>
      <c r="F59" s="316" t="s">
        <v>123</v>
      </c>
      <c r="G59" s="317" t="s">
        <v>148</v>
      </c>
      <c r="H59" s="318" t="s">
        <v>124</v>
      </c>
      <c r="I59" s="319" t="s">
        <v>361</v>
      </c>
      <c r="J59" s="320">
        <v>46042</v>
      </c>
      <c r="K59" s="320">
        <v>46046</v>
      </c>
      <c r="L59" s="320">
        <v>46048</v>
      </c>
      <c r="M59" s="320">
        <v>46054</v>
      </c>
      <c r="N59" s="320">
        <v>46058</v>
      </c>
      <c r="O59" s="320"/>
      <c r="P59" s="320"/>
      <c r="Q59" s="321">
        <v>14</v>
      </c>
      <c r="R59" s="1783" t="s">
        <v>60</v>
      </c>
      <c r="S59" s="323">
        <v>7</v>
      </c>
      <c r="T59" s="320">
        <v>46059</v>
      </c>
      <c r="U59" s="320">
        <v>46063</v>
      </c>
      <c r="V59" s="320"/>
      <c r="W59" s="320"/>
      <c r="X59" s="320">
        <v>46066</v>
      </c>
      <c r="Y59" s="320"/>
      <c r="Z59" s="320"/>
      <c r="AA59" s="320">
        <v>46073</v>
      </c>
      <c r="AB59" s="320">
        <v>46078</v>
      </c>
      <c r="AC59" s="320">
        <v>46079</v>
      </c>
      <c r="AD59" s="324"/>
      <c r="AE59" s="324"/>
      <c r="AF59" s="324"/>
      <c r="AG59" s="325"/>
      <c r="AH59" s="324"/>
      <c r="AI59" s="326">
        <v>9700</v>
      </c>
      <c r="AJ59" s="327"/>
      <c r="AK59" s="327"/>
      <c r="AL59" s="328"/>
      <c r="AM59" s="325"/>
      <c r="AN59" s="325">
        <f>2700+260+500+192</f>
        <v>3652</v>
      </c>
      <c r="AO59" s="325"/>
      <c r="AP59" s="325">
        <f>230+230</f>
        <v>460</v>
      </c>
      <c r="AQ59" s="325">
        <f>327.5+198.8</f>
        <v>526.3</v>
      </c>
      <c r="AR59" s="329"/>
      <c r="AS59" s="325"/>
      <c r="AT59" s="330"/>
      <c r="AU59" s="324"/>
      <c r="AV59" s="324"/>
      <c r="AW59" s="331"/>
      <c r="AX59" s="324"/>
      <c r="AY59" s="324"/>
      <c r="BA59" s="332">
        <f t="shared" si="32"/>
        <v>14</v>
      </c>
      <c r="BB59" s="333">
        <f t="shared" si="33"/>
        <v>46071</v>
      </c>
      <c r="BC59" s="332">
        <f t="shared" si="34"/>
        <v>7</v>
      </c>
      <c r="BD59" s="333">
        <f t="shared" si="35"/>
        <v>46080</v>
      </c>
      <c r="BE59" s="333"/>
      <c r="BF59" s="334" t="e">
        <f>VLOOKUP(C59,[1]Sheet!$F:$Q,10,FALSE)</f>
        <v>#N/A</v>
      </c>
      <c r="BG59" s="335" t="e">
        <f>VLOOKUP(C59,[1]Sheet!$F:$Q,5,FALSE)</f>
        <v>#N/A</v>
      </c>
      <c r="BH59" s="335" t="e">
        <f>VLOOKUP(C59,[1]Sheet!$F:$Q,12,FALSE)</f>
        <v>#N/A</v>
      </c>
      <c r="BI59" s="335" t="e">
        <f t="shared" si="36"/>
        <v>#N/A</v>
      </c>
    </row>
    <row r="60" s="171" customFormat="1" ht="46" spans="1:61">
      <c r="A60" s="336">
        <f t="shared" si="31"/>
        <v>58</v>
      </c>
      <c r="B60" s="336" t="s">
        <v>121</v>
      </c>
      <c r="C60" s="337" t="s">
        <v>362</v>
      </c>
      <c r="D60" s="337" t="s">
        <v>363</v>
      </c>
      <c r="E60" s="337" t="s">
        <v>123</v>
      </c>
      <c r="F60" s="338" t="s">
        <v>123</v>
      </c>
      <c r="G60" s="339" t="s">
        <v>58</v>
      </c>
      <c r="H60" s="340" t="s">
        <v>170</v>
      </c>
      <c r="I60" s="341" t="s">
        <v>364</v>
      </c>
      <c r="J60" s="342">
        <v>46029</v>
      </c>
      <c r="K60" s="342">
        <v>46032</v>
      </c>
      <c r="L60" s="342">
        <v>46034</v>
      </c>
      <c r="M60" s="342">
        <v>46042</v>
      </c>
      <c r="N60" s="342">
        <v>46050</v>
      </c>
      <c r="O60" s="342"/>
      <c r="P60" s="342"/>
      <c r="Q60" s="343">
        <v>14</v>
      </c>
      <c r="R60" s="1784" t="s">
        <v>60</v>
      </c>
      <c r="S60" s="345">
        <v>7</v>
      </c>
      <c r="T60" s="342">
        <v>46056</v>
      </c>
      <c r="U60" s="342">
        <v>46059</v>
      </c>
      <c r="V60" s="342"/>
      <c r="W60" s="342"/>
      <c r="X60" s="342">
        <v>46093</v>
      </c>
      <c r="Y60" s="342"/>
      <c r="Z60" s="342"/>
      <c r="AA60" s="342">
        <v>46067</v>
      </c>
      <c r="AB60" s="342">
        <v>46071</v>
      </c>
      <c r="AC60" s="342">
        <v>46072</v>
      </c>
      <c r="AD60" s="346"/>
      <c r="AE60" s="346"/>
      <c r="AF60" s="346"/>
      <c r="AG60" s="347"/>
      <c r="AH60" s="346"/>
      <c r="AI60" s="348">
        <f>10400+1650</f>
        <v>12050</v>
      </c>
      <c r="AJ60" s="349"/>
      <c r="AK60" s="349"/>
      <c r="AL60" s="350"/>
      <c r="AM60" s="347"/>
      <c r="AN60" s="347">
        <f>2700+500+260+192</f>
        <v>3652</v>
      </c>
      <c r="AO60" s="351"/>
      <c r="AP60" s="351"/>
      <c r="AQ60" s="347">
        <v>452.5</v>
      </c>
      <c r="AR60" s="347">
        <v>550</v>
      </c>
      <c r="AS60" s="347"/>
      <c r="AT60" s="352"/>
      <c r="AU60" s="353">
        <f>373.39+22.4</f>
        <v>395.79</v>
      </c>
      <c r="AV60" s="346"/>
      <c r="AW60" s="354"/>
      <c r="AX60" s="346"/>
      <c r="AY60" s="346"/>
      <c r="BA60" s="355">
        <f t="shared" si="32"/>
        <v>14</v>
      </c>
      <c r="BB60" s="356">
        <f t="shared" si="33"/>
        <v>46063</v>
      </c>
      <c r="BC60" s="355">
        <f t="shared" si="34"/>
        <v>7</v>
      </c>
      <c r="BD60" s="356">
        <f t="shared" si="35"/>
        <v>46074</v>
      </c>
      <c r="BE60" s="356">
        <f t="shared" ref="BE60:BE61" si="37">AA60+BD60</f>
        <v>92141</v>
      </c>
      <c r="BF60" s="357" t="str">
        <f>VLOOKUP(C60,[1]Sheet!$F:$Q,10,FALSE)</f>
        <v>I</v>
      </c>
      <c r="BG60" s="358">
        <f>VLOOKUP(C60,[1]Sheet!$F:$Q,5,FALSE)</f>
        <v>55873</v>
      </c>
      <c r="BH60" s="358">
        <f>VLOOKUP(C60,[1]Sheet!$F:$Q,12,FALSE)</f>
        <v>0</v>
      </c>
      <c r="BI60" s="358">
        <f t="shared" si="36"/>
        <v>55873</v>
      </c>
    </row>
    <row r="61" s="171" customFormat="1" ht="24.95" customHeight="1" spans="1:61">
      <c r="A61" s="336">
        <f t="shared" si="31"/>
        <v>59</v>
      </c>
      <c r="B61" s="336" t="s">
        <v>127</v>
      </c>
      <c r="C61" s="337" t="s">
        <v>365</v>
      </c>
      <c r="D61" s="337" t="s">
        <v>363</v>
      </c>
      <c r="E61" s="337" t="s">
        <v>123</v>
      </c>
      <c r="F61" s="338" t="s">
        <v>123</v>
      </c>
      <c r="G61" s="339" t="s">
        <v>65</v>
      </c>
      <c r="H61" s="340" t="s">
        <v>170</v>
      </c>
      <c r="I61" s="341" t="s">
        <v>366</v>
      </c>
      <c r="J61" s="342">
        <v>46029</v>
      </c>
      <c r="K61" s="342">
        <v>46032</v>
      </c>
      <c r="L61" s="342">
        <v>46034</v>
      </c>
      <c r="M61" s="342">
        <v>46042</v>
      </c>
      <c r="N61" s="342">
        <v>46050</v>
      </c>
      <c r="O61" s="342"/>
      <c r="P61" s="342"/>
      <c r="Q61" s="343">
        <v>14</v>
      </c>
      <c r="R61" s="1784" t="s">
        <v>60</v>
      </c>
      <c r="S61" s="345">
        <v>7</v>
      </c>
      <c r="T61" s="342">
        <v>46056</v>
      </c>
      <c r="U61" s="342">
        <v>46059</v>
      </c>
      <c r="V61" s="342"/>
      <c r="W61" s="342"/>
      <c r="X61" s="342">
        <v>46093</v>
      </c>
      <c r="Y61" s="342"/>
      <c r="Z61" s="342"/>
      <c r="AA61" s="342">
        <v>46071</v>
      </c>
      <c r="AB61" s="342">
        <v>46073</v>
      </c>
      <c r="AC61" s="342">
        <v>46074</v>
      </c>
      <c r="AD61" s="346"/>
      <c r="AE61" s="346"/>
      <c r="AF61" s="346"/>
      <c r="AG61" s="347"/>
      <c r="AH61" s="346"/>
      <c r="AI61" s="348">
        <f>10400+1650</f>
        <v>12050</v>
      </c>
      <c r="AJ61" s="349"/>
      <c r="AK61" s="349"/>
      <c r="AL61" s="350"/>
      <c r="AM61" s="347"/>
      <c r="AN61" s="347">
        <f>2700+162</f>
        <v>2862</v>
      </c>
      <c r="AO61" s="351"/>
      <c r="AP61" s="351"/>
      <c r="AQ61" s="347">
        <v>452.5</v>
      </c>
      <c r="AR61" s="347">
        <v>170</v>
      </c>
      <c r="AS61" s="347"/>
      <c r="AT61" s="352"/>
      <c r="AU61" s="359"/>
      <c r="AV61" s="346"/>
      <c r="AW61" s="354"/>
      <c r="AX61" s="346"/>
      <c r="AY61" s="346"/>
      <c r="BA61" s="355">
        <f t="shared" si="32"/>
        <v>14</v>
      </c>
      <c r="BB61" s="356">
        <f t="shared" si="33"/>
        <v>46063</v>
      </c>
      <c r="BC61" s="355">
        <f t="shared" si="34"/>
        <v>7</v>
      </c>
      <c r="BD61" s="356">
        <f t="shared" si="35"/>
        <v>46078</v>
      </c>
      <c r="BE61" s="356">
        <f t="shared" si="37"/>
        <v>92149</v>
      </c>
      <c r="BF61" s="357" t="str">
        <f>VLOOKUP(C61,[1]Sheet!$F:$Q,10,FALSE)</f>
        <v>I</v>
      </c>
      <c r="BG61" s="358">
        <f>VLOOKUP(C61,[1]Sheet!$F:$Q,5,FALSE)</f>
        <v>119927</v>
      </c>
      <c r="BH61" s="358">
        <f>VLOOKUP(C61,[1]Sheet!$F:$Q,12,FALSE)</f>
        <v>0</v>
      </c>
      <c r="BI61" s="358">
        <f t="shared" si="36"/>
        <v>119927</v>
      </c>
    </row>
    <row r="62" s="171" customFormat="1" ht="24.95" customHeight="1" spans="1:61">
      <c r="A62" s="336">
        <f t="shared" si="31"/>
        <v>60</v>
      </c>
      <c r="B62" s="336" t="s">
        <v>276</v>
      </c>
      <c r="C62" s="337" t="s">
        <v>367</v>
      </c>
      <c r="D62" s="337" t="s">
        <v>363</v>
      </c>
      <c r="E62" s="337" t="s">
        <v>123</v>
      </c>
      <c r="F62" s="338" t="s">
        <v>123</v>
      </c>
      <c r="G62" s="339" t="s">
        <v>65</v>
      </c>
      <c r="H62" s="340" t="s">
        <v>170</v>
      </c>
      <c r="I62" s="341" t="s">
        <v>174</v>
      </c>
      <c r="J62" s="342">
        <v>46029</v>
      </c>
      <c r="K62" s="342">
        <v>46032</v>
      </c>
      <c r="L62" s="342">
        <v>46034</v>
      </c>
      <c r="M62" s="342">
        <v>46042</v>
      </c>
      <c r="N62" s="342">
        <v>46050</v>
      </c>
      <c r="O62" s="342"/>
      <c r="P62" s="342"/>
      <c r="Q62" s="343">
        <v>14</v>
      </c>
      <c r="R62" s="1784" t="s">
        <v>60</v>
      </c>
      <c r="S62" s="345">
        <v>7</v>
      </c>
      <c r="T62" s="342">
        <v>46056</v>
      </c>
      <c r="U62" s="342">
        <v>46059</v>
      </c>
      <c r="V62" s="342"/>
      <c r="W62" s="342"/>
      <c r="X62" s="342">
        <v>46093</v>
      </c>
      <c r="Y62" s="342"/>
      <c r="Z62" s="342"/>
      <c r="AA62" s="342">
        <v>46068</v>
      </c>
      <c r="AB62" s="342">
        <v>46072</v>
      </c>
      <c r="AC62" s="342">
        <v>46073</v>
      </c>
      <c r="AD62" s="346"/>
      <c r="AE62" s="346"/>
      <c r="AF62" s="346"/>
      <c r="AG62" s="347"/>
      <c r="AH62" s="346"/>
      <c r="AI62" s="348">
        <f>10400+1650</f>
        <v>12050</v>
      </c>
      <c r="AJ62" s="349"/>
      <c r="AK62" s="349"/>
      <c r="AL62" s="350"/>
      <c r="AM62" s="347"/>
      <c r="AN62" s="347">
        <f>2700+500+1000+260+192</f>
        <v>4652</v>
      </c>
      <c r="AO62" s="351"/>
      <c r="AP62" s="351"/>
      <c r="AQ62" s="347">
        <v>491.3</v>
      </c>
      <c r="AR62" s="351"/>
      <c r="AS62" s="347"/>
      <c r="AT62" s="352"/>
      <c r="AU62" s="359"/>
      <c r="AV62" s="346"/>
      <c r="AW62" s="354"/>
      <c r="AX62" s="346"/>
      <c r="AY62" s="346"/>
      <c r="BA62" s="355">
        <f t="shared" si="32"/>
        <v>14</v>
      </c>
      <c r="BB62" s="356">
        <f t="shared" si="33"/>
        <v>46063</v>
      </c>
      <c r="BC62" s="355">
        <f t="shared" si="34"/>
        <v>7</v>
      </c>
      <c r="BD62" s="356">
        <f t="shared" si="35"/>
        <v>46075</v>
      </c>
      <c r="BE62" s="356"/>
      <c r="BF62" s="357" t="str">
        <f>VLOOKUP(C62,[1]Sheet!$F:$Q,10,FALSE)</f>
        <v>I</v>
      </c>
      <c r="BG62" s="358">
        <f>VLOOKUP(C62,[1]Sheet!$F:$Q,5,FALSE)</f>
        <v>121326</v>
      </c>
      <c r="BH62" s="358">
        <f>VLOOKUP(C62,[1]Sheet!$F:$Q,12,FALSE)</f>
        <v>0</v>
      </c>
      <c r="BI62" s="358">
        <f t="shared" si="36"/>
        <v>121326</v>
      </c>
    </row>
    <row r="63" s="171" customFormat="1" ht="24.95" customHeight="1" spans="1:61">
      <c r="A63" s="336">
        <f t="shared" si="31"/>
        <v>61</v>
      </c>
      <c r="B63" s="336" t="s">
        <v>276</v>
      </c>
      <c r="C63" s="337" t="s">
        <v>368</v>
      </c>
      <c r="D63" s="337" t="s">
        <v>363</v>
      </c>
      <c r="E63" s="337" t="s">
        <v>123</v>
      </c>
      <c r="F63" s="338" t="s">
        <v>123</v>
      </c>
      <c r="G63" s="339" t="s">
        <v>65</v>
      </c>
      <c r="H63" s="340" t="s">
        <v>170</v>
      </c>
      <c r="I63" s="341" t="s">
        <v>174</v>
      </c>
      <c r="J63" s="342">
        <v>46029</v>
      </c>
      <c r="K63" s="342">
        <v>46032</v>
      </c>
      <c r="L63" s="342">
        <v>46034</v>
      </c>
      <c r="M63" s="342">
        <v>46042</v>
      </c>
      <c r="N63" s="342">
        <v>46050</v>
      </c>
      <c r="O63" s="342"/>
      <c r="P63" s="342"/>
      <c r="Q63" s="343">
        <v>14</v>
      </c>
      <c r="R63" s="1784" t="s">
        <v>60</v>
      </c>
      <c r="S63" s="345">
        <v>7</v>
      </c>
      <c r="T63" s="342">
        <v>46056</v>
      </c>
      <c r="U63" s="342">
        <v>46059</v>
      </c>
      <c r="V63" s="342"/>
      <c r="W63" s="342"/>
      <c r="X63" s="342">
        <v>46093</v>
      </c>
      <c r="Y63" s="342"/>
      <c r="Z63" s="342"/>
      <c r="AA63" s="342">
        <v>46068</v>
      </c>
      <c r="AB63" s="342">
        <v>46074</v>
      </c>
      <c r="AC63" s="342">
        <v>46076</v>
      </c>
      <c r="AD63" s="346"/>
      <c r="AE63" s="346"/>
      <c r="AF63" s="346"/>
      <c r="AG63" s="347"/>
      <c r="AH63" s="346"/>
      <c r="AI63" s="348">
        <f>10400+1650</f>
        <v>12050</v>
      </c>
      <c r="AJ63" s="349"/>
      <c r="AK63" s="349"/>
      <c r="AL63" s="350"/>
      <c r="AM63" s="347"/>
      <c r="AN63" s="347">
        <f>2700+162</f>
        <v>2862</v>
      </c>
      <c r="AO63" s="351"/>
      <c r="AP63" s="351"/>
      <c r="AQ63" s="347">
        <v>452.5</v>
      </c>
      <c r="AR63" s="351"/>
      <c r="AS63" s="347"/>
      <c r="AT63" s="352"/>
      <c r="AU63" s="360"/>
      <c r="AV63" s="346"/>
      <c r="AW63" s="354"/>
      <c r="AX63" s="346"/>
      <c r="AY63" s="346"/>
      <c r="BA63" s="355">
        <f t="shared" si="32"/>
        <v>14</v>
      </c>
      <c r="BB63" s="356">
        <f t="shared" si="33"/>
        <v>46063</v>
      </c>
      <c r="BC63" s="355">
        <f t="shared" si="34"/>
        <v>7</v>
      </c>
      <c r="BD63" s="356">
        <f t="shared" si="35"/>
        <v>46075</v>
      </c>
      <c r="BE63" s="356"/>
      <c r="BF63" s="357" t="str">
        <f>VLOOKUP(C63,[1]Sheet!$F:$Q,10,FALSE)</f>
        <v>I</v>
      </c>
      <c r="BG63" s="358">
        <f>VLOOKUP(C63,[1]Sheet!$F:$Q,5,FALSE)</f>
        <v>122194.01</v>
      </c>
      <c r="BH63" s="358">
        <f>VLOOKUP(C63,[1]Sheet!$F:$Q,12,FALSE)</f>
        <v>0</v>
      </c>
      <c r="BI63" s="358">
        <f t="shared" si="36"/>
        <v>122194.01</v>
      </c>
    </row>
    <row r="64" s="78" customFormat="1" ht="31" spans="1:61">
      <c r="A64" s="115">
        <f t="shared" ref="A64:A69" si="38">ROW()-2</f>
        <v>62</v>
      </c>
      <c r="B64" s="115" t="s">
        <v>127</v>
      </c>
      <c r="C64" s="116" t="s">
        <v>369</v>
      </c>
      <c r="D64" s="116" t="s">
        <v>370</v>
      </c>
      <c r="E64" s="116" t="s">
        <v>56</v>
      </c>
      <c r="F64" s="116" t="s">
        <v>64</v>
      </c>
      <c r="G64" s="117" t="s">
        <v>65</v>
      </c>
      <c r="H64" s="119" t="s">
        <v>66</v>
      </c>
      <c r="I64" s="119" t="s">
        <v>371</v>
      </c>
      <c r="J64" s="120">
        <v>46046</v>
      </c>
      <c r="K64" s="120">
        <v>46047</v>
      </c>
      <c r="L64" s="120">
        <v>46049</v>
      </c>
      <c r="M64" s="120">
        <v>46056</v>
      </c>
      <c r="N64" s="120">
        <v>46055</v>
      </c>
      <c r="O64" s="120"/>
      <c r="P64" s="251"/>
      <c r="Q64" s="121">
        <v>21</v>
      </c>
      <c r="R64" s="1781" t="s">
        <v>60</v>
      </c>
      <c r="S64" s="123">
        <v>0</v>
      </c>
      <c r="T64" s="252"/>
      <c r="U64" s="120"/>
      <c r="V64" s="120"/>
      <c r="W64" s="120"/>
      <c r="X64" s="120">
        <v>46059</v>
      </c>
      <c r="Y64" s="120"/>
      <c r="Z64" s="120"/>
      <c r="AA64" s="120">
        <v>46067</v>
      </c>
      <c r="AB64" s="120">
        <v>46073</v>
      </c>
      <c r="AC64" s="120">
        <v>46073</v>
      </c>
      <c r="AD64" s="124"/>
      <c r="AE64" s="125"/>
      <c r="AF64" s="116"/>
      <c r="AG64" s="116"/>
      <c r="AH64" s="116"/>
      <c r="AI64" s="111">
        <v>10000</v>
      </c>
      <c r="AJ64" s="253"/>
      <c r="AK64" s="253"/>
      <c r="AL64" s="126"/>
      <c r="AM64" s="127"/>
      <c r="AN64" s="127">
        <v>2750</v>
      </c>
      <c r="AO64" s="127"/>
      <c r="AP64" s="127"/>
      <c r="AQ64" s="127">
        <v>452.5</v>
      </c>
      <c r="AR64" s="127"/>
      <c r="AS64" s="127"/>
      <c r="AT64" s="111"/>
      <c r="AU64" s="127"/>
      <c r="AV64" s="127"/>
      <c r="AW64" s="128"/>
      <c r="AX64" s="116"/>
      <c r="AY64" s="116"/>
      <c r="AZ64" s="116"/>
      <c r="BA64" s="129">
        <f t="shared" ref="BA64:BA69" si="39">Q64</f>
        <v>21</v>
      </c>
      <c r="BB64" s="130">
        <f t="shared" ref="BB64:BB69" si="40">N64+BA64-1</f>
        <v>46075</v>
      </c>
      <c r="BC64" s="129">
        <f t="shared" ref="BC64:BC69" si="41">S64</f>
        <v>0</v>
      </c>
      <c r="BD64" s="131">
        <f t="shared" ref="BD64:BD69" si="42">AA64+BC64</f>
        <v>46067</v>
      </c>
      <c r="BE64" s="131"/>
      <c r="BF64" s="132" t="str">
        <f>VLOOKUP(C64,[1]Sheet!$F:$Q,10,FALSE)</f>
        <v>I</v>
      </c>
      <c r="BG64" s="133">
        <f>VLOOKUP(C64,[1]Sheet!$F:$Q,5,FALSE)</f>
        <v>165076</v>
      </c>
      <c r="BH64" s="133">
        <f>VLOOKUP(C64,[1]Sheet!$F:$Q,12,FALSE)</f>
        <v>0</v>
      </c>
      <c r="BI64" s="133">
        <f t="shared" ref="BI64:BI69" si="43">BG64-BH64</f>
        <v>165076</v>
      </c>
    </row>
    <row r="65" s="78" customFormat="1" ht="61" spans="1:61">
      <c r="A65" s="115">
        <f t="shared" si="38"/>
        <v>63</v>
      </c>
      <c r="B65" s="115" t="s">
        <v>121</v>
      </c>
      <c r="C65" s="116" t="s">
        <v>372</v>
      </c>
      <c r="D65" s="116" t="s">
        <v>370</v>
      </c>
      <c r="E65" s="116" t="s">
        <v>56</v>
      </c>
      <c r="F65" s="116" t="s">
        <v>64</v>
      </c>
      <c r="G65" s="117" t="s">
        <v>65</v>
      </c>
      <c r="H65" s="119" t="s">
        <v>66</v>
      </c>
      <c r="I65" s="119" t="s">
        <v>373</v>
      </c>
      <c r="J65" s="120">
        <v>46046</v>
      </c>
      <c r="K65" s="120">
        <v>46047</v>
      </c>
      <c r="L65" s="120">
        <v>46049</v>
      </c>
      <c r="M65" s="120">
        <v>46056</v>
      </c>
      <c r="N65" s="120">
        <v>46055</v>
      </c>
      <c r="O65" s="120"/>
      <c r="P65" s="251"/>
      <c r="Q65" s="121">
        <v>21</v>
      </c>
      <c r="R65" s="1781" t="s">
        <v>60</v>
      </c>
      <c r="S65" s="123">
        <v>0</v>
      </c>
      <c r="T65" s="252"/>
      <c r="U65" s="120"/>
      <c r="V65" s="120"/>
      <c r="W65" s="120"/>
      <c r="X65" s="120">
        <v>46059</v>
      </c>
      <c r="Y65" s="120"/>
      <c r="Z65" s="120"/>
      <c r="AA65" s="120">
        <v>46067</v>
      </c>
      <c r="AB65" s="120">
        <v>46071</v>
      </c>
      <c r="AC65" s="120">
        <v>46072</v>
      </c>
      <c r="AD65" s="124"/>
      <c r="AE65" s="125"/>
      <c r="AF65" s="116"/>
      <c r="AG65" s="116"/>
      <c r="AH65" s="116"/>
      <c r="AI65" s="111">
        <v>10000</v>
      </c>
      <c r="AJ65" s="253"/>
      <c r="AK65" s="253"/>
      <c r="AL65" s="126"/>
      <c r="AM65" s="127"/>
      <c r="AN65" s="127">
        <v>2700</v>
      </c>
      <c r="AO65" s="127"/>
      <c r="AP65" s="127"/>
      <c r="AQ65" s="127">
        <v>452.5</v>
      </c>
      <c r="AR65" s="127"/>
      <c r="AS65" s="127"/>
      <c r="AT65" s="111"/>
      <c r="AU65" s="127"/>
      <c r="AV65" s="127"/>
      <c r="AW65" s="128"/>
      <c r="AX65" s="116"/>
      <c r="AY65" s="116"/>
      <c r="AZ65" s="116"/>
      <c r="BA65" s="129">
        <f t="shared" si="39"/>
        <v>21</v>
      </c>
      <c r="BB65" s="130">
        <f t="shared" si="40"/>
        <v>46075</v>
      </c>
      <c r="BC65" s="129">
        <f t="shared" si="41"/>
        <v>0</v>
      </c>
      <c r="BD65" s="131">
        <f t="shared" si="42"/>
        <v>46067</v>
      </c>
      <c r="BE65" s="131"/>
      <c r="BF65" s="132" t="str">
        <f>VLOOKUP(C65,[1]Sheet!$F:$Q,10,FALSE)</f>
        <v>I</v>
      </c>
      <c r="BG65" s="133">
        <f>VLOOKUP(C65,[1]Sheet!$F:$Q,5,FALSE)</f>
        <v>176838</v>
      </c>
      <c r="BH65" s="133">
        <f>VLOOKUP(C65,[1]Sheet!$F:$Q,12,FALSE)</f>
        <v>0</v>
      </c>
      <c r="BI65" s="133">
        <f t="shared" si="43"/>
        <v>176838</v>
      </c>
    </row>
    <row r="66" s="78" customFormat="1" ht="91.5" customHeight="1" spans="1:61">
      <c r="A66" s="115">
        <f t="shared" si="38"/>
        <v>64</v>
      </c>
      <c r="B66" s="115" t="s">
        <v>127</v>
      </c>
      <c r="C66" s="116" t="s">
        <v>374</v>
      </c>
      <c r="D66" s="116" t="s">
        <v>370</v>
      </c>
      <c r="E66" s="116" t="s">
        <v>56</v>
      </c>
      <c r="F66" s="116" t="s">
        <v>64</v>
      </c>
      <c r="G66" s="117" t="s">
        <v>65</v>
      </c>
      <c r="H66" s="119" t="s">
        <v>66</v>
      </c>
      <c r="I66" s="119" t="s">
        <v>375</v>
      </c>
      <c r="J66" s="120">
        <v>46046</v>
      </c>
      <c r="K66" s="120">
        <v>46047</v>
      </c>
      <c r="L66" s="120">
        <v>46049</v>
      </c>
      <c r="M66" s="120">
        <v>46056</v>
      </c>
      <c r="N66" s="120">
        <v>46055</v>
      </c>
      <c r="O66" s="120"/>
      <c r="P66" s="251"/>
      <c r="Q66" s="121">
        <v>21</v>
      </c>
      <c r="R66" s="1781" t="s">
        <v>60</v>
      </c>
      <c r="S66" s="123">
        <v>0</v>
      </c>
      <c r="T66" s="252"/>
      <c r="U66" s="120"/>
      <c r="V66" s="120"/>
      <c r="W66" s="120"/>
      <c r="X66" s="120">
        <v>46059</v>
      </c>
      <c r="Y66" s="120"/>
      <c r="Z66" s="120"/>
      <c r="AA66" s="120">
        <v>46067</v>
      </c>
      <c r="AB66" s="120">
        <v>46076</v>
      </c>
      <c r="AC66" s="120">
        <v>46078</v>
      </c>
      <c r="AD66" s="124"/>
      <c r="AE66" s="125"/>
      <c r="AF66" s="116"/>
      <c r="AG66" s="116"/>
      <c r="AH66" s="116"/>
      <c r="AI66" s="111">
        <v>10000</v>
      </c>
      <c r="AJ66" s="253"/>
      <c r="AK66" s="253"/>
      <c r="AL66" s="126"/>
      <c r="AM66" s="127"/>
      <c r="AN66" s="127">
        <v>2750</v>
      </c>
      <c r="AO66" s="127"/>
      <c r="AP66" s="127"/>
      <c r="AQ66" s="127">
        <v>452.5</v>
      </c>
      <c r="AR66" s="127">
        <v>450</v>
      </c>
      <c r="AS66" s="127"/>
      <c r="AT66" s="111"/>
      <c r="AU66" s="127"/>
      <c r="AV66" s="127"/>
      <c r="AW66" s="128"/>
      <c r="AX66" s="116"/>
      <c r="AY66" s="116"/>
      <c r="AZ66" s="116"/>
      <c r="BA66" s="129">
        <f t="shared" si="39"/>
        <v>21</v>
      </c>
      <c r="BB66" s="130">
        <f t="shared" si="40"/>
        <v>46075</v>
      </c>
      <c r="BC66" s="129">
        <f t="shared" si="41"/>
        <v>0</v>
      </c>
      <c r="BD66" s="131">
        <f t="shared" si="42"/>
        <v>46067</v>
      </c>
      <c r="BE66" s="131"/>
      <c r="BF66" s="132" t="str">
        <f>VLOOKUP(C66,[1]Sheet!$F:$Q,10,FALSE)</f>
        <v>I</v>
      </c>
      <c r="BG66" s="133">
        <f>VLOOKUP(C66,[1]Sheet!$F:$Q,5,FALSE)</f>
        <v>174081.5</v>
      </c>
      <c r="BH66" s="133">
        <f>VLOOKUP(C66,[1]Sheet!$F:$Q,12,FALSE)</f>
        <v>0</v>
      </c>
      <c r="BI66" s="133">
        <f t="shared" si="43"/>
        <v>174081.5</v>
      </c>
    </row>
    <row r="67" s="7" customFormat="1" ht="24.75" customHeight="1" spans="1:61">
      <c r="A67" s="44">
        <f t="shared" si="38"/>
        <v>65</v>
      </c>
      <c r="B67" s="44" t="s">
        <v>121</v>
      </c>
      <c r="C67" s="45" t="s">
        <v>376</v>
      </c>
      <c r="D67" s="45" t="s">
        <v>55</v>
      </c>
      <c r="E67" s="45" t="s">
        <v>74</v>
      </c>
      <c r="F67" s="45" t="s">
        <v>57</v>
      </c>
      <c r="G67" s="46" t="s">
        <v>58</v>
      </c>
      <c r="H67" s="48" t="s">
        <v>75</v>
      </c>
      <c r="I67" s="48"/>
      <c r="J67" s="49">
        <v>46034</v>
      </c>
      <c r="K67" s="49">
        <v>46035</v>
      </c>
      <c r="L67" s="49">
        <v>46037</v>
      </c>
      <c r="M67" s="49">
        <v>46048</v>
      </c>
      <c r="N67" s="49">
        <v>46071</v>
      </c>
      <c r="O67" s="49"/>
      <c r="P67" s="255"/>
      <c r="Q67" s="50">
        <v>14</v>
      </c>
      <c r="R67" s="1780" t="s">
        <v>60</v>
      </c>
      <c r="S67" s="52">
        <v>0</v>
      </c>
      <c r="T67" s="256"/>
      <c r="U67" s="49"/>
      <c r="V67" s="49"/>
      <c r="W67" s="49"/>
      <c r="X67" s="49">
        <v>46077</v>
      </c>
      <c r="Y67" s="49"/>
      <c r="Z67" s="49"/>
      <c r="AA67" s="49">
        <v>46079</v>
      </c>
      <c r="AB67" s="49">
        <v>46083</v>
      </c>
      <c r="AC67" s="49">
        <v>46083</v>
      </c>
      <c r="AD67" s="47"/>
      <c r="AE67" s="110"/>
      <c r="AF67" s="45"/>
      <c r="AG67" s="45"/>
      <c r="AH67" s="45"/>
      <c r="AI67" s="58">
        <v>10400</v>
      </c>
      <c r="AJ67" s="257"/>
      <c r="AK67" s="257"/>
      <c r="AL67" s="56"/>
      <c r="AM67" s="54"/>
      <c r="AN67" s="54">
        <f>2700+162</f>
        <v>2862</v>
      </c>
      <c r="AO67" s="54"/>
      <c r="AP67" s="54"/>
      <c r="AQ67" s="54">
        <v>265</v>
      </c>
      <c r="AR67" s="54"/>
      <c r="AS67" s="54"/>
      <c r="AT67" s="111"/>
      <c r="AU67" s="54">
        <f>388.86+23.33</f>
        <v>412.19</v>
      </c>
      <c r="AV67" s="54"/>
      <c r="AW67" s="112"/>
      <c r="AX67" s="45"/>
      <c r="AY67" s="45"/>
      <c r="AZ67" s="45"/>
      <c r="BA67" s="10">
        <f t="shared" si="39"/>
        <v>14</v>
      </c>
      <c r="BB67" s="11">
        <f t="shared" si="40"/>
        <v>46084</v>
      </c>
      <c r="BC67" s="10">
        <f t="shared" si="41"/>
        <v>0</v>
      </c>
      <c r="BD67" s="9">
        <f t="shared" si="42"/>
        <v>46079</v>
      </c>
      <c r="BE67" s="9"/>
      <c r="BF67" s="114" t="str">
        <f>VLOOKUP(C67,[1]Sheet!$F:$Q,10,FALSE)</f>
        <v>I</v>
      </c>
      <c r="BG67" s="17">
        <f>VLOOKUP(C67,[1]Sheet!$F:$Q,5,FALSE)</f>
        <v>370887</v>
      </c>
      <c r="BH67" s="17">
        <f>VLOOKUP(C67,[1]Sheet!$F:$Q,12,FALSE)</f>
        <v>0</v>
      </c>
      <c r="BI67" s="17">
        <f t="shared" si="43"/>
        <v>370887</v>
      </c>
    </row>
    <row r="68" s="7" customFormat="1" ht="24.75" customHeight="1" spans="1:61">
      <c r="A68" s="44">
        <f t="shared" si="38"/>
        <v>66</v>
      </c>
      <c r="B68" s="44" t="s">
        <v>121</v>
      </c>
      <c r="C68" s="45" t="s">
        <v>377</v>
      </c>
      <c r="D68" s="45" t="s">
        <v>55</v>
      </c>
      <c r="E68" s="45" t="s">
        <v>74</v>
      </c>
      <c r="F68" s="45" t="s">
        <v>57</v>
      </c>
      <c r="G68" s="46" t="s">
        <v>65</v>
      </c>
      <c r="H68" s="48" t="s">
        <v>75</v>
      </c>
      <c r="I68" s="48"/>
      <c r="J68" s="49">
        <v>46034</v>
      </c>
      <c r="K68" s="49">
        <v>46035</v>
      </c>
      <c r="L68" s="49">
        <v>46037</v>
      </c>
      <c r="M68" s="49">
        <v>46048</v>
      </c>
      <c r="N68" s="49">
        <v>46071</v>
      </c>
      <c r="O68" s="49"/>
      <c r="P68" s="255"/>
      <c r="Q68" s="50">
        <v>14</v>
      </c>
      <c r="R68" s="1780" t="s">
        <v>60</v>
      </c>
      <c r="S68" s="52">
        <v>0</v>
      </c>
      <c r="T68" s="256"/>
      <c r="U68" s="49"/>
      <c r="V68" s="49"/>
      <c r="W68" s="49"/>
      <c r="X68" s="49">
        <v>46077</v>
      </c>
      <c r="Y68" s="49"/>
      <c r="Z68" s="49"/>
      <c r="AA68" s="49">
        <v>46079</v>
      </c>
      <c r="AB68" s="49">
        <v>46081</v>
      </c>
      <c r="AC68" s="49">
        <v>46081</v>
      </c>
      <c r="AD68" s="47"/>
      <c r="AE68" s="110"/>
      <c r="AF68" s="45"/>
      <c r="AG68" s="45"/>
      <c r="AH68" s="45"/>
      <c r="AI68" s="58">
        <v>10400</v>
      </c>
      <c r="AJ68" s="257"/>
      <c r="AK68" s="257"/>
      <c r="AL68" s="56"/>
      <c r="AM68" s="54"/>
      <c r="AN68" s="54">
        <f>2700+162</f>
        <v>2862</v>
      </c>
      <c r="AO68" s="54"/>
      <c r="AP68" s="54"/>
      <c r="AQ68" s="54">
        <v>265</v>
      </c>
      <c r="AR68" s="54"/>
      <c r="AS68" s="54"/>
      <c r="AT68" s="111"/>
      <c r="AU68" s="54">
        <f>423.01+25.38</f>
        <v>448.39</v>
      </c>
      <c r="AV68" s="54"/>
      <c r="AW68" s="112"/>
      <c r="AX68" s="45"/>
      <c r="AY68" s="45"/>
      <c r="AZ68" s="45"/>
      <c r="BA68" s="10">
        <f t="shared" si="39"/>
        <v>14</v>
      </c>
      <c r="BB68" s="11">
        <f t="shared" si="40"/>
        <v>46084</v>
      </c>
      <c r="BC68" s="10">
        <f t="shared" si="41"/>
        <v>0</v>
      </c>
      <c r="BD68" s="9">
        <f t="shared" si="42"/>
        <v>46079</v>
      </c>
      <c r="BE68" s="9"/>
      <c r="BF68" s="114" t="str">
        <f>VLOOKUP(C68,[1]Sheet!$F:$Q,10,FALSE)</f>
        <v>I</v>
      </c>
      <c r="BG68" s="17">
        <f>VLOOKUP(C68,[1]Sheet!$F:$Q,5,FALSE)</f>
        <v>646124.4</v>
      </c>
      <c r="BH68" s="17">
        <f>VLOOKUP(C68,[1]Sheet!$F:$Q,12,FALSE)</f>
        <v>0</v>
      </c>
      <c r="BI68" s="17">
        <f t="shared" si="43"/>
        <v>646124.4</v>
      </c>
    </row>
    <row r="69" s="172" customFormat="1" ht="24.95" customHeight="1" spans="1:61">
      <c r="A69" s="361">
        <f t="shared" si="38"/>
        <v>67</v>
      </c>
      <c r="B69" s="361" t="s">
        <v>276</v>
      </c>
      <c r="C69" s="362" t="s">
        <v>378</v>
      </c>
      <c r="D69" s="362" t="s">
        <v>70</v>
      </c>
      <c r="E69" s="362" t="s">
        <v>154</v>
      </c>
      <c r="F69" s="362" t="s">
        <v>57</v>
      </c>
      <c r="G69" s="363" t="s">
        <v>148</v>
      </c>
      <c r="H69" s="364" t="s">
        <v>145</v>
      </c>
      <c r="I69" s="365"/>
      <c r="J69" s="366">
        <v>46045</v>
      </c>
      <c r="K69" s="366">
        <v>46051</v>
      </c>
      <c r="L69" s="366">
        <v>46054</v>
      </c>
      <c r="M69" s="366">
        <v>46060</v>
      </c>
      <c r="N69" s="366">
        <v>46061</v>
      </c>
      <c r="O69" s="366"/>
      <c r="P69" s="366"/>
      <c r="Q69" s="367">
        <v>14</v>
      </c>
      <c r="R69" s="1785" t="s">
        <v>60</v>
      </c>
      <c r="S69" s="369">
        <v>10</v>
      </c>
      <c r="T69" s="366">
        <v>46065</v>
      </c>
      <c r="U69" s="366">
        <v>46069</v>
      </c>
      <c r="V69" s="366"/>
      <c r="W69" s="366"/>
      <c r="X69" s="366">
        <v>46080</v>
      </c>
      <c r="Y69" s="366"/>
      <c r="Z69" s="366"/>
      <c r="AA69" s="366">
        <v>46083</v>
      </c>
      <c r="AB69" s="366">
        <v>46085</v>
      </c>
      <c r="AC69" s="366">
        <v>46085</v>
      </c>
      <c r="AD69" s="370"/>
      <c r="AE69" s="370"/>
      <c r="AF69" s="370"/>
      <c r="AG69" s="371"/>
      <c r="AH69" s="370"/>
      <c r="AI69" s="372">
        <v>9300</v>
      </c>
      <c r="AJ69" s="373"/>
      <c r="AK69" s="373"/>
      <c r="AL69" s="374"/>
      <c r="AM69" s="375"/>
      <c r="AN69" s="371">
        <f>2700+700+500+192</f>
        <v>4092</v>
      </c>
      <c r="AO69" s="376">
        <v>3200</v>
      </c>
      <c r="AP69" s="371">
        <f>1395+83.7</f>
        <v>1478.7</v>
      </c>
      <c r="AQ69" s="371">
        <v>933.2</v>
      </c>
      <c r="AR69" s="377"/>
      <c r="AS69" s="371"/>
      <c r="AT69" s="378"/>
      <c r="AU69" s="376">
        <f>133.52+8.01</f>
        <v>141.53</v>
      </c>
      <c r="AV69" s="370"/>
      <c r="AW69" s="379"/>
      <c r="AX69" s="370"/>
      <c r="AY69" s="370"/>
      <c r="BA69" s="380">
        <f t="shared" si="39"/>
        <v>14</v>
      </c>
      <c r="BB69" s="381">
        <f t="shared" si="40"/>
        <v>46074</v>
      </c>
      <c r="BC69" s="380">
        <f t="shared" si="41"/>
        <v>10</v>
      </c>
      <c r="BD69" s="381">
        <f t="shared" si="42"/>
        <v>46093</v>
      </c>
      <c r="BE69" s="381"/>
      <c r="BF69" s="382" t="e">
        <f>VLOOKUP(C69,[1]Sheet!$F:$Q,10,FALSE)</f>
        <v>#N/A</v>
      </c>
      <c r="BG69" s="383" t="e">
        <f>VLOOKUP(C69,[1]Sheet!$F:$Q,5,FALSE)</f>
        <v>#N/A</v>
      </c>
      <c r="BH69" s="383" t="e">
        <f>VLOOKUP(C69,[1]Sheet!$F:$Q,12,FALSE)</f>
        <v>#N/A</v>
      </c>
      <c r="BI69" s="383" t="e">
        <f t="shared" si="43"/>
        <v>#N/A</v>
      </c>
    </row>
    <row r="70" s="172" customFormat="1" ht="24.95" customHeight="1" spans="1:61">
      <c r="A70" s="361">
        <f t="shared" ref="A70:A76" si="44">ROW()-2</f>
        <v>68</v>
      </c>
      <c r="B70" s="361" t="s">
        <v>62</v>
      </c>
      <c r="C70" s="362" t="s">
        <v>379</v>
      </c>
      <c r="D70" s="362" t="s">
        <v>70</v>
      </c>
      <c r="E70" s="362" t="s">
        <v>154</v>
      </c>
      <c r="F70" s="362" t="s">
        <v>57</v>
      </c>
      <c r="G70" s="363" t="s">
        <v>58</v>
      </c>
      <c r="H70" s="364" t="s">
        <v>145</v>
      </c>
      <c r="I70" s="365"/>
      <c r="J70" s="366">
        <v>46045</v>
      </c>
      <c r="K70" s="366">
        <v>46051</v>
      </c>
      <c r="L70" s="366">
        <v>46054</v>
      </c>
      <c r="M70" s="366">
        <v>46060</v>
      </c>
      <c r="N70" s="366">
        <v>46061</v>
      </c>
      <c r="O70" s="366"/>
      <c r="P70" s="366"/>
      <c r="Q70" s="367">
        <v>14</v>
      </c>
      <c r="R70" s="1785" t="s">
        <v>60</v>
      </c>
      <c r="S70" s="369">
        <v>10</v>
      </c>
      <c r="T70" s="366">
        <v>46065</v>
      </c>
      <c r="U70" s="366">
        <v>46069</v>
      </c>
      <c r="V70" s="366"/>
      <c r="W70" s="366"/>
      <c r="X70" s="366">
        <v>46080</v>
      </c>
      <c r="Y70" s="366"/>
      <c r="Z70" s="366"/>
      <c r="AA70" s="366">
        <v>46084</v>
      </c>
      <c r="AB70" s="366">
        <v>46085</v>
      </c>
      <c r="AC70" s="366">
        <v>46085</v>
      </c>
      <c r="AD70" s="370"/>
      <c r="AE70" s="370"/>
      <c r="AF70" s="370"/>
      <c r="AG70" s="371"/>
      <c r="AH70" s="370"/>
      <c r="AI70" s="372">
        <f>9300+1000</f>
        <v>10300</v>
      </c>
      <c r="AJ70" s="384"/>
      <c r="AK70" s="384"/>
      <c r="AL70" s="385">
        <v>46076</v>
      </c>
      <c r="AM70" s="376">
        <v>93755.6168</v>
      </c>
      <c r="AN70" s="371">
        <f>2700+700+500+1000+63.6+192</f>
        <v>5155.6</v>
      </c>
      <c r="AO70" s="375"/>
      <c r="AP70" s="371">
        <f>1550+93</f>
        <v>1643</v>
      </c>
      <c r="AQ70" s="371">
        <v>933.2</v>
      </c>
      <c r="AR70" s="377"/>
      <c r="AS70" s="371"/>
      <c r="AT70" s="378"/>
      <c r="AU70" s="375"/>
      <c r="AV70" s="370"/>
      <c r="AW70" s="379"/>
      <c r="AX70" s="370"/>
      <c r="AY70" s="370"/>
      <c r="BA70" s="380">
        <f t="shared" ref="BA70:BA76" si="45">Q70</f>
        <v>14</v>
      </c>
      <c r="BB70" s="381">
        <f t="shared" ref="BB70:BB76" si="46">N70+BA70-1</f>
        <v>46074</v>
      </c>
      <c r="BC70" s="380">
        <f t="shared" ref="BC70:BC76" si="47">S70</f>
        <v>10</v>
      </c>
      <c r="BD70" s="381">
        <f t="shared" ref="BD70:BD76" si="48">AA70+BC70</f>
        <v>46094</v>
      </c>
      <c r="BE70" s="381"/>
      <c r="BF70" s="382" t="str">
        <f>VLOOKUP(C70,[1]Sheet!$F:$Q,10,FALSE)</f>
        <v>I</v>
      </c>
      <c r="BG70" s="383">
        <f>VLOOKUP(C70,[1]Sheet!$F:$Q,5,FALSE)</f>
        <v>19760</v>
      </c>
      <c r="BH70" s="383">
        <f>VLOOKUP(C70,[1]Sheet!$F:$Q,12,FALSE)</f>
        <v>0</v>
      </c>
      <c r="BI70" s="383">
        <f t="shared" ref="BI70:BI76" si="49">BG70-BH70</f>
        <v>19760</v>
      </c>
    </row>
    <row r="71" s="79" customFormat="1" ht="24.75" customHeight="1" spans="1:61">
      <c r="A71" s="134">
        <f t="shared" si="44"/>
        <v>69</v>
      </c>
      <c r="B71" s="134" t="s">
        <v>62</v>
      </c>
      <c r="C71" s="135" t="s">
        <v>380</v>
      </c>
      <c r="D71" s="135" t="s">
        <v>70</v>
      </c>
      <c r="E71" s="135" t="s">
        <v>154</v>
      </c>
      <c r="F71" s="135" t="s">
        <v>57</v>
      </c>
      <c r="G71" s="136" t="s">
        <v>58</v>
      </c>
      <c r="H71" s="138" t="s">
        <v>91</v>
      </c>
      <c r="I71" s="138" t="s">
        <v>381</v>
      </c>
      <c r="J71" s="139">
        <v>46047</v>
      </c>
      <c r="K71" s="139">
        <v>46049</v>
      </c>
      <c r="L71" s="139">
        <v>46051</v>
      </c>
      <c r="M71" s="139">
        <v>46059</v>
      </c>
      <c r="N71" s="139">
        <v>46076</v>
      </c>
      <c r="O71" s="139"/>
      <c r="P71" s="282"/>
      <c r="Q71" s="140">
        <v>14</v>
      </c>
      <c r="R71" s="1763" t="s">
        <v>60</v>
      </c>
      <c r="S71" s="142">
        <v>10</v>
      </c>
      <c r="T71" s="283"/>
      <c r="U71" s="139"/>
      <c r="V71" s="139"/>
      <c r="W71" s="139"/>
      <c r="X71" s="139">
        <v>46076</v>
      </c>
      <c r="Y71" s="139"/>
      <c r="Z71" s="139"/>
      <c r="AA71" s="139">
        <v>46084</v>
      </c>
      <c r="AB71" s="139">
        <v>46086</v>
      </c>
      <c r="AC71" s="139">
        <v>46087</v>
      </c>
      <c r="AD71" s="143"/>
      <c r="AE71" s="144"/>
      <c r="AF71" s="135"/>
      <c r="AG71" s="135"/>
      <c r="AH71" s="135"/>
      <c r="AI71" s="145">
        <v>10250</v>
      </c>
      <c r="AJ71" s="386"/>
      <c r="AK71" s="386"/>
      <c r="AL71" s="146"/>
      <c r="AM71" s="147"/>
      <c r="AN71" s="147">
        <f>2700+162</f>
        <v>2862</v>
      </c>
      <c r="AO71" s="147"/>
      <c r="AP71" s="147"/>
      <c r="AQ71" s="147">
        <v>265</v>
      </c>
      <c r="AR71" s="147"/>
      <c r="AS71" s="147"/>
      <c r="AT71" s="148"/>
      <c r="AU71" s="147">
        <f>72.68+4.36</f>
        <v>77.04</v>
      </c>
      <c r="AV71" s="147"/>
      <c r="AW71" s="149"/>
      <c r="AX71" s="135"/>
      <c r="AY71" s="135"/>
      <c r="AZ71" s="150"/>
      <c r="BA71" s="150">
        <f t="shared" si="45"/>
        <v>14</v>
      </c>
      <c r="BB71" s="151">
        <f t="shared" si="46"/>
        <v>46089</v>
      </c>
      <c r="BC71" s="150">
        <f t="shared" si="47"/>
        <v>10</v>
      </c>
      <c r="BD71" s="152">
        <f t="shared" si="48"/>
        <v>46094</v>
      </c>
      <c r="BE71" s="152"/>
      <c r="BF71" s="153" t="str">
        <f>VLOOKUP(C71,[1]Sheet!$F:$Q,10,FALSE)</f>
        <v>I</v>
      </c>
      <c r="BG71" s="154">
        <f>VLOOKUP(C71,[1]Sheet!$F:$Q,5,FALSE)</f>
        <v>96223</v>
      </c>
      <c r="BH71" s="154">
        <f>VLOOKUP(C71,[1]Sheet!$F:$Q,12,FALSE)</f>
        <v>0</v>
      </c>
      <c r="BI71" s="154">
        <f t="shared" si="49"/>
        <v>96223</v>
      </c>
    </row>
    <row r="72" s="7" customFormat="1" ht="46" spans="1:61">
      <c r="A72" s="44">
        <f t="shared" si="44"/>
        <v>70</v>
      </c>
      <c r="B72" s="44" t="s">
        <v>121</v>
      </c>
      <c r="C72" s="45" t="s">
        <v>382</v>
      </c>
      <c r="D72" s="45" t="s">
        <v>70</v>
      </c>
      <c r="E72" s="45" t="s">
        <v>56</v>
      </c>
      <c r="F72" s="45" t="s">
        <v>57</v>
      </c>
      <c r="G72" s="46" t="s">
        <v>58</v>
      </c>
      <c r="H72" s="48" t="s">
        <v>383</v>
      </c>
      <c r="I72" s="48"/>
      <c r="J72" s="49">
        <v>46038</v>
      </c>
      <c r="K72" s="49">
        <v>46040</v>
      </c>
      <c r="L72" s="49">
        <v>46042</v>
      </c>
      <c r="M72" s="49">
        <v>46050</v>
      </c>
      <c r="N72" s="49">
        <v>46072</v>
      </c>
      <c r="O72" s="49"/>
      <c r="P72" s="255"/>
      <c r="Q72" s="50">
        <v>14</v>
      </c>
      <c r="R72" s="1780" t="s">
        <v>60</v>
      </c>
      <c r="S72" s="52">
        <v>14</v>
      </c>
      <c r="T72" s="256"/>
      <c r="U72" s="49"/>
      <c r="V72" s="49"/>
      <c r="W72" s="49"/>
      <c r="X72" s="49">
        <v>46084</v>
      </c>
      <c r="Y72" s="49"/>
      <c r="Z72" s="49"/>
      <c r="AA72" s="49">
        <v>46085</v>
      </c>
      <c r="AB72" s="49">
        <v>46086</v>
      </c>
      <c r="AC72" s="49">
        <v>46086</v>
      </c>
      <c r="AD72" s="47"/>
      <c r="AE72" s="110"/>
      <c r="AF72" s="45"/>
      <c r="AG72" s="45"/>
      <c r="AH72" s="45"/>
      <c r="AI72" s="58">
        <v>10450</v>
      </c>
      <c r="AJ72" s="257"/>
      <c r="AK72" s="257"/>
      <c r="AL72" s="56">
        <v>46076</v>
      </c>
      <c r="AM72" s="54">
        <v>572464.5591</v>
      </c>
      <c r="AN72" s="54">
        <f>2700+162</f>
        <v>2862</v>
      </c>
      <c r="AO72" s="54"/>
      <c r="AP72" s="54"/>
      <c r="AQ72" s="54">
        <v>452.5</v>
      </c>
      <c r="AR72" s="54"/>
      <c r="AS72" s="54"/>
      <c r="AT72" s="111"/>
      <c r="AU72" s="54">
        <f>645.65+38.74</f>
        <v>684.39</v>
      </c>
      <c r="AV72" s="54"/>
      <c r="AW72" s="112"/>
      <c r="AX72" s="45"/>
      <c r="AY72" s="45"/>
      <c r="AZ72" s="10"/>
      <c r="BA72" s="10">
        <f t="shared" si="45"/>
        <v>14</v>
      </c>
      <c r="BB72" s="11">
        <f t="shared" si="46"/>
        <v>46085</v>
      </c>
      <c r="BC72" s="10">
        <f t="shared" si="47"/>
        <v>14</v>
      </c>
      <c r="BD72" s="9">
        <f t="shared" si="48"/>
        <v>46099</v>
      </c>
      <c r="BE72" s="9"/>
      <c r="BF72" s="114" t="str">
        <f>VLOOKUP(C72,[1]Sheet!$F:$Q,10,FALSE)</f>
        <v>I</v>
      </c>
      <c r="BG72" s="17">
        <f>VLOOKUP(C72,[1]Sheet!$F:$Q,5,FALSE)</f>
        <v>9656</v>
      </c>
      <c r="BH72" s="17">
        <f>VLOOKUP(C72,[1]Sheet!$F:$Q,12,FALSE)</f>
        <v>0</v>
      </c>
      <c r="BI72" s="17">
        <f t="shared" si="49"/>
        <v>9656</v>
      </c>
    </row>
    <row r="73" s="7" customFormat="1" ht="24.75" customHeight="1" spans="1:61">
      <c r="A73" s="44">
        <f t="shared" si="44"/>
        <v>71</v>
      </c>
      <c r="B73" s="44" t="s">
        <v>121</v>
      </c>
      <c r="C73" s="45" t="s">
        <v>384</v>
      </c>
      <c r="D73" s="45" t="s">
        <v>70</v>
      </c>
      <c r="E73" s="45" t="s">
        <v>56</v>
      </c>
      <c r="F73" s="45" t="s">
        <v>57</v>
      </c>
      <c r="G73" s="46" t="s">
        <v>65</v>
      </c>
      <c r="H73" s="48" t="s">
        <v>350</v>
      </c>
      <c r="I73" s="48"/>
      <c r="J73" s="49">
        <v>46037</v>
      </c>
      <c r="K73" s="49">
        <v>46038</v>
      </c>
      <c r="L73" s="49">
        <v>46040</v>
      </c>
      <c r="M73" s="49">
        <v>46048</v>
      </c>
      <c r="N73" s="49">
        <v>46072</v>
      </c>
      <c r="O73" s="49"/>
      <c r="P73" s="255"/>
      <c r="Q73" s="50">
        <v>14</v>
      </c>
      <c r="R73" s="1780" t="s">
        <v>60</v>
      </c>
      <c r="S73" s="52">
        <v>14</v>
      </c>
      <c r="T73" s="256"/>
      <c r="U73" s="49"/>
      <c r="V73" s="49"/>
      <c r="W73" s="49"/>
      <c r="X73" s="49">
        <v>46084</v>
      </c>
      <c r="Y73" s="49"/>
      <c r="Z73" s="49"/>
      <c r="AA73" s="49">
        <v>46085</v>
      </c>
      <c r="AB73" s="49">
        <v>46086</v>
      </c>
      <c r="AC73" s="49">
        <v>46086</v>
      </c>
      <c r="AD73" s="47"/>
      <c r="AE73" s="110"/>
      <c r="AF73" s="45"/>
      <c r="AG73" s="45"/>
      <c r="AH73" s="45"/>
      <c r="AI73" s="58">
        <v>9900</v>
      </c>
      <c r="AJ73" s="257"/>
      <c r="AK73" s="257"/>
      <c r="AL73" s="56">
        <v>46076</v>
      </c>
      <c r="AM73" s="54">
        <v>89034.0845</v>
      </c>
      <c r="AN73" s="54">
        <f>2700+162</f>
        <v>2862</v>
      </c>
      <c r="AO73" s="54"/>
      <c r="AP73" s="54"/>
      <c r="AQ73" s="54">
        <v>491.3</v>
      </c>
      <c r="AR73" s="54"/>
      <c r="AS73" s="54"/>
      <c r="AT73" s="111"/>
      <c r="AU73" s="54">
        <f>109.68+6.58</f>
        <v>116.26</v>
      </c>
      <c r="AV73" s="54"/>
      <c r="AW73" s="112"/>
      <c r="AX73" s="45"/>
      <c r="AY73" s="45"/>
      <c r="AZ73" s="10"/>
      <c r="BA73" s="10">
        <f t="shared" si="45"/>
        <v>14</v>
      </c>
      <c r="BB73" s="11">
        <f t="shared" si="46"/>
        <v>46085</v>
      </c>
      <c r="BC73" s="10">
        <f t="shared" si="47"/>
        <v>14</v>
      </c>
      <c r="BD73" s="9">
        <f t="shared" si="48"/>
        <v>46099</v>
      </c>
      <c r="BE73" s="9"/>
      <c r="BF73" s="114" t="str">
        <f>VLOOKUP(C73,[1]Sheet!$F:$Q,10,FALSE)</f>
        <v>I</v>
      </c>
      <c r="BG73" s="17">
        <f>VLOOKUP(C73,[1]Sheet!$F:$Q,5,FALSE)</f>
        <v>155572.4</v>
      </c>
      <c r="BH73" s="17">
        <f>VLOOKUP(C73,[1]Sheet!$F:$Q,12,FALSE)</f>
        <v>0</v>
      </c>
      <c r="BI73" s="17">
        <f t="shared" si="49"/>
        <v>155572.4</v>
      </c>
    </row>
    <row r="74" s="7" customFormat="1" ht="24.75" customHeight="1" spans="1:61">
      <c r="A74" s="44">
        <f t="shared" si="44"/>
        <v>72</v>
      </c>
      <c r="B74" s="44" t="s">
        <v>121</v>
      </c>
      <c r="C74" s="45" t="s">
        <v>385</v>
      </c>
      <c r="D74" s="45" t="s">
        <v>55</v>
      </c>
      <c r="E74" s="45" t="s">
        <v>74</v>
      </c>
      <c r="F74" s="45" t="s">
        <v>57</v>
      </c>
      <c r="G74" s="46" t="s">
        <v>58</v>
      </c>
      <c r="H74" s="48" t="s">
        <v>75</v>
      </c>
      <c r="I74" s="48"/>
      <c r="J74" s="49">
        <v>46059</v>
      </c>
      <c r="K74" s="49">
        <v>46061</v>
      </c>
      <c r="L74" s="49">
        <v>46063</v>
      </c>
      <c r="M74" s="49">
        <v>46075</v>
      </c>
      <c r="N74" s="49">
        <v>46078</v>
      </c>
      <c r="O74" s="49"/>
      <c r="P74" s="255"/>
      <c r="Q74" s="50">
        <v>14</v>
      </c>
      <c r="R74" s="1780" t="s">
        <v>60</v>
      </c>
      <c r="S74" s="52">
        <v>0</v>
      </c>
      <c r="T74" s="256"/>
      <c r="U74" s="49"/>
      <c r="V74" s="49"/>
      <c r="W74" s="49"/>
      <c r="X74" s="49">
        <v>46086</v>
      </c>
      <c r="Y74" s="49"/>
      <c r="Z74" s="49"/>
      <c r="AA74" s="49">
        <v>46086</v>
      </c>
      <c r="AB74" s="49"/>
      <c r="AC74" s="49">
        <v>46091</v>
      </c>
      <c r="AD74" s="47"/>
      <c r="AE74" s="110"/>
      <c r="AF74" s="45"/>
      <c r="AG74" s="45"/>
      <c r="AH74" s="45"/>
      <c r="AI74" s="58">
        <v>9900</v>
      </c>
      <c r="AJ74" s="257"/>
      <c r="AK74" s="257"/>
      <c r="AL74" s="56"/>
      <c r="AM74" s="54"/>
      <c r="AN74" s="54">
        <f>2700+162</f>
        <v>2862</v>
      </c>
      <c r="AO74" s="54"/>
      <c r="AP74" s="54"/>
      <c r="AQ74" s="54">
        <v>265</v>
      </c>
      <c r="AR74" s="54"/>
      <c r="AS74" s="54"/>
      <c r="AT74" s="111"/>
      <c r="AU74" s="54">
        <f>518.39+31.1</f>
        <v>549.49</v>
      </c>
      <c r="AV74" s="54"/>
      <c r="AW74" s="112"/>
      <c r="AX74" s="45"/>
      <c r="AY74" s="45"/>
      <c r="AZ74" s="10"/>
      <c r="BA74" s="10">
        <f t="shared" si="45"/>
        <v>14</v>
      </c>
      <c r="BB74" s="11">
        <f t="shared" si="46"/>
        <v>46091</v>
      </c>
      <c r="BC74" s="10">
        <f t="shared" si="47"/>
        <v>0</v>
      </c>
      <c r="BD74" s="9">
        <f t="shared" si="48"/>
        <v>46086</v>
      </c>
      <c r="BE74" s="9"/>
      <c r="BF74" s="114" t="str">
        <f>VLOOKUP(C74,[1]Sheet!$F:$Q,10,FALSE)</f>
        <v>I</v>
      </c>
      <c r="BG74" s="17">
        <f>VLOOKUP(C74,[1]Sheet!$F:$Q,5,FALSE)</f>
        <v>741905</v>
      </c>
      <c r="BH74" s="17">
        <f>VLOOKUP(C74,[1]Sheet!$F:$Q,12,FALSE)</f>
        <v>0</v>
      </c>
      <c r="BI74" s="17">
        <f t="shared" si="49"/>
        <v>741905</v>
      </c>
    </row>
    <row r="75" s="168" customFormat="1" ht="46" spans="1:61">
      <c r="A75" s="134">
        <f t="shared" si="44"/>
        <v>73</v>
      </c>
      <c r="B75" s="134" t="s">
        <v>62</v>
      </c>
      <c r="C75" s="135" t="s">
        <v>386</v>
      </c>
      <c r="D75" s="135" t="s">
        <v>324</v>
      </c>
      <c r="E75" s="135" t="s">
        <v>123</v>
      </c>
      <c r="F75" s="263" t="s">
        <v>123</v>
      </c>
      <c r="G75" s="136" t="s">
        <v>65</v>
      </c>
      <c r="H75" s="137" t="s">
        <v>155</v>
      </c>
      <c r="I75" s="138" t="s">
        <v>387</v>
      </c>
      <c r="J75" s="139">
        <v>46036</v>
      </c>
      <c r="K75" s="139">
        <v>46043</v>
      </c>
      <c r="L75" s="139">
        <v>46045</v>
      </c>
      <c r="M75" s="139">
        <v>46052</v>
      </c>
      <c r="N75" s="139">
        <v>46051</v>
      </c>
      <c r="O75" s="139"/>
      <c r="P75" s="139"/>
      <c r="Q75" s="140">
        <v>21</v>
      </c>
      <c r="R75" s="1763" t="s">
        <v>60</v>
      </c>
      <c r="S75" s="142">
        <v>0</v>
      </c>
      <c r="T75" s="139">
        <v>46057</v>
      </c>
      <c r="U75" s="139">
        <v>46084</v>
      </c>
      <c r="V75" s="139"/>
      <c r="W75" s="139"/>
      <c r="X75" s="139">
        <v>46086</v>
      </c>
      <c r="Y75" s="139"/>
      <c r="Z75" s="139"/>
      <c r="AA75" s="139">
        <v>46086</v>
      </c>
      <c r="AB75" s="139">
        <v>46087</v>
      </c>
      <c r="AC75" s="139">
        <v>46088</v>
      </c>
      <c r="AD75" s="264"/>
      <c r="AE75" s="264"/>
      <c r="AF75" s="264"/>
      <c r="AG75" s="147"/>
      <c r="AH75" s="264"/>
      <c r="AI75" s="266">
        <v>9700</v>
      </c>
      <c r="AJ75" s="267"/>
      <c r="AK75" s="267"/>
      <c r="AL75" s="146"/>
      <c r="AM75" s="147"/>
      <c r="AN75" s="147">
        <f>2700+500+700+192</f>
        <v>4092</v>
      </c>
      <c r="AO75" s="269"/>
      <c r="AP75" s="270">
        <v>19200</v>
      </c>
      <c r="AQ75" s="147">
        <f>1686+470.5</f>
        <v>2156.5</v>
      </c>
      <c r="AR75" s="269"/>
      <c r="AS75" s="147"/>
      <c r="AT75" s="145"/>
      <c r="AU75" s="270">
        <f>471.66+28.3</f>
        <v>499.96</v>
      </c>
      <c r="AV75" s="264"/>
      <c r="AW75" s="271"/>
      <c r="AX75" s="264"/>
      <c r="AY75" s="264"/>
      <c r="BA75" s="150">
        <f t="shared" si="45"/>
        <v>21</v>
      </c>
      <c r="BB75" s="151">
        <f t="shared" si="46"/>
        <v>46071</v>
      </c>
      <c r="BC75" s="150">
        <f t="shared" si="47"/>
        <v>0</v>
      </c>
      <c r="BD75" s="151">
        <f t="shared" si="48"/>
        <v>46086</v>
      </c>
      <c r="BE75" s="151"/>
      <c r="BF75" s="153" t="str">
        <f>VLOOKUP(C75,[1]Sheet!$F:$Q,10,FALSE)</f>
        <v>I</v>
      </c>
      <c r="BG75" s="154">
        <f>VLOOKUP(C75,[1]Sheet!$F:$Q,5,FALSE)</f>
        <v>154666</v>
      </c>
      <c r="BH75" s="154">
        <f>VLOOKUP(C75,[1]Sheet!$F:$Q,12,FALSE)</f>
        <v>0</v>
      </c>
      <c r="BI75" s="154">
        <f t="shared" si="49"/>
        <v>154666</v>
      </c>
    </row>
    <row r="76" s="168" customFormat="1" ht="24.95" customHeight="1" spans="1:61">
      <c r="A76" s="134">
        <f t="shared" si="44"/>
        <v>74</v>
      </c>
      <c r="B76" s="134" t="s">
        <v>276</v>
      </c>
      <c r="C76" s="135" t="s">
        <v>388</v>
      </c>
      <c r="D76" s="135" t="s">
        <v>324</v>
      </c>
      <c r="E76" s="135" t="s">
        <v>123</v>
      </c>
      <c r="F76" s="263" t="s">
        <v>123</v>
      </c>
      <c r="G76" s="136" t="s">
        <v>65</v>
      </c>
      <c r="H76" s="137" t="s">
        <v>155</v>
      </c>
      <c r="I76" s="138" t="s">
        <v>389</v>
      </c>
      <c r="J76" s="139">
        <v>46036</v>
      </c>
      <c r="K76" s="139">
        <v>46043</v>
      </c>
      <c r="L76" s="139">
        <v>46045</v>
      </c>
      <c r="M76" s="139">
        <v>46052</v>
      </c>
      <c r="N76" s="139">
        <v>46051</v>
      </c>
      <c r="O76" s="139"/>
      <c r="P76" s="139"/>
      <c r="Q76" s="140">
        <v>21</v>
      </c>
      <c r="R76" s="1763" t="s">
        <v>60</v>
      </c>
      <c r="S76" s="142">
        <v>0</v>
      </c>
      <c r="T76" s="139">
        <v>46057</v>
      </c>
      <c r="U76" s="139">
        <v>46084</v>
      </c>
      <c r="V76" s="139"/>
      <c r="W76" s="139"/>
      <c r="X76" s="139">
        <v>46086</v>
      </c>
      <c r="Y76" s="139"/>
      <c r="Z76" s="139"/>
      <c r="AA76" s="139">
        <v>46086</v>
      </c>
      <c r="AB76" s="139">
        <v>46087</v>
      </c>
      <c r="AC76" s="139">
        <v>46088</v>
      </c>
      <c r="AD76" s="264"/>
      <c r="AE76" s="264"/>
      <c r="AF76" s="264"/>
      <c r="AG76" s="147"/>
      <c r="AH76" s="264"/>
      <c r="AI76" s="266">
        <v>9700</v>
      </c>
      <c r="AJ76" s="267"/>
      <c r="AK76" s="267"/>
      <c r="AL76" s="146"/>
      <c r="AM76" s="147"/>
      <c r="AN76" s="147">
        <f>2700+500+700+192</f>
        <v>4092</v>
      </c>
      <c r="AO76" s="269"/>
      <c r="AP76" s="272"/>
      <c r="AQ76" s="147">
        <f>1686+564.6</f>
        <v>2250.6</v>
      </c>
      <c r="AR76" s="269"/>
      <c r="AS76" s="147"/>
      <c r="AT76" s="145"/>
      <c r="AU76" s="272"/>
      <c r="AV76" s="264"/>
      <c r="AW76" s="271"/>
      <c r="AX76" s="264"/>
      <c r="AY76" s="264"/>
      <c r="BA76" s="150">
        <f t="shared" si="45"/>
        <v>21</v>
      </c>
      <c r="BB76" s="151">
        <f t="shared" si="46"/>
        <v>46071</v>
      </c>
      <c r="BC76" s="150">
        <f t="shared" si="47"/>
        <v>0</v>
      </c>
      <c r="BD76" s="151">
        <f t="shared" si="48"/>
        <v>46086</v>
      </c>
      <c r="BE76" s="151"/>
      <c r="BF76" s="153" t="str">
        <f>VLOOKUP(C76,[1]Sheet!$F:$Q,10,FALSE)</f>
        <v>I</v>
      </c>
      <c r="BG76" s="154">
        <f>VLOOKUP(C76,[1]Sheet!$F:$Q,5,FALSE)</f>
        <v>96004.98</v>
      </c>
      <c r="BH76" s="154">
        <f>VLOOKUP(C76,[1]Sheet!$F:$Q,12,FALSE)</f>
        <v>0</v>
      </c>
      <c r="BI76" s="154">
        <f t="shared" si="49"/>
        <v>96004.98</v>
      </c>
    </row>
    <row r="77" s="168" customFormat="1" ht="24.95" customHeight="1" spans="1:61">
      <c r="A77" s="134">
        <f t="shared" ref="A77:A83" si="50">ROW()-2</f>
        <v>75</v>
      </c>
      <c r="B77" s="134" t="s">
        <v>62</v>
      </c>
      <c r="C77" s="135" t="s">
        <v>390</v>
      </c>
      <c r="D77" s="135" t="s">
        <v>324</v>
      </c>
      <c r="E77" s="135" t="s">
        <v>123</v>
      </c>
      <c r="F77" s="263" t="s">
        <v>123</v>
      </c>
      <c r="G77" s="136" t="s">
        <v>65</v>
      </c>
      <c r="H77" s="137" t="s">
        <v>155</v>
      </c>
      <c r="I77" s="138" t="s">
        <v>391</v>
      </c>
      <c r="J77" s="139">
        <v>46036</v>
      </c>
      <c r="K77" s="139">
        <v>46043</v>
      </c>
      <c r="L77" s="139">
        <v>46045</v>
      </c>
      <c r="M77" s="139">
        <v>46052</v>
      </c>
      <c r="N77" s="139">
        <v>46051</v>
      </c>
      <c r="O77" s="139"/>
      <c r="P77" s="139"/>
      <c r="Q77" s="140">
        <v>21</v>
      </c>
      <c r="R77" s="1763" t="s">
        <v>60</v>
      </c>
      <c r="S77" s="142">
        <v>0</v>
      </c>
      <c r="T77" s="139">
        <v>46057</v>
      </c>
      <c r="U77" s="139">
        <v>46084</v>
      </c>
      <c r="V77" s="139"/>
      <c r="W77" s="139"/>
      <c r="X77" s="139">
        <v>46086</v>
      </c>
      <c r="Y77" s="139"/>
      <c r="Z77" s="139"/>
      <c r="AA77" s="139">
        <v>46087</v>
      </c>
      <c r="AB77" s="139">
        <v>46088</v>
      </c>
      <c r="AC77" s="139">
        <v>46089</v>
      </c>
      <c r="AD77" s="264"/>
      <c r="AE77" s="264"/>
      <c r="AF77" s="264"/>
      <c r="AG77" s="147"/>
      <c r="AH77" s="264"/>
      <c r="AI77" s="266">
        <v>9700</v>
      </c>
      <c r="AJ77" s="267"/>
      <c r="AK77" s="267"/>
      <c r="AL77" s="146"/>
      <c r="AM77" s="147"/>
      <c r="AN77" s="147">
        <f>2700+500+1000+700+192</f>
        <v>5092</v>
      </c>
      <c r="AO77" s="269"/>
      <c r="AP77" s="272"/>
      <c r="AQ77" s="147">
        <f>1686+564.6</f>
        <v>2250.6</v>
      </c>
      <c r="AR77" s="269"/>
      <c r="AS77" s="147"/>
      <c r="AT77" s="145"/>
      <c r="AU77" s="272"/>
      <c r="AV77" s="264"/>
      <c r="AW77" s="271"/>
      <c r="AX77" s="264"/>
      <c r="AY77" s="264"/>
      <c r="BA77" s="150">
        <f t="shared" ref="BA77:BA83" si="51">Q77</f>
        <v>21</v>
      </c>
      <c r="BB77" s="151">
        <f t="shared" ref="BB77:BB83" si="52">N77+BA77-1</f>
        <v>46071</v>
      </c>
      <c r="BC77" s="150">
        <f t="shared" ref="BC77:BC83" si="53">S77</f>
        <v>0</v>
      </c>
      <c r="BD77" s="151">
        <f t="shared" ref="BD77:BD83" si="54">AA77+BC77</f>
        <v>46087</v>
      </c>
      <c r="BE77" s="151"/>
      <c r="BF77" s="153" t="str">
        <f>VLOOKUP(C77,[1]Sheet!$F:$Q,10,FALSE)</f>
        <v>I</v>
      </c>
      <c r="BG77" s="154">
        <f>VLOOKUP(C77,[1]Sheet!$F:$Q,5,FALSE)</f>
        <v>111436</v>
      </c>
      <c r="BH77" s="154">
        <f>VLOOKUP(C77,[1]Sheet!$F:$Q,12,FALSE)</f>
        <v>0</v>
      </c>
      <c r="BI77" s="154">
        <f t="shared" ref="BI77:BI83" si="55">BG77-BH77</f>
        <v>111436</v>
      </c>
    </row>
    <row r="78" s="168" customFormat="1" ht="46" spans="1:61">
      <c r="A78" s="134">
        <f t="shared" si="50"/>
        <v>76</v>
      </c>
      <c r="B78" s="134" t="s">
        <v>62</v>
      </c>
      <c r="C78" s="135" t="s">
        <v>392</v>
      </c>
      <c r="D78" s="135" t="s">
        <v>324</v>
      </c>
      <c r="E78" s="135" t="s">
        <v>123</v>
      </c>
      <c r="F78" s="263" t="s">
        <v>123</v>
      </c>
      <c r="G78" s="136" t="s">
        <v>65</v>
      </c>
      <c r="H78" s="137" t="s">
        <v>155</v>
      </c>
      <c r="I78" s="138" t="s">
        <v>393</v>
      </c>
      <c r="J78" s="139">
        <v>46036</v>
      </c>
      <c r="K78" s="139">
        <v>46043</v>
      </c>
      <c r="L78" s="139">
        <v>46045</v>
      </c>
      <c r="M78" s="139">
        <v>46052</v>
      </c>
      <c r="N78" s="139">
        <v>46051</v>
      </c>
      <c r="O78" s="139"/>
      <c r="P78" s="139"/>
      <c r="Q78" s="140">
        <v>21</v>
      </c>
      <c r="R78" s="1763" t="s">
        <v>60</v>
      </c>
      <c r="S78" s="142">
        <v>0</v>
      </c>
      <c r="T78" s="139">
        <v>46057</v>
      </c>
      <c r="U78" s="139">
        <v>46084</v>
      </c>
      <c r="V78" s="139"/>
      <c r="W78" s="139"/>
      <c r="X78" s="139">
        <v>46086</v>
      </c>
      <c r="Y78" s="139"/>
      <c r="Z78" s="139"/>
      <c r="AA78" s="139">
        <v>46088</v>
      </c>
      <c r="AB78" s="139">
        <v>46089</v>
      </c>
      <c r="AC78" s="139">
        <v>46089</v>
      </c>
      <c r="AD78" s="264"/>
      <c r="AE78" s="264"/>
      <c r="AF78" s="264"/>
      <c r="AG78" s="147"/>
      <c r="AH78" s="264"/>
      <c r="AI78" s="266">
        <v>9700</v>
      </c>
      <c r="AJ78" s="267"/>
      <c r="AK78" s="267"/>
      <c r="AL78" s="146"/>
      <c r="AM78" s="147"/>
      <c r="AN78" s="147">
        <f>2700+500+700+192</f>
        <v>4092</v>
      </c>
      <c r="AO78" s="269"/>
      <c r="AP78" s="272"/>
      <c r="AQ78" s="147">
        <f>1686+564.6</f>
        <v>2250.6</v>
      </c>
      <c r="AR78" s="269"/>
      <c r="AS78" s="147"/>
      <c r="AT78" s="145"/>
      <c r="AU78" s="272"/>
      <c r="AV78" s="264"/>
      <c r="AW78" s="271"/>
      <c r="AX78" s="264"/>
      <c r="AY78" s="264"/>
      <c r="BA78" s="150">
        <f t="shared" si="51"/>
        <v>21</v>
      </c>
      <c r="BB78" s="151">
        <f t="shared" si="52"/>
        <v>46071</v>
      </c>
      <c r="BC78" s="150">
        <f t="shared" si="53"/>
        <v>0</v>
      </c>
      <c r="BD78" s="151">
        <f t="shared" si="54"/>
        <v>46088</v>
      </c>
      <c r="BE78" s="151"/>
      <c r="BF78" s="153" t="str">
        <f>VLOOKUP(C78,[1]Sheet!$F:$Q,10,FALSE)</f>
        <v>I</v>
      </c>
      <c r="BG78" s="154">
        <f>VLOOKUP(C78,[1]Sheet!$F:$Q,5,FALSE)</f>
        <v>115445</v>
      </c>
      <c r="BH78" s="154">
        <f>VLOOKUP(C78,[1]Sheet!$F:$Q,12,FALSE)</f>
        <v>0</v>
      </c>
      <c r="BI78" s="154">
        <f t="shared" si="55"/>
        <v>115445</v>
      </c>
    </row>
    <row r="79" s="168" customFormat="1" ht="24.95" customHeight="1" spans="1:61">
      <c r="A79" s="134">
        <f t="shared" si="50"/>
        <v>77</v>
      </c>
      <c r="B79" s="134" t="s">
        <v>62</v>
      </c>
      <c r="C79" s="135" t="s">
        <v>394</v>
      </c>
      <c r="D79" s="135" t="s">
        <v>324</v>
      </c>
      <c r="E79" s="135" t="s">
        <v>123</v>
      </c>
      <c r="F79" s="263" t="s">
        <v>123</v>
      </c>
      <c r="G79" s="136" t="s">
        <v>65</v>
      </c>
      <c r="H79" s="137" t="s">
        <v>155</v>
      </c>
      <c r="I79" s="138" t="s">
        <v>395</v>
      </c>
      <c r="J79" s="139">
        <v>46036</v>
      </c>
      <c r="K79" s="139">
        <v>46043</v>
      </c>
      <c r="L79" s="139">
        <v>46045</v>
      </c>
      <c r="M79" s="139">
        <v>46052</v>
      </c>
      <c r="N79" s="139">
        <v>46051</v>
      </c>
      <c r="O79" s="139"/>
      <c r="P79" s="139"/>
      <c r="Q79" s="140">
        <v>21</v>
      </c>
      <c r="R79" s="1763" t="s">
        <v>60</v>
      </c>
      <c r="S79" s="142">
        <v>0</v>
      </c>
      <c r="T79" s="139">
        <v>46057</v>
      </c>
      <c r="U79" s="139">
        <v>46084</v>
      </c>
      <c r="V79" s="139"/>
      <c r="W79" s="139"/>
      <c r="X79" s="139">
        <v>46086</v>
      </c>
      <c r="Y79" s="139"/>
      <c r="Z79" s="139"/>
      <c r="AA79" s="139">
        <v>46087</v>
      </c>
      <c r="AB79" s="139">
        <v>46088</v>
      </c>
      <c r="AC79" s="139">
        <v>46089</v>
      </c>
      <c r="AD79" s="264"/>
      <c r="AE79" s="264"/>
      <c r="AF79" s="264"/>
      <c r="AG79" s="147"/>
      <c r="AH79" s="264"/>
      <c r="AI79" s="266">
        <v>9700</v>
      </c>
      <c r="AJ79" s="267"/>
      <c r="AK79" s="267"/>
      <c r="AL79" s="146"/>
      <c r="AM79" s="147"/>
      <c r="AN79" s="147">
        <f>2700+500+1000+700+192</f>
        <v>5092</v>
      </c>
      <c r="AO79" s="269"/>
      <c r="AP79" s="274"/>
      <c r="AQ79" s="147">
        <f>1686+564.6</f>
        <v>2250.6</v>
      </c>
      <c r="AR79" s="269"/>
      <c r="AS79" s="147"/>
      <c r="AT79" s="145"/>
      <c r="AU79" s="274"/>
      <c r="AV79" s="264"/>
      <c r="AW79" s="271"/>
      <c r="AX79" s="264"/>
      <c r="AY79" s="264"/>
      <c r="BA79" s="150">
        <f t="shared" si="51"/>
        <v>21</v>
      </c>
      <c r="BB79" s="151">
        <f t="shared" si="52"/>
        <v>46071</v>
      </c>
      <c r="BC79" s="150">
        <f t="shared" si="53"/>
        <v>0</v>
      </c>
      <c r="BD79" s="151">
        <f t="shared" si="54"/>
        <v>46087</v>
      </c>
      <c r="BE79" s="151"/>
      <c r="BF79" s="153" t="str">
        <f>VLOOKUP(C79,[1]Sheet!$F:$Q,10,FALSE)</f>
        <v>I</v>
      </c>
      <c r="BG79" s="154">
        <f>VLOOKUP(C79,[1]Sheet!$F:$Q,5,FALSE)</f>
        <v>122250</v>
      </c>
      <c r="BH79" s="154">
        <f>VLOOKUP(C79,[1]Sheet!$F:$Q,12,FALSE)</f>
        <v>0</v>
      </c>
      <c r="BI79" s="154">
        <f t="shared" si="55"/>
        <v>122250</v>
      </c>
    </row>
    <row r="80" ht="24.95" customHeight="1" spans="1:61">
      <c r="A80" s="44">
        <f t="shared" si="50"/>
        <v>78</v>
      </c>
      <c r="B80" s="44" t="s">
        <v>121</v>
      </c>
      <c r="C80" s="45" t="s">
        <v>396</v>
      </c>
      <c r="D80" s="45" t="s">
        <v>290</v>
      </c>
      <c r="E80" s="45" t="s">
        <v>123</v>
      </c>
      <c r="F80" s="45" t="s">
        <v>123</v>
      </c>
      <c r="G80" s="46" t="s">
        <v>65</v>
      </c>
      <c r="H80" s="109" t="s">
        <v>149</v>
      </c>
      <c r="I80" s="48" t="s">
        <v>397</v>
      </c>
      <c r="J80" s="49">
        <v>46037</v>
      </c>
      <c r="K80" s="49">
        <v>46039</v>
      </c>
      <c r="L80" s="49">
        <v>46041</v>
      </c>
      <c r="M80" s="49">
        <v>46048</v>
      </c>
      <c r="N80" s="49">
        <v>46056</v>
      </c>
      <c r="O80" s="49"/>
      <c r="P80" s="49"/>
      <c r="Q80" s="50">
        <v>21</v>
      </c>
      <c r="R80" s="1780" t="s">
        <v>60</v>
      </c>
      <c r="S80" s="52">
        <v>0</v>
      </c>
      <c r="T80" s="49">
        <v>46062</v>
      </c>
      <c r="U80" s="139">
        <v>46084</v>
      </c>
      <c r="V80" s="49"/>
      <c r="W80" s="49"/>
      <c r="X80" s="49">
        <v>46086</v>
      </c>
      <c r="Y80" s="49"/>
      <c r="Z80" s="49"/>
      <c r="AA80" s="49">
        <v>46087</v>
      </c>
      <c r="AB80" s="49">
        <v>46088</v>
      </c>
      <c r="AC80" s="49">
        <v>46088</v>
      </c>
      <c r="AD80" s="53"/>
      <c r="AE80" s="53"/>
      <c r="AF80" s="53"/>
      <c r="AG80" s="54"/>
      <c r="AH80" s="53"/>
      <c r="AI80" s="55">
        <f>9900+300</f>
        <v>10200</v>
      </c>
      <c r="AJ80" s="261"/>
      <c r="AK80" s="261"/>
      <c r="AL80" s="56"/>
      <c r="AM80" s="54"/>
      <c r="AN80" s="54">
        <f>2700+700+500+192</f>
        <v>4092</v>
      </c>
      <c r="AO80" s="57"/>
      <c r="AP80" s="275">
        <v>16120</v>
      </c>
      <c r="AQ80" s="54">
        <v>1780.1</v>
      </c>
      <c r="AR80" s="57"/>
      <c r="AS80" s="54"/>
      <c r="AT80" s="58"/>
      <c r="AU80" s="270">
        <f>455.96+27.36</f>
        <v>483.32</v>
      </c>
      <c r="AV80" s="53"/>
      <c r="AW80" s="59"/>
      <c r="AX80" s="53"/>
      <c r="AY80" s="53"/>
      <c r="BA80" s="10">
        <f t="shared" si="51"/>
        <v>21</v>
      </c>
      <c r="BB80" s="11">
        <f t="shared" si="52"/>
        <v>46076</v>
      </c>
      <c r="BC80" s="10">
        <f t="shared" si="53"/>
        <v>0</v>
      </c>
      <c r="BD80" s="11">
        <f t="shared" si="54"/>
        <v>46087</v>
      </c>
      <c r="BE80" s="11"/>
      <c r="BF80" s="114" t="str">
        <f>VLOOKUP(C80,[1]Sheet!$F:$Q,10,FALSE)</f>
        <v>I</v>
      </c>
      <c r="BG80" s="17">
        <f>VLOOKUP(C80,[1]Sheet!$F:$Q,5,FALSE)</f>
        <v>112076</v>
      </c>
      <c r="BH80" s="17">
        <f>VLOOKUP(C80,[1]Sheet!$F:$Q,12,FALSE)</f>
        <v>0</v>
      </c>
      <c r="BI80" s="17">
        <f t="shared" si="55"/>
        <v>112076</v>
      </c>
    </row>
    <row r="81" s="168" customFormat="1" ht="24.95" customHeight="1" spans="1:61">
      <c r="A81" s="134">
        <f t="shared" si="50"/>
        <v>79</v>
      </c>
      <c r="B81" s="134" t="s">
        <v>62</v>
      </c>
      <c r="C81" s="135" t="s">
        <v>398</v>
      </c>
      <c r="D81" s="135" t="s">
        <v>290</v>
      </c>
      <c r="E81" s="135" t="s">
        <v>123</v>
      </c>
      <c r="F81" s="135" t="s">
        <v>123</v>
      </c>
      <c r="G81" s="136" t="s">
        <v>65</v>
      </c>
      <c r="H81" s="137" t="s">
        <v>149</v>
      </c>
      <c r="I81" s="138" t="s">
        <v>399</v>
      </c>
      <c r="J81" s="139">
        <v>46037</v>
      </c>
      <c r="K81" s="139">
        <v>46039</v>
      </c>
      <c r="L81" s="139">
        <v>46041</v>
      </c>
      <c r="M81" s="139">
        <v>46048</v>
      </c>
      <c r="N81" s="139">
        <v>46056</v>
      </c>
      <c r="O81" s="139"/>
      <c r="P81" s="139"/>
      <c r="Q81" s="140">
        <v>21</v>
      </c>
      <c r="R81" s="1763" t="s">
        <v>60</v>
      </c>
      <c r="S81" s="142">
        <v>0</v>
      </c>
      <c r="T81" s="139">
        <v>46062</v>
      </c>
      <c r="U81" s="139">
        <v>46084</v>
      </c>
      <c r="V81" s="139"/>
      <c r="W81" s="139"/>
      <c r="X81" s="139">
        <v>46086</v>
      </c>
      <c r="Y81" s="139"/>
      <c r="Z81" s="139"/>
      <c r="AA81" s="139">
        <v>46088</v>
      </c>
      <c r="AB81" s="139">
        <v>46090</v>
      </c>
      <c r="AC81" s="139">
        <v>46090</v>
      </c>
      <c r="AD81" s="264"/>
      <c r="AE81" s="264"/>
      <c r="AF81" s="264"/>
      <c r="AG81" s="147"/>
      <c r="AH81" s="264"/>
      <c r="AI81" s="266">
        <f>9900+300</f>
        <v>10200</v>
      </c>
      <c r="AJ81" s="267"/>
      <c r="AK81" s="267"/>
      <c r="AL81" s="146"/>
      <c r="AM81" s="147"/>
      <c r="AN81" s="147">
        <f>2700+500+700+192</f>
        <v>4092</v>
      </c>
      <c r="AO81" s="57"/>
      <c r="AP81" s="276"/>
      <c r="AQ81" s="147">
        <v>1780.1</v>
      </c>
      <c r="AR81" s="269"/>
      <c r="AS81" s="147"/>
      <c r="AT81" s="145"/>
      <c r="AU81" s="272"/>
      <c r="AV81" s="264"/>
      <c r="AW81" s="271"/>
      <c r="AX81" s="264"/>
      <c r="AY81" s="264"/>
      <c r="BA81" s="150">
        <f t="shared" si="51"/>
        <v>21</v>
      </c>
      <c r="BB81" s="151">
        <f t="shared" si="52"/>
        <v>46076</v>
      </c>
      <c r="BC81" s="150">
        <f t="shared" si="53"/>
        <v>0</v>
      </c>
      <c r="BD81" s="151">
        <f t="shared" si="54"/>
        <v>46088</v>
      </c>
      <c r="BE81" s="151"/>
      <c r="BF81" s="153" t="str">
        <f>VLOOKUP(C81,[1]Sheet!$F:$Q,10,FALSE)</f>
        <v>I</v>
      </c>
      <c r="BG81" s="154">
        <f>VLOOKUP(C81,[1]Sheet!$F:$Q,5,FALSE)</f>
        <v>123967</v>
      </c>
      <c r="BH81" s="154">
        <f>VLOOKUP(C81,[1]Sheet!$F:$Q,12,FALSE)</f>
        <v>0</v>
      </c>
      <c r="BI81" s="154">
        <f t="shared" si="55"/>
        <v>123967</v>
      </c>
    </row>
    <row r="82" ht="67.15" customHeight="1" spans="1:61">
      <c r="A82" s="44">
        <f t="shared" si="50"/>
        <v>80</v>
      </c>
      <c r="B82" s="44" t="s">
        <v>62</v>
      </c>
      <c r="C82" s="45" t="s">
        <v>400</v>
      </c>
      <c r="D82" s="45" t="s">
        <v>290</v>
      </c>
      <c r="E82" s="45" t="s">
        <v>123</v>
      </c>
      <c r="F82" s="45" t="s">
        <v>123</v>
      </c>
      <c r="G82" s="46" t="s">
        <v>148</v>
      </c>
      <c r="H82" s="109" t="s">
        <v>149</v>
      </c>
      <c r="I82" s="48" t="s">
        <v>401</v>
      </c>
      <c r="J82" s="49">
        <v>46037</v>
      </c>
      <c r="K82" s="49">
        <v>46039</v>
      </c>
      <c r="L82" s="49">
        <v>46041</v>
      </c>
      <c r="M82" s="49">
        <v>46048</v>
      </c>
      <c r="N82" s="49">
        <v>46056</v>
      </c>
      <c r="O82" s="49"/>
      <c r="P82" s="49"/>
      <c r="Q82" s="50">
        <v>21</v>
      </c>
      <c r="R82" s="1780" t="s">
        <v>60</v>
      </c>
      <c r="S82" s="52">
        <v>0</v>
      </c>
      <c r="T82" s="49">
        <v>46062</v>
      </c>
      <c r="U82" s="139">
        <v>46084</v>
      </c>
      <c r="V82" s="49"/>
      <c r="W82" s="49"/>
      <c r="X82" s="49">
        <v>46086</v>
      </c>
      <c r="Y82" s="49"/>
      <c r="Z82" s="49"/>
      <c r="AA82" s="49">
        <v>46088</v>
      </c>
      <c r="AB82" s="49">
        <v>46091</v>
      </c>
      <c r="AC82" s="49">
        <v>46091</v>
      </c>
      <c r="AD82" s="53"/>
      <c r="AE82" s="53"/>
      <c r="AF82" s="53"/>
      <c r="AG82" s="54"/>
      <c r="AH82" s="53"/>
      <c r="AI82" s="55">
        <f>9900+300</f>
        <v>10200</v>
      </c>
      <c r="AJ82" s="261"/>
      <c r="AK82" s="261"/>
      <c r="AL82" s="56"/>
      <c r="AM82" s="54"/>
      <c r="AN82" s="54">
        <f>2700+2000+500+700+192</f>
        <v>6092</v>
      </c>
      <c r="AO82" s="57"/>
      <c r="AP82" s="276"/>
      <c r="AQ82" s="54">
        <v>1780.1</v>
      </c>
      <c r="AR82" s="57"/>
      <c r="AS82" s="54"/>
      <c r="AT82" s="58"/>
      <c r="AU82" s="272"/>
      <c r="AV82" s="53"/>
      <c r="AW82" s="59"/>
      <c r="AX82" s="53"/>
      <c r="AY82" s="53"/>
      <c r="BA82" s="10">
        <f t="shared" si="51"/>
        <v>21</v>
      </c>
      <c r="BB82" s="11">
        <f t="shared" si="52"/>
        <v>46076</v>
      </c>
      <c r="BC82" s="10">
        <f t="shared" si="53"/>
        <v>0</v>
      </c>
      <c r="BD82" s="11">
        <f t="shared" si="54"/>
        <v>46088</v>
      </c>
      <c r="BE82" s="11"/>
      <c r="BF82" s="114" t="e">
        <f>VLOOKUP(C82,[1]Sheet!$F:$Q,10,FALSE)</f>
        <v>#N/A</v>
      </c>
      <c r="BG82" s="17" t="e">
        <f>VLOOKUP(C82,[1]Sheet!$F:$Q,5,FALSE)</f>
        <v>#N/A</v>
      </c>
      <c r="BH82" s="17" t="e">
        <f>VLOOKUP(C82,[1]Sheet!$F:$Q,12,FALSE)</f>
        <v>#N/A</v>
      </c>
      <c r="BI82" s="17" t="e">
        <f t="shared" si="55"/>
        <v>#N/A</v>
      </c>
    </row>
    <row r="83" ht="92" spans="1:61">
      <c r="A83" s="44">
        <f t="shared" si="50"/>
        <v>81</v>
      </c>
      <c r="B83" s="44" t="s">
        <v>121</v>
      </c>
      <c r="C83" s="45" t="s">
        <v>402</v>
      </c>
      <c r="D83" s="45" t="s">
        <v>290</v>
      </c>
      <c r="E83" s="45" t="s">
        <v>123</v>
      </c>
      <c r="F83" s="45" t="s">
        <v>123</v>
      </c>
      <c r="G83" s="46" t="s">
        <v>65</v>
      </c>
      <c r="H83" s="109" t="s">
        <v>149</v>
      </c>
      <c r="I83" s="48" t="s">
        <v>403</v>
      </c>
      <c r="J83" s="49">
        <v>46037</v>
      </c>
      <c r="K83" s="49">
        <v>46039</v>
      </c>
      <c r="L83" s="49">
        <v>46041</v>
      </c>
      <c r="M83" s="49">
        <v>46048</v>
      </c>
      <c r="N83" s="49">
        <v>46056</v>
      </c>
      <c r="O83" s="49"/>
      <c r="P83" s="49"/>
      <c r="Q83" s="50">
        <v>21</v>
      </c>
      <c r="R83" s="1780" t="s">
        <v>60</v>
      </c>
      <c r="S83" s="52">
        <v>0</v>
      </c>
      <c r="T83" s="49">
        <v>46062</v>
      </c>
      <c r="U83" s="139">
        <v>46084</v>
      </c>
      <c r="V83" s="49"/>
      <c r="W83" s="49"/>
      <c r="X83" s="49">
        <v>46086</v>
      </c>
      <c r="Y83" s="49"/>
      <c r="Z83" s="49"/>
      <c r="AA83" s="49">
        <v>46088</v>
      </c>
      <c r="AB83" s="49">
        <v>46091</v>
      </c>
      <c r="AC83" s="49">
        <v>46092</v>
      </c>
      <c r="AD83" s="53"/>
      <c r="AE83" s="53"/>
      <c r="AF83" s="53"/>
      <c r="AG83" s="54"/>
      <c r="AH83" s="53"/>
      <c r="AI83" s="55">
        <f>9900+300</f>
        <v>10200</v>
      </c>
      <c r="AJ83" s="261"/>
      <c r="AK83" s="261"/>
      <c r="AL83" s="56"/>
      <c r="AM83" s="54"/>
      <c r="AN83" s="54">
        <f>2700+500+700+192</f>
        <v>4092</v>
      </c>
      <c r="AO83" s="57"/>
      <c r="AP83" s="276"/>
      <c r="AQ83" s="54">
        <v>1780.1</v>
      </c>
      <c r="AR83" s="57"/>
      <c r="AS83" s="54"/>
      <c r="AT83" s="58"/>
      <c r="AU83" s="272"/>
      <c r="AV83" s="53"/>
      <c r="AW83" s="59"/>
      <c r="AX83" s="53"/>
      <c r="AY83" s="53"/>
      <c r="BA83" s="10">
        <f t="shared" si="51"/>
        <v>21</v>
      </c>
      <c r="BB83" s="11">
        <f t="shared" si="52"/>
        <v>46076</v>
      </c>
      <c r="BC83" s="10">
        <f t="shared" si="53"/>
        <v>0</v>
      </c>
      <c r="BD83" s="11">
        <f t="shared" si="54"/>
        <v>46088</v>
      </c>
      <c r="BE83" s="11"/>
      <c r="BF83" s="114" t="str">
        <f>VLOOKUP(C83,[1]Sheet!$F:$Q,10,FALSE)</f>
        <v>I</v>
      </c>
      <c r="BG83" s="17">
        <f>VLOOKUP(C83,[1]Sheet!$F:$Q,5,FALSE)</f>
        <v>146085</v>
      </c>
      <c r="BH83" s="17">
        <f>VLOOKUP(C83,[1]Sheet!$F:$Q,12,FALSE)</f>
        <v>0</v>
      </c>
      <c r="BI83" s="17">
        <f t="shared" si="55"/>
        <v>146085</v>
      </c>
    </row>
    <row r="84" s="168" customFormat="1" ht="24.95" customHeight="1" spans="1:61">
      <c r="A84" s="134">
        <f t="shared" ref="A84:A89" si="56">ROW()-2</f>
        <v>82</v>
      </c>
      <c r="B84" s="134" t="s">
        <v>276</v>
      </c>
      <c r="C84" s="135" t="s">
        <v>404</v>
      </c>
      <c r="D84" s="135" t="s">
        <v>290</v>
      </c>
      <c r="E84" s="135" t="s">
        <v>123</v>
      </c>
      <c r="F84" s="135" t="s">
        <v>123</v>
      </c>
      <c r="G84" s="136" t="s">
        <v>148</v>
      </c>
      <c r="H84" s="137" t="s">
        <v>149</v>
      </c>
      <c r="I84" s="138" t="s">
        <v>405</v>
      </c>
      <c r="J84" s="139">
        <v>46037</v>
      </c>
      <c r="K84" s="139">
        <v>46039</v>
      </c>
      <c r="L84" s="139">
        <v>46041</v>
      </c>
      <c r="M84" s="139">
        <v>46048</v>
      </c>
      <c r="N84" s="139">
        <v>46056</v>
      </c>
      <c r="O84" s="139"/>
      <c r="P84" s="139"/>
      <c r="Q84" s="140">
        <v>21</v>
      </c>
      <c r="R84" s="1763" t="s">
        <v>60</v>
      </c>
      <c r="S84" s="142">
        <v>0</v>
      </c>
      <c r="T84" s="139">
        <v>46062</v>
      </c>
      <c r="U84" s="139">
        <v>46084</v>
      </c>
      <c r="V84" s="139"/>
      <c r="W84" s="139"/>
      <c r="X84" s="139">
        <v>46086</v>
      </c>
      <c r="Y84" s="139"/>
      <c r="Z84" s="139"/>
      <c r="AA84" s="139">
        <v>46090</v>
      </c>
      <c r="AB84" s="139">
        <v>46091</v>
      </c>
      <c r="AC84" s="139">
        <v>46092</v>
      </c>
      <c r="AD84" s="264"/>
      <c r="AE84" s="264"/>
      <c r="AF84" s="264"/>
      <c r="AG84" s="147"/>
      <c r="AH84" s="264"/>
      <c r="AI84" s="266">
        <f>9900+300</f>
        <v>10200</v>
      </c>
      <c r="AJ84" s="267"/>
      <c r="AK84" s="267"/>
      <c r="AL84" s="146"/>
      <c r="AM84" s="147"/>
      <c r="AN84" s="147">
        <f>2700+700+500+192</f>
        <v>4092</v>
      </c>
      <c r="AO84" s="57"/>
      <c r="AP84" s="277"/>
      <c r="AQ84" s="147">
        <v>1780.1</v>
      </c>
      <c r="AR84" s="269"/>
      <c r="AS84" s="147"/>
      <c r="AT84" s="145"/>
      <c r="AU84" s="274"/>
      <c r="AV84" s="264"/>
      <c r="AW84" s="271"/>
      <c r="AX84" s="264"/>
      <c r="AY84" s="264"/>
      <c r="BA84" s="150">
        <f t="shared" ref="BA84:BA89" si="57">Q84</f>
        <v>21</v>
      </c>
      <c r="BB84" s="151">
        <f t="shared" ref="BB84:BB89" si="58">N84+BA84-1</f>
        <v>46076</v>
      </c>
      <c r="BC84" s="150">
        <f t="shared" ref="BC84:BC89" si="59">S84</f>
        <v>0</v>
      </c>
      <c r="BD84" s="151">
        <f t="shared" ref="BD84:BD89" si="60">AA84+BC84</f>
        <v>46090</v>
      </c>
      <c r="BE84" s="151"/>
      <c r="BF84" s="153" t="e">
        <f>VLOOKUP(C84,[1]Sheet!$F:$Q,10,FALSE)</f>
        <v>#N/A</v>
      </c>
      <c r="BG84" s="154" t="e">
        <f>VLOOKUP(C84,[1]Sheet!$F:$Q,5,FALSE)</f>
        <v>#N/A</v>
      </c>
      <c r="BH84" s="154" t="e">
        <f>VLOOKUP(C84,[1]Sheet!$F:$Q,12,FALSE)</f>
        <v>#N/A</v>
      </c>
      <c r="BI84" s="154" t="e">
        <f t="shared" ref="BI84:BI89" si="61">BG84-BH84</f>
        <v>#N/A</v>
      </c>
    </row>
    <row r="85" s="7" customFormat="1" ht="24.75" customHeight="1" spans="1:61">
      <c r="A85" s="44">
        <f t="shared" si="56"/>
        <v>83</v>
      </c>
      <c r="B85" s="44" t="s">
        <v>121</v>
      </c>
      <c r="C85" s="45" t="s">
        <v>406</v>
      </c>
      <c r="D85" s="45" t="s">
        <v>78</v>
      </c>
      <c r="E85" s="45" t="s">
        <v>56</v>
      </c>
      <c r="F85" s="45" t="s">
        <v>57</v>
      </c>
      <c r="G85" s="46" t="s">
        <v>58</v>
      </c>
      <c r="H85" s="48" t="s">
        <v>407</v>
      </c>
      <c r="I85" s="48"/>
      <c r="J85" s="49">
        <v>46057</v>
      </c>
      <c r="K85" s="49">
        <v>46059</v>
      </c>
      <c r="L85" s="49">
        <v>46061</v>
      </c>
      <c r="M85" s="49">
        <v>46071</v>
      </c>
      <c r="N85" s="49">
        <v>46083</v>
      </c>
      <c r="O85" s="49"/>
      <c r="P85" s="255"/>
      <c r="Q85" s="50">
        <v>21</v>
      </c>
      <c r="R85" s="1780" t="s">
        <v>60</v>
      </c>
      <c r="S85" s="52">
        <v>0</v>
      </c>
      <c r="T85" s="256"/>
      <c r="U85" s="49"/>
      <c r="V85" s="49"/>
      <c r="W85" s="49"/>
      <c r="X85" s="49">
        <v>46083</v>
      </c>
      <c r="Y85" s="49"/>
      <c r="Z85" s="49"/>
      <c r="AA85" s="49">
        <v>46090</v>
      </c>
      <c r="AB85" s="49">
        <v>46092</v>
      </c>
      <c r="AC85" s="49">
        <v>46092</v>
      </c>
      <c r="AD85" s="47"/>
      <c r="AE85" s="110"/>
      <c r="AF85" s="45"/>
      <c r="AG85" s="45"/>
      <c r="AH85" s="45"/>
      <c r="AI85" s="58">
        <v>10250</v>
      </c>
      <c r="AJ85" s="257"/>
      <c r="AK85" s="257"/>
      <c r="AL85" s="56"/>
      <c r="AM85" s="54"/>
      <c r="AN85" s="54">
        <f>2700+162</f>
        <v>2862</v>
      </c>
      <c r="AO85" s="54"/>
      <c r="AP85" s="54"/>
      <c r="AQ85" s="54">
        <v>237.5</v>
      </c>
      <c r="AR85" s="54"/>
      <c r="AS85" s="54"/>
      <c r="AT85" s="111"/>
      <c r="AU85" s="54">
        <f>117.01+7.02</f>
        <v>124.03</v>
      </c>
      <c r="AV85" s="54"/>
      <c r="AW85" s="112"/>
      <c r="AX85" s="45"/>
      <c r="AY85" s="45"/>
      <c r="AZ85" s="10"/>
      <c r="BA85" s="10">
        <f t="shared" si="57"/>
        <v>21</v>
      </c>
      <c r="BB85" s="11">
        <f t="shared" si="58"/>
        <v>46103</v>
      </c>
      <c r="BC85" s="10">
        <f t="shared" si="59"/>
        <v>0</v>
      </c>
      <c r="BD85" s="9">
        <f t="shared" si="60"/>
        <v>46090</v>
      </c>
      <c r="BE85" s="9"/>
      <c r="BF85" s="114" t="str">
        <f>VLOOKUP(C85,[1]Sheet!$F:$Q,10,FALSE)</f>
        <v>I</v>
      </c>
      <c r="BG85" s="17">
        <f>VLOOKUP(C85,[1]Sheet!$F:$Q,5,FALSE)</f>
        <v>19552</v>
      </c>
      <c r="BH85" s="17">
        <f>VLOOKUP(C85,[1]Sheet!$F:$Q,12,FALSE)</f>
        <v>0</v>
      </c>
      <c r="BI85" s="17">
        <f t="shared" si="61"/>
        <v>19552</v>
      </c>
    </row>
    <row r="86" s="79" customFormat="1" ht="24.75" customHeight="1" spans="1:61">
      <c r="A86" s="134">
        <f t="shared" si="56"/>
        <v>84</v>
      </c>
      <c r="B86" s="134" t="s">
        <v>62</v>
      </c>
      <c r="C86" s="135" t="s">
        <v>408</v>
      </c>
      <c r="D86" s="135" t="s">
        <v>290</v>
      </c>
      <c r="E86" s="135" t="s">
        <v>118</v>
      </c>
      <c r="F86" s="135" t="s">
        <v>57</v>
      </c>
      <c r="G86" s="136" t="s">
        <v>65</v>
      </c>
      <c r="H86" s="138" t="s">
        <v>91</v>
      </c>
      <c r="I86" s="138"/>
      <c r="J86" s="139">
        <v>46058</v>
      </c>
      <c r="K86" s="139">
        <v>46062</v>
      </c>
      <c r="L86" s="139">
        <v>46064</v>
      </c>
      <c r="M86" s="139">
        <v>46074</v>
      </c>
      <c r="N86" s="139">
        <v>46078</v>
      </c>
      <c r="O86" s="139"/>
      <c r="P86" s="282"/>
      <c r="Q86" s="140">
        <v>21</v>
      </c>
      <c r="R86" s="1763" t="s">
        <v>60</v>
      </c>
      <c r="S86" s="142">
        <v>0</v>
      </c>
      <c r="T86" s="283"/>
      <c r="U86" s="139"/>
      <c r="V86" s="139"/>
      <c r="W86" s="139"/>
      <c r="X86" s="139">
        <v>46083</v>
      </c>
      <c r="Y86" s="139"/>
      <c r="Z86" s="139"/>
      <c r="AA86" s="139">
        <v>46091</v>
      </c>
      <c r="AB86" s="139">
        <v>46092</v>
      </c>
      <c r="AC86" s="139">
        <v>46092</v>
      </c>
      <c r="AD86" s="143"/>
      <c r="AE86" s="144"/>
      <c r="AF86" s="135"/>
      <c r="AG86" s="135"/>
      <c r="AH86" s="135"/>
      <c r="AI86" s="145">
        <v>10100</v>
      </c>
      <c r="AJ86" s="386"/>
      <c r="AK86" s="386"/>
      <c r="AL86" s="146"/>
      <c r="AM86" s="147"/>
      <c r="AN86" s="147">
        <f>2700+162</f>
        <v>2862</v>
      </c>
      <c r="AO86" s="147"/>
      <c r="AP86" s="147"/>
      <c r="AQ86" s="147">
        <v>491.3</v>
      </c>
      <c r="AR86" s="147"/>
      <c r="AS86" s="147"/>
      <c r="AT86" s="148"/>
      <c r="AU86" s="147">
        <f>51.3+3.08</f>
        <v>54.38</v>
      </c>
      <c r="AV86" s="147"/>
      <c r="AW86" s="149"/>
      <c r="AX86" s="135"/>
      <c r="AY86" s="135"/>
      <c r="AZ86" s="150"/>
      <c r="BA86" s="150">
        <f t="shared" si="57"/>
        <v>21</v>
      </c>
      <c r="BB86" s="151">
        <f t="shared" si="58"/>
        <v>46098</v>
      </c>
      <c r="BC86" s="150">
        <f t="shared" si="59"/>
        <v>0</v>
      </c>
      <c r="BD86" s="152">
        <f t="shared" si="60"/>
        <v>46091</v>
      </c>
      <c r="BE86" s="152"/>
      <c r="BF86" s="153" t="str">
        <f>VLOOKUP(C86,[1]Sheet!$F:$Q,10,FALSE)</f>
        <v>I</v>
      </c>
      <c r="BG86" s="154">
        <f>VLOOKUP(C86,[1]Sheet!$F:$Q,5,FALSE)</f>
        <v>66716.6</v>
      </c>
      <c r="BH86" s="154">
        <f>VLOOKUP(C86,[1]Sheet!$F:$Q,12,FALSE)</f>
        <v>0</v>
      </c>
      <c r="BI86" s="154">
        <f t="shared" si="61"/>
        <v>66716.6</v>
      </c>
    </row>
    <row r="87" s="173" customFormat="1" ht="24.95" customHeight="1" spans="1:61">
      <c r="A87" s="387">
        <f t="shared" si="56"/>
        <v>85</v>
      </c>
      <c r="B87" s="387" t="s">
        <v>62</v>
      </c>
      <c r="C87" s="388" t="s">
        <v>409</v>
      </c>
      <c r="D87" s="388" t="s">
        <v>70</v>
      </c>
      <c r="E87" s="388" t="s">
        <v>154</v>
      </c>
      <c r="F87" s="388" t="s">
        <v>57</v>
      </c>
      <c r="G87" s="389" t="s">
        <v>65</v>
      </c>
      <c r="H87" s="390" t="s">
        <v>155</v>
      </c>
      <c r="I87" s="391" t="s">
        <v>410</v>
      </c>
      <c r="J87" s="392">
        <v>46028</v>
      </c>
      <c r="K87" s="392">
        <v>46039</v>
      </c>
      <c r="L87" s="392">
        <v>46041</v>
      </c>
      <c r="M87" s="392">
        <v>46047</v>
      </c>
      <c r="N87" s="392">
        <v>46072</v>
      </c>
      <c r="O87" s="392"/>
      <c r="P87" s="392"/>
      <c r="Q87" s="393">
        <v>14</v>
      </c>
      <c r="R87" s="1767" t="s">
        <v>60</v>
      </c>
      <c r="S87" s="395">
        <v>10</v>
      </c>
      <c r="T87" s="392">
        <v>46077</v>
      </c>
      <c r="U87" s="392">
        <v>46078</v>
      </c>
      <c r="V87" s="392"/>
      <c r="W87" s="392"/>
      <c r="X87" s="392">
        <v>46091</v>
      </c>
      <c r="Y87" s="392"/>
      <c r="Z87" s="392"/>
      <c r="AA87" s="392">
        <v>46092</v>
      </c>
      <c r="AB87" s="392">
        <v>46093</v>
      </c>
      <c r="AC87" s="392">
        <v>46093</v>
      </c>
      <c r="AD87" s="396"/>
      <c r="AE87" s="396"/>
      <c r="AF87" s="396"/>
      <c r="AG87" s="397"/>
      <c r="AH87" s="396"/>
      <c r="AI87" s="398">
        <v>10100</v>
      </c>
      <c r="AJ87" s="399"/>
      <c r="AK87" s="399"/>
      <c r="AL87" s="400"/>
      <c r="AM87" s="397"/>
      <c r="AN87" s="397">
        <f>2700+700+500+1000+159+192</f>
        <v>5251</v>
      </c>
      <c r="AO87" s="397"/>
      <c r="AP87" s="397">
        <f>1085+65.1</f>
        <v>1150.1</v>
      </c>
      <c r="AQ87" s="397">
        <v>745</v>
      </c>
      <c r="AR87" s="401"/>
      <c r="AS87" s="397"/>
      <c r="AT87" s="402"/>
      <c r="AU87" s="397">
        <f>564.21+33.85</f>
        <v>598.06</v>
      </c>
      <c r="AV87" s="396"/>
      <c r="AW87" s="403"/>
      <c r="AX87" s="396"/>
      <c r="AY87" s="396"/>
      <c r="BA87" s="404">
        <f t="shared" si="57"/>
        <v>14</v>
      </c>
      <c r="BB87" s="405">
        <f t="shared" si="58"/>
        <v>46085</v>
      </c>
      <c r="BC87" s="404">
        <f t="shared" si="59"/>
        <v>10</v>
      </c>
      <c r="BD87" s="405">
        <f t="shared" si="60"/>
        <v>46102</v>
      </c>
      <c r="BE87" s="405"/>
      <c r="BF87" s="406" t="str">
        <f>VLOOKUP(C87,[1]Sheet!$F:$Q,10,FALSE)</f>
        <v>I</v>
      </c>
      <c r="BG87" s="407">
        <f>VLOOKUP(C87,[1]Sheet!$F:$Q,5,FALSE)</f>
        <v>125490.62</v>
      </c>
      <c r="BH87" s="407">
        <f>VLOOKUP(C87,[1]Sheet!$F:$Q,12,FALSE)</f>
        <v>0</v>
      </c>
      <c r="BI87" s="407">
        <f t="shared" si="61"/>
        <v>125490.62</v>
      </c>
    </row>
    <row r="88" s="173" customFormat="1" ht="24.95" customHeight="1" spans="1:61">
      <c r="A88" s="387">
        <f t="shared" si="56"/>
        <v>86</v>
      </c>
      <c r="B88" s="387" t="s">
        <v>121</v>
      </c>
      <c r="C88" s="388" t="s">
        <v>411</v>
      </c>
      <c r="D88" s="388" t="s">
        <v>70</v>
      </c>
      <c r="E88" s="388" t="s">
        <v>154</v>
      </c>
      <c r="F88" s="388" t="s">
        <v>57</v>
      </c>
      <c r="G88" s="389" t="s">
        <v>65</v>
      </c>
      <c r="H88" s="390" t="s">
        <v>155</v>
      </c>
      <c r="I88" s="391" t="s">
        <v>412</v>
      </c>
      <c r="J88" s="392">
        <v>46028</v>
      </c>
      <c r="K88" s="392">
        <v>46039</v>
      </c>
      <c r="L88" s="392">
        <v>46041</v>
      </c>
      <c r="M88" s="392">
        <v>46047</v>
      </c>
      <c r="N88" s="392">
        <v>46072</v>
      </c>
      <c r="O88" s="392"/>
      <c r="P88" s="392"/>
      <c r="Q88" s="393">
        <v>14</v>
      </c>
      <c r="R88" s="1767" t="s">
        <v>60</v>
      </c>
      <c r="S88" s="395">
        <v>10</v>
      </c>
      <c r="T88" s="392">
        <v>46077</v>
      </c>
      <c r="U88" s="392">
        <v>46078</v>
      </c>
      <c r="V88" s="392"/>
      <c r="W88" s="392"/>
      <c r="X88" s="392">
        <v>46091</v>
      </c>
      <c r="Y88" s="392"/>
      <c r="Z88" s="392"/>
      <c r="AA88" s="392">
        <v>46092</v>
      </c>
      <c r="AB88" s="392">
        <v>46093</v>
      </c>
      <c r="AC88" s="392">
        <v>46093</v>
      </c>
      <c r="AD88" s="396"/>
      <c r="AE88" s="396"/>
      <c r="AF88" s="396"/>
      <c r="AG88" s="397"/>
      <c r="AH88" s="396"/>
      <c r="AI88" s="398">
        <v>10100</v>
      </c>
      <c r="AJ88" s="399"/>
      <c r="AK88" s="399"/>
      <c r="AL88" s="400"/>
      <c r="AM88" s="397"/>
      <c r="AN88" s="397">
        <f>2700+700+500+192</f>
        <v>4092</v>
      </c>
      <c r="AO88" s="397"/>
      <c r="AP88" s="397">
        <f>1085+65.1</f>
        <v>1150.1</v>
      </c>
      <c r="AQ88" s="397">
        <v>745</v>
      </c>
      <c r="AR88" s="401"/>
      <c r="AS88" s="397"/>
      <c r="AT88" s="402"/>
      <c r="AU88" s="396"/>
      <c r="AV88" s="396"/>
      <c r="AW88" s="403"/>
      <c r="AX88" s="396"/>
      <c r="AY88" s="396"/>
      <c r="BA88" s="404">
        <f t="shared" si="57"/>
        <v>14</v>
      </c>
      <c r="BB88" s="405">
        <f t="shared" si="58"/>
        <v>46085</v>
      </c>
      <c r="BC88" s="404">
        <f t="shared" si="59"/>
        <v>10</v>
      </c>
      <c r="BD88" s="405">
        <f t="shared" si="60"/>
        <v>46102</v>
      </c>
      <c r="BE88" s="405"/>
      <c r="BF88" s="406" t="str">
        <f>VLOOKUP(C88,[1]Sheet!$F:$Q,10,FALSE)</f>
        <v>I</v>
      </c>
      <c r="BG88" s="407">
        <f>VLOOKUP(C88,[1]Sheet!$F:$Q,5,FALSE)</f>
        <v>110893.92</v>
      </c>
      <c r="BH88" s="407">
        <f>VLOOKUP(C88,[1]Sheet!$F:$Q,12,FALSE)</f>
        <v>0</v>
      </c>
      <c r="BI88" s="407">
        <f t="shared" si="61"/>
        <v>110893.92</v>
      </c>
    </row>
    <row r="89" s="174" customFormat="1" ht="24.95" customHeight="1" spans="1:61">
      <c r="A89" s="408">
        <f t="shared" si="56"/>
        <v>87</v>
      </c>
      <c r="B89" s="408" t="s">
        <v>276</v>
      </c>
      <c r="C89" s="409" t="s">
        <v>413</v>
      </c>
      <c r="D89" s="409" t="s">
        <v>70</v>
      </c>
      <c r="E89" s="409" t="s">
        <v>154</v>
      </c>
      <c r="F89" s="409" t="s">
        <v>57</v>
      </c>
      <c r="G89" s="410" t="s">
        <v>65</v>
      </c>
      <c r="H89" s="411" t="s">
        <v>155</v>
      </c>
      <c r="I89" s="412" t="s">
        <v>414</v>
      </c>
      <c r="J89" s="413">
        <v>46028</v>
      </c>
      <c r="K89" s="413">
        <v>46039</v>
      </c>
      <c r="L89" s="413">
        <v>46041</v>
      </c>
      <c r="M89" s="413">
        <v>46047</v>
      </c>
      <c r="N89" s="413">
        <v>46072</v>
      </c>
      <c r="O89" s="413"/>
      <c r="P89" s="413"/>
      <c r="Q89" s="414">
        <v>14</v>
      </c>
      <c r="R89" s="1786" t="s">
        <v>60</v>
      </c>
      <c r="S89" s="416">
        <v>10</v>
      </c>
      <c r="T89" s="413">
        <v>46077</v>
      </c>
      <c r="U89" s="413">
        <v>46078</v>
      </c>
      <c r="V89" s="413"/>
      <c r="W89" s="413"/>
      <c r="X89" s="413">
        <v>46091</v>
      </c>
      <c r="Y89" s="413"/>
      <c r="Z89" s="413"/>
      <c r="AA89" s="413">
        <v>46092</v>
      </c>
      <c r="AB89" s="413">
        <v>46094</v>
      </c>
      <c r="AC89" s="413">
        <v>46094</v>
      </c>
      <c r="AD89" s="417"/>
      <c r="AE89" s="417"/>
      <c r="AF89" s="417"/>
      <c r="AG89" s="418"/>
      <c r="AH89" s="417"/>
      <c r="AI89" s="419">
        <v>10100</v>
      </c>
      <c r="AJ89" s="420"/>
      <c r="AK89" s="420"/>
      <c r="AL89" s="421"/>
      <c r="AM89" s="418"/>
      <c r="AN89" s="418">
        <f>2700+162</f>
        <v>2862</v>
      </c>
      <c r="AO89" s="418"/>
      <c r="AP89" s="397">
        <f>1085+65.1</f>
        <v>1150.1</v>
      </c>
      <c r="AQ89" s="418">
        <v>745</v>
      </c>
      <c r="AR89" s="422"/>
      <c r="AS89" s="418"/>
      <c r="AT89" s="423"/>
      <c r="AU89" s="417"/>
      <c r="AV89" s="417"/>
      <c r="AW89" s="424"/>
      <c r="AX89" s="417"/>
      <c r="AY89" s="417"/>
      <c r="BA89" s="425">
        <f t="shared" si="57"/>
        <v>14</v>
      </c>
      <c r="BB89" s="426">
        <f t="shared" si="58"/>
        <v>46085</v>
      </c>
      <c r="BC89" s="425">
        <f t="shared" si="59"/>
        <v>10</v>
      </c>
      <c r="BD89" s="426">
        <f t="shared" si="60"/>
        <v>46102</v>
      </c>
      <c r="BE89" s="426"/>
      <c r="BF89" s="427" t="str">
        <f>VLOOKUP(C89,[1]Sheet!$F:$Q,10,FALSE)</f>
        <v>I</v>
      </c>
      <c r="BG89" s="428">
        <f>VLOOKUP(C89,[1]Sheet!$F:$Q,5,FALSE)</f>
        <v>115151.49</v>
      </c>
      <c r="BH89" s="428">
        <f>VLOOKUP(C89,[1]Sheet!$F:$Q,12,FALSE)</f>
        <v>0</v>
      </c>
      <c r="BI89" s="428">
        <f t="shared" si="61"/>
        <v>115151.49</v>
      </c>
    </row>
    <row r="90" s="174" customFormat="1" ht="24.95" customHeight="1" spans="1:61">
      <c r="A90" s="408">
        <f t="shared" ref="A90:A99" si="62">ROW()-2</f>
        <v>88</v>
      </c>
      <c r="B90" s="408" t="s">
        <v>62</v>
      </c>
      <c r="C90" s="409" t="s">
        <v>415</v>
      </c>
      <c r="D90" s="409" t="s">
        <v>70</v>
      </c>
      <c r="E90" s="409" t="s">
        <v>154</v>
      </c>
      <c r="F90" s="409" t="s">
        <v>57</v>
      </c>
      <c r="G90" s="410" t="s">
        <v>65</v>
      </c>
      <c r="H90" s="411" t="s">
        <v>155</v>
      </c>
      <c r="I90" s="412" t="s">
        <v>416</v>
      </c>
      <c r="J90" s="413">
        <v>46028</v>
      </c>
      <c r="K90" s="413">
        <v>46039</v>
      </c>
      <c r="L90" s="413">
        <v>46041</v>
      </c>
      <c r="M90" s="413">
        <v>46047</v>
      </c>
      <c r="N90" s="413">
        <v>46072</v>
      </c>
      <c r="O90" s="413"/>
      <c r="P90" s="413"/>
      <c r="Q90" s="414">
        <v>14</v>
      </c>
      <c r="R90" s="1786" t="s">
        <v>60</v>
      </c>
      <c r="S90" s="416">
        <v>10</v>
      </c>
      <c r="T90" s="413">
        <v>46077</v>
      </c>
      <c r="U90" s="413">
        <v>46078</v>
      </c>
      <c r="V90" s="413"/>
      <c r="W90" s="413"/>
      <c r="X90" s="413">
        <v>46091</v>
      </c>
      <c r="Y90" s="413"/>
      <c r="Z90" s="413"/>
      <c r="AA90" s="413">
        <v>46093</v>
      </c>
      <c r="AB90" s="413">
        <v>46094</v>
      </c>
      <c r="AC90" s="413">
        <v>46094</v>
      </c>
      <c r="AD90" s="417"/>
      <c r="AE90" s="417"/>
      <c r="AF90" s="417"/>
      <c r="AG90" s="418"/>
      <c r="AH90" s="417"/>
      <c r="AI90" s="419">
        <v>10100</v>
      </c>
      <c r="AJ90" s="420"/>
      <c r="AK90" s="420"/>
      <c r="AL90" s="421"/>
      <c r="AM90" s="418"/>
      <c r="AN90" s="418">
        <f>2700+700+500+192</f>
        <v>4092</v>
      </c>
      <c r="AO90" s="418"/>
      <c r="AP90" s="418">
        <f>1240+74.4</f>
        <v>1314.4</v>
      </c>
      <c r="AQ90" s="418">
        <v>745</v>
      </c>
      <c r="AR90" s="422"/>
      <c r="AS90" s="418"/>
      <c r="AT90" s="423"/>
      <c r="AU90" s="417"/>
      <c r="AV90" s="417"/>
      <c r="AW90" s="424"/>
      <c r="AX90" s="417"/>
      <c r="AY90" s="417"/>
      <c r="BA90" s="425">
        <f t="shared" ref="BA90:BA99" si="63">Q90</f>
        <v>14</v>
      </c>
      <c r="BB90" s="426">
        <f t="shared" ref="BB90:BB99" si="64">N90+BA90-1</f>
        <v>46085</v>
      </c>
      <c r="BC90" s="425">
        <f t="shared" ref="BC90:BC99" si="65">S90</f>
        <v>10</v>
      </c>
      <c r="BD90" s="426">
        <f t="shared" ref="BD90:BD99" si="66">AA90+BC90</f>
        <v>46103</v>
      </c>
      <c r="BE90" s="426"/>
      <c r="BF90" s="427" t="str">
        <f>VLOOKUP(C90,[1]Sheet!$F:$Q,10,FALSE)</f>
        <v>I</v>
      </c>
      <c r="BG90" s="428">
        <f>VLOOKUP(C90,[1]Sheet!$F:$Q,5,FALSE)</f>
        <v>136830</v>
      </c>
      <c r="BH90" s="428">
        <f>VLOOKUP(C90,[1]Sheet!$F:$Q,12,FALSE)</f>
        <v>0</v>
      </c>
      <c r="BI90" s="428">
        <f t="shared" ref="BI90:BI99" si="67">BG90-BH90</f>
        <v>136830</v>
      </c>
    </row>
    <row r="91" s="174" customFormat="1" ht="24.95" customHeight="1" spans="1:61">
      <c r="A91" s="408">
        <f t="shared" si="62"/>
        <v>89</v>
      </c>
      <c r="B91" s="408" t="s">
        <v>62</v>
      </c>
      <c r="C91" s="409" t="s">
        <v>417</v>
      </c>
      <c r="D91" s="409" t="s">
        <v>70</v>
      </c>
      <c r="E91" s="409" t="s">
        <v>154</v>
      </c>
      <c r="F91" s="409" t="s">
        <v>57</v>
      </c>
      <c r="G91" s="410" t="s">
        <v>65</v>
      </c>
      <c r="H91" s="411" t="s">
        <v>155</v>
      </c>
      <c r="I91" s="412" t="s">
        <v>418</v>
      </c>
      <c r="J91" s="413">
        <v>46028</v>
      </c>
      <c r="K91" s="413">
        <v>46039</v>
      </c>
      <c r="L91" s="413">
        <v>46041</v>
      </c>
      <c r="M91" s="413">
        <v>46047</v>
      </c>
      <c r="N91" s="413">
        <v>46072</v>
      </c>
      <c r="O91" s="413"/>
      <c r="P91" s="413"/>
      <c r="Q91" s="414">
        <v>14</v>
      </c>
      <c r="R91" s="1786" t="s">
        <v>60</v>
      </c>
      <c r="S91" s="416">
        <v>10</v>
      </c>
      <c r="T91" s="413">
        <v>46077</v>
      </c>
      <c r="U91" s="413">
        <v>46078</v>
      </c>
      <c r="V91" s="413"/>
      <c r="W91" s="413"/>
      <c r="X91" s="413">
        <v>46091</v>
      </c>
      <c r="Y91" s="413"/>
      <c r="Z91" s="413"/>
      <c r="AA91" s="413">
        <v>46093</v>
      </c>
      <c r="AB91" s="413">
        <v>46095</v>
      </c>
      <c r="AC91" s="413">
        <v>46097</v>
      </c>
      <c r="AD91" s="417"/>
      <c r="AE91" s="417"/>
      <c r="AF91" s="417"/>
      <c r="AG91" s="418"/>
      <c r="AH91" s="417"/>
      <c r="AI91" s="419">
        <v>10100</v>
      </c>
      <c r="AJ91" s="420"/>
      <c r="AK91" s="420"/>
      <c r="AL91" s="421"/>
      <c r="AM91" s="418"/>
      <c r="AN91" s="418">
        <f>2700+700+500+192</f>
        <v>4092</v>
      </c>
      <c r="AO91" s="418"/>
      <c r="AP91" s="418">
        <f>1240+74.4</f>
        <v>1314.4</v>
      </c>
      <c r="AQ91" s="418">
        <v>839.1</v>
      </c>
      <c r="AR91" s="422"/>
      <c r="AS91" s="418"/>
      <c r="AT91" s="423"/>
      <c r="AU91" s="417"/>
      <c r="AV91" s="417"/>
      <c r="AW91" s="424"/>
      <c r="AX91" s="417"/>
      <c r="AY91" s="417"/>
      <c r="BA91" s="425">
        <f t="shared" si="63"/>
        <v>14</v>
      </c>
      <c r="BB91" s="426">
        <f t="shared" si="64"/>
        <v>46085</v>
      </c>
      <c r="BC91" s="425">
        <f t="shared" si="65"/>
        <v>10</v>
      </c>
      <c r="BD91" s="426">
        <f t="shared" si="66"/>
        <v>46103</v>
      </c>
      <c r="BE91" s="426"/>
      <c r="BF91" s="427" t="str">
        <f>VLOOKUP(C91,[1]Sheet!$F:$Q,10,FALSE)</f>
        <v>I</v>
      </c>
      <c r="BG91" s="428">
        <f>VLOOKUP(C91,[1]Sheet!$F:$Q,5,FALSE)</f>
        <v>138156</v>
      </c>
      <c r="BH91" s="428">
        <f>VLOOKUP(C91,[1]Sheet!$F:$Q,12,FALSE)</f>
        <v>0</v>
      </c>
      <c r="BI91" s="428">
        <f t="shared" si="67"/>
        <v>138156</v>
      </c>
    </row>
    <row r="92" s="174" customFormat="1" ht="24.95" customHeight="1" spans="1:61">
      <c r="A92" s="408">
        <f t="shared" si="62"/>
        <v>90</v>
      </c>
      <c r="B92" s="408" t="s">
        <v>276</v>
      </c>
      <c r="C92" s="409" t="s">
        <v>419</v>
      </c>
      <c r="D92" s="409" t="s">
        <v>70</v>
      </c>
      <c r="E92" s="409" t="s">
        <v>154</v>
      </c>
      <c r="F92" s="409" t="s">
        <v>57</v>
      </c>
      <c r="G92" s="410" t="s">
        <v>65</v>
      </c>
      <c r="H92" s="411" t="s">
        <v>155</v>
      </c>
      <c r="I92" s="412" t="s">
        <v>389</v>
      </c>
      <c r="J92" s="413">
        <v>46028</v>
      </c>
      <c r="K92" s="413">
        <v>46039</v>
      </c>
      <c r="L92" s="413">
        <v>46041</v>
      </c>
      <c r="M92" s="413">
        <v>46047</v>
      </c>
      <c r="N92" s="413">
        <v>46072</v>
      </c>
      <c r="O92" s="413"/>
      <c r="P92" s="413"/>
      <c r="Q92" s="414">
        <v>14</v>
      </c>
      <c r="R92" s="1786" t="s">
        <v>60</v>
      </c>
      <c r="S92" s="416">
        <v>10</v>
      </c>
      <c r="T92" s="413">
        <v>46077</v>
      </c>
      <c r="U92" s="413">
        <v>46078</v>
      </c>
      <c r="V92" s="413"/>
      <c r="W92" s="413"/>
      <c r="X92" s="413">
        <v>46091</v>
      </c>
      <c r="Y92" s="413"/>
      <c r="Z92" s="413"/>
      <c r="AA92" s="413">
        <v>46094</v>
      </c>
      <c r="AB92" s="413">
        <v>46095</v>
      </c>
      <c r="AC92" s="413">
        <v>46097</v>
      </c>
      <c r="AD92" s="417"/>
      <c r="AE92" s="417"/>
      <c r="AF92" s="417"/>
      <c r="AG92" s="418"/>
      <c r="AH92" s="417"/>
      <c r="AI92" s="419">
        <v>10100</v>
      </c>
      <c r="AJ92" s="420"/>
      <c r="AK92" s="420"/>
      <c r="AL92" s="421"/>
      <c r="AM92" s="418"/>
      <c r="AN92" s="418">
        <f>2700+700+500+192</f>
        <v>4092</v>
      </c>
      <c r="AO92" s="418"/>
      <c r="AP92" s="418">
        <f>1395+83.7</f>
        <v>1478.7</v>
      </c>
      <c r="AQ92" s="418">
        <v>933.2</v>
      </c>
      <c r="AR92" s="422"/>
      <c r="AS92" s="418"/>
      <c r="AT92" s="423"/>
      <c r="AU92" s="417"/>
      <c r="AV92" s="417"/>
      <c r="AW92" s="424"/>
      <c r="AX92" s="417"/>
      <c r="AY92" s="417"/>
      <c r="BA92" s="425">
        <f t="shared" si="63"/>
        <v>14</v>
      </c>
      <c r="BB92" s="426">
        <f t="shared" si="64"/>
        <v>46085</v>
      </c>
      <c r="BC92" s="425">
        <f t="shared" si="65"/>
        <v>10</v>
      </c>
      <c r="BD92" s="426">
        <f t="shared" si="66"/>
        <v>46104</v>
      </c>
      <c r="BE92" s="426"/>
      <c r="BF92" s="427" t="str">
        <f>VLOOKUP(C92,[1]Sheet!$F:$Q,10,FALSE)</f>
        <v>I</v>
      </c>
      <c r="BG92" s="428">
        <f>VLOOKUP(C92,[1]Sheet!$F:$Q,5,FALSE)</f>
        <v>96000.01</v>
      </c>
      <c r="BH92" s="428">
        <f>VLOOKUP(C92,[1]Sheet!$F:$Q,12,FALSE)</f>
        <v>0</v>
      </c>
      <c r="BI92" s="428">
        <f t="shared" si="67"/>
        <v>96000.01</v>
      </c>
    </row>
    <row r="93" s="174" customFormat="1" ht="46" spans="1:61">
      <c r="A93" s="408">
        <f t="shared" si="62"/>
        <v>91</v>
      </c>
      <c r="B93" s="408" t="s">
        <v>62</v>
      </c>
      <c r="C93" s="409" t="s">
        <v>420</v>
      </c>
      <c r="D93" s="409" t="s">
        <v>70</v>
      </c>
      <c r="E93" s="409" t="s">
        <v>154</v>
      </c>
      <c r="F93" s="409" t="s">
        <v>57</v>
      </c>
      <c r="G93" s="410" t="s">
        <v>58</v>
      </c>
      <c r="H93" s="411" t="s">
        <v>170</v>
      </c>
      <c r="I93" s="412" t="s">
        <v>421</v>
      </c>
      <c r="J93" s="413">
        <v>46053</v>
      </c>
      <c r="K93" s="413">
        <v>46056</v>
      </c>
      <c r="L93" s="413">
        <v>46069</v>
      </c>
      <c r="M93" s="413">
        <v>46077</v>
      </c>
      <c r="N93" s="413">
        <v>46080</v>
      </c>
      <c r="O93" s="413"/>
      <c r="P93" s="413"/>
      <c r="Q93" s="414">
        <v>14</v>
      </c>
      <c r="R93" s="1786" t="s">
        <v>60</v>
      </c>
      <c r="S93" s="416">
        <v>10</v>
      </c>
      <c r="T93" s="413">
        <v>46085</v>
      </c>
      <c r="U93" s="413">
        <v>46086</v>
      </c>
      <c r="V93" s="413"/>
      <c r="W93" s="413"/>
      <c r="X93" s="413">
        <v>46095</v>
      </c>
      <c r="Y93" s="413"/>
      <c r="Z93" s="413"/>
      <c r="AA93" s="413">
        <v>46097</v>
      </c>
      <c r="AB93" s="413">
        <v>46098</v>
      </c>
      <c r="AC93" s="413">
        <v>46098</v>
      </c>
      <c r="AD93" s="417"/>
      <c r="AE93" s="417"/>
      <c r="AF93" s="417"/>
      <c r="AG93" s="418"/>
      <c r="AH93" s="417"/>
      <c r="AI93" s="419">
        <v>9330</v>
      </c>
      <c r="AJ93" s="420"/>
      <c r="AK93" s="420"/>
      <c r="AL93" s="421"/>
      <c r="AM93" s="418"/>
      <c r="AN93" s="418">
        <f>2700+700+500+1000+31.8+192</f>
        <v>5123.8</v>
      </c>
      <c r="AO93" s="418"/>
      <c r="AP93" s="418">
        <f>620+37.2-657.2</f>
        <v>0</v>
      </c>
      <c r="AQ93" s="418">
        <v>636.3</v>
      </c>
      <c r="AR93" s="422"/>
      <c r="AS93" s="418"/>
      <c r="AT93" s="423"/>
      <c r="AU93" s="429">
        <f>191.06+11.46</f>
        <v>202.52</v>
      </c>
      <c r="AV93" s="417"/>
      <c r="AW93" s="424"/>
      <c r="AX93" s="417"/>
      <c r="AY93" s="417"/>
      <c r="BA93" s="425">
        <f t="shared" si="63"/>
        <v>14</v>
      </c>
      <c r="BB93" s="426">
        <f t="shared" si="64"/>
        <v>46093</v>
      </c>
      <c r="BC93" s="425">
        <f t="shared" si="65"/>
        <v>10</v>
      </c>
      <c r="BD93" s="426">
        <f t="shared" si="66"/>
        <v>46107</v>
      </c>
      <c r="BE93" s="426"/>
      <c r="BF93" s="427" t="str">
        <f>VLOOKUP(C93,[1]Sheet!$F:$Q,10,FALSE)</f>
        <v>I</v>
      </c>
      <c r="BG93" s="428">
        <f>VLOOKUP(C93,[1]Sheet!$F:$Q,5,FALSE)</f>
        <v>65745.52</v>
      </c>
      <c r="BH93" s="428">
        <f>VLOOKUP(C93,[1]Sheet!$F:$Q,12,FALSE)</f>
        <v>0</v>
      </c>
      <c r="BI93" s="428">
        <f t="shared" si="67"/>
        <v>65745.52</v>
      </c>
    </row>
    <row r="94" s="174" customFormat="1" ht="24.95" customHeight="1" spans="1:61">
      <c r="A94" s="408">
        <f t="shared" si="62"/>
        <v>92</v>
      </c>
      <c r="B94" s="408" t="s">
        <v>276</v>
      </c>
      <c r="C94" s="409" t="s">
        <v>422</v>
      </c>
      <c r="D94" s="409" t="s">
        <v>70</v>
      </c>
      <c r="E94" s="409" t="s">
        <v>154</v>
      </c>
      <c r="F94" s="409" t="s">
        <v>57</v>
      </c>
      <c r="G94" s="410" t="s">
        <v>65</v>
      </c>
      <c r="H94" s="411" t="s">
        <v>170</v>
      </c>
      <c r="I94" s="412" t="s">
        <v>174</v>
      </c>
      <c r="J94" s="413">
        <v>46053</v>
      </c>
      <c r="K94" s="413">
        <v>46056</v>
      </c>
      <c r="L94" s="413">
        <v>46069</v>
      </c>
      <c r="M94" s="413">
        <v>46077</v>
      </c>
      <c r="N94" s="413">
        <v>46080</v>
      </c>
      <c r="O94" s="413"/>
      <c r="P94" s="413"/>
      <c r="Q94" s="414">
        <v>14</v>
      </c>
      <c r="R94" s="1786" t="s">
        <v>60</v>
      </c>
      <c r="S94" s="416">
        <v>10</v>
      </c>
      <c r="T94" s="413">
        <v>46085</v>
      </c>
      <c r="U94" s="413">
        <v>46086</v>
      </c>
      <c r="V94" s="413"/>
      <c r="W94" s="413"/>
      <c r="X94" s="413">
        <v>46095</v>
      </c>
      <c r="Y94" s="413"/>
      <c r="Z94" s="413"/>
      <c r="AA94" s="413">
        <v>46097</v>
      </c>
      <c r="AB94" s="413">
        <v>46100</v>
      </c>
      <c r="AC94" s="413">
        <v>46101</v>
      </c>
      <c r="AD94" s="417"/>
      <c r="AE94" s="417"/>
      <c r="AF94" s="417"/>
      <c r="AG94" s="418"/>
      <c r="AH94" s="417"/>
      <c r="AI94" s="419">
        <v>9330</v>
      </c>
      <c r="AJ94" s="420"/>
      <c r="AK94" s="420"/>
      <c r="AL94" s="421"/>
      <c r="AM94" s="418"/>
      <c r="AN94" s="418">
        <f>2700+162</f>
        <v>2862</v>
      </c>
      <c r="AO94" s="418"/>
      <c r="AP94" s="418">
        <f>620+37.2-657.2</f>
        <v>0</v>
      </c>
      <c r="AQ94" s="418">
        <v>636.3</v>
      </c>
      <c r="AR94" s="422"/>
      <c r="AS94" s="418"/>
      <c r="AT94" s="423"/>
      <c r="AU94" s="430"/>
      <c r="AV94" s="417"/>
      <c r="AW94" s="424"/>
      <c r="AX94" s="417"/>
      <c r="AY94" s="417"/>
      <c r="BA94" s="425">
        <f t="shared" si="63"/>
        <v>14</v>
      </c>
      <c r="BB94" s="426">
        <f t="shared" si="64"/>
        <v>46093</v>
      </c>
      <c r="BC94" s="425">
        <f t="shared" si="65"/>
        <v>10</v>
      </c>
      <c r="BD94" s="426">
        <f t="shared" si="66"/>
        <v>46107</v>
      </c>
      <c r="BE94" s="426"/>
      <c r="BF94" s="427" t="str">
        <f>VLOOKUP(C94,[1]Sheet!$F:$Q,10,FALSE)</f>
        <v>I</v>
      </c>
      <c r="BG94" s="428">
        <f>VLOOKUP(C94,[1]Sheet!$F:$Q,5,FALSE)</f>
        <v>122188.5</v>
      </c>
      <c r="BH94" s="428">
        <f>VLOOKUP(C94,[1]Sheet!$F:$Q,12,FALSE)</f>
        <v>0</v>
      </c>
      <c r="BI94" s="428">
        <f t="shared" si="67"/>
        <v>122188.5</v>
      </c>
    </row>
    <row r="95" s="7" customFormat="1" ht="24.75" customHeight="1" spans="1:61">
      <c r="A95" s="44">
        <f t="shared" si="62"/>
        <v>93</v>
      </c>
      <c r="B95" s="44" t="s">
        <v>121</v>
      </c>
      <c r="C95" s="45" t="s">
        <v>423</v>
      </c>
      <c r="D95" s="45" t="s">
        <v>55</v>
      </c>
      <c r="E95" s="45" t="s">
        <v>56</v>
      </c>
      <c r="F95" s="45" t="s">
        <v>57</v>
      </c>
      <c r="G95" s="46" t="s">
        <v>65</v>
      </c>
      <c r="H95" s="48" t="s">
        <v>91</v>
      </c>
      <c r="I95" s="48" t="s">
        <v>424</v>
      </c>
      <c r="J95" s="49">
        <v>46064</v>
      </c>
      <c r="K95" s="49">
        <v>46065</v>
      </c>
      <c r="L95" s="49">
        <v>46068</v>
      </c>
      <c r="M95" s="49">
        <v>46079</v>
      </c>
      <c r="N95" s="49">
        <v>46084</v>
      </c>
      <c r="O95" s="49"/>
      <c r="P95" s="255"/>
      <c r="Q95" s="50">
        <v>14</v>
      </c>
      <c r="R95" s="1780" t="s">
        <v>60</v>
      </c>
      <c r="S95" s="52">
        <v>0</v>
      </c>
      <c r="T95" s="256"/>
      <c r="U95" s="49"/>
      <c r="V95" s="49"/>
      <c r="W95" s="49"/>
      <c r="X95" s="49">
        <v>46091</v>
      </c>
      <c r="Y95" s="49"/>
      <c r="Z95" s="49"/>
      <c r="AA95" s="49">
        <v>46093</v>
      </c>
      <c r="AB95" s="49">
        <v>46095</v>
      </c>
      <c r="AC95" s="49">
        <v>46095</v>
      </c>
      <c r="AD95" s="47"/>
      <c r="AE95" s="110"/>
      <c r="AF95" s="45"/>
      <c r="AG95" s="45"/>
      <c r="AH95" s="45"/>
      <c r="AI95" s="58">
        <v>9200</v>
      </c>
      <c r="AJ95" s="257"/>
      <c r="AK95" s="257"/>
      <c r="AL95" s="56"/>
      <c r="AM95" s="54"/>
      <c r="AN95" s="54">
        <f>2700+162</f>
        <v>2862</v>
      </c>
      <c r="AO95" s="54"/>
      <c r="AP95" s="54"/>
      <c r="AQ95" s="54">
        <v>293.8</v>
      </c>
      <c r="AR95" s="54"/>
      <c r="AS95" s="54"/>
      <c r="AT95" s="111"/>
      <c r="AU95" s="54">
        <f>48.15+2.89</f>
        <v>51.04</v>
      </c>
      <c r="AV95" s="54"/>
      <c r="AW95" s="112"/>
      <c r="AX95" s="45"/>
      <c r="AY95" s="45"/>
      <c r="AZ95" s="10"/>
      <c r="BA95" s="10">
        <f t="shared" si="63"/>
        <v>14</v>
      </c>
      <c r="BB95" s="11">
        <f t="shared" si="64"/>
        <v>46097</v>
      </c>
      <c r="BC95" s="10">
        <f t="shared" si="65"/>
        <v>0</v>
      </c>
      <c r="BD95" s="9">
        <f t="shared" si="66"/>
        <v>46093</v>
      </c>
      <c r="BE95" s="9"/>
      <c r="BF95" s="114" t="str">
        <f>VLOOKUP(C95,[1]Sheet!$F:$Q,10,FALSE)</f>
        <v>I</v>
      </c>
      <c r="BG95" s="17">
        <f>VLOOKUP(C95,[1]Sheet!$F:$Q,5,FALSE)</f>
        <v>61227.4</v>
      </c>
      <c r="BH95" s="17">
        <f>VLOOKUP(C95,[1]Sheet!$F:$Q,12,FALSE)</f>
        <v>0</v>
      </c>
      <c r="BI95" s="17">
        <f t="shared" si="67"/>
        <v>61227.4</v>
      </c>
    </row>
    <row r="96" s="78" customFormat="1" ht="24.75" customHeight="1" spans="1:61">
      <c r="A96" s="115">
        <f t="shared" si="62"/>
        <v>94</v>
      </c>
      <c r="B96" s="115" t="s">
        <v>121</v>
      </c>
      <c r="C96" s="116" t="s">
        <v>425</v>
      </c>
      <c r="D96" s="116" t="s">
        <v>78</v>
      </c>
      <c r="E96" s="116" t="s">
        <v>56</v>
      </c>
      <c r="F96" s="116" t="s">
        <v>64</v>
      </c>
      <c r="G96" s="117" t="s">
        <v>65</v>
      </c>
      <c r="H96" s="119" t="s">
        <v>66</v>
      </c>
      <c r="I96" s="119"/>
      <c r="J96" s="120">
        <v>46059</v>
      </c>
      <c r="K96" s="120">
        <v>46061</v>
      </c>
      <c r="L96" s="120">
        <v>46065</v>
      </c>
      <c r="M96" s="120">
        <v>46076</v>
      </c>
      <c r="N96" s="120">
        <v>46077</v>
      </c>
      <c r="O96" s="120"/>
      <c r="P96" s="251"/>
      <c r="Q96" s="121">
        <v>21</v>
      </c>
      <c r="R96" s="1781" t="s">
        <v>60</v>
      </c>
      <c r="S96" s="123">
        <v>0</v>
      </c>
      <c r="T96" s="252"/>
      <c r="U96" s="120"/>
      <c r="V96" s="120"/>
      <c r="W96" s="120"/>
      <c r="X96" s="120">
        <v>46079</v>
      </c>
      <c r="Y96" s="120"/>
      <c r="Z96" s="120"/>
      <c r="AA96" s="120">
        <v>46094</v>
      </c>
      <c r="AB96" s="120">
        <v>46095</v>
      </c>
      <c r="AC96" s="120">
        <v>46095</v>
      </c>
      <c r="AD96" s="124"/>
      <c r="AE96" s="125"/>
      <c r="AF96" s="116"/>
      <c r="AG96" s="116"/>
      <c r="AH96" s="116"/>
      <c r="AI96" s="111">
        <f>9400-216.67</f>
        <v>9183.33</v>
      </c>
      <c r="AJ96" s="253"/>
      <c r="AK96" s="253"/>
      <c r="AL96" s="126"/>
      <c r="AM96" s="127"/>
      <c r="AN96" s="127">
        <v>2700</v>
      </c>
      <c r="AO96" s="127"/>
      <c r="AP96" s="127"/>
      <c r="AQ96" s="127">
        <v>600</v>
      </c>
      <c r="AR96" s="127"/>
      <c r="AS96" s="127"/>
      <c r="AT96" s="111"/>
      <c r="AU96" s="127"/>
      <c r="AV96" s="127"/>
      <c r="AW96" s="128"/>
      <c r="AX96" s="116"/>
      <c r="AY96" s="116"/>
      <c r="AZ96" s="129"/>
      <c r="BA96" s="129">
        <f t="shared" si="63"/>
        <v>21</v>
      </c>
      <c r="BB96" s="130">
        <f t="shared" si="64"/>
        <v>46097</v>
      </c>
      <c r="BC96" s="129">
        <f t="shared" si="65"/>
        <v>0</v>
      </c>
      <c r="BD96" s="131">
        <f t="shared" si="66"/>
        <v>46094</v>
      </c>
      <c r="BE96" s="131"/>
      <c r="BF96" s="132" t="str">
        <f>VLOOKUP(C96,[1]Sheet!$F:$Q,10,FALSE)</f>
        <v>I</v>
      </c>
      <c r="BG96" s="133">
        <f>VLOOKUP(C96,[1]Sheet!$F:$Q,5,FALSE)</f>
        <v>139184</v>
      </c>
      <c r="BH96" s="133">
        <f>VLOOKUP(C96,[1]Sheet!$F:$Q,12,FALSE)</f>
        <v>0</v>
      </c>
      <c r="BI96" s="133">
        <f t="shared" si="67"/>
        <v>139184</v>
      </c>
    </row>
    <row r="97" s="78" customFormat="1" ht="24.75" customHeight="1" spans="1:61">
      <c r="A97" s="115">
        <f t="shared" si="62"/>
        <v>95</v>
      </c>
      <c r="B97" s="115" t="s">
        <v>121</v>
      </c>
      <c r="C97" s="116" t="s">
        <v>426</v>
      </c>
      <c r="D97" s="116" t="s">
        <v>78</v>
      </c>
      <c r="E97" s="116" t="s">
        <v>56</v>
      </c>
      <c r="F97" s="116" t="s">
        <v>64</v>
      </c>
      <c r="G97" s="117" t="s">
        <v>58</v>
      </c>
      <c r="H97" s="119" t="s">
        <v>66</v>
      </c>
      <c r="I97" s="119"/>
      <c r="J97" s="120">
        <v>46059</v>
      </c>
      <c r="K97" s="120">
        <v>46061</v>
      </c>
      <c r="L97" s="120">
        <v>46065</v>
      </c>
      <c r="M97" s="120">
        <v>46076</v>
      </c>
      <c r="N97" s="120">
        <v>46077</v>
      </c>
      <c r="O97" s="120"/>
      <c r="P97" s="251"/>
      <c r="Q97" s="121">
        <v>21</v>
      </c>
      <c r="R97" s="1781" t="s">
        <v>60</v>
      </c>
      <c r="S97" s="123">
        <v>0</v>
      </c>
      <c r="T97" s="252"/>
      <c r="U97" s="120"/>
      <c r="V97" s="120"/>
      <c r="W97" s="120"/>
      <c r="X97" s="120">
        <v>46079</v>
      </c>
      <c r="Y97" s="120"/>
      <c r="Z97" s="120"/>
      <c r="AA97" s="120">
        <v>46095</v>
      </c>
      <c r="AB97" s="120">
        <v>46097</v>
      </c>
      <c r="AC97" s="120">
        <v>46098</v>
      </c>
      <c r="AD97" s="124"/>
      <c r="AE97" s="125"/>
      <c r="AF97" s="116"/>
      <c r="AG97" s="116"/>
      <c r="AH97" s="116"/>
      <c r="AI97" s="111">
        <f>9400-216.67</f>
        <v>9183.33</v>
      </c>
      <c r="AJ97" s="253"/>
      <c r="AK97" s="253"/>
      <c r="AL97" s="126"/>
      <c r="AM97" s="127"/>
      <c r="AN97" s="127">
        <v>2700</v>
      </c>
      <c r="AO97" s="127"/>
      <c r="AP97" s="127">
        <v>280</v>
      </c>
      <c r="AQ97" s="127">
        <v>636.3</v>
      </c>
      <c r="AR97" s="127"/>
      <c r="AS97" s="127"/>
      <c r="AT97" s="111"/>
      <c r="AU97" s="127"/>
      <c r="AV97" s="127"/>
      <c r="AW97" s="128"/>
      <c r="AX97" s="116"/>
      <c r="AY97" s="116"/>
      <c r="AZ97" s="129"/>
      <c r="BA97" s="129">
        <f t="shared" si="63"/>
        <v>21</v>
      </c>
      <c r="BB97" s="130">
        <f t="shared" si="64"/>
        <v>46097</v>
      </c>
      <c r="BC97" s="129">
        <f t="shared" si="65"/>
        <v>0</v>
      </c>
      <c r="BD97" s="131">
        <f t="shared" si="66"/>
        <v>46095</v>
      </c>
      <c r="BE97" s="131"/>
      <c r="BF97" s="132" t="str">
        <f>VLOOKUP(C97,[1]Sheet!$F:$Q,10,FALSE)</f>
        <v>I</v>
      </c>
      <c r="BG97" s="133">
        <f>VLOOKUP(C97,[1]Sheet!$F:$Q,5,FALSE)</f>
        <v>117157</v>
      </c>
      <c r="BH97" s="133">
        <f>VLOOKUP(C97,[1]Sheet!$F:$Q,12,FALSE)</f>
        <v>0</v>
      </c>
      <c r="BI97" s="133">
        <f t="shared" si="67"/>
        <v>117157</v>
      </c>
    </row>
    <row r="98" s="78" customFormat="1" ht="24.75" customHeight="1" spans="1:61">
      <c r="A98" s="115">
        <f t="shared" si="62"/>
        <v>96</v>
      </c>
      <c r="B98" s="115" t="s">
        <v>62</v>
      </c>
      <c r="C98" s="116" t="s">
        <v>427</v>
      </c>
      <c r="D98" s="116" t="s">
        <v>78</v>
      </c>
      <c r="E98" s="116" t="s">
        <v>56</v>
      </c>
      <c r="F98" s="116" t="s">
        <v>64</v>
      </c>
      <c r="G98" s="117" t="s">
        <v>58</v>
      </c>
      <c r="H98" s="119" t="s">
        <v>428</v>
      </c>
      <c r="I98" s="119"/>
      <c r="J98" s="120">
        <v>46059</v>
      </c>
      <c r="K98" s="120">
        <v>46061</v>
      </c>
      <c r="L98" s="120">
        <v>46065</v>
      </c>
      <c r="M98" s="120">
        <v>46076</v>
      </c>
      <c r="N98" s="120">
        <v>46077</v>
      </c>
      <c r="O98" s="120"/>
      <c r="P98" s="251"/>
      <c r="Q98" s="121">
        <v>21</v>
      </c>
      <c r="R98" s="1781" t="s">
        <v>60</v>
      </c>
      <c r="S98" s="123">
        <v>0</v>
      </c>
      <c r="T98" s="252"/>
      <c r="U98" s="120"/>
      <c r="V98" s="120"/>
      <c r="W98" s="120"/>
      <c r="X98" s="120">
        <v>46079</v>
      </c>
      <c r="Y98" s="120"/>
      <c r="Z98" s="120"/>
      <c r="AA98" s="120">
        <v>46095</v>
      </c>
      <c r="AB98" s="120">
        <v>46100</v>
      </c>
      <c r="AC98" s="120">
        <v>46100</v>
      </c>
      <c r="AD98" s="124"/>
      <c r="AE98" s="125"/>
      <c r="AF98" s="116"/>
      <c r="AG98" s="116"/>
      <c r="AH98" s="116"/>
      <c r="AI98" s="111">
        <f>9400-216.67</f>
        <v>9183.33</v>
      </c>
      <c r="AJ98" s="253"/>
      <c r="AK98" s="253"/>
      <c r="AL98" s="126"/>
      <c r="AM98" s="127"/>
      <c r="AN98" s="127">
        <v>2700</v>
      </c>
      <c r="AO98" s="127"/>
      <c r="AP98" s="127">
        <v>840</v>
      </c>
      <c r="AQ98" s="127">
        <v>636.3</v>
      </c>
      <c r="AR98" s="127"/>
      <c r="AS98" s="127"/>
      <c r="AT98" s="111"/>
      <c r="AU98" s="127"/>
      <c r="AV98" s="127"/>
      <c r="AW98" s="128"/>
      <c r="AX98" s="116"/>
      <c r="AY98" s="116"/>
      <c r="AZ98" s="129"/>
      <c r="BA98" s="129">
        <f t="shared" si="63"/>
        <v>21</v>
      </c>
      <c r="BB98" s="130">
        <f t="shared" si="64"/>
        <v>46097</v>
      </c>
      <c r="BC98" s="129">
        <f t="shared" si="65"/>
        <v>0</v>
      </c>
      <c r="BD98" s="131">
        <f t="shared" si="66"/>
        <v>46095</v>
      </c>
      <c r="BE98" s="131"/>
      <c r="BF98" s="132" t="str">
        <f>VLOOKUP(C98,[1]Sheet!$F:$Q,10,FALSE)</f>
        <v>I</v>
      </c>
      <c r="BG98" s="133">
        <f>VLOOKUP(C98,[1]Sheet!$F:$Q,5,FALSE)</f>
        <v>2400</v>
      </c>
      <c r="BH98" s="133">
        <f>VLOOKUP(C98,[1]Sheet!$F:$Q,12,FALSE)</f>
        <v>0</v>
      </c>
      <c r="BI98" s="133">
        <f t="shared" si="67"/>
        <v>2400</v>
      </c>
    </row>
    <row r="99" s="7" customFormat="1" ht="24.75" customHeight="1" spans="1:61">
      <c r="A99" s="44">
        <f t="shared" si="62"/>
        <v>97</v>
      </c>
      <c r="B99" s="44" t="s">
        <v>121</v>
      </c>
      <c r="C99" s="45" t="s">
        <v>429</v>
      </c>
      <c r="D99" s="45" t="s">
        <v>55</v>
      </c>
      <c r="E99" s="45" t="s">
        <v>74</v>
      </c>
      <c r="F99" s="45" t="s">
        <v>57</v>
      </c>
      <c r="G99" s="46" t="s">
        <v>58</v>
      </c>
      <c r="H99" s="48" t="s">
        <v>75</v>
      </c>
      <c r="I99" s="48"/>
      <c r="J99" s="49">
        <v>46059</v>
      </c>
      <c r="K99" s="49">
        <v>46061</v>
      </c>
      <c r="L99" s="49">
        <v>46063</v>
      </c>
      <c r="M99" s="49">
        <v>46075</v>
      </c>
      <c r="N99" s="49">
        <v>46078</v>
      </c>
      <c r="O99" s="49"/>
      <c r="P99" s="255"/>
      <c r="Q99" s="50">
        <v>14</v>
      </c>
      <c r="R99" s="1780" t="s">
        <v>60</v>
      </c>
      <c r="S99" s="52">
        <v>0</v>
      </c>
      <c r="T99" s="256"/>
      <c r="U99" s="49"/>
      <c r="V99" s="49"/>
      <c r="W99" s="49"/>
      <c r="X99" s="49">
        <v>46093</v>
      </c>
      <c r="Y99" s="49"/>
      <c r="Z99" s="49"/>
      <c r="AA99" s="49">
        <v>46095</v>
      </c>
      <c r="AB99" s="49">
        <v>46096</v>
      </c>
      <c r="AC99" s="49">
        <v>46098</v>
      </c>
      <c r="AD99" s="47"/>
      <c r="AE99" s="110"/>
      <c r="AF99" s="45"/>
      <c r="AG99" s="45"/>
      <c r="AH99" s="45"/>
      <c r="AI99" s="58">
        <v>9900</v>
      </c>
      <c r="AJ99" s="257"/>
      <c r="AK99" s="257"/>
      <c r="AL99" s="56"/>
      <c r="AM99" s="54"/>
      <c r="AN99" s="54">
        <f>2700+162</f>
        <v>2862</v>
      </c>
      <c r="AO99" s="54"/>
      <c r="AP99" s="54">
        <v>2320</v>
      </c>
      <c r="AQ99" s="54">
        <v>600</v>
      </c>
      <c r="AR99" s="54"/>
      <c r="AS99" s="54"/>
      <c r="AT99" s="111"/>
      <c r="AU99" s="54">
        <f>541.33+32.48</f>
        <v>573.81</v>
      </c>
      <c r="AV99" s="54"/>
      <c r="AW99" s="112"/>
      <c r="AX99" s="45"/>
      <c r="AY99" s="45"/>
      <c r="AZ99" s="10"/>
      <c r="BA99" s="10">
        <f t="shared" si="63"/>
        <v>14</v>
      </c>
      <c r="BB99" s="11">
        <f t="shared" si="64"/>
        <v>46091</v>
      </c>
      <c r="BC99" s="10">
        <f t="shared" si="65"/>
        <v>0</v>
      </c>
      <c r="BD99" s="9">
        <f t="shared" si="66"/>
        <v>46095</v>
      </c>
      <c r="BE99" s="9"/>
      <c r="BF99" s="114" t="str">
        <f>VLOOKUP(C99,[1]Sheet!$F:$Q,10,FALSE)</f>
        <v>I</v>
      </c>
      <c r="BG99" s="17">
        <f>VLOOKUP(C99,[1]Sheet!$F:$Q,5,FALSE)</f>
        <v>713400</v>
      </c>
      <c r="BH99" s="17">
        <f>VLOOKUP(C99,[1]Sheet!$F:$Q,12,FALSE)</f>
        <v>0</v>
      </c>
      <c r="BI99" s="17">
        <f t="shared" si="67"/>
        <v>713400</v>
      </c>
    </row>
    <row r="100" ht="24.95" customHeight="1" spans="1:61">
      <c r="A100" s="44">
        <f t="shared" ref="A100:A109" si="68">ROW()-2</f>
        <v>98</v>
      </c>
      <c r="B100" s="44" t="s">
        <v>430</v>
      </c>
      <c r="C100" s="45" t="s">
        <v>431</v>
      </c>
      <c r="D100" s="45" t="s">
        <v>117</v>
      </c>
      <c r="E100" s="45" t="s">
        <v>118</v>
      </c>
      <c r="F100" s="45" t="s">
        <v>57</v>
      </c>
      <c r="G100" s="46" t="s">
        <v>65</v>
      </c>
      <c r="H100" s="48" t="s">
        <v>432</v>
      </c>
      <c r="I100" s="48"/>
      <c r="J100" s="49">
        <v>46050</v>
      </c>
      <c r="K100" s="49">
        <v>46053</v>
      </c>
      <c r="L100" s="49">
        <v>46055</v>
      </c>
      <c r="M100" s="49">
        <v>46067</v>
      </c>
      <c r="N100" s="49">
        <v>46079</v>
      </c>
      <c r="O100" s="49"/>
      <c r="P100" s="49"/>
      <c r="Q100" s="50">
        <v>14</v>
      </c>
      <c r="R100" s="1780" t="s">
        <v>60</v>
      </c>
      <c r="S100" s="52">
        <v>5</v>
      </c>
      <c r="T100" s="49">
        <v>46085</v>
      </c>
      <c r="U100" s="49">
        <v>46087</v>
      </c>
      <c r="V100" s="49"/>
      <c r="W100" s="49"/>
      <c r="X100" s="49"/>
      <c r="Y100" s="49"/>
      <c r="Z100" s="49"/>
      <c r="AA100" s="49">
        <v>46094</v>
      </c>
      <c r="AB100" s="49">
        <v>46095</v>
      </c>
      <c r="AC100" s="49">
        <v>46095</v>
      </c>
      <c r="AD100" s="53"/>
      <c r="AE100" s="53"/>
      <c r="AF100" s="53"/>
      <c r="AG100" s="54"/>
      <c r="AH100" s="53"/>
      <c r="AI100" s="55">
        <v>24700</v>
      </c>
      <c r="AJ100" s="261"/>
      <c r="AK100" s="261"/>
      <c r="AL100" s="56"/>
      <c r="AM100" s="54"/>
      <c r="AN100" s="54">
        <f>2700+300+200+1000+150+500+231</f>
        <v>5081</v>
      </c>
      <c r="AO100" s="54"/>
      <c r="AP100" s="54">
        <v>354</v>
      </c>
      <c r="AQ100" s="54">
        <f>82+512.5</f>
        <v>594.5</v>
      </c>
      <c r="AR100" s="57"/>
      <c r="AS100" s="54"/>
      <c r="AT100" s="58"/>
      <c r="AU100" s="54">
        <f>90.95+5.46</f>
        <v>96.41</v>
      </c>
      <c r="AV100" s="53"/>
      <c r="AW100" s="59"/>
      <c r="AX100" s="53"/>
      <c r="AY100" s="53"/>
      <c r="BA100" s="10">
        <f t="shared" ref="BA100:BA109" si="69">Q100</f>
        <v>14</v>
      </c>
      <c r="BB100" s="11">
        <f t="shared" ref="BB100:BB109" si="70">N100+BA100-1</f>
        <v>46092</v>
      </c>
      <c r="BC100" s="10">
        <f t="shared" ref="BC100:BC109" si="71">S100</f>
        <v>5</v>
      </c>
      <c r="BD100" s="11">
        <f t="shared" ref="BD100:BD109" si="72">AA100+BC100</f>
        <v>46099</v>
      </c>
      <c r="BE100" s="11"/>
      <c r="BF100" s="114" t="e">
        <f>VLOOKUP(C100,[1]Sheet!$F:$Q,10,FALSE)</f>
        <v>#N/A</v>
      </c>
      <c r="BG100" s="17" t="e">
        <f>VLOOKUP(C100,[1]Sheet!$F:$Q,5,FALSE)</f>
        <v>#N/A</v>
      </c>
      <c r="BH100" s="17" t="e">
        <f>VLOOKUP(C100,[1]Sheet!$F:$Q,12,FALSE)</f>
        <v>#N/A</v>
      </c>
      <c r="BI100" s="17" t="e">
        <f t="shared" ref="BI100:BI109" si="73">BG100-BH100</f>
        <v>#N/A</v>
      </c>
    </row>
    <row r="101" s="175" customFormat="1" ht="46" spans="1:61">
      <c r="A101" s="431">
        <f t="shared" si="68"/>
        <v>99</v>
      </c>
      <c r="B101" s="431" t="s">
        <v>62</v>
      </c>
      <c r="C101" s="432" t="s">
        <v>433</v>
      </c>
      <c r="D101" s="432" t="s">
        <v>70</v>
      </c>
      <c r="E101" s="432" t="s">
        <v>154</v>
      </c>
      <c r="F101" s="432" t="s">
        <v>57</v>
      </c>
      <c r="G101" s="433" t="s">
        <v>65</v>
      </c>
      <c r="H101" s="434" t="s">
        <v>155</v>
      </c>
      <c r="I101" s="435" t="s">
        <v>434</v>
      </c>
      <c r="J101" s="436">
        <v>46059</v>
      </c>
      <c r="K101" s="436">
        <v>46071</v>
      </c>
      <c r="L101" s="436">
        <v>46074</v>
      </c>
      <c r="M101" s="436">
        <v>46083</v>
      </c>
      <c r="N101" s="436">
        <v>46090</v>
      </c>
      <c r="O101" s="436"/>
      <c r="P101" s="436"/>
      <c r="Q101" s="437">
        <v>14</v>
      </c>
      <c r="R101" s="1787" t="s">
        <v>60</v>
      </c>
      <c r="S101" s="439">
        <v>10</v>
      </c>
      <c r="T101" s="436">
        <v>46092</v>
      </c>
      <c r="U101" s="436">
        <v>46093</v>
      </c>
      <c r="V101" s="436"/>
      <c r="W101" s="436"/>
      <c r="X101" s="436">
        <v>46105</v>
      </c>
      <c r="Y101" s="436"/>
      <c r="Z101" s="436"/>
      <c r="AA101" s="436">
        <v>46105</v>
      </c>
      <c r="AB101" s="436">
        <v>46107</v>
      </c>
      <c r="AC101" s="436">
        <v>46107</v>
      </c>
      <c r="AD101" s="440"/>
      <c r="AE101" s="440"/>
      <c r="AF101" s="440"/>
      <c r="AG101" s="441"/>
      <c r="AH101" s="440"/>
      <c r="AI101" s="442">
        <v>11800</v>
      </c>
      <c r="AJ101" s="443"/>
      <c r="AK101" s="443"/>
      <c r="AL101" s="444"/>
      <c r="AM101" s="441"/>
      <c r="AN101" s="441">
        <f>2700+700+500+63.6+1000+192</f>
        <v>5155.6</v>
      </c>
      <c r="AO101" s="441"/>
      <c r="AP101" s="441">
        <f>310+18.6</f>
        <v>328.6</v>
      </c>
      <c r="AQ101" s="441">
        <v>565</v>
      </c>
      <c r="AR101" s="445"/>
      <c r="AS101" s="441"/>
      <c r="AT101" s="446"/>
      <c r="AU101" s="447">
        <f>209.58+12.57</f>
        <v>222.15</v>
      </c>
      <c r="AV101" s="440"/>
      <c r="AW101" s="448"/>
      <c r="AX101" s="440"/>
      <c r="AY101" s="440"/>
      <c r="BA101" s="449">
        <f t="shared" si="69"/>
        <v>14</v>
      </c>
      <c r="BB101" s="450">
        <f t="shared" si="70"/>
        <v>46103</v>
      </c>
      <c r="BC101" s="449">
        <f t="shared" si="71"/>
        <v>10</v>
      </c>
      <c r="BD101" s="450">
        <f t="shared" si="72"/>
        <v>46115</v>
      </c>
      <c r="BE101" s="450"/>
      <c r="BF101" s="451" t="str">
        <f>VLOOKUP(C101,[1]Sheet!$F:$Q,10,FALSE)</f>
        <v>I</v>
      </c>
      <c r="BG101" s="452">
        <f>VLOOKUP(C101,[1]Sheet!$F:$Q,5,FALSE)</f>
        <v>148687.15</v>
      </c>
      <c r="BH101" s="452">
        <f>VLOOKUP(C101,[1]Sheet!$F:$Q,12,FALSE)</f>
        <v>0</v>
      </c>
      <c r="BI101" s="452">
        <f t="shared" si="73"/>
        <v>148687.15</v>
      </c>
    </row>
    <row r="102" s="175" customFormat="1" ht="24.95" customHeight="1" spans="1:61">
      <c r="A102" s="431">
        <f t="shared" si="68"/>
        <v>100</v>
      </c>
      <c r="B102" s="431" t="s">
        <v>62</v>
      </c>
      <c r="C102" s="432" t="s">
        <v>435</v>
      </c>
      <c r="D102" s="432" t="s">
        <v>70</v>
      </c>
      <c r="E102" s="432" t="s">
        <v>154</v>
      </c>
      <c r="F102" s="432" t="s">
        <v>57</v>
      </c>
      <c r="G102" s="433" t="s">
        <v>65</v>
      </c>
      <c r="H102" s="434" t="s">
        <v>155</v>
      </c>
      <c r="I102" s="435" t="s">
        <v>436</v>
      </c>
      <c r="J102" s="436">
        <v>46059</v>
      </c>
      <c r="K102" s="436">
        <v>46071</v>
      </c>
      <c r="L102" s="436">
        <v>46074</v>
      </c>
      <c r="M102" s="436">
        <v>46083</v>
      </c>
      <c r="N102" s="436">
        <v>46090</v>
      </c>
      <c r="O102" s="436"/>
      <c r="P102" s="436"/>
      <c r="Q102" s="437">
        <v>14</v>
      </c>
      <c r="R102" s="1787" t="s">
        <v>60</v>
      </c>
      <c r="S102" s="439">
        <v>10</v>
      </c>
      <c r="T102" s="436">
        <v>46092</v>
      </c>
      <c r="U102" s="436">
        <v>46093</v>
      </c>
      <c r="V102" s="436"/>
      <c r="W102" s="436"/>
      <c r="X102" s="436">
        <v>46105</v>
      </c>
      <c r="Y102" s="436"/>
      <c r="Z102" s="436"/>
      <c r="AA102" s="436">
        <v>46106</v>
      </c>
      <c r="AB102" s="436">
        <v>46107</v>
      </c>
      <c r="AC102" s="436">
        <v>46108</v>
      </c>
      <c r="AD102" s="440"/>
      <c r="AE102" s="440"/>
      <c r="AF102" s="440"/>
      <c r="AG102" s="441"/>
      <c r="AH102" s="440"/>
      <c r="AI102" s="442">
        <v>11800</v>
      </c>
      <c r="AJ102" s="443"/>
      <c r="AK102" s="443"/>
      <c r="AL102" s="444"/>
      <c r="AM102" s="441"/>
      <c r="AN102" s="441">
        <f>2700+700+500+192</f>
        <v>4092</v>
      </c>
      <c r="AO102" s="441"/>
      <c r="AP102" s="441">
        <f>465+27.9</f>
        <v>492.9</v>
      </c>
      <c r="AQ102" s="441">
        <v>600</v>
      </c>
      <c r="AR102" s="445"/>
      <c r="AS102" s="441"/>
      <c r="AT102" s="446"/>
      <c r="AU102" s="453"/>
      <c r="AV102" s="440"/>
      <c r="AW102" s="448"/>
      <c r="AX102" s="440"/>
      <c r="AY102" s="440"/>
      <c r="BA102" s="449">
        <f t="shared" si="69"/>
        <v>14</v>
      </c>
      <c r="BB102" s="450">
        <f t="shared" si="70"/>
        <v>46103</v>
      </c>
      <c r="BC102" s="449">
        <f t="shared" si="71"/>
        <v>10</v>
      </c>
      <c r="BD102" s="450">
        <f t="shared" si="72"/>
        <v>46116</v>
      </c>
      <c r="BE102" s="450"/>
      <c r="BF102" s="451" t="str">
        <f>VLOOKUP(C102,[1]Sheet!$F:$Q,10,FALSE)</f>
        <v>I</v>
      </c>
      <c r="BG102" s="452">
        <f>VLOOKUP(C102,[1]Sheet!$F:$Q,5,FALSE)</f>
        <v>118298.84</v>
      </c>
      <c r="BH102" s="452">
        <f>VLOOKUP(C102,[1]Sheet!$F:$Q,12,FALSE)</f>
        <v>0</v>
      </c>
      <c r="BI102" s="452">
        <f t="shared" si="73"/>
        <v>118298.84</v>
      </c>
    </row>
    <row r="103" s="176" customFormat="1" ht="24.95" customHeight="1" spans="1:61">
      <c r="A103" s="454">
        <f t="shared" si="68"/>
        <v>101</v>
      </c>
      <c r="B103" s="454" t="s">
        <v>127</v>
      </c>
      <c r="C103" s="455" t="s">
        <v>437</v>
      </c>
      <c r="D103" s="455" t="s">
        <v>70</v>
      </c>
      <c r="E103" s="455" t="s">
        <v>118</v>
      </c>
      <c r="F103" s="455" t="s">
        <v>57</v>
      </c>
      <c r="G103" s="456" t="s">
        <v>65</v>
      </c>
      <c r="H103" s="457" t="s">
        <v>155</v>
      </c>
      <c r="I103" s="458" t="s">
        <v>438</v>
      </c>
      <c r="J103" s="459">
        <v>46052</v>
      </c>
      <c r="K103" s="459">
        <v>46056</v>
      </c>
      <c r="L103" s="459">
        <v>46069</v>
      </c>
      <c r="M103" s="459">
        <v>46076</v>
      </c>
      <c r="N103" s="459">
        <v>46080</v>
      </c>
      <c r="O103" s="459"/>
      <c r="P103" s="459"/>
      <c r="Q103" s="460">
        <v>14</v>
      </c>
      <c r="R103" s="1788" t="s">
        <v>60</v>
      </c>
      <c r="S103" s="462">
        <v>10</v>
      </c>
      <c r="T103" s="459">
        <v>46086</v>
      </c>
      <c r="U103" s="459">
        <v>46090</v>
      </c>
      <c r="V103" s="459"/>
      <c r="W103" s="459"/>
      <c r="X103" s="459">
        <v>46106</v>
      </c>
      <c r="Y103" s="459"/>
      <c r="Z103" s="459"/>
      <c r="AA103" s="459">
        <v>46107</v>
      </c>
      <c r="AB103" s="459">
        <v>46108</v>
      </c>
      <c r="AC103" s="459">
        <v>46111</v>
      </c>
      <c r="AD103" s="463"/>
      <c r="AE103" s="463"/>
      <c r="AF103" s="463"/>
      <c r="AG103" s="464"/>
      <c r="AH103" s="463"/>
      <c r="AI103" s="465">
        <v>9350</v>
      </c>
      <c r="AJ103" s="466"/>
      <c r="AK103" s="466"/>
      <c r="AL103" s="467"/>
      <c r="AM103" s="464"/>
      <c r="AN103" s="464">
        <f>2700+162</f>
        <v>2862</v>
      </c>
      <c r="AO103" s="464"/>
      <c r="AP103" s="464">
        <f>2945+176.7-3121.7</f>
        <v>0</v>
      </c>
      <c r="AQ103" s="464">
        <v>1403.7</v>
      </c>
      <c r="AR103" s="468"/>
      <c r="AS103" s="464"/>
      <c r="AT103" s="469"/>
      <c r="AU103" s="470">
        <f>446.02+26.76</f>
        <v>472.78</v>
      </c>
      <c r="AV103" s="463"/>
      <c r="AW103" s="471"/>
      <c r="AX103" s="463"/>
      <c r="AY103" s="463"/>
      <c r="BA103" s="472">
        <f t="shared" si="69"/>
        <v>14</v>
      </c>
      <c r="BB103" s="473">
        <f t="shared" si="70"/>
        <v>46093</v>
      </c>
      <c r="BC103" s="472">
        <f t="shared" si="71"/>
        <v>10</v>
      </c>
      <c r="BD103" s="473">
        <f t="shared" si="72"/>
        <v>46117</v>
      </c>
      <c r="BE103" s="473"/>
      <c r="BF103" s="474" t="str">
        <f>VLOOKUP(C103,[1]Sheet!$F:$Q,10,FALSE)</f>
        <v>I</v>
      </c>
      <c r="BG103" s="475">
        <f>VLOOKUP(C103,[1]Sheet!$F:$Q,5,FALSE)</f>
        <v>113253.09</v>
      </c>
      <c r="BH103" s="475">
        <f>VLOOKUP(C103,[1]Sheet!$F:$Q,12,FALSE)</f>
        <v>0</v>
      </c>
      <c r="BI103" s="475">
        <f t="shared" si="73"/>
        <v>113253.09</v>
      </c>
    </row>
    <row r="104" s="176" customFormat="1" ht="24.95" customHeight="1" spans="1:61">
      <c r="A104" s="454">
        <f t="shared" si="68"/>
        <v>102</v>
      </c>
      <c r="B104" s="454" t="s">
        <v>127</v>
      </c>
      <c r="C104" s="455" t="s">
        <v>439</v>
      </c>
      <c r="D104" s="455" t="s">
        <v>70</v>
      </c>
      <c r="E104" s="455" t="s">
        <v>118</v>
      </c>
      <c r="F104" s="455" t="s">
        <v>57</v>
      </c>
      <c r="G104" s="456" t="s">
        <v>65</v>
      </c>
      <c r="H104" s="457" t="s">
        <v>155</v>
      </c>
      <c r="I104" s="458" t="s">
        <v>440</v>
      </c>
      <c r="J104" s="459">
        <v>46052</v>
      </c>
      <c r="K104" s="459">
        <v>46056</v>
      </c>
      <c r="L104" s="459">
        <v>46069</v>
      </c>
      <c r="M104" s="459">
        <v>46076</v>
      </c>
      <c r="N104" s="459">
        <v>46080</v>
      </c>
      <c r="O104" s="459"/>
      <c r="P104" s="459"/>
      <c r="Q104" s="460">
        <v>14</v>
      </c>
      <c r="R104" s="1788" t="s">
        <v>60</v>
      </c>
      <c r="S104" s="462">
        <v>10</v>
      </c>
      <c r="T104" s="459">
        <v>46086</v>
      </c>
      <c r="U104" s="459">
        <v>46090</v>
      </c>
      <c r="V104" s="459"/>
      <c r="W104" s="459"/>
      <c r="X104" s="459">
        <v>46106</v>
      </c>
      <c r="Y104" s="459"/>
      <c r="Z104" s="459"/>
      <c r="AA104" s="459">
        <v>46107</v>
      </c>
      <c r="AB104" s="459">
        <v>46108</v>
      </c>
      <c r="AC104" s="459">
        <v>46111</v>
      </c>
      <c r="AD104" s="463"/>
      <c r="AE104" s="463"/>
      <c r="AF104" s="463"/>
      <c r="AG104" s="464"/>
      <c r="AH104" s="463"/>
      <c r="AI104" s="465">
        <v>9350</v>
      </c>
      <c r="AJ104" s="466"/>
      <c r="AK104" s="466"/>
      <c r="AL104" s="467"/>
      <c r="AM104" s="464"/>
      <c r="AN104" s="464">
        <f>2700+162</f>
        <v>2862</v>
      </c>
      <c r="AO104" s="464"/>
      <c r="AP104" s="464">
        <f>2945+176.7-3121.7</f>
        <v>0</v>
      </c>
      <c r="AQ104" s="464">
        <v>1403.7</v>
      </c>
      <c r="AR104" s="468"/>
      <c r="AS104" s="464"/>
      <c r="AT104" s="469"/>
      <c r="AU104" s="476"/>
      <c r="AV104" s="463"/>
      <c r="AW104" s="471"/>
      <c r="AX104" s="463"/>
      <c r="AY104" s="463"/>
      <c r="BA104" s="472">
        <f t="shared" si="69"/>
        <v>14</v>
      </c>
      <c r="BB104" s="473">
        <f t="shared" si="70"/>
        <v>46093</v>
      </c>
      <c r="BC104" s="472">
        <f t="shared" si="71"/>
        <v>10</v>
      </c>
      <c r="BD104" s="473">
        <f t="shared" si="72"/>
        <v>46117</v>
      </c>
      <c r="BE104" s="473"/>
      <c r="BF104" s="474" t="str">
        <f>VLOOKUP(C104,[1]Sheet!$F:$Q,10,FALSE)</f>
        <v>I</v>
      </c>
      <c r="BG104" s="475">
        <f>VLOOKUP(C104,[1]Sheet!$F:$Q,5,FALSE)</f>
        <v>110251.72</v>
      </c>
      <c r="BH104" s="475">
        <f>VLOOKUP(C104,[1]Sheet!$F:$Q,12,FALSE)</f>
        <v>0</v>
      </c>
      <c r="BI104" s="475">
        <f t="shared" si="73"/>
        <v>110251.72</v>
      </c>
    </row>
    <row r="105" s="176" customFormat="1" ht="24.95" customHeight="1" spans="1:61">
      <c r="A105" s="454">
        <f t="shared" si="68"/>
        <v>103</v>
      </c>
      <c r="B105" s="454" t="s">
        <v>441</v>
      </c>
      <c r="C105" s="455" t="s">
        <v>442</v>
      </c>
      <c r="D105" s="455" t="s">
        <v>70</v>
      </c>
      <c r="E105" s="455" t="s">
        <v>118</v>
      </c>
      <c r="F105" s="455" t="s">
        <v>57</v>
      </c>
      <c r="G105" s="456" t="s">
        <v>65</v>
      </c>
      <c r="H105" s="457" t="s">
        <v>155</v>
      </c>
      <c r="I105" s="458" t="s">
        <v>443</v>
      </c>
      <c r="J105" s="459">
        <v>46052</v>
      </c>
      <c r="K105" s="459">
        <v>46056</v>
      </c>
      <c r="L105" s="459">
        <v>46069</v>
      </c>
      <c r="M105" s="459">
        <v>46076</v>
      </c>
      <c r="N105" s="459">
        <v>46080</v>
      </c>
      <c r="O105" s="459"/>
      <c r="P105" s="459"/>
      <c r="Q105" s="460">
        <v>14</v>
      </c>
      <c r="R105" s="1788" t="s">
        <v>60</v>
      </c>
      <c r="S105" s="462">
        <v>10</v>
      </c>
      <c r="T105" s="459">
        <v>46086</v>
      </c>
      <c r="U105" s="459">
        <v>46090</v>
      </c>
      <c r="V105" s="459"/>
      <c r="W105" s="459"/>
      <c r="X105" s="459">
        <v>46106</v>
      </c>
      <c r="Y105" s="459"/>
      <c r="Z105" s="459"/>
      <c r="AA105" s="459">
        <v>46107</v>
      </c>
      <c r="AB105" s="459">
        <v>46108</v>
      </c>
      <c r="AC105" s="459">
        <v>46108</v>
      </c>
      <c r="AD105" s="463"/>
      <c r="AE105" s="463"/>
      <c r="AF105" s="463"/>
      <c r="AG105" s="464"/>
      <c r="AH105" s="463"/>
      <c r="AI105" s="465">
        <v>9350</v>
      </c>
      <c r="AJ105" s="466"/>
      <c r="AK105" s="466"/>
      <c r="AL105" s="467"/>
      <c r="AM105" s="464"/>
      <c r="AN105" s="464">
        <f>2700+162</f>
        <v>2862</v>
      </c>
      <c r="AO105" s="464"/>
      <c r="AP105" s="464">
        <f>2945+176.7-3121.7</f>
        <v>0</v>
      </c>
      <c r="AQ105" s="464">
        <v>1403.7</v>
      </c>
      <c r="AR105" s="468"/>
      <c r="AS105" s="464"/>
      <c r="AT105" s="469"/>
      <c r="AU105" s="476"/>
      <c r="AV105" s="463"/>
      <c r="AW105" s="471"/>
      <c r="AX105" s="463"/>
      <c r="AY105" s="463"/>
      <c r="BA105" s="472">
        <f t="shared" si="69"/>
        <v>14</v>
      </c>
      <c r="BB105" s="473">
        <f t="shared" si="70"/>
        <v>46093</v>
      </c>
      <c r="BC105" s="472">
        <f t="shared" si="71"/>
        <v>10</v>
      </c>
      <c r="BD105" s="473">
        <f t="shared" si="72"/>
        <v>46117</v>
      </c>
      <c r="BE105" s="473"/>
      <c r="BF105" s="474" t="str">
        <f>VLOOKUP(C105,[1]Sheet!$F:$Q,10,FALSE)</f>
        <v>I</v>
      </c>
      <c r="BG105" s="475">
        <f>VLOOKUP(C105,[1]Sheet!$F:$Q,5,FALSE)</f>
        <v>95923.58</v>
      </c>
      <c r="BH105" s="475">
        <f>VLOOKUP(C105,[1]Sheet!$F:$Q,12,FALSE)</f>
        <v>0</v>
      </c>
      <c r="BI105" s="475">
        <f t="shared" si="73"/>
        <v>95923.58</v>
      </c>
    </row>
    <row r="106" s="176" customFormat="1" ht="24.95" customHeight="1" spans="1:61">
      <c r="A106" s="454">
        <f t="shared" si="68"/>
        <v>104</v>
      </c>
      <c r="B106" s="454" t="s">
        <v>62</v>
      </c>
      <c r="C106" s="455" t="s">
        <v>444</v>
      </c>
      <c r="D106" s="455" t="s">
        <v>70</v>
      </c>
      <c r="E106" s="455" t="s">
        <v>118</v>
      </c>
      <c r="F106" s="455" t="s">
        <v>57</v>
      </c>
      <c r="G106" s="456" t="s">
        <v>65</v>
      </c>
      <c r="H106" s="457" t="s">
        <v>155</v>
      </c>
      <c r="I106" s="458" t="s">
        <v>445</v>
      </c>
      <c r="J106" s="459">
        <v>46052</v>
      </c>
      <c r="K106" s="459">
        <v>46056</v>
      </c>
      <c r="L106" s="459">
        <v>46069</v>
      </c>
      <c r="M106" s="459">
        <v>46076</v>
      </c>
      <c r="N106" s="459">
        <v>46080</v>
      </c>
      <c r="O106" s="459"/>
      <c r="P106" s="459"/>
      <c r="Q106" s="460">
        <v>14</v>
      </c>
      <c r="R106" s="1788" t="s">
        <v>60</v>
      </c>
      <c r="S106" s="462">
        <v>10</v>
      </c>
      <c r="T106" s="459">
        <v>46086</v>
      </c>
      <c r="U106" s="459">
        <v>46090</v>
      </c>
      <c r="V106" s="459"/>
      <c r="W106" s="459"/>
      <c r="X106" s="459">
        <v>46106</v>
      </c>
      <c r="Y106" s="459"/>
      <c r="Z106" s="459"/>
      <c r="AA106" s="459">
        <v>46108</v>
      </c>
      <c r="AB106" s="459">
        <v>46109</v>
      </c>
      <c r="AC106" s="459">
        <v>46109</v>
      </c>
      <c r="AD106" s="463"/>
      <c r="AE106" s="463"/>
      <c r="AF106" s="463"/>
      <c r="AG106" s="464"/>
      <c r="AH106" s="463"/>
      <c r="AI106" s="465">
        <v>9350</v>
      </c>
      <c r="AJ106" s="466"/>
      <c r="AK106" s="466"/>
      <c r="AL106" s="467"/>
      <c r="AM106" s="464"/>
      <c r="AN106" s="464">
        <f>2700+700+500+192</f>
        <v>4092</v>
      </c>
      <c r="AO106" s="464"/>
      <c r="AP106" s="464">
        <f>2945+176.7-3121.7</f>
        <v>0</v>
      </c>
      <c r="AQ106" s="464">
        <v>1403.7</v>
      </c>
      <c r="AR106" s="468"/>
      <c r="AS106" s="464"/>
      <c r="AT106" s="469"/>
      <c r="AU106" s="476"/>
      <c r="AV106" s="463"/>
      <c r="AW106" s="471"/>
      <c r="AX106" s="463"/>
      <c r="AY106" s="463"/>
      <c r="BA106" s="472">
        <f t="shared" si="69"/>
        <v>14</v>
      </c>
      <c r="BB106" s="473">
        <f t="shared" si="70"/>
        <v>46093</v>
      </c>
      <c r="BC106" s="472">
        <f t="shared" si="71"/>
        <v>10</v>
      </c>
      <c r="BD106" s="473">
        <f t="shared" si="72"/>
        <v>46118</v>
      </c>
      <c r="BE106" s="473"/>
      <c r="BF106" s="474" t="str">
        <f>VLOOKUP(C106,[1]Sheet!$F:$Q,10,FALSE)</f>
        <v>I</v>
      </c>
      <c r="BG106" s="475">
        <f>VLOOKUP(C106,[1]Sheet!$F:$Q,5,FALSE)</f>
        <v>112803.27</v>
      </c>
      <c r="BH106" s="475">
        <f>VLOOKUP(C106,[1]Sheet!$F:$Q,12,FALSE)</f>
        <v>0</v>
      </c>
      <c r="BI106" s="475">
        <f t="shared" si="73"/>
        <v>112803.27</v>
      </c>
    </row>
    <row r="107" s="176" customFormat="1" ht="24.95" customHeight="1" spans="1:61">
      <c r="A107" s="454">
        <f t="shared" si="68"/>
        <v>105</v>
      </c>
      <c r="B107" s="454" t="s">
        <v>62</v>
      </c>
      <c r="C107" s="455" t="s">
        <v>446</v>
      </c>
      <c r="D107" s="455" t="s">
        <v>70</v>
      </c>
      <c r="E107" s="455" t="s">
        <v>118</v>
      </c>
      <c r="F107" s="455" t="s">
        <v>57</v>
      </c>
      <c r="G107" s="456" t="s">
        <v>58</v>
      </c>
      <c r="H107" s="457" t="s">
        <v>155</v>
      </c>
      <c r="I107" s="458" t="s">
        <v>447</v>
      </c>
      <c r="J107" s="459">
        <v>46052</v>
      </c>
      <c r="K107" s="459">
        <v>46056</v>
      </c>
      <c r="L107" s="459">
        <v>46069</v>
      </c>
      <c r="M107" s="459">
        <v>46076</v>
      </c>
      <c r="N107" s="459">
        <v>46080</v>
      </c>
      <c r="O107" s="459"/>
      <c r="P107" s="459"/>
      <c r="Q107" s="460">
        <v>14</v>
      </c>
      <c r="R107" s="1788" t="s">
        <v>60</v>
      </c>
      <c r="S107" s="462">
        <v>10</v>
      </c>
      <c r="T107" s="459">
        <v>46086</v>
      </c>
      <c r="U107" s="459">
        <v>46090</v>
      </c>
      <c r="V107" s="459"/>
      <c r="W107" s="459"/>
      <c r="X107" s="459">
        <v>46106</v>
      </c>
      <c r="Y107" s="459"/>
      <c r="Z107" s="459"/>
      <c r="AA107" s="459">
        <v>46108</v>
      </c>
      <c r="AB107" s="459">
        <v>46109</v>
      </c>
      <c r="AC107" s="459">
        <v>46109</v>
      </c>
      <c r="AD107" s="463"/>
      <c r="AE107" s="463"/>
      <c r="AF107" s="463"/>
      <c r="AG107" s="464"/>
      <c r="AH107" s="463"/>
      <c r="AI107" s="465">
        <v>9350</v>
      </c>
      <c r="AJ107" s="466"/>
      <c r="AK107" s="466"/>
      <c r="AL107" s="467"/>
      <c r="AM107" s="464"/>
      <c r="AN107" s="464">
        <f>2700+700+500+1000+63.6+192</f>
        <v>5155.6</v>
      </c>
      <c r="AO107" s="464"/>
      <c r="AP107" s="464">
        <f>2945+176.7-3121.7</f>
        <v>0</v>
      </c>
      <c r="AQ107" s="464">
        <v>1497.8</v>
      </c>
      <c r="AR107" s="468"/>
      <c r="AS107" s="464"/>
      <c r="AT107" s="469"/>
      <c r="AU107" s="477"/>
      <c r="AV107" s="463"/>
      <c r="AW107" s="471"/>
      <c r="AX107" s="463"/>
      <c r="AY107" s="463"/>
      <c r="BA107" s="472">
        <f t="shared" si="69"/>
        <v>14</v>
      </c>
      <c r="BB107" s="473">
        <f t="shared" si="70"/>
        <v>46093</v>
      </c>
      <c r="BC107" s="472">
        <f t="shared" si="71"/>
        <v>10</v>
      </c>
      <c r="BD107" s="473">
        <f t="shared" si="72"/>
        <v>46118</v>
      </c>
      <c r="BE107" s="473"/>
      <c r="BF107" s="474" t="str">
        <f>VLOOKUP(C107,[1]Sheet!$F:$Q,10,FALSE)</f>
        <v>I</v>
      </c>
      <c r="BG107" s="475">
        <f>VLOOKUP(C107,[1]Sheet!$F:$Q,5,FALSE)</f>
        <v>131956.35</v>
      </c>
      <c r="BH107" s="475">
        <f>VLOOKUP(C107,[1]Sheet!$F:$Q,12,FALSE)</f>
        <v>0</v>
      </c>
      <c r="BI107" s="475">
        <f t="shared" si="73"/>
        <v>131956.35</v>
      </c>
    </row>
    <row r="108" s="177" customFormat="1" ht="24.95" customHeight="1" spans="1:61">
      <c r="A108" s="478">
        <f t="shared" si="68"/>
        <v>106</v>
      </c>
      <c r="B108" s="478" t="s">
        <v>121</v>
      </c>
      <c r="C108" s="479" t="s">
        <v>448</v>
      </c>
      <c r="D108" s="479" t="s">
        <v>70</v>
      </c>
      <c r="E108" s="479" t="s">
        <v>154</v>
      </c>
      <c r="F108" s="479" t="s">
        <v>57</v>
      </c>
      <c r="G108" s="480" t="s">
        <v>65</v>
      </c>
      <c r="H108" s="481" t="s">
        <v>149</v>
      </c>
      <c r="I108" s="482" t="s">
        <v>449</v>
      </c>
      <c r="J108" s="483">
        <v>46054</v>
      </c>
      <c r="K108" s="483">
        <v>46056</v>
      </c>
      <c r="L108" s="483">
        <v>46069</v>
      </c>
      <c r="M108" s="483">
        <v>46076</v>
      </c>
      <c r="N108" s="483">
        <v>46080</v>
      </c>
      <c r="O108" s="483"/>
      <c r="P108" s="483"/>
      <c r="Q108" s="484">
        <v>14</v>
      </c>
      <c r="R108" s="1789" t="s">
        <v>60</v>
      </c>
      <c r="S108" s="486">
        <v>10</v>
      </c>
      <c r="T108" s="483">
        <v>46085</v>
      </c>
      <c r="U108" s="483">
        <v>46086</v>
      </c>
      <c r="V108" s="483"/>
      <c r="W108" s="483"/>
      <c r="X108" s="483">
        <v>46106</v>
      </c>
      <c r="Y108" s="483"/>
      <c r="Z108" s="483"/>
      <c r="AA108" s="483">
        <v>46107</v>
      </c>
      <c r="AB108" s="483">
        <v>46108</v>
      </c>
      <c r="AC108" s="483">
        <v>46108</v>
      </c>
      <c r="AD108" s="487"/>
      <c r="AE108" s="487"/>
      <c r="AF108" s="487"/>
      <c r="AG108" s="488"/>
      <c r="AH108" s="487"/>
      <c r="AI108" s="489">
        <f>9790+400</f>
        <v>10190</v>
      </c>
      <c r="AJ108" s="490"/>
      <c r="AK108" s="490"/>
      <c r="AL108" s="491"/>
      <c r="AM108" s="488"/>
      <c r="AN108" s="488">
        <f>2700+162</f>
        <v>2862</v>
      </c>
      <c r="AO108" s="488"/>
      <c r="AP108" s="492">
        <f>18730.2-2464.5-16265.7</f>
        <v>0</v>
      </c>
      <c r="AQ108" s="488">
        <v>1403.7</v>
      </c>
      <c r="AR108" s="493"/>
      <c r="AS108" s="488"/>
      <c r="AT108" s="494"/>
      <c r="AU108" s="492">
        <f>540.68+32.44</f>
        <v>573.12</v>
      </c>
      <c r="AV108" s="487"/>
      <c r="AW108" s="495"/>
      <c r="AX108" s="487"/>
      <c r="AY108" s="487"/>
      <c r="BA108" s="496">
        <f t="shared" si="69"/>
        <v>14</v>
      </c>
      <c r="BB108" s="497">
        <f t="shared" si="70"/>
        <v>46093</v>
      </c>
      <c r="BC108" s="496">
        <f t="shared" si="71"/>
        <v>10</v>
      </c>
      <c r="BD108" s="497">
        <f t="shared" si="72"/>
        <v>46117</v>
      </c>
      <c r="BE108" s="497"/>
      <c r="BF108" s="498" t="str">
        <f>VLOOKUP(C108,[1]Sheet!$F:$Q,10,FALSE)</f>
        <v>I</v>
      </c>
      <c r="BG108" s="499">
        <f>VLOOKUP(C108,[1]Sheet!$F:$Q,5,FALSE)</f>
        <v>120291.63</v>
      </c>
      <c r="BH108" s="499">
        <f>VLOOKUP(C108,[1]Sheet!$F:$Q,12,FALSE)</f>
        <v>0</v>
      </c>
      <c r="BI108" s="499">
        <f t="shared" si="73"/>
        <v>120291.63</v>
      </c>
    </row>
    <row r="109" s="177" customFormat="1" ht="24.95" customHeight="1" spans="1:61">
      <c r="A109" s="478">
        <f t="shared" si="68"/>
        <v>107</v>
      </c>
      <c r="B109" s="478" t="s">
        <v>121</v>
      </c>
      <c r="C109" s="479" t="s">
        <v>450</v>
      </c>
      <c r="D109" s="479" t="s">
        <v>70</v>
      </c>
      <c r="E109" s="479" t="s">
        <v>154</v>
      </c>
      <c r="F109" s="479" t="s">
        <v>57</v>
      </c>
      <c r="G109" s="480" t="s">
        <v>65</v>
      </c>
      <c r="H109" s="481" t="s">
        <v>149</v>
      </c>
      <c r="I109" s="482" t="s">
        <v>451</v>
      </c>
      <c r="J109" s="483">
        <v>46054</v>
      </c>
      <c r="K109" s="483">
        <v>46056</v>
      </c>
      <c r="L109" s="483">
        <v>46069</v>
      </c>
      <c r="M109" s="483">
        <v>46076</v>
      </c>
      <c r="N109" s="483">
        <v>46080</v>
      </c>
      <c r="O109" s="483"/>
      <c r="P109" s="483"/>
      <c r="Q109" s="484">
        <v>14</v>
      </c>
      <c r="R109" s="1789" t="s">
        <v>60</v>
      </c>
      <c r="S109" s="486">
        <v>10</v>
      </c>
      <c r="T109" s="483">
        <v>46085</v>
      </c>
      <c r="U109" s="483">
        <v>46086</v>
      </c>
      <c r="V109" s="483"/>
      <c r="W109" s="483"/>
      <c r="X109" s="483">
        <v>46106</v>
      </c>
      <c r="Y109" s="483"/>
      <c r="Z109" s="483"/>
      <c r="AA109" s="483">
        <v>46107</v>
      </c>
      <c r="AB109" s="483">
        <v>46108</v>
      </c>
      <c r="AC109" s="483">
        <v>46108</v>
      </c>
      <c r="AD109" s="487"/>
      <c r="AE109" s="487"/>
      <c r="AF109" s="487"/>
      <c r="AG109" s="488"/>
      <c r="AH109" s="487"/>
      <c r="AI109" s="489">
        <f>9790+400</f>
        <v>10190</v>
      </c>
      <c r="AJ109" s="490"/>
      <c r="AK109" s="490"/>
      <c r="AL109" s="491"/>
      <c r="AM109" s="488"/>
      <c r="AN109" s="488">
        <f>2700+162</f>
        <v>2862</v>
      </c>
      <c r="AO109" s="488"/>
      <c r="AP109" s="500"/>
      <c r="AQ109" s="488">
        <v>1403.7</v>
      </c>
      <c r="AR109" s="493"/>
      <c r="AS109" s="488"/>
      <c r="AT109" s="494"/>
      <c r="AU109" s="500"/>
      <c r="AV109" s="487"/>
      <c r="AW109" s="495"/>
      <c r="AX109" s="487"/>
      <c r="AY109" s="487"/>
      <c r="BA109" s="496">
        <f t="shared" si="69"/>
        <v>14</v>
      </c>
      <c r="BB109" s="497">
        <f t="shared" si="70"/>
        <v>46093</v>
      </c>
      <c r="BC109" s="496">
        <f t="shared" si="71"/>
        <v>10</v>
      </c>
      <c r="BD109" s="497">
        <f t="shared" si="72"/>
        <v>46117</v>
      </c>
      <c r="BE109" s="497"/>
      <c r="BF109" s="498" t="str">
        <f>VLOOKUP(C109,[1]Sheet!$F:$Q,10,FALSE)</f>
        <v>I</v>
      </c>
      <c r="BG109" s="499">
        <f>VLOOKUP(C109,[1]Sheet!$F:$Q,5,FALSE)</f>
        <v>95731</v>
      </c>
      <c r="BH109" s="499">
        <f>VLOOKUP(C109,[1]Sheet!$F:$Q,12,FALSE)</f>
        <v>0</v>
      </c>
      <c r="BI109" s="499">
        <f t="shared" si="73"/>
        <v>95731</v>
      </c>
    </row>
    <row r="110" s="177" customFormat="1" ht="24.95" customHeight="1" spans="1:61">
      <c r="A110" s="478">
        <f t="shared" ref="A110:A115" si="74">ROW()-2</f>
        <v>108</v>
      </c>
      <c r="B110" s="478" t="s">
        <v>276</v>
      </c>
      <c r="C110" s="479" t="s">
        <v>452</v>
      </c>
      <c r="D110" s="479" t="s">
        <v>70</v>
      </c>
      <c r="E110" s="479" t="s">
        <v>154</v>
      </c>
      <c r="F110" s="479" t="s">
        <v>57</v>
      </c>
      <c r="G110" s="480" t="s">
        <v>148</v>
      </c>
      <c r="H110" s="481" t="s">
        <v>149</v>
      </c>
      <c r="I110" s="482" t="s">
        <v>453</v>
      </c>
      <c r="J110" s="483">
        <v>46054</v>
      </c>
      <c r="K110" s="483">
        <v>46056</v>
      </c>
      <c r="L110" s="483">
        <v>46069</v>
      </c>
      <c r="M110" s="483">
        <v>46076</v>
      </c>
      <c r="N110" s="483">
        <v>46080</v>
      </c>
      <c r="O110" s="483"/>
      <c r="P110" s="483"/>
      <c r="Q110" s="484">
        <v>14</v>
      </c>
      <c r="R110" s="1789" t="s">
        <v>60</v>
      </c>
      <c r="S110" s="486">
        <v>10</v>
      </c>
      <c r="T110" s="483">
        <v>46085</v>
      </c>
      <c r="U110" s="483">
        <v>46086</v>
      </c>
      <c r="V110" s="483"/>
      <c r="W110" s="483"/>
      <c r="X110" s="483">
        <v>46106</v>
      </c>
      <c r="Y110" s="483"/>
      <c r="Z110" s="483"/>
      <c r="AA110" s="483">
        <v>46107</v>
      </c>
      <c r="AB110" s="483">
        <v>46108</v>
      </c>
      <c r="AC110" s="483">
        <v>46108</v>
      </c>
      <c r="AD110" s="487"/>
      <c r="AE110" s="487"/>
      <c r="AF110" s="487"/>
      <c r="AG110" s="488"/>
      <c r="AH110" s="487"/>
      <c r="AI110" s="489">
        <f>9790+400</f>
        <v>10190</v>
      </c>
      <c r="AJ110" s="490"/>
      <c r="AK110" s="490"/>
      <c r="AL110" s="491"/>
      <c r="AM110" s="488"/>
      <c r="AN110" s="488">
        <f>2700+700+500+192</f>
        <v>4092</v>
      </c>
      <c r="AO110" s="488"/>
      <c r="AP110" s="500"/>
      <c r="AQ110" s="488">
        <v>1403.7</v>
      </c>
      <c r="AR110" s="493"/>
      <c r="AS110" s="488"/>
      <c r="AT110" s="494"/>
      <c r="AU110" s="500"/>
      <c r="AV110" s="487"/>
      <c r="AW110" s="495"/>
      <c r="AX110" s="487"/>
      <c r="AY110" s="487"/>
      <c r="BA110" s="496">
        <f t="shared" ref="BA110:BA115" si="75">Q110</f>
        <v>14</v>
      </c>
      <c r="BB110" s="497">
        <f t="shared" ref="BB110:BB115" si="76">N110+BA110-1</f>
        <v>46093</v>
      </c>
      <c r="BC110" s="496">
        <f t="shared" ref="BC110:BC115" si="77">S110</f>
        <v>10</v>
      </c>
      <c r="BD110" s="497">
        <f t="shared" ref="BD110:BD115" si="78">AA110+BC110</f>
        <v>46117</v>
      </c>
      <c r="BE110" s="497"/>
      <c r="BF110" s="498" t="e">
        <f>VLOOKUP(C110,[1]Sheet!$F:$Q,10,FALSE)</f>
        <v>#N/A</v>
      </c>
      <c r="BG110" s="499" t="e">
        <f>VLOOKUP(C110,[1]Sheet!$F:$Q,5,FALSE)</f>
        <v>#N/A</v>
      </c>
      <c r="BH110" s="499" t="e">
        <f>VLOOKUP(C110,[1]Sheet!$F:$Q,12,FALSE)</f>
        <v>#N/A</v>
      </c>
      <c r="BI110" s="499" t="e">
        <f t="shared" ref="BI110:BI115" si="79">BG110-BH110</f>
        <v>#N/A</v>
      </c>
    </row>
    <row r="111" s="177" customFormat="1" ht="46" spans="1:61">
      <c r="A111" s="478">
        <f t="shared" si="74"/>
        <v>109</v>
      </c>
      <c r="B111" s="478" t="s">
        <v>62</v>
      </c>
      <c r="C111" s="479" t="s">
        <v>454</v>
      </c>
      <c r="D111" s="479" t="s">
        <v>70</v>
      </c>
      <c r="E111" s="479" t="s">
        <v>154</v>
      </c>
      <c r="F111" s="479" t="s">
        <v>57</v>
      </c>
      <c r="G111" s="480" t="s">
        <v>65</v>
      </c>
      <c r="H111" s="481" t="s">
        <v>149</v>
      </c>
      <c r="I111" s="482" t="s">
        <v>455</v>
      </c>
      <c r="J111" s="483">
        <v>46054</v>
      </c>
      <c r="K111" s="483">
        <v>46056</v>
      </c>
      <c r="L111" s="483">
        <v>46069</v>
      </c>
      <c r="M111" s="483">
        <v>46076</v>
      </c>
      <c r="N111" s="483">
        <v>46080</v>
      </c>
      <c r="O111" s="483"/>
      <c r="P111" s="483"/>
      <c r="Q111" s="484">
        <v>14</v>
      </c>
      <c r="R111" s="1789" t="s">
        <v>60</v>
      </c>
      <c r="S111" s="486">
        <v>10</v>
      </c>
      <c r="T111" s="483">
        <v>46085</v>
      </c>
      <c r="U111" s="483">
        <v>46086</v>
      </c>
      <c r="V111" s="483"/>
      <c r="W111" s="483"/>
      <c r="X111" s="483">
        <v>46106</v>
      </c>
      <c r="Y111" s="483"/>
      <c r="Z111" s="483"/>
      <c r="AA111" s="483">
        <v>46109</v>
      </c>
      <c r="AB111" s="483">
        <v>46112</v>
      </c>
      <c r="AC111" s="483">
        <v>46113</v>
      </c>
      <c r="AD111" s="487"/>
      <c r="AE111" s="487"/>
      <c r="AF111" s="487"/>
      <c r="AG111" s="488"/>
      <c r="AH111" s="487"/>
      <c r="AI111" s="489">
        <f>9790+400</f>
        <v>10190</v>
      </c>
      <c r="AJ111" s="490"/>
      <c r="AK111" s="490"/>
      <c r="AL111" s="491"/>
      <c r="AM111" s="488"/>
      <c r="AN111" s="488">
        <f>2700+700+500+1000+127.2+192</f>
        <v>5219.2</v>
      </c>
      <c r="AO111" s="488"/>
      <c r="AP111" s="500"/>
      <c r="AQ111" s="488">
        <v>1497.8</v>
      </c>
      <c r="AR111" s="493"/>
      <c r="AS111" s="488"/>
      <c r="AT111" s="494"/>
      <c r="AU111" s="500"/>
      <c r="AV111" s="487"/>
      <c r="AW111" s="495"/>
      <c r="AX111" s="487"/>
      <c r="AY111" s="487"/>
      <c r="BA111" s="496">
        <f t="shared" si="75"/>
        <v>14</v>
      </c>
      <c r="BB111" s="497">
        <f t="shared" si="76"/>
        <v>46093</v>
      </c>
      <c r="BC111" s="496">
        <f t="shared" si="77"/>
        <v>10</v>
      </c>
      <c r="BD111" s="497">
        <f t="shared" si="78"/>
        <v>46119</v>
      </c>
      <c r="BE111" s="497"/>
      <c r="BF111" s="498" t="str">
        <f>VLOOKUP(C111,[1]Sheet!$F:$Q,10,FALSE)</f>
        <v>I</v>
      </c>
      <c r="BG111" s="499">
        <f>VLOOKUP(C111,[1]Sheet!$F:$Q,5,FALSE)</f>
        <v>140626.63</v>
      </c>
      <c r="BH111" s="499">
        <f>VLOOKUP(C111,[1]Sheet!$F:$Q,12,FALSE)</f>
        <v>0</v>
      </c>
      <c r="BI111" s="499">
        <f t="shared" si="79"/>
        <v>140626.63</v>
      </c>
    </row>
    <row r="112" s="177" customFormat="1" ht="46" spans="1:61">
      <c r="A112" s="478">
        <f t="shared" si="74"/>
        <v>110</v>
      </c>
      <c r="B112" s="478" t="s">
        <v>62</v>
      </c>
      <c r="C112" s="479" t="s">
        <v>456</v>
      </c>
      <c r="D112" s="479" t="s">
        <v>70</v>
      </c>
      <c r="E112" s="479" t="s">
        <v>154</v>
      </c>
      <c r="F112" s="479" t="s">
        <v>57</v>
      </c>
      <c r="G112" s="480" t="s">
        <v>65</v>
      </c>
      <c r="H112" s="481" t="s">
        <v>149</v>
      </c>
      <c r="I112" s="482" t="s">
        <v>457</v>
      </c>
      <c r="J112" s="483">
        <v>46054</v>
      </c>
      <c r="K112" s="483">
        <v>46056</v>
      </c>
      <c r="L112" s="483">
        <v>46069</v>
      </c>
      <c r="M112" s="483">
        <v>46076</v>
      </c>
      <c r="N112" s="483">
        <v>46080</v>
      </c>
      <c r="O112" s="483"/>
      <c r="P112" s="483"/>
      <c r="Q112" s="484">
        <v>14</v>
      </c>
      <c r="R112" s="1789" t="s">
        <v>60</v>
      </c>
      <c r="S112" s="486">
        <v>10</v>
      </c>
      <c r="T112" s="483">
        <v>46085</v>
      </c>
      <c r="U112" s="483">
        <v>46086</v>
      </c>
      <c r="V112" s="483"/>
      <c r="W112" s="483"/>
      <c r="X112" s="483">
        <v>46106</v>
      </c>
      <c r="Y112" s="483"/>
      <c r="Z112" s="483"/>
      <c r="AA112" s="483">
        <v>46109</v>
      </c>
      <c r="AB112" s="483">
        <v>46112</v>
      </c>
      <c r="AC112" s="483">
        <v>46113</v>
      </c>
      <c r="AD112" s="487"/>
      <c r="AE112" s="487"/>
      <c r="AF112" s="487"/>
      <c r="AG112" s="488"/>
      <c r="AH112" s="487"/>
      <c r="AI112" s="489">
        <f>9790+450</f>
        <v>10240</v>
      </c>
      <c r="AJ112" s="490"/>
      <c r="AK112" s="490"/>
      <c r="AL112" s="491"/>
      <c r="AM112" s="488"/>
      <c r="AN112" s="488">
        <f>2700+700+500+192</f>
        <v>4092</v>
      </c>
      <c r="AO112" s="488"/>
      <c r="AP112" s="500"/>
      <c r="AQ112" s="488">
        <v>1497.8</v>
      </c>
      <c r="AR112" s="493"/>
      <c r="AS112" s="488"/>
      <c r="AT112" s="494"/>
      <c r="AU112" s="500"/>
      <c r="AV112" s="487"/>
      <c r="AW112" s="495"/>
      <c r="AX112" s="487"/>
      <c r="AY112" s="487"/>
      <c r="BA112" s="496">
        <f t="shared" si="75"/>
        <v>14</v>
      </c>
      <c r="BB112" s="497">
        <f t="shared" si="76"/>
        <v>46093</v>
      </c>
      <c r="BC112" s="496">
        <f t="shared" si="77"/>
        <v>10</v>
      </c>
      <c r="BD112" s="497">
        <f t="shared" si="78"/>
        <v>46119</v>
      </c>
      <c r="BE112" s="497"/>
      <c r="BF112" s="498" t="str">
        <f>VLOOKUP(C112,[1]Sheet!$F:$Q,10,FALSE)</f>
        <v>I</v>
      </c>
      <c r="BG112" s="499">
        <f>VLOOKUP(C112,[1]Sheet!$F:$Q,5,FALSE)</f>
        <v>142324.86</v>
      </c>
      <c r="BH112" s="499">
        <f>VLOOKUP(C112,[1]Sheet!$F:$Q,12,FALSE)</f>
        <v>0</v>
      </c>
      <c r="BI112" s="499">
        <f t="shared" si="79"/>
        <v>142324.86</v>
      </c>
    </row>
    <row r="113" s="177" customFormat="1" ht="92" spans="1:61">
      <c r="A113" s="478">
        <f t="shared" si="74"/>
        <v>111</v>
      </c>
      <c r="B113" s="478" t="s">
        <v>276</v>
      </c>
      <c r="C113" s="479" t="s">
        <v>458</v>
      </c>
      <c r="D113" s="479" t="s">
        <v>70</v>
      </c>
      <c r="E113" s="479" t="s">
        <v>154</v>
      </c>
      <c r="F113" s="479" t="s">
        <v>57</v>
      </c>
      <c r="G113" s="480" t="s">
        <v>148</v>
      </c>
      <c r="H113" s="481" t="s">
        <v>149</v>
      </c>
      <c r="I113" s="482" t="s">
        <v>459</v>
      </c>
      <c r="J113" s="483">
        <v>46054</v>
      </c>
      <c r="K113" s="483">
        <v>46056</v>
      </c>
      <c r="L113" s="483">
        <v>46069</v>
      </c>
      <c r="M113" s="483">
        <v>46076</v>
      </c>
      <c r="N113" s="483">
        <v>46080</v>
      </c>
      <c r="O113" s="483"/>
      <c r="P113" s="483"/>
      <c r="Q113" s="484">
        <v>14</v>
      </c>
      <c r="R113" s="1789" t="s">
        <v>60</v>
      </c>
      <c r="S113" s="486">
        <v>10</v>
      </c>
      <c r="T113" s="483">
        <v>46085</v>
      </c>
      <c r="U113" s="483">
        <v>46086</v>
      </c>
      <c r="V113" s="483"/>
      <c r="W113" s="483"/>
      <c r="X113" s="483">
        <v>46106</v>
      </c>
      <c r="Y113" s="483"/>
      <c r="Z113" s="483"/>
      <c r="AA113" s="483">
        <v>46109</v>
      </c>
      <c r="AB113" s="483">
        <v>46113</v>
      </c>
      <c r="AC113" s="483">
        <v>46113</v>
      </c>
      <c r="AD113" s="487"/>
      <c r="AE113" s="487"/>
      <c r="AF113" s="487"/>
      <c r="AG113" s="488"/>
      <c r="AH113" s="487"/>
      <c r="AI113" s="489">
        <f>9790+450</f>
        <v>10240</v>
      </c>
      <c r="AJ113" s="490"/>
      <c r="AK113" s="490"/>
      <c r="AL113" s="491"/>
      <c r="AM113" s="488"/>
      <c r="AN113" s="488">
        <f>2700+700+500+192</f>
        <v>4092</v>
      </c>
      <c r="AO113" s="488">
        <v>2000</v>
      </c>
      <c r="AP113" s="501"/>
      <c r="AQ113" s="488">
        <v>1497.8</v>
      </c>
      <c r="AR113" s="493"/>
      <c r="AS113" s="488"/>
      <c r="AT113" s="494"/>
      <c r="AU113" s="501"/>
      <c r="AV113" s="487"/>
      <c r="AW113" s="495"/>
      <c r="AX113" s="487"/>
      <c r="AY113" s="487"/>
      <c r="BA113" s="496">
        <f t="shared" si="75"/>
        <v>14</v>
      </c>
      <c r="BB113" s="497">
        <f t="shared" si="76"/>
        <v>46093</v>
      </c>
      <c r="BC113" s="496">
        <f t="shared" si="77"/>
        <v>10</v>
      </c>
      <c r="BD113" s="497">
        <f t="shared" si="78"/>
        <v>46119</v>
      </c>
      <c r="BE113" s="497"/>
      <c r="BF113" s="498" t="e">
        <f>VLOOKUP(C113,[1]Sheet!$F:$Q,10,FALSE)</f>
        <v>#N/A</v>
      </c>
      <c r="BG113" s="499" t="e">
        <f>VLOOKUP(C113,[1]Sheet!$F:$Q,5,FALSE)</f>
        <v>#N/A</v>
      </c>
      <c r="BH113" s="499" t="e">
        <f>VLOOKUP(C113,[1]Sheet!$F:$Q,12,FALSE)</f>
        <v>#N/A</v>
      </c>
      <c r="BI113" s="499" t="e">
        <f t="shared" si="79"/>
        <v>#N/A</v>
      </c>
    </row>
    <row r="114" s="172" customFormat="1" ht="24.95" customHeight="1" spans="1:61">
      <c r="A114" s="361">
        <f t="shared" si="74"/>
        <v>112</v>
      </c>
      <c r="B114" s="361" t="s">
        <v>276</v>
      </c>
      <c r="C114" s="362" t="s">
        <v>460</v>
      </c>
      <c r="D114" s="362" t="s">
        <v>70</v>
      </c>
      <c r="E114" s="362" t="s">
        <v>154</v>
      </c>
      <c r="F114" s="362" t="s">
        <v>57</v>
      </c>
      <c r="G114" s="363" t="s">
        <v>65</v>
      </c>
      <c r="H114" s="364" t="s">
        <v>124</v>
      </c>
      <c r="I114" s="365" t="s">
        <v>355</v>
      </c>
      <c r="J114" s="366">
        <v>46055</v>
      </c>
      <c r="K114" s="366">
        <v>46067</v>
      </c>
      <c r="L114" s="366">
        <v>46069</v>
      </c>
      <c r="M114" s="366">
        <v>46079</v>
      </c>
      <c r="N114" s="366">
        <v>46090</v>
      </c>
      <c r="O114" s="366"/>
      <c r="P114" s="366"/>
      <c r="Q114" s="367">
        <v>14</v>
      </c>
      <c r="R114" s="1785" t="s">
        <v>60</v>
      </c>
      <c r="S114" s="369">
        <v>10</v>
      </c>
      <c r="T114" s="366">
        <v>46093</v>
      </c>
      <c r="U114" s="366">
        <v>46097</v>
      </c>
      <c r="V114" s="366"/>
      <c r="W114" s="366"/>
      <c r="X114" s="366">
        <v>46109</v>
      </c>
      <c r="Y114" s="366"/>
      <c r="Z114" s="366"/>
      <c r="AA114" s="366">
        <v>46109</v>
      </c>
      <c r="AB114" s="366">
        <v>46114</v>
      </c>
      <c r="AC114" s="366">
        <v>46116</v>
      </c>
      <c r="AD114" s="370"/>
      <c r="AE114" s="370"/>
      <c r="AF114" s="370"/>
      <c r="AG114" s="371"/>
      <c r="AH114" s="370"/>
      <c r="AI114" s="372">
        <v>10730</v>
      </c>
      <c r="AJ114" s="502"/>
      <c r="AK114" s="502"/>
      <c r="AL114" s="503"/>
      <c r="AM114" s="371"/>
      <c r="AN114" s="371">
        <f>2700+162</f>
        <v>2862</v>
      </c>
      <c r="AO114" s="376">
        <f>3500-200</f>
        <v>3300</v>
      </c>
      <c r="AP114" s="371">
        <f>1395+83.7-465-27.9</f>
        <v>985.8</v>
      </c>
      <c r="AQ114" s="371">
        <v>710</v>
      </c>
      <c r="AR114" s="377"/>
      <c r="AS114" s="371"/>
      <c r="AT114" s="378"/>
      <c r="AU114" s="376">
        <f>427.56+25.65</f>
        <v>453.21</v>
      </c>
      <c r="AV114" s="370"/>
      <c r="AW114" s="379"/>
      <c r="AX114" s="370"/>
      <c r="AY114" s="370"/>
      <c r="BA114" s="380">
        <f t="shared" si="75"/>
        <v>14</v>
      </c>
      <c r="BB114" s="381">
        <f t="shared" si="76"/>
        <v>46103</v>
      </c>
      <c r="BC114" s="380">
        <f t="shared" si="77"/>
        <v>10</v>
      </c>
      <c r="BD114" s="381">
        <f t="shared" si="78"/>
        <v>46119</v>
      </c>
      <c r="BE114" s="381"/>
      <c r="BF114" s="382" t="str">
        <f>VLOOKUP(C114,[1]Sheet!$F:$Q,10,FALSE)</f>
        <v>I</v>
      </c>
      <c r="BG114" s="383">
        <f>VLOOKUP(C114,[1]Sheet!$F:$Q,5,FALSE)</f>
        <v>114202.98</v>
      </c>
      <c r="BH114" s="383">
        <f>VLOOKUP(C114,[1]Sheet!$F:$Q,12,FALSE)</f>
        <v>0</v>
      </c>
      <c r="BI114" s="383">
        <f t="shared" si="79"/>
        <v>114202.98</v>
      </c>
    </row>
    <row r="115" s="172" customFormat="1" ht="46" spans="1:61">
      <c r="A115" s="361">
        <f t="shared" si="74"/>
        <v>113</v>
      </c>
      <c r="B115" s="361" t="s">
        <v>62</v>
      </c>
      <c r="C115" s="362" t="s">
        <v>461</v>
      </c>
      <c r="D115" s="362" t="s">
        <v>70</v>
      </c>
      <c r="E115" s="362" t="s">
        <v>154</v>
      </c>
      <c r="F115" s="362" t="s">
        <v>57</v>
      </c>
      <c r="G115" s="363" t="s">
        <v>65</v>
      </c>
      <c r="H115" s="364" t="s">
        <v>462</v>
      </c>
      <c r="I115" s="365" t="s">
        <v>463</v>
      </c>
      <c r="J115" s="366">
        <v>46055</v>
      </c>
      <c r="K115" s="366">
        <v>46067</v>
      </c>
      <c r="L115" s="366">
        <v>46069</v>
      </c>
      <c r="M115" s="366">
        <v>46079</v>
      </c>
      <c r="N115" s="366">
        <v>46090</v>
      </c>
      <c r="O115" s="366"/>
      <c r="P115" s="366"/>
      <c r="Q115" s="367">
        <v>14</v>
      </c>
      <c r="R115" s="1785" t="s">
        <v>60</v>
      </c>
      <c r="S115" s="369">
        <v>10</v>
      </c>
      <c r="T115" s="366">
        <v>46093</v>
      </c>
      <c r="U115" s="366">
        <v>46097</v>
      </c>
      <c r="V115" s="366"/>
      <c r="W115" s="366"/>
      <c r="X115" s="366">
        <v>46109</v>
      </c>
      <c r="Y115" s="366"/>
      <c r="Z115" s="366"/>
      <c r="AA115" s="366">
        <v>46109</v>
      </c>
      <c r="AB115" s="366">
        <v>46116</v>
      </c>
      <c r="AC115" s="366">
        <v>46116</v>
      </c>
      <c r="AD115" s="370"/>
      <c r="AE115" s="370"/>
      <c r="AF115" s="370"/>
      <c r="AG115" s="371"/>
      <c r="AH115" s="370"/>
      <c r="AI115" s="372">
        <f>10730+200+1000</f>
        <v>11930</v>
      </c>
      <c r="AJ115" s="502"/>
      <c r="AK115" s="502"/>
      <c r="AL115" s="503"/>
      <c r="AM115" s="371"/>
      <c r="AN115" s="371">
        <f>2700+700+500+192</f>
        <v>4092</v>
      </c>
      <c r="AO115" s="375"/>
      <c r="AP115" s="371">
        <f>1395+83.7-465-27.9</f>
        <v>985.8</v>
      </c>
      <c r="AQ115" s="371">
        <v>710</v>
      </c>
      <c r="AR115" s="377"/>
      <c r="AS115" s="371"/>
      <c r="AT115" s="378"/>
      <c r="AU115" s="504"/>
      <c r="AV115" s="370"/>
      <c r="AW115" s="379"/>
      <c r="AX115" s="370"/>
      <c r="AY115" s="370"/>
      <c r="BA115" s="380">
        <f t="shared" si="75"/>
        <v>14</v>
      </c>
      <c r="BB115" s="381">
        <f t="shared" si="76"/>
        <v>46103</v>
      </c>
      <c r="BC115" s="380">
        <f t="shared" si="77"/>
        <v>10</v>
      </c>
      <c r="BD115" s="381">
        <f t="shared" si="78"/>
        <v>46119</v>
      </c>
      <c r="BE115" s="381"/>
      <c r="BF115" s="382" t="str">
        <f>VLOOKUP(C115,[1]Sheet!$F:$Q,10,FALSE)</f>
        <v>I</v>
      </c>
      <c r="BG115" s="383">
        <f>VLOOKUP(C115,[1]Sheet!$F:$Q,5,FALSE)</f>
        <v>21000</v>
      </c>
      <c r="BH115" s="383">
        <f>VLOOKUP(C115,[1]Sheet!$F:$Q,12,FALSE)</f>
        <v>0</v>
      </c>
      <c r="BI115" s="383">
        <f t="shared" si="79"/>
        <v>21000</v>
      </c>
    </row>
    <row r="116" s="178" customFormat="1" ht="24.75" customHeight="1" spans="1:61">
      <c r="A116" s="505">
        <f t="shared" ref="A116:A121" si="80">ROW()-2</f>
        <v>114</v>
      </c>
      <c r="B116" s="505" t="s">
        <v>127</v>
      </c>
      <c r="C116" s="506" t="s">
        <v>464</v>
      </c>
      <c r="D116" s="506" t="s">
        <v>70</v>
      </c>
      <c r="E116" s="506" t="s">
        <v>154</v>
      </c>
      <c r="F116" s="506" t="s">
        <v>57</v>
      </c>
      <c r="G116" s="507" t="s">
        <v>65</v>
      </c>
      <c r="H116" s="508" t="s">
        <v>124</v>
      </c>
      <c r="I116" s="509" t="s">
        <v>465</v>
      </c>
      <c r="J116" s="510">
        <v>46055</v>
      </c>
      <c r="K116" s="510">
        <v>46067</v>
      </c>
      <c r="L116" s="510">
        <v>46069</v>
      </c>
      <c r="M116" s="510">
        <v>46079</v>
      </c>
      <c r="N116" s="510">
        <v>46090</v>
      </c>
      <c r="O116" s="510"/>
      <c r="P116" s="510"/>
      <c r="Q116" s="511">
        <v>14</v>
      </c>
      <c r="R116" s="1790" t="s">
        <v>60</v>
      </c>
      <c r="S116" s="513">
        <v>10</v>
      </c>
      <c r="T116" s="510">
        <v>46093</v>
      </c>
      <c r="U116" s="510">
        <v>46097</v>
      </c>
      <c r="V116" s="510"/>
      <c r="W116" s="510"/>
      <c r="X116" s="510">
        <v>46109</v>
      </c>
      <c r="Y116" s="510"/>
      <c r="Z116" s="510"/>
      <c r="AA116" s="510">
        <v>46111</v>
      </c>
      <c r="AB116" s="510">
        <v>46112</v>
      </c>
      <c r="AC116" s="510">
        <v>46113</v>
      </c>
      <c r="AD116" s="514"/>
      <c r="AE116" s="514"/>
      <c r="AF116" s="514"/>
      <c r="AG116" s="515"/>
      <c r="AH116" s="514"/>
      <c r="AI116" s="516">
        <v>10730</v>
      </c>
      <c r="AJ116" s="517"/>
      <c r="AK116" s="517"/>
      <c r="AL116" s="518"/>
      <c r="AM116" s="515"/>
      <c r="AN116" s="515">
        <f>2700+700+500+192</f>
        <v>4092</v>
      </c>
      <c r="AO116" s="519">
        <v>3500</v>
      </c>
      <c r="AP116" s="371">
        <f>1395+83.7-155-9.3</f>
        <v>1314.4</v>
      </c>
      <c r="AQ116" s="515">
        <v>839.1</v>
      </c>
      <c r="AR116" s="520"/>
      <c r="AS116" s="515"/>
      <c r="AT116" s="521"/>
      <c r="AU116" s="504"/>
      <c r="AV116" s="514"/>
      <c r="AW116" s="522"/>
      <c r="AX116" s="514"/>
      <c r="AY116" s="514"/>
      <c r="BA116" s="523">
        <f t="shared" ref="BA116:BA121" si="81">Q116</f>
        <v>14</v>
      </c>
      <c r="BB116" s="524">
        <f t="shared" ref="BB116:BB121" si="82">N116+BA116-1</f>
        <v>46103</v>
      </c>
      <c r="BC116" s="523">
        <f t="shared" ref="BC116:BC121" si="83">S116</f>
        <v>10</v>
      </c>
      <c r="BD116" s="524">
        <f t="shared" ref="BD116:BD121" si="84">AA116+BC116</f>
        <v>46121</v>
      </c>
      <c r="BE116" s="524"/>
      <c r="BF116" s="525" t="str">
        <f>VLOOKUP(C116,[1]Sheet!$F:$Q,10,FALSE)</f>
        <v>I</v>
      </c>
      <c r="BG116" s="526">
        <f>VLOOKUP(C116,[1]Sheet!$F:$Q,5,FALSE)</f>
        <v>112400.91</v>
      </c>
      <c r="BH116" s="526">
        <f>VLOOKUP(C116,[1]Sheet!$F:$Q,12,FALSE)</f>
        <v>0</v>
      </c>
      <c r="BI116" s="526">
        <f t="shared" ref="BI116:BI121" si="85">BG116-BH116</f>
        <v>112400.91</v>
      </c>
    </row>
    <row r="117" s="172" customFormat="1" ht="24.95" customHeight="1" spans="1:61">
      <c r="A117" s="361">
        <f t="shared" si="80"/>
        <v>115</v>
      </c>
      <c r="B117" s="361" t="s">
        <v>62</v>
      </c>
      <c r="C117" s="362" t="s">
        <v>466</v>
      </c>
      <c r="D117" s="362" t="s">
        <v>70</v>
      </c>
      <c r="E117" s="362" t="s">
        <v>154</v>
      </c>
      <c r="F117" s="362" t="s">
        <v>57</v>
      </c>
      <c r="G117" s="363" t="s">
        <v>58</v>
      </c>
      <c r="H117" s="364" t="s">
        <v>124</v>
      </c>
      <c r="I117" s="365" t="s">
        <v>467</v>
      </c>
      <c r="J117" s="366">
        <v>46055</v>
      </c>
      <c r="K117" s="366">
        <v>46067</v>
      </c>
      <c r="L117" s="366">
        <v>46069</v>
      </c>
      <c r="M117" s="366">
        <v>46079</v>
      </c>
      <c r="N117" s="366">
        <v>46090</v>
      </c>
      <c r="O117" s="366"/>
      <c r="P117" s="366"/>
      <c r="Q117" s="367">
        <v>14</v>
      </c>
      <c r="R117" s="1785" t="s">
        <v>60</v>
      </c>
      <c r="S117" s="369">
        <v>10</v>
      </c>
      <c r="T117" s="366">
        <v>46093</v>
      </c>
      <c r="U117" s="366">
        <v>46097</v>
      </c>
      <c r="V117" s="366"/>
      <c r="W117" s="366"/>
      <c r="X117" s="366">
        <v>46109</v>
      </c>
      <c r="Y117" s="366"/>
      <c r="Z117" s="366"/>
      <c r="AA117" s="366">
        <v>46111</v>
      </c>
      <c r="AB117" s="366">
        <v>46114</v>
      </c>
      <c r="AC117" s="366">
        <v>46116</v>
      </c>
      <c r="AD117" s="370"/>
      <c r="AE117" s="370"/>
      <c r="AF117" s="370"/>
      <c r="AG117" s="371"/>
      <c r="AH117" s="370"/>
      <c r="AI117" s="372">
        <v>10730</v>
      </c>
      <c r="AJ117" s="502"/>
      <c r="AK117" s="502"/>
      <c r="AL117" s="503"/>
      <c r="AM117" s="371"/>
      <c r="AN117" s="371">
        <f>2700+700+500+1000+192</f>
        <v>5092</v>
      </c>
      <c r="AO117" s="527"/>
      <c r="AP117" s="371">
        <f>1395+83.7-155-9.3</f>
        <v>1314.4</v>
      </c>
      <c r="AQ117" s="371">
        <v>839.1</v>
      </c>
      <c r="AR117" s="377"/>
      <c r="AS117" s="371"/>
      <c r="AT117" s="378"/>
      <c r="AU117" s="504"/>
      <c r="AV117" s="370"/>
      <c r="AW117" s="379"/>
      <c r="AX117" s="370"/>
      <c r="AY117" s="370"/>
      <c r="BA117" s="380">
        <f t="shared" si="81"/>
        <v>14</v>
      </c>
      <c r="BB117" s="381">
        <f t="shared" si="82"/>
        <v>46103</v>
      </c>
      <c r="BC117" s="380">
        <f t="shared" si="83"/>
        <v>10</v>
      </c>
      <c r="BD117" s="381">
        <f t="shared" si="84"/>
        <v>46121</v>
      </c>
      <c r="BE117" s="381"/>
      <c r="BF117" s="382" t="str">
        <f>VLOOKUP(C117,[1]Sheet!$F:$Q,10,FALSE)</f>
        <v>I</v>
      </c>
      <c r="BG117" s="383">
        <f>VLOOKUP(C117,[1]Sheet!$F:$Q,5,FALSE)</f>
        <v>22578.02</v>
      </c>
      <c r="BH117" s="383">
        <f>VLOOKUP(C117,[1]Sheet!$F:$Q,12,FALSE)</f>
        <v>0</v>
      </c>
      <c r="BI117" s="383">
        <f t="shared" si="85"/>
        <v>22578.02</v>
      </c>
    </row>
    <row r="118" s="178" customFormat="1" ht="46" spans="1:61">
      <c r="A118" s="505">
        <f t="shared" si="80"/>
        <v>116</v>
      </c>
      <c r="B118" s="505" t="s">
        <v>62</v>
      </c>
      <c r="C118" s="506" t="s">
        <v>468</v>
      </c>
      <c r="D118" s="506" t="s">
        <v>70</v>
      </c>
      <c r="E118" s="506" t="s">
        <v>154</v>
      </c>
      <c r="F118" s="506" t="s">
        <v>57</v>
      </c>
      <c r="G118" s="507" t="s">
        <v>58</v>
      </c>
      <c r="H118" s="508" t="s">
        <v>124</v>
      </c>
      <c r="I118" s="509" t="s">
        <v>469</v>
      </c>
      <c r="J118" s="510">
        <v>46055</v>
      </c>
      <c r="K118" s="510">
        <v>46067</v>
      </c>
      <c r="L118" s="510">
        <v>46069</v>
      </c>
      <c r="M118" s="510">
        <v>46079</v>
      </c>
      <c r="N118" s="510">
        <v>46090</v>
      </c>
      <c r="O118" s="510"/>
      <c r="P118" s="510"/>
      <c r="Q118" s="511">
        <v>14</v>
      </c>
      <c r="R118" s="1790" t="s">
        <v>60</v>
      </c>
      <c r="S118" s="513">
        <v>10</v>
      </c>
      <c r="T118" s="510">
        <v>46093</v>
      </c>
      <c r="U118" s="510">
        <v>46097</v>
      </c>
      <c r="V118" s="510"/>
      <c r="W118" s="510"/>
      <c r="X118" s="510">
        <v>46109</v>
      </c>
      <c r="Y118" s="510"/>
      <c r="Z118" s="510"/>
      <c r="AA118" s="510">
        <v>46111</v>
      </c>
      <c r="AB118" s="510">
        <v>46116</v>
      </c>
      <c r="AC118" s="510">
        <v>46119</v>
      </c>
      <c r="AD118" s="514"/>
      <c r="AE118" s="514"/>
      <c r="AF118" s="514"/>
      <c r="AG118" s="515"/>
      <c r="AH118" s="514"/>
      <c r="AI118" s="516">
        <v>10730</v>
      </c>
      <c r="AJ118" s="517"/>
      <c r="AK118" s="517"/>
      <c r="AL118" s="518"/>
      <c r="AM118" s="515"/>
      <c r="AN118" s="515">
        <f>2700+700+500+192</f>
        <v>4092</v>
      </c>
      <c r="AO118" s="528"/>
      <c r="AP118" s="371">
        <f>1395+83.7-155-9.3</f>
        <v>1314.4</v>
      </c>
      <c r="AQ118" s="515">
        <v>839.1</v>
      </c>
      <c r="AR118" s="520"/>
      <c r="AS118" s="515"/>
      <c r="AT118" s="521"/>
      <c r="AU118" s="375"/>
      <c r="AV118" s="514"/>
      <c r="AW118" s="522"/>
      <c r="AX118" s="514"/>
      <c r="AY118" s="514"/>
      <c r="BA118" s="523">
        <f t="shared" si="81"/>
        <v>14</v>
      </c>
      <c r="BB118" s="524">
        <f t="shared" si="82"/>
        <v>46103</v>
      </c>
      <c r="BC118" s="523">
        <f t="shared" si="83"/>
        <v>10</v>
      </c>
      <c r="BD118" s="524">
        <f t="shared" si="84"/>
        <v>46121</v>
      </c>
      <c r="BE118" s="524"/>
      <c r="BF118" s="525" t="str">
        <f>VLOOKUP(C118,[1]Sheet!$F:$Q,10,FALSE)</f>
        <v>I</v>
      </c>
      <c r="BG118" s="526">
        <f>VLOOKUP(C118,[1]Sheet!$F:$Q,5,FALSE)</f>
        <v>97065.53</v>
      </c>
      <c r="BH118" s="526">
        <f>VLOOKUP(C118,[1]Sheet!$F:$Q,12,FALSE)</f>
        <v>0</v>
      </c>
      <c r="BI118" s="526">
        <f t="shared" si="85"/>
        <v>97065.53</v>
      </c>
    </row>
    <row r="119" s="7" customFormat="1" ht="24.75" customHeight="1" spans="1:61">
      <c r="A119" s="44">
        <f t="shared" si="80"/>
        <v>117</v>
      </c>
      <c r="B119" s="44" t="s">
        <v>121</v>
      </c>
      <c r="C119" s="45" t="s">
        <v>470</v>
      </c>
      <c r="D119" s="45" t="s">
        <v>55</v>
      </c>
      <c r="E119" s="45" t="s">
        <v>74</v>
      </c>
      <c r="F119" s="45" t="s">
        <v>57</v>
      </c>
      <c r="G119" s="46" t="s">
        <v>58</v>
      </c>
      <c r="H119" s="48" t="s">
        <v>75</v>
      </c>
      <c r="I119" s="48"/>
      <c r="J119" s="49">
        <v>46101</v>
      </c>
      <c r="K119" s="49">
        <v>46107</v>
      </c>
      <c r="L119" s="49">
        <v>46109</v>
      </c>
      <c r="M119" s="49">
        <v>46118</v>
      </c>
      <c r="N119" s="49">
        <v>46119</v>
      </c>
      <c r="O119" s="49"/>
      <c r="P119" s="255"/>
      <c r="Q119" s="50">
        <v>14</v>
      </c>
      <c r="R119" s="1780" t="s">
        <v>60</v>
      </c>
      <c r="S119" s="52">
        <v>0</v>
      </c>
      <c r="T119" s="256"/>
      <c r="U119" s="49"/>
      <c r="V119" s="49"/>
      <c r="W119" s="49"/>
      <c r="X119" s="49">
        <v>46120</v>
      </c>
      <c r="Y119" s="49"/>
      <c r="Z119" s="49"/>
      <c r="AA119" s="49">
        <v>46121</v>
      </c>
      <c r="AB119" s="49">
        <v>46122</v>
      </c>
      <c r="AC119" s="49">
        <v>46122</v>
      </c>
      <c r="AD119" s="47"/>
      <c r="AE119" s="110"/>
      <c r="AF119" s="45"/>
      <c r="AG119" s="45"/>
      <c r="AH119" s="45"/>
      <c r="AI119" s="58">
        <v>9350</v>
      </c>
      <c r="AJ119" s="257"/>
      <c r="AK119" s="257"/>
      <c r="AL119" s="56"/>
      <c r="AM119" s="54"/>
      <c r="AN119" s="54">
        <f>2700+162</f>
        <v>2862</v>
      </c>
      <c r="AO119" s="54"/>
      <c r="AP119" s="54"/>
      <c r="AQ119" s="54"/>
      <c r="AR119" s="54"/>
      <c r="AS119" s="54"/>
      <c r="AT119" s="111"/>
      <c r="AU119" s="54">
        <f>360.54+21.63</f>
        <v>382.17</v>
      </c>
      <c r="AV119" s="54"/>
      <c r="AW119" s="112"/>
      <c r="AX119" s="45"/>
      <c r="AY119" s="45"/>
      <c r="AZ119" s="10"/>
      <c r="BA119" s="10">
        <f t="shared" si="81"/>
        <v>14</v>
      </c>
      <c r="BB119" s="11">
        <f t="shared" si="82"/>
        <v>46132</v>
      </c>
      <c r="BC119" s="10">
        <f t="shared" si="83"/>
        <v>0</v>
      </c>
      <c r="BD119" s="9">
        <f t="shared" si="84"/>
        <v>46121</v>
      </c>
      <c r="BE119" s="9"/>
      <c r="BF119" s="114" t="str">
        <f>VLOOKUP(C119,[1]Sheet!$F:$Q,10,FALSE)</f>
        <v>I</v>
      </c>
      <c r="BG119" s="17">
        <f>VLOOKUP(C119,[1]Sheet!$F:$Q,5,FALSE)</f>
        <v>409898</v>
      </c>
      <c r="BH119" s="17">
        <f>VLOOKUP(C119,[1]Sheet!$F:$Q,12,FALSE)</f>
        <v>0</v>
      </c>
      <c r="BI119" s="17">
        <f t="shared" si="85"/>
        <v>409898</v>
      </c>
    </row>
    <row r="120" s="179" customFormat="1" ht="24.95" customHeight="1" spans="1:61">
      <c r="A120" s="529">
        <f t="shared" si="80"/>
        <v>118</v>
      </c>
      <c r="B120" s="529" t="s">
        <v>62</v>
      </c>
      <c r="C120" s="530" t="s">
        <v>471</v>
      </c>
      <c r="D120" s="530" t="s">
        <v>55</v>
      </c>
      <c r="E120" s="531" t="s">
        <v>123</v>
      </c>
      <c r="F120" s="530" t="s">
        <v>123</v>
      </c>
      <c r="G120" s="532" t="s">
        <v>65</v>
      </c>
      <c r="H120" s="533" t="s">
        <v>170</v>
      </c>
      <c r="I120" s="534" t="s">
        <v>472</v>
      </c>
      <c r="J120" s="535">
        <v>46097</v>
      </c>
      <c r="K120" s="535">
        <v>46099</v>
      </c>
      <c r="L120" s="535">
        <v>46100</v>
      </c>
      <c r="M120" s="535">
        <v>46109</v>
      </c>
      <c r="N120" s="535">
        <v>46112</v>
      </c>
      <c r="O120" s="535"/>
      <c r="P120" s="535"/>
      <c r="Q120" s="536">
        <v>21</v>
      </c>
      <c r="R120" s="1791" t="s">
        <v>60</v>
      </c>
      <c r="S120" s="538">
        <v>0</v>
      </c>
      <c r="T120" s="535">
        <v>46118</v>
      </c>
      <c r="U120" s="535">
        <v>46119</v>
      </c>
      <c r="V120" s="535"/>
      <c r="W120" s="535"/>
      <c r="X120" s="535">
        <v>46211</v>
      </c>
      <c r="Y120" s="535"/>
      <c r="Z120" s="535"/>
      <c r="AA120" s="535">
        <v>46121</v>
      </c>
      <c r="AB120" s="535">
        <v>46125</v>
      </c>
      <c r="AC120" s="535">
        <v>46125</v>
      </c>
      <c r="AD120" s="539"/>
      <c r="AE120" s="539"/>
      <c r="AF120" s="539"/>
      <c r="AG120" s="540"/>
      <c r="AH120" s="539"/>
      <c r="AI120" s="541">
        <v>7600</v>
      </c>
      <c r="AJ120" s="542"/>
      <c r="AK120" s="542"/>
      <c r="AL120" s="543"/>
      <c r="AM120" s="540"/>
      <c r="AN120" s="540">
        <f>2700+500+260+1000+192</f>
        <v>4652</v>
      </c>
      <c r="AO120" s="540"/>
      <c r="AP120" s="544"/>
      <c r="AQ120" s="540">
        <v>293.8</v>
      </c>
      <c r="AR120" s="544"/>
      <c r="AS120" s="540"/>
      <c r="AT120" s="545"/>
      <c r="AU120" s="546">
        <f>196.83+11.81</f>
        <v>208.64</v>
      </c>
      <c r="AV120" s="539"/>
      <c r="AW120" s="547"/>
      <c r="AX120" s="539"/>
      <c r="AY120" s="539"/>
      <c r="BA120" s="548">
        <f t="shared" si="81"/>
        <v>21</v>
      </c>
      <c r="BB120" s="549">
        <f t="shared" si="82"/>
        <v>46132</v>
      </c>
      <c r="BC120" s="548">
        <f t="shared" si="83"/>
        <v>0</v>
      </c>
      <c r="BD120" s="549">
        <f t="shared" si="84"/>
        <v>46121</v>
      </c>
      <c r="BE120" s="549"/>
      <c r="BF120" s="550" t="str">
        <f>VLOOKUP(C120,[1]Sheet!$F:$Q,10,FALSE)</f>
        <v>I</v>
      </c>
      <c r="BG120" s="551">
        <f>VLOOKUP(C120,[1]Sheet!$F:$Q,5,FALSE)</f>
        <v>122250.01</v>
      </c>
      <c r="BH120" s="551">
        <f>VLOOKUP(C120,[1]Sheet!$F:$Q,12,FALSE)</f>
        <v>0</v>
      </c>
      <c r="BI120" s="551">
        <f t="shared" si="85"/>
        <v>122250.01</v>
      </c>
    </row>
    <row r="121" s="179" customFormat="1" ht="24.95" customHeight="1" spans="1:61">
      <c r="A121" s="529">
        <f t="shared" si="80"/>
        <v>119</v>
      </c>
      <c r="B121" s="529" t="s">
        <v>62</v>
      </c>
      <c r="C121" s="530" t="s">
        <v>473</v>
      </c>
      <c r="D121" s="530" t="s">
        <v>55</v>
      </c>
      <c r="E121" s="531" t="s">
        <v>123</v>
      </c>
      <c r="F121" s="530" t="s">
        <v>123</v>
      </c>
      <c r="G121" s="532" t="s">
        <v>65</v>
      </c>
      <c r="H121" s="533" t="s">
        <v>170</v>
      </c>
      <c r="I121" s="534" t="s">
        <v>474</v>
      </c>
      <c r="J121" s="535">
        <v>46097</v>
      </c>
      <c r="K121" s="535">
        <v>46099</v>
      </c>
      <c r="L121" s="535">
        <v>46100</v>
      </c>
      <c r="M121" s="535">
        <v>46109</v>
      </c>
      <c r="N121" s="535">
        <v>46112</v>
      </c>
      <c r="O121" s="535"/>
      <c r="P121" s="535"/>
      <c r="Q121" s="536">
        <v>21</v>
      </c>
      <c r="R121" s="1791" t="s">
        <v>60</v>
      </c>
      <c r="S121" s="538">
        <v>0</v>
      </c>
      <c r="T121" s="535">
        <v>46118</v>
      </c>
      <c r="U121" s="535">
        <v>46119</v>
      </c>
      <c r="V121" s="535"/>
      <c r="W121" s="535"/>
      <c r="X121" s="535">
        <v>46211</v>
      </c>
      <c r="Y121" s="535"/>
      <c r="Z121" s="535"/>
      <c r="AA121" s="535">
        <v>46121</v>
      </c>
      <c r="AB121" s="535">
        <v>46122</v>
      </c>
      <c r="AC121" s="535">
        <v>46122</v>
      </c>
      <c r="AD121" s="539"/>
      <c r="AE121" s="539"/>
      <c r="AF121" s="539"/>
      <c r="AG121" s="540"/>
      <c r="AH121" s="539"/>
      <c r="AI121" s="541">
        <v>7600</v>
      </c>
      <c r="AJ121" s="542"/>
      <c r="AK121" s="542"/>
      <c r="AL121" s="543"/>
      <c r="AM121" s="540"/>
      <c r="AN121" s="540">
        <f>2700+500+260+192</f>
        <v>3652</v>
      </c>
      <c r="AO121" s="540"/>
      <c r="AP121" s="544"/>
      <c r="AQ121" s="540">
        <v>293.8</v>
      </c>
      <c r="AR121" s="544"/>
      <c r="AS121" s="540"/>
      <c r="AT121" s="545"/>
      <c r="AU121" s="552"/>
      <c r="AV121" s="539"/>
      <c r="AW121" s="547"/>
      <c r="AX121" s="539"/>
      <c r="AY121" s="539"/>
      <c r="BA121" s="548">
        <f t="shared" si="81"/>
        <v>21</v>
      </c>
      <c r="BB121" s="549">
        <f t="shared" si="82"/>
        <v>46132</v>
      </c>
      <c r="BC121" s="548">
        <f t="shared" si="83"/>
        <v>0</v>
      </c>
      <c r="BD121" s="549">
        <f t="shared" si="84"/>
        <v>46121</v>
      </c>
      <c r="BE121" s="549"/>
      <c r="BF121" s="550" t="str">
        <f>VLOOKUP(C121,[1]Sheet!$F:$Q,10,FALSE)</f>
        <v>I</v>
      </c>
      <c r="BG121" s="551">
        <f>VLOOKUP(C121,[1]Sheet!$F:$Q,5,FALSE)</f>
        <v>121987</v>
      </c>
      <c r="BH121" s="551">
        <f>VLOOKUP(C121,[1]Sheet!$F:$Q,12,FALSE)</f>
        <v>0</v>
      </c>
      <c r="BI121" s="551">
        <f t="shared" si="85"/>
        <v>121987</v>
      </c>
    </row>
    <row r="122" s="79" customFormat="1" ht="24.75" customHeight="1" spans="1:61">
      <c r="A122" s="134">
        <f t="shared" ref="A122:A128" si="86">ROW()-2</f>
        <v>120</v>
      </c>
      <c r="B122" s="134" t="s">
        <v>121</v>
      </c>
      <c r="C122" s="135" t="s">
        <v>475</v>
      </c>
      <c r="D122" s="135" t="s">
        <v>476</v>
      </c>
      <c r="E122" s="135" t="s">
        <v>56</v>
      </c>
      <c r="F122" s="135" t="s">
        <v>57</v>
      </c>
      <c r="G122" s="136" t="s">
        <v>65</v>
      </c>
      <c r="H122" s="138" t="s">
        <v>477</v>
      </c>
      <c r="I122" s="138"/>
      <c r="J122" s="139">
        <v>46108</v>
      </c>
      <c r="K122" s="139">
        <v>46110</v>
      </c>
      <c r="L122" s="139">
        <v>46112</v>
      </c>
      <c r="M122" s="139">
        <v>46120</v>
      </c>
      <c r="N122" s="139">
        <v>46122</v>
      </c>
      <c r="O122" s="139"/>
      <c r="P122" s="282"/>
      <c r="Q122" s="140">
        <v>14</v>
      </c>
      <c r="R122" s="1763" t="s">
        <v>60</v>
      </c>
      <c r="S122" s="142">
        <v>7</v>
      </c>
      <c r="T122" s="283"/>
      <c r="U122" s="139"/>
      <c r="V122" s="139"/>
      <c r="W122" s="139"/>
      <c r="X122" s="139">
        <v>46123</v>
      </c>
      <c r="Y122" s="139"/>
      <c r="Z122" s="139"/>
      <c r="AA122" s="139">
        <v>46123</v>
      </c>
      <c r="AB122" s="139">
        <v>46125</v>
      </c>
      <c r="AC122" s="139">
        <v>46125</v>
      </c>
      <c r="AD122" s="143"/>
      <c r="AE122" s="144"/>
      <c r="AF122" s="135"/>
      <c r="AG122" s="135"/>
      <c r="AH122" s="135"/>
      <c r="AI122" s="145">
        <v>9800</v>
      </c>
      <c r="AJ122" s="386"/>
      <c r="AK122" s="386"/>
      <c r="AL122" s="146"/>
      <c r="AM122" s="147"/>
      <c r="AN122" s="147">
        <f>2700+1662</f>
        <v>4362</v>
      </c>
      <c r="AO122" s="147"/>
      <c r="AP122" s="147"/>
      <c r="AQ122" s="147"/>
      <c r="AR122" s="147"/>
      <c r="AS122" s="147"/>
      <c r="AT122" s="148"/>
      <c r="AU122" s="147">
        <f>118.2+7.09</f>
        <v>125.29</v>
      </c>
      <c r="AV122" s="147"/>
      <c r="AW122" s="149"/>
      <c r="AX122" s="135"/>
      <c r="AY122" s="135"/>
      <c r="AZ122" s="150"/>
      <c r="BA122" s="150">
        <f t="shared" ref="BA122:BA128" si="87">Q122</f>
        <v>14</v>
      </c>
      <c r="BB122" s="151">
        <f t="shared" ref="BB122:BB128" si="88">N122+BA122-1</f>
        <v>46135</v>
      </c>
      <c r="BC122" s="150">
        <f t="shared" ref="BC122:BC128" si="89">S122</f>
        <v>7</v>
      </c>
      <c r="BD122" s="152">
        <f t="shared" ref="BD122:BD128" si="90">AA122+BC122</f>
        <v>46130</v>
      </c>
      <c r="BE122" s="152"/>
      <c r="BF122" s="153" t="str">
        <f>VLOOKUP(C122,[1]Sheet!$F:$Q,10,FALSE)</f>
        <v>I</v>
      </c>
      <c r="BG122" s="154">
        <f>VLOOKUP(C122,[1]Sheet!$F:$Q,5,FALSE)</f>
        <v>52448</v>
      </c>
      <c r="BH122" s="154">
        <f>VLOOKUP(C122,[1]Sheet!$F:$Q,12,FALSE)</f>
        <v>0</v>
      </c>
      <c r="BI122" s="154">
        <f t="shared" ref="BI122:BI128" si="91">BG122-BH122</f>
        <v>52448</v>
      </c>
    </row>
    <row r="123" s="7" customFormat="1" ht="24.75" customHeight="1" spans="1:61">
      <c r="A123" s="44">
        <f t="shared" si="86"/>
        <v>121</v>
      </c>
      <c r="B123" s="44" t="s">
        <v>121</v>
      </c>
      <c r="C123" s="45" t="s">
        <v>478</v>
      </c>
      <c r="D123" s="45" t="s">
        <v>70</v>
      </c>
      <c r="E123" s="45" t="s">
        <v>56</v>
      </c>
      <c r="F123" s="45" t="s">
        <v>57</v>
      </c>
      <c r="G123" s="46" t="s">
        <v>58</v>
      </c>
      <c r="H123" s="48" t="s">
        <v>479</v>
      </c>
      <c r="I123" s="48"/>
      <c r="J123" s="49">
        <v>46104</v>
      </c>
      <c r="K123" s="49">
        <v>46107</v>
      </c>
      <c r="L123" s="49">
        <v>46109</v>
      </c>
      <c r="M123" s="49">
        <v>46118</v>
      </c>
      <c r="N123" s="49">
        <v>46124</v>
      </c>
      <c r="O123" s="49"/>
      <c r="P123" s="255"/>
      <c r="Q123" s="50">
        <v>14</v>
      </c>
      <c r="R123" s="1780" t="s">
        <v>60</v>
      </c>
      <c r="S123" s="52">
        <v>0</v>
      </c>
      <c r="T123" s="256"/>
      <c r="U123" s="49"/>
      <c r="V123" s="49"/>
      <c r="W123" s="49"/>
      <c r="X123" s="49">
        <v>46127</v>
      </c>
      <c r="Y123" s="49"/>
      <c r="Z123" s="49"/>
      <c r="AA123" s="49">
        <v>46128</v>
      </c>
      <c r="AB123" s="49">
        <v>46130</v>
      </c>
      <c r="AC123" s="49">
        <v>46130</v>
      </c>
      <c r="AD123" s="47"/>
      <c r="AE123" s="110"/>
      <c r="AF123" s="45"/>
      <c r="AG123" s="45"/>
      <c r="AH123" s="45"/>
      <c r="AI123" s="58">
        <v>10050</v>
      </c>
      <c r="AJ123" s="257"/>
      <c r="AK123" s="257"/>
      <c r="AL123" s="56"/>
      <c r="AM123" s="54"/>
      <c r="AN123" s="54">
        <f>2700+162</f>
        <v>2862</v>
      </c>
      <c r="AO123" s="54"/>
      <c r="AP123" s="54"/>
      <c r="AQ123" s="54">
        <v>152.5</v>
      </c>
      <c r="AR123" s="54"/>
      <c r="AS123" s="54"/>
      <c r="AT123" s="111"/>
      <c r="AU123" s="54">
        <f>151.54+9.09</f>
        <v>160.63</v>
      </c>
      <c r="AV123" s="54"/>
      <c r="AW123" s="112"/>
      <c r="AX123" s="45"/>
      <c r="AY123" s="45"/>
      <c r="AZ123" s="10"/>
      <c r="BA123" s="10">
        <f t="shared" si="87"/>
        <v>14</v>
      </c>
      <c r="BB123" s="11">
        <f t="shared" si="88"/>
        <v>46137</v>
      </c>
      <c r="BC123" s="10">
        <f t="shared" si="89"/>
        <v>0</v>
      </c>
      <c r="BD123" s="9">
        <f t="shared" si="90"/>
        <v>46128</v>
      </c>
      <c r="BE123" s="9"/>
      <c r="BF123" s="114" t="str">
        <f>VLOOKUP(C123,[1]Sheet!$F:$Q,10,FALSE)</f>
        <v>I</v>
      </c>
      <c r="BG123" s="17">
        <f>VLOOKUP(C123,[1]Sheet!$F:$Q,5,FALSE)</f>
        <v>102501.5</v>
      </c>
      <c r="BH123" s="17">
        <f>VLOOKUP(C123,[1]Sheet!$F:$Q,12,FALSE)</f>
        <v>0</v>
      </c>
      <c r="BI123" s="17">
        <f t="shared" si="91"/>
        <v>102501.5</v>
      </c>
    </row>
    <row r="124" s="78" customFormat="1" ht="24.75" customHeight="1" spans="1:61">
      <c r="A124" s="115">
        <f t="shared" si="86"/>
        <v>122</v>
      </c>
      <c r="B124" s="115" t="s">
        <v>62</v>
      </c>
      <c r="C124" s="116" t="s">
        <v>480</v>
      </c>
      <c r="D124" s="116" t="s">
        <v>78</v>
      </c>
      <c r="E124" s="286" t="s">
        <v>56</v>
      </c>
      <c r="F124" s="116" t="s">
        <v>64</v>
      </c>
      <c r="G124" s="117" t="s">
        <v>58</v>
      </c>
      <c r="H124" s="119" t="s">
        <v>66</v>
      </c>
      <c r="I124" s="119"/>
      <c r="J124" s="120">
        <v>46114</v>
      </c>
      <c r="K124" s="120">
        <v>46114</v>
      </c>
      <c r="L124" s="120">
        <v>46116</v>
      </c>
      <c r="M124" s="120">
        <v>46123</v>
      </c>
      <c r="N124" s="120">
        <v>46126</v>
      </c>
      <c r="O124" s="120"/>
      <c r="P124" s="251"/>
      <c r="Q124" s="121">
        <v>14</v>
      </c>
      <c r="R124" s="1781" t="s">
        <v>60</v>
      </c>
      <c r="S124" s="123">
        <v>0</v>
      </c>
      <c r="T124" s="252"/>
      <c r="U124" s="120"/>
      <c r="V124" s="120"/>
      <c r="W124" s="120"/>
      <c r="X124" s="120">
        <v>46128</v>
      </c>
      <c r="Y124" s="120"/>
      <c r="Z124" s="120"/>
      <c r="AA124" s="120">
        <v>46129</v>
      </c>
      <c r="AB124" s="120">
        <v>46132</v>
      </c>
      <c r="AC124" s="120">
        <v>46133</v>
      </c>
      <c r="AD124" s="124"/>
      <c r="AE124" s="125"/>
      <c r="AF124" s="116"/>
      <c r="AG124" s="116"/>
      <c r="AH124" s="116"/>
      <c r="AI124" s="111">
        <v>11000</v>
      </c>
      <c r="AJ124" s="253"/>
      <c r="AK124" s="253"/>
      <c r="AL124" s="126"/>
      <c r="AM124" s="127"/>
      <c r="AN124" s="127">
        <v>2700</v>
      </c>
      <c r="AO124" s="127"/>
      <c r="AP124" s="127"/>
      <c r="AQ124" s="127"/>
      <c r="AR124" s="127"/>
      <c r="AS124" s="127"/>
      <c r="AT124" s="111"/>
      <c r="AU124" s="127">
        <f>140.2+8.41</f>
        <v>148.61</v>
      </c>
      <c r="AV124" s="127"/>
      <c r="AW124" s="128"/>
      <c r="AX124" s="116"/>
      <c r="AY124" s="116"/>
      <c r="AZ124" s="129"/>
      <c r="BA124" s="129">
        <f t="shared" si="87"/>
        <v>14</v>
      </c>
      <c r="BB124" s="130">
        <f t="shared" si="88"/>
        <v>46139</v>
      </c>
      <c r="BC124" s="129">
        <f t="shared" si="89"/>
        <v>0</v>
      </c>
      <c r="BD124" s="131">
        <f t="shared" si="90"/>
        <v>46129</v>
      </c>
      <c r="BE124" s="131"/>
      <c r="BF124" s="132" t="str">
        <f>VLOOKUP(C124,[1]Sheet!$F:$Q,10,FALSE)</f>
        <v>I</v>
      </c>
      <c r="BG124" s="133">
        <f>VLOOKUP(C124,[1]Sheet!$F:$Q,5,FALSE)</f>
        <v>152357</v>
      </c>
      <c r="BH124" s="133">
        <f>VLOOKUP(C124,[1]Sheet!$F:$Q,12,FALSE)</f>
        <v>0</v>
      </c>
      <c r="BI124" s="133">
        <f t="shared" si="91"/>
        <v>152357</v>
      </c>
    </row>
    <row r="125" s="180" customFormat="1" ht="24.95" customHeight="1" spans="1:61">
      <c r="A125" s="553">
        <f t="shared" si="86"/>
        <v>123</v>
      </c>
      <c r="B125" s="553" t="s">
        <v>62</v>
      </c>
      <c r="C125" s="554" t="s">
        <v>481</v>
      </c>
      <c r="D125" s="554" t="s">
        <v>153</v>
      </c>
      <c r="E125" s="554" t="s">
        <v>118</v>
      </c>
      <c r="F125" s="554" t="s">
        <v>57</v>
      </c>
      <c r="G125" s="555" t="s">
        <v>58</v>
      </c>
      <c r="H125" s="556" t="s">
        <v>124</v>
      </c>
      <c r="I125" s="557" t="s">
        <v>482</v>
      </c>
      <c r="J125" s="558">
        <v>46095</v>
      </c>
      <c r="K125" s="558">
        <v>46097</v>
      </c>
      <c r="L125" s="558">
        <v>46099</v>
      </c>
      <c r="M125" s="558">
        <v>46117</v>
      </c>
      <c r="N125" s="558">
        <v>46123</v>
      </c>
      <c r="O125" s="558"/>
      <c r="P125" s="558"/>
      <c r="Q125" s="559">
        <v>14</v>
      </c>
      <c r="R125" s="1792" t="s">
        <v>60</v>
      </c>
      <c r="S125" s="561">
        <v>7</v>
      </c>
      <c r="T125" s="558">
        <v>46127</v>
      </c>
      <c r="U125" s="558">
        <v>46129</v>
      </c>
      <c r="V125" s="558"/>
      <c r="W125" s="558"/>
      <c r="X125" s="558">
        <v>46132</v>
      </c>
      <c r="Y125" s="558"/>
      <c r="Z125" s="558"/>
      <c r="AA125" s="558">
        <v>46133</v>
      </c>
      <c r="AB125" s="558">
        <v>46135</v>
      </c>
      <c r="AC125" s="558">
        <v>46135</v>
      </c>
      <c r="AD125" s="562"/>
      <c r="AE125" s="562"/>
      <c r="AF125" s="562"/>
      <c r="AG125" s="563"/>
      <c r="AH125" s="562"/>
      <c r="AI125" s="564">
        <v>7300</v>
      </c>
      <c r="AJ125" s="565"/>
      <c r="AK125" s="565"/>
      <c r="AL125" s="566"/>
      <c r="AM125" s="563"/>
      <c r="AN125" s="563">
        <f>2700+700+500+1000+143.1+192</f>
        <v>5235.1</v>
      </c>
      <c r="AO125" s="563"/>
      <c r="AP125" s="567"/>
      <c r="AQ125" s="563">
        <v>366.3</v>
      </c>
      <c r="AR125" s="567"/>
      <c r="AS125" s="563"/>
      <c r="AT125" s="568"/>
      <c r="AU125" s="569">
        <f>252.96+15.18</f>
        <v>268.14</v>
      </c>
      <c r="AV125" s="562"/>
      <c r="AW125" s="570"/>
      <c r="AX125" s="562"/>
      <c r="AY125" s="562"/>
      <c r="BA125" s="571">
        <f t="shared" si="87"/>
        <v>14</v>
      </c>
      <c r="BB125" s="572">
        <f t="shared" si="88"/>
        <v>46136</v>
      </c>
      <c r="BC125" s="571">
        <f t="shared" si="89"/>
        <v>7</v>
      </c>
      <c r="BD125" s="572">
        <f t="shared" si="90"/>
        <v>46140</v>
      </c>
      <c r="BE125" s="572"/>
      <c r="BF125" s="573" t="str">
        <f>VLOOKUP(C125,[1]Sheet!$F:$Q,10,FALSE)</f>
        <v>I</v>
      </c>
      <c r="BG125" s="574">
        <f>VLOOKUP(C125,[1]Sheet!$F:$Q,5,FALSE)</f>
        <v>55275</v>
      </c>
      <c r="BH125" s="574">
        <f>VLOOKUP(C125,[1]Sheet!$F:$Q,12,FALSE)</f>
        <v>0</v>
      </c>
      <c r="BI125" s="574">
        <f t="shared" si="91"/>
        <v>55275</v>
      </c>
    </row>
    <row r="126" s="180" customFormat="1" ht="24.95" customHeight="1" spans="1:61">
      <c r="A126" s="553">
        <f t="shared" si="86"/>
        <v>124</v>
      </c>
      <c r="B126" s="553" t="s">
        <v>121</v>
      </c>
      <c r="C126" s="554" t="s">
        <v>483</v>
      </c>
      <c r="D126" s="554" t="s">
        <v>153</v>
      </c>
      <c r="E126" s="554" t="s">
        <v>118</v>
      </c>
      <c r="F126" s="554" t="s">
        <v>57</v>
      </c>
      <c r="G126" s="555" t="s">
        <v>65</v>
      </c>
      <c r="H126" s="556" t="s">
        <v>124</v>
      </c>
      <c r="I126" s="557" t="s">
        <v>484</v>
      </c>
      <c r="J126" s="558">
        <v>46095</v>
      </c>
      <c r="K126" s="558">
        <v>46097</v>
      </c>
      <c r="L126" s="558">
        <v>46099</v>
      </c>
      <c r="M126" s="558">
        <v>46117</v>
      </c>
      <c r="N126" s="558">
        <v>46123</v>
      </c>
      <c r="O126" s="558"/>
      <c r="P126" s="558"/>
      <c r="Q126" s="559">
        <v>14</v>
      </c>
      <c r="R126" s="1792" t="s">
        <v>60</v>
      </c>
      <c r="S126" s="561">
        <v>7</v>
      </c>
      <c r="T126" s="558">
        <v>46127</v>
      </c>
      <c r="U126" s="558">
        <v>46129</v>
      </c>
      <c r="V126" s="558"/>
      <c r="W126" s="558"/>
      <c r="X126" s="558">
        <v>46132</v>
      </c>
      <c r="Y126" s="558"/>
      <c r="Z126" s="558"/>
      <c r="AA126" s="558">
        <v>46134</v>
      </c>
      <c r="AB126" s="558">
        <v>46135</v>
      </c>
      <c r="AC126" s="558">
        <v>46135</v>
      </c>
      <c r="AD126" s="562"/>
      <c r="AE126" s="562"/>
      <c r="AF126" s="562"/>
      <c r="AG126" s="563"/>
      <c r="AH126" s="562"/>
      <c r="AI126" s="564">
        <v>7300</v>
      </c>
      <c r="AJ126" s="565"/>
      <c r="AK126" s="565"/>
      <c r="AL126" s="566"/>
      <c r="AM126" s="563"/>
      <c r="AN126" s="563">
        <f>2700+70+500+192</f>
        <v>3462</v>
      </c>
      <c r="AO126" s="563"/>
      <c r="AP126" s="567"/>
      <c r="AQ126" s="563">
        <v>417.5</v>
      </c>
      <c r="AR126" s="567"/>
      <c r="AS126" s="563"/>
      <c r="AT126" s="568"/>
      <c r="AU126" s="575"/>
      <c r="AV126" s="562"/>
      <c r="AW126" s="570"/>
      <c r="AX126" s="562"/>
      <c r="AY126" s="562"/>
      <c r="BA126" s="571">
        <f t="shared" si="87"/>
        <v>14</v>
      </c>
      <c r="BB126" s="572">
        <f t="shared" si="88"/>
        <v>46136</v>
      </c>
      <c r="BC126" s="571">
        <f t="shared" si="89"/>
        <v>7</v>
      </c>
      <c r="BD126" s="572">
        <f t="shared" si="90"/>
        <v>46141</v>
      </c>
      <c r="BE126" s="572"/>
      <c r="BF126" s="573" t="str">
        <f>VLOOKUP(C126,[1]Sheet!$F:$Q,10,FALSE)</f>
        <v>I</v>
      </c>
      <c r="BG126" s="574">
        <f>VLOOKUP(C126,[1]Sheet!$F:$Q,5,FALSE)</f>
        <v>114140</v>
      </c>
      <c r="BH126" s="574">
        <f>VLOOKUP(C126,[1]Sheet!$F:$Q,12,FALSE)</f>
        <v>0</v>
      </c>
      <c r="BI126" s="574">
        <f t="shared" si="91"/>
        <v>114140</v>
      </c>
    </row>
    <row r="127" s="180" customFormat="1" ht="24.75" customHeight="1" spans="1:61">
      <c r="A127" s="553">
        <f t="shared" si="86"/>
        <v>125</v>
      </c>
      <c r="B127" s="553" t="s">
        <v>62</v>
      </c>
      <c r="C127" s="554" t="s">
        <v>485</v>
      </c>
      <c r="D127" s="554" t="s">
        <v>153</v>
      </c>
      <c r="E127" s="554" t="s">
        <v>118</v>
      </c>
      <c r="F127" s="554" t="s">
        <v>57</v>
      </c>
      <c r="G127" s="555" t="s">
        <v>58</v>
      </c>
      <c r="H127" s="556" t="s">
        <v>124</v>
      </c>
      <c r="I127" s="557" t="s">
        <v>486</v>
      </c>
      <c r="J127" s="558">
        <v>46095</v>
      </c>
      <c r="K127" s="558">
        <v>46097</v>
      </c>
      <c r="L127" s="558">
        <v>46099</v>
      </c>
      <c r="M127" s="558">
        <v>46117</v>
      </c>
      <c r="N127" s="558">
        <v>46123</v>
      </c>
      <c r="O127" s="558"/>
      <c r="P127" s="558"/>
      <c r="Q127" s="559">
        <v>14</v>
      </c>
      <c r="R127" s="1792" t="s">
        <v>60</v>
      </c>
      <c r="S127" s="561">
        <v>7</v>
      </c>
      <c r="T127" s="558">
        <v>46127</v>
      </c>
      <c r="U127" s="558">
        <v>46129</v>
      </c>
      <c r="V127" s="558"/>
      <c r="W127" s="558"/>
      <c r="X127" s="558">
        <v>46132</v>
      </c>
      <c r="Y127" s="558"/>
      <c r="Z127" s="558"/>
      <c r="AA127" s="558">
        <v>46135</v>
      </c>
      <c r="AB127" s="558">
        <v>46136</v>
      </c>
      <c r="AC127" s="558">
        <v>46137</v>
      </c>
      <c r="AD127" s="562"/>
      <c r="AE127" s="562"/>
      <c r="AF127" s="562"/>
      <c r="AG127" s="563"/>
      <c r="AH127" s="562"/>
      <c r="AI127" s="564">
        <f>7300+500</f>
        <v>7800</v>
      </c>
      <c r="AJ127" s="565"/>
      <c r="AK127" s="565"/>
      <c r="AL127" s="566"/>
      <c r="AM127" s="563"/>
      <c r="AN127" s="563">
        <f>2700+700+500+192</f>
        <v>4092</v>
      </c>
      <c r="AO127" s="563"/>
      <c r="AP127" s="567"/>
      <c r="AQ127" s="563">
        <v>452.5</v>
      </c>
      <c r="AR127" s="567"/>
      <c r="AS127" s="563"/>
      <c r="AT127" s="568"/>
      <c r="AU127" s="576"/>
      <c r="AV127" s="562"/>
      <c r="AW127" s="570"/>
      <c r="AX127" s="562"/>
      <c r="AY127" s="562"/>
      <c r="BA127" s="571">
        <f t="shared" si="87"/>
        <v>14</v>
      </c>
      <c r="BB127" s="572">
        <f t="shared" si="88"/>
        <v>46136</v>
      </c>
      <c r="BC127" s="571">
        <f t="shared" si="89"/>
        <v>7</v>
      </c>
      <c r="BD127" s="572">
        <f t="shared" si="90"/>
        <v>46142</v>
      </c>
      <c r="BE127" s="572"/>
      <c r="BF127" s="573" t="str">
        <f>VLOOKUP(C127,[1]Sheet!$F:$Q,10,FALSE)</f>
        <v>I</v>
      </c>
      <c r="BG127" s="574">
        <f>VLOOKUP(C127,[1]Sheet!$F:$Q,5,FALSE)</f>
        <v>1400</v>
      </c>
      <c r="BH127" s="574">
        <f>VLOOKUP(C127,[1]Sheet!$F:$Q,12,FALSE)</f>
        <v>0</v>
      </c>
      <c r="BI127" s="574">
        <f t="shared" si="91"/>
        <v>1400</v>
      </c>
    </row>
    <row r="128" s="7" customFormat="1" ht="24.75" customHeight="1" spans="1:61">
      <c r="A128" s="44">
        <f t="shared" si="86"/>
        <v>126</v>
      </c>
      <c r="B128" s="44" t="s">
        <v>121</v>
      </c>
      <c r="C128" s="45" t="s">
        <v>487</v>
      </c>
      <c r="D128" s="45" t="s">
        <v>55</v>
      </c>
      <c r="E128" s="45" t="s">
        <v>74</v>
      </c>
      <c r="F128" s="45" t="s">
        <v>57</v>
      </c>
      <c r="G128" s="46" t="s">
        <v>58</v>
      </c>
      <c r="H128" s="48" t="s">
        <v>75</v>
      </c>
      <c r="I128" s="48"/>
      <c r="J128" s="49">
        <v>46118</v>
      </c>
      <c r="K128" s="49">
        <v>46119</v>
      </c>
      <c r="L128" s="49">
        <v>46121</v>
      </c>
      <c r="M128" s="49">
        <v>46132</v>
      </c>
      <c r="N128" s="49">
        <v>46131</v>
      </c>
      <c r="O128" s="49"/>
      <c r="P128" s="255"/>
      <c r="Q128" s="50">
        <v>14</v>
      </c>
      <c r="R128" s="1780" t="s">
        <v>60</v>
      </c>
      <c r="S128" s="52">
        <v>0</v>
      </c>
      <c r="T128" s="256"/>
      <c r="U128" s="49"/>
      <c r="V128" s="49"/>
      <c r="W128" s="49"/>
      <c r="X128" s="49">
        <v>46132</v>
      </c>
      <c r="Y128" s="49"/>
      <c r="Z128" s="49"/>
      <c r="AA128" s="49">
        <v>46133</v>
      </c>
      <c r="AB128" s="49">
        <v>46134</v>
      </c>
      <c r="AC128" s="49">
        <v>46135</v>
      </c>
      <c r="AD128" s="47"/>
      <c r="AE128" s="110"/>
      <c r="AF128" s="45"/>
      <c r="AG128" s="45"/>
      <c r="AH128" s="45"/>
      <c r="AI128" s="58">
        <v>9950</v>
      </c>
      <c r="AJ128" s="257"/>
      <c r="AK128" s="257"/>
      <c r="AL128" s="56"/>
      <c r="AM128" s="54"/>
      <c r="AN128" s="54">
        <f>2700+162</f>
        <v>2862</v>
      </c>
      <c r="AO128" s="54"/>
      <c r="AP128" s="54"/>
      <c r="AQ128" s="54"/>
      <c r="AR128" s="54"/>
      <c r="AS128" s="54"/>
      <c r="AT128" s="111"/>
      <c r="AU128" s="54">
        <f>463.88+27.83</f>
        <v>491.71</v>
      </c>
      <c r="AV128" s="54"/>
      <c r="AW128" s="112"/>
      <c r="AX128" s="45"/>
      <c r="AY128" s="45"/>
      <c r="AZ128" s="10"/>
      <c r="BA128" s="10">
        <f t="shared" si="87"/>
        <v>14</v>
      </c>
      <c r="BB128" s="11">
        <f t="shared" si="88"/>
        <v>46144</v>
      </c>
      <c r="BC128" s="10">
        <f t="shared" si="89"/>
        <v>0</v>
      </c>
      <c r="BD128" s="9">
        <f t="shared" si="90"/>
        <v>46133</v>
      </c>
      <c r="BE128" s="9"/>
      <c r="BF128" s="114" t="str">
        <f>VLOOKUP(C128,[1]Sheet!$F:$Q,10,FALSE)</f>
        <v>I</v>
      </c>
      <c r="BG128" s="17">
        <f>VLOOKUP(C128,[1]Sheet!$F:$Q,5,FALSE)</f>
        <v>676613.1</v>
      </c>
      <c r="BH128" s="17">
        <f>VLOOKUP(C128,[1]Sheet!$F:$Q,12,FALSE)</f>
        <v>0</v>
      </c>
      <c r="BI128" s="17">
        <f t="shared" si="91"/>
        <v>676613.1</v>
      </c>
    </row>
    <row r="129" ht="24.95" customHeight="1" spans="1:61">
      <c r="A129" s="44">
        <f t="shared" ref="A129:A134" si="92">ROW()-2</f>
        <v>127</v>
      </c>
      <c r="B129" s="44" t="s">
        <v>430</v>
      </c>
      <c r="C129" s="45" t="s">
        <v>488</v>
      </c>
      <c r="D129" s="45" t="s">
        <v>117</v>
      </c>
      <c r="E129" s="45" t="s">
        <v>154</v>
      </c>
      <c r="F129" s="45" t="s">
        <v>57</v>
      </c>
      <c r="G129" s="46" t="s">
        <v>65</v>
      </c>
      <c r="H129" s="109" t="s">
        <v>489</v>
      </c>
      <c r="I129" s="48"/>
      <c r="J129" s="49">
        <v>46098</v>
      </c>
      <c r="K129" s="49">
        <v>46102</v>
      </c>
      <c r="L129" s="49">
        <v>46103</v>
      </c>
      <c r="M129" s="49">
        <v>46115</v>
      </c>
      <c r="N129" s="49">
        <v>46115</v>
      </c>
      <c r="O129" s="49"/>
      <c r="P129" s="49"/>
      <c r="Q129" s="50">
        <v>14</v>
      </c>
      <c r="R129" s="1780" t="s">
        <v>60</v>
      </c>
      <c r="S129" s="52">
        <v>5</v>
      </c>
      <c r="T129" s="49">
        <v>46122</v>
      </c>
      <c r="U129" s="49">
        <v>46126</v>
      </c>
      <c r="V129" s="49"/>
      <c r="W129" s="49"/>
      <c r="X129" s="49">
        <v>46129</v>
      </c>
      <c r="Y129" s="49"/>
      <c r="Z129" s="49"/>
      <c r="AA129" s="49">
        <v>46133</v>
      </c>
      <c r="AB129" s="49">
        <v>46134</v>
      </c>
      <c r="AC129" s="49">
        <v>46134</v>
      </c>
      <c r="AD129" s="53"/>
      <c r="AE129" s="53"/>
      <c r="AF129" s="53"/>
      <c r="AG129" s="54"/>
      <c r="AH129" s="53"/>
      <c r="AI129" s="55">
        <v>23450</v>
      </c>
      <c r="AJ129" s="261"/>
      <c r="AK129" s="261"/>
      <c r="AL129" s="56"/>
      <c r="AM129" s="54"/>
      <c r="AN129" s="54">
        <f>2700+300+200+1000+150+500+231</f>
        <v>5081</v>
      </c>
      <c r="AO129" s="54"/>
      <c r="AP129" s="57"/>
      <c r="AQ129" s="54">
        <f>82+512.5</f>
        <v>594.5</v>
      </c>
      <c r="AR129" s="57"/>
      <c r="AS129" s="54"/>
      <c r="AT129" s="58"/>
      <c r="AU129" s="54">
        <f>92.3+5.54</f>
        <v>97.84</v>
      </c>
      <c r="AV129" s="53"/>
      <c r="AW129" s="59"/>
      <c r="AX129" s="53"/>
      <c r="AY129" s="53"/>
      <c r="BA129" s="10">
        <f t="shared" ref="BA129:BA134" si="93">Q129</f>
        <v>14</v>
      </c>
      <c r="BB129" s="11">
        <f t="shared" ref="BB129:BB134" si="94">N129+BA129-1</f>
        <v>46128</v>
      </c>
      <c r="BC129" s="10">
        <f t="shared" ref="BC129:BC134" si="95">S129</f>
        <v>5</v>
      </c>
      <c r="BD129" s="11">
        <f t="shared" ref="BD129:BD134" si="96">AA129+BC129</f>
        <v>46138</v>
      </c>
      <c r="BE129" s="11"/>
      <c r="BF129" s="114" t="e">
        <f>VLOOKUP(C129,[1]Sheet!$F:$Q,10,FALSE)</f>
        <v>#N/A</v>
      </c>
      <c r="BG129" s="17" t="e">
        <f>VLOOKUP(C129,[1]Sheet!$F:$Q,5,FALSE)</f>
        <v>#N/A</v>
      </c>
      <c r="BH129" s="17" t="e">
        <f>VLOOKUP(C129,[1]Sheet!$F:$Q,12,FALSE)</f>
        <v>#N/A</v>
      </c>
      <c r="BI129" s="17" t="e">
        <f t="shared" ref="BI129:BI134" si="97">BG129-BH129</f>
        <v>#N/A</v>
      </c>
    </row>
    <row r="130" s="181" customFormat="1" ht="24.75" customHeight="1" spans="1:61">
      <c r="A130" s="577">
        <f t="shared" si="92"/>
        <v>128</v>
      </c>
      <c r="B130" s="577" t="s">
        <v>121</v>
      </c>
      <c r="C130" s="578" t="s">
        <v>490</v>
      </c>
      <c r="D130" s="578" t="s">
        <v>163</v>
      </c>
      <c r="E130" s="579" t="s">
        <v>123</v>
      </c>
      <c r="F130" s="578" t="s">
        <v>123</v>
      </c>
      <c r="G130" s="580" t="s">
        <v>65</v>
      </c>
      <c r="H130" s="581" t="s">
        <v>124</v>
      </c>
      <c r="I130" s="582" t="s">
        <v>491</v>
      </c>
      <c r="J130" s="583">
        <v>46106</v>
      </c>
      <c r="K130" s="583">
        <v>46109</v>
      </c>
      <c r="L130" s="583">
        <v>46111</v>
      </c>
      <c r="M130" s="583">
        <v>46120</v>
      </c>
      <c r="N130" s="583">
        <v>46122</v>
      </c>
      <c r="O130" s="583"/>
      <c r="P130" s="583"/>
      <c r="Q130" s="584">
        <v>14</v>
      </c>
      <c r="R130" s="1793" t="s">
        <v>60</v>
      </c>
      <c r="S130" s="586">
        <v>7</v>
      </c>
      <c r="T130" s="583">
        <v>46125</v>
      </c>
      <c r="U130" s="583" t="s">
        <v>492</v>
      </c>
      <c r="V130" s="583"/>
      <c r="W130" s="583"/>
      <c r="X130" s="583">
        <v>46134</v>
      </c>
      <c r="Y130" s="583"/>
      <c r="Z130" s="583"/>
      <c r="AA130" s="583">
        <v>46135</v>
      </c>
      <c r="AB130" s="583">
        <v>46136</v>
      </c>
      <c r="AC130" s="583">
        <v>46136</v>
      </c>
      <c r="AD130" s="587"/>
      <c r="AE130" s="587"/>
      <c r="AF130" s="587"/>
      <c r="AG130" s="588"/>
      <c r="AH130" s="587"/>
      <c r="AI130" s="589">
        <v>7500</v>
      </c>
      <c r="AJ130" s="590"/>
      <c r="AK130" s="590"/>
      <c r="AL130" s="591"/>
      <c r="AM130" s="588"/>
      <c r="AN130" s="588">
        <f>2700+500+1000+260+192</f>
        <v>4652</v>
      </c>
      <c r="AO130" s="588"/>
      <c r="AP130" s="592"/>
      <c r="AQ130" s="588">
        <f>198.8+292.5</f>
        <v>491.3</v>
      </c>
      <c r="AR130" s="592"/>
      <c r="AS130" s="588"/>
      <c r="AT130" s="593"/>
      <c r="AU130" s="594">
        <f>181.71+10.9</f>
        <v>192.61</v>
      </c>
      <c r="AV130" s="587"/>
      <c r="AW130" s="595"/>
      <c r="AX130" s="587"/>
      <c r="AY130" s="587"/>
      <c r="BA130" s="596">
        <f t="shared" si="93"/>
        <v>14</v>
      </c>
      <c r="BB130" s="597">
        <f t="shared" si="94"/>
        <v>46135</v>
      </c>
      <c r="BC130" s="596">
        <f t="shared" si="95"/>
        <v>7</v>
      </c>
      <c r="BD130" s="597">
        <f t="shared" si="96"/>
        <v>46142</v>
      </c>
      <c r="BE130" s="597"/>
      <c r="BF130" s="598" t="str">
        <f>VLOOKUP(C130,[1]Sheet!$F:$Q,10,FALSE)</f>
        <v>I</v>
      </c>
      <c r="BG130" s="599">
        <f>VLOOKUP(C130,[1]Sheet!$F:$Q,5,FALSE)</f>
        <v>112761</v>
      </c>
      <c r="BH130" s="599">
        <f>VLOOKUP(C130,[1]Sheet!$F:$Q,12,FALSE)</f>
        <v>0</v>
      </c>
      <c r="BI130" s="599">
        <f t="shared" si="97"/>
        <v>112761</v>
      </c>
    </row>
    <row r="131" s="181" customFormat="1" ht="24.95" customHeight="1" spans="1:61">
      <c r="A131" s="577">
        <f t="shared" si="92"/>
        <v>129</v>
      </c>
      <c r="B131" s="577" t="s">
        <v>121</v>
      </c>
      <c r="C131" s="578" t="s">
        <v>493</v>
      </c>
      <c r="D131" s="578" t="s">
        <v>163</v>
      </c>
      <c r="E131" s="579" t="s">
        <v>123</v>
      </c>
      <c r="F131" s="578" t="s">
        <v>123</v>
      </c>
      <c r="G131" s="580" t="s">
        <v>65</v>
      </c>
      <c r="H131" s="581" t="s">
        <v>124</v>
      </c>
      <c r="I131" s="582" t="s">
        <v>286</v>
      </c>
      <c r="J131" s="583">
        <v>46106</v>
      </c>
      <c r="K131" s="583">
        <v>46109</v>
      </c>
      <c r="L131" s="583">
        <v>46111</v>
      </c>
      <c r="M131" s="583">
        <v>46120</v>
      </c>
      <c r="N131" s="583">
        <v>46122</v>
      </c>
      <c r="O131" s="583"/>
      <c r="P131" s="583"/>
      <c r="Q131" s="584">
        <v>14</v>
      </c>
      <c r="R131" s="1793" t="s">
        <v>60</v>
      </c>
      <c r="S131" s="586">
        <v>7</v>
      </c>
      <c r="T131" s="583">
        <v>46125</v>
      </c>
      <c r="U131" s="583">
        <v>46127</v>
      </c>
      <c r="V131" s="583"/>
      <c r="W131" s="583"/>
      <c r="X131" s="583">
        <v>46134</v>
      </c>
      <c r="Y131" s="583"/>
      <c r="Z131" s="583"/>
      <c r="AA131" s="583">
        <v>46135</v>
      </c>
      <c r="AB131" s="583">
        <v>46136</v>
      </c>
      <c r="AC131" s="583">
        <v>46136</v>
      </c>
      <c r="AD131" s="587"/>
      <c r="AE131" s="587"/>
      <c r="AF131" s="587"/>
      <c r="AG131" s="588"/>
      <c r="AH131" s="587"/>
      <c r="AI131" s="589">
        <v>7500</v>
      </c>
      <c r="AJ131" s="590"/>
      <c r="AK131" s="590"/>
      <c r="AL131" s="591"/>
      <c r="AM131" s="588"/>
      <c r="AN131" s="588">
        <f>2700+500+260+192</f>
        <v>3652</v>
      </c>
      <c r="AO131" s="588"/>
      <c r="AP131" s="592"/>
      <c r="AQ131" s="588">
        <f>198.8+292.5</f>
        <v>491.3</v>
      </c>
      <c r="AR131" s="592"/>
      <c r="AS131" s="588"/>
      <c r="AT131" s="593"/>
      <c r="AU131" s="600"/>
      <c r="AV131" s="587"/>
      <c r="AW131" s="595"/>
      <c r="AX131" s="587"/>
      <c r="AY131" s="587"/>
      <c r="BA131" s="596">
        <f t="shared" si="93"/>
        <v>14</v>
      </c>
      <c r="BB131" s="597">
        <f t="shared" si="94"/>
        <v>46135</v>
      </c>
      <c r="BC131" s="596">
        <f t="shared" si="95"/>
        <v>7</v>
      </c>
      <c r="BD131" s="597">
        <f t="shared" si="96"/>
        <v>46142</v>
      </c>
      <c r="BE131" s="597"/>
      <c r="BF131" s="598" t="str">
        <f>VLOOKUP(C131,[1]Sheet!$F:$Q,10,FALSE)</f>
        <v>I</v>
      </c>
      <c r="BG131" s="599">
        <f>VLOOKUP(C131,[1]Sheet!$F:$Q,5,FALSE)</f>
        <v>111720</v>
      </c>
      <c r="BH131" s="599">
        <f>VLOOKUP(C131,[1]Sheet!$F:$Q,12,FALSE)</f>
        <v>0</v>
      </c>
      <c r="BI131" s="599">
        <f t="shared" si="97"/>
        <v>111720</v>
      </c>
    </row>
    <row r="132" s="79" customFormat="1" ht="24.75" customHeight="1" spans="1:61">
      <c r="A132" s="134">
        <f t="shared" si="92"/>
        <v>130</v>
      </c>
      <c r="B132" s="134" t="s">
        <v>121</v>
      </c>
      <c r="C132" s="135" t="s">
        <v>494</v>
      </c>
      <c r="D132" s="135" t="s">
        <v>55</v>
      </c>
      <c r="E132" s="135" t="s">
        <v>74</v>
      </c>
      <c r="F132" s="135" t="s">
        <v>57</v>
      </c>
      <c r="G132" s="136" t="s">
        <v>58</v>
      </c>
      <c r="H132" s="138" t="s">
        <v>75</v>
      </c>
      <c r="I132" s="138"/>
      <c r="J132" s="139">
        <v>46118</v>
      </c>
      <c r="K132" s="139">
        <v>46119</v>
      </c>
      <c r="L132" s="139">
        <v>46121</v>
      </c>
      <c r="M132" s="139">
        <v>46132</v>
      </c>
      <c r="N132" s="139">
        <v>46132</v>
      </c>
      <c r="O132" s="139"/>
      <c r="P132" s="282"/>
      <c r="Q132" s="140">
        <v>14</v>
      </c>
      <c r="R132" s="1763" t="s">
        <v>60</v>
      </c>
      <c r="S132" s="142">
        <v>0</v>
      </c>
      <c r="T132" s="283"/>
      <c r="U132" s="139"/>
      <c r="V132" s="139"/>
      <c r="W132" s="139"/>
      <c r="X132" s="139">
        <v>46136</v>
      </c>
      <c r="Y132" s="139"/>
      <c r="Z132" s="139"/>
      <c r="AA132" s="139">
        <v>46137</v>
      </c>
      <c r="AB132" s="139">
        <v>46139</v>
      </c>
      <c r="AC132" s="139">
        <v>46140</v>
      </c>
      <c r="AD132" s="143"/>
      <c r="AE132" s="144"/>
      <c r="AF132" s="135"/>
      <c r="AG132" s="135"/>
      <c r="AH132" s="135"/>
      <c r="AI132" s="145">
        <v>9950</v>
      </c>
      <c r="AJ132" s="386"/>
      <c r="AK132" s="386"/>
      <c r="AL132" s="146"/>
      <c r="AM132" s="147"/>
      <c r="AN132" s="147">
        <f>2700+162</f>
        <v>2862</v>
      </c>
      <c r="AO132" s="147"/>
      <c r="AP132" s="147"/>
      <c r="AQ132" s="147">
        <v>152.5</v>
      </c>
      <c r="AR132" s="147"/>
      <c r="AS132" s="147"/>
      <c r="AT132" s="148"/>
      <c r="AU132" s="147">
        <f>493.67+29.62</f>
        <v>523.29</v>
      </c>
      <c r="AV132" s="147"/>
      <c r="AW132" s="149"/>
      <c r="AX132" s="135"/>
      <c r="AY132" s="135"/>
      <c r="AZ132" s="150"/>
      <c r="BA132" s="150">
        <f t="shared" si="93"/>
        <v>14</v>
      </c>
      <c r="BB132" s="151">
        <f t="shared" si="94"/>
        <v>46145</v>
      </c>
      <c r="BC132" s="150">
        <f t="shared" si="95"/>
        <v>0</v>
      </c>
      <c r="BD132" s="152">
        <f t="shared" si="96"/>
        <v>46137</v>
      </c>
      <c r="BE132" s="152"/>
      <c r="BF132" s="153" t="str">
        <f>VLOOKUP(C132,[1]Sheet!$F:$Q,10,FALSE)</f>
        <v>I</v>
      </c>
      <c r="BG132" s="154">
        <f>VLOOKUP(C132,[1]Sheet!$F:$Q,5,FALSE)</f>
        <v>620307.2</v>
      </c>
      <c r="BH132" s="154">
        <f>VLOOKUP(C132,[1]Sheet!$F:$Q,12,FALSE)</f>
        <v>0</v>
      </c>
      <c r="BI132" s="154">
        <f t="shared" si="97"/>
        <v>620307.2</v>
      </c>
    </row>
    <row r="133" s="79" customFormat="1" ht="24.75" customHeight="1" spans="1:61">
      <c r="A133" s="134">
        <f t="shared" si="92"/>
        <v>131</v>
      </c>
      <c r="B133" s="134" t="s">
        <v>121</v>
      </c>
      <c r="C133" s="135" t="s">
        <v>495</v>
      </c>
      <c r="D133" s="135" t="s">
        <v>163</v>
      </c>
      <c r="E133" s="135" t="s">
        <v>118</v>
      </c>
      <c r="F133" s="135" t="s">
        <v>57</v>
      </c>
      <c r="G133" s="136" t="s">
        <v>58</v>
      </c>
      <c r="H133" s="138" t="s">
        <v>496</v>
      </c>
      <c r="I133" s="138"/>
      <c r="J133" s="139">
        <v>46118</v>
      </c>
      <c r="K133" s="139">
        <v>46120</v>
      </c>
      <c r="L133" s="139">
        <v>46122</v>
      </c>
      <c r="M133" s="139">
        <v>46129</v>
      </c>
      <c r="N133" s="139">
        <v>46132</v>
      </c>
      <c r="O133" s="139"/>
      <c r="P133" s="282"/>
      <c r="Q133" s="140">
        <v>14</v>
      </c>
      <c r="R133" s="1763" t="s">
        <v>60</v>
      </c>
      <c r="S133" s="142">
        <v>7</v>
      </c>
      <c r="T133" s="283"/>
      <c r="U133" s="139"/>
      <c r="V133" s="139"/>
      <c r="W133" s="139"/>
      <c r="X133" s="139">
        <v>46133</v>
      </c>
      <c r="Y133" s="139"/>
      <c r="Z133" s="139"/>
      <c r="AA133" s="139">
        <v>46137</v>
      </c>
      <c r="AB133" s="139">
        <v>46141</v>
      </c>
      <c r="AC133" s="139">
        <v>46141</v>
      </c>
      <c r="AD133" s="143"/>
      <c r="AE133" s="144"/>
      <c r="AF133" s="135"/>
      <c r="AG133" s="135"/>
      <c r="AH133" s="135"/>
      <c r="AI133" s="145">
        <v>10150</v>
      </c>
      <c r="AJ133" s="386"/>
      <c r="AK133" s="386"/>
      <c r="AL133" s="146"/>
      <c r="AM133" s="147"/>
      <c r="AN133" s="147">
        <f>2700+162</f>
        <v>2862</v>
      </c>
      <c r="AO133" s="147"/>
      <c r="AP133" s="147"/>
      <c r="AQ133" s="147">
        <v>181.3</v>
      </c>
      <c r="AR133" s="147"/>
      <c r="AS133" s="147"/>
      <c r="AT133" s="148"/>
      <c r="AU133" s="147">
        <f>247.32+14.84</f>
        <v>262.16</v>
      </c>
      <c r="AV133" s="147"/>
      <c r="AW133" s="149"/>
      <c r="AX133" s="135"/>
      <c r="AY133" s="135"/>
      <c r="AZ133" s="150"/>
      <c r="BA133" s="150">
        <f t="shared" si="93"/>
        <v>14</v>
      </c>
      <c r="BB133" s="151">
        <f t="shared" si="94"/>
        <v>46145</v>
      </c>
      <c r="BC133" s="150">
        <f t="shared" si="95"/>
        <v>7</v>
      </c>
      <c r="BD133" s="152">
        <f t="shared" si="96"/>
        <v>46144</v>
      </c>
      <c r="BE133" s="152"/>
      <c r="BF133" s="153" t="str">
        <f>VLOOKUP(C133,[1]Sheet!$F:$Q,10,FALSE)</f>
        <v>I</v>
      </c>
      <c r="BG133" s="154">
        <f>VLOOKUP(C133,[1]Sheet!$F:$Q,5,FALSE)</f>
        <v>43042.5</v>
      </c>
      <c r="BH133" s="154">
        <f>VLOOKUP(C133,[1]Sheet!$F:$Q,12,FALSE)</f>
        <v>0</v>
      </c>
      <c r="BI133" s="154">
        <f t="shared" si="97"/>
        <v>43042.5</v>
      </c>
    </row>
    <row r="134" s="7" customFormat="1" ht="24.75" customHeight="1" spans="1:61">
      <c r="A134" s="44">
        <f t="shared" si="92"/>
        <v>132</v>
      </c>
      <c r="B134" s="44" t="s">
        <v>430</v>
      </c>
      <c r="C134" s="45" t="s">
        <v>497</v>
      </c>
      <c r="D134" s="45" t="s">
        <v>117</v>
      </c>
      <c r="E134" s="45" t="s">
        <v>56</v>
      </c>
      <c r="F134" s="45" t="s">
        <v>57</v>
      </c>
      <c r="G134" s="46" t="s">
        <v>65</v>
      </c>
      <c r="H134" s="48" t="s">
        <v>498</v>
      </c>
      <c r="I134" s="48"/>
      <c r="J134" s="49">
        <v>46111</v>
      </c>
      <c r="K134" s="49">
        <v>46115</v>
      </c>
      <c r="L134" s="49">
        <v>46117</v>
      </c>
      <c r="M134" s="49">
        <v>46129</v>
      </c>
      <c r="N134" s="49">
        <v>46129</v>
      </c>
      <c r="O134" s="49"/>
      <c r="P134" s="255"/>
      <c r="Q134" s="50">
        <v>14</v>
      </c>
      <c r="R134" s="1780" t="s">
        <v>60</v>
      </c>
      <c r="S134" s="52">
        <v>5</v>
      </c>
      <c r="T134" s="256"/>
      <c r="U134" s="49"/>
      <c r="V134" s="49"/>
      <c r="W134" s="49"/>
      <c r="X134" s="49">
        <v>46133</v>
      </c>
      <c r="Y134" s="49"/>
      <c r="Z134" s="49"/>
      <c r="AA134" s="49">
        <v>46136</v>
      </c>
      <c r="AB134" s="49">
        <v>46136</v>
      </c>
      <c r="AC134" s="49">
        <v>46136</v>
      </c>
      <c r="AD134" s="47"/>
      <c r="AE134" s="110"/>
      <c r="AF134" s="45"/>
      <c r="AG134" s="45"/>
      <c r="AH134" s="45"/>
      <c r="AI134" s="58">
        <v>19250</v>
      </c>
      <c r="AJ134" s="257"/>
      <c r="AK134" s="257"/>
      <c r="AL134" s="56"/>
      <c r="AM134" s="54"/>
      <c r="AN134" s="54">
        <f>2700+300+200+150+201</f>
        <v>3551</v>
      </c>
      <c r="AO134" s="54"/>
      <c r="AP134" s="54"/>
      <c r="AQ134" s="54">
        <v>312.5</v>
      </c>
      <c r="AR134" s="54"/>
      <c r="AS134" s="54"/>
      <c r="AT134" s="111"/>
      <c r="AU134" s="54">
        <f>56.28+3.38</f>
        <v>59.66</v>
      </c>
      <c r="AV134" s="54"/>
      <c r="AW134" s="112"/>
      <c r="AX134" s="45"/>
      <c r="AY134" s="45"/>
      <c r="AZ134" s="10"/>
      <c r="BA134" s="10">
        <f t="shared" si="93"/>
        <v>14</v>
      </c>
      <c r="BB134" s="11">
        <f t="shared" si="94"/>
        <v>46142</v>
      </c>
      <c r="BC134" s="10">
        <f t="shared" si="95"/>
        <v>5</v>
      </c>
      <c r="BD134" s="9">
        <f t="shared" si="96"/>
        <v>46141</v>
      </c>
      <c r="BE134" s="9"/>
      <c r="BF134" s="114" t="e">
        <f>VLOOKUP(C134,[1]Sheet!$F:$Q,10,FALSE)</f>
        <v>#N/A</v>
      </c>
      <c r="BG134" s="17" t="e">
        <f>VLOOKUP(C134,[1]Sheet!$F:$Q,5,FALSE)</f>
        <v>#N/A</v>
      </c>
      <c r="BH134" s="17" t="e">
        <f>VLOOKUP(C134,[1]Sheet!$F:$Q,12,FALSE)</f>
        <v>#N/A</v>
      </c>
      <c r="BI134" s="17" t="e">
        <f t="shared" si="97"/>
        <v>#N/A</v>
      </c>
    </row>
    <row r="135" s="182" customFormat="1" ht="24.75" customHeight="1" spans="1:61">
      <c r="A135" s="601">
        <f t="shared" ref="A135:A140" si="98">ROW()-2</f>
        <v>133</v>
      </c>
      <c r="B135" s="601" t="s">
        <v>121</v>
      </c>
      <c r="C135" s="602" t="s">
        <v>499</v>
      </c>
      <c r="D135" s="602" t="s">
        <v>163</v>
      </c>
      <c r="E135" s="603" t="s">
        <v>118</v>
      </c>
      <c r="F135" s="602" t="s">
        <v>123</v>
      </c>
      <c r="G135" s="604" t="s">
        <v>65</v>
      </c>
      <c r="H135" s="605" t="s">
        <v>149</v>
      </c>
      <c r="I135" s="606" t="s">
        <v>500</v>
      </c>
      <c r="J135" s="607">
        <v>46118</v>
      </c>
      <c r="K135" s="607">
        <v>46120</v>
      </c>
      <c r="L135" s="607">
        <v>46122</v>
      </c>
      <c r="M135" s="607">
        <v>46129</v>
      </c>
      <c r="N135" s="607">
        <v>46132</v>
      </c>
      <c r="O135" s="607"/>
      <c r="P135" s="607"/>
      <c r="Q135" s="608">
        <v>14</v>
      </c>
      <c r="R135" s="1794" t="s">
        <v>60</v>
      </c>
      <c r="S135" s="610">
        <v>7</v>
      </c>
      <c r="T135" s="607">
        <v>46134</v>
      </c>
      <c r="U135" s="607">
        <v>46135</v>
      </c>
      <c r="V135" s="607"/>
      <c r="W135" s="607"/>
      <c r="X135" s="607">
        <v>46142</v>
      </c>
      <c r="Y135" s="607"/>
      <c r="Z135" s="607"/>
      <c r="AA135" s="607">
        <v>46142</v>
      </c>
      <c r="AB135" s="607">
        <v>46144</v>
      </c>
      <c r="AC135" s="607">
        <v>46144</v>
      </c>
      <c r="AD135" s="611"/>
      <c r="AE135" s="611"/>
      <c r="AF135" s="611"/>
      <c r="AG135" s="612"/>
      <c r="AH135" s="611"/>
      <c r="AI135" s="613">
        <v>10200</v>
      </c>
      <c r="AJ135" s="614">
        <v>123222</v>
      </c>
      <c r="AK135" s="614">
        <f t="shared" ref="AK135:AK144" si="99">AJ135*1.4%</f>
        <v>1725.108</v>
      </c>
      <c r="AL135" s="615"/>
      <c r="AM135" s="612"/>
      <c r="AN135" s="612">
        <f>2700+500+260+192</f>
        <v>3652</v>
      </c>
      <c r="AO135" s="612"/>
      <c r="AP135" s="616"/>
      <c r="AQ135" s="612">
        <v>366.3</v>
      </c>
      <c r="AR135" s="616"/>
      <c r="AS135" s="612"/>
      <c r="AT135" s="617"/>
      <c r="AU135" s="618">
        <f>186.06+11.16</f>
        <v>197.22</v>
      </c>
      <c r="AV135" s="611"/>
      <c r="AW135" s="619"/>
      <c r="AX135" s="611"/>
      <c r="AY135" s="604"/>
      <c r="BA135" s="620">
        <f t="shared" ref="BA135:BA140" si="100">Q135</f>
        <v>14</v>
      </c>
      <c r="BB135" s="621">
        <f t="shared" ref="BB135:BB140" si="101">N135+BA135-1</f>
        <v>46145</v>
      </c>
      <c r="BC135" s="620">
        <f t="shared" ref="BC135:BC140" si="102">S135</f>
        <v>7</v>
      </c>
      <c r="BD135" s="621">
        <f t="shared" ref="BD135:BD140" si="103">AA135+BC135</f>
        <v>46149</v>
      </c>
      <c r="BE135" s="621"/>
      <c r="BF135" s="622" t="str">
        <f>VLOOKUP(C135,[1]Sheet!$F:$Q,10,FALSE)</f>
        <v>I</v>
      </c>
      <c r="BG135" s="623">
        <f>VLOOKUP(C135,[1]Sheet!$F:$Q,5,FALSE)</f>
        <v>123222</v>
      </c>
      <c r="BH135" s="623">
        <f>VLOOKUP(C135,[1]Sheet!$F:$Q,12,FALSE)</f>
        <v>0</v>
      </c>
      <c r="BI135" s="623">
        <f t="shared" ref="BI135:BI140" si="104">BG135-BH135</f>
        <v>123222</v>
      </c>
    </row>
    <row r="136" s="182" customFormat="1" ht="76" spans="1:61">
      <c r="A136" s="601">
        <f t="shared" si="98"/>
        <v>134</v>
      </c>
      <c r="B136" s="601" t="s">
        <v>121</v>
      </c>
      <c r="C136" s="602" t="s">
        <v>501</v>
      </c>
      <c r="D136" s="602" t="s">
        <v>163</v>
      </c>
      <c r="E136" s="603" t="s">
        <v>118</v>
      </c>
      <c r="F136" s="602" t="s">
        <v>123</v>
      </c>
      <c r="G136" s="604" t="s">
        <v>58</v>
      </c>
      <c r="H136" s="605" t="s">
        <v>149</v>
      </c>
      <c r="I136" s="606" t="s">
        <v>502</v>
      </c>
      <c r="J136" s="607">
        <v>46118</v>
      </c>
      <c r="K136" s="607">
        <v>46120</v>
      </c>
      <c r="L136" s="607">
        <v>46122</v>
      </c>
      <c r="M136" s="607">
        <v>46129</v>
      </c>
      <c r="N136" s="607">
        <v>46132</v>
      </c>
      <c r="O136" s="607"/>
      <c r="P136" s="607"/>
      <c r="Q136" s="608">
        <v>14</v>
      </c>
      <c r="R136" s="1794" t="s">
        <v>60</v>
      </c>
      <c r="S136" s="610">
        <v>7</v>
      </c>
      <c r="T136" s="607">
        <v>46134</v>
      </c>
      <c r="U136" s="607">
        <v>46135</v>
      </c>
      <c r="V136" s="607"/>
      <c r="W136" s="607"/>
      <c r="X136" s="607">
        <v>46142</v>
      </c>
      <c r="Y136" s="607"/>
      <c r="Z136" s="607"/>
      <c r="AA136" s="607">
        <v>46144</v>
      </c>
      <c r="AB136" s="607">
        <v>46146</v>
      </c>
      <c r="AC136" s="607">
        <v>46147</v>
      </c>
      <c r="AD136" s="611"/>
      <c r="AE136" s="611"/>
      <c r="AF136" s="611"/>
      <c r="AG136" s="612"/>
      <c r="AH136" s="611"/>
      <c r="AI136" s="613">
        <v>10200</v>
      </c>
      <c r="AJ136" s="614">
        <v>107013.5</v>
      </c>
      <c r="AK136" s="614">
        <f t="shared" si="99"/>
        <v>1498.189</v>
      </c>
      <c r="AL136" s="615"/>
      <c r="AM136" s="612"/>
      <c r="AN136" s="612">
        <f>2700+500+1000+260+192</f>
        <v>4652</v>
      </c>
      <c r="AO136" s="612"/>
      <c r="AP136" s="616"/>
      <c r="AQ136" s="612">
        <v>452.5</v>
      </c>
      <c r="AR136" s="616"/>
      <c r="AS136" s="612"/>
      <c r="AT136" s="617"/>
      <c r="AU136" s="624"/>
      <c r="AV136" s="611"/>
      <c r="AW136" s="619"/>
      <c r="AX136" s="611"/>
      <c r="AY136" s="604"/>
      <c r="BA136" s="620">
        <f t="shared" si="100"/>
        <v>14</v>
      </c>
      <c r="BB136" s="621">
        <f t="shared" si="101"/>
        <v>46145</v>
      </c>
      <c r="BC136" s="620">
        <f t="shared" si="102"/>
        <v>7</v>
      </c>
      <c r="BD136" s="621">
        <f t="shared" si="103"/>
        <v>46151</v>
      </c>
      <c r="BE136" s="621"/>
      <c r="BF136" s="622" t="str">
        <f>VLOOKUP(C136,[1]Sheet!$F:$Q,10,FALSE)</f>
        <v>I</v>
      </c>
      <c r="BG136" s="623">
        <f>VLOOKUP(C136,[1]Sheet!$F:$Q,5,FALSE)</f>
        <v>59910.5</v>
      </c>
      <c r="BH136" s="623">
        <f>VLOOKUP(C136,[1]Sheet!$F:$Q,12,FALSE)</f>
        <v>0</v>
      </c>
      <c r="BI136" s="623">
        <f t="shared" si="104"/>
        <v>59910.5</v>
      </c>
    </row>
    <row r="137" s="183" customFormat="1" ht="46" spans="1:61">
      <c r="A137" s="625">
        <f t="shared" si="98"/>
        <v>135</v>
      </c>
      <c r="B137" s="625" t="s">
        <v>62</v>
      </c>
      <c r="C137" s="626" t="s">
        <v>503</v>
      </c>
      <c r="D137" s="626" t="s">
        <v>163</v>
      </c>
      <c r="E137" s="627" t="s">
        <v>118</v>
      </c>
      <c r="F137" s="626" t="s">
        <v>123</v>
      </c>
      <c r="G137" s="628" t="s">
        <v>65</v>
      </c>
      <c r="H137" s="629" t="s">
        <v>155</v>
      </c>
      <c r="I137" s="630" t="s">
        <v>504</v>
      </c>
      <c r="J137" s="631">
        <v>46118</v>
      </c>
      <c r="K137" s="631">
        <v>46120</v>
      </c>
      <c r="L137" s="631">
        <v>46122</v>
      </c>
      <c r="M137" s="631">
        <v>46129</v>
      </c>
      <c r="N137" s="631">
        <v>46132</v>
      </c>
      <c r="O137" s="631"/>
      <c r="P137" s="631"/>
      <c r="Q137" s="632">
        <v>14</v>
      </c>
      <c r="R137" s="1795" t="s">
        <v>60</v>
      </c>
      <c r="S137" s="634">
        <v>7</v>
      </c>
      <c r="T137" s="631">
        <v>46134</v>
      </c>
      <c r="U137" s="631">
        <v>46135</v>
      </c>
      <c r="V137" s="631"/>
      <c r="W137" s="631"/>
      <c r="X137" s="631">
        <v>46142</v>
      </c>
      <c r="Y137" s="631"/>
      <c r="Z137" s="631"/>
      <c r="AA137" s="631">
        <v>46144</v>
      </c>
      <c r="AB137" s="631">
        <v>46147</v>
      </c>
      <c r="AC137" s="631">
        <v>46147</v>
      </c>
      <c r="AD137" s="635"/>
      <c r="AE137" s="635"/>
      <c r="AF137" s="635"/>
      <c r="AG137" s="636"/>
      <c r="AH137" s="635"/>
      <c r="AI137" s="637">
        <v>10000</v>
      </c>
      <c r="AJ137" s="638">
        <v>118272</v>
      </c>
      <c r="AK137" s="638">
        <f t="shared" si="99"/>
        <v>1655.808</v>
      </c>
      <c r="AL137" s="639"/>
      <c r="AM137" s="636"/>
      <c r="AN137" s="636">
        <f>2700+500+1000+260+192</f>
        <v>4652</v>
      </c>
      <c r="AO137" s="636"/>
      <c r="AP137" s="640"/>
      <c r="AQ137" s="636">
        <v>452.5</v>
      </c>
      <c r="AR137" s="640"/>
      <c r="AS137" s="636"/>
      <c r="AT137" s="641"/>
      <c r="AU137" s="636">
        <f>100.94+6.06</f>
        <v>107</v>
      </c>
      <c r="AV137" s="635"/>
      <c r="AW137" s="642"/>
      <c r="AX137" s="635"/>
      <c r="AY137" s="628"/>
      <c r="BA137" s="643">
        <f t="shared" si="100"/>
        <v>14</v>
      </c>
      <c r="BB137" s="644">
        <f t="shared" si="101"/>
        <v>46145</v>
      </c>
      <c r="BC137" s="643">
        <f t="shared" si="102"/>
        <v>7</v>
      </c>
      <c r="BD137" s="644">
        <f t="shared" si="103"/>
        <v>46151</v>
      </c>
      <c r="BE137" s="644"/>
      <c r="BF137" s="645" t="str">
        <f>VLOOKUP(C137,[1]Sheet!$F:$Q,10,FALSE)</f>
        <v>I</v>
      </c>
      <c r="BG137" s="646">
        <f>VLOOKUP(C137,[1]Sheet!$F:$Q,5,FALSE)</f>
        <v>118272</v>
      </c>
      <c r="BH137" s="646">
        <f>VLOOKUP(C137,[1]Sheet!$F:$Q,12,FALSE)</f>
        <v>0</v>
      </c>
      <c r="BI137" s="646">
        <f t="shared" si="104"/>
        <v>118272</v>
      </c>
    </row>
    <row r="138" s="172" customFormat="1" ht="24.75" customHeight="1" spans="1:61">
      <c r="A138" s="361">
        <f t="shared" si="98"/>
        <v>136</v>
      </c>
      <c r="B138" s="361" t="s">
        <v>62</v>
      </c>
      <c r="C138" s="362" t="s">
        <v>505</v>
      </c>
      <c r="D138" s="362" t="s">
        <v>182</v>
      </c>
      <c r="E138" s="647" t="s">
        <v>123</v>
      </c>
      <c r="F138" s="362" t="s">
        <v>123</v>
      </c>
      <c r="G138" s="363" t="s">
        <v>148</v>
      </c>
      <c r="H138" s="364" t="s">
        <v>124</v>
      </c>
      <c r="I138" s="365" t="s">
        <v>506</v>
      </c>
      <c r="J138" s="366">
        <v>46120</v>
      </c>
      <c r="K138" s="366">
        <v>46123</v>
      </c>
      <c r="L138" s="366">
        <v>46125</v>
      </c>
      <c r="M138" s="366">
        <v>46135</v>
      </c>
      <c r="N138" s="366">
        <v>46136</v>
      </c>
      <c r="O138" s="366"/>
      <c r="P138" s="366"/>
      <c r="Q138" s="367">
        <v>14</v>
      </c>
      <c r="R138" s="1785" t="s">
        <v>60</v>
      </c>
      <c r="S138" s="369">
        <v>14</v>
      </c>
      <c r="T138" s="366">
        <v>46141</v>
      </c>
      <c r="U138" s="366">
        <v>46142</v>
      </c>
      <c r="V138" s="366"/>
      <c r="W138" s="366"/>
      <c r="X138" s="366">
        <v>46148</v>
      </c>
      <c r="Y138" s="366"/>
      <c r="Z138" s="366"/>
      <c r="AA138" s="366">
        <v>46148</v>
      </c>
      <c r="AB138" s="366">
        <v>46149</v>
      </c>
      <c r="AC138" s="366">
        <v>46149</v>
      </c>
      <c r="AD138" s="370"/>
      <c r="AE138" s="370"/>
      <c r="AF138" s="370"/>
      <c r="AG138" s="371"/>
      <c r="AH138" s="370"/>
      <c r="AI138" s="372">
        <v>9800</v>
      </c>
      <c r="AJ138" s="372">
        <v>102430.5</v>
      </c>
      <c r="AK138" s="372">
        <f t="shared" si="99"/>
        <v>1434.027</v>
      </c>
      <c r="AL138" s="503"/>
      <c r="AM138" s="371"/>
      <c r="AN138" s="371">
        <f>2700+700+500+192</f>
        <v>4092</v>
      </c>
      <c r="AO138" s="371"/>
      <c r="AP138" s="377"/>
      <c r="AQ138" s="371">
        <f>292.5+125</f>
        <v>417.5</v>
      </c>
      <c r="AR138" s="377"/>
      <c r="AS138" s="371"/>
      <c r="AT138" s="378"/>
      <c r="AU138" s="376">
        <f>580.92+34.86</f>
        <v>615.78</v>
      </c>
      <c r="AV138" s="370"/>
      <c r="AW138" s="379"/>
      <c r="AX138" s="370"/>
      <c r="AY138" s="363"/>
      <c r="BA138" s="380">
        <f t="shared" si="100"/>
        <v>14</v>
      </c>
      <c r="BB138" s="381">
        <f t="shared" si="101"/>
        <v>46149</v>
      </c>
      <c r="BC138" s="380">
        <f t="shared" si="102"/>
        <v>14</v>
      </c>
      <c r="BD138" s="381">
        <f t="shared" si="103"/>
        <v>46162</v>
      </c>
      <c r="BE138" s="381"/>
      <c r="BF138" s="382" t="e">
        <f>VLOOKUP(C138,[1]Sheet!$F:$Q,10,FALSE)</f>
        <v>#N/A</v>
      </c>
      <c r="BG138" s="383" t="e">
        <f>VLOOKUP(C138,[1]Sheet!$F:$Q,5,FALSE)</f>
        <v>#N/A</v>
      </c>
      <c r="BH138" s="383" t="e">
        <f>VLOOKUP(C138,[1]Sheet!$F:$Q,12,FALSE)</f>
        <v>#N/A</v>
      </c>
      <c r="BI138" s="383" t="e">
        <f t="shared" si="104"/>
        <v>#N/A</v>
      </c>
    </row>
    <row r="139" s="172" customFormat="1" ht="24.75" customHeight="1" spans="1:61">
      <c r="A139" s="361">
        <f t="shared" si="98"/>
        <v>137</v>
      </c>
      <c r="B139" s="361" t="s">
        <v>62</v>
      </c>
      <c r="C139" s="362" t="s">
        <v>507</v>
      </c>
      <c r="D139" s="362" t="s">
        <v>182</v>
      </c>
      <c r="E139" s="647" t="s">
        <v>123</v>
      </c>
      <c r="F139" s="362" t="s">
        <v>123</v>
      </c>
      <c r="G139" s="363" t="s">
        <v>148</v>
      </c>
      <c r="H139" s="364" t="s">
        <v>124</v>
      </c>
      <c r="I139" s="365" t="s">
        <v>508</v>
      </c>
      <c r="J139" s="366">
        <v>46120</v>
      </c>
      <c r="K139" s="366">
        <v>46123</v>
      </c>
      <c r="L139" s="366">
        <v>46125</v>
      </c>
      <c r="M139" s="366">
        <v>46135</v>
      </c>
      <c r="N139" s="366">
        <v>46136</v>
      </c>
      <c r="O139" s="366"/>
      <c r="P139" s="366"/>
      <c r="Q139" s="367">
        <v>14</v>
      </c>
      <c r="R139" s="1785" t="s">
        <v>60</v>
      </c>
      <c r="S139" s="369">
        <v>14</v>
      </c>
      <c r="T139" s="366">
        <v>46141</v>
      </c>
      <c r="U139" s="366">
        <v>46142</v>
      </c>
      <c r="V139" s="366"/>
      <c r="W139" s="366"/>
      <c r="X139" s="366">
        <v>46148</v>
      </c>
      <c r="Y139" s="366"/>
      <c r="Z139" s="366"/>
      <c r="AA139" s="366">
        <v>46148</v>
      </c>
      <c r="AB139" s="366">
        <v>46149</v>
      </c>
      <c r="AC139" s="366">
        <v>46149</v>
      </c>
      <c r="AD139" s="370"/>
      <c r="AE139" s="370"/>
      <c r="AF139" s="370"/>
      <c r="AG139" s="371"/>
      <c r="AH139" s="370"/>
      <c r="AI139" s="372">
        <v>9800</v>
      </c>
      <c r="AJ139" s="372">
        <v>89100</v>
      </c>
      <c r="AK139" s="372">
        <f t="shared" si="99"/>
        <v>1247.4</v>
      </c>
      <c r="AL139" s="503"/>
      <c r="AM139" s="371"/>
      <c r="AN139" s="371">
        <f>2700+162</f>
        <v>2862</v>
      </c>
      <c r="AO139" s="371"/>
      <c r="AP139" s="377"/>
      <c r="AQ139" s="371">
        <f>292.5+125</f>
        <v>417.5</v>
      </c>
      <c r="AR139" s="377"/>
      <c r="AS139" s="371"/>
      <c r="AT139" s="378"/>
      <c r="AU139" s="504"/>
      <c r="AV139" s="370"/>
      <c r="AW139" s="379"/>
      <c r="AX139" s="370"/>
      <c r="AY139" s="363"/>
      <c r="BA139" s="380">
        <f t="shared" si="100"/>
        <v>14</v>
      </c>
      <c r="BB139" s="381">
        <f t="shared" si="101"/>
        <v>46149</v>
      </c>
      <c r="BC139" s="380">
        <f t="shared" si="102"/>
        <v>14</v>
      </c>
      <c r="BD139" s="381">
        <f t="shared" si="103"/>
        <v>46162</v>
      </c>
      <c r="BE139" s="381"/>
      <c r="BF139" s="382" t="e">
        <f>VLOOKUP(C139,[1]Sheet!$F:$Q,10,FALSE)</f>
        <v>#N/A</v>
      </c>
      <c r="BG139" s="383" t="e">
        <f>VLOOKUP(C139,[1]Sheet!$F:$Q,5,FALSE)</f>
        <v>#N/A</v>
      </c>
      <c r="BH139" s="383" t="e">
        <f>VLOOKUP(C139,[1]Sheet!$F:$Q,12,FALSE)</f>
        <v>#N/A</v>
      </c>
      <c r="BI139" s="383" t="e">
        <f t="shared" si="104"/>
        <v>#N/A</v>
      </c>
    </row>
    <row r="140" s="172" customFormat="1" ht="24.75" customHeight="1" spans="1:61">
      <c r="A140" s="361">
        <f t="shared" si="98"/>
        <v>138</v>
      </c>
      <c r="B140" s="361" t="s">
        <v>121</v>
      </c>
      <c r="C140" s="362" t="s">
        <v>509</v>
      </c>
      <c r="D140" s="362" t="s">
        <v>182</v>
      </c>
      <c r="E140" s="647" t="s">
        <v>123</v>
      </c>
      <c r="F140" s="362" t="s">
        <v>123</v>
      </c>
      <c r="G140" s="363" t="s">
        <v>65</v>
      </c>
      <c r="H140" s="364" t="s">
        <v>124</v>
      </c>
      <c r="I140" s="365" t="s">
        <v>313</v>
      </c>
      <c r="J140" s="366">
        <v>46120</v>
      </c>
      <c r="K140" s="366">
        <v>46123</v>
      </c>
      <c r="L140" s="366">
        <v>46125</v>
      </c>
      <c r="M140" s="366">
        <v>46135</v>
      </c>
      <c r="N140" s="366">
        <v>46136</v>
      </c>
      <c r="O140" s="366"/>
      <c r="P140" s="366"/>
      <c r="Q140" s="367">
        <v>14</v>
      </c>
      <c r="R140" s="1785" t="s">
        <v>60</v>
      </c>
      <c r="S140" s="369">
        <v>14</v>
      </c>
      <c r="T140" s="366">
        <v>46141</v>
      </c>
      <c r="U140" s="366">
        <v>46142</v>
      </c>
      <c r="V140" s="366"/>
      <c r="W140" s="366"/>
      <c r="X140" s="366">
        <v>46148</v>
      </c>
      <c r="Y140" s="366"/>
      <c r="Z140" s="366"/>
      <c r="AA140" s="366">
        <v>46148</v>
      </c>
      <c r="AB140" s="366">
        <v>46148</v>
      </c>
      <c r="AC140" s="366">
        <v>46149</v>
      </c>
      <c r="AD140" s="370"/>
      <c r="AE140" s="370"/>
      <c r="AF140" s="370"/>
      <c r="AG140" s="371"/>
      <c r="AH140" s="370"/>
      <c r="AI140" s="372">
        <v>9800</v>
      </c>
      <c r="AJ140" s="372">
        <v>111720</v>
      </c>
      <c r="AK140" s="372">
        <f t="shared" si="99"/>
        <v>1564.08</v>
      </c>
      <c r="AL140" s="503"/>
      <c r="AM140" s="371"/>
      <c r="AN140" s="371">
        <f>2700+162</f>
        <v>2862</v>
      </c>
      <c r="AO140" s="371"/>
      <c r="AP140" s="377"/>
      <c r="AQ140" s="371">
        <f>292.5+125</f>
        <v>417.5</v>
      </c>
      <c r="AR140" s="377"/>
      <c r="AS140" s="371"/>
      <c r="AT140" s="378"/>
      <c r="AU140" s="504"/>
      <c r="AV140" s="370"/>
      <c r="AW140" s="379"/>
      <c r="AX140" s="370"/>
      <c r="AY140" s="363"/>
      <c r="BA140" s="380">
        <f t="shared" si="100"/>
        <v>14</v>
      </c>
      <c r="BB140" s="381">
        <f t="shared" si="101"/>
        <v>46149</v>
      </c>
      <c r="BC140" s="380">
        <f t="shared" si="102"/>
        <v>14</v>
      </c>
      <c r="BD140" s="381">
        <f t="shared" si="103"/>
        <v>46162</v>
      </c>
      <c r="BE140" s="381"/>
      <c r="BF140" s="382" t="str">
        <f>VLOOKUP(C140,[1]Sheet!$F:$Q,10,FALSE)</f>
        <v>I</v>
      </c>
      <c r="BG140" s="383">
        <f>VLOOKUP(C140,[1]Sheet!$F:$Q,5,FALSE)</f>
        <v>111720</v>
      </c>
      <c r="BH140" s="383">
        <f>VLOOKUP(C140,[1]Sheet!$F:$Q,12,FALSE)</f>
        <v>0</v>
      </c>
      <c r="BI140" s="383">
        <f t="shared" si="104"/>
        <v>111720</v>
      </c>
    </row>
    <row r="141" s="178" customFormat="1" ht="24.75" customHeight="1" spans="1:61">
      <c r="A141" s="505">
        <f t="shared" ref="A141:A147" si="105">ROW()-2</f>
        <v>139</v>
      </c>
      <c r="B141" s="505" t="s">
        <v>121</v>
      </c>
      <c r="C141" s="506" t="s">
        <v>510</v>
      </c>
      <c r="D141" s="506" t="s">
        <v>182</v>
      </c>
      <c r="E141" s="648" t="s">
        <v>123</v>
      </c>
      <c r="F141" s="506" t="s">
        <v>123</v>
      </c>
      <c r="G141" s="507" t="s">
        <v>65</v>
      </c>
      <c r="H141" s="508" t="s">
        <v>124</v>
      </c>
      <c r="I141" s="509" t="s">
        <v>286</v>
      </c>
      <c r="J141" s="510">
        <v>46120</v>
      </c>
      <c r="K141" s="510">
        <v>46123</v>
      </c>
      <c r="L141" s="510">
        <v>46125</v>
      </c>
      <c r="M141" s="510">
        <v>46135</v>
      </c>
      <c r="N141" s="510">
        <v>46136</v>
      </c>
      <c r="O141" s="510"/>
      <c r="P141" s="510"/>
      <c r="Q141" s="511">
        <v>14</v>
      </c>
      <c r="R141" s="1790" t="s">
        <v>60</v>
      </c>
      <c r="S141" s="513">
        <v>14</v>
      </c>
      <c r="T141" s="510">
        <v>46141</v>
      </c>
      <c r="U141" s="510">
        <v>46142</v>
      </c>
      <c r="V141" s="510"/>
      <c r="W141" s="510"/>
      <c r="X141" s="510">
        <v>46148</v>
      </c>
      <c r="Y141" s="510"/>
      <c r="Z141" s="510"/>
      <c r="AA141" s="510">
        <v>46149</v>
      </c>
      <c r="AB141" s="510">
        <v>46151</v>
      </c>
      <c r="AC141" s="510">
        <v>46154</v>
      </c>
      <c r="AD141" s="514"/>
      <c r="AE141" s="514"/>
      <c r="AF141" s="514"/>
      <c r="AG141" s="515"/>
      <c r="AH141" s="514"/>
      <c r="AI141" s="516">
        <v>9800</v>
      </c>
      <c r="AJ141" s="516">
        <v>111720</v>
      </c>
      <c r="AK141" s="516">
        <f t="shared" si="99"/>
        <v>1564.08</v>
      </c>
      <c r="AL141" s="518"/>
      <c r="AM141" s="515"/>
      <c r="AN141" s="515">
        <f>2700+162</f>
        <v>2862</v>
      </c>
      <c r="AO141" s="515"/>
      <c r="AP141" s="520"/>
      <c r="AQ141" s="515">
        <f>327.5+125</f>
        <v>452.5</v>
      </c>
      <c r="AR141" s="520"/>
      <c r="AS141" s="515"/>
      <c r="AT141" s="521"/>
      <c r="AU141" s="504"/>
      <c r="AV141" s="514"/>
      <c r="AW141" s="522"/>
      <c r="AX141" s="514"/>
      <c r="AY141" s="507"/>
      <c r="BA141" s="523">
        <f t="shared" ref="BA141:BA147" si="106">Q141</f>
        <v>14</v>
      </c>
      <c r="BB141" s="524">
        <f t="shared" ref="BB141:BB147" si="107">N141+BA141-1</f>
        <v>46149</v>
      </c>
      <c r="BC141" s="523">
        <f t="shared" ref="BC141:BC147" si="108">S141</f>
        <v>14</v>
      </c>
      <c r="BD141" s="524">
        <f t="shared" ref="BD141:BD147" si="109">AA141+BC141</f>
        <v>46163</v>
      </c>
      <c r="BE141" s="524"/>
      <c r="BF141" s="525" t="str">
        <f>VLOOKUP(C141,[1]Sheet!$F:$Q,10,FALSE)</f>
        <v>I</v>
      </c>
      <c r="BG141" s="526">
        <f>VLOOKUP(C141,[1]Sheet!$F:$Q,5,FALSE)</f>
        <v>111720</v>
      </c>
      <c r="BH141" s="526">
        <f>VLOOKUP(C141,[1]Sheet!$F:$Q,12,FALSE)</f>
        <v>0</v>
      </c>
      <c r="BI141" s="526">
        <f t="shared" ref="BI141:BI147" si="110">BG141-BH141</f>
        <v>111720</v>
      </c>
    </row>
    <row r="142" s="172" customFormat="1" ht="24.75" customHeight="1" spans="1:61">
      <c r="A142" s="361">
        <f t="shared" si="105"/>
        <v>140</v>
      </c>
      <c r="B142" s="361" t="s">
        <v>62</v>
      </c>
      <c r="C142" s="362" t="s">
        <v>511</v>
      </c>
      <c r="D142" s="362" t="s">
        <v>182</v>
      </c>
      <c r="E142" s="647" t="s">
        <v>123</v>
      </c>
      <c r="F142" s="362" t="s">
        <v>123</v>
      </c>
      <c r="G142" s="363" t="s">
        <v>65</v>
      </c>
      <c r="H142" s="364" t="s">
        <v>512</v>
      </c>
      <c r="I142" s="365" t="s">
        <v>513</v>
      </c>
      <c r="J142" s="366">
        <v>46120</v>
      </c>
      <c r="K142" s="366">
        <v>46123</v>
      </c>
      <c r="L142" s="366">
        <v>46125</v>
      </c>
      <c r="M142" s="366">
        <v>46135</v>
      </c>
      <c r="N142" s="366">
        <v>46136</v>
      </c>
      <c r="O142" s="366"/>
      <c r="P142" s="366"/>
      <c r="Q142" s="367">
        <v>14</v>
      </c>
      <c r="R142" s="1785" t="s">
        <v>60</v>
      </c>
      <c r="S142" s="369">
        <v>14</v>
      </c>
      <c r="T142" s="366">
        <v>46141</v>
      </c>
      <c r="U142" s="366">
        <v>46142</v>
      </c>
      <c r="V142" s="366"/>
      <c r="W142" s="366"/>
      <c r="X142" s="366">
        <v>46148</v>
      </c>
      <c r="Y142" s="366"/>
      <c r="Z142" s="366"/>
      <c r="AA142" s="366">
        <v>46149</v>
      </c>
      <c r="AB142" s="366">
        <v>46151</v>
      </c>
      <c r="AC142" s="366">
        <v>46151</v>
      </c>
      <c r="AD142" s="370"/>
      <c r="AE142" s="370"/>
      <c r="AF142" s="370"/>
      <c r="AG142" s="371"/>
      <c r="AH142" s="370"/>
      <c r="AI142" s="372">
        <v>9800</v>
      </c>
      <c r="AJ142" s="372">
        <v>119027.5</v>
      </c>
      <c r="AK142" s="372">
        <f t="shared" si="99"/>
        <v>1666.385</v>
      </c>
      <c r="AL142" s="503"/>
      <c r="AM142" s="371"/>
      <c r="AN142" s="371">
        <f>2700+500+1000+700+192</f>
        <v>5092</v>
      </c>
      <c r="AO142" s="371"/>
      <c r="AP142" s="377"/>
      <c r="AQ142" s="371">
        <f>327.5+125</f>
        <v>452.5</v>
      </c>
      <c r="AR142" s="377"/>
      <c r="AS142" s="371"/>
      <c r="AT142" s="378"/>
      <c r="AU142" s="504"/>
      <c r="AV142" s="370"/>
      <c r="AW142" s="379"/>
      <c r="AX142" s="370"/>
      <c r="AY142" s="363"/>
      <c r="BA142" s="380">
        <f t="shared" si="106"/>
        <v>14</v>
      </c>
      <c r="BB142" s="381">
        <f t="shared" si="107"/>
        <v>46149</v>
      </c>
      <c r="BC142" s="380">
        <f t="shared" si="108"/>
        <v>14</v>
      </c>
      <c r="BD142" s="381">
        <f t="shared" si="109"/>
        <v>46163</v>
      </c>
      <c r="BE142" s="381"/>
      <c r="BF142" s="382" t="str">
        <f>VLOOKUP(C142,[1]Sheet!$F:$Q,10,FALSE)</f>
        <v>I</v>
      </c>
      <c r="BG142" s="383">
        <f>VLOOKUP(C142,[1]Sheet!$F:$Q,5,FALSE)</f>
        <v>7235</v>
      </c>
      <c r="BH142" s="383">
        <f>VLOOKUP(C142,[1]Sheet!$F:$Q,12,FALSE)</f>
        <v>0</v>
      </c>
      <c r="BI142" s="383">
        <f t="shared" si="110"/>
        <v>7235</v>
      </c>
    </row>
    <row r="143" s="172" customFormat="1" ht="24.75" customHeight="1" spans="1:61">
      <c r="A143" s="361">
        <f t="shared" si="105"/>
        <v>141</v>
      </c>
      <c r="B143" s="361" t="s">
        <v>62</v>
      </c>
      <c r="C143" s="362" t="s">
        <v>514</v>
      </c>
      <c r="D143" s="362" t="s">
        <v>182</v>
      </c>
      <c r="E143" s="647" t="s">
        <v>123</v>
      </c>
      <c r="F143" s="362" t="s">
        <v>123</v>
      </c>
      <c r="G143" s="363" t="s">
        <v>65</v>
      </c>
      <c r="H143" s="364" t="s">
        <v>124</v>
      </c>
      <c r="I143" s="365" t="s">
        <v>515</v>
      </c>
      <c r="J143" s="366">
        <v>46120</v>
      </c>
      <c r="K143" s="366">
        <v>46123</v>
      </c>
      <c r="L143" s="366">
        <v>46125</v>
      </c>
      <c r="M143" s="366">
        <v>46135</v>
      </c>
      <c r="N143" s="366">
        <v>46136</v>
      </c>
      <c r="O143" s="366"/>
      <c r="P143" s="366"/>
      <c r="Q143" s="367">
        <v>14</v>
      </c>
      <c r="R143" s="1785" t="s">
        <v>60</v>
      </c>
      <c r="S143" s="369">
        <v>14</v>
      </c>
      <c r="T143" s="366">
        <v>46141</v>
      </c>
      <c r="U143" s="366">
        <v>46142</v>
      </c>
      <c r="V143" s="366"/>
      <c r="W143" s="366"/>
      <c r="X143" s="366">
        <v>46148</v>
      </c>
      <c r="Y143" s="366"/>
      <c r="Z143" s="366"/>
      <c r="AA143" s="366">
        <v>46149</v>
      </c>
      <c r="AB143" s="366">
        <v>46151</v>
      </c>
      <c r="AC143" s="366">
        <v>46151</v>
      </c>
      <c r="AD143" s="370"/>
      <c r="AE143" s="370"/>
      <c r="AF143" s="370"/>
      <c r="AG143" s="371"/>
      <c r="AH143" s="370"/>
      <c r="AI143" s="372">
        <v>9800</v>
      </c>
      <c r="AJ143" s="372">
        <v>103629</v>
      </c>
      <c r="AK143" s="372">
        <f t="shared" si="99"/>
        <v>1450.806</v>
      </c>
      <c r="AL143" s="503"/>
      <c r="AM143" s="371"/>
      <c r="AN143" s="371">
        <f>2700+500+700+192</f>
        <v>4092</v>
      </c>
      <c r="AO143" s="371"/>
      <c r="AP143" s="377"/>
      <c r="AQ143" s="371">
        <f>327.5+125</f>
        <v>452.5</v>
      </c>
      <c r="AR143" s="377"/>
      <c r="AS143" s="371"/>
      <c r="AT143" s="378"/>
      <c r="AU143" s="504"/>
      <c r="AV143" s="370"/>
      <c r="AW143" s="379"/>
      <c r="AX143" s="370"/>
      <c r="AY143" s="363"/>
      <c r="BA143" s="380">
        <f t="shared" si="106"/>
        <v>14</v>
      </c>
      <c r="BB143" s="381">
        <f t="shared" si="107"/>
        <v>46149</v>
      </c>
      <c r="BC143" s="380">
        <f t="shared" si="108"/>
        <v>14</v>
      </c>
      <c r="BD143" s="381">
        <f t="shared" si="109"/>
        <v>46163</v>
      </c>
      <c r="BE143" s="381"/>
      <c r="BF143" s="382" t="str">
        <f>VLOOKUP(C143,[1]Sheet!$F:$Q,10,FALSE)</f>
        <v>I</v>
      </c>
      <c r="BG143" s="383">
        <f>VLOOKUP(C143,[1]Sheet!$F:$Q,5,FALSE)</f>
        <v>103629</v>
      </c>
      <c r="BH143" s="383">
        <f>VLOOKUP(C143,[1]Sheet!$F:$Q,12,FALSE)</f>
        <v>0</v>
      </c>
      <c r="BI143" s="383">
        <f t="shared" si="110"/>
        <v>103629</v>
      </c>
    </row>
    <row r="144" s="172" customFormat="1" ht="24.75" customHeight="1" spans="1:61">
      <c r="A144" s="361">
        <f t="shared" si="105"/>
        <v>142</v>
      </c>
      <c r="B144" s="361" t="s">
        <v>62</v>
      </c>
      <c r="C144" s="362" t="s">
        <v>516</v>
      </c>
      <c r="D144" s="362" t="s">
        <v>182</v>
      </c>
      <c r="E144" s="647" t="s">
        <v>123</v>
      </c>
      <c r="F144" s="362" t="s">
        <v>123</v>
      </c>
      <c r="G144" s="363" t="s">
        <v>65</v>
      </c>
      <c r="H144" s="364" t="s">
        <v>124</v>
      </c>
      <c r="I144" s="365" t="s">
        <v>517</v>
      </c>
      <c r="J144" s="366">
        <v>46120</v>
      </c>
      <c r="K144" s="366">
        <v>46123</v>
      </c>
      <c r="L144" s="366">
        <v>46125</v>
      </c>
      <c r="M144" s="366">
        <v>46135</v>
      </c>
      <c r="N144" s="366">
        <v>46136</v>
      </c>
      <c r="O144" s="366"/>
      <c r="P144" s="366"/>
      <c r="Q144" s="367">
        <v>14</v>
      </c>
      <c r="R144" s="1785" t="s">
        <v>60</v>
      </c>
      <c r="S144" s="369">
        <v>14</v>
      </c>
      <c r="T144" s="366">
        <v>46141</v>
      </c>
      <c r="U144" s="366">
        <v>46142</v>
      </c>
      <c r="V144" s="366"/>
      <c r="W144" s="366"/>
      <c r="X144" s="366">
        <v>46148</v>
      </c>
      <c r="Y144" s="366"/>
      <c r="Z144" s="366"/>
      <c r="AA144" s="366">
        <v>46150</v>
      </c>
      <c r="AB144" s="366">
        <v>46151</v>
      </c>
      <c r="AC144" s="366">
        <v>46154</v>
      </c>
      <c r="AD144" s="370"/>
      <c r="AE144" s="370"/>
      <c r="AF144" s="370"/>
      <c r="AG144" s="371"/>
      <c r="AH144" s="370"/>
      <c r="AI144" s="372">
        <v>9800</v>
      </c>
      <c r="AJ144" s="372">
        <v>108598</v>
      </c>
      <c r="AK144" s="372">
        <f t="shared" si="99"/>
        <v>1520.372</v>
      </c>
      <c r="AL144" s="503"/>
      <c r="AM144" s="371"/>
      <c r="AN144" s="371">
        <f>2700+700+500+192</f>
        <v>4092</v>
      </c>
      <c r="AO144" s="371"/>
      <c r="AP144" s="371">
        <v>220</v>
      </c>
      <c r="AQ144" s="371">
        <f>366.3+125</f>
        <v>491.3</v>
      </c>
      <c r="AR144" s="377"/>
      <c r="AS144" s="371"/>
      <c r="AT144" s="378"/>
      <c r="AU144" s="375"/>
      <c r="AV144" s="370"/>
      <c r="AW144" s="379"/>
      <c r="AX144" s="370"/>
      <c r="AY144" s="363"/>
      <c r="BA144" s="380">
        <f t="shared" si="106"/>
        <v>14</v>
      </c>
      <c r="BB144" s="381">
        <f t="shared" si="107"/>
        <v>46149</v>
      </c>
      <c r="BC144" s="380">
        <f t="shared" si="108"/>
        <v>14</v>
      </c>
      <c r="BD144" s="381">
        <f t="shared" si="109"/>
        <v>46164</v>
      </c>
      <c r="BE144" s="381"/>
      <c r="BF144" s="382" t="str">
        <f>VLOOKUP(C144,[1]Sheet!$F:$Q,10,FALSE)</f>
        <v>I</v>
      </c>
      <c r="BG144" s="383">
        <f>VLOOKUP(C144,[1]Sheet!$F:$Q,5,FALSE)</f>
        <v>108598</v>
      </c>
      <c r="BH144" s="383">
        <f>VLOOKUP(C144,[1]Sheet!$F:$Q,12,FALSE)</f>
        <v>0</v>
      </c>
      <c r="BI144" s="383">
        <f t="shared" si="110"/>
        <v>108598</v>
      </c>
    </row>
    <row r="145" s="7" customFormat="1" ht="46" spans="1:61">
      <c r="A145" s="44">
        <f t="shared" si="105"/>
        <v>143</v>
      </c>
      <c r="B145" s="44" t="s">
        <v>121</v>
      </c>
      <c r="C145" s="45" t="s">
        <v>518</v>
      </c>
      <c r="D145" s="45" t="s">
        <v>78</v>
      </c>
      <c r="E145" s="45" t="s">
        <v>56</v>
      </c>
      <c r="F145" s="45" t="s">
        <v>57</v>
      </c>
      <c r="G145" s="46" t="s">
        <v>58</v>
      </c>
      <c r="H145" s="48" t="s">
        <v>519</v>
      </c>
      <c r="I145" s="48"/>
      <c r="J145" s="49">
        <v>46132</v>
      </c>
      <c r="K145" s="49">
        <v>46136</v>
      </c>
      <c r="L145" s="49">
        <v>46138</v>
      </c>
      <c r="M145" s="49">
        <v>46142</v>
      </c>
      <c r="N145" s="49">
        <v>46145</v>
      </c>
      <c r="O145" s="49"/>
      <c r="P145" s="255"/>
      <c r="Q145" s="50">
        <v>14</v>
      </c>
      <c r="R145" s="1780" t="s">
        <v>60</v>
      </c>
      <c r="S145" s="52">
        <v>0</v>
      </c>
      <c r="T145" s="256"/>
      <c r="U145" s="49"/>
      <c r="V145" s="49"/>
      <c r="W145" s="49"/>
      <c r="X145" s="49">
        <v>46148</v>
      </c>
      <c r="Y145" s="49"/>
      <c r="Z145" s="49"/>
      <c r="AA145" s="49">
        <v>46149</v>
      </c>
      <c r="AB145" s="49">
        <v>46150</v>
      </c>
      <c r="AC145" s="49">
        <v>46150</v>
      </c>
      <c r="AD145" s="47"/>
      <c r="AE145" s="110"/>
      <c r="AF145" s="45"/>
      <c r="AG145" s="45"/>
      <c r="AH145" s="45"/>
      <c r="AI145" s="58">
        <v>10450</v>
      </c>
      <c r="AJ145" s="58"/>
      <c r="AK145" s="58"/>
      <c r="AL145" s="56"/>
      <c r="AM145" s="54"/>
      <c r="AN145" s="54">
        <f>2700+162</f>
        <v>2862</v>
      </c>
      <c r="AO145" s="54"/>
      <c r="AP145" s="54"/>
      <c r="AQ145" s="54">
        <v>152.5</v>
      </c>
      <c r="AR145" s="54"/>
      <c r="AS145" s="54"/>
      <c r="AT145" s="111"/>
      <c r="AU145" s="54">
        <f>482.56+28.95</f>
        <v>511.51</v>
      </c>
      <c r="AV145" s="54"/>
      <c r="AW145" s="112"/>
      <c r="AX145" s="45"/>
      <c r="AY145" s="46" t="s">
        <v>520</v>
      </c>
      <c r="AZ145" s="10"/>
      <c r="BA145" s="10">
        <f t="shared" si="106"/>
        <v>14</v>
      </c>
      <c r="BB145" s="11">
        <f t="shared" si="107"/>
        <v>46158</v>
      </c>
      <c r="BC145" s="10">
        <f t="shared" si="108"/>
        <v>0</v>
      </c>
      <c r="BD145" s="9">
        <f t="shared" si="109"/>
        <v>46149</v>
      </c>
      <c r="BE145" s="9"/>
      <c r="BF145" s="114" t="str">
        <f>VLOOKUP(C145,[1]Sheet!$F:$Q,10,FALSE)</f>
        <v>I</v>
      </c>
      <c r="BG145" s="17">
        <f>VLOOKUP(C145,[1]Sheet!$F:$Q,5,FALSE)</f>
        <v>17648</v>
      </c>
      <c r="BH145" s="17">
        <f>VLOOKUP(C145,[1]Sheet!$F:$Q,12,FALSE)</f>
        <v>0</v>
      </c>
      <c r="BI145" s="17">
        <f t="shared" si="110"/>
        <v>17648</v>
      </c>
    </row>
    <row r="146" s="7" customFormat="1" ht="24.75" customHeight="1" spans="1:61">
      <c r="A146" s="44">
        <f t="shared" si="105"/>
        <v>144</v>
      </c>
      <c r="B146" s="44" t="s">
        <v>121</v>
      </c>
      <c r="C146" s="45" t="s">
        <v>521</v>
      </c>
      <c r="D146" s="45" t="s">
        <v>55</v>
      </c>
      <c r="E146" s="45" t="s">
        <v>74</v>
      </c>
      <c r="F146" s="45" t="s">
        <v>57</v>
      </c>
      <c r="G146" s="46" t="s">
        <v>58</v>
      </c>
      <c r="H146" s="48" t="s">
        <v>75</v>
      </c>
      <c r="I146" s="48"/>
      <c r="J146" s="49">
        <v>46132</v>
      </c>
      <c r="K146" s="49">
        <v>46133</v>
      </c>
      <c r="L146" s="49">
        <v>46135</v>
      </c>
      <c r="M146" s="49">
        <v>46146</v>
      </c>
      <c r="N146" s="49">
        <v>46146</v>
      </c>
      <c r="O146" s="49"/>
      <c r="P146" s="255"/>
      <c r="Q146" s="50">
        <v>14</v>
      </c>
      <c r="R146" s="1780" t="s">
        <v>60</v>
      </c>
      <c r="S146" s="52">
        <v>0</v>
      </c>
      <c r="T146" s="256"/>
      <c r="U146" s="49"/>
      <c r="V146" s="49"/>
      <c r="W146" s="49"/>
      <c r="X146" s="49">
        <v>46150</v>
      </c>
      <c r="Y146" s="49"/>
      <c r="Z146" s="49"/>
      <c r="AA146" s="49">
        <v>46151</v>
      </c>
      <c r="AB146" s="49">
        <v>46153</v>
      </c>
      <c r="AC146" s="49">
        <v>46155</v>
      </c>
      <c r="AD146" s="47"/>
      <c r="AE146" s="110"/>
      <c r="AF146" s="45"/>
      <c r="AG146" s="45"/>
      <c r="AH146" s="45"/>
      <c r="AI146" s="58">
        <v>9950</v>
      </c>
      <c r="AJ146" s="58"/>
      <c r="AK146" s="58"/>
      <c r="AL146" s="56"/>
      <c r="AM146" s="54"/>
      <c r="AN146" s="54">
        <f>2700+162</f>
        <v>2862</v>
      </c>
      <c r="AO146" s="54"/>
      <c r="AP146" s="54"/>
      <c r="AQ146" s="54">
        <v>181.3</v>
      </c>
      <c r="AR146" s="54"/>
      <c r="AS146" s="54"/>
      <c r="AT146" s="111"/>
      <c r="AU146" s="54">
        <f>378.42+22.71</f>
        <v>401.13</v>
      </c>
      <c r="AV146" s="54"/>
      <c r="AW146" s="112"/>
      <c r="AX146" s="45"/>
      <c r="AY146" s="46" t="s">
        <v>520</v>
      </c>
      <c r="AZ146" s="10"/>
      <c r="BA146" s="10">
        <f t="shared" si="106"/>
        <v>14</v>
      </c>
      <c r="BB146" s="11">
        <f t="shared" si="107"/>
        <v>46159</v>
      </c>
      <c r="BC146" s="10">
        <f t="shared" si="108"/>
        <v>0</v>
      </c>
      <c r="BD146" s="9">
        <f t="shared" si="109"/>
        <v>46151</v>
      </c>
      <c r="BE146" s="9"/>
      <c r="BF146" s="114" t="str">
        <f>VLOOKUP(C146,[1]Sheet!$F:$Q,10,FALSE)</f>
        <v>I</v>
      </c>
      <c r="BG146" s="17">
        <f>VLOOKUP(C146,[1]Sheet!$F:$Q,5,FALSE)</f>
        <v>577766.8</v>
      </c>
      <c r="BH146" s="17">
        <f>VLOOKUP(C146,[1]Sheet!$F:$Q,12,FALSE)</f>
        <v>0</v>
      </c>
      <c r="BI146" s="17">
        <f t="shared" si="110"/>
        <v>577766.8</v>
      </c>
    </row>
    <row r="147" s="78" customFormat="1" ht="46" spans="1:61">
      <c r="A147" s="115">
        <f t="shared" si="105"/>
        <v>145</v>
      </c>
      <c r="B147" s="115" t="s">
        <v>62</v>
      </c>
      <c r="C147" s="116" t="s">
        <v>522</v>
      </c>
      <c r="D147" s="116" t="s">
        <v>78</v>
      </c>
      <c r="E147" s="116" t="s">
        <v>56</v>
      </c>
      <c r="F147" s="116" t="s">
        <v>64</v>
      </c>
      <c r="G147" s="117" t="s">
        <v>65</v>
      </c>
      <c r="H147" s="119" t="s">
        <v>66</v>
      </c>
      <c r="I147" s="119" t="s">
        <v>523</v>
      </c>
      <c r="J147" s="120">
        <v>46128</v>
      </c>
      <c r="K147" s="120">
        <v>46132</v>
      </c>
      <c r="L147" s="120">
        <v>46134</v>
      </c>
      <c r="M147" s="120">
        <v>46142</v>
      </c>
      <c r="N147" s="120">
        <v>46145</v>
      </c>
      <c r="O147" s="120"/>
      <c r="P147" s="251"/>
      <c r="Q147" s="121">
        <v>14</v>
      </c>
      <c r="R147" s="1781" t="s">
        <v>60</v>
      </c>
      <c r="S147" s="123">
        <v>0</v>
      </c>
      <c r="T147" s="252"/>
      <c r="U147" s="120"/>
      <c r="V147" s="120"/>
      <c r="W147" s="120"/>
      <c r="X147" s="120">
        <v>46148</v>
      </c>
      <c r="Y147" s="120"/>
      <c r="Z147" s="120"/>
      <c r="AA147" s="120">
        <v>46150</v>
      </c>
      <c r="AB147" s="120">
        <v>46151</v>
      </c>
      <c r="AC147" s="120">
        <v>46151</v>
      </c>
      <c r="AD147" s="124"/>
      <c r="AE147" s="125"/>
      <c r="AF147" s="116"/>
      <c r="AG147" s="116"/>
      <c r="AH147" s="116"/>
      <c r="AI147" s="111">
        <v>11150</v>
      </c>
      <c r="AJ147" s="111"/>
      <c r="AK147" s="111"/>
      <c r="AL147" s="126"/>
      <c r="AM147" s="127"/>
      <c r="AN147" s="127">
        <v>2700</v>
      </c>
      <c r="AO147" s="127"/>
      <c r="AP147" s="127"/>
      <c r="AQ147" s="127">
        <f>27.5+125</f>
        <v>152.5</v>
      </c>
      <c r="AR147" s="127"/>
      <c r="AS147" s="127"/>
      <c r="AT147" s="111"/>
      <c r="AU147" s="127">
        <f>115.67+6.94</f>
        <v>122.61</v>
      </c>
      <c r="AV147" s="127"/>
      <c r="AW147" s="128"/>
      <c r="AX147" s="116"/>
      <c r="AY147" s="117" t="s">
        <v>524</v>
      </c>
      <c r="AZ147" s="129"/>
      <c r="BA147" s="129">
        <f t="shared" si="106"/>
        <v>14</v>
      </c>
      <c r="BB147" s="130">
        <f t="shared" si="107"/>
        <v>46158</v>
      </c>
      <c r="BC147" s="129">
        <f t="shared" si="108"/>
        <v>0</v>
      </c>
      <c r="BD147" s="131">
        <f t="shared" si="109"/>
        <v>46150</v>
      </c>
      <c r="BE147" s="131"/>
      <c r="BF147" s="132" t="str">
        <f>VLOOKUP(C147,[1]Sheet!$F:$Q,10,FALSE)</f>
        <v>I</v>
      </c>
      <c r="BG147" s="133">
        <f>VLOOKUP(C147,[1]Sheet!$F:$Q,5,FALSE)</f>
        <v>166321.5</v>
      </c>
      <c r="BH147" s="133">
        <f>VLOOKUP(C147,[1]Sheet!$F:$Q,12,FALSE)</f>
        <v>0</v>
      </c>
      <c r="BI147" s="133">
        <f t="shared" si="110"/>
        <v>166321.5</v>
      </c>
    </row>
    <row r="148" s="184" customFormat="1" ht="24.95" customHeight="1" spans="1:61">
      <c r="A148" s="649">
        <f t="shared" ref="A148:A155" si="111">ROW()-2</f>
        <v>146</v>
      </c>
      <c r="B148" s="649"/>
      <c r="C148" s="650" t="s">
        <v>525</v>
      </c>
      <c r="D148" s="650" t="s">
        <v>163</v>
      </c>
      <c r="E148" s="650" t="s">
        <v>123</v>
      </c>
      <c r="F148" s="650" t="s">
        <v>123</v>
      </c>
      <c r="G148" s="651" t="s">
        <v>58</v>
      </c>
      <c r="H148" s="652" t="s">
        <v>145</v>
      </c>
      <c r="I148" s="653" t="s">
        <v>526</v>
      </c>
      <c r="J148" s="654">
        <v>46089</v>
      </c>
      <c r="K148" s="654">
        <v>46091</v>
      </c>
      <c r="L148" s="654">
        <v>46093</v>
      </c>
      <c r="M148" s="654">
        <v>46099</v>
      </c>
      <c r="N148" s="654">
        <v>46102</v>
      </c>
      <c r="O148" s="654"/>
      <c r="P148" s="654"/>
      <c r="Q148" s="655">
        <v>14</v>
      </c>
      <c r="R148" s="1796" t="s">
        <v>60</v>
      </c>
      <c r="S148" s="657">
        <v>7</v>
      </c>
      <c r="T148" s="654">
        <v>46107</v>
      </c>
      <c r="U148" s="654">
        <v>46141</v>
      </c>
      <c r="V148" s="654"/>
      <c r="W148" s="654"/>
      <c r="X148" s="654"/>
      <c r="Y148" s="654"/>
      <c r="Z148" s="654"/>
      <c r="AA148" s="654"/>
      <c r="AB148" s="654"/>
      <c r="AC148" s="654"/>
      <c r="AD148" s="658"/>
      <c r="AE148" s="658"/>
      <c r="AF148" s="658"/>
      <c r="AG148" s="659"/>
      <c r="AH148" s="658"/>
      <c r="AI148" s="660">
        <v>7900</v>
      </c>
      <c r="AJ148" s="660"/>
      <c r="AK148" s="660"/>
      <c r="AL148" s="661"/>
      <c r="AM148" s="659"/>
      <c r="AN148" s="662"/>
      <c r="AO148" s="659"/>
      <c r="AP148" s="662"/>
      <c r="AQ148" s="662"/>
      <c r="AR148" s="662"/>
      <c r="AS148" s="659"/>
      <c r="AT148" s="663"/>
      <c r="AU148" s="658"/>
      <c r="AV148" s="658"/>
      <c r="AW148" s="664"/>
      <c r="AX148" s="658"/>
      <c r="AY148" s="651"/>
      <c r="BA148" s="665">
        <f t="shared" ref="BA148:BA155" si="112">Q148</f>
        <v>14</v>
      </c>
      <c r="BB148" s="666">
        <f t="shared" ref="BB148:BB155" si="113">N148+BA148-1</f>
        <v>46115</v>
      </c>
      <c r="BC148" s="665">
        <f t="shared" ref="BC148:BC155" si="114">S148</f>
        <v>7</v>
      </c>
      <c r="BD148" s="666">
        <f t="shared" ref="BD148:BD155" si="115">AA148+BC148</f>
        <v>7</v>
      </c>
      <c r="BE148" s="666"/>
      <c r="BF148" s="667" t="str">
        <f>VLOOKUP(C148,[1]Sheet!$F:$Q,10,FALSE)</f>
        <v>I</v>
      </c>
      <c r="BG148" s="668">
        <f>VLOOKUP(C148,[1]Sheet!$F:$Q,5,FALSE)</f>
        <v>64555.5</v>
      </c>
      <c r="BH148" s="668">
        <f>VLOOKUP(C148,[1]Sheet!$F:$Q,12,FALSE)</f>
        <v>0</v>
      </c>
      <c r="BI148" s="668">
        <f t="shared" ref="BI148:BI155" si="116">BG148-BH148</f>
        <v>64555.5</v>
      </c>
    </row>
    <row r="149" s="184" customFormat="1" ht="24.95" customHeight="1" spans="1:61">
      <c r="A149" s="649">
        <f t="shared" si="111"/>
        <v>147</v>
      </c>
      <c r="B149" s="649"/>
      <c r="C149" s="650" t="s">
        <v>527</v>
      </c>
      <c r="D149" s="650" t="s">
        <v>163</v>
      </c>
      <c r="E149" s="650" t="s">
        <v>123</v>
      </c>
      <c r="F149" s="650" t="s">
        <v>123</v>
      </c>
      <c r="G149" s="651" t="s">
        <v>58</v>
      </c>
      <c r="H149" s="652" t="s">
        <v>145</v>
      </c>
      <c r="I149" s="653" t="s">
        <v>528</v>
      </c>
      <c r="J149" s="654">
        <v>46089</v>
      </c>
      <c r="K149" s="654">
        <v>46091</v>
      </c>
      <c r="L149" s="654">
        <v>46093</v>
      </c>
      <c r="M149" s="654">
        <v>46099</v>
      </c>
      <c r="N149" s="654">
        <v>46102</v>
      </c>
      <c r="O149" s="654"/>
      <c r="P149" s="654"/>
      <c r="Q149" s="655">
        <v>14</v>
      </c>
      <c r="R149" s="1796" t="s">
        <v>60</v>
      </c>
      <c r="S149" s="657">
        <v>7</v>
      </c>
      <c r="T149" s="654">
        <v>46107</v>
      </c>
      <c r="U149" s="654">
        <v>46141</v>
      </c>
      <c r="V149" s="654"/>
      <c r="W149" s="654"/>
      <c r="X149" s="654"/>
      <c r="Y149" s="654"/>
      <c r="Z149" s="654"/>
      <c r="AA149" s="654"/>
      <c r="AB149" s="654"/>
      <c r="AC149" s="654"/>
      <c r="AD149" s="658"/>
      <c r="AE149" s="658"/>
      <c r="AF149" s="658"/>
      <c r="AG149" s="659"/>
      <c r="AH149" s="658"/>
      <c r="AI149" s="660">
        <v>7900</v>
      </c>
      <c r="AJ149" s="660"/>
      <c r="AK149" s="660"/>
      <c r="AL149" s="661"/>
      <c r="AM149" s="659"/>
      <c r="AN149" s="662"/>
      <c r="AO149" s="659"/>
      <c r="AP149" s="662"/>
      <c r="AQ149" s="662"/>
      <c r="AR149" s="662"/>
      <c r="AS149" s="659"/>
      <c r="AT149" s="663"/>
      <c r="AU149" s="658"/>
      <c r="AV149" s="658"/>
      <c r="AW149" s="664"/>
      <c r="AX149" s="658"/>
      <c r="AY149" s="651"/>
      <c r="BA149" s="665">
        <f t="shared" si="112"/>
        <v>14</v>
      </c>
      <c r="BB149" s="666">
        <f t="shared" si="113"/>
        <v>46115</v>
      </c>
      <c r="BC149" s="665">
        <f t="shared" si="114"/>
        <v>7</v>
      </c>
      <c r="BD149" s="666">
        <f t="shared" si="115"/>
        <v>7</v>
      </c>
      <c r="BE149" s="666"/>
      <c r="BF149" s="667" t="str">
        <f>VLOOKUP(C149,[1]Sheet!$F:$Q,10,FALSE)</f>
        <v>I</v>
      </c>
      <c r="BG149" s="668">
        <f>VLOOKUP(C149,[1]Sheet!$F:$Q,5,FALSE)</f>
        <v>800</v>
      </c>
      <c r="BH149" s="668">
        <f>VLOOKUP(C149,[1]Sheet!$F:$Q,12,FALSE)</f>
        <v>0</v>
      </c>
      <c r="BI149" s="668">
        <f t="shared" si="116"/>
        <v>800</v>
      </c>
    </row>
    <row r="150" s="7" customFormat="1" ht="24.75" customHeight="1" spans="1:61">
      <c r="A150" s="44">
        <f t="shared" si="111"/>
        <v>148</v>
      </c>
      <c r="B150" s="44" t="s">
        <v>121</v>
      </c>
      <c r="C150" s="45" t="s">
        <v>529</v>
      </c>
      <c r="D150" s="45" t="s">
        <v>55</v>
      </c>
      <c r="E150" s="45" t="s">
        <v>74</v>
      </c>
      <c r="F150" s="45" t="s">
        <v>57</v>
      </c>
      <c r="G150" s="46" t="s">
        <v>58</v>
      </c>
      <c r="H150" s="48" t="s">
        <v>75</v>
      </c>
      <c r="I150" s="48"/>
      <c r="J150" s="49">
        <v>46131</v>
      </c>
      <c r="K150" s="49">
        <v>46133</v>
      </c>
      <c r="L150" s="49">
        <v>46135</v>
      </c>
      <c r="M150" s="49">
        <v>46146</v>
      </c>
      <c r="N150" s="49">
        <v>46146</v>
      </c>
      <c r="O150" s="49"/>
      <c r="P150" s="255"/>
      <c r="Q150" s="50">
        <v>14</v>
      </c>
      <c r="R150" s="1780" t="s">
        <v>60</v>
      </c>
      <c r="S150" s="52">
        <v>0</v>
      </c>
      <c r="T150" s="256"/>
      <c r="U150" s="49"/>
      <c r="V150" s="49"/>
      <c r="W150" s="49"/>
      <c r="X150" s="49">
        <v>46153</v>
      </c>
      <c r="Y150" s="49"/>
      <c r="Z150" s="49"/>
      <c r="AA150" s="49">
        <v>46154</v>
      </c>
      <c r="AB150" s="49">
        <v>46155</v>
      </c>
      <c r="AC150" s="49">
        <v>46155</v>
      </c>
      <c r="AD150" s="47"/>
      <c r="AE150" s="110"/>
      <c r="AF150" s="45"/>
      <c r="AG150" s="45"/>
      <c r="AH150" s="45"/>
      <c r="AI150" s="58">
        <v>9950</v>
      </c>
      <c r="AJ150" s="58"/>
      <c r="AK150" s="58"/>
      <c r="AL150" s="56"/>
      <c r="AM150" s="54"/>
      <c r="AN150" s="54">
        <f>2700+162</f>
        <v>2862</v>
      </c>
      <c r="AO150" s="54"/>
      <c r="AP150" s="54"/>
      <c r="AQ150" s="54">
        <v>265</v>
      </c>
      <c r="AR150" s="54"/>
      <c r="AS150" s="54"/>
      <c r="AT150" s="111"/>
      <c r="AU150" s="54">
        <f>445.47+26.73</f>
        <v>472.2</v>
      </c>
      <c r="AV150" s="54"/>
      <c r="AW150" s="112"/>
      <c r="AX150" s="45"/>
      <c r="AY150" s="46" t="s">
        <v>520</v>
      </c>
      <c r="AZ150" s="10"/>
      <c r="BA150" s="10">
        <f t="shared" si="112"/>
        <v>14</v>
      </c>
      <c r="BB150" s="11">
        <f t="shared" si="113"/>
        <v>46159</v>
      </c>
      <c r="BC150" s="10">
        <f t="shared" si="114"/>
        <v>0</v>
      </c>
      <c r="BD150" s="9">
        <f t="shared" si="115"/>
        <v>46154</v>
      </c>
      <c r="BE150" s="9"/>
      <c r="BF150" s="114" t="str">
        <f>VLOOKUP(C150,[1]Sheet!$F:$Q,10,FALSE)</f>
        <v>I</v>
      </c>
      <c r="BG150" s="17">
        <f>VLOOKUP(C150,[1]Sheet!$F:$Q,5,FALSE)</f>
        <v>518685.3</v>
      </c>
      <c r="BH150" s="17">
        <f>VLOOKUP(C150,[1]Sheet!$F:$Q,12,FALSE)</f>
        <v>0</v>
      </c>
      <c r="BI150" s="17">
        <f t="shared" si="116"/>
        <v>518685.3</v>
      </c>
    </row>
    <row r="151" s="170" customFormat="1" ht="24" customHeight="1" spans="1:61">
      <c r="A151" s="315">
        <f t="shared" si="111"/>
        <v>149</v>
      </c>
      <c r="B151" s="315" t="s">
        <v>62</v>
      </c>
      <c r="C151" s="316" t="s">
        <v>530</v>
      </c>
      <c r="D151" s="316" t="s">
        <v>70</v>
      </c>
      <c r="E151" s="316" t="s">
        <v>154</v>
      </c>
      <c r="F151" s="316" t="s">
        <v>57</v>
      </c>
      <c r="G151" s="317" t="s">
        <v>65</v>
      </c>
      <c r="H151" s="318" t="s">
        <v>155</v>
      </c>
      <c r="I151" s="319" t="s">
        <v>389</v>
      </c>
      <c r="J151" s="320">
        <v>46122</v>
      </c>
      <c r="K151" s="320">
        <v>46130</v>
      </c>
      <c r="L151" s="320">
        <v>46132</v>
      </c>
      <c r="M151" s="320">
        <v>46139</v>
      </c>
      <c r="N151" s="320">
        <v>46140</v>
      </c>
      <c r="O151" s="320"/>
      <c r="P151" s="320"/>
      <c r="Q151" s="321">
        <v>14</v>
      </c>
      <c r="R151" s="1783" t="s">
        <v>60</v>
      </c>
      <c r="S151" s="323">
        <v>10</v>
      </c>
      <c r="T151" s="320">
        <v>46142</v>
      </c>
      <c r="U151" s="320">
        <v>46146</v>
      </c>
      <c r="V151" s="320"/>
      <c r="W151" s="320"/>
      <c r="X151" s="320">
        <v>46154</v>
      </c>
      <c r="Y151" s="320"/>
      <c r="Z151" s="320"/>
      <c r="AA151" s="320">
        <v>46154</v>
      </c>
      <c r="AB151" s="320">
        <v>46155</v>
      </c>
      <c r="AC151" s="320">
        <v>46155</v>
      </c>
      <c r="AD151" s="324"/>
      <c r="AE151" s="324"/>
      <c r="AF151" s="324"/>
      <c r="AG151" s="325"/>
      <c r="AH151" s="324"/>
      <c r="AI151" s="326">
        <v>9780</v>
      </c>
      <c r="AJ151" s="326">
        <v>95985</v>
      </c>
      <c r="AK151" s="326">
        <f t="shared" ref="AK151:AK160" si="117">AJ151*1.4%</f>
        <v>1343.79</v>
      </c>
      <c r="AL151" s="328"/>
      <c r="AM151" s="325"/>
      <c r="AN151" s="325">
        <f>2700+700+500+1000+95.4+192</f>
        <v>5187.4</v>
      </c>
      <c r="AO151" s="325"/>
      <c r="AP151" s="325">
        <f>155+9.3</f>
        <v>164.3</v>
      </c>
      <c r="AQ151" s="325">
        <v>526.3</v>
      </c>
      <c r="AR151" s="329"/>
      <c r="AS151" s="325"/>
      <c r="AT151" s="330"/>
      <c r="AU151" s="669">
        <f>298.73+17.92</f>
        <v>316.65</v>
      </c>
      <c r="AV151" s="324"/>
      <c r="AW151" s="331"/>
      <c r="AX151" s="324"/>
      <c r="AY151" s="317" t="s">
        <v>531</v>
      </c>
      <c r="BA151" s="332">
        <f t="shared" si="112"/>
        <v>14</v>
      </c>
      <c r="BB151" s="333">
        <f t="shared" si="113"/>
        <v>46153</v>
      </c>
      <c r="BC151" s="332">
        <f t="shared" si="114"/>
        <v>10</v>
      </c>
      <c r="BD151" s="333">
        <f t="shared" si="115"/>
        <v>46164</v>
      </c>
      <c r="BE151" s="333"/>
      <c r="BF151" s="334" t="str">
        <f>VLOOKUP(C151,[1]Sheet!$F:$Q,10,FALSE)</f>
        <v>I</v>
      </c>
      <c r="BG151" s="335">
        <f>VLOOKUP(C151,[1]Sheet!$F:$Q,5,FALSE)</f>
        <v>95985</v>
      </c>
      <c r="BH151" s="335">
        <f>VLOOKUP(C151,[1]Sheet!$F:$Q,12,FALSE)</f>
        <v>0</v>
      </c>
      <c r="BI151" s="335">
        <f t="shared" si="116"/>
        <v>95985</v>
      </c>
    </row>
    <row r="152" s="185" customFormat="1" ht="24" customHeight="1" spans="1:61">
      <c r="A152" s="670">
        <f t="shared" si="111"/>
        <v>150</v>
      </c>
      <c r="B152" s="670" t="s">
        <v>62</v>
      </c>
      <c r="C152" s="671" t="s">
        <v>532</v>
      </c>
      <c r="D152" s="671" t="s">
        <v>70</v>
      </c>
      <c r="E152" s="671" t="s">
        <v>154</v>
      </c>
      <c r="F152" s="671" t="s">
        <v>57</v>
      </c>
      <c r="G152" s="672" t="s">
        <v>65</v>
      </c>
      <c r="H152" s="673" t="s">
        <v>155</v>
      </c>
      <c r="I152" s="674" t="s">
        <v>533</v>
      </c>
      <c r="J152" s="675">
        <v>46122</v>
      </c>
      <c r="K152" s="675">
        <v>46130</v>
      </c>
      <c r="L152" s="675">
        <v>46132</v>
      </c>
      <c r="M152" s="675">
        <v>46139</v>
      </c>
      <c r="N152" s="675">
        <v>46140</v>
      </c>
      <c r="O152" s="675"/>
      <c r="P152" s="675"/>
      <c r="Q152" s="676">
        <v>14</v>
      </c>
      <c r="R152" s="1797" t="s">
        <v>60</v>
      </c>
      <c r="S152" s="678">
        <v>10</v>
      </c>
      <c r="T152" s="675">
        <v>46142</v>
      </c>
      <c r="U152" s="675">
        <v>46146</v>
      </c>
      <c r="V152" s="675"/>
      <c r="W152" s="675"/>
      <c r="X152" s="675">
        <v>46154</v>
      </c>
      <c r="Y152" s="675"/>
      <c r="Z152" s="675"/>
      <c r="AA152" s="675">
        <v>46155</v>
      </c>
      <c r="AB152" s="675">
        <v>46156</v>
      </c>
      <c r="AC152" s="675">
        <v>46157</v>
      </c>
      <c r="AD152" s="679"/>
      <c r="AE152" s="679"/>
      <c r="AF152" s="679"/>
      <c r="AG152" s="680"/>
      <c r="AH152" s="679"/>
      <c r="AI152" s="681">
        <v>9780</v>
      </c>
      <c r="AJ152" s="681">
        <v>112362</v>
      </c>
      <c r="AK152" s="681">
        <f t="shared" si="117"/>
        <v>1573.068</v>
      </c>
      <c r="AL152" s="682"/>
      <c r="AM152" s="680"/>
      <c r="AN152" s="680">
        <f>2700+700+500+192</f>
        <v>4092</v>
      </c>
      <c r="AO152" s="680"/>
      <c r="AP152" s="680">
        <f>310+18.6</f>
        <v>328.6</v>
      </c>
      <c r="AQ152" s="680">
        <v>565</v>
      </c>
      <c r="AR152" s="683"/>
      <c r="AS152" s="680"/>
      <c r="AT152" s="684"/>
      <c r="AU152" s="685"/>
      <c r="AV152" s="679"/>
      <c r="AW152" s="686"/>
      <c r="AX152" s="679"/>
      <c r="AY152" s="672" t="s">
        <v>531</v>
      </c>
      <c r="BA152" s="687">
        <f t="shared" si="112"/>
        <v>14</v>
      </c>
      <c r="BB152" s="688">
        <f t="shared" si="113"/>
        <v>46153</v>
      </c>
      <c r="BC152" s="687">
        <f t="shared" si="114"/>
        <v>10</v>
      </c>
      <c r="BD152" s="688">
        <f t="shared" si="115"/>
        <v>46165</v>
      </c>
      <c r="BE152" s="688"/>
      <c r="BF152" s="689" t="str">
        <f>VLOOKUP(C152,[1]Sheet!$F:$Q,10,FALSE)</f>
        <v>I</v>
      </c>
      <c r="BG152" s="690">
        <f>VLOOKUP(C152,[1]Sheet!$F:$Q,5,FALSE)</f>
        <v>112362.01</v>
      </c>
      <c r="BH152" s="690">
        <f>VLOOKUP(C152,[1]Sheet!$F:$Q,12,FALSE)</f>
        <v>0</v>
      </c>
      <c r="BI152" s="690">
        <f t="shared" si="116"/>
        <v>112362.01</v>
      </c>
    </row>
    <row r="153" s="185" customFormat="1" ht="46" spans="1:61">
      <c r="A153" s="670">
        <f t="shared" si="111"/>
        <v>151</v>
      </c>
      <c r="B153" s="670" t="s">
        <v>62</v>
      </c>
      <c r="C153" s="671" t="s">
        <v>534</v>
      </c>
      <c r="D153" s="671" t="s">
        <v>70</v>
      </c>
      <c r="E153" s="671" t="s">
        <v>154</v>
      </c>
      <c r="F153" s="671" t="s">
        <v>57</v>
      </c>
      <c r="G153" s="672" t="s">
        <v>65</v>
      </c>
      <c r="H153" s="673" t="s">
        <v>155</v>
      </c>
      <c r="I153" s="674" t="s">
        <v>535</v>
      </c>
      <c r="J153" s="675">
        <v>46122</v>
      </c>
      <c r="K153" s="675">
        <v>46130</v>
      </c>
      <c r="L153" s="675">
        <v>46132</v>
      </c>
      <c r="M153" s="675">
        <v>46139</v>
      </c>
      <c r="N153" s="675">
        <v>46140</v>
      </c>
      <c r="O153" s="675"/>
      <c r="P153" s="675"/>
      <c r="Q153" s="676">
        <v>14</v>
      </c>
      <c r="R153" s="1797" t="s">
        <v>60</v>
      </c>
      <c r="S153" s="678">
        <v>10</v>
      </c>
      <c r="T153" s="675">
        <v>46142</v>
      </c>
      <c r="U153" s="675">
        <v>46146</v>
      </c>
      <c r="V153" s="675"/>
      <c r="W153" s="675"/>
      <c r="X153" s="675">
        <v>46154</v>
      </c>
      <c r="Y153" s="675"/>
      <c r="Z153" s="675"/>
      <c r="AA153" s="675">
        <v>46155</v>
      </c>
      <c r="AB153" s="675">
        <v>46157</v>
      </c>
      <c r="AC153" s="675">
        <v>46157</v>
      </c>
      <c r="AD153" s="679"/>
      <c r="AE153" s="679"/>
      <c r="AF153" s="679"/>
      <c r="AG153" s="680"/>
      <c r="AH153" s="679"/>
      <c r="AI153" s="681">
        <v>9780</v>
      </c>
      <c r="AJ153" s="681">
        <v>167485</v>
      </c>
      <c r="AK153" s="681">
        <f t="shared" si="117"/>
        <v>2344.79</v>
      </c>
      <c r="AL153" s="682"/>
      <c r="AM153" s="680"/>
      <c r="AN153" s="680">
        <f>2700+700+500+192</f>
        <v>4092</v>
      </c>
      <c r="AO153" s="680"/>
      <c r="AP153" s="680">
        <f>310+18.6</f>
        <v>328.6</v>
      </c>
      <c r="AQ153" s="680">
        <v>565</v>
      </c>
      <c r="AR153" s="683"/>
      <c r="AS153" s="680"/>
      <c r="AT153" s="684"/>
      <c r="AU153" s="691"/>
      <c r="AV153" s="679"/>
      <c r="AW153" s="686"/>
      <c r="AX153" s="679"/>
      <c r="AY153" s="672" t="s">
        <v>531</v>
      </c>
      <c r="BA153" s="687">
        <f t="shared" si="112"/>
        <v>14</v>
      </c>
      <c r="BB153" s="688">
        <f t="shared" si="113"/>
        <v>46153</v>
      </c>
      <c r="BC153" s="687">
        <f t="shared" si="114"/>
        <v>10</v>
      </c>
      <c r="BD153" s="688">
        <f t="shared" si="115"/>
        <v>46165</v>
      </c>
      <c r="BE153" s="688"/>
      <c r="BF153" s="689" t="str">
        <f>VLOOKUP(C153,[1]Sheet!$F:$Q,10,FALSE)</f>
        <v>I</v>
      </c>
      <c r="BG153" s="690">
        <f>VLOOKUP(C153,[1]Sheet!$F:$Q,5,FALSE)</f>
        <v>167485</v>
      </c>
      <c r="BH153" s="690">
        <f>VLOOKUP(C153,[1]Sheet!$F:$Q,12,FALSE)</f>
        <v>0</v>
      </c>
      <c r="BI153" s="690">
        <f t="shared" si="116"/>
        <v>167485</v>
      </c>
    </row>
    <row r="154" s="186" customFormat="1" ht="24.75" customHeight="1" spans="1:61">
      <c r="A154" s="692">
        <f t="shared" si="111"/>
        <v>152</v>
      </c>
      <c r="B154" s="692" t="s">
        <v>62</v>
      </c>
      <c r="C154" s="693" t="s">
        <v>536</v>
      </c>
      <c r="D154" s="693" t="s">
        <v>363</v>
      </c>
      <c r="E154" s="694" t="s">
        <v>123</v>
      </c>
      <c r="F154" s="693" t="s">
        <v>123</v>
      </c>
      <c r="G154" s="695" t="s">
        <v>65</v>
      </c>
      <c r="H154" s="696" t="s">
        <v>155</v>
      </c>
      <c r="I154" s="697" t="s">
        <v>537</v>
      </c>
      <c r="J154" s="698">
        <v>46127</v>
      </c>
      <c r="K154" s="698">
        <v>46129</v>
      </c>
      <c r="L154" s="698">
        <v>46131</v>
      </c>
      <c r="M154" s="698">
        <v>46139</v>
      </c>
      <c r="N154" s="698">
        <v>46140</v>
      </c>
      <c r="O154" s="698"/>
      <c r="P154" s="698"/>
      <c r="Q154" s="699">
        <v>14</v>
      </c>
      <c r="R154" s="1798" t="s">
        <v>60</v>
      </c>
      <c r="S154" s="701">
        <v>7</v>
      </c>
      <c r="T154" s="698">
        <v>46142</v>
      </c>
      <c r="U154" s="698">
        <v>46147</v>
      </c>
      <c r="V154" s="698"/>
      <c r="W154" s="698"/>
      <c r="X154" s="698">
        <v>46153</v>
      </c>
      <c r="Y154" s="698"/>
      <c r="Z154" s="698"/>
      <c r="AA154" s="698">
        <v>46155</v>
      </c>
      <c r="AB154" s="698">
        <v>46157</v>
      </c>
      <c r="AC154" s="698">
        <v>46158</v>
      </c>
      <c r="AD154" s="702"/>
      <c r="AE154" s="702"/>
      <c r="AF154" s="702"/>
      <c r="AG154" s="703"/>
      <c r="AH154" s="702"/>
      <c r="AI154" s="704">
        <v>9000</v>
      </c>
      <c r="AJ154" s="704">
        <v>116743</v>
      </c>
      <c r="AK154" s="704">
        <f t="shared" si="117"/>
        <v>1634.402</v>
      </c>
      <c r="AL154" s="705"/>
      <c r="AM154" s="703"/>
      <c r="AN154" s="703">
        <f>2700+500+260+192</f>
        <v>3652</v>
      </c>
      <c r="AO154" s="703"/>
      <c r="AP154" s="703">
        <v>460</v>
      </c>
      <c r="AQ154" s="703">
        <f>366.3+160</f>
        <v>526.3</v>
      </c>
      <c r="AR154" s="706"/>
      <c r="AS154" s="703"/>
      <c r="AT154" s="707"/>
      <c r="AU154" s="708">
        <f>222.55+13.35</f>
        <v>235.9</v>
      </c>
      <c r="AV154" s="702"/>
      <c r="AW154" s="709"/>
      <c r="AX154" s="702"/>
      <c r="AY154" s="695" t="s">
        <v>538</v>
      </c>
      <c r="BA154" s="710">
        <f t="shared" si="112"/>
        <v>14</v>
      </c>
      <c r="BB154" s="711">
        <f t="shared" si="113"/>
        <v>46153</v>
      </c>
      <c r="BC154" s="710">
        <f t="shared" si="114"/>
        <v>7</v>
      </c>
      <c r="BD154" s="711">
        <f t="shared" si="115"/>
        <v>46162</v>
      </c>
      <c r="BE154" s="711"/>
      <c r="BF154" s="712" t="str">
        <f>VLOOKUP(C154,[1]Sheet!$F:$Q,10,FALSE)</f>
        <v>I</v>
      </c>
      <c r="BG154" s="713">
        <f>VLOOKUP(C154,[1]Sheet!$F:$Q,5,FALSE)</f>
        <v>116743</v>
      </c>
      <c r="BH154" s="713">
        <f>VLOOKUP(C154,[1]Sheet!$F:$Q,12,FALSE)</f>
        <v>0</v>
      </c>
      <c r="BI154" s="713">
        <f t="shared" si="116"/>
        <v>116743</v>
      </c>
    </row>
    <row r="155" s="186" customFormat="1" ht="24.75" customHeight="1" spans="1:61">
      <c r="A155" s="692">
        <f t="shared" si="111"/>
        <v>153</v>
      </c>
      <c r="B155" s="692" t="s">
        <v>62</v>
      </c>
      <c r="C155" s="693" t="s">
        <v>539</v>
      </c>
      <c r="D155" s="693" t="s">
        <v>363</v>
      </c>
      <c r="E155" s="694" t="s">
        <v>123</v>
      </c>
      <c r="F155" s="693" t="s">
        <v>123</v>
      </c>
      <c r="G155" s="695" t="s">
        <v>65</v>
      </c>
      <c r="H155" s="696" t="s">
        <v>155</v>
      </c>
      <c r="I155" s="697" t="s">
        <v>540</v>
      </c>
      <c r="J155" s="698">
        <v>46127</v>
      </c>
      <c r="K155" s="698">
        <v>46129</v>
      </c>
      <c r="L155" s="698">
        <v>46131</v>
      </c>
      <c r="M155" s="698">
        <v>46139</v>
      </c>
      <c r="N155" s="698">
        <v>46140</v>
      </c>
      <c r="O155" s="698"/>
      <c r="P155" s="698"/>
      <c r="Q155" s="699">
        <v>14</v>
      </c>
      <c r="R155" s="1798" t="s">
        <v>60</v>
      </c>
      <c r="S155" s="701">
        <v>7</v>
      </c>
      <c r="T155" s="698">
        <v>46142</v>
      </c>
      <c r="U155" s="698">
        <v>46147</v>
      </c>
      <c r="V155" s="698"/>
      <c r="W155" s="698"/>
      <c r="X155" s="698">
        <v>46153</v>
      </c>
      <c r="Y155" s="698"/>
      <c r="Z155" s="698"/>
      <c r="AA155" s="698">
        <v>46155</v>
      </c>
      <c r="AB155" s="698">
        <v>46156</v>
      </c>
      <c r="AC155" s="698">
        <v>46157</v>
      </c>
      <c r="AD155" s="702"/>
      <c r="AE155" s="702"/>
      <c r="AF155" s="702"/>
      <c r="AG155" s="703"/>
      <c r="AH155" s="702"/>
      <c r="AI155" s="704">
        <v>9000</v>
      </c>
      <c r="AJ155" s="704">
        <v>159924</v>
      </c>
      <c r="AK155" s="704">
        <f t="shared" si="117"/>
        <v>2238.936</v>
      </c>
      <c r="AL155" s="705"/>
      <c r="AM155" s="703"/>
      <c r="AN155" s="703">
        <f>2700+1000+260+192</f>
        <v>4152</v>
      </c>
      <c r="AO155" s="703"/>
      <c r="AP155" s="703">
        <v>460</v>
      </c>
      <c r="AQ155" s="703">
        <f>366.3+160</f>
        <v>526.3</v>
      </c>
      <c r="AR155" s="706"/>
      <c r="AS155" s="703"/>
      <c r="AT155" s="707"/>
      <c r="AU155" s="714"/>
      <c r="AV155" s="702"/>
      <c r="AW155" s="709"/>
      <c r="AX155" s="702"/>
      <c r="AY155" s="695" t="s">
        <v>538</v>
      </c>
      <c r="BA155" s="710">
        <f t="shared" si="112"/>
        <v>14</v>
      </c>
      <c r="BB155" s="711">
        <f t="shared" si="113"/>
        <v>46153</v>
      </c>
      <c r="BC155" s="710">
        <f t="shared" si="114"/>
        <v>7</v>
      </c>
      <c r="BD155" s="711">
        <f t="shared" si="115"/>
        <v>46162</v>
      </c>
      <c r="BE155" s="711"/>
      <c r="BF155" s="712" t="str">
        <f>VLOOKUP(C155,[1]Sheet!$F:$Q,10,FALSE)</f>
        <v>I</v>
      </c>
      <c r="BG155" s="713">
        <f>VLOOKUP(C155,[1]Sheet!$F:$Q,5,FALSE)</f>
        <v>159924.01</v>
      </c>
      <c r="BH155" s="713">
        <f>VLOOKUP(C155,[1]Sheet!$F:$Q,12,FALSE)</f>
        <v>0</v>
      </c>
      <c r="BI155" s="713">
        <f t="shared" si="116"/>
        <v>159924.01</v>
      </c>
    </row>
    <row r="156" s="187" customFormat="1" ht="24.75" customHeight="1" spans="1:61">
      <c r="A156" s="715">
        <f t="shared" ref="A156:A162" si="118">ROW()-2</f>
        <v>154</v>
      </c>
      <c r="B156" s="715" t="s">
        <v>62</v>
      </c>
      <c r="C156" s="716" t="s">
        <v>541</v>
      </c>
      <c r="D156" s="716" t="s">
        <v>163</v>
      </c>
      <c r="E156" s="717" t="s">
        <v>123</v>
      </c>
      <c r="F156" s="716" t="s">
        <v>123</v>
      </c>
      <c r="G156" s="718" t="s">
        <v>65</v>
      </c>
      <c r="H156" s="719" t="s">
        <v>170</v>
      </c>
      <c r="I156" s="720" t="s">
        <v>174</v>
      </c>
      <c r="J156" s="721">
        <v>46134</v>
      </c>
      <c r="K156" s="721">
        <v>46139</v>
      </c>
      <c r="L156" s="721">
        <v>46141</v>
      </c>
      <c r="M156" s="721">
        <v>46149</v>
      </c>
      <c r="N156" s="721">
        <v>46145</v>
      </c>
      <c r="O156" s="721"/>
      <c r="P156" s="721"/>
      <c r="Q156" s="722">
        <v>14</v>
      </c>
      <c r="R156" s="1799" t="s">
        <v>60</v>
      </c>
      <c r="S156" s="724">
        <v>7</v>
      </c>
      <c r="T156" s="721">
        <v>46149</v>
      </c>
      <c r="U156" s="721">
        <v>46150</v>
      </c>
      <c r="V156" s="721"/>
      <c r="W156" s="721"/>
      <c r="X156" s="721">
        <v>46155</v>
      </c>
      <c r="Y156" s="721"/>
      <c r="Z156" s="721"/>
      <c r="AA156" s="721">
        <v>46156</v>
      </c>
      <c r="AB156" s="721">
        <v>46158</v>
      </c>
      <c r="AC156" s="721">
        <v>46158</v>
      </c>
      <c r="AD156" s="725"/>
      <c r="AE156" s="725"/>
      <c r="AF156" s="725"/>
      <c r="AG156" s="726"/>
      <c r="AH156" s="725"/>
      <c r="AI156" s="727">
        <v>8300</v>
      </c>
      <c r="AJ156" s="727">
        <v>122202</v>
      </c>
      <c r="AK156" s="727">
        <f t="shared" si="117"/>
        <v>1710.828</v>
      </c>
      <c r="AL156" s="728"/>
      <c r="AM156" s="726"/>
      <c r="AN156" s="726">
        <f>2700+500+260+192</f>
        <v>3652</v>
      </c>
      <c r="AO156" s="726"/>
      <c r="AP156" s="729"/>
      <c r="AQ156" s="726">
        <v>417.5</v>
      </c>
      <c r="AR156" s="729"/>
      <c r="AS156" s="726"/>
      <c r="AT156" s="730"/>
      <c r="AU156" s="731">
        <f>198.3+11.9</f>
        <v>210.2</v>
      </c>
      <c r="AV156" s="725"/>
      <c r="AW156" s="732"/>
      <c r="AX156" s="725"/>
      <c r="AY156" s="718" t="s">
        <v>542</v>
      </c>
      <c r="BA156" s="733">
        <f t="shared" ref="BA156:BA162" si="119">Q156</f>
        <v>14</v>
      </c>
      <c r="BB156" s="734">
        <f t="shared" ref="BB156:BB162" si="120">N156+BA156-1</f>
        <v>46158</v>
      </c>
      <c r="BC156" s="733">
        <f t="shared" ref="BC156:BC162" si="121">S156</f>
        <v>7</v>
      </c>
      <c r="BD156" s="734">
        <f t="shared" ref="BD156:BD162" si="122">AA156+BC156</f>
        <v>46163</v>
      </c>
      <c r="BE156" s="734"/>
      <c r="BF156" s="735" t="str">
        <f>VLOOKUP(C156,[1]Sheet!$F:$Q,10,FALSE)</f>
        <v>I</v>
      </c>
      <c r="BG156" s="736">
        <f>VLOOKUP(C156,[1]Sheet!$F:$Q,5,FALSE)</f>
        <v>122202.02</v>
      </c>
      <c r="BH156" s="736">
        <f>VLOOKUP(C156,[1]Sheet!$F:$Q,12,FALSE)</f>
        <v>0</v>
      </c>
      <c r="BI156" s="736">
        <f t="shared" ref="BI156:BI162" si="123">BG156-BH156</f>
        <v>122202.02</v>
      </c>
    </row>
    <row r="157" s="188" customFormat="1" ht="24.75" customHeight="1" spans="1:61">
      <c r="A157" s="737">
        <f t="shared" si="118"/>
        <v>155</v>
      </c>
      <c r="B157" s="737" t="s">
        <v>62</v>
      </c>
      <c r="C157" s="738" t="s">
        <v>543</v>
      </c>
      <c r="D157" s="738" t="s">
        <v>163</v>
      </c>
      <c r="E157" s="739" t="s">
        <v>123</v>
      </c>
      <c r="F157" s="738" t="s">
        <v>123</v>
      </c>
      <c r="G157" s="740" t="s">
        <v>58</v>
      </c>
      <c r="H157" s="741" t="s">
        <v>170</v>
      </c>
      <c r="I157" s="742" t="s">
        <v>544</v>
      </c>
      <c r="J157" s="743">
        <v>46134</v>
      </c>
      <c r="K157" s="743">
        <v>46139</v>
      </c>
      <c r="L157" s="743">
        <v>46141</v>
      </c>
      <c r="M157" s="743">
        <v>46149</v>
      </c>
      <c r="N157" s="743">
        <v>46145</v>
      </c>
      <c r="O157" s="743"/>
      <c r="P157" s="743"/>
      <c r="Q157" s="744">
        <v>14</v>
      </c>
      <c r="R157" s="1800" t="s">
        <v>60</v>
      </c>
      <c r="S157" s="746">
        <v>7</v>
      </c>
      <c r="T157" s="743">
        <v>46149</v>
      </c>
      <c r="U157" s="743">
        <v>46150</v>
      </c>
      <c r="V157" s="743"/>
      <c r="W157" s="743"/>
      <c r="X157" s="743">
        <v>46155</v>
      </c>
      <c r="Y157" s="743"/>
      <c r="Z157" s="743"/>
      <c r="AA157" s="743">
        <v>46157</v>
      </c>
      <c r="AB157" s="743">
        <v>46158</v>
      </c>
      <c r="AC157" s="743">
        <v>46161</v>
      </c>
      <c r="AD157" s="747"/>
      <c r="AE157" s="747"/>
      <c r="AF157" s="747"/>
      <c r="AG157" s="748"/>
      <c r="AH157" s="747"/>
      <c r="AI157" s="749">
        <v>8300</v>
      </c>
      <c r="AJ157" s="749">
        <v>122899</v>
      </c>
      <c r="AK157" s="749">
        <f t="shared" si="117"/>
        <v>1720.586</v>
      </c>
      <c r="AL157" s="750"/>
      <c r="AM157" s="748"/>
      <c r="AN157" s="748">
        <f>2700+500+260+192</f>
        <v>3652</v>
      </c>
      <c r="AO157" s="748"/>
      <c r="AP157" s="751"/>
      <c r="AQ157" s="748">
        <v>452.5</v>
      </c>
      <c r="AR157" s="751"/>
      <c r="AS157" s="748"/>
      <c r="AT157" s="752"/>
      <c r="AU157" s="753"/>
      <c r="AV157" s="747"/>
      <c r="AW157" s="754"/>
      <c r="AX157" s="747"/>
      <c r="AY157" s="740" t="s">
        <v>542</v>
      </c>
      <c r="BA157" s="755">
        <f t="shared" si="119"/>
        <v>14</v>
      </c>
      <c r="BB157" s="756">
        <f t="shared" si="120"/>
        <v>46158</v>
      </c>
      <c r="BC157" s="755">
        <f t="shared" si="121"/>
        <v>7</v>
      </c>
      <c r="BD157" s="756">
        <f t="shared" si="122"/>
        <v>46164</v>
      </c>
      <c r="BE157" s="756"/>
      <c r="BF157" s="757" t="str">
        <f>VLOOKUP(C157,[1]Sheet!$F:$Q,10,FALSE)</f>
        <v>I</v>
      </c>
      <c r="BG157" s="758">
        <f>VLOOKUP(C157,[1]Sheet!$F:$Q,5,FALSE)</f>
        <v>110758.98</v>
      </c>
      <c r="BH157" s="758">
        <f>VLOOKUP(C157,[1]Sheet!$F:$Q,12,FALSE)</f>
        <v>0</v>
      </c>
      <c r="BI157" s="758">
        <f t="shared" si="123"/>
        <v>110758.98</v>
      </c>
    </row>
    <row r="158" s="174" customFormat="1" ht="24.75" customHeight="1" spans="1:61">
      <c r="A158" s="408">
        <f t="shared" si="118"/>
        <v>156</v>
      </c>
      <c r="B158" s="408" t="s">
        <v>121</v>
      </c>
      <c r="C158" s="409" t="s">
        <v>545</v>
      </c>
      <c r="D158" s="409" t="s">
        <v>163</v>
      </c>
      <c r="E158" s="759" t="s">
        <v>123</v>
      </c>
      <c r="F158" s="409" t="s">
        <v>123</v>
      </c>
      <c r="G158" s="410" t="s">
        <v>65</v>
      </c>
      <c r="H158" s="411" t="s">
        <v>149</v>
      </c>
      <c r="I158" s="412" t="s">
        <v>546</v>
      </c>
      <c r="J158" s="413">
        <v>46131</v>
      </c>
      <c r="K158" s="413">
        <v>46133</v>
      </c>
      <c r="L158" s="413">
        <v>46135</v>
      </c>
      <c r="M158" s="413">
        <v>46143</v>
      </c>
      <c r="N158" s="413">
        <v>46145</v>
      </c>
      <c r="O158" s="413"/>
      <c r="P158" s="413"/>
      <c r="Q158" s="414">
        <v>14</v>
      </c>
      <c r="R158" s="1786" t="s">
        <v>60</v>
      </c>
      <c r="S158" s="416">
        <v>7</v>
      </c>
      <c r="T158" s="413">
        <v>46149</v>
      </c>
      <c r="U158" s="413">
        <v>46150</v>
      </c>
      <c r="V158" s="413"/>
      <c r="W158" s="413"/>
      <c r="X158" s="413">
        <v>46155</v>
      </c>
      <c r="Y158" s="413"/>
      <c r="Z158" s="413"/>
      <c r="AA158" s="413">
        <v>46156</v>
      </c>
      <c r="AB158" s="413">
        <v>46158</v>
      </c>
      <c r="AC158" s="413">
        <v>46158</v>
      </c>
      <c r="AD158" s="417"/>
      <c r="AE158" s="417"/>
      <c r="AF158" s="417"/>
      <c r="AG158" s="418"/>
      <c r="AH158" s="417"/>
      <c r="AI158" s="419">
        <v>8600</v>
      </c>
      <c r="AJ158" s="419">
        <v>93600</v>
      </c>
      <c r="AK158" s="419">
        <f t="shared" si="117"/>
        <v>1310.4</v>
      </c>
      <c r="AL158" s="421"/>
      <c r="AM158" s="418"/>
      <c r="AN158" s="418">
        <f>2700+500+260+1000+192</f>
        <v>4652</v>
      </c>
      <c r="AO158" s="418"/>
      <c r="AP158" s="422"/>
      <c r="AQ158" s="418">
        <f>292.5+125</f>
        <v>417.5</v>
      </c>
      <c r="AR158" s="422"/>
      <c r="AS158" s="418"/>
      <c r="AT158" s="423"/>
      <c r="AU158" s="429">
        <f>248.09+14.89</f>
        <v>262.98</v>
      </c>
      <c r="AV158" s="417"/>
      <c r="AW158" s="424"/>
      <c r="AX158" s="417"/>
      <c r="AY158" s="410" t="s">
        <v>542</v>
      </c>
      <c r="BA158" s="425">
        <f t="shared" si="119"/>
        <v>14</v>
      </c>
      <c r="BB158" s="426">
        <f t="shared" si="120"/>
        <v>46158</v>
      </c>
      <c r="BC158" s="425">
        <f t="shared" si="121"/>
        <v>7</v>
      </c>
      <c r="BD158" s="426">
        <f t="shared" si="122"/>
        <v>46163</v>
      </c>
      <c r="BE158" s="426"/>
      <c r="BF158" s="427" t="str">
        <f>VLOOKUP(C158,[1]Sheet!$F:$Q,10,FALSE)</f>
        <v>I</v>
      </c>
      <c r="BG158" s="428">
        <f>VLOOKUP(C158,[1]Sheet!$F:$Q,5,FALSE)</f>
        <v>93600</v>
      </c>
      <c r="BH158" s="428">
        <f>VLOOKUP(C158,[1]Sheet!$F:$Q,12,FALSE)</f>
        <v>0</v>
      </c>
      <c r="BI158" s="428">
        <f t="shared" si="123"/>
        <v>93600</v>
      </c>
    </row>
    <row r="159" s="174" customFormat="1" ht="46" spans="1:61">
      <c r="A159" s="408">
        <f t="shared" si="118"/>
        <v>157</v>
      </c>
      <c r="B159" s="408" t="s">
        <v>121</v>
      </c>
      <c r="C159" s="409" t="s">
        <v>547</v>
      </c>
      <c r="D159" s="409" t="s">
        <v>163</v>
      </c>
      <c r="E159" s="759" t="s">
        <v>123</v>
      </c>
      <c r="F159" s="409" t="s">
        <v>123</v>
      </c>
      <c r="G159" s="410" t="s">
        <v>65</v>
      </c>
      <c r="H159" s="411" t="s">
        <v>149</v>
      </c>
      <c r="I159" s="412" t="s">
        <v>548</v>
      </c>
      <c r="J159" s="413">
        <v>46131</v>
      </c>
      <c r="K159" s="413">
        <v>46133</v>
      </c>
      <c r="L159" s="413">
        <v>46135</v>
      </c>
      <c r="M159" s="413">
        <v>46143</v>
      </c>
      <c r="N159" s="413">
        <v>46145</v>
      </c>
      <c r="O159" s="413"/>
      <c r="P159" s="413"/>
      <c r="Q159" s="414">
        <v>14</v>
      </c>
      <c r="R159" s="1786" t="s">
        <v>60</v>
      </c>
      <c r="S159" s="416">
        <v>7</v>
      </c>
      <c r="T159" s="413">
        <v>46149</v>
      </c>
      <c r="U159" s="413">
        <v>46150</v>
      </c>
      <c r="V159" s="413"/>
      <c r="W159" s="413"/>
      <c r="X159" s="413">
        <v>46155</v>
      </c>
      <c r="Y159" s="413"/>
      <c r="Z159" s="413"/>
      <c r="AA159" s="413">
        <v>46156</v>
      </c>
      <c r="AB159" s="413">
        <v>46158</v>
      </c>
      <c r="AC159" s="413">
        <v>46158</v>
      </c>
      <c r="AD159" s="417"/>
      <c r="AE159" s="417"/>
      <c r="AF159" s="417"/>
      <c r="AG159" s="418"/>
      <c r="AH159" s="417"/>
      <c r="AI159" s="419">
        <v>8600</v>
      </c>
      <c r="AJ159" s="419">
        <v>108174</v>
      </c>
      <c r="AK159" s="419">
        <f t="shared" si="117"/>
        <v>1514.436</v>
      </c>
      <c r="AL159" s="421"/>
      <c r="AM159" s="418"/>
      <c r="AN159" s="418">
        <f>2700+500+260+192</f>
        <v>3652</v>
      </c>
      <c r="AO159" s="418"/>
      <c r="AP159" s="422"/>
      <c r="AQ159" s="418">
        <f>292.5+125</f>
        <v>417.5</v>
      </c>
      <c r="AR159" s="422"/>
      <c r="AS159" s="418"/>
      <c r="AT159" s="423"/>
      <c r="AU159" s="760"/>
      <c r="AV159" s="417"/>
      <c r="AW159" s="424"/>
      <c r="AX159" s="417"/>
      <c r="AY159" s="410" t="s">
        <v>542</v>
      </c>
      <c r="BA159" s="425">
        <f t="shared" si="119"/>
        <v>14</v>
      </c>
      <c r="BB159" s="426">
        <f t="shared" si="120"/>
        <v>46158</v>
      </c>
      <c r="BC159" s="425">
        <f t="shared" si="121"/>
        <v>7</v>
      </c>
      <c r="BD159" s="426">
        <f t="shared" si="122"/>
        <v>46163</v>
      </c>
      <c r="BE159" s="426"/>
      <c r="BF159" s="427" t="str">
        <f>VLOOKUP(C159,[1]Sheet!$F:$Q,10,FALSE)</f>
        <v>I</v>
      </c>
      <c r="BG159" s="428">
        <f>VLOOKUP(C159,[1]Sheet!$F:$Q,5,FALSE)</f>
        <v>108174</v>
      </c>
      <c r="BH159" s="428">
        <f>VLOOKUP(C159,[1]Sheet!$F:$Q,12,FALSE)</f>
        <v>0</v>
      </c>
      <c r="BI159" s="428">
        <f t="shared" si="123"/>
        <v>108174</v>
      </c>
    </row>
    <row r="160" s="174" customFormat="1" ht="61" spans="1:61">
      <c r="A160" s="408">
        <f t="shared" si="118"/>
        <v>158</v>
      </c>
      <c r="B160" s="408" t="s">
        <v>121</v>
      </c>
      <c r="C160" s="409" t="s">
        <v>549</v>
      </c>
      <c r="D160" s="409" t="s">
        <v>163</v>
      </c>
      <c r="E160" s="759" t="s">
        <v>123</v>
      </c>
      <c r="F160" s="409" t="s">
        <v>123</v>
      </c>
      <c r="G160" s="410" t="s">
        <v>58</v>
      </c>
      <c r="H160" s="411" t="s">
        <v>149</v>
      </c>
      <c r="I160" s="412" t="s">
        <v>550</v>
      </c>
      <c r="J160" s="413">
        <v>46131</v>
      </c>
      <c r="K160" s="413">
        <v>46133</v>
      </c>
      <c r="L160" s="413">
        <v>46135</v>
      </c>
      <c r="M160" s="413">
        <v>46143</v>
      </c>
      <c r="N160" s="413">
        <v>46145</v>
      </c>
      <c r="O160" s="413"/>
      <c r="P160" s="413"/>
      <c r="Q160" s="414">
        <v>14</v>
      </c>
      <c r="R160" s="1786" t="s">
        <v>60</v>
      </c>
      <c r="S160" s="416">
        <v>7</v>
      </c>
      <c r="T160" s="413">
        <v>46149</v>
      </c>
      <c r="U160" s="413">
        <v>46150</v>
      </c>
      <c r="V160" s="413"/>
      <c r="W160" s="413"/>
      <c r="X160" s="413">
        <v>46155</v>
      </c>
      <c r="Y160" s="413"/>
      <c r="Z160" s="413"/>
      <c r="AA160" s="413">
        <v>46157</v>
      </c>
      <c r="AB160" s="413">
        <v>46161</v>
      </c>
      <c r="AC160" s="413">
        <v>46161</v>
      </c>
      <c r="AD160" s="417"/>
      <c r="AE160" s="417"/>
      <c r="AF160" s="417"/>
      <c r="AG160" s="418"/>
      <c r="AH160" s="417"/>
      <c r="AI160" s="419">
        <v>8600</v>
      </c>
      <c r="AJ160" s="419">
        <v>108138</v>
      </c>
      <c r="AK160" s="419">
        <f t="shared" si="117"/>
        <v>1513.932</v>
      </c>
      <c r="AL160" s="421"/>
      <c r="AM160" s="418"/>
      <c r="AN160" s="418">
        <f>2700+500+260+192</f>
        <v>3652</v>
      </c>
      <c r="AO160" s="418"/>
      <c r="AP160" s="422"/>
      <c r="AQ160" s="418">
        <f>327.5+125</f>
        <v>452.5</v>
      </c>
      <c r="AR160" s="422"/>
      <c r="AS160" s="418"/>
      <c r="AT160" s="423"/>
      <c r="AU160" s="430"/>
      <c r="AV160" s="417"/>
      <c r="AW160" s="424"/>
      <c r="AX160" s="417"/>
      <c r="AY160" s="410" t="s">
        <v>542</v>
      </c>
      <c r="BA160" s="425">
        <f t="shared" si="119"/>
        <v>14</v>
      </c>
      <c r="BB160" s="426">
        <f t="shared" si="120"/>
        <v>46158</v>
      </c>
      <c r="BC160" s="425">
        <f t="shared" si="121"/>
        <v>7</v>
      </c>
      <c r="BD160" s="426">
        <f t="shared" si="122"/>
        <v>46164</v>
      </c>
      <c r="BE160" s="426"/>
      <c r="BF160" s="427" t="str">
        <f>VLOOKUP(C160,[1]Sheet!$F:$Q,10,FALSE)</f>
        <v>I</v>
      </c>
      <c r="BG160" s="428">
        <f>VLOOKUP(C160,[1]Sheet!$F:$Q,5,FALSE)</f>
        <v>91409</v>
      </c>
      <c r="BH160" s="428">
        <f>VLOOKUP(C160,[1]Sheet!$F:$Q,12,FALSE)</f>
        <v>0</v>
      </c>
      <c r="BI160" s="428">
        <f t="shared" si="123"/>
        <v>91409</v>
      </c>
    </row>
    <row r="161" ht="24.75" customHeight="1" spans="1:61">
      <c r="A161" s="44">
        <f t="shared" si="118"/>
        <v>159</v>
      </c>
      <c r="B161" s="44" t="s">
        <v>62</v>
      </c>
      <c r="C161" s="45" t="s">
        <v>551</v>
      </c>
      <c r="D161" s="45" t="s">
        <v>182</v>
      </c>
      <c r="E161" s="45" t="s">
        <v>57</v>
      </c>
      <c r="F161" s="45" t="s">
        <v>57</v>
      </c>
      <c r="G161" s="46" t="s">
        <v>65</v>
      </c>
      <c r="H161" s="109" t="s">
        <v>183</v>
      </c>
      <c r="I161" s="48"/>
      <c r="J161" s="49">
        <v>46133</v>
      </c>
      <c r="K161" s="49">
        <v>46132</v>
      </c>
      <c r="L161" s="49">
        <v>46142</v>
      </c>
      <c r="M161" s="49">
        <v>46147</v>
      </c>
      <c r="N161" s="49">
        <v>46146</v>
      </c>
      <c r="O161" s="49"/>
      <c r="P161" s="49"/>
      <c r="Q161" s="50">
        <v>14</v>
      </c>
      <c r="R161" s="1780" t="s">
        <v>60</v>
      </c>
      <c r="S161" s="52">
        <v>7</v>
      </c>
      <c r="T161" s="49">
        <v>46153</v>
      </c>
      <c r="U161" s="49">
        <v>46154</v>
      </c>
      <c r="V161" s="49"/>
      <c r="W161" s="49"/>
      <c r="X161" s="49">
        <v>46158</v>
      </c>
      <c r="Y161" s="49"/>
      <c r="Z161" s="49"/>
      <c r="AA161" s="49">
        <v>46160</v>
      </c>
      <c r="AB161" s="49">
        <v>46161</v>
      </c>
      <c r="AC161" s="49">
        <v>46162</v>
      </c>
      <c r="AD161" s="53"/>
      <c r="AE161" s="53"/>
      <c r="AF161" s="53"/>
      <c r="AG161" s="54"/>
      <c r="AH161" s="53"/>
      <c r="AI161" s="55">
        <v>7650</v>
      </c>
      <c r="AJ161" s="55"/>
      <c r="AK161" s="55"/>
      <c r="AL161" s="56"/>
      <c r="AM161" s="54"/>
      <c r="AN161" s="54">
        <f>500+2120+700+500+35+1000+4914+482.04</f>
        <v>10251.04</v>
      </c>
      <c r="AO161" s="54"/>
      <c r="AP161" s="54">
        <v>220</v>
      </c>
      <c r="AQ161" s="54">
        <v>526.3</v>
      </c>
      <c r="AR161" s="57"/>
      <c r="AS161" s="54"/>
      <c r="AT161" s="58"/>
      <c r="AU161" s="54">
        <f>406.48+24.39</f>
        <v>430.87</v>
      </c>
      <c r="AV161" s="53"/>
      <c r="AW161" s="59"/>
      <c r="AX161" s="53"/>
      <c r="AY161" s="46" t="s">
        <v>531</v>
      </c>
      <c r="BA161" s="10">
        <f t="shared" si="119"/>
        <v>14</v>
      </c>
      <c r="BB161" s="11">
        <f t="shared" si="120"/>
        <v>46159</v>
      </c>
      <c r="BC161" s="10">
        <f t="shared" si="121"/>
        <v>7</v>
      </c>
      <c r="BD161" s="11">
        <f t="shared" si="122"/>
        <v>46167</v>
      </c>
      <c r="BE161" s="11"/>
      <c r="BF161" s="114" t="str">
        <f>VLOOKUP(C161,[1]Sheet!$F:$Q,10,FALSE)</f>
        <v>I</v>
      </c>
      <c r="BG161" s="17">
        <f>VLOOKUP(C161,[1]Sheet!$F:$Q,5,FALSE)</f>
        <v>75716.37</v>
      </c>
      <c r="BH161" s="17">
        <f>VLOOKUP(C161,[1]Sheet!$F:$Q,12,FALSE)</f>
        <v>0</v>
      </c>
      <c r="BI161" s="17">
        <f t="shared" si="123"/>
        <v>75716.37</v>
      </c>
    </row>
    <row r="162" s="78" customFormat="1" ht="24.75" customHeight="1" spans="1:61">
      <c r="A162" s="115">
        <f t="shared" si="118"/>
        <v>160</v>
      </c>
      <c r="B162" s="115" t="s">
        <v>62</v>
      </c>
      <c r="C162" s="116" t="s">
        <v>552</v>
      </c>
      <c r="D162" s="116" t="s">
        <v>55</v>
      </c>
      <c r="E162" s="116" t="s">
        <v>56</v>
      </c>
      <c r="F162" s="116" t="s">
        <v>64</v>
      </c>
      <c r="G162" s="117" t="s">
        <v>65</v>
      </c>
      <c r="H162" s="119" t="s">
        <v>66</v>
      </c>
      <c r="I162" s="119"/>
      <c r="J162" s="120">
        <v>46141</v>
      </c>
      <c r="K162" s="120">
        <v>46144</v>
      </c>
      <c r="L162" s="120">
        <v>46146</v>
      </c>
      <c r="M162" s="120">
        <v>46154</v>
      </c>
      <c r="N162" s="120">
        <v>46155</v>
      </c>
      <c r="O162" s="120"/>
      <c r="P162" s="251"/>
      <c r="Q162" s="121">
        <v>14</v>
      </c>
      <c r="R162" s="1781" t="s">
        <v>60</v>
      </c>
      <c r="S162" s="123">
        <v>0</v>
      </c>
      <c r="T162" s="252"/>
      <c r="U162" s="120"/>
      <c r="V162" s="120"/>
      <c r="W162" s="120"/>
      <c r="X162" s="120">
        <v>46155</v>
      </c>
      <c r="Y162" s="120"/>
      <c r="Z162" s="120"/>
      <c r="AA162" s="120">
        <v>46160</v>
      </c>
      <c r="AB162" s="120">
        <v>46161</v>
      </c>
      <c r="AC162" s="120">
        <v>46163</v>
      </c>
      <c r="AD162" s="124"/>
      <c r="AE162" s="125"/>
      <c r="AF162" s="116"/>
      <c r="AG162" s="116"/>
      <c r="AH162" s="116"/>
      <c r="AI162" s="111">
        <v>9900</v>
      </c>
      <c r="AJ162" s="111"/>
      <c r="AK162" s="111"/>
      <c r="AL162" s="126"/>
      <c r="AM162" s="127"/>
      <c r="AN162" s="127">
        <v>2700</v>
      </c>
      <c r="AO162" s="127"/>
      <c r="AP162" s="127"/>
      <c r="AQ162" s="127">
        <f>56.3+125</f>
        <v>181.3</v>
      </c>
      <c r="AR162" s="127"/>
      <c r="AS162" s="127"/>
      <c r="AT162" s="111"/>
      <c r="AU162" s="287">
        <f>387.89+23.27</f>
        <v>411.16</v>
      </c>
      <c r="AV162" s="127"/>
      <c r="AW162" s="128"/>
      <c r="AX162" s="116"/>
      <c r="AY162" s="117" t="s">
        <v>553</v>
      </c>
      <c r="AZ162" s="129"/>
      <c r="BA162" s="129">
        <f t="shared" si="119"/>
        <v>14</v>
      </c>
      <c r="BB162" s="130">
        <f t="shared" si="120"/>
        <v>46168</v>
      </c>
      <c r="BC162" s="129">
        <f t="shared" si="121"/>
        <v>0</v>
      </c>
      <c r="BD162" s="131">
        <f t="shared" si="122"/>
        <v>46160</v>
      </c>
      <c r="BE162" s="131"/>
      <c r="BF162" s="132" t="str">
        <f>VLOOKUP(C162,[1]Sheet!$F:$Q,10,FALSE)</f>
        <v>I</v>
      </c>
      <c r="BG162" s="133">
        <f>VLOOKUP(C162,[1]Sheet!$F:$Q,5,FALSE)</f>
        <v>142066</v>
      </c>
      <c r="BH162" s="133">
        <f>VLOOKUP(C162,[1]Sheet!$F:$Q,12,FALSE)</f>
        <v>0</v>
      </c>
      <c r="BI162" s="133">
        <f t="shared" si="123"/>
        <v>142066</v>
      </c>
    </row>
    <row r="163" s="78" customFormat="1" ht="24.75" customHeight="1" spans="1:61">
      <c r="A163" s="115">
        <f t="shared" ref="A163:A168" si="124">ROW()-2</f>
        <v>161</v>
      </c>
      <c r="B163" s="115" t="s">
        <v>62</v>
      </c>
      <c r="C163" s="116" t="s">
        <v>554</v>
      </c>
      <c r="D163" s="116" t="s">
        <v>55</v>
      </c>
      <c r="E163" s="116" t="s">
        <v>56</v>
      </c>
      <c r="F163" s="116" t="s">
        <v>64</v>
      </c>
      <c r="G163" s="117" t="s">
        <v>58</v>
      </c>
      <c r="H163" s="119" t="s">
        <v>66</v>
      </c>
      <c r="I163" s="119"/>
      <c r="J163" s="120">
        <v>46141</v>
      </c>
      <c r="K163" s="120">
        <v>46144</v>
      </c>
      <c r="L163" s="120">
        <v>46146</v>
      </c>
      <c r="M163" s="120">
        <v>46154</v>
      </c>
      <c r="N163" s="120">
        <v>46155</v>
      </c>
      <c r="O163" s="120"/>
      <c r="P163" s="251"/>
      <c r="Q163" s="121">
        <v>14</v>
      </c>
      <c r="R163" s="1781" t="s">
        <v>60</v>
      </c>
      <c r="S163" s="123">
        <v>0</v>
      </c>
      <c r="T163" s="252"/>
      <c r="U163" s="120"/>
      <c r="V163" s="120"/>
      <c r="W163" s="120"/>
      <c r="X163" s="120">
        <v>46155</v>
      </c>
      <c r="Y163" s="120"/>
      <c r="Z163" s="120"/>
      <c r="AA163" s="120">
        <v>46161</v>
      </c>
      <c r="AB163" s="120">
        <v>46162</v>
      </c>
      <c r="AC163" s="120">
        <v>46163</v>
      </c>
      <c r="AD163" s="124"/>
      <c r="AE163" s="125"/>
      <c r="AF163" s="116"/>
      <c r="AG163" s="116"/>
      <c r="AH163" s="116"/>
      <c r="AI163" s="111">
        <v>9900</v>
      </c>
      <c r="AJ163" s="111"/>
      <c r="AK163" s="111"/>
      <c r="AL163" s="126"/>
      <c r="AM163" s="127"/>
      <c r="AN163" s="127">
        <v>2700</v>
      </c>
      <c r="AO163" s="127"/>
      <c r="AP163" s="127"/>
      <c r="AQ163" s="127">
        <f>83.8+125</f>
        <v>208.8</v>
      </c>
      <c r="AR163" s="127"/>
      <c r="AS163" s="127"/>
      <c r="AT163" s="111"/>
      <c r="AU163" s="288"/>
      <c r="AV163" s="127"/>
      <c r="AW163" s="128"/>
      <c r="AX163" s="116"/>
      <c r="AY163" s="117" t="s">
        <v>553</v>
      </c>
      <c r="AZ163" s="129"/>
      <c r="BA163" s="129">
        <f t="shared" ref="BA163:BA168" si="125">Q163</f>
        <v>14</v>
      </c>
      <c r="BB163" s="130">
        <f t="shared" ref="BB163:BB168" si="126">N163+BA163-1</f>
        <v>46168</v>
      </c>
      <c r="BC163" s="129">
        <f t="shared" ref="BC163:BC168" si="127">S163</f>
        <v>0</v>
      </c>
      <c r="BD163" s="131">
        <f t="shared" ref="BD163:BD168" si="128">AA163+BC163</f>
        <v>46161</v>
      </c>
      <c r="BE163" s="131"/>
      <c r="BF163" s="132" t="str">
        <f>VLOOKUP(C163,[1]Sheet!$F:$Q,10,FALSE)</f>
        <v>I</v>
      </c>
      <c r="BG163" s="133">
        <f>VLOOKUP(C163,[1]Sheet!$F:$Q,5,FALSE)</f>
        <v>173175</v>
      </c>
      <c r="BH163" s="133">
        <f>VLOOKUP(C163,[1]Sheet!$F:$Q,12,FALSE)</f>
        <v>0</v>
      </c>
      <c r="BI163" s="133">
        <f t="shared" ref="BI163:BI168" si="129">BG163-BH163</f>
        <v>173175</v>
      </c>
    </row>
    <row r="164" s="78" customFormat="1" ht="24.75" customHeight="1" spans="1:61">
      <c r="A164" s="115">
        <f t="shared" si="124"/>
        <v>162</v>
      </c>
      <c r="B164" s="115" t="s">
        <v>62</v>
      </c>
      <c r="C164" s="116" t="s">
        <v>555</v>
      </c>
      <c r="D164" s="116" t="s">
        <v>55</v>
      </c>
      <c r="E164" s="116" t="s">
        <v>56</v>
      </c>
      <c r="F164" s="116" t="s">
        <v>64</v>
      </c>
      <c r="G164" s="117" t="s">
        <v>65</v>
      </c>
      <c r="H164" s="119" t="s">
        <v>66</v>
      </c>
      <c r="I164" s="119"/>
      <c r="J164" s="120">
        <v>46141</v>
      </c>
      <c r="K164" s="120">
        <v>46144</v>
      </c>
      <c r="L164" s="120">
        <v>46146</v>
      </c>
      <c r="M164" s="120">
        <v>46154</v>
      </c>
      <c r="N164" s="120">
        <v>46155</v>
      </c>
      <c r="O164" s="120"/>
      <c r="P164" s="251"/>
      <c r="Q164" s="121">
        <v>14</v>
      </c>
      <c r="R164" s="1781" t="s">
        <v>60</v>
      </c>
      <c r="S164" s="123">
        <v>0</v>
      </c>
      <c r="T164" s="252"/>
      <c r="U164" s="120"/>
      <c r="V164" s="120"/>
      <c r="W164" s="120"/>
      <c r="X164" s="120">
        <v>46155</v>
      </c>
      <c r="Y164" s="120"/>
      <c r="Z164" s="120"/>
      <c r="AA164" s="120">
        <v>46163</v>
      </c>
      <c r="AB164" s="120"/>
      <c r="AC164" s="120">
        <v>46163</v>
      </c>
      <c r="AD164" s="124"/>
      <c r="AE164" s="125"/>
      <c r="AF164" s="116"/>
      <c r="AG164" s="116"/>
      <c r="AH164" s="116"/>
      <c r="AI164" s="111">
        <v>9900</v>
      </c>
      <c r="AJ164" s="111"/>
      <c r="AK164" s="111"/>
      <c r="AL164" s="126"/>
      <c r="AM164" s="127"/>
      <c r="AN164" s="127">
        <v>2700</v>
      </c>
      <c r="AO164" s="127"/>
      <c r="AP164" s="127"/>
      <c r="AQ164" s="127">
        <f>83.8+125</f>
        <v>208.8</v>
      </c>
      <c r="AR164" s="127"/>
      <c r="AS164" s="127"/>
      <c r="AT164" s="111"/>
      <c r="AU164" s="289"/>
      <c r="AV164" s="127"/>
      <c r="AW164" s="128"/>
      <c r="AX164" s="116"/>
      <c r="AY164" s="117" t="s">
        <v>553</v>
      </c>
      <c r="AZ164" s="129"/>
      <c r="BA164" s="129">
        <f t="shared" si="125"/>
        <v>14</v>
      </c>
      <c r="BB164" s="130">
        <f t="shared" si="126"/>
        <v>46168</v>
      </c>
      <c r="BC164" s="129">
        <f t="shared" si="127"/>
        <v>0</v>
      </c>
      <c r="BD164" s="131">
        <f t="shared" si="128"/>
        <v>46163</v>
      </c>
      <c r="BE164" s="131"/>
      <c r="BF164" s="132" t="str">
        <f>VLOOKUP(C164,[1]Sheet!$F:$Q,10,FALSE)</f>
        <v>I</v>
      </c>
      <c r="BG164" s="133">
        <f>VLOOKUP(C164,[1]Sheet!$F:$Q,5,FALSE)</f>
        <v>169510</v>
      </c>
      <c r="BH164" s="133">
        <f>VLOOKUP(C164,[1]Sheet!$F:$Q,12,FALSE)</f>
        <v>0</v>
      </c>
      <c r="BI164" s="133">
        <f t="shared" si="129"/>
        <v>169510</v>
      </c>
    </row>
    <row r="165" s="170" customFormat="1" ht="24.75" customHeight="1" spans="1:61">
      <c r="A165" s="315">
        <f t="shared" si="124"/>
        <v>163</v>
      </c>
      <c r="B165" s="315" t="s">
        <v>62</v>
      </c>
      <c r="C165" s="316" t="s">
        <v>556</v>
      </c>
      <c r="D165" s="316" t="s">
        <v>163</v>
      </c>
      <c r="E165" s="761" t="s">
        <v>123</v>
      </c>
      <c r="F165" s="316" t="s">
        <v>123</v>
      </c>
      <c r="G165" s="317" t="s">
        <v>65</v>
      </c>
      <c r="H165" s="318" t="s">
        <v>155</v>
      </c>
      <c r="I165" s="319" t="s">
        <v>557</v>
      </c>
      <c r="J165" s="320">
        <v>46139</v>
      </c>
      <c r="K165" s="320">
        <v>46142</v>
      </c>
      <c r="L165" s="320">
        <v>46144</v>
      </c>
      <c r="M165" s="320">
        <v>46151</v>
      </c>
      <c r="N165" s="320">
        <v>46154</v>
      </c>
      <c r="O165" s="320"/>
      <c r="P165" s="320"/>
      <c r="Q165" s="321">
        <v>14</v>
      </c>
      <c r="R165" s="1783" t="s">
        <v>60</v>
      </c>
      <c r="S165" s="323">
        <v>7</v>
      </c>
      <c r="T165" s="320">
        <v>46155</v>
      </c>
      <c r="U165" s="320">
        <v>46156</v>
      </c>
      <c r="V165" s="320"/>
      <c r="W165" s="320"/>
      <c r="X165" s="320">
        <v>46161</v>
      </c>
      <c r="Y165" s="320"/>
      <c r="Z165" s="320"/>
      <c r="AA165" s="320">
        <v>46161</v>
      </c>
      <c r="AB165" s="320">
        <v>46162</v>
      </c>
      <c r="AC165" s="320">
        <v>46162</v>
      </c>
      <c r="AD165" s="324"/>
      <c r="AE165" s="324"/>
      <c r="AF165" s="324"/>
      <c r="AG165" s="325"/>
      <c r="AH165" s="762"/>
      <c r="AI165" s="326">
        <v>9000</v>
      </c>
      <c r="AJ165" s="326">
        <v>101168</v>
      </c>
      <c r="AK165" s="326">
        <f>AJ165*1.4%</f>
        <v>1416.352</v>
      </c>
      <c r="AL165" s="328"/>
      <c r="AM165" s="325"/>
      <c r="AN165" s="325">
        <f>2700+500+260+192</f>
        <v>3652</v>
      </c>
      <c r="AO165" s="325"/>
      <c r="AP165" s="329"/>
      <c r="AQ165" s="325">
        <v>237.5</v>
      </c>
      <c r="AR165" s="329"/>
      <c r="AS165" s="325"/>
      <c r="AT165" s="330"/>
      <c r="AU165" s="669">
        <f>410.01+24.6</f>
        <v>434.61</v>
      </c>
      <c r="AV165" s="324"/>
      <c r="AW165" s="331"/>
      <c r="AX165" s="324"/>
      <c r="AY165" s="317" t="s">
        <v>553</v>
      </c>
      <c r="BA165" s="332">
        <f t="shared" si="125"/>
        <v>14</v>
      </c>
      <c r="BB165" s="333">
        <f t="shared" si="126"/>
        <v>46167</v>
      </c>
      <c r="BC165" s="332">
        <f t="shared" si="127"/>
        <v>7</v>
      </c>
      <c r="BD165" s="333">
        <f t="shared" si="128"/>
        <v>46168</v>
      </c>
      <c r="BE165" s="333"/>
      <c r="BF165" s="334" t="str">
        <f>VLOOKUP(C165,[1]Sheet!$F:$Q,10,FALSE)</f>
        <v>I</v>
      </c>
      <c r="BG165" s="335">
        <f>VLOOKUP(C165,[1]Sheet!$F:$Q,5,FALSE)</f>
        <v>101167.99</v>
      </c>
      <c r="BH165" s="335">
        <f>VLOOKUP(C165,[1]Sheet!$F:$Q,12,FALSE)</f>
        <v>0</v>
      </c>
      <c r="BI165" s="335">
        <f t="shared" si="129"/>
        <v>101167.99</v>
      </c>
    </row>
    <row r="166" s="170" customFormat="1" ht="24.75" customHeight="1" spans="1:61">
      <c r="A166" s="315">
        <f t="shared" si="124"/>
        <v>164</v>
      </c>
      <c r="B166" s="315" t="s">
        <v>62</v>
      </c>
      <c r="C166" s="316" t="s">
        <v>558</v>
      </c>
      <c r="D166" s="316" t="s">
        <v>163</v>
      </c>
      <c r="E166" s="761" t="s">
        <v>123</v>
      </c>
      <c r="F166" s="316" t="s">
        <v>123</v>
      </c>
      <c r="G166" s="317" t="s">
        <v>65</v>
      </c>
      <c r="H166" s="318" t="s">
        <v>155</v>
      </c>
      <c r="I166" s="319" t="s">
        <v>559</v>
      </c>
      <c r="J166" s="320">
        <v>46139</v>
      </c>
      <c r="K166" s="320">
        <v>46142</v>
      </c>
      <c r="L166" s="320">
        <v>46144</v>
      </c>
      <c r="M166" s="320">
        <v>46151</v>
      </c>
      <c r="N166" s="320">
        <v>46154</v>
      </c>
      <c r="O166" s="320"/>
      <c r="P166" s="320"/>
      <c r="Q166" s="321">
        <v>14</v>
      </c>
      <c r="R166" s="1783" t="s">
        <v>60</v>
      </c>
      <c r="S166" s="323">
        <v>7</v>
      </c>
      <c r="T166" s="320">
        <v>46155</v>
      </c>
      <c r="U166" s="320">
        <v>46156</v>
      </c>
      <c r="V166" s="320"/>
      <c r="W166" s="320"/>
      <c r="X166" s="320">
        <v>46161</v>
      </c>
      <c r="Y166" s="320"/>
      <c r="Z166" s="320"/>
      <c r="AA166" s="320">
        <v>46162</v>
      </c>
      <c r="AB166" s="320">
        <v>46163</v>
      </c>
      <c r="AC166" s="320">
        <v>46165</v>
      </c>
      <c r="AD166" s="324"/>
      <c r="AE166" s="324"/>
      <c r="AF166" s="324"/>
      <c r="AG166" s="325"/>
      <c r="AH166" s="762"/>
      <c r="AI166" s="326">
        <v>9000</v>
      </c>
      <c r="AJ166" s="326">
        <v>93990</v>
      </c>
      <c r="AK166" s="326">
        <f>AJ166*1.4%</f>
        <v>1315.86</v>
      </c>
      <c r="AL166" s="328"/>
      <c r="AM166" s="325"/>
      <c r="AN166" s="325">
        <f>2700+500+260+192</f>
        <v>3652</v>
      </c>
      <c r="AO166" s="325"/>
      <c r="AP166" s="329"/>
      <c r="AQ166" s="325">
        <v>265</v>
      </c>
      <c r="AR166" s="329"/>
      <c r="AS166" s="325"/>
      <c r="AT166" s="330"/>
      <c r="AU166" s="685"/>
      <c r="AV166" s="324"/>
      <c r="AW166" s="331"/>
      <c r="AX166" s="324"/>
      <c r="AY166" s="317" t="s">
        <v>553</v>
      </c>
      <c r="BA166" s="332">
        <f t="shared" si="125"/>
        <v>14</v>
      </c>
      <c r="BB166" s="333">
        <f t="shared" si="126"/>
        <v>46167</v>
      </c>
      <c r="BC166" s="332">
        <f t="shared" si="127"/>
        <v>7</v>
      </c>
      <c r="BD166" s="333">
        <f t="shared" si="128"/>
        <v>46169</v>
      </c>
      <c r="BE166" s="333"/>
      <c r="BF166" s="334" t="str">
        <f>VLOOKUP(C166,[1]Sheet!$F:$Q,10,FALSE)</f>
        <v>I</v>
      </c>
      <c r="BG166" s="335">
        <f>VLOOKUP(C166,[1]Sheet!$F:$Q,5,FALSE)</f>
        <v>93990.03</v>
      </c>
      <c r="BH166" s="335">
        <f>VLOOKUP(C166,[1]Sheet!$F:$Q,12,FALSE)</f>
        <v>0</v>
      </c>
      <c r="BI166" s="335">
        <f t="shared" si="129"/>
        <v>93990.03</v>
      </c>
    </row>
    <row r="167" s="170" customFormat="1" ht="46" spans="1:61">
      <c r="A167" s="315">
        <f t="shared" si="124"/>
        <v>165</v>
      </c>
      <c r="B167" s="315" t="s">
        <v>62</v>
      </c>
      <c r="C167" s="316" t="s">
        <v>560</v>
      </c>
      <c r="D167" s="316" t="s">
        <v>163</v>
      </c>
      <c r="E167" s="761" t="s">
        <v>123</v>
      </c>
      <c r="F167" s="316" t="s">
        <v>123</v>
      </c>
      <c r="G167" s="317" t="s">
        <v>65</v>
      </c>
      <c r="H167" s="318" t="s">
        <v>155</v>
      </c>
      <c r="I167" s="319" t="s">
        <v>561</v>
      </c>
      <c r="J167" s="320">
        <v>46139</v>
      </c>
      <c r="K167" s="320">
        <v>46142</v>
      </c>
      <c r="L167" s="320">
        <v>46144</v>
      </c>
      <c r="M167" s="320">
        <v>46151</v>
      </c>
      <c r="N167" s="320">
        <v>46154</v>
      </c>
      <c r="O167" s="320"/>
      <c r="P167" s="320"/>
      <c r="Q167" s="321">
        <v>14</v>
      </c>
      <c r="R167" s="1783" t="s">
        <v>60</v>
      </c>
      <c r="S167" s="323">
        <v>7</v>
      </c>
      <c r="T167" s="320">
        <v>46155</v>
      </c>
      <c r="U167" s="320">
        <v>46156</v>
      </c>
      <c r="V167" s="320"/>
      <c r="W167" s="320"/>
      <c r="X167" s="320">
        <v>46161</v>
      </c>
      <c r="Y167" s="320"/>
      <c r="Z167" s="320"/>
      <c r="AA167" s="320">
        <v>46162</v>
      </c>
      <c r="AB167" s="320">
        <v>46163</v>
      </c>
      <c r="AC167" s="320">
        <v>46165</v>
      </c>
      <c r="AD167" s="324"/>
      <c r="AE167" s="324"/>
      <c r="AF167" s="324"/>
      <c r="AG167" s="325"/>
      <c r="AH167" s="762"/>
      <c r="AI167" s="326">
        <v>9000</v>
      </c>
      <c r="AJ167" s="326">
        <v>114075</v>
      </c>
      <c r="AK167" s="326">
        <f>AJ167*1.4%</f>
        <v>1597.05</v>
      </c>
      <c r="AL167" s="328"/>
      <c r="AM167" s="325"/>
      <c r="AN167" s="325">
        <f>2700+500+260+192</f>
        <v>3652</v>
      </c>
      <c r="AO167" s="325"/>
      <c r="AP167" s="329"/>
      <c r="AQ167" s="325">
        <v>265</v>
      </c>
      <c r="AR167" s="329"/>
      <c r="AS167" s="325"/>
      <c r="AT167" s="330"/>
      <c r="AU167" s="685"/>
      <c r="AV167" s="324"/>
      <c r="AW167" s="331"/>
      <c r="AX167" s="324"/>
      <c r="AY167" s="317" t="s">
        <v>553</v>
      </c>
      <c r="BA167" s="332">
        <f t="shared" si="125"/>
        <v>14</v>
      </c>
      <c r="BB167" s="333">
        <f t="shared" si="126"/>
        <v>46167</v>
      </c>
      <c r="BC167" s="332">
        <f t="shared" si="127"/>
        <v>7</v>
      </c>
      <c r="BD167" s="333">
        <f t="shared" si="128"/>
        <v>46169</v>
      </c>
      <c r="BE167" s="333"/>
      <c r="BF167" s="334" t="str">
        <f>VLOOKUP(C167,[1]Sheet!$F:$Q,10,FALSE)</f>
        <v>I</v>
      </c>
      <c r="BG167" s="335">
        <f>VLOOKUP(C167,[1]Sheet!$F:$Q,5,FALSE)</f>
        <v>114075</v>
      </c>
      <c r="BH167" s="335">
        <f>VLOOKUP(C167,[1]Sheet!$F:$Q,12,FALSE)</f>
        <v>0</v>
      </c>
      <c r="BI167" s="335">
        <f t="shared" si="129"/>
        <v>114075</v>
      </c>
    </row>
    <row r="168" s="170" customFormat="1" ht="24.75" customHeight="1" spans="1:61">
      <c r="A168" s="315">
        <f t="shared" si="124"/>
        <v>166</v>
      </c>
      <c r="B168" s="315" t="s">
        <v>62</v>
      </c>
      <c r="C168" s="316" t="s">
        <v>562</v>
      </c>
      <c r="D168" s="316" t="s">
        <v>163</v>
      </c>
      <c r="E168" s="761" t="s">
        <v>123</v>
      </c>
      <c r="F168" s="316" t="s">
        <v>123</v>
      </c>
      <c r="G168" s="317" t="s">
        <v>65</v>
      </c>
      <c r="H168" s="318" t="s">
        <v>155</v>
      </c>
      <c r="I168" s="319" t="s">
        <v>389</v>
      </c>
      <c r="J168" s="320">
        <v>46139</v>
      </c>
      <c r="K168" s="320">
        <v>46142</v>
      </c>
      <c r="L168" s="320">
        <v>46144</v>
      </c>
      <c r="M168" s="320">
        <v>46151</v>
      </c>
      <c r="N168" s="320">
        <v>46154</v>
      </c>
      <c r="O168" s="320"/>
      <c r="P168" s="320"/>
      <c r="Q168" s="321">
        <v>14</v>
      </c>
      <c r="R168" s="1783" t="s">
        <v>60</v>
      </c>
      <c r="S168" s="323">
        <v>7</v>
      </c>
      <c r="T168" s="320">
        <v>46155</v>
      </c>
      <c r="U168" s="320">
        <v>46156</v>
      </c>
      <c r="V168" s="320"/>
      <c r="W168" s="320"/>
      <c r="X168" s="320">
        <v>46161</v>
      </c>
      <c r="Y168" s="320"/>
      <c r="Z168" s="320"/>
      <c r="AA168" s="320">
        <v>46163</v>
      </c>
      <c r="AB168" s="320">
        <v>46165</v>
      </c>
      <c r="AC168" s="320">
        <v>46165</v>
      </c>
      <c r="AD168" s="324"/>
      <c r="AE168" s="324"/>
      <c r="AF168" s="324"/>
      <c r="AG168" s="325"/>
      <c r="AH168" s="762"/>
      <c r="AI168" s="326">
        <v>9000</v>
      </c>
      <c r="AJ168" s="326">
        <v>95950</v>
      </c>
      <c r="AK168" s="326">
        <f>AJ168*1.4%</f>
        <v>1343.3</v>
      </c>
      <c r="AL168" s="328"/>
      <c r="AM168" s="325"/>
      <c r="AN168" s="325">
        <f>2700+500+260+192</f>
        <v>3652</v>
      </c>
      <c r="AO168" s="325"/>
      <c r="AP168" s="329"/>
      <c r="AQ168" s="325">
        <v>293.8</v>
      </c>
      <c r="AR168" s="329"/>
      <c r="AS168" s="325"/>
      <c r="AT168" s="330"/>
      <c r="AU168" s="685"/>
      <c r="AV168" s="324"/>
      <c r="AW168" s="331"/>
      <c r="AX168" s="324"/>
      <c r="AY168" s="317" t="s">
        <v>553</v>
      </c>
      <c r="BA168" s="332">
        <f t="shared" si="125"/>
        <v>14</v>
      </c>
      <c r="BB168" s="333">
        <f t="shared" si="126"/>
        <v>46167</v>
      </c>
      <c r="BC168" s="332">
        <f t="shared" si="127"/>
        <v>7</v>
      </c>
      <c r="BD168" s="333">
        <f t="shared" si="128"/>
        <v>46170</v>
      </c>
      <c r="BE168" s="333"/>
      <c r="BF168" s="334" t="str">
        <f>VLOOKUP(C168,[1]Sheet!$F:$Q,10,FALSE)</f>
        <v>I</v>
      </c>
      <c r="BG168" s="335">
        <f>VLOOKUP(C168,[1]Sheet!$F:$Q,5,FALSE)</f>
        <v>95949.97</v>
      </c>
      <c r="BH168" s="335">
        <f>VLOOKUP(C168,[1]Sheet!$F:$Q,12,FALSE)</f>
        <v>0</v>
      </c>
      <c r="BI168" s="335">
        <f t="shared" si="129"/>
        <v>95949.97</v>
      </c>
    </row>
    <row r="169" s="170" customFormat="1" ht="24.75" customHeight="1" spans="1:61">
      <c r="A169" s="315">
        <f t="shared" ref="A169:A183" si="130">ROW()-2</f>
        <v>167</v>
      </c>
      <c r="B169" s="315" t="s">
        <v>121</v>
      </c>
      <c r="C169" s="316" t="s">
        <v>563</v>
      </c>
      <c r="D169" s="316" t="s">
        <v>163</v>
      </c>
      <c r="E169" s="761" t="s">
        <v>123</v>
      </c>
      <c r="F169" s="316" t="s">
        <v>123</v>
      </c>
      <c r="G169" s="317" t="s">
        <v>65</v>
      </c>
      <c r="H169" s="318" t="s">
        <v>155</v>
      </c>
      <c r="I169" s="319" t="s">
        <v>564</v>
      </c>
      <c r="J169" s="320">
        <v>46139</v>
      </c>
      <c r="K169" s="320">
        <v>46142</v>
      </c>
      <c r="L169" s="320">
        <v>46144</v>
      </c>
      <c r="M169" s="320">
        <v>46151</v>
      </c>
      <c r="N169" s="320">
        <v>46154</v>
      </c>
      <c r="O169" s="320"/>
      <c r="P169" s="320"/>
      <c r="Q169" s="321">
        <v>14</v>
      </c>
      <c r="R169" s="1783" t="s">
        <v>60</v>
      </c>
      <c r="S169" s="323">
        <v>7</v>
      </c>
      <c r="T169" s="320">
        <v>46155</v>
      </c>
      <c r="U169" s="320">
        <v>46156</v>
      </c>
      <c r="V169" s="320"/>
      <c r="W169" s="320"/>
      <c r="X169" s="320">
        <v>46161</v>
      </c>
      <c r="Y169" s="320"/>
      <c r="Z169" s="320"/>
      <c r="AA169" s="320">
        <v>46163</v>
      </c>
      <c r="AB169" s="320">
        <v>46164</v>
      </c>
      <c r="AC169" s="320">
        <v>46166</v>
      </c>
      <c r="AD169" s="324"/>
      <c r="AE169" s="324"/>
      <c r="AF169" s="324"/>
      <c r="AG169" s="325"/>
      <c r="AH169" s="762"/>
      <c r="AI169" s="326">
        <v>9000</v>
      </c>
      <c r="AJ169" s="326">
        <v>120018</v>
      </c>
      <c r="AK169" s="326">
        <f>AJ169*1.4%</f>
        <v>1680.252</v>
      </c>
      <c r="AL169" s="328"/>
      <c r="AM169" s="325"/>
      <c r="AN169" s="325">
        <f>2700+500+1000+260+192</f>
        <v>4652</v>
      </c>
      <c r="AO169" s="325"/>
      <c r="AP169" s="329"/>
      <c r="AQ169" s="325">
        <v>293.8</v>
      </c>
      <c r="AR169" s="329"/>
      <c r="AS169" s="325"/>
      <c r="AT169" s="330"/>
      <c r="AU169" s="691"/>
      <c r="AV169" s="324"/>
      <c r="AW169" s="331"/>
      <c r="AX169" s="324"/>
      <c r="AY169" s="317" t="s">
        <v>553</v>
      </c>
      <c r="BA169" s="332">
        <f t="shared" ref="BA169:BA183" si="131">Q169</f>
        <v>14</v>
      </c>
      <c r="BB169" s="333">
        <f t="shared" ref="BB169:BB183" si="132">N169+BA169-1</f>
        <v>46167</v>
      </c>
      <c r="BC169" s="332">
        <f t="shared" ref="BC169:BC183" si="133">S169</f>
        <v>7</v>
      </c>
      <c r="BD169" s="333">
        <f t="shared" ref="BD169:BD183" si="134">AA169+BC169</f>
        <v>46170</v>
      </c>
      <c r="BE169" s="333"/>
      <c r="BF169" s="334" t="str">
        <f>VLOOKUP(C169,[1]Sheet!$F:$Q,10,FALSE)</f>
        <v>I</v>
      </c>
      <c r="BG169" s="335">
        <f>VLOOKUP(C169,[1]Sheet!$F:$Q,5,FALSE)</f>
        <v>120018</v>
      </c>
      <c r="BH169" s="335">
        <f>VLOOKUP(C169,[1]Sheet!$F:$Q,12,FALSE)</f>
        <v>0</v>
      </c>
      <c r="BI169" s="335">
        <f t="shared" ref="BI169:BI183" si="135">BG169-BH169</f>
        <v>120018</v>
      </c>
    </row>
    <row r="170" s="7" customFormat="1" ht="24.75" customHeight="1" spans="1:61">
      <c r="A170" s="44">
        <f t="shared" si="130"/>
        <v>168</v>
      </c>
      <c r="B170" s="44" t="s">
        <v>121</v>
      </c>
      <c r="C170" s="45" t="s">
        <v>565</v>
      </c>
      <c r="D170" s="45" t="s">
        <v>55</v>
      </c>
      <c r="E170" s="45" t="s">
        <v>56</v>
      </c>
      <c r="F170" s="45" t="s">
        <v>57</v>
      </c>
      <c r="G170" s="46" t="s">
        <v>58</v>
      </c>
      <c r="H170" s="48" t="s">
        <v>566</v>
      </c>
      <c r="I170" s="48"/>
      <c r="J170" s="49">
        <v>46140</v>
      </c>
      <c r="K170" s="49">
        <v>46141</v>
      </c>
      <c r="L170" s="49">
        <v>46143</v>
      </c>
      <c r="M170" s="49">
        <v>46153</v>
      </c>
      <c r="N170" s="49">
        <v>46160</v>
      </c>
      <c r="O170" s="49"/>
      <c r="P170" s="255"/>
      <c r="Q170" s="50">
        <v>14</v>
      </c>
      <c r="R170" s="1780" t="s">
        <v>60</v>
      </c>
      <c r="S170" s="52">
        <v>0</v>
      </c>
      <c r="T170" s="256"/>
      <c r="U170" s="49"/>
      <c r="V170" s="49"/>
      <c r="W170" s="49"/>
      <c r="X170" s="49">
        <v>46164</v>
      </c>
      <c r="Y170" s="49"/>
      <c r="Z170" s="49"/>
      <c r="AA170" s="49">
        <v>46164</v>
      </c>
      <c r="AB170" s="49">
        <v>46167</v>
      </c>
      <c r="AC170" s="49">
        <v>46167</v>
      </c>
      <c r="AD170" s="47"/>
      <c r="AE170" s="110"/>
      <c r="AF170" s="45"/>
      <c r="AG170" s="45"/>
      <c r="AH170" s="45"/>
      <c r="AI170" s="58">
        <v>10100</v>
      </c>
      <c r="AJ170" s="58"/>
      <c r="AK170" s="58"/>
      <c r="AL170" s="56"/>
      <c r="AM170" s="54"/>
      <c r="AN170" s="54">
        <f>700+2120+169.2</f>
        <v>2989.2</v>
      </c>
      <c r="AO170" s="54"/>
      <c r="AP170" s="54"/>
      <c r="AQ170" s="54">
        <v>181.3</v>
      </c>
      <c r="AR170" s="54"/>
      <c r="AS170" s="54"/>
      <c r="AT170" s="111"/>
      <c r="AU170" s="54">
        <f>240.48+14.43</f>
        <v>254.91</v>
      </c>
      <c r="AV170" s="54"/>
      <c r="AW170" s="112"/>
      <c r="AX170" s="45"/>
      <c r="AY170" s="46" t="s">
        <v>567</v>
      </c>
      <c r="AZ170" s="10"/>
      <c r="BA170" s="10">
        <f t="shared" si="131"/>
        <v>14</v>
      </c>
      <c r="BB170" s="11">
        <f t="shared" si="132"/>
        <v>46173</v>
      </c>
      <c r="BC170" s="10">
        <f t="shared" si="133"/>
        <v>0</v>
      </c>
      <c r="BD170" s="9">
        <f t="shared" si="134"/>
        <v>46164</v>
      </c>
      <c r="BE170" s="9"/>
      <c r="BF170" s="114" t="str">
        <f>VLOOKUP(C170,[1]Sheet!$F:$Q,10,FALSE)</f>
        <v>I</v>
      </c>
      <c r="BG170" s="17">
        <f>VLOOKUP(C170,[1]Sheet!$F:$Q,5,FALSE)</f>
        <v>8874</v>
      </c>
      <c r="BH170" s="17">
        <f>VLOOKUP(C170,[1]Sheet!$F:$Q,12,FALSE)</f>
        <v>0</v>
      </c>
      <c r="BI170" s="17">
        <f t="shared" si="135"/>
        <v>8874</v>
      </c>
    </row>
    <row r="171" s="188" customFormat="1" ht="24.75" customHeight="1" spans="1:61">
      <c r="A171" s="737">
        <f t="shared" si="130"/>
        <v>169</v>
      </c>
      <c r="B171" s="737" t="s">
        <v>62</v>
      </c>
      <c r="C171" s="738" t="s">
        <v>568</v>
      </c>
      <c r="D171" s="738" t="s">
        <v>153</v>
      </c>
      <c r="E171" s="738" t="s">
        <v>154</v>
      </c>
      <c r="F171" s="738" t="s">
        <v>57</v>
      </c>
      <c r="G171" s="740" t="s">
        <v>148</v>
      </c>
      <c r="H171" s="741" t="s">
        <v>145</v>
      </c>
      <c r="I171" s="742" t="s">
        <v>569</v>
      </c>
      <c r="J171" s="743">
        <v>46116</v>
      </c>
      <c r="K171" s="743">
        <v>46120</v>
      </c>
      <c r="L171" s="743">
        <v>46122</v>
      </c>
      <c r="M171" s="743">
        <v>46130</v>
      </c>
      <c r="N171" s="743">
        <v>46156</v>
      </c>
      <c r="O171" s="743"/>
      <c r="P171" s="743"/>
      <c r="Q171" s="744">
        <v>14</v>
      </c>
      <c r="R171" s="1800" t="s">
        <v>60</v>
      </c>
      <c r="S171" s="746">
        <v>7</v>
      </c>
      <c r="T171" s="743">
        <v>46157</v>
      </c>
      <c r="U171" s="743">
        <v>46161</v>
      </c>
      <c r="V171" s="743"/>
      <c r="W171" s="743"/>
      <c r="X171" s="743">
        <v>46164</v>
      </c>
      <c r="Y171" s="743"/>
      <c r="Z171" s="743"/>
      <c r="AA171" s="743">
        <v>46164</v>
      </c>
      <c r="AB171" s="743">
        <v>46165</v>
      </c>
      <c r="AC171" s="743">
        <v>46165</v>
      </c>
      <c r="AD171" s="747"/>
      <c r="AE171" s="747"/>
      <c r="AF171" s="747"/>
      <c r="AG171" s="748"/>
      <c r="AH171" s="763"/>
      <c r="AI171" s="749">
        <v>9860</v>
      </c>
      <c r="AJ171" s="749">
        <v>91176.5</v>
      </c>
      <c r="AK171" s="749">
        <f>AJ171*1.6%</f>
        <v>1458.824</v>
      </c>
      <c r="AL171" s="750">
        <v>46154</v>
      </c>
      <c r="AM171" s="748">
        <v>5303.78</v>
      </c>
      <c r="AN171" s="748">
        <f>700+2120+700+500+199.2</f>
        <v>4219.2</v>
      </c>
      <c r="AO171" s="748"/>
      <c r="AP171" s="751"/>
      <c r="AQ171" s="748">
        <v>293.8</v>
      </c>
      <c r="AR171" s="751"/>
      <c r="AS171" s="748"/>
      <c r="AT171" s="752"/>
      <c r="AU171" s="764">
        <f>362.4+21.74</f>
        <v>384.14</v>
      </c>
      <c r="AV171" s="747"/>
      <c r="AW171" s="754"/>
      <c r="AX171" s="747"/>
      <c r="AY171" s="740" t="s">
        <v>570</v>
      </c>
      <c r="BA171" s="755">
        <f t="shared" si="131"/>
        <v>14</v>
      </c>
      <c r="BB171" s="756">
        <f t="shared" si="132"/>
        <v>46169</v>
      </c>
      <c r="BC171" s="755">
        <f t="shared" si="133"/>
        <v>7</v>
      </c>
      <c r="BD171" s="756">
        <f t="shared" si="134"/>
        <v>46171</v>
      </c>
      <c r="BE171" s="756"/>
      <c r="BF171" s="757" t="e">
        <f>VLOOKUP(C171,[1]Sheet!$F:$Q,10,FALSE)</f>
        <v>#N/A</v>
      </c>
      <c r="BG171" s="758" t="e">
        <f>VLOOKUP(C171,[1]Sheet!$F:$Q,5,FALSE)</f>
        <v>#N/A</v>
      </c>
      <c r="BH171" s="758" t="e">
        <f>VLOOKUP(C171,[1]Sheet!$F:$Q,12,FALSE)</f>
        <v>#N/A</v>
      </c>
      <c r="BI171" s="758" t="e">
        <f t="shared" si="135"/>
        <v>#N/A</v>
      </c>
    </row>
    <row r="172" s="188" customFormat="1" ht="24.75" customHeight="1" spans="1:61">
      <c r="A172" s="737">
        <f t="shared" si="130"/>
        <v>170</v>
      </c>
      <c r="B172" s="737" t="s">
        <v>121</v>
      </c>
      <c r="C172" s="738" t="s">
        <v>571</v>
      </c>
      <c r="D172" s="738" t="s">
        <v>153</v>
      </c>
      <c r="E172" s="738" t="s">
        <v>154</v>
      </c>
      <c r="F172" s="738" t="s">
        <v>57</v>
      </c>
      <c r="G172" s="740" t="s">
        <v>65</v>
      </c>
      <c r="H172" s="741" t="s">
        <v>124</v>
      </c>
      <c r="I172" s="742" t="s">
        <v>572</v>
      </c>
      <c r="J172" s="743">
        <v>46116</v>
      </c>
      <c r="K172" s="743">
        <v>46120</v>
      </c>
      <c r="L172" s="743">
        <v>46122</v>
      </c>
      <c r="M172" s="743">
        <v>46130</v>
      </c>
      <c r="N172" s="743">
        <v>46156</v>
      </c>
      <c r="O172" s="743"/>
      <c r="P172" s="743"/>
      <c r="Q172" s="744">
        <v>14</v>
      </c>
      <c r="R172" s="1800" t="s">
        <v>60</v>
      </c>
      <c r="S172" s="746">
        <v>7</v>
      </c>
      <c r="T172" s="743">
        <v>46157</v>
      </c>
      <c r="U172" s="743">
        <v>46161</v>
      </c>
      <c r="V172" s="743"/>
      <c r="W172" s="743"/>
      <c r="X172" s="743">
        <v>46164</v>
      </c>
      <c r="Y172" s="743"/>
      <c r="Z172" s="743"/>
      <c r="AA172" s="743">
        <v>46167</v>
      </c>
      <c r="AB172" s="743">
        <v>46168</v>
      </c>
      <c r="AC172" s="743">
        <v>46168</v>
      </c>
      <c r="AD172" s="747"/>
      <c r="AE172" s="747"/>
      <c r="AF172" s="747"/>
      <c r="AG172" s="748"/>
      <c r="AH172" s="763"/>
      <c r="AI172" s="749">
        <v>9860</v>
      </c>
      <c r="AJ172" s="749">
        <v>121940</v>
      </c>
      <c r="AK172" s="749">
        <f>AJ172*1.6%</f>
        <v>1951.04</v>
      </c>
      <c r="AL172" s="750">
        <v>46154</v>
      </c>
      <c r="AM172" s="748">
        <v>7049.47</v>
      </c>
      <c r="AN172" s="748">
        <f>700+2120+700+500+199.2</f>
        <v>4219.2</v>
      </c>
      <c r="AO172" s="748"/>
      <c r="AP172" s="751"/>
      <c r="AQ172" s="748">
        <v>417.5</v>
      </c>
      <c r="AR172" s="751"/>
      <c r="AS172" s="748"/>
      <c r="AT172" s="752"/>
      <c r="AU172" s="765"/>
      <c r="AV172" s="747"/>
      <c r="AW172" s="754"/>
      <c r="AX172" s="747"/>
      <c r="AY172" s="740" t="s">
        <v>570</v>
      </c>
      <c r="BA172" s="755">
        <f t="shared" si="131"/>
        <v>14</v>
      </c>
      <c r="BB172" s="756">
        <f t="shared" si="132"/>
        <v>46169</v>
      </c>
      <c r="BC172" s="755">
        <f t="shared" si="133"/>
        <v>7</v>
      </c>
      <c r="BD172" s="756">
        <f t="shared" si="134"/>
        <v>46174</v>
      </c>
      <c r="BE172" s="756"/>
      <c r="BF172" s="757" t="str">
        <f>VLOOKUP(C172,[1]Sheet!$F:$Q,10,FALSE)</f>
        <v>I</v>
      </c>
      <c r="BG172" s="758">
        <f>VLOOKUP(C172,[1]Sheet!$F:$Q,5,FALSE)</f>
        <v>121940</v>
      </c>
      <c r="BH172" s="758">
        <f>VLOOKUP(C172,[1]Sheet!$F:$Q,12,FALSE)</f>
        <v>0</v>
      </c>
      <c r="BI172" s="758">
        <f t="shared" si="135"/>
        <v>121940</v>
      </c>
    </row>
    <row r="173" s="188" customFormat="1" ht="24.75" customHeight="1" spans="1:61">
      <c r="A173" s="737">
        <f t="shared" si="130"/>
        <v>171</v>
      </c>
      <c r="B173" s="737" t="s">
        <v>121</v>
      </c>
      <c r="C173" s="738" t="s">
        <v>573</v>
      </c>
      <c r="D173" s="738" t="s">
        <v>153</v>
      </c>
      <c r="E173" s="738" t="s">
        <v>154</v>
      </c>
      <c r="F173" s="738" t="s">
        <v>57</v>
      </c>
      <c r="G173" s="740" t="s">
        <v>65</v>
      </c>
      <c r="H173" s="741" t="s">
        <v>124</v>
      </c>
      <c r="I173" s="742" t="s">
        <v>219</v>
      </c>
      <c r="J173" s="743">
        <v>46116</v>
      </c>
      <c r="K173" s="743">
        <v>46120</v>
      </c>
      <c r="L173" s="743">
        <v>46122</v>
      </c>
      <c r="M173" s="743">
        <v>46130</v>
      </c>
      <c r="N173" s="743">
        <v>46156</v>
      </c>
      <c r="O173" s="743"/>
      <c r="P173" s="743"/>
      <c r="Q173" s="744">
        <v>14</v>
      </c>
      <c r="R173" s="1800" t="s">
        <v>60</v>
      </c>
      <c r="S173" s="746">
        <v>7</v>
      </c>
      <c r="T173" s="743">
        <v>46157</v>
      </c>
      <c r="U173" s="743">
        <v>46161</v>
      </c>
      <c r="V173" s="743"/>
      <c r="W173" s="743"/>
      <c r="X173" s="743">
        <v>46164</v>
      </c>
      <c r="Y173" s="743"/>
      <c r="Z173" s="743"/>
      <c r="AA173" s="743">
        <v>46167</v>
      </c>
      <c r="AB173" s="743">
        <v>46168</v>
      </c>
      <c r="AC173" s="743">
        <v>46168</v>
      </c>
      <c r="AD173" s="747"/>
      <c r="AE173" s="747"/>
      <c r="AF173" s="747"/>
      <c r="AG173" s="748"/>
      <c r="AH173" s="763">
        <v>0.5806</v>
      </c>
      <c r="AI173" s="749">
        <v>9860</v>
      </c>
      <c r="AJ173" s="749">
        <v>112800</v>
      </c>
      <c r="AK173" s="749">
        <f>AJ173*1.6%</f>
        <v>1804.8</v>
      </c>
      <c r="AL173" s="750">
        <v>46154</v>
      </c>
      <c r="AM173" s="748">
        <v>6562.7</v>
      </c>
      <c r="AN173" s="748">
        <f>700+2120+700+500+190.8+1000+199.2</f>
        <v>5410</v>
      </c>
      <c r="AO173" s="748"/>
      <c r="AP173" s="751"/>
      <c r="AQ173" s="748">
        <v>417.5</v>
      </c>
      <c r="AR173" s="751"/>
      <c r="AS173" s="748"/>
      <c r="AT173" s="752"/>
      <c r="AU173" s="765"/>
      <c r="AV173" s="747"/>
      <c r="AW173" s="754"/>
      <c r="AX173" s="747"/>
      <c r="AY173" s="740" t="s">
        <v>570</v>
      </c>
      <c r="BA173" s="755">
        <f t="shared" si="131"/>
        <v>14</v>
      </c>
      <c r="BB173" s="756">
        <f t="shared" si="132"/>
        <v>46169</v>
      </c>
      <c r="BC173" s="755">
        <f t="shared" si="133"/>
        <v>7</v>
      </c>
      <c r="BD173" s="756">
        <f t="shared" si="134"/>
        <v>46174</v>
      </c>
      <c r="BE173" s="756"/>
      <c r="BF173" s="757" t="str">
        <f>VLOOKUP(C173,[1]Sheet!$F:$Q,10,FALSE)</f>
        <v>I</v>
      </c>
      <c r="BG173" s="758">
        <f>VLOOKUP(C173,[1]Sheet!$F:$Q,5,FALSE)</f>
        <v>112800</v>
      </c>
      <c r="BH173" s="758">
        <f>VLOOKUP(C173,[1]Sheet!$F:$Q,12,FALSE)</f>
        <v>0</v>
      </c>
      <c r="BI173" s="758">
        <f t="shared" si="135"/>
        <v>112800</v>
      </c>
    </row>
    <row r="174" s="188" customFormat="1" ht="76" spans="1:61">
      <c r="A174" s="737">
        <f t="shared" si="130"/>
        <v>172</v>
      </c>
      <c r="B174" s="737" t="s">
        <v>62</v>
      </c>
      <c r="C174" s="738" t="s">
        <v>574</v>
      </c>
      <c r="D174" s="738" t="s">
        <v>153</v>
      </c>
      <c r="E174" s="738" t="s">
        <v>154</v>
      </c>
      <c r="F174" s="738" t="s">
        <v>57</v>
      </c>
      <c r="G174" s="740" t="s">
        <v>65</v>
      </c>
      <c r="H174" s="741" t="s">
        <v>124</v>
      </c>
      <c r="I174" s="742" t="s">
        <v>575</v>
      </c>
      <c r="J174" s="743">
        <v>46116</v>
      </c>
      <c r="K174" s="743">
        <v>46120</v>
      </c>
      <c r="L174" s="743">
        <v>46122</v>
      </c>
      <c r="M174" s="743">
        <v>46130</v>
      </c>
      <c r="N174" s="743">
        <v>46156</v>
      </c>
      <c r="O174" s="743"/>
      <c r="P174" s="743"/>
      <c r="Q174" s="744">
        <v>14</v>
      </c>
      <c r="R174" s="1800" t="s">
        <v>60</v>
      </c>
      <c r="S174" s="746">
        <v>7</v>
      </c>
      <c r="T174" s="743">
        <v>46157</v>
      </c>
      <c r="U174" s="743">
        <v>46161</v>
      </c>
      <c r="V174" s="743"/>
      <c r="W174" s="743"/>
      <c r="X174" s="743">
        <v>46164</v>
      </c>
      <c r="Y174" s="743"/>
      <c r="Z174" s="743"/>
      <c r="AA174" s="743">
        <v>46170</v>
      </c>
      <c r="AB174" s="743">
        <v>46170</v>
      </c>
      <c r="AC174" s="743">
        <v>46171</v>
      </c>
      <c r="AD174" s="747"/>
      <c r="AE174" s="747"/>
      <c r="AF174" s="747"/>
      <c r="AG174" s="748"/>
      <c r="AH174" s="763"/>
      <c r="AI174" s="749">
        <v>9860</v>
      </c>
      <c r="AJ174" s="749">
        <v>134212.5</v>
      </c>
      <c r="AK174" s="749">
        <f>AJ174*1.6%</f>
        <v>2147.4</v>
      </c>
      <c r="AL174" s="750">
        <v>46154</v>
      </c>
      <c r="AM174" s="748">
        <v>7808.49</v>
      </c>
      <c r="AN174" s="748">
        <f>700+2120+700+500+199.2</f>
        <v>4219.2</v>
      </c>
      <c r="AO174" s="748"/>
      <c r="AP174" s="751"/>
      <c r="AQ174" s="748">
        <v>452.5</v>
      </c>
      <c r="AR174" s="751"/>
      <c r="AS174" s="748"/>
      <c r="AT174" s="752"/>
      <c r="AU174" s="766"/>
      <c r="AV174" s="747"/>
      <c r="AW174" s="754"/>
      <c r="AX174" s="747"/>
      <c r="AY174" s="740" t="s">
        <v>570</v>
      </c>
      <c r="BA174" s="755">
        <f t="shared" si="131"/>
        <v>14</v>
      </c>
      <c r="BB174" s="756">
        <f t="shared" si="132"/>
        <v>46169</v>
      </c>
      <c r="BC174" s="755">
        <f t="shared" si="133"/>
        <v>7</v>
      </c>
      <c r="BD174" s="756">
        <f t="shared" si="134"/>
        <v>46177</v>
      </c>
      <c r="BE174" s="756"/>
      <c r="BF174" s="757" t="str">
        <f>VLOOKUP(C174,[1]Sheet!$F:$Q,10,FALSE)</f>
        <v>I</v>
      </c>
      <c r="BG174" s="758">
        <f>VLOOKUP(C174,[1]Sheet!$F:$Q,5,FALSE)</f>
        <v>134212.53</v>
      </c>
      <c r="BH174" s="758">
        <f>VLOOKUP(C174,[1]Sheet!$F:$Q,12,FALSE)</f>
        <v>0</v>
      </c>
      <c r="BI174" s="758">
        <f t="shared" si="135"/>
        <v>134212.53</v>
      </c>
    </row>
    <row r="175" s="189" customFormat="1" ht="24.75" customHeight="1" spans="1:61">
      <c r="A175" s="767">
        <f t="shared" si="130"/>
        <v>173</v>
      </c>
      <c r="B175" s="767" t="s">
        <v>121</v>
      </c>
      <c r="C175" s="768" t="s">
        <v>576</v>
      </c>
      <c r="D175" s="768" t="s">
        <v>163</v>
      </c>
      <c r="E175" s="768" t="s">
        <v>118</v>
      </c>
      <c r="F175" s="768" t="s">
        <v>57</v>
      </c>
      <c r="G175" s="769" t="s">
        <v>65</v>
      </c>
      <c r="H175" s="770" t="s">
        <v>124</v>
      </c>
      <c r="I175" s="771" t="s">
        <v>577</v>
      </c>
      <c r="J175" s="772">
        <v>46140</v>
      </c>
      <c r="K175" s="772">
        <v>46142</v>
      </c>
      <c r="L175" s="772">
        <v>46144</v>
      </c>
      <c r="M175" s="772">
        <v>46151</v>
      </c>
      <c r="N175" s="772">
        <v>46154</v>
      </c>
      <c r="O175" s="772"/>
      <c r="P175" s="772"/>
      <c r="Q175" s="773">
        <v>14</v>
      </c>
      <c r="R175" s="1801" t="s">
        <v>60</v>
      </c>
      <c r="S175" s="775">
        <v>7</v>
      </c>
      <c r="T175" s="772">
        <v>46157</v>
      </c>
      <c r="U175" s="772">
        <v>46161</v>
      </c>
      <c r="V175" s="772"/>
      <c r="W175" s="772"/>
      <c r="X175" s="772">
        <v>46164</v>
      </c>
      <c r="Y175" s="772"/>
      <c r="Z175" s="772"/>
      <c r="AA175" s="772">
        <v>46165</v>
      </c>
      <c r="AB175" s="772">
        <v>46167</v>
      </c>
      <c r="AC175" s="772">
        <v>46167</v>
      </c>
      <c r="AD175" s="776"/>
      <c r="AE175" s="776"/>
      <c r="AF175" s="776"/>
      <c r="AG175" s="777"/>
      <c r="AH175" s="778"/>
      <c r="AI175" s="779">
        <v>8780</v>
      </c>
      <c r="AJ175" s="779">
        <v>111720</v>
      </c>
      <c r="AK175" s="779">
        <f t="shared" ref="AK175:AK182" si="136">AJ175*1.4%</f>
        <v>1564.08</v>
      </c>
      <c r="AL175" s="780">
        <v>46154</v>
      </c>
      <c r="AM175" s="777">
        <v>6499.87</v>
      </c>
      <c r="AN175" s="777">
        <f>700+2120+169.2</f>
        <v>2989.2</v>
      </c>
      <c r="AO175" s="777"/>
      <c r="AP175" s="781"/>
      <c r="AQ175" s="777">
        <v>417.5</v>
      </c>
      <c r="AR175" s="781"/>
      <c r="AS175" s="777"/>
      <c r="AT175" s="782"/>
      <c r="AU175" s="783">
        <f>662.94+39.78</f>
        <v>702.72</v>
      </c>
      <c r="AV175" s="776"/>
      <c r="AW175" s="784"/>
      <c r="AX175" s="776"/>
      <c r="AY175" s="769" t="s">
        <v>570</v>
      </c>
      <c r="BA175" s="785">
        <f t="shared" si="131"/>
        <v>14</v>
      </c>
      <c r="BB175" s="786">
        <f t="shared" si="132"/>
        <v>46167</v>
      </c>
      <c r="BC175" s="785">
        <f t="shared" si="133"/>
        <v>7</v>
      </c>
      <c r="BD175" s="786">
        <f t="shared" si="134"/>
        <v>46172</v>
      </c>
      <c r="BE175" s="786"/>
      <c r="BF175" s="787" t="str">
        <f>VLOOKUP(C175,[1]Sheet!$F:$Q,10,FALSE)</f>
        <v>I</v>
      </c>
      <c r="BG175" s="788">
        <f>VLOOKUP(C175,[1]Sheet!$F:$Q,5,FALSE)</f>
        <v>111720</v>
      </c>
      <c r="BH175" s="788">
        <f>VLOOKUP(C175,[1]Sheet!$F:$Q,12,FALSE)</f>
        <v>0</v>
      </c>
      <c r="BI175" s="788">
        <f t="shared" si="135"/>
        <v>111720</v>
      </c>
    </row>
    <row r="176" s="189" customFormat="1" ht="24.75" customHeight="1" spans="1:61">
      <c r="A176" s="767">
        <f t="shared" si="130"/>
        <v>174</v>
      </c>
      <c r="B176" s="767" t="s">
        <v>62</v>
      </c>
      <c r="C176" s="768" t="s">
        <v>578</v>
      </c>
      <c r="D176" s="768" t="s">
        <v>163</v>
      </c>
      <c r="E176" s="768" t="s">
        <v>118</v>
      </c>
      <c r="F176" s="768" t="s">
        <v>57</v>
      </c>
      <c r="G176" s="769" t="s">
        <v>148</v>
      </c>
      <c r="H176" s="770" t="s">
        <v>124</v>
      </c>
      <c r="I176" s="771" t="s">
        <v>221</v>
      </c>
      <c r="J176" s="772">
        <v>46140</v>
      </c>
      <c r="K176" s="772">
        <v>46142</v>
      </c>
      <c r="L176" s="772">
        <v>46144</v>
      </c>
      <c r="M176" s="772">
        <v>46151</v>
      </c>
      <c r="N176" s="772">
        <v>46154</v>
      </c>
      <c r="O176" s="772"/>
      <c r="P176" s="772"/>
      <c r="Q176" s="773">
        <v>14</v>
      </c>
      <c r="R176" s="1801" t="s">
        <v>60</v>
      </c>
      <c r="S176" s="775">
        <v>7</v>
      </c>
      <c r="T176" s="772">
        <v>46157</v>
      </c>
      <c r="U176" s="772">
        <v>46161</v>
      </c>
      <c r="V176" s="772"/>
      <c r="W176" s="772"/>
      <c r="X176" s="772">
        <v>46164</v>
      </c>
      <c r="Y176" s="772"/>
      <c r="Z176" s="772"/>
      <c r="AA176" s="772">
        <v>46165</v>
      </c>
      <c r="AB176" s="772">
        <v>46167</v>
      </c>
      <c r="AC176" s="772">
        <v>46167</v>
      </c>
      <c r="AD176" s="776"/>
      <c r="AE176" s="776"/>
      <c r="AF176" s="776"/>
      <c r="AG176" s="777"/>
      <c r="AH176" s="778"/>
      <c r="AI176" s="779">
        <v>8780</v>
      </c>
      <c r="AJ176" s="779">
        <v>91800</v>
      </c>
      <c r="AK176" s="779">
        <f t="shared" si="136"/>
        <v>1285.2</v>
      </c>
      <c r="AL176" s="780">
        <v>46154</v>
      </c>
      <c r="AM176" s="777">
        <v>5340.92</v>
      </c>
      <c r="AN176" s="777">
        <f>700+2120+260+500+1000+199.2</f>
        <v>4779.2</v>
      </c>
      <c r="AO176" s="777"/>
      <c r="AP176" s="781"/>
      <c r="AQ176" s="777">
        <v>417.5</v>
      </c>
      <c r="AR176" s="781"/>
      <c r="AS176" s="777"/>
      <c r="AT176" s="782"/>
      <c r="AU176" s="789"/>
      <c r="AV176" s="776"/>
      <c r="AW176" s="784"/>
      <c r="AX176" s="776"/>
      <c r="AY176" s="769" t="s">
        <v>570</v>
      </c>
      <c r="BA176" s="785">
        <f t="shared" si="131"/>
        <v>14</v>
      </c>
      <c r="BB176" s="786">
        <f t="shared" si="132"/>
        <v>46167</v>
      </c>
      <c r="BC176" s="785">
        <f t="shared" si="133"/>
        <v>7</v>
      </c>
      <c r="BD176" s="786">
        <f t="shared" si="134"/>
        <v>46172</v>
      </c>
      <c r="BE176" s="786"/>
      <c r="BF176" s="787" t="e">
        <f>VLOOKUP(C176,[1]Sheet!$F:$Q,10,FALSE)</f>
        <v>#N/A</v>
      </c>
      <c r="BG176" s="788" t="e">
        <f>VLOOKUP(C176,[1]Sheet!$F:$Q,5,FALSE)</f>
        <v>#N/A</v>
      </c>
      <c r="BH176" s="788" t="e">
        <f>VLOOKUP(C176,[1]Sheet!$F:$Q,12,FALSE)</f>
        <v>#N/A</v>
      </c>
      <c r="BI176" s="788" t="e">
        <f t="shared" si="135"/>
        <v>#N/A</v>
      </c>
    </row>
    <row r="177" s="189" customFormat="1" ht="24.75" customHeight="1" spans="1:61">
      <c r="A177" s="767">
        <f t="shared" ref="A177:A182" si="137">ROW()-2</f>
        <v>175</v>
      </c>
      <c r="B177" s="767" t="s">
        <v>62</v>
      </c>
      <c r="C177" s="768" t="s">
        <v>579</v>
      </c>
      <c r="D177" s="768" t="s">
        <v>163</v>
      </c>
      <c r="E177" s="768" t="s">
        <v>118</v>
      </c>
      <c r="F177" s="768" t="s">
        <v>57</v>
      </c>
      <c r="G177" s="769" t="s">
        <v>65</v>
      </c>
      <c r="H177" s="770" t="s">
        <v>124</v>
      </c>
      <c r="I177" s="771" t="s">
        <v>580</v>
      </c>
      <c r="J177" s="772">
        <v>46140</v>
      </c>
      <c r="K177" s="772">
        <v>46142</v>
      </c>
      <c r="L177" s="772">
        <v>46144</v>
      </c>
      <c r="M177" s="772">
        <v>46151</v>
      </c>
      <c r="N177" s="772">
        <v>46154</v>
      </c>
      <c r="O177" s="772"/>
      <c r="P177" s="772"/>
      <c r="Q177" s="773">
        <v>14</v>
      </c>
      <c r="R177" s="1801" t="s">
        <v>60</v>
      </c>
      <c r="S177" s="775">
        <v>7</v>
      </c>
      <c r="T177" s="772">
        <v>46157</v>
      </c>
      <c r="U177" s="772">
        <v>46161</v>
      </c>
      <c r="V177" s="772"/>
      <c r="W177" s="772"/>
      <c r="X177" s="772">
        <v>46164</v>
      </c>
      <c r="Y177" s="772"/>
      <c r="Z177" s="772"/>
      <c r="AA177" s="772">
        <v>46167</v>
      </c>
      <c r="AB177" s="772">
        <v>46168</v>
      </c>
      <c r="AC177" s="772">
        <v>46168</v>
      </c>
      <c r="AD177" s="776"/>
      <c r="AE177" s="776"/>
      <c r="AF177" s="776"/>
      <c r="AG177" s="777"/>
      <c r="AH177" s="778"/>
      <c r="AI177" s="779">
        <v>8780</v>
      </c>
      <c r="AJ177" s="779">
        <v>128111.5</v>
      </c>
      <c r="AK177" s="779">
        <f t="shared" si="136"/>
        <v>1793.561</v>
      </c>
      <c r="AL177" s="780">
        <v>46154</v>
      </c>
      <c r="AM177" s="777">
        <v>7022.42</v>
      </c>
      <c r="AN177" s="777">
        <f t="shared" ref="AN177:AN182" si="138">700+2120+260+500+199.2</f>
        <v>3779.2</v>
      </c>
      <c r="AO177" s="777"/>
      <c r="AP177" s="777"/>
      <c r="AQ177" s="777">
        <v>452.5</v>
      </c>
      <c r="AR177" s="777"/>
      <c r="AS177" s="777"/>
      <c r="AT177" s="782"/>
      <c r="AU177" s="789"/>
      <c r="AV177" s="776"/>
      <c r="AW177" s="784"/>
      <c r="AX177" s="776"/>
      <c r="AY177" s="769" t="s">
        <v>570</v>
      </c>
      <c r="BA177" s="785">
        <f t="shared" ref="BA177:BA182" si="139">Q177</f>
        <v>14</v>
      </c>
      <c r="BB177" s="786">
        <f t="shared" ref="BB177:BB182" si="140">N177+BA177-1</f>
        <v>46167</v>
      </c>
      <c r="BC177" s="785">
        <f t="shared" ref="BC177:BC182" si="141">S177</f>
        <v>7</v>
      </c>
      <c r="BD177" s="786">
        <f t="shared" ref="BD177:BD182" si="142">AA177+BC177</f>
        <v>46174</v>
      </c>
      <c r="BE177" s="786"/>
      <c r="BF177" s="787" t="str">
        <f>VLOOKUP(C177,[1]Sheet!$F:$Q,10,FALSE)</f>
        <v>I</v>
      </c>
      <c r="BG177" s="788">
        <f>VLOOKUP(C177,[1]Sheet!$F:$Q,5,FALSE)</f>
        <v>128111.48</v>
      </c>
      <c r="BH177" s="788">
        <f>VLOOKUP(C177,[1]Sheet!$F:$Q,12,FALSE)</f>
        <v>0</v>
      </c>
      <c r="BI177" s="788">
        <f t="shared" ref="BI177:BI182" si="143">BG177-BH177</f>
        <v>128111.48</v>
      </c>
    </row>
    <row r="178" s="189" customFormat="1" ht="24.75" customHeight="1" spans="1:61">
      <c r="A178" s="767">
        <f t="shared" si="137"/>
        <v>176</v>
      </c>
      <c r="B178" s="767" t="s">
        <v>62</v>
      </c>
      <c r="C178" s="768" t="s">
        <v>581</v>
      </c>
      <c r="D178" s="768" t="s">
        <v>163</v>
      </c>
      <c r="E178" s="768" t="s">
        <v>118</v>
      </c>
      <c r="F178" s="768" t="s">
        <v>57</v>
      </c>
      <c r="G178" s="769" t="s">
        <v>65</v>
      </c>
      <c r="H178" s="770" t="s">
        <v>124</v>
      </c>
      <c r="I178" s="771" t="s">
        <v>582</v>
      </c>
      <c r="J178" s="772">
        <v>46140</v>
      </c>
      <c r="K178" s="772">
        <v>46142</v>
      </c>
      <c r="L178" s="772">
        <v>46144</v>
      </c>
      <c r="M178" s="772">
        <v>46151</v>
      </c>
      <c r="N178" s="772">
        <v>46154</v>
      </c>
      <c r="O178" s="772"/>
      <c r="P178" s="772"/>
      <c r="Q178" s="773">
        <v>14</v>
      </c>
      <c r="R178" s="1801" t="s">
        <v>60</v>
      </c>
      <c r="S178" s="775">
        <v>7</v>
      </c>
      <c r="T178" s="772">
        <v>46157</v>
      </c>
      <c r="U178" s="772">
        <v>46161</v>
      </c>
      <c r="V178" s="772"/>
      <c r="W178" s="772"/>
      <c r="X178" s="772">
        <v>46164</v>
      </c>
      <c r="Y178" s="772"/>
      <c r="Z178" s="772"/>
      <c r="AA178" s="772">
        <v>46167</v>
      </c>
      <c r="AB178" s="772">
        <v>46168</v>
      </c>
      <c r="AC178" s="772">
        <v>46170</v>
      </c>
      <c r="AD178" s="776"/>
      <c r="AE178" s="776"/>
      <c r="AF178" s="776"/>
      <c r="AG178" s="777"/>
      <c r="AH178" s="778"/>
      <c r="AI178" s="779">
        <v>8780</v>
      </c>
      <c r="AJ178" s="779">
        <v>109718.5</v>
      </c>
      <c r="AK178" s="779">
        <f t="shared" si="136"/>
        <v>1536.059</v>
      </c>
      <c r="AL178" s="780">
        <v>46154</v>
      </c>
      <c r="AM178" s="777">
        <v>6383.42</v>
      </c>
      <c r="AN178" s="777">
        <f t="shared" si="138"/>
        <v>3779.2</v>
      </c>
      <c r="AO178" s="777"/>
      <c r="AP178" s="781"/>
      <c r="AQ178" s="777">
        <v>452.5</v>
      </c>
      <c r="AR178" s="781"/>
      <c r="AS178" s="777"/>
      <c r="AT178" s="782"/>
      <c r="AU178" s="789"/>
      <c r="AV178" s="776"/>
      <c r="AW178" s="784"/>
      <c r="AX178" s="776"/>
      <c r="AY178" s="769" t="s">
        <v>570</v>
      </c>
      <c r="BA178" s="785">
        <f t="shared" si="139"/>
        <v>14</v>
      </c>
      <c r="BB178" s="786">
        <f t="shared" si="140"/>
        <v>46167</v>
      </c>
      <c r="BC178" s="785">
        <f t="shared" si="141"/>
        <v>7</v>
      </c>
      <c r="BD178" s="786">
        <f t="shared" si="142"/>
        <v>46174</v>
      </c>
      <c r="BE178" s="786"/>
      <c r="BF178" s="787" t="str">
        <f>VLOOKUP(C178,[1]Sheet!$F:$Q,10,FALSE)</f>
        <v>I</v>
      </c>
      <c r="BG178" s="788">
        <f>VLOOKUP(C178,[1]Sheet!$F:$Q,5,FALSE)</f>
        <v>109718.51</v>
      </c>
      <c r="BH178" s="788">
        <f>VLOOKUP(C178,[1]Sheet!$F:$Q,12,FALSE)</f>
        <v>0</v>
      </c>
      <c r="BI178" s="788">
        <f t="shared" si="143"/>
        <v>109718.51</v>
      </c>
    </row>
    <row r="179" s="189" customFormat="1" ht="24.75" customHeight="1" spans="1:61">
      <c r="A179" s="767">
        <f t="shared" si="137"/>
        <v>177</v>
      </c>
      <c r="B179" s="767" t="s">
        <v>62</v>
      </c>
      <c r="C179" s="768" t="s">
        <v>583</v>
      </c>
      <c r="D179" s="768" t="s">
        <v>163</v>
      </c>
      <c r="E179" s="768" t="s">
        <v>118</v>
      </c>
      <c r="F179" s="768" t="s">
        <v>57</v>
      </c>
      <c r="G179" s="769" t="s">
        <v>65</v>
      </c>
      <c r="H179" s="770" t="s">
        <v>124</v>
      </c>
      <c r="I179" s="771" t="s">
        <v>584</v>
      </c>
      <c r="J179" s="772">
        <v>46140</v>
      </c>
      <c r="K179" s="772">
        <v>46142</v>
      </c>
      <c r="L179" s="772">
        <v>46144</v>
      </c>
      <c r="M179" s="772">
        <v>46151</v>
      </c>
      <c r="N179" s="772">
        <v>46154</v>
      </c>
      <c r="O179" s="772"/>
      <c r="P179" s="772"/>
      <c r="Q179" s="773">
        <v>14</v>
      </c>
      <c r="R179" s="1801" t="s">
        <v>60</v>
      </c>
      <c r="S179" s="775">
        <v>7</v>
      </c>
      <c r="T179" s="772">
        <v>46157</v>
      </c>
      <c r="U179" s="772">
        <v>46161</v>
      </c>
      <c r="V179" s="772"/>
      <c r="W179" s="772"/>
      <c r="X179" s="772">
        <v>46164</v>
      </c>
      <c r="Y179" s="772"/>
      <c r="Z179" s="772"/>
      <c r="AA179" s="772">
        <v>46167</v>
      </c>
      <c r="AB179" s="772">
        <v>46168</v>
      </c>
      <c r="AC179" s="772">
        <v>46170</v>
      </c>
      <c r="AD179" s="776"/>
      <c r="AE179" s="776"/>
      <c r="AF179" s="776"/>
      <c r="AG179" s="777"/>
      <c r="AH179" s="778"/>
      <c r="AI179" s="779">
        <v>8780</v>
      </c>
      <c r="AJ179" s="779">
        <v>86248.5</v>
      </c>
      <c r="AK179" s="779">
        <f t="shared" si="136"/>
        <v>1207.479</v>
      </c>
      <c r="AL179" s="780">
        <v>46154</v>
      </c>
      <c r="AM179" s="777">
        <v>5017.94</v>
      </c>
      <c r="AN179" s="777">
        <f t="shared" si="138"/>
        <v>3779.2</v>
      </c>
      <c r="AO179" s="777"/>
      <c r="AP179" s="781"/>
      <c r="AQ179" s="777">
        <v>452.5</v>
      </c>
      <c r="AR179" s="781"/>
      <c r="AS179" s="777"/>
      <c r="AT179" s="782"/>
      <c r="AU179" s="789"/>
      <c r="AV179" s="776"/>
      <c r="AW179" s="784"/>
      <c r="AX179" s="776"/>
      <c r="AY179" s="769" t="s">
        <v>570</v>
      </c>
      <c r="BA179" s="785">
        <f t="shared" si="139"/>
        <v>14</v>
      </c>
      <c r="BB179" s="786">
        <f t="shared" si="140"/>
        <v>46167</v>
      </c>
      <c r="BC179" s="785">
        <f t="shared" si="141"/>
        <v>7</v>
      </c>
      <c r="BD179" s="786">
        <f t="shared" si="142"/>
        <v>46174</v>
      </c>
      <c r="BE179" s="786"/>
      <c r="BF179" s="787" t="str">
        <f>VLOOKUP(C179,[1]Sheet!$F:$Q,10,FALSE)</f>
        <v>I</v>
      </c>
      <c r="BG179" s="788">
        <f>VLOOKUP(C179,[1]Sheet!$F:$Q,5,FALSE)</f>
        <v>86248.51</v>
      </c>
      <c r="BH179" s="788">
        <f>VLOOKUP(C179,[1]Sheet!$F:$Q,12,FALSE)</f>
        <v>0</v>
      </c>
      <c r="BI179" s="788">
        <f t="shared" si="143"/>
        <v>86248.51</v>
      </c>
    </row>
    <row r="180" s="189" customFormat="1" ht="24.75" customHeight="1" spans="1:61">
      <c r="A180" s="767">
        <f t="shared" si="137"/>
        <v>178</v>
      </c>
      <c r="B180" s="767" t="s">
        <v>127</v>
      </c>
      <c r="C180" s="768" t="s">
        <v>585</v>
      </c>
      <c r="D180" s="768" t="s">
        <v>163</v>
      </c>
      <c r="E180" s="768" t="s">
        <v>118</v>
      </c>
      <c r="F180" s="768" t="s">
        <v>57</v>
      </c>
      <c r="G180" s="769" t="s">
        <v>65</v>
      </c>
      <c r="H180" s="770" t="s">
        <v>124</v>
      </c>
      <c r="I180" s="771" t="s">
        <v>286</v>
      </c>
      <c r="J180" s="772">
        <v>46140</v>
      </c>
      <c r="K180" s="772">
        <v>46142</v>
      </c>
      <c r="L180" s="772">
        <v>46144</v>
      </c>
      <c r="M180" s="772">
        <v>46151</v>
      </c>
      <c r="N180" s="772">
        <v>46154</v>
      </c>
      <c r="O180" s="772"/>
      <c r="P180" s="772"/>
      <c r="Q180" s="773">
        <v>14</v>
      </c>
      <c r="R180" s="1801" t="s">
        <v>60</v>
      </c>
      <c r="S180" s="775">
        <v>7</v>
      </c>
      <c r="T180" s="772">
        <v>46157</v>
      </c>
      <c r="U180" s="772">
        <v>46161</v>
      </c>
      <c r="V180" s="772"/>
      <c r="W180" s="772"/>
      <c r="X180" s="772">
        <v>46164</v>
      </c>
      <c r="Y180" s="772"/>
      <c r="Z180" s="772"/>
      <c r="AA180" s="772">
        <v>46168</v>
      </c>
      <c r="AB180" s="772">
        <v>46170</v>
      </c>
      <c r="AC180" s="772">
        <v>46171</v>
      </c>
      <c r="AD180" s="776"/>
      <c r="AE180" s="776"/>
      <c r="AF180" s="776"/>
      <c r="AG180" s="777"/>
      <c r="AH180" s="778"/>
      <c r="AI180" s="779">
        <v>8780</v>
      </c>
      <c r="AJ180" s="779">
        <v>111720</v>
      </c>
      <c r="AK180" s="779">
        <f t="shared" si="136"/>
        <v>1564.08</v>
      </c>
      <c r="AL180" s="780">
        <v>46154</v>
      </c>
      <c r="AM180" s="777">
        <v>6499.87</v>
      </c>
      <c r="AN180" s="777">
        <f t="shared" si="138"/>
        <v>3779.2</v>
      </c>
      <c r="AO180" s="777"/>
      <c r="AP180" s="777">
        <v>230</v>
      </c>
      <c r="AQ180" s="777">
        <v>491.3</v>
      </c>
      <c r="AR180" s="781"/>
      <c r="AS180" s="777"/>
      <c r="AT180" s="782"/>
      <c r="AU180" s="789"/>
      <c r="AV180" s="776"/>
      <c r="AW180" s="784"/>
      <c r="AX180" s="776"/>
      <c r="AY180" s="769" t="s">
        <v>570</v>
      </c>
      <c r="BA180" s="785">
        <f t="shared" si="139"/>
        <v>14</v>
      </c>
      <c r="BB180" s="786">
        <f t="shared" si="140"/>
        <v>46167</v>
      </c>
      <c r="BC180" s="785">
        <f t="shared" si="141"/>
        <v>7</v>
      </c>
      <c r="BD180" s="786">
        <f t="shared" si="142"/>
        <v>46175</v>
      </c>
      <c r="BE180" s="786"/>
      <c r="BF180" s="787" t="str">
        <f>VLOOKUP(C180,[1]Sheet!$F:$Q,10,FALSE)</f>
        <v>I</v>
      </c>
      <c r="BG180" s="788">
        <f>VLOOKUP(C180,[1]Sheet!$F:$Q,5,FALSE)</f>
        <v>111720</v>
      </c>
      <c r="BH180" s="788">
        <f>VLOOKUP(C180,[1]Sheet!$F:$Q,12,FALSE)</f>
        <v>0</v>
      </c>
      <c r="BI180" s="788">
        <f t="shared" si="143"/>
        <v>111720</v>
      </c>
    </row>
    <row r="181" s="189" customFormat="1" ht="24.75" customHeight="1" spans="1:61">
      <c r="A181" s="767">
        <f t="shared" si="137"/>
        <v>179</v>
      </c>
      <c r="B181" s="767" t="s">
        <v>127</v>
      </c>
      <c r="C181" s="768" t="s">
        <v>586</v>
      </c>
      <c r="D181" s="768" t="s">
        <v>163</v>
      </c>
      <c r="E181" s="768" t="s">
        <v>118</v>
      </c>
      <c r="F181" s="768" t="s">
        <v>57</v>
      </c>
      <c r="G181" s="769" t="s">
        <v>65</v>
      </c>
      <c r="H181" s="770" t="s">
        <v>124</v>
      </c>
      <c r="I181" s="771" t="s">
        <v>223</v>
      </c>
      <c r="J181" s="772">
        <v>46140</v>
      </c>
      <c r="K181" s="772">
        <v>46142</v>
      </c>
      <c r="L181" s="772">
        <v>46144</v>
      </c>
      <c r="M181" s="772">
        <v>46151</v>
      </c>
      <c r="N181" s="772">
        <v>46154</v>
      </c>
      <c r="O181" s="772"/>
      <c r="P181" s="772"/>
      <c r="Q181" s="773">
        <v>14</v>
      </c>
      <c r="R181" s="1801" t="s">
        <v>60</v>
      </c>
      <c r="S181" s="775">
        <v>7</v>
      </c>
      <c r="T181" s="772">
        <v>46157</v>
      </c>
      <c r="U181" s="772">
        <v>46161</v>
      </c>
      <c r="V181" s="772"/>
      <c r="W181" s="772"/>
      <c r="X181" s="772">
        <v>46164</v>
      </c>
      <c r="Y181" s="772"/>
      <c r="Z181" s="772"/>
      <c r="AA181" s="772">
        <v>46168</v>
      </c>
      <c r="AB181" s="772">
        <v>46170</v>
      </c>
      <c r="AC181" s="772">
        <v>46170</v>
      </c>
      <c r="AD181" s="776"/>
      <c r="AE181" s="776"/>
      <c r="AF181" s="776"/>
      <c r="AG181" s="777"/>
      <c r="AH181" s="778"/>
      <c r="AI181" s="779">
        <v>8780</v>
      </c>
      <c r="AJ181" s="779">
        <v>100935</v>
      </c>
      <c r="AK181" s="779">
        <f t="shared" si="136"/>
        <v>1413.09</v>
      </c>
      <c r="AL181" s="780">
        <v>46154</v>
      </c>
      <c r="AM181" s="777">
        <v>5872.4</v>
      </c>
      <c r="AN181" s="777">
        <f t="shared" si="138"/>
        <v>3779.2</v>
      </c>
      <c r="AO181" s="777"/>
      <c r="AP181" s="777">
        <v>230</v>
      </c>
      <c r="AQ181" s="777">
        <v>526.3</v>
      </c>
      <c r="AR181" s="781"/>
      <c r="AS181" s="777"/>
      <c r="AT181" s="782"/>
      <c r="AU181" s="789"/>
      <c r="AV181" s="776"/>
      <c r="AW181" s="784"/>
      <c r="AX181" s="776"/>
      <c r="AY181" s="769" t="s">
        <v>570</v>
      </c>
      <c r="BA181" s="785">
        <f t="shared" si="139"/>
        <v>14</v>
      </c>
      <c r="BB181" s="786">
        <f t="shared" si="140"/>
        <v>46167</v>
      </c>
      <c r="BC181" s="785">
        <f t="shared" si="141"/>
        <v>7</v>
      </c>
      <c r="BD181" s="786">
        <f t="shared" si="142"/>
        <v>46175</v>
      </c>
      <c r="BE181" s="786"/>
      <c r="BF181" s="787" t="str">
        <f>VLOOKUP(C181,[1]Sheet!$F:$Q,10,FALSE)</f>
        <v>I</v>
      </c>
      <c r="BG181" s="788">
        <f>VLOOKUP(C181,[1]Sheet!$F:$Q,5,FALSE)</f>
        <v>100935</v>
      </c>
      <c r="BH181" s="788">
        <f>VLOOKUP(C181,[1]Sheet!$F:$Q,12,FALSE)</f>
        <v>0</v>
      </c>
      <c r="BI181" s="788">
        <f t="shared" si="143"/>
        <v>100935</v>
      </c>
    </row>
    <row r="182" s="189" customFormat="1" ht="24.75" customHeight="1" spans="1:61">
      <c r="A182" s="767">
        <f t="shared" si="137"/>
        <v>180</v>
      </c>
      <c r="B182" s="767" t="s">
        <v>127</v>
      </c>
      <c r="C182" s="768" t="s">
        <v>587</v>
      </c>
      <c r="D182" s="768" t="s">
        <v>163</v>
      </c>
      <c r="E182" s="768" t="s">
        <v>118</v>
      </c>
      <c r="F182" s="768" t="s">
        <v>57</v>
      </c>
      <c r="G182" s="769" t="s">
        <v>65</v>
      </c>
      <c r="H182" s="770" t="s">
        <v>124</v>
      </c>
      <c r="I182" s="771" t="s">
        <v>225</v>
      </c>
      <c r="J182" s="772">
        <v>46140</v>
      </c>
      <c r="K182" s="772">
        <v>46142</v>
      </c>
      <c r="L182" s="772">
        <v>46144</v>
      </c>
      <c r="M182" s="772">
        <v>46151</v>
      </c>
      <c r="N182" s="772">
        <v>46154</v>
      </c>
      <c r="O182" s="772"/>
      <c r="P182" s="772"/>
      <c r="Q182" s="773">
        <v>14</v>
      </c>
      <c r="R182" s="1801" t="s">
        <v>60</v>
      </c>
      <c r="S182" s="775">
        <v>7</v>
      </c>
      <c r="T182" s="772">
        <v>46157</v>
      </c>
      <c r="U182" s="772">
        <v>46161</v>
      </c>
      <c r="V182" s="772"/>
      <c r="W182" s="772"/>
      <c r="X182" s="772">
        <v>46164</v>
      </c>
      <c r="Y182" s="772"/>
      <c r="Z182" s="772"/>
      <c r="AA182" s="772">
        <v>46168</v>
      </c>
      <c r="AB182" s="772">
        <v>46171</v>
      </c>
      <c r="AC182" s="772">
        <v>46171</v>
      </c>
      <c r="AD182" s="776"/>
      <c r="AE182" s="776"/>
      <c r="AF182" s="776"/>
      <c r="AG182" s="777"/>
      <c r="AH182" s="778"/>
      <c r="AI182" s="779">
        <v>8780</v>
      </c>
      <c r="AJ182" s="779">
        <v>114658</v>
      </c>
      <c r="AK182" s="779">
        <f t="shared" si="136"/>
        <v>1605.212</v>
      </c>
      <c r="AL182" s="780">
        <v>46154</v>
      </c>
      <c r="AM182" s="777">
        <v>6670.8</v>
      </c>
      <c r="AN182" s="777">
        <f t="shared" si="138"/>
        <v>3779.2</v>
      </c>
      <c r="AO182" s="777"/>
      <c r="AP182" s="777">
        <v>230</v>
      </c>
      <c r="AQ182" s="777">
        <v>526.3</v>
      </c>
      <c r="AR182" s="781"/>
      <c r="AS182" s="777"/>
      <c r="AT182" s="782"/>
      <c r="AU182" s="790"/>
      <c r="AV182" s="776"/>
      <c r="AW182" s="784"/>
      <c r="AX182" s="776"/>
      <c r="AY182" s="769" t="s">
        <v>570</v>
      </c>
      <c r="BA182" s="785">
        <f t="shared" si="139"/>
        <v>14</v>
      </c>
      <c r="BB182" s="786">
        <f t="shared" si="140"/>
        <v>46167</v>
      </c>
      <c r="BC182" s="785">
        <f t="shared" si="141"/>
        <v>7</v>
      </c>
      <c r="BD182" s="786">
        <f t="shared" si="142"/>
        <v>46175</v>
      </c>
      <c r="BE182" s="786"/>
      <c r="BF182" s="787" t="str">
        <f>VLOOKUP(C182,[1]Sheet!$F:$Q,10,FALSE)</f>
        <v>I</v>
      </c>
      <c r="BG182" s="788">
        <f>VLOOKUP(C182,[1]Sheet!$F:$Q,5,FALSE)</f>
        <v>114658</v>
      </c>
      <c r="BH182" s="788">
        <f>VLOOKUP(C182,[1]Sheet!$F:$Q,12,FALSE)</f>
        <v>0</v>
      </c>
      <c r="BI182" s="788">
        <f t="shared" si="143"/>
        <v>114658</v>
      </c>
    </row>
    <row r="183" s="7" customFormat="1" ht="24.75" customHeight="1" spans="1:61">
      <c r="A183" s="44">
        <f t="shared" si="130"/>
        <v>181</v>
      </c>
      <c r="B183" s="44" t="s">
        <v>121</v>
      </c>
      <c r="C183" s="45" t="s">
        <v>588</v>
      </c>
      <c r="D183" s="45" t="s">
        <v>55</v>
      </c>
      <c r="E183" s="45" t="s">
        <v>74</v>
      </c>
      <c r="F183" s="45" t="s">
        <v>57</v>
      </c>
      <c r="G183" s="46" t="s">
        <v>58</v>
      </c>
      <c r="H183" s="48" t="s">
        <v>75</v>
      </c>
      <c r="I183" s="48"/>
      <c r="J183" s="49">
        <v>46139</v>
      </c>
      <c r="K183" s="49">
        <v>46141</v>
      </c>
      <c r="L183" s="49">
        <v>46143</v>
      </c>
      <c r="M183" s="49">
        <v>46153</v>
      </c>
      <c r="N183" s="49">
        <v>46160</v>
      </c>
      <c r="O183" s="49"/>
      <c r="P183" s="255"/>
      <c r="Q183" s="50">
        <v>14</v>
      </c>
      <c r="R183" s="1780" t="s">
        <v>60</v>
      </c>
      <c r="S183" s="52">
        <v>0</v>
      </c>
      <c r="T183" s="256"/>
      <c r="U183" s="49"/>
      <c r="V183" s="49"/>
      <c r="W183" s="49"/>
      <c r="X183" s="49">
        <v>46164</v>
      </c>
      <c r="Y183" s="49"/>
      <c r="Z183" s="49"/>
      <c r="AA183" s="49">
        <v>46165</v>
      </c>
      <c r="AB183" s="49">
        <v>46170</v>
      </c>
      <c r="AC183" s="49">
        <v>46170</v>
      </c>
      <c r="AD183" s="47"/>
      <c r="AE183" s="110"/>
      <c r="AF183" s="45"/>
      <c r="AG183" s="45"/>
      <c r="AH183" s="45"/>
      <c r="AI183" s="58">
        <v>9950</v>
      </c>
      <c r="AJ183" s="58"/>
      <c r="AK183" s="58"/>
      <c r="AL183" s="56"/>
      <c r="AM183" s="54"/>
      <c r="AN183" s="54">
        <f>700+2120+169.2</f>
        <v>2989.2</v>
      </c>
      <c r="AO183" s="54"/>
      <c r="AP183" s="54"/>
      <c r="AQ183" s="54">
        <v>181.3</v>
      </c>
      <c r="AR183" s="54"/>
      <c r="AS183" s="54"/>
      <c r="AT183" s="111"/>
      <c r="AU183" s="54">
        <f>436.89+26.21</f>
        <v>463.1</v>
      </c>
      <c r="AV183" s="54"/>
      <c r="AW183" s="112"/>
      <c r="AX183" s="45"/>
      <c r="AY183" s="46" t="s">
        <v>589</v>
      </c>
      <c r="AZ183" s="10"/>
      <c r="BA183" s="10">
        <f t="shared" si="131"/>
        <v>14</v>
      </c>
      <c r="BB183" s="11">
        <f t="shared" si="132"/>
        <v>46173</v>
      </c>
      <c r="BC183" s="10">
        <f t="shared" si="133"/>
        <v>0</v>
      </c>
      <c r="BD183" s="9">
        <f t="shared" si="134"/>
        <v>46165</v>
      </c>
      <c r="BE183" s="9"/>
      <c r="BF183" s="114" t="str">
        <f>VLOOKUP(C183,[1]Sheet!$F:$Q,10,FALSE)</f>
        <v>I</v>
      </c>
      <c r="BG183" s="17">
        <f>VLOOKUP(C183,[1]Sheet!$F:$Q,5,FALSE)</f>
        <v>509231.8</v>
      </c>
      <c r="BH183" s="17">
        <f>VLOOKUP(C183,[1]Sheet!$F:$Q,12,FALSE)</f>
        <v>0</v>
      </c>
      <c r="BI183" s="17">
        <f t="shared" si="135"/>
        <v>509231.8</v>
      </c>
    </row>
    <row r="184" s="190" customFormat="1" ht="24.75" customHeight="1" spans="1:61">
      <c r="A184" s="791">
        <f t="shared" ref="A184:A186" si="144">ROW()-2</f>
        <v>182</v>
      </c>
      <c r="B184" s="791" t="s">
        <v>62</v>
      </c>
      <c r="C184" s="792" t="s">
        <v>590</v>
      </c>
      <c r="D184" s="792" t="s">
        <v>163</v>
      </c>
      <c r="E184" s="792" t="s">
        <v>123</v>
      </c>
      <c r="F184" s="792" t="s">
        <v>123</v>
      </c>
      <c r="G184" s="793" t="s">
        <v>148</v>
      </c>
      <c r="H184" s="794" t="s">
        <v>145</v>
      </c>
      <c r="I184" s="795" t="s">
        <v>591</v>
      </c>
      <c r="J184" s="796">
        <v>46142</v>
      </c>
      <c r="K184" s="796">
        <v>46143</v>
      </c>
      <c r="L184" s="796">
        <v>46145</v>
      </c>
      <c r="M184" s="796">
        <v>46153</v>
      </c>
      <c r="N184" s="796">
        <v>46155</v>
      </c>
      <c r="O184" s="796"/>
      <c r="P184" s="796"/>
      <c r="Q184" s="797">
        <v>14</v>
      </c>
      <c r="R184" s="1802" t="s">
        <v>60</v>
      </c>
      <c r="S184" s="799">
        <v>7</v>
      </c>
      <c r="T184" s="796">
        <v>46156</v>
      </c>
      <c r="U184" s="796">
        <v>46162</v>
      </c>
      <c r="V184" s="796"/>
      <c r="W184" s="796"/>
      <c r="X184" s="796">
        <v>46167</v>
      </c>
      <c r="Y184" s="796"/>
      <c r="Z184" s="796"/>
      <c r="AA184" s="796">
        <v>46168</v>
      </c>
      <c r="AB184" s="796">
        <v>46169</v>
      </c>
      <c r="AC184" s="796">
        <v>46171</v>
      </c>
      <c r="AD184" s="800"/>
      <c r="AE184" s="800"/>
      <c r="AF184" s="800"/>
      <c r="AG184" s="801"/>
      <c r="AH184" s="802"/>
      <c r="AI184" s="803">
        <v>8800</v>
      </c>
      <c r="AJ184" s="803">
        <v>91200</v>
      </c>
      <c r="AK184" s="803">
        <f t="shared" ref="AK184:AK193" si="145">AJ184*1.4%</f>
        <v>1276.8</v>
      </c>
      <c r="AL184" s="804"/>
      <c r="AM184" s="801"/>
      <c r="AN184" s="801">
        <f>2700+500+260+192</f>
        <v>3652</v>
      </c>
      <c r="AO184" s="801"/>
      <c r="AP184" s="805"/>
      <c r="AQ184" s="801">
        <v>452.5</v>
      </c>
      <c r="AR184" s="805"/>
      <c r="AS184" s="801"/>
      <c r="AT184" s="806"/>
      <c r="AU184" s="807">
        <f>206.11+12.37</f>
        <v>218.48</v>
      </c>
      <c r="AV184" s="800"/>
      <c r="AW184" s="808"/>
      <c r="AX184" s="800"/>
      <c r="AY184" s="793" t="s">
        <v>553</v>
      </c>
      <c r="BA184" s="809">
        <f t="shared" ref="BA184:BA186" si="146">Q184</f>
        <v>14</v>
      </c>
      <c r="BB184" s="810">
        <f t="shared" ref="BB184:BB186" si="147">N184+BA184-1</f>
        <v>46168</v>
      </c>
      <c r="BC184" s="809">
        <f t="shared" ref="BC184:BC186" si="148">S184</f>
        <v>7</v>
      </c>
      <c r="BD184" s="810">
        <f t="shared" ref="BD184:BD186" si="149">AA184+BC184</f>
        <v>46175</v>
      </c>
      <c r="BE184" s="810"/>
      <c r="BF184" s="811" t="e">
        <f>VLOOKUP(C184,[1]Sheet!$F:$Q,10,FALSE)</f>
        <v>#N/A</v>
      </c>
      <c r="BG184" s="812" t="e">
        <f>VLOOKUP(C184,[1]Sheet!$F:$Q,5,FALSE)</f>
        <v>#N/A</v>
      </c>
      <c r="BH184" s="812" t="e">
        <f>VLOOKUP(C184,[1]Sheet!$F:$Q,12,FALSE)</f>
        <v>#N/A</v>
      </c>
      <c r="BI184" s="812" t="e">
        <f t="shared" ref="BI184:BI190" si="150">BG184-BH184</f>
        <v>#N/A</v>
      </c>
    </row>
    <row r="185" s="190" customFormat="1" ht="24.75" customHeight="1" spans="1:61">
      <c r="A185" s="791">
        <f t="shared" si="144"/>
        <v>183</v>
      </c>
      <c r="B185" s="791" t="s">
        <v>121</v>
      </c>
      <c r="C185" s="792" t="s">
        <v>592</v>
      </c>
      <c r="D185" s="792" t="s">
        <v>163</v>
      </c>
      <c r="E185" s="792" t="s">
        <v>123</v>
      </c>
      <c r="F185" s="792" t="s">
        <v>123</v>
      </c>
      <c r="G185" s="793" t="s">
        <v>65</v>
      </c>
      <c r="H185" s="794" t="s">
        <v>145</v>
      </c>
      <c r="I185" s="795" t="s">
        <v>593</v>
      </c>
      <c r="J185" s="796">
        <v>46142</v>
      </c>
      <c r="K185" s="796">
        <v>46143</v>
      </c>
      <c r="L185" s="796">
        <v>46145</v>
      </c>
      <c r="M185" s="796">
        <v>46153</v>
      </c>
      <c r="N185" s="796">
        <v>46155</v>
      </c>
      <c r="O185" s="796"/>
      <c r="P185" s="796"/>
      <c r="Q185" s="797">
        <v>14</v>
      </c>
      <c r="R185" s="1802" t="s">
        <v>60</v>
      </c>
      <c r="S185" s="799">
        <v>7</v>
      </c>
      <c r="T185" s="796">
        <v>46156</v>
      </c>
      <c r="U185" s="796">
        <v>46162</v>
      </c>
      <c r="V185" s="796"/>
      <c r="W185" s="796"/>
      <c r="X185" s="796">
        <v>46167</v>
      </c>
      <c r="Y185" s="796"/>
      <c r="Z185" s="796"/>
      <c r="AA185" s="796">
        <v>46168</v>
      </c>
      <c r="AB185" s="796">
        <v>46170</v>
      </c>
      <c r="AC185" s="796">
        <v>46170</v>
      </c>
      <c r="AD185" s="800"/>
      <c r="AE185" s="800"/>
      <c r="AF185" s="800"/>
      <c r="AG185" s="801"/>
      <c r="AH185" s="802"/>
      <c r="AI185" s="803">
        <v>8800</v>
      </c>
      <c r="AJ185" s="803">
        <v>77080</v>
      </c>
      <c r="AK185" s="803">
        <f t="shared" si="145"/>
        <v>1079.12</v>
      </c>
      <c r="AL185" s="804"/>
      <c r="AM185" s="801"/>
      <c r="AN185" s="801">
        <f>2700+500+260+192</f>
        <v>3652</v>
      </c>
      <c r="AO185" s="801"/>
      <c r="AP185" s="805"/>
      <c r="AQ185" s="801">
        <v>452.5</v>
      </c>
      <c r="AR185" s="805"/>
      <c r="AS185" s="801"/>
      <c r="AT185" s="806"/>
      <c r="AU185" s="813"/>
      <c r="AV185" s="800"/>
      <c r="AW185" s="808"/>
      <c r="AX185" s="800"/>
      <c r="AY185" s="793" t="s">
        <v>553</v>
      </c>
      <c r="BA185" s="809">
        <f t="shared" si="146"/>
        <v>14</v>
      </c>
      <c r="BB185" s="810">
        <f t="shared" si="147"/>
        <v>46168</v>
      </c>
      <c r="BC185" s="809">
        <f t="shared" si="148"/>
        <v>7</v>
      </c>
      <c r="BD185" s="810">
        <f t="shared" si="149"/>
        <v>46175</v>
      </c>
      <c r="BE185" s="810"/>
      <c r="BF185" s="811" t="str">
        <f>VLOOKUP(C185,[1]Sheet!$F:$Q,10,FALSE)</f>
        <v>I</v>
      </c>
      <c r="BG185" s="812">
        <f>VLOOKUP(C185,[1]Sheet!$F:$Q,5,FALSE)</f>
        <v>77080</v>
      </c>
      <c r="BH185" s="812">
        <f>VLOOKUP(C185,[1]Sheet!$F:$Q,12,FALSE)</f>
        <v>0</v>
      </c>
      <c r="BI185" s="812">
        <f t="shared" si="150"/>
        <v>77080</v>
      </c>
    </row>
    <row r="186" s="190" customFormat="1" ht="24.75" customHeight="1" spans="1:61">
      <c r="A186" s="791">
        <f t="shared" si="144"/>
        <v>184</v>
      </c>
      <c r="B186" s="791" t="s">
        <v>62</v>
      </c>
      <c r="C186" s="792" t="s">
        <v>594</v>
      </c>
      <c r="D186" s="792" t="s">
        <v>163</v>
      </c>
      <c r="E186" s="792" t="s">
        <v>123</v>
      </c>
      <c r="F186" s="792" t="s">
        <v>123</v>
      </c>
      <c r="G186" s="793" t="s">
        <v>148</v>
      </c>
      <c r="H186" s="794" t="s">
        <v>145</v>
      </c>
      <c r="I186" s="795" t="s">
        <v>595</v>
      </c>
      <c r="J186" s="796">
        <v>46142</v>
      </c>
      <c r="K186" s="796">
        <v>46143</v>
      </c>
      <c r="L186" s="796">
        <v>46145</v>
      </c>
      <c r="M186" s="796">
        <v>46153</v>
      </c>
      <c r="N186" s="796">
        <v>46155</v>
      </c>
      <c r="O186" s="796"/>
      <c r="P186" s="796"/>
      <c r="Q186" s="797">
        <v>14</v>
      </c>
      <c r="R186" s="1802" t="s">
        <v>60</v>
      </c>
      <c r="S186" s="799">
        <v>7</v>
      </c>
      <c r="T186" s="796">
        <v>46156</v>
      </c>
      <c r="U186" s="796">
        <v>46162</v>
      </c>
      <c r="V186" s="796"/>
      <c r="W186" s="796"/>
      <c r="X186" s="796">
        <v>46167</v>
      </c>
      <c r="Y186" s="796"/>
      <c r="Z186" s="796"/>
      <c r="AA186" s="796">
        <v>46168</v>
      </c>
      <c r="AB186" s="796">
        <v>46170</v>
      </c>
      <c r="AC186" s="796">
        <v>46171</v>
      </c>
      <c r="AD186" s="800"/>
      <c r="AE186" s="800"/>
      <c r="AF186" s="800"/>
      <c r="AG186" s="801"/>
      <c r="AH186" s="802"/>
      <c r="AI186" s="803">
        <v>8800</v>
      </c>
      <c r="AJ186" s="803">
        <v>89208</v>
      </c>
      <c r="AK186" s="803">
        <f t="shared" si="145"/>
        <v>1248.912</v>
      </c>
      <c r="AL186" s="804"/>
      <c r="AM186" s="801"/>
      <c r="AN186" s="801">
        <f>2700+500+260+1000+192</f>
        <v>4652</v>
      </c>
      <c r="AO186" s="801"/>
      <c r="AP186" s="805"/>
      <c r="AQ186" s="801">
        <v>452.5</v>
      </c>
      <c r="AR186" s="805"/>
      <c r="AS186" s="801"/>
      <c r="AT186" s="806"/>
      <c r="AU186" s="814"/>
      <c r="AV186" s="800"/>
      <c r="AW186" s="808"/>
      <c r="AX186" s="800"/>
      <c r="AY186" s="793" t="s">
        <v>553</v>
      </c>
      <c r="BA186" s="809">
        <f t="shared" si="146"/>
        <v>14</v>
      </c>
      <c r="BB186" s="810">
        <f t="shared" si="147"/>
        <v>46168</v>
      </c>
      <c r="BC186" s="809">
        <f t="shared" si="148"/>
        <v>7</v>
      </c>
      <c r="BD186" s="810">
        <f t="shared" si="149"/>
        <v>46175</v>
      </c>
      <c r="BE186" s="810"/>
      <c r="BF186" s="811" t="e">
        <f>VLOOKUP(C186,[1]Sheet!$F:$Q,10,FALSE)</f>
        <v>#N/A</v>
      </c>
      <c r="BG186" s="812" t="e">
        <f>VLOOKUP(C186,[1]Sheet!$F:$Q,5,FALSE)</f>
        <v>#N/A</v>
      </c>
      <c r="BH186" s="812" t="e">
        <f>VLOOKUP(C186,[1]Sheet!$F:$Q,12,FALSE)</f>
        <v>#N/A</v>
      </c>
      <c r="BI186" s="812" t="e">
        <f t="shared" si="150"/>
        <v>#N/A</v>
      </c>
    </row>
    <row r="187" s="191" customFormat="1" ht="24.75" customHeight="1" spans="1:61">
      <c r="A187" s="815">
        <f t="shared" ref="A187:A198" si="151">ROW()-2</f>
        <v>185</v>
      </c>
      <c r="B187" s="815" t="s">
        <v>121</v>
      </c>
      <c r="C187" s="816" t="s">
        <v>596</v>
      </c>
      <c r="D187" s="816" t="s">
        <v>163</v>
      </c>
      <c r="E187" s="817" t="s">
        <v>154</v>
      </c>
      <c r="F187" s="816" t="s">
        <v>123</v>
      </c>
      <c r="G187" s="818" t="s">
        <v>65</v>
      </c>
      <c r="H187" s="819" t="s">
        <v>149</v>
      </c>
      <c r="I187" s="820" t="s">
        <v>451</v>
      </c>
      <c r="J187" s="821">
        <v>46141</v>
      </c>
      <c r="K187" s="821">
        <v>46142</v>
      </c>
      <c r="L187" s="821">
        <v>46144</v>
      </c>
      <c r="M187" s="821">
        <v>46151</v>
      </c>
      <c r="N187" s="821">
        <v>46154</v>
      </c>
      <c r="O187" s="821"/>
      <c r="P187" s="821"/>
      <c r="Q187" s="822">
        <v>14</v>
      </c>
      <c r="R187" s="1803" t="s">
        <v>60</v>
      </c>
      <c r="S187" s="824">
        <v>7</v>
      </c>
      <c r="T187" s="821">
        <v>46157</v>
      </c>
      <c r="U187" s="821">
        <v>46161</v>
      </c>
      <c r="V187" s="821"/>
      <c r="W187" s="821"/>
      <c r="X187" s="821">
        <v>46168</v>
      </c>
      <c r="Y187" s="821"/>
      <c r="Z187" s="821"/>
      <c r="AA187" s="821">
        <v>46170</v>
      </c>
      <c r="AB187" s="821">
        <v>46171</v>
      </c>
      <c r="AC187" s="821">
        <v>46171</v>
      </c>
      <c r="AD187" s="825"/>
      <c r="AE187" s="825"/>
      <c r="AF187" s="825"/>
      <c r="AG187" s="826"/>
      <c r="AH187" s="827"/>
      <c r="AI187" s="828">
        <v>8980</v>
      </c>
      <c r="AJ187" s="828">
        <v>95880</v>
      </c>
      <c r="AK187" s="828">
        <f t="shared" si="145"/>
        <v>1342.32</v>
      </c>
      <c r="AL187" s="829"/>
      <c r="AM187" s="826"/>
      <c r="AN187" s="826">
        <f>2700+500+1000+260+192</f>
        <v>4652</v>
      </c>
      <c r="AO187" s="826"/>
      <c r="AP187" s="826">
        <f>230+460</f>
        <v>690</v>
      </c>
      <c r="AQ187" s="826">
        <f>327.5+272.5</f>
        <v>600</v>
      </c>
      <c r="AR187" s="830"/>
      <c r="AS187" s="826"/>
      <c r="AT187" s="831"/>
      <c r="AU187" s="832">
        <f>162.61+9.76</f>
        <v>172.37</v>
      </c>
      <c r="AV187" s="825"/>
      <c r="AW187" s="833"/>
      <c r="AX187" s="825"/>
      <c r="AY187" s="818" t="s">
        <v>597</v>
      </c>
      <c r="BA187" s="834">
        <f t="shared" ref="BA187:BA191" si="152">Q187</f>
        <v>14</v>
      </c>
      <c r="BB187" s="835">
        <f t="shared" ref="BB187:BB191" si="153">N187+BA187-1</f>
        <v>46167</v>
      </c>
      <c r="BC187" s="834">
        <f t="shared" ref="BC187:BC191" si="154">S187</f>
        <v>7</v>
      </c>
      <c r="BD187" s="835">
        <f t="shared" ref="BD187:BD191" si="155">AA187+BC187</f>
        <v>46177</v>
      </c>
      <c r="BE187" s="835"/>
      <c r="BF187" s="836" t="str">
        <f>VLOOKUP(C187,[1]Sheet!$F:$Q,10,FALSE)</f>
        <v>I</v>
      </c>
      <c r="BG187" s="837">
        <f>VLOOKUP(C187,[1]Sheet!$F:$Q,5,FALSE)</f>
        <v>95880</v>
      </c>
      <c r="BH187" s="837">
        <f>VLOOKUP(C187,[1]Sheet!$F:$Q,12,FALSE)</f>
        <v>0</v>
      </c>
      <c r="BI187" s="837">
        <f t="shared" si="150"/>
        <v>95880</v>
      </c>
    </row>
    <row r="188" s="191" customFormat="1" ht="24.75" customHeight="1" spans="1:61">
      <c r="A188" s="815">
        <f t="shared" si="151"/>
        <v>186</v>
      </c>
      <c r="B188" s="815" t="s">
        <v>121</v>
      </c>
      <c r="C188" s="816" t="s">
        <v>598</v>
      </c>
      <c r="D188" s="816" t="s">
        <v>163</v>
      </c>
      <c r="E188" s="817" t="s">
        <v>154</v>
      </c>
      <c r="F188" s="816" t="s">
        <v>123</v>
      </c>
      <c r="G188" s="818" t="s">
        <v>65</v>
      </c>
      <c r="H188" s="819" t="s">
        <v>149</v>
      </c>
      <c r="I188" s="820" t="s">
        <v>599</v>
      </c>
      <c r="J188" s="821">
        <v>46141</v>
      </c>
      <c r="K188" s="821">
        <v>46142</v>
      </c>
      <c r="L188" s="821">
        <v>46144</v>
      </c>
      <c r="M188" s="821">
        <v>46151</v>
      </c>
      <c r="N188" s="821">
        <v>46154</v>
      </c>
      <c r="O188" s="821"/>
      <c r="P188" s="821"/>
      <c r="Q188" s="822">
        <v>14</v>
      </c>
      <c r="R188" s="1803" t="s">
        <v>60</v>
      </c>
      <c r="S188" s="824">
        <v>7</v>
      </c>
      <c r="T188" s="821">
        <v>46157</v>
      </c>
      <c r="U188" s="821">
        <v>46161</v>
      </c>
      <c r="V188" s="821"/>
      <c r="W188" s="821"/>
      <c r="X188" s="821">
        <v>46168</v>
      </c>
      <c r="Y188" s="821"/>
      <c r="Z188" s="821"/>
      <c r="AA188" s="821">
        <v>46170</v>
      </c>
      <c r="AB188" s="821">
        <v>46171</v>
      </c>
      <c r="AC188" s="821">
        <v>46171</v>
      </c>
      <c r="AD188" s="825"/>
      <c r="AE188" s="825"/>
      <c r="AF188" s="825"/>
      <c r="AG188" s="826"/>
      <c r="AH188" s="827"/>
      <c r="AI188" s="828">
        <v>8980</v>
      </c>
      <c r="AJ188" s="828">
        <v>104490</v>
      </c>
      <c r="AK188" s="828">
        <f t="shared" si="145"/>
        <v>1462.86</v>
      </c>
      <c r="AL188" s="829"/>
      <c r="AM188" s="826"/>
      <c r="AN188" s="826">
        <f>2700+162</f>
        <v>2862</v>
      </c>
      <c r="AO188" s="826"/>
      <c r="AP188" s="826">
        <f>230+690</f>
        <v>920</v>
      </c>
      <c r="AQ188" s="826">
        <f>327.5+272.5</f>
        <v>600</v>
      </c>
      <c r="AR188" s="830"/>
      <c r="AS188" s="826"/>
      <c r="AT188" s="831"/>
      <c r="AU188" s="838"/>
      <c r="AV188" s="825"/>
      <c r="AW188" s="833"/>
      <c r="AX188" s="825"/>
      <c r="AY188" s="818" t="s">
        <v>597</v>
      </c>
      <c r="BA188" s="834">
        <f t="shared" si="152"/>
        <v>14</v>
      </c>
      <c r="BB188" s="835">
        <f t="shared" si="153"/>
        <v>46167</v>
      </c>
      <c r="BC188" s="834">
        <f t="shared" si="154"/>
        <v>7</v>
      </c>
      <c r="BD188" s="835">
        <f t="shared" si="155"/>
        <v>46177</v>
      </c>
      <c r="BE188" s="835"/>
      <c r="BF188" s="836" t="str">
        <f>VLOOKUP(C188,[1]Sheet!$F:$Q,10,FALSE)</f>
        <v>I</v>
      </c>
      <c r="BG188" s="837">
        <f>VLOOKUP(C188,[1]Sheet!$F:$Q,5,FALSE)</f>
        <v>104490</v>
      </c>
      <c r="BH188" s="837">
        <f>VLOOKUP(C188,[1]Sheet!$F:$Q,12,FALSE)</f>
        <v>0</v>
      </c>
      <c r="BI188" s="837">
        <f t="shared" si="150"/>
        <v>104490</v>
      </c>
    </row>
    <row r="189" s="192" customFormat="1" ht="24.75" customHeight="1" spans="1:61">
      <c r="A189" s="839">
        <f t="shared" si="151"/>
        <v>187</v>
      </c>
      <c r="B189" s="839" t="s">
        <v>127</v>
      </c>
      <c r="C189" s="840" t="s">
        <v>600</v>
      </c>
      <c r="D189" s="840" t="s">
        <v>163</v>
      </c>
      <c r="E189" s="840" t="s">
        <v>123</v>
      </c>
      <c r="F189" s="840" t="s">
        <v>123</v>
      </c>
      <c r="G189" s="841" t="s">
        <v>65</v>
      </c>
      <c r="H189" s="842" t="s">
        <v>155</v>
      </c>
      <c r="I189" s="843" t="s">
        <v>601</v>
      </c>
      <c r="J189" s="844">
        <v>46141</v>
      </c>
      <c r="K189" s="844">
        <v>46144</v>
      </c>
      <c r="L189" s="844">
        <v>46146</v>
      </c>
      <c r="M189" s="844">
        <v>46153</v>
      </c>
      <c r="N189" s="844">
        <v>46155</v>
      </c>
      <c r="O189" s="844"/>
      <c r="P189" s="844"/>
      <c r="Q189" s="845">
        <v>14</v>
      </c>
      <c r="R189" s="1804" t="s">
        <v>60</v>
      </c>
      <c r="S189" s="847">
        <v>7</v>
      </c>
      <c r="T189" s="844">
        <v>46156</v>
      </c>
      <c r="U189" s="844">
        <v>46162</v>
      </c>
      <c r="V189" s="844"/>
      <c r="W189" s="844"/>
      <c r="X189" s="844">
        <v>46168</v>
      </c>
      <c r="Y189" s="844"/>
      <c r="Z189" s="844"/>
      <c r="AA189" s="844">
        <v>46170</v>
      </c>
      <c r="AB189" s="844">
        <v>46172</v>
      </c>
      <c r="AC189" s="844">
        <v>46176</v>
      </c>
      <c r="AD189" s="848"/>
      <c r="AE189" s="848"/>
      <c r="AF189" s="848"/>
      <c r="AG189" s="849"/>
      <c r="AH189" s="850"/>
      <c r="AI189" s="851">
        <v>8800</v>
      </c>
      <c r="AJ189" s="851">
        <v>102545</v>
      </c>
      <c r="AK189" s="851">
        <f t="shared" si="145"/>
        <v>1435.63</v>
      </c>
      <c r="AL189" s="852"/>
      <c r="AM189" s="849"/>
      <c r="AN189" s="849">
        <f>2700+500+260+192+1000</f>
        <v>4652</v>
      </c>
      <c r="AO189" s="849"/>
      <c r="AP189" s="849">
        <f>161</f>
        <v>161</v>
      </c>
      <c r="AQ189" s="849">
        <f>233.8+292.5</f>
        <v>526.3</v>
      </c>
      <c r="AR189" s="853"/>
      <c r="AS189" s="849"/>
      <c r="AT189" s="854"/>
      <c r="AU189" s="855">
        <f>435.9+26.15</f>
        <v>462.05</v>
      </c>
      <c r="AV189" s="848"/>
      <c r="AW189" s="856"/>
      <c r="AX189" s="848"/>
      <c r="AY189" s="841"/>
      <c r="BA189" s="857">
        <f t="shared" si="152"/>
        <v>14</v>
      </c>
      <c r="BB189" s="858">
        <f t="shared" si="153"/>
        <v>46168</v>
      </c>
      <c r="BC189" s="857">
        <f t="shared" si="154"/>
        <v>7</v>
      </c>
      <c r="BD189" s="858">
        <f t="shared" si="155"/>
        <v>46177</v>
      </c>
      <c r="BE189" s="858"/>
      <c r="BF189" s="859" t="str">
        <f>VLOOKUP(C189,[1]Sheet!$F:$Q,10,FALSE)</f>
        <v>I</v>
      </c>
      <c r="BG189" s="860">
        <f>VLOOKUP(C189,[1]Sheet!$F:$Q,5,FALSE)</f>
        <v>102545</v>
      </c>
      <c r="BH189" s="860">
        <f>VLOOKUP(C189,[1]Sheet!$F:$Q,12,FALSE)</f>
        <v>0</v>
      </c>
      <c r="BI189" s="860">
        <f t="shared" si="150"/>
        <v>102545</v>
      </c>
    </row>
    <row r="190" s="193" customFormat="1" ht="24.75" customHeight="1" spans="1:61">
      <c r="A190" s="861">
        <f t="shared" si="151"/>
        <v>188</v>
      </c>
      <c r="B190" s="861" t="s">
        <v>127</v>
      </c>
      <c r="C190" s="862" t="s">
        <v>602</v>
      </c>
      <c r="D190" s="862" t="s">
        <v>163</v>
      </c>
      <c r="E190" s="862" t="s">
        <v>123</v>
      </c>
      <c r="F190" s="862" t="s">
        <v>123</v>
      </c>
      <c r="G190" s="863" t="s">
        <v>65</v>
      </c>
      <c r="H190" s="864" t="s">
        <v>155</v>
      </c>
      <c r="I190" s="865" t="s">
        <v>603</v>
      </c>
      <c r="J190" s="866">
        <v>46141</v>
      </c>
      <c r="K190" s="866">
        <v>46144</v>
      </c>
      <c r="L190" s="866">
        <v>46146</v>
      </c>
      <c r="M190" s="866">
        <v>46153</v>
      </c>
      <c r="N190" s="866">
        <v>46155</v>
      </c>
      <c r="O190" s="866"/>
      <c r="P190" s="866"/>
      <c r="Q190" s="867">
        <v>14</v>
      </c>
      <c r="R190" s="1805" t="s">
        <v>60</v>
      </c>
      <c r="S190" s="869">
        <v>7</v>
      </c>
      <c r="T190" s="866">
        <v>46156</v>
      </c>
      <c r="U190" s="866">
        <v>46162</v>
      </c>
      <c r="V190" s="866"/>
      <c r="W190" s="866"/>
      <c r="X190" s="866">
        <v>46168</v>
      </c>
      <c r="Y190" s="866"/>
      <c r="Z190" s="866"/>
      <c r="AA190" s="866">
        <v>46170</v>
      </c>
      <c r="AB190" s="866">
        <v>46171</v>
      </c>
      <c r="AC190" s="866">
        <v>46171</v>
      </c>
      <c r="AD190" s="870"/>
      <c r="AE190" s="870"/>
      <c r="AF190" s="870"/>
      <c r="AG190" s="871"/>
      <c r="AH190" s="872"/>
      <c r="AI190" s="873">
        <v>8800</v>
      </c>
      <c r="AJ190" s="873">
        <v>107135</v>
      </c>
      <c r="AK190" s="873">
        <f t="shared" si="145"/>
        <v>1499.89</v>
      </c>
      <c r="AL190" s="874"/>
      <c r="AM190" s="871"/>
      <c r="AN190" s="871">
        <f>2700+500+260+192</f>
        <v>3652</v>
      </c>
      <c r="AO190" s="871"/>
      <c r="AP190" s="849">
        <f>161+161</f>
        <v>322</v>
      </c>
      <c r="AQ190" s="871">
        <f>327.5+198.8</f>
        <v>526.3</v>
      </c>
      <c r="AR190" s="875"/>
      <c r="AS190" s="871"/>
      <c r="AT190" s="876"/>
      <c r="AU190" s="877"/>
      <c r="AV190" s="870"/>
      <c r="AW190" s="878"/>
      <c r="AX190" s="870"/>
      <c r="AY190" s="863"/>
      <c r="BA190" s="879">
        <f t="shared" si="152"/>
        <v>14</v>
      </c>
      <c r="BB190" s="880">
        <f t="shared" si="153"/>
        <v>46168</v>
      </c>
      <c r="BC190" s="879">
        <f t="shared" si="154"/>
        <v>7</v>
      </c>
      <c r="BD190" s="880">
        <f t="shared" si="155"/>
        <v>46177</v>
      </c>
      <c r="BE190" s="880"/>
      <c r="BF190" s="881" t="str">
        <f>VLOOKUP(C190,[1]Sheet!$F:$Q,10,FALSE)</f>
        <v>I</v>
      </c>
      <c r="BG190" s="882">
        <f>VLOOKUP(C190,[1]Sheet!$F:$Q,5,FALSE)</f>
        <v>107135</v>
      </c>
      <c r="BH190" s="882">
        <f>VLOOKUP(C190,[1]Sheet!$F:$Q,12,FALSE)</f>
        <v>0</v>
      </c>
      <c r="BI190" s="882">
        <f t="shared" si="150"/>
        <v>107135</v>
      </c>
    </row>
    <row r="191" s="193" customFormat="1" ht="24.75" customHeight="1" spans="1:61">
      <c r="A191" s="861">
        <f t="shared" si="151"/>
        <v>189</v>
      </c>
      <c r="B191" s="861" t="s">
        <v>127</v>
      </c>
      <c r="C191" s="862" t="s">
        <v>604</v>
      </c>
      <c r="D191" s="862" t="s">
        <v>163</v>
      </c>
      <c r="E191" s="862" t="s">
        <v>123</v>
      </c>
      <c r="F191" s="862" t="s">
        <v>123</v>
      </c>
      <c r="G191" s="863" t="s">
        <v>65</v>
      </c>
      <c r="H191" s="864" t="s">
        <v>155</v>
      </c>
      <c r="I191" s="865" t="s">
        <v>605</v>
      </c>
      <c r="J191" s="866">
        <v>46141</v>
      </c>
      <c r="K191" s="866">
        <v>46144</v>
      </c>
      <c r="L191" s="866">
        <v>46146</v>
      </c>
      <c r="M191" s="866">
        <v>46153</v>
      </c>
      <c r="N191" s="866">
        <v>46155</v>
      </c>
      <c r="O191" s="866"/>
      <c r="P191" s="866"/>
      <c r="Q191" s="867">
        <v>14</v>
      </c>
      <c r="R191" s="1805" t="s">
        <v>60</v>
      </c>
      <c r="S191" s="869">
        <v>7</v>
      </c>
      <c r="T191" s="866">
        <v>46156</v>
      </c>
      <c r="U191" s="866">
        <v>46162</v>
      </c>
      <c r="V191" s="866"/>
      <c r="W191" s="866"/>
      <c r="X191" s="866">
        <v>46168</v>
      </c>
      <c r="Y191" s="866"/>
      <c r="Z191" s="866"/>
      <c r="AA191" s="866">
        <v>46171</v>
      </c>
      <c r="AB191" s="866">
        <v>46172</v>
      </c>
      <c r="AC191" s="866">
        <v>46172</v>
      </c>
      <c r="AD191" s="870"/>
      <c r="AE191" s="870"/>
      <c r="AF191" s="870"/>
      <c r="AG191" s="871"/>
      <c r="AH191" s="872"/>
      <c r="AI191" s="873">
        <v>8800</v>
      </c>
      <c r="AJ191" s="873">
        <v>134314</v>
      </c>
      <c r="AK191" s="873">
        <f t="shared" si="145"/>
        <v>1880.396</v>
      </c>
      <c r="AL191" s="874"/>
      <c r="AM191" s="871"/>
      <c r="AN191" s="871">
        <f>2700+500+260+192</f>
        <v>3652</v>
      </c>
      <c r="AO191" s="871"/>
      <c r="AP191" s="871">
        <f>322+161</f>
        <v>483</v>
      </c>
      <c r="AQ191" s="871">
        <f>327.5+237.5</f>
        <v>565</v>
      </c>
      <c r="AR191" s="875"/>
      <c r="AS191" s="871"/>
      <c r="AT191" s="876"/>
      <c r="AU191" s="877"/>
      <c r="AV191" s="870"/>
      <c r="AW191" s="878"/>
      <c r="AX191" s="870"/>
      <c r="AY191" s="863"/>
      <c r="BA191" s="879">
        <f t="shared" si="152"/>
        <v>14</v>
      </c>
      <c r="BB191" s="880">
        <f t="shared" si="153"/>
        <v>46168</v>
      </c>
      <c r="BC191" s="879">
        <f t="shared" si="154"/>
        <v>7</v>
      </c>
      <c r="BD191" s="880">
        <f t="shared" si="155"/>
        <v>46178</v>
      </c>
      <c r="BE191" s="880"/>
      <c r="BF191" s="881" t="str">
        <f>VLOOKUP(C191,[1]Sheet!$F:$Q,10,FALSE)</f>
        <v>I</v>
      </c>
      <c r="BG191" s="882">
        <f>VLOOKUP(C191,[1]Sheet!$F:$Q,5,FALSE)</f>
        <v>134314</v>
      </c>
      <c r="BH191" s="882">
        <f>VLOOKUP(C191,[1]Sheet!$F:$Q,12,FALSE)</f>
        <v>0</v>
      </c>
      <c r="BI191" s="882">
        <f t="shared" ref="BI191:BI198" si="156">BG191-BH191</f>
        <v>134314</v>
      </c>
    </row>
    <row r="192" s="193" customFormat="1" ht="24.75" customHeight="1" spans="1:61">
      <c r="A192" s="861">
        <f t="shared" si="151"/>
        <v>190</v>
      </c>
      <c r="B192" s="861" t="s">
        <v>276</v>
      </c>
      <c r="C192" s="862" t="s">
        <v>606</v>
      </c>
      <c r="D192" s="862" t="s">
        <v>163</v>
      </c>
      <c r="E192" s="862" t="s">
        <v>123</v>
      </c>
      <c r="F192" s="862" t="s">
        <v>123</v>
      </c>
      <c r="G192" s="863" t="s">
        <v>65</v>
      </c>
      <c r="H192" s="864" t="s">
        <v>155</v>
      </c>
      <c r="I192" s="865" t="s">
        <v>607</v>
      </c>
      <c r="J192" s="866">
        <v>46141</v>
      </c>
      <c r="K192" s="866">
        <v>46144</v>
      </c>
      <c r="L192" s="866">
        <v>46146</v>
      </c>
      <c r="M192" s="866">
        <v>46153</v>
      </c>
      <c r="N192" s="866">
        <v>46155</v>
      </c>
      <c r="O192" s="866"/>
      <c r="P192" s="866"/>
      <c r="Q192" s="867">
        <v>14</v>
      </c>
      <c r="R192" s="1805" t="s">
        <v>60</v>
      </c>
      <c r="S192" s="869">
        <v>7</v>
      </c>
      <c r="T192" s="866">
        <v>46156</v>
      </c>
      <c r="U192" s="866">
        <v>46162</v>
      </c>
      <c r="V192" s="866"/>
      <c r="W192" s="866"/>
      <c r="X192" s="866">
        <v>46168</v>
      </c>
      <c r="Y192" s="866"/>
      <c r="Z192" s="866"/>
      <c r="AA192" s="866">
        <v>46172</v>
      </c>
      <c r="AB192" s="866">
        <v>46172</v>
      </c>
      <c r="AC192" s="866">
        <v>46172</v>
      </c>
      <c r="AD192" s="870"/>
      <c r="AE192" s="870"/>
      <c r="AF192" s="870"/>
      <c r="AG192" s="871"/>
      <c r="AH192" s="872"/>
      <c r="AI192" s="873">
        <v>8800</v>
      </c>
      <c r="AJ192" s="873">
        <v>102706</v>
      </c>
      <c r="AK192" s="873">
        <f t="shared" si="145"/>
        <v>1437.884</v>
      </c>
      <c r="AL192" s="874"/>
      <c r="AM192" s="871"/>
      <c r="AN192" s="871">
        <f>2700+500+260+192</f>
        <v>3652</v>
      </c>
      <c r="AO192" s="871"/>
      <c r="AP192" s="849">
        <f>161+322</f>
        <v>483</v>
      </c>
      <c r="AQ192" s="871">
        <f>272.5+327.5</f>
        <v>600</v>
      </c>
      <c r="AR192" s="875"/>
      <c r="AS192" s="871"/>
      <c r="AT192" s="876"/>
      <c r="AU192" s="877"/>
      <c r="AV192" s="870"/>
      <c r="AW192" s="878"/>
      <c r="AX192" s="870"/>
      <c r="AY192" s="863"/>
      <c r="BA192" s="879">
        <f t="shared" ref="BA192:BA198" si="157">Q192</f>
        <v>14</v>
      </c>
      <c r="BB192" s="880">
        <f t="shared" ref="BB192:BB198" si="158">N192+BA192-1</f>
        <v>46168</v>
      </c>
      <c r="BC192" s="879">
        <f t="shared" ref="BC192:BC198" si="159">S192</f>
        <v>7</v>
      </c>
      <c r="BD192" s="880">
        <f t="shared" ref="BD192:BD198" si="160">AA192+BC192</f>
        <v>46179</v>
      </c>
      <c r="BE192" s="880"/>
      <c r="BF192" s="881" t="str">
        <f>VLOOKUP(C192,[1]Sheet!$F:$Q,10,FALSE)</f>
        <v>I</v>
      </c>
      <c r="BG192" s="882">
        <f>VLOOKUP(C192,[1]Sheet!$F:$Q,5,FALSE)</f>
        <v>102706</v>
      </c>
      <c r="BH192" s="882">
        <f>VLOOKUP(C192,[1]Sheet!$F:$Q,12,FALSE)</f>
        <v>0</v>
      </c>
      <c r="BI192" s="882">
        <f t="shared" si="156"/>
        <v>102706</v>
      </c>
    </row>
    <row r="193" s="193" customFormat="1" ht="24.75" customHeight="1" spans="1:61">
      <c r="A193" s="861">
        <f t="shared" si="151"/>
        <v>191</v>
      </c>
      <c r="B193" s="861" t="s">
        <v>276</v>
      </c>
      <c r="C193" s="862" t="s">
        <v>608</v>
      </c>
      <c r="D193" s="862" t="s">
        <v>163</v>
      </c>
      <c r="E193" s="862" t="s">
        <v>123</v>
      </c>
      <c r="F193" s="862" t="s">
        <v>123</v>
      </c>
      <c r="G193" s="863" t="s">
        <v>65</v>
      </c>
      <c r="H193" s="864" t="s">
        <v>155</v>
      </c>
      <c r="I193" s="865" t="s">
        <v>609</v>
      </c>
      <c r="J193" s="866">
        <v>46141</v>
      </c>
      <c r="K193" s="866">
        <v>46144</v>
      </c>
      <c r="L193" s="866">
        <v>46146</v>
      </c>
      <c r="M193" s="866">
        <v>46153</v>
      </c>
      <c r="N193" s="866">
        <v>46155</v>
      </c>
      <c r="O193" s="866"/>
      <c r="P193" s="866"/>
      <c r="Q193" s="867">
        <v>14</v>
      </c>
      <c r="R193" s="1805" t="s">
        <v>60</v>
      </c>
      <c r="S193" s="869">
        <v>7</v>
      </c>
      <c r="T193" s="866">
        <v>46156</v>
      </c>
      <c r="U193" s="866">
        <v>46162</v>
      </c>
      <c r="V193" s="866"/>
      <c r="W193" s="866"/>
      <c r="X193" s="866">
        <v>46168</v>
      </c>
      <c r="Y193" s="866"/>
      <c r="Z193" s="866"/>
      <c r="AA193" s="866">
        <v>46172</v>
      </c>
      <c r="AB193" s="866">
        <v>46172</v>
      </c>
      <c r="AC193" s="866">
        <v>46176</v>
      </c>
      <c r="AD193" s="870"/>
      <c r="AE193" s="870"/>
      <c r="AF193" s="870"/>
      <c r="AG193" s="871"/>
      <c r="AH193" s="872"/>
      <c r="AI193" s="873">
        <v>8800</v>
      </c>
      <c r="AJ193" s="873">
        <v>112493</v>
      </c>
      <c r="AK193" s="873">
        <f t="shared" si="145"/>
        <v>1574.902</v>
      </c>
      <c r="AL193" s="874"/>
      <c r="AM193" s="871"/>
      <c r="AN193" s="871">
        <f>2700+500+260+192</f>
        <v>3652</v>
      </c>
      <c r="AO193" s="871"/>
      <c r="AP193" s="849">
        <f>161+322</f>
        <v>483</v>
      </c>
      <c r="AQ193" s="871">
        <f>327.5+237.5</f>
        <v>565</v>
      </c>
      <c r="AR193" s="875"/>
      <c r="AS193" s="871"/>
      <c r="AT193" s="876"/>
      <c r="AU193" s="883"/>
      <c r="AV193" s="870"/>
      <c r="AW193" s="878"/>
      <c r="AX193" s="870"/>
      <c r="AY193" s="863"/>
      <c r="BA193" s="879">
        <f t="shared" si="157"/>
        <v>14</v>
      </c>
      <c r="BB193" s="880">
        <f t="shared" si="158"/>
        <v>46168</v>
      </c>
      <c r="BC193" s="879">
        <f t="shared" si="159"/>
        <v>7</v>
      </c>
      <c r="BD193" s="880">
        <f t="shared" si="160"/>
        <v>46179</v>
      </c>
      <c r="BE193" s="880"/>
      <c r="BF193" s="881" t="str">
        <f>VLOOKUP(C193,[1]Sheet!$F:$Q,10,FALSE)</f>
        <v>I</v>
      </c>
      <c r="BG193" s="882">
        <f>VLOOKUP(C193,[1]Sheet!$F:$Q,5,FALSE)</f>
        <v>112493</v>
      </c>
      <c r="BH193" s="882">
        <f>VLOOKUP(C193,[1]Sheet!$F:$Q,12,FALSE)</f>
        <v>0</v>
      </c>
      <c r="BI193" s="882">
        <f t="shared" si="156"/>
        <v>112493</v>
      </c>
    </row>
    <row r="194" s="79" customFormat="1" ht="24.75" customHeight="1" spans="1:61">
      <c r="A194" s="134">
        <f t="shared" si="151"/>
        <v>192</v>
      </c>
      <c r="B194" s="134" t="s">
        <v>121</v>
      </c>
      <c r="C194" s="135" t="s">
        <v>610</v>
      </c>
      <c r="D194" s="135" t="s">
        <v>182</v>
      </c>
      <c r="E194" s="135" t="s">
        <v>56</v>
      </c>
      <c r="F194" s="135" t="s">
        <v>57</v>
      </c>
      <c r="G194" s="136" t="s">
        <v>65</v>
      </c>
      <c r="H194" s="138" t="s">
        <v>91</v>
      </c>
      <c r="I194" s="138"/>
      <c r="J194" s="139">
        <v>46154</v>
      </c>
      <c r="K194" s="139">
        <v>46156</v>
      </c>
      <c r="L194" s="139">
        <v>46158</v>
      </c>
      <c r="M194" s="139">
        <v>46168</v>
      </c>
      <c r="N194" s="139">
        <v>46169</v>
      </c>
      <c r="O194" s="139"/>
      <c r="P194" s="282"/>
      <c r="Q194" s="140">
        <v>14</v>
      </c>
      <c r="R194" s="1763" t="s">
        <v>60</v>
      </c>
      <c r="S194" s="142">
        <v>14</v>
      </c>
      <c r="T194" s="283"/>
      <c r="U194" s="139"/>
      <c r="V194" s="139"/>
      <c r="W194" s="139"/>
      <c r="X194" s="139">
        <v>46170</v>
      </c>
      <c r="Y194" s="139"/>
      <c r="Z194" s="139"/>
      <c r="AA194" s="139">
        <v>46172</v>
      </c>
      <c r="AB194" s="139">
        <v>46176</v>
      </c>
      <c r="AC194" s="139">
        <v>46177</v>
      </c>
      <c r="AD194" s="143"/>
      <c r="AE194" s="144"/>
      <c r="AF194" s="135"/>
      <c r="AG194" s="135"/>
      <c r="AH194" s="135"/>
      <c r="AI194" s="145">
        <v>6300</v>
      </c>
      <c r="AJ194" s="145"/>
      <c r="AK194" s="145"/>
      <c r="AL194" s="146"/>
      <c r="AM194" s="147"/>
      <c r="AN194" s="147">
        <f>700+2120+169.2</f>
        <v>2989.2</v>
      </c>
      <c r="AO194" s="147"/>
      <c r="AP194" s="147"/>
      <c r="AQ194" s="147"/>
      <c r="AR194" s="147"/>
      <c r="AS194" s="147"/>
      <c r="AT194" s="148"/>
      <c r="AU194" s="147">
        <f>82.28+4.94</f>
        <v>87.22</v>
      </c>
      <c r="AV194" s="147"/>
      <c r="AW194" s="149"/>
      <c r="AX194" s="135"/>
      <c r="AY194" s="136" t="s">
        <v>611</v>
      </c>
      <c r="AZ194" s="150"/>
      <c r="BA194" s="150">
        <f t="shared" si="157"/>
        <v>14</v>
      </c>
      <c r="BB194" s="151">
        <f t="shared" si="158"/>
        <v>46182</v>
      </c>
      <c r="BC194" s="150">
        <f t="shared" si="159"/>
        <v>14</v>
      </c>
      <c r="BD194" s="152">
        <f t="shared" si="160"/>
        <v>46186</v>
      </c>
      <c r="BE194" s="152"/>
      <c r="BF194" s="153" t="str">
        <f>VLOOKUP(C194,[1]Sheet!$F:$Q,10,FALSE)</f>
        <v>I</v>
      </c>
      <c r="BG194" s="154">
        <f>VLOOKUP(C194,[1]Sheet!$F:$Q,5,FALSE)</f>
        <v>113287</v>
      </c>
      <c r="BH194" s="154">
        <f>VLOOKUP(C194,[1]Sheet!$F:$Q,12,FALSE)</f>
        <v>0</v>
      </c>
      <c r="BI194" s="154">
        <f t="shared" si="156"/>
        <v>113287</v>
      </c>
    </row>
    <row r="195" s="79" customFormat="1" ht="31" spans="1:61">
      <c r="A195" s="134">
        <f t="shared" si="151"/>
        <v>193</v>
      </c>
      <c r="B195" s="134" t="s">
        <v>121</v>
      </c>
      <c r="C195" s="135" t="s">
        <v>612</v>
      </c>
      <c r="D195" s="135" t="s">
        <v>613</v>
      </c>
      <c r="E195" s="135" t="s">
        <v>74</v>
      </c>
      <c r="F195" s="135" t="s">
        <v>57</v>
      </c>
      <c r="G195" s="136" t="s">
        <v>58</v>
      </c>
      <c r="H195" s="138" t="s">
        <v>614</v>
      </c>
      <c r="I195" s="138"/>
      <c r="J195" s="139">
        <v>46156</v>
      </c>
      <c r="K195" s="139">
        <v>46157</v>
      </c>
      <c r="L195" s="139">
        <v>46159</v>
      </c>
      <c r="M195" s="139">
        <v>46167</v>
      </c>
      <c r="N195" s="139">
        <v>46166</v>
      </c>
      <c r="O195" s="139"/>
      <c r="P195" s="282"/>
      <c r="Q195" s="140">
        <v>7</v>
      </c>
      <c r="R195" s="1763" t="s">
        <v>60</v>
      </c>
      <c r="S195" s="142">
        <v>7</v>
      </c>
      <c r="T195" s="283"/>
      <c r="U195" s="139"/>
      <c r="V195" s="139"/>
      <c r="W195" s="139"/>
      <c r="X195" s="139">
        <v>46171</v>
      </c>
      <c r="Y195" s="139"/>
      <c r="Z195" s="139"/>
      <c r="AA195" s="139">
        <v>46172</v>
      </c>
      <c r="AB195" s="139">
        <v>46176</v>
      </c>
      <c r="AC195" s="139">
        <v>46176</v>
      </c>
      <c r="AD195" s="143"/>
      <c r="AE195" s="144"/>
      <c r="AF195" s="135"/>
      <c r="AG195" s="135"/>
      <c r="AH195" s="135"/>
      <c r="AI195" s="145">
        <f>11600+300</f>
        <v>11900</v>
      </c>
      <c r="AJ195" s="145"/>
      <c r="AK195" s="145"/>
      <c r="AL195" s="146"/>
      <c r="AM195" s="147"/>
      <c r="AN195" s="147">
        <f>700+2120+169.2</f>
        <v>2989.2</v>
      </c>
      <c r="AO195" s="147"/>
      <c r="AP195" s="147"/>
      <c r="AQ195" s="147">
        <v>208.8</v>
      </c>
      <c r="AR195" s="147"/>
      <c r="AS195" s="147"/>
      <c r="AT195" s="148"/>
      <c r="AU195" s="147">
        <f>364.97+21.9</f>
        <v>386.87</v>
      </c>
      <c r="AV195" s="147"/>
      <c r="AW195" s="149"/>
      <c r="AX195" s="135"/>
      <c r="AY195" s="136" t="s">
        <v>611</v>
      </c>
      <c r="AZ195" s="150"/>
      <c r="BA195" s="150">
        <f t="shared" si="157"/>
        <v>7</v>
      </c>
      <c r="BB195" s="151">
        <f t="shared" si="158"/>
        <v>46172</v>
      </c>
      <c r="BC195" s="150">
        <f t="shared" si="159"/>
        <v>7</v>
      </c>
      <c r="BD195" s="152">
        <f t="shared" si="160"/>
        <v>46179</v>
      </c>
      <c r="BE195" s="152"/>
      <c r="BF195" s="153" t="str">
        <f>VLOOKUP(C195,[1]Sheet!$F:$Q,10,FALSE)</f>
        <v>I</v>
      </c>
      <c r="BG195" s="154">
        <f>VLOOKUP(C195,[1]Sheet!$F:$Q,5,FALSE)</f>
        <v>11500</v>
      </c>
      <c r="BH195" s="154">
        <f>VLOOKUP(C195,[1]Sheet!$F:$Q,12,FALSE)</f>
        <v>0</v>
      </c>
      <c r="BI195" s="154">
        <f t="shared" si="156"/>
        <v>11500</v>
      </c>
    </row>
    <row r="196" s="78" customFormat="1" ht="24.75" customHeight="1" spans="1:61">
      <c r="A196" s="115">
        <f t="shared" si="151"/>
        <v>194</v>
      </c>
      <c r="B196" s="115" t="s">
        <v>62</v>
      </c>
      <c r="C196" s="116" t="s">
        <v>615</v>
      </c>
      <c r="D196" s="116" t="s">
        <v>78</v>
      </c>
      <c r="E196" s="116" t="s">
        <v>56</v>
      </c>
      <c r="F196" s="116" t="s">
        <v>64</v>
      </c>
      <c r="G196" s="117" t="s">
        <v>65</v>
      </c>
      <c r="H196" s="119" t="s">
        <v>66</v>
      </c>
      <c r="I196" s="119"/>
      <c r="J196" s="120">
        <v>46158</v>
      </c>
      <c r="K196" s="120">
        <v>46161</v>
      </c>
      <c r="L196" s="120">
        <v>46163</v>
      </c>
      <c r="M196" s="120">
        <v>46171</v>
      </c>
      <c r="N196" s="120">
        <v>46170</v>
      </c>
      <c r="O196" s="120"/>
      <c r="P196" s="251"/>
      <c r="Q196" s="121">
        <v>14</v>
      </c>
      <c r="R196" s="1781" t="s">
        <v>60</v>
      </c>
      <c r="S196" s="123">
        <v>0</v>
      </c>
      <c r="T196" s="252"/>
      <c r="U196" s="120"/>
      <c r="V196" s="120"/>
      <c r="W196" s="120"/>
      <c r="X196" s="120">
        <v>46171</v>
      </c>
      <c r="Y196" s="120"/>
      <c r="Z196" s="120"/>
      <c r="AA196" s="120">
        <v>46172</v>
      </c>
      <c r="AB196" s="120">
        <v>46176</v>
      </c>
      <c r="AC196" s="120">
        <v>46176</v>
      </c>
      <c r="AD196" s="124"/>
      <c r="AE196" s="125"/>
      <c r="AF196" s="116"/>
      <c r="AG196" s="116"/>
      <c r="AH196" s="116"/>
      <c r="AI196" s="111">
        <v>11000</v>
      </c>
      <c r="AJ196" s="111"/>
      <c r="AK196" s="111"/>
      <c r="AL196" s="126"/>
      <c r="AM196" s="127"/>
      <c r="AN196" s="127">
        <v>2700</v>
      </c>
      <c r="AO196" s="127"/>
      <c r="AP196" s="127"/>
      <c r="AQ196" s="127"/>
      <c r="AR196" s="127"/>
      <c r="AS196" s="127"/>
      <c r="AT196" s="111"/>
      <c r="AU196" s="127"/>
      <c r="AV196" s="127"/>
      <c r="AW196" s="128"/>
      <c r="AX196" s="116"/>
      <c r="AY196" s="117" t="s">
        <v>616</v>
      </c>
      <c r="AZ196" s="129"/>
      <c r="BA196" s="129">
        <f t="shared" si="157"/>
        <v>14</v>
      </c>
      <c r="BB196" s="130">
        <f t="shared" si="158"/>
        <v>46183</v>
      </c>
      <c r="BC196" s="129">
        <f t="shared" si="159"/>
        <v>0</v>
      </c>
      <c r="BD196" s="131">
        <f t="shared" si="160"/>
        <v>46172</v>
      </c>
      <c r="BE196" s="131"/>
      <c r="BF196" s="132" t="str">
        <f>VLOOKUP(C196,[1]Sheet!$F:$Q,10,FALSE)</f>
        <v>I</v>
      </c>
      <c r="BG196" s="133">
        <f>VLOOKUP(C196,[1]Sheet!$F:$Q,5,FALSE)</f>
        <v>151136</v>
      </c>
      <c r="BH196" s="133">
        <f>VLOOKUP(C196,[1]Sheet!$F:$Q,12,FALSE)</f>
        <v>0</v>
      </c>
      <c r="BI196" s="133">
        <f t="shared" si="156"/>
        <v>151136</v>
      </c>
    </row>
    <row r="197" s="194" customFormat="1" ht="24.75" customHeight="1" spans="1:61">
      <c r="A197" s="884">
        <f t="shared" si="151"/>
        <v>195</v>
      </c>
      <c r="B197" s="884" t="s">
        <v>62</v>
      </c>
      <c r="C197" s="885" t="s">
        <v>617</v>
      </c>
      <c r="D197" s="885" t="s">
        <v>163</v>
      </c>
      <c r="E197" s="885" t="s">
        <v>123</v>
      </c>
      <c r="F197" s="885" t="s">
        <v>123</v>
      </c>
      <c r="G197" s="886" t="s">
        <v>65</v>
      </c>
      <c r="H197" s="887" t="s">
        <v>170</v>
      </c>
      <c r="I197" s="888" t="s">
        <v>618</v>
      </c>
      <c r="J197" s="889">
        <v>46146</v>
      </c>
      <c r="K197" s="889">
        <v>46148</v>
      </c>
      <c r="L197" s="889">
        <v>46150</v>
      </c>
      <c r="M197" s="889">
        <v>46158</v>
      </c>
      <c r="N197" s="889">
        <v>46159</v>
      </c>
      <c r="O197" s="889"/>
      <c r="P197" s="889"/>
      <c r="Q197" s="890">
        <v>14</v>
      </c>
      <c r="R197" s="1806" t="s">
        <v>60</v>
      </c>
      <c r="S197" s="892">
        <v>7</v>
      </c>
      <c r="T197" s="889">
        <v>46161</v>
      </c>
      <c r="U197" s="889">
        <v>46163</v>
      </c>
      <c r="V197" s="889"/>
      <c r="W197" s="889"/>
      <c r="X197" s="889">
        <v>46167</v>
      </c>
      <c r="Y197" s="889"/>
      <c r="Z197" s="889"/>
      <c r="AA197" s="889">
        <v>46172</v>
      </c>
      <c r="AB197" s="889">
        <v>46176</v>
      </c>
      <c r="AC197" s="889">
        <v>46176</v>
      </c>
      <c r="AD197" s="893"/>
      <c r="AE197" s="893"/>
      <c r="AF197" s="893"/>
      <c r="AG197" s="894"/>
      <c r="AH197" s="895"/>
      <c r="AI197" s="896">
        <v>8650</v>
      </c>
      <c r="AJ197" s="896">
        <v>130186</v>
      </c>
      <c r="AK197" s="896">
        <f t="shared" ref="AK197:AK202" si="161">AJ197*1.4%</f>
        <v>1822.604</v>
      </c>
      <c r="AL197" s="897"/>
      <c r="AM197" s="894"/>
      <c r="AN197" s="894">
        <f>2700+162</f>
        <v>2862</v>
      </c>
      <c r="AO197" s="894"/>
      <c r="AP197" s="898"/>
      <c r="AQ197" s="894">
        <v>452.5</v>
      </c>
      <c r="AR197" s="898"/>
      <c r="AS197" s="894"/>
      <c r="AT197" s="899"/>
      <c r="AU197" s="900">
        <f>202.23+12.13</f>
        <v>214.36</v>
      </c>
      <c r="AV197" s="893"/>
      <c r="AW197" s="901"/>
      <c r="AX197" s="893"/>
      <c r="AY197" s="886" t="s">
        <v>619</v>
      </c>
      <c r="BA197" s="902">
        <f t="shared" si="157"/>
        <v>14</v>
      </c>
      <c r="BB197" s="903">
        <f t="shared" si="158"/>
        <v>46172</v>
      </c>
      <c r="BC197" s="902">
        <f t="shared" si="159"/>
        <v>7</v>
      </c>
      <c r="BD197" s="903">
        <f t="shared" si="160"/>
        <v>46179</v>
      </c>
      <c r="BE197" s="903"/>
      <c r="BF197" s="904" t="str">
        <f>VLOOKUP(C197,[1]Sheet!$F:$Q,10,FALSE)</f>
        <v>I</v>
      </c>
      <c r="BG197" s="905">
        <f>VLOOKUP(C197,[1]Sheet!$F:$Q,5,FALSE)</f>
        <v>130185.99</v>
      </c>
      <c r="BH197" s="905">
        <f>VLOOKUP(C197,[1]Sheet!$F:$Q,12,FALSE)</f>
        <v>0</v>
      </c>
      <c r="BI197" s="905">
        <f t="shared" si="156"/>
        <v>130185.99</v>
      </c>
    </row>
    <row r="198" s="194" customFormat="1" ht="24.75" customHeight="1" spans="1:61">
      <c r="A198" s="884">
        <f t="shared" si="151"/>
        <v>196</v>
      </c>
      <c r="B198" s="884" t="s">
        <v>62</v>
      </c>
      <c r="C198" s="885" t="s">
        <v>620</v>
      </c>
      <c r="D198" s="885" t="s">
        <v>163</v>
      </c>
      <c r="E198" s="885" t="s">
        <v>123</v>
      </c>
      <c r="F198" s="885" t="s">
        <v>123</v>
      </c>
      <c r="G198" s="886" t="s">
        <v>65</v>
      </c>
      <c r="H198" s="887" t="s">
        <v>170</v>
      </c>
      <c r="I198" s="888" t="s">
        <v>174</v>
      </c>
      <c r="J198" s="889">
        <v>46146</v>
      </c>
      <c r="K198" s="889">
        <v>46148</v>
      </c>
      <c r="L198" s="889">
        <v>46150</v>
      </c>
      <c r="M198" s="889">
        <v>46158</v>
      </c>
      <c r="N198" s="889">
        <v>46159</v>
      </c>
      <c r="O198" s="889"/>
      <c r="P198" s="889"/>
      <c r="Q198" s="890">
        <v>14</v>
      </c>
      <c r="R198" s="1806" t="s">
        <v>60</v>
      </c>
      <c r="S198" s="892">
        <v>7</v>
      </c>
      <c r="T198" s="889">
        <v>46161</v>
      </c>
      <c r="U198" s="889">
        <v>46163</v>
      </c>
      <c r="V198" s="889"/>
      <c r="W198" s="889"/>
      <c r="X198" s="889">
        <v>46167</v>
      </c>
      <c r="Y198" s="889"/>
      <c r="Z198" s="889"/>
      <c r="AA198" s="889">
        <v>46172</v>
      </c>
      <c r="AB198" s="889">
        <v>46177</v>
      </c>
      <c r="AC198" s="889">
        <v>46177</v>
      </c>
      <c r="AD198" s="893"/>
      <c r="AE198" s="893"/>
      <c r="AF198" s="893"/>
      <c r="AG198" s="894"/>
      <c r="AH198" s="895"/>
      <c r="AI198" s="896">
        <v>8650</v>
      </c>
      <c r="AJ198" s="896">
        <v>122202</v>
      </c>
      <c r="AK198" s="896">
        <f t="shared" si="161"/>
        <v>1710.828</v>
      </c>
      <c r="AL198" s="897"/>
      <c r="AM198" s="894"/>
      <c r="AN198" s="894">
        <f>2700+500+1000+260+192</f>
        <v>4652</v>
      </c>
      <c r="AO198" s="894"/>
      <c r="AP198" s="898"/>
      <c r="AQ198" s="894">
        <v>452.5</v>
      </c>
      <c r="AR198" s="894">
        <v>140</v>
      </c>
      <c r="AS198" s="894"/>
      <c r="AT198" s="899"/>
      <c r="AU198" s="906"/>
      <c r="AV198" s="893"/>
      <c r="AW198" s="901"/>
      <c r="AX198" s="893"/>
      <c r="AY198" s="886" t="s">
        <v>619</v>
      </c>
      <c r="BA198" s="902">
        <f t="shared" si="157"/>
        <v>14</v>
      </c>
      <c r="BB198" s="903">
        <f t="shared" si="158"/>
        <v>46172</v>
      </c>
      <c r="BC198" s="902">
        <f t="shared" si="159"/>
        <v>7</v>
      </c>
      <c r="BD198" s="903">
        <f t="shared" si="160"/>
        <v>46179</v>
      </c>
      <c r="BE198" s="903"/>
      <c r="BF198" s="904" t="str">
        <f>VLOOKUP(C198,[1]Sheet!$F:$Q,10,FALSE)</f>
        <v>I</v>
      </c>
      <c r="BG198" s="905">
        <f>VLOOKUP(C198,[1]Sheet!$F:$Q,5,FALSE)</f>
        <v>122202.02</v>
      </c>
      <c r="BH198" s="905">
        <f>VLOOKUP(C198,[1]Sheet!$F:$Q,12,FALSE)</f>
        <v>0</v>
      </c>
      <c r="BI198" s="905">
        <f t="shared" si="156"/>
        <v>122202.02</v>
      </c>
    </row>
    <row r="199" s="195" customFormat="1" ht="24.75" customHeight="1" spans="1:61">
      <c r="A199" s="907">
        <f t="shared" ref="A199:A219" si="162">ROW()-2</f>
        <v>197</v>
      </c>
      <c r="B199" s="907" t="s">
        <v>121</v>
      </c>
      <c r="C199" s="908" t="s">
        <v>621</v>
      </c>
      <c r="D199" s="908" t="s">
        <v>163</v>
      </c>
      <c r="E199" s="908" t="s">
        <v>154</v>
      </c>
      <c r="F199" s="908" t="s">
        <v>57</v>
      </c>
      <c r="G199" s="909" t="s">
        <v>65</v>
      </c>
      <c r="H199" s="910" t="s">
        <v>124</v>
      </c>
      <c r="I199" s="911" t="s">
        <v>577</v>
      </c>
      <c r="J199" s="912">
        <v>46149</v>
      </c>
      <c r="K199" s="912">
        <v>46151</v>
      </c>
      <c r="L199" s="912">
        <v>46154</v>
      </c>
      <c r="M199" s="912">
        <v>46161</v>
      </c>
      <c r="N199" s="912">
        <v>46163</v>
      </c>
      <c r="O199" s="912"/>
      <c r="P199" s="912"/>
      <c r="Q199" s="913">
        <v>14</v>
      </c>
      <c r="R199" s="1807" t="s">
        <v>60</v>
      </c>
      <c r="S199" s="915">
        <v>7</v>
      </c>
      <c r="T199" s="912">
        <v>46167</v>
      </c>
      <c r="U199" s="912">
        <v>46168</v>
      </c>
      <c r="V199" s="912"/>
      <c r="W199" s="912"/>
      <c r="X199" s="912">
        <v>46176</v>
      </c>
      <c r="Y199" s="912"/>
      <c r="Z199" s="912"/>
      <c r="AA199" s="912">
        <v>46176</v>
      </c>
      <c r="AB199" s="912">
        <v>46177</v>
      </c>
      <c r="AC199" s="912">
        <v>46177</v>
      </c>
      <c r="AD199" s="916"/>
      <c r="AE199" s="916"/>
      <c r="AF199" s="916"/>
      <c r="AG199" s="917"/>
      <c r="AH199" s="918"/>
      <c r="AI199" s="919">
        <v>8560</v>
      </c>
      <c r="AJ199" s="919">
        <v>111720</v>
      </c>
      <c r="AK199" s="919">
        <f t="shared" si="161"/>
        <v>1564.08</v>
      </c>
      <c r="AL199" s="920"/>
      <c r="AM199" s="917"/>
      <c r="AN199" s="917">
        <f>700+2120+169.2</f>
        <v>2989.2</v>
      </c>
      <c r="AO199" s="917"/>
      <c r="AP199" s="921"/>
      <c r="AQ199" s="917">
        <v>491.3</v>
      </c>
      <c r="AR199" s="921"/>
      <c r="AS199" s="917"/>
      <c r="AT199" s="922"/>
      <c r="AU199" s="923">
        <f>651.53+39.09</f>
        <v>690.62</v>
      </c>
      <c r="AV199" s="916"/>
      <c r="AW199" s="924"/>
      <c r="AX199" s="916"/>
      <c r="AY199" s="909" t="s">
        <v>622</v>
      </c>
      <c r="BA199" s="925">
        <f t="shared" ref="BA199:BA206" si="163">Q199</f>
        <v>14</v>
      </c>
      <c r="BB199" s="926">
        <f t="shared" ref="BB199:BB202" si="164">N199+BA199-1</f>
        <v>46176</v>
      </c>
      <c r="BC199" s="925">
        <f t="shared" ref="BC199:BC206" si="165">S199</f>
        <v>7</v>
      </c>
      <c r="BD199" s="926">
        <f t="shared" ref="BD199:BD206" si="166">AA199+BC199</f>
        <v>46183</v>
      </c>
      <c r="BE199" s="926"/>
      <c r="BF199" s="927" t="str">
        <f>VLOOKUP(C199,[1]Sheet!$F:$Q,10,FALSE)</f>
        <v>I</v>
      </c>
      <c r="BG199" s="928">
        <f>VLOOKUP(C199,[1]Sheet!$F:$Q,5,FALSE)</f>
        <v>111045.13</v>
      </c>
      <c r="BH199" s="928">
        <f>VLOOKUP(C199,[1]Sheet!$F:$Q,12,FALSE)</f>
        <v>0</v>
      </c>
      <c r="BI199" s="928">
        <f t="shared" ref="BI199:BI206" si="167">BG199-BH199</f>
        <v>111045.13</v>
      </c>
    </row>
    <row r="200" s="195" customFormat="1" ht="46" spans="1:61">
      <c r="A200" s="907">
        <f t="shared" si="162"/>
        <v>198</v>
      </c>
      <c r="B200" s="907" t="s">
        <v>62</v>
      </c>
      <c r="C200" s="908" t="s">
        <v>623</v>
      </c>
      <c r="D200" s="908" t="s">
        <v>163</v>
      </c>
      <c r="E200" s="908" t="s">
        <v>154</v>
      </c>
      <c r="F200" s="908" t="s">
        <v>57</v>
      </c>
      <c r="G200" s="909" t="s">
        <v>65</v>
      </c>
      <c r="H200" s="910" t="s">
        <v>124</v>
      </c>
      <c r="I200" s="911" t="s">
        <v>624</v>
      </c>
      <c r="J200" s="912">
        <v>46149</v>
      </c>
      <c r="K200" s="912">
        <v>46151</v>
      </c>
      <c r="L200" s="912">
        <v>46154</v>
      </c>
      <c r="M200" s="912">
        <v>46161</v>
      </c>
      <c r="N200" s="912">
        <v>46163</v>
      </c>
      <c r="O200" s="912"/>
      <c r="P200" s="912"/>
      <c r="Q200" s="913">
        <v>14</v>
      </c>
      <c r="R200" s="1807" t="s">
        <v>60</v>
      </c>
      <c r="S200" s="915">
        <v>7</v>
      </c>
      <c r="T200" s="912">
        <v>46167</v>
      </c>
      <c r="U200" s="912">
        <v>46168</v>
      </c>
      <c r="V200" s="912"/>
      <c r="W200" s="912"/>
      <c r="X200" s="912">
        <v>46176</v>
      </c>
      <c r="Y200" s="912"/>
      <c r="Z200" s="912"/>
      <c r="AA200" s="912">
        <v>46176</v>
      </c>
      <c r="AB200" s="912">
        <v>46179</v>
      </c>
      <c r="AC200" s="912">
        <v>46179</v>
      </c>
      <c r="AD200" s="916"/>
      <c r="AE200" s="916"/>
      <c r="AF200" s="916"/>
      <c r="AG200" s="917"/>
      <c r="AH200" s="918"/>
      <c r="AI200" s="919">
        <v>8560</v>
      </c>
      <c r="AJ200" s="919">
        <v>105557.5</v>
      </c>
      <c r="AK200" s="919">
        <f t="shared" si="161"/>
        <v>1477.805</v>
      </c>
      <c r="AL200" s="920"/>
      <c r="AM200" s="917"/>
      <c r="AN200" s="917">
        <f>700+2120+260+500+199.2</f>
        <v>3779.2</v>
      </c>
      <c r="AO200" s="917"/>
      <c r="AP200" s="917">
        <v>230</v>
      </c>
      <c r="AQ200" s="917">
        <v>491.3</v>
      </c>
      <c r="AR200" s="921"/>
      <c r="AS200" s="917"/>
      <c r="AT200" s="922"/>
      <c r="AU200" s="929"/>
      <c r="AV200" s="916"/>
      <c r="AW200" s="924"/>
      <c r="AX200" s="916"/>
      <c r="AY200" s="909" t="s">
        <v>622</v>
      </c>
      <c r="BA200" s="925">
        <f t="shared" si="163"/>
        <v>14</v>
      </c>
      <c r="BB200" s="926">
        <f t="shared" si="164"/>
        <v>46176</v>
      </c>
      <c r="BC200" s="925">
        <f t="shared" si="165"/>
        <v>7</v>
      </c>
      <c r="BD200" s="926">
        <f t="shared" si="166"/>
        <v>46183</v>
      </c>
      <c r="BE200" s="926"/>
      <c r="BF200" s="927" t="str">
        <f>VLOOKUP(C200,[1]Sheet!$F:$Q,10,FALSE)</f>
        <v>I</v>
      </c>
      <c r="BG200" s="928">
        <f>VLOOKUP(C200,[1]Sheet!$F:$Q,5,FALSE)</f>
        <v>95109.34</v>
      </c>
      <c r="BH200" s="928">
        <f>VLOOKUP(C200,[1]Sheet!$F:$Q,12,FALSE)</f>
        <v>0</v>
      </c>
      <c r="BI200" s="928">
        <f t="shared" si="167"/>
        <v>95109.34</v>
      </c>
    </row>
    <row r="201" s="195" customFormat="1" ht="24.75" customHeight="1" spans="1:61">
      <c r="A201" s="907">
        <f t="shared" si="162"/>
        <v>199</v>
      </c>
      <c r="B201" s="907" t="s">
        <v>127</v>
      </c>
      <c r="C201" s="908" t="s">
        <v>625</v>
      </c>
      <c r="D201" s="908" t="s">
        <v>163</v>
      </c>
      <c r="E201" s="908" t="s">
        <v>154</v>
      </c>
      <c r="F201" s="908" t="s">
        <v>57</v>
      </c>
      <c r="G201" s="909" t="s">
        <v>65</v>
      </c>
      <c r="H201" s="910" t="s">
        <v>124</v>
      </c>
      <c r="I201" s="911" t="s">
        <v>626</v>
      </c>
      <c r="J201" s="912">
        <v>46149</v>
      </c>
      <c r="K201" s="912">
        <v>46151</v>
      </c>
      <c r="L201" s="912">
        <v>46154</v>
      </c>
      <c r="M201" s="912">
        <v>46161</v>
      </c>
      <c r="N201" s="912">
        <v>46163</v>
      </c>
      <c r="O201" s="912"/>
      <c r="P201" s="912"/>
      <c r="Q201" s="913">
        <v>14</v>
      </c>
      <c r="R201" s="1807" t="s">
        <v>60</v>
      </c>
      <c r="S201" s="915">
        <v>7</v>
      </c>
      <c r="T201" s="912">
        <v>46167</v>
      </c>
      <c r="U201" s="912">
        <v>46168</v>
      </c>
      <c r="V201" s="912"/>
      <c r="W201" s="912"/>
      <c r="X201" s="912">
        <v>46176</v>
      </c>
      <c r="Y201" s="912"/>
      <c r="Z201" s="912"/>
      <c r="AA201" s="912">
        <v>46177</v>
      </c>
      <c r="AB201" s="912">
        <v>46178</v>
      </c>
      <c r="AC201" s="912">
        <v>46179</v>
      </c>
      <c r="AD201" s="916"/>
      <c r="AE201" s="916"/>
      <c r="AF201" s="916"/>
      <c r="AG201" s="917"/>
      <c r="AH201" s="918"/>
      <c r="AI201" s="919">
        <v>8560</v>
      </c>
      <c r="AJ201" s="919">
        <v>111720</v>
      </c>
      <c r="AK201" s="919">
        <f t="shared" si="161"/>
        <v>1564.08</v>
      </c>
      <c r="AL201" s="920"/>
      <c r="AM201" s="917"/>
      <c r="AN201" s="917">
        <f>700+2120+169.2</f>
        <v>2989.2</v>
      </c>
      <c r="AO201" s="917"/>
      <c r="AP201" s="917">
        <v>230</v>
      </c>
      <c r="AQ201" s="917">
        <v>526.3</v>
      </c>
      <c r="AR201" s="921"/>
      <c r="AS201" s="917"/>
      <c r="AT201" s="922"/>
      <c r="AU201" s="929"/>
      <c r="AV201" s="916"/>
      <c r="AW201" s="924"/>
      <c r="AX201" s="916"/>
      <c r="AY201" s="909" t="s">
        <v>622</v>
      </c>
      <c r="BA201" s="925">
        <f t="shared" si="163"/>
        <v>14</v>
      </c>
      <c r="BB201" s="926">
        <f t="shared" si="164"/>
        <v>46176</v>
      </c>
      <c r="BC201" s="925">
        <f t="shared" si="165"/>
        <v>7</v>
      </c>
      <c r="BD201" s="926">
        <f t="shared" si="166"/>
        <v>46184</v>
      </c>
      <c r="BE201" s="926"/>
      <c r="BF201" s="927" t="str">
        <f>VLOOKUP(C201,[1]Sheet!$F:$Q,10,FALSE)</f>
        <v>I</v>
      </c>
      <c r="BG201" s="928">
        <f>VLOOKUP(C201,[1]Sheet!$F:$Q,5,FALSE)</f>
        <v>111045.13</v>
      </c>
      <c r="BH201" s="928">
        <f>VLOOKUP(C201,[1]Sheet!$F:$Q,12,FALSE)</f>
        <v>0</v>
      </c>
      <c r="BI201" s="928">
        <f t="shared" si="167"/>
        <v>111045.13</v>
      </c>
    </row>
    <row r="202" s="195" customFormat="1" ht="24.75" customHeight="1" spans="1:61">
      <c r="A202" s="907">
        <f t="shared" si="162"/>
        <v>200</v>
      </c>
      <c r="B202" s="907" t="s">
        <v>127</v>
      </c>
      <c r="C202" s="908" t="s">
        <v>627</v>
      </c>
      <c r="D202" s="908" t="s">
        <v>163</v>
      </c>
      <c r="E202" s="908" t="s">
        <v>154</v>
      </c>
      <c r="F202" s="908" t="s">
        <v>57</v>
      </c>
      <c r="G202" s="909" t="s">
        <v>65</v>
      </c>
      <c r="H202" s="910" t="s">
        <v>124</v>
      </c>
      <c r="I202" s="911" t="s">
        <v>628</v>
      </c>
      <c r="J202" s="912">
        <v>46149</v>
      </c>
      <c r="K202" s="912">
        <v>46151</v>
      </c>
      <c r="L202" s="912">
        <v>46154</v>
      </c>
      <c r="M202" s="912">
        <v>46161</v>
      </c>
      <c r="N202" s="912">
        <v>46163</v>
      </c>
      <c r="O202" s="912"/>
      <c r="P202" s="912"/>
      <c r="Q202" s="913">
        <v>14</v>
      </c>
      <c r="R202" s="1807" t="s">
        <v>60</v>
      </c>
      <c r="S202" s="915">
        <v>7</v>
      </c>
      <c r="T202" s="912">
        <v>46167</v>
      </c>
      <c r="U202" s="912">
        <v>46168</v>
      </c>
      <c r="V202" s="912"/>
      <c r="W202" s="912"/>
      <c r="X202" s="912">
        <v>46176</v>
      </c>
      <c r="Y202" s="912"/>
      <c r="Z202" s="912"/>
      <c r="AA202" s="912">
        <v>46177</v>
      </c>
      <c r="AB202" s="912">
        <v>46179</v>
      </c>
      <c r="AC202" s="912">
        <v>46179</v>
      </c>
      <c r="AD202" s="916"/>
      <c r="AE202" s="916"/>
      <c r="AF202" s="916"/>
      <c r="AG202" s="917"/>
      <c r="AH202" s="918"/>
      <c r="AI202" s="919">
        <v>8560</v>
      </c>
      <c r="AJ202" s="919">
        <v>121078</v>
      </c>
      <c r="AK202" s="919">
        <f t="shared" si="161"/>
        <v>1695.092</v>
      </c>
      <c r="AL202" s="920"/>
      <c r="AM202" s="917"/>
      <c r="AN202" s="917">
        <f>700+2120+260+500+1000+199.2</f>
        <v>4779.2</v>
      </c>
      <c r="AO202" s="917"/>
      <c r="AP202" s="917">
        <v>230</v>
      </c>
      <c r="AQ202" s="917">
        <v>526.3</v>
      </c>
      <c r="AR202" s="921"/>
      <c r="AS202" s="917"/>
      <c r="AT202" s="922"/>
      <c r="AU202" s="929"/>
      <c r="AV202" s="916"/>
      <c r="AW202" s="924"/>
      <c r="AX202" s="916"/>
      <c r="AY202" s="909" t="s">
        <v>622</v>
      </c>
      <c r="BA202" s="925">
        <f t="shared" si="163"/>
        <v>14</v>
      </c>
      <c r="BB202" s="926">
        <f t="shared" si="164"/>
        <v>46176</v>
      </c>
      <c r="BC202" s="925">
        <f t="shared" si="165"/>
        <v>7</v>
      </c>
      <c r="BD202" s="926">
        <f t="shared" si="166"/>
        <v>46184</v>
      </c>
      <c r="BE202" s="926"/>
      <c r="BF202" s="927" t="str">
        <f>VLOOKUP(C202,[1]Sheet!$F:$Q,10,FALSE)</f>
        <v>I</v>
      </c>
      <c r="BG202" s="928">
        <f>VLOOKUP(C202,[1]Sheet!$F:$Q,5,FALSE)</f>
        <v>120905.85</v>
      </c>
      <c r="BH202" s="928">
        <f>VLOOKUP(C202,[1]Sheet!$F:$Q,12,FALSE)</f>
        <v>0</v>
      </c>
      <c r="BI202" s="928">
        <f t="shared" si="167"/>
        <v>120905.85</v>
      </c>
    </row>
    <row r="203" s="195" customFormat="1" ht="24.75" customHeight="1" spans="1:61">
      <c r="A203" s="907">
        <f t="shared" si="162"/>
        <v>201</v>
      </c>
      <c r="B203" s="907" t="s">
        <v>62</v>
      </c>
      <c r="C203" s="908" t="s">
        <v>629</v>
      </c>
      <c r="D203" s="908" t="s">
        <v>163</v>
      </c>
      <c r="E203" s="908" t="s">
        <v>154</v>
      </c>
      <c r="F203" s="908" t="s">
        <v>57</v>
      </c>
      <c r="G203" s="909" t="s">
        <v>148</v>
      </c>
      <c r="H203" s="910" t="s">
        <v>124</v>
      </c>
      <c r="I203" s="911" t="s">
        <v>630</v>
      </c>
      <c r="J203" s="912">
        <v>46149</v>
      </c>
      <c r="K203" s="912">
        <v>46151</v>
      </c>
      <c r="L203" s="912">
        <v>46154</v>
      </c>
      <c r="M203" s="912">
        <v>46161</v>
      </c>
      <c r="N203" s="912">
        <v>46163</v>
      </c>
      <c r="O203" s="912"/>
      <c r="P203" s="912"/>
      <c r="Q203" s="913">
        <v>14</v>
      </c>
      <c r="R203" s="1807" t="s">
        <v>60</v>
      </c>
      <c r="S203" s="915">
        <v>7</v>
      </c>
      <c r="T203" s="912">
        <v>46167</v>
      </c>
      <c r="U203" s="912">
        <v>46168</v>
      </c>
      <c r="V203" s="912"/>
      <c r="W203" s="912"/>
      <c r="X203" s="912">
        <v>46176</v>
      </c>
      <c r="Y203" s="912"/>
      <c r="Z203" s="912"/>
      <c r="AA203" s="912">
        <v>46176</v>
      </c>
      <c r="AB203" s="912">
        <v>46182</v>
      </c>
      <c r="AC203" s="912">
        <v>46182</v>
      </c>
      <c r="AD203" s="916"/>
      <c r="AE203" s="916"/>
      <c r="AF203" s="916"/>
      <c r="AG203" s="917"/>
      <c r="AH203" s="918"/>
      <c r="AI203" s="919">
        <v>8560</v>
      </c>
      <c r="AJ203" s="919">
        <v>95183.5</v>
      </c>
      <c r="AK203" s="919">
        <f t="shared" ref="AK203:AK216" si="168">AJ203*1.4%</f>
        <v>1332.569</v>
      </c>
      <c r="AL203" s="920"/>
      <c r="AM203" s="917"/>
      <c r="AN203" s="917">
        <f>700+2120+260+500+199.2</f>
        <v>3779.2</v>
      </c>
      <c r="AO203" s="917"/>
      <c r="AP203" s="921"/>
      <c r="AQ203" s="917">
        <v>491.3</v>
      </c>
      <c r="AR203" s="921"/>
      <c r="AS203" s="917"/>
      <c r="AT203" s="922"/>
      <c r="AU203" s="929"/>
      <c r="AV203" s="916"/>
      <c r="AW203" s="924"/>
      <c r="AX203" s="916"/>
      <c r="AY203" s="909" t="s">
        <v>622</v>
      </c>
      <c r="BA203" s="925">
        <f t="shared" si="163"/>
        <v>14</v>
      </c>
      <c r="BB203" s="926">
        <f t="shared" ref="BB203:BB214" si="169">N203+BA203-1</f>
        <v>46176</v>
      </c>
      <c r="BC203" s="925">
        <f t="shared" si="165"/>
        <v>7</v>
      </c>
      <c r="BD203" s="926">
        <f t="shared" si="166"/>
        <v>46183</v>
      </c>
      <c r="BE203" s="926"/>
      <c r="BF203" s="927" t="e">
        <f>VLOOKUP(C203,[1]Sheet!$F:$Q,10,FALSE)</f>
        <v>#N/A</v>
      </c>
      <c r="BG203" s="928" t="e">
        <f>VLOOKUP(C203,[1]Sheet!$F:$Q,5,FALSE)</f>
        <v>#N/A</v>
      </c>
      <c r="BH203" s="928" t="e">
        <f>VLOOKUP(C203,[1]Sheet!$F:$Q,12,FALSE)</f>
        <v>#N/A</v>
      </c>
      <c r="BI203" s="928" t="e">
        <f t="shared" si="167"/>
        <v>#N/A</v>
      </c>
    </row>
    <row r="204" s="195" customFormat="1" ht="24.75" customHeight="1" spans="1:61">
      <c r="A204" s="907">
        <f t="shared" si="162"/>
        <v>202</v>
      </c>
      <c r="B204" s="907" t="s">
        <v>276</v>
      </c>
      <c r="C204" s="908" t="s">
        <v>631</v>
      </c>
      <c r="D204" s="908" t="s">
        <v>163</v>
      </c>
      <c r="E204" s="908" t="s">
        <v>154</v>
      </c>
      <c r="F204" s="908" t="s">
        <v>57</v>
      </c>
      <c r="G204" s="909" t="s">
        <v>148</v>
      </c>
      <c r="H204" s="910" t="s">
        <v>124</v>
      </c>
      <c r="I204" s="911" t="s">
        <v>284</v>
      </c>
      <c r="J204" s="912">
        <v>46149</v>
      </c>
      <c r="K204" s="912">
        <v>46151</v>
      </c>
      <c r="L204" s="912">
        <v>46154</v>
      </c>
      <c r="M204" s="912">
        <v>46161</v>
      </c>
      <c r="N204" s="912">
        <v>46163</v>
      </c>
      <c r="O204" s="912"/>
      <c r="P204" s="912"/>
      <c r="Q204" s="913">
        <v>14</v>
      </c>
      <c r="R204" s="1807" t="s">
        <v>60</v>
      </c>
      <c r="S204" s="915">
        <v>7</v>
      </c>
      <c r="T204" s="912">
        <v>46167</v>
      </c>
      <c r="U204" s="912">
        <v>46168</v>
      </c>
      <c r="V204" s="912"/>
      <c r="W204" s="912"/>
      <c r="X204" s="912">
        <v>46176</v>
      </c>
      <c r="Y204" s="912"/>
      <c r="Z204" s="912"/>
      <c r="AA204" s="912">
        <v>46176</v>
      </c>
      <c r="AB204" s="912">
        <v>46181</v>
      </c>
      <c r="AC204" s="912">
        <v>46181</v>
      </c>
      <c r="AD204" s="916"/>
      <c r="AE204" s="916"/>
      <c r="AF204" s="916"/>
      <c r="AG204" s="917"/>
      <c r="AH204" s="918"/>
      <c r="AI204" s="919">
        <v>8560</v>
      </c>
      <c r="AJ204" s="919">
        <v>91800</v>
      </c>
      <c r="AK204" s="919">
        <f t="shared" si="168"/>
        <v>1285.2</v>
      </c>
      <c r="AL204" s="920"/>
      <c r="AM204" s="917"/>
      <c r="AN204" s="917">
        <f>700+2120+169.2</f>
        <v>2989.2</v>
      </c>
      <c r="AO204" s="917"/>
      <c r="AP204" s="921"/>
      <c r="AQ204" s="917">
        <v>491.3</v>
      </c>
      <c r="AR204" s="921"/>
      <c r="AS204" s="917"/>
      <c r="AT204" s="922"/>
      <c r="AU204" s="929"/>
      <c r="AV204" s="916"/>
      <c r="AW204" s="924"/>
      <c r="AX204" s="916"/>
      <c r="AY204" s="909" t="s">
        <v>622</v>
      </c>
      <c r="BA204" s="925">
        <f t="shared" si="163"/>
        <v>14</v>
      </c>
      <c r="BB204" s="926">
        <f t="shared" si="169"/>
        <v>46176</v>
      </c>
      <c r="BC204" s="925">
        <f t="shared" si="165"/>
        <v>7</v>
      </c>
      <c r="BD204" s="926">
        <f t="shared" si="166"/>
        <v>46183</v>
      </c>
      <c r="BE204" s="926"/>
      <c r="BF204" s="927" t="e">
        <f>VLOOKUP(C204,[1]Sheet!$F:$Q,10,FALSE)</f>
        <v>#N/A</v>
      </c>
      <c r="BG204" s="928" t="e">
        <f>VLOOKUP(C204,[1]Sheet!$F:$Q,5,FALSE)</f>
        <v>#N/A</v>
      </c>
      <c r="BH204" s="928" t="e">
        <f>VLOOKUP(C204,[1]Sheet!$F:$Q,12,FALSE)</f>
        <v>#N/A</v>
      </c>
      <c r="BI204" s="928" t="e">
        <f t="shared" si="167"/>
        <v>#N/A</v>
      </c>
    </row>
    <row r="205" s="195" customFormat="1" ht="24.75" customHeight="1" spans="1:61">
      <c r="A205" s="907">
        <f t="shared" si="162"/>
        <v>203</v>
      </c>
      <c r="B205" s="907" t="s">
        <v>127</v>
      </c>
      <c r="C205" s="908" t="s">
        <v>632</v>
      </c>
      <c r="D205" s="908" t="s">
        <v>163</v>
      </c>
      <c r="E205" s="908" t="s">
        <v>154</v>
      </c>
      <c r="F205" s="908" t="s">
        <v>57</v>
      </c>
      <c r="G205" s="909" t="s">
        <v>65</v>
      </c>
      <c r="H205" s="910" t="s">
        <v>124</v>
      </c>
      <c r="I205" s="911" t="s">
        <v>223</v>
      </c>
      <c r="J205" s="912">
        <v>46149</v>
      </c>
      <c r="K205" s="912">
        <v>46151</v>
      </c>
      <c r="L205" s="912">
        <v>46154</v>
      </c>
      <c r="M205" s="912">
        <v>46161</v>
      </c>
      <c r="N205" s="912">
        <v>46163</v>
      </c>
      <c r="O205" s="912"/>
      <c r="P205" s="912"/>
      <c r="Q205" s="913">
        <v>14</v>
      </c>
      <c r="R205" s="1807" t="s">
        <v>60</v>
      </c>
      <c r="S205" s="915">
        <v>7</v>
      </c>
      <c r="T205" s="912">
        <v>46167</v>
      </c>
      <c r="U205" s="912">
        <v>46168</v>
      </c>
      <c r="V205" s="912"/>
      <c r="W205" s="912"/>
      <c r="X205" s="912">
        <v>46176</v>
      </c>
      <c r="Y205" s="912"/>
      <c r="Z205" s="912"/>
      <c r="AA205" s="912">
        <v>46177</v>
      </c>
      <c r="AB205" s="912">
        <v>46182</v>
      </c>
      <c r="AC205" s="912">
        <v>46183</v>
      </c>
      <c r="AD205" s="916"/>
      <c r="AE205" s="916"/>
      <c r="AF205" s="916"/>
      <c r="AG205" s="917"/>
      <c r="AH205" s="918"/>
      <c r="AI205" s="919">
        <v>8560</v>
      </c>
      <c r="AJ205" s="919">
        <v>100955</v>
      </c>
      <c r="AK205" s="919">
        <f t="shared" si="168"/>
        <v>1413.37</v>
      </c>
      <c r="AL205" s="920"/>
      <c r="AM205" s="917"/>
      <c r="AN205" s="917">
        <f>700+2120+260+500+199.2</f>
        <v>3779.2</v>
      </c>
      <c r="AO205" s="917"/>
      <c r="AP205" s="921"/>
      <c r="AQ205" s="917">
        <v>491.3</v>
      </c>
      <c r="AR205" s="921"/>
      <c r="AS205" s="917"/>
      <c r="AT205" s="922"/>
      <c r="AU205" s="929"/>
      <c r="AV205" s="916"/>
      <c r="AW205" s="924"/>
      <c r="AX205" s="916"/>
      <c r="AY205" s="909" t="s">
        <v>622</v>
      </c>
      <c r="BA205" s="925">
        <f t="shared" si="163"/>
        <v>14</v>
      </c>
      <c r="BB205" s="926">
        <f t="shared" si="169"/>
        <v>46176</v>
      </c>
      <c r="BC205" s="925">
        <f t="shared" si="165"/>
        <v>7</v>
      </c>
      <c r="BD205" s="926">
        <f t="shared" si="166"/>
        <v>46184</v>
      </c>
      <c r="BE205" s="926"/>
      <c r="BF205" s="927" t="str">
        <f>VLOOKUP(C205,[1]Sheet!$F:$Q,10,FALSE)</f>
        <v>I</v>
      </c>
      <c r="BG205" s="928">
        <f>VLOOKUP(C205,[1]Sheet!$F:$Q,5,FALSE)</f>
        <v>100955</v>
      </c>
      <c r="BH205" s="928">
        <f>VLOOKUP(C205,[1]Sheet!$F:$Q,12,FALSE)</f>
        <v>0</v>
      </c>
      <c r="BI205" s="928">
        <f t="shared" si="167"/>
        <v>100955</v>
      </c>
    </row>
    <row r="206" s="195" customFormat="1" ht="24.75" customHeight="1" spans="1:61">
      <c r="A206" s="907">
        <f t="shared" si="162"/>
        <v>204</v>
      </c>
      <c r="B206" s="907" t="s">
        <v>276</v>
      </c>
      <c r="C206" s="908" t="s">
        <v>633</v>
      </c>
      <c r="D206" s="908" t="s">
        <v>163</v>
      </c>
      <c r="E206" s="908" t="s">
        <v>154</v>
      </c>
      <c r="F206" s="908" t="s">
        <v>57</v>
      </c>
      <c r="G206" s="909" t="s">
        <v>148</v>
      </c>
      <c r="H206" s="910" t="s">
        <v>124</v>
      </c>
      <c r="I206" s="911" t="s">
        <v>227</v>
      </c>
      <c r="J206" s="912">
        <v>46149</v>
      </c>
      <c r="K206" s="912">
        <v>46151</v>
      </c>
      <c r="L206" s="912">
        <v>46154</v>
      </c>
      <c r="M206" s="912">
        <v>46161</v>
      </c>
      <c r="N206" s="912">
        <v>46163</v>
      </c>
      <c r="O206" s="912"/>
      <c r="P206" s="912"/>
      <c r="Q206" s="913">
        <v>14</v>
      </c>
      <c r="R206" s="1807" t="s">
        <v>60</v>
      </c>
      <c r="S206" s="915">
        <v>7</v>
      </c>
      <c r="T206" s="912">
        <v>46167</v>
      </c>
      <c r="U206" s="912">
        <v>46168</v>
      </c>
      <c r="V206" s="912"/>
      <c r="W206" s="912"/>
      <c r="X206" s="912">
        <v>46176</v>
      </c>
      <c r="Y206" s="912"/>
      <c r="Z206" s="912"/>
      <c r="AA206" s="912">
        <v>46177</v>
      </c>
      <c r="AB206" s="912">
        <v>46179</v>
      </c>
      <c r="AC206" s="912">
        <v>46179</v>
      </c>
      <c r="AD206" s="916"/>
      <c r="AE206" s="916"/>
      <c r="AF206" s="916"/>
      <c r="AG206" s="917"/>
      <c r="AH206" s="918"/>
      <c r="AI206" s="919">
        <v>8560</v>
      </c>
      <c r="AJ206" s="919">
        <v>97910</v>
      </c>
      <c r="AK206" s="919">
        <f t="shared" si="168"/>
        <v>1370.74</v>
      </c>
      <c r="AL206" s="920"/>
      <c r="AM206" s="917"/>
      <c r="AN206" s="917">
        <f>700+2120+260+500+199.2</f>
        <v>3779.2</v>
      </c>
      <c r="AO206" s="917"/>
      <c r="AP206" s="921"/>
      <c r="AQ206" s="917">
        <v>491.3</v>
      </c>
      <c r="AR206" s="921"/>
      <c r="AS206" s="917"/>
      <c r="AT206" s="922"/>
      <c r="AU206" s="930"/>
      <c r="AV206" s="916"/>
      <c r="AW206" s="924"/>
      <c r="AX206" s="916"/>
      <c r="AY206" s="909" t="s">
        <v>622</v>
      </c>
      <c r="BA206" s="925">
        <f t="shared" si="163"/>
        <v>14</v>
      </c>
      <c r="BB206" s="926">
        <f t="shared" si="169"/>
        <v>46176</v>
      </c>
      <c r="BC206" s="925">
        <f t="shared" si="165"/>
        <v>7</v>
      </c>
      <c r="BD206" s="926">
        <f t="shared" si="166"/>
        <v>46184</v>
      </c>
      <c r="BE206" s="926"/>
      <c r="BF206" s="927" t="e">
        <f>VLOOKUP(C206,[1]Sheet!$F:$Q,10,FALSE)</f>
        <v>#N/A</v>
      </c>
      <c r="BG206" s="928" t="e">
        <f>VLOOKUP(C206,[1]Sheet!$F:$Q,5,FALSE)</f>
        <v>#N/A</v>
      </c>
      <c r="BH206" s="928" t="e">
        <f>VLOOKUP(C206,[1]Sheet!$F:$Q,12,FALSE)</f>
        <v>#N/A</v>
      </c>
      <c r="BI206" s="928" t="e">
        <f t="shared" si="167"/>
        <v>#N/A</v>
      </c>
    </row>
    <row r="207" s="177" customFormat="1" ht="24.75" customHeight="1" spans="1:61">
      <c r="A207" s="478">
        <f t="shared" ref="A207:A218" si="170">ROW()-2</f>
        <v>205</v>
      </c>
      <c r="B207" s="478" t="s">
        <v>121</v>
      </c>
      <c r="C207" s="479" t="s">
        <v>634</v>
      </c>
      <c r="D207" s="479" t="s">
        <v>153</v>
      </c>
      <c r="E207" s="479" t="s">
        <v>118</v>
      </c>
      <c r="F207" s="479" t="s">
        <v>57</v>
      </c>
      <c r="G207" s="480" t="s">
        <v>65</v>
      </c>
      <c r="H207" s="481" t="s">
        <v>124</v>
      </c>
      <c r="I207" s="482" t="s">
        <v>577</v>
      </c>
      <c r="J207" s="483">
        <v>46127</v>
      </c>
      <c r="K207" s="483">
        <v>46128</v>
      </c>
      <c r="L207" s="483">
        <v>46130</v>
      </c>
      <c r="M207" s="483">
        <v>46143</v>
      </c>
      <c r="N207" s="483">
        <v>46162</v>
      </c>
      <c r="O207" s="483"/>
      <c r="P207" s="483"/>
      <c r="Q207" s="484">
        <v>14</v>
      </c>
      <c r="R207" s="1789" t="s">
        <v>60</v>
      </c>
      <c r="S207" s="486">
        <v>7</v>
      </c>
      <c r="T207" s="483">
        <v>46164</v>
      </c>
      <c r="U207" s="483">
        <v>46168</v>
      </c>
      <c r="V207" s="483"/>
      <c r="W207" s="483"/>
      <c r="X207" s="483">
        <v>46176</v>
      </c>
      <c r="Y207" s="483"/>
      <c r="Z207" s="483"/>
      <c r="AA207" s="483">
        <v>46177</v>
      </c>
      <c r="AB207" s="483">
        <v>46178</v>
      </c>
      <c r="AC207" s="483">
        <v>46179</v>
      </c>
      <c r="AD207" s="487"/>
      <c r="AE207" s="487"/>
      <c r="AF207" s="487"/>
      <c r="AG207" s="488"/>
      <c r="AH207" s="931"/>
      <c r="AI207" s="489">
        <v>9300</v>
      </c>
      <c r="AJ207" s="489">
        <v>111720</v>
      </c>
      <c r="AK207" s="489">
        <f t="shared" si="168"/>
        <v>1564.08</v>
      </c>
      <c r="AL207" s="491"/>
      <c r="AM207" s="488"/>
      <c r="AN207" s="488">
        <f t="shared" ref="AN207:AN212" si="171">700+2120+700+500+199.2</f>
        <v>4219.2</v>
      </c>
      <c r="AO207" s="488"/>
      <c r="AP207" s="488">
        <v>504</v>
      </c>
      <c r="AQ207" s="488">
        <v>565</v>
      </c>
      <c r="AR207" s="493"/>
      <c r="AS207" s="488"/>
      <c r="AT207" s="494"/>
      <c r="AU207" s="487"/>
      <c r="AV207" s="487"/>
      <c r="AW207" s="495"/>
      <c r="AX207" s="487"/>
      <c r="AY207" s="480" t="s">
        <v>635</v>
      </c>
      <c r="BA207" s="496">
        <f t="shared" ref="BA207:BA219" si="172">Q207</f>
        <v>14</v>
      </c>
      <c r="BB207" s="497">
        <f t="shared" si="169"/>
        <v>46175</v>
      </c>
      <c r="BC207" s="496">
        <f t="shared" ref="BC207:BC219" si="173">S207</f>
        <v>7</v>
      </c>
      <c r="BD207" s="497">
        <f t="shared" ref="BD207:BD219" si="174">AA207+BC207</f>
        <v>46184</v>
      </c>
      <c r="BE207" s="497"/>
      <c r="BF207" s="498" t="str">
        <f>VLOOKUP(C207,[1]Sheet!$F:$Q,10,FALSE)</f>
        <v>I</v>
      </c>
      <c r="BG207" s="499">
        <f>VLOOKUP(C207,[1]Sheet!$F:$Q,5,FALSE)</f>
        <v>111720</v>
      </c>
      <c r="BH207" s="499">
        <f>VLOOKUP(C207,[1]Sheet!$F:$Q,12,FALSE)</f>
        <v>0</v>
      </c>
      <c r="BI207" s="499">
        <f t="shared" ref="BI207:BI219" si="175">BG207-BH207</f>
        <v>111720</v>
      </c>
    </row>
    <row r="208" s="196" customFormat="1" ht="24.75" customHeight="1" spans="1:61">
      <c r="A208" s="932">
        <f t="shared" si="170"/>
        <v>206</v>
      </c>
      <c r="B208" s="932" t="s">
        <v>62</v>
      </c>
      <c r="C208" s="933" t="s">
        <v>636</v>
      </c>
      <c r="D208" s="933" t="s">
        <v>153</v>
      </c>
      <c r="E208" s="933" t="s">
        <v>118</v>
      </c>
      <c r="F208" s="933" t="s">
        <v>57</v>
      </c>
      <c r="G208" s="934" t="s">
        <v>58</v>
      </c>
      <c r="H208" s="935" t="s">
        <v>124</v>
      </c>
      <c r="I208" s="936" t="s">
        <v>637</v>
      </c>
      <c r="J208" s="937">
        <v>46127</v>
      </c>
      <c r="K208" s="937">
        <v>46128</v>
      </c>
      <c r="L208" s="937">
        <v>46130</v>
      </c>
      <c r="M208" s="937">
        <v>46143</v>
      </c>
      <c r="N208" s="937">
        <v>46162</v>
      </c>
      <c r="O208" s="937"/>
      <c r="P208" s="937"/>
      <c r="Q208" s="938">
        <v>14</v>
      </c>
      <c r="R208" s="1808" t="s">
        <v>60</v>
      </c>
      <c r="S208" s="940">
        <v>7</v>
      </c>
      <c r="T208" s="937">
        <v>46164</v>
      </c>
      <c r="U208" s="937">
        <v>46168</v>
      </c>
      <c r="V208" s="937"/>
      <c r="W208" s="937"/>
      <c r="X208" s="937">
        <v>46176</v>
      </c>
      <c r="Y208" s="937"/>
      <c r="Z208" s="937"/>
      <c r="AA208" s="937">
        <v>46177</v>
      </c>
      <c r="AB208" s="937">
        <v>46183</v>
      </c>
      <c r="AC208" s="937">
        <v>46183</v>
      </c>
      <c r="AD208" s="941"/>
      <c r="AE208" s="941"/>
      <c r="AF208" s="941"/>
      <c r="AG208" s="942"/>
      <c r="AH208" s="943"/>
      <c r="AI208" s="944">
        <v>9300</v>
      </c>
      <c r="AJ208" s="944">
        <v>118528.5</v>
      </c>
      <c r="AK208" s="944">
        <f t="shared" si="168"/>
        <v>1659.399</v>
      </c>
      <c r="AL208" s="945"/>
      <c r="AM208" s="942"/>
      <c r="AN208" s="942">
        <f t="shared" si="171"/>
        <v>4219.2</v>
      </c>
      <c r="AO208" s="942"/>
      <c r="AP208" s="488">
        <v>504</v>
      </c>
      <c r="AQ208" s="488">
        <v>565</v>
      </c>
      <c r="AR208" s="946"/>
      <c r="AS208" s="942"/>
      <c r="AT208" s="947"/>
      <c r="AU208" s="941"/>
      <c r="AV208" s="941"/>
      <c r="AW208" s="948"/>
      <c r="AX208" s="941"/>
      <c r="AY208" s="934" t="s">
        <v>635</v>
      </c>
      <c r="BA208" s="949">
        <f t="shared" si="172"/>
        <v>14</v>
      </c>
      <c r="BB208" s="950">
        <f t="shared" si="169"/>
        <v>46175</v>
      </c>
      <c r="BC208" s="949">
        <f t="shared" si="173"/>
        <v>7</v>
      </c>
      <c r="BD208" s="950">
        <f t="shared" si="174"/>
        <v>46184</v>
      </c>
      <c r="BE208" s="950"/>
      <c r="BF208" s="951" t="str">
        <f>VLOOKUP(C208,[1]Sheet!$F:$Q,10,FALSE)</f>
        <v>I</v>
      </c>
      <c r="BG208" s="952">
        <f>VLOOKUP(C208,[1]Sheet!$F:$Q,5,FALSE)</f>
        <v>82842.48</v>
      </c>
      <c r="BH208" s="952">
        <f>VLOOKUP(C208,[1]Sheet!$F:$Q,12,FALSE)</f>
        <v>0</v>
      </c>
      <c r="BI208" s="952">
        <f t="shared" si="175"/>
        <v>82842.48</v>
      </c>
    </row>
    <row r="209" s="177" customFormat="1" ht="24.75" customHeight="1" spans="1:61">
      <c r="A209" s="478">
        <f t="shared" si="170"/>
        <v>207</v>
      </c>
      <c r="B209" s="478" t="s">
        <v>276</v>
      </c>
      <c r="C209" s="479" t="s">
        <v>638</v>
      </c>
      <c r="D209" s="479" t="s">
        <v>153</v>
      </c>
      <c r="E209" s="479" t="s">
        <v>118</v>
      </c>
      <c r="F209" s="479" t="s">
        <v>57</v>
      </c>
      <c r="G209" s="480" t="s">
        <v>639</v>
      </c>
      <c r="H209" s="481" t="s">
        <v>145</v>
      </c>
      <c r="I209" s="482" t="s">
        <v>640</v>
      </c>
      <c r="J209" s="483">
        <v>46127</v>
      </c>
      <c r="K209" s="483">
        <v>46128</v>
      </c>
      <c r="L209" s="483">
        <v>46130</v>
      </c>
      <c r="M209" s="483">
        <v>46143</v>
      </c>
      <c r="N209" s="483">
        <v>46162</v>
      </c>
      <c r="O209" s="483"/>
      <c r="P209" s="483"/>
      <c r="Q209" s="484">
        <v>14</v>
      </c>
      <c r="R209" s="1789" t="s">
        <v>60</v>
      </c>
      <c r="S209" s="486">
        <v>7</v>
      </c>
      <c r="T209" s="483">
        <v>46164</v>
      </c>
      <c r="U209" s="483">
        <v>46168</v>
      </c>
      <c r="V209" s="483"/>
      <c r="W209" s="483"/>
      <c r="X209" s="483">
        <v>46176</v>
      </c>
      <c r="Y209" s="483"/>
      <c r="Z209" s="483"/>
      <c r="AA209" s="483">
        <v>46177</v>
      </c>
      <c r="AB209" s="483">
        <v>46181</v>
      </c>
      <c r="AC209" s="483">
        <v>46181</v>
      </c>
      <c r="AD209" s="487"/>
      <c r="AE209" s="487"/>
      <c r="AF209" s="487"/>
      <c r="AG209" s="488"/>
      <c r="AH209" s="931"/>
      <c r="AI209" s="489">
        <v>9300</v>
      </c>
      <c r="AJ209" s="489">
        <v>84640</v>
      </c>
      <c r="AK209" s="489">
        <f t="shared" si="168"/>
        <v>1184.96</v>
      </c>
      <c r="AL209" s="491"/>
      <c r="AM209" s="488"/>
      <c r="AN209" s="488">
        <f t="shared" si="171"/>
        <v>4219.2</v>
      </c>
      <c r="AO209" s="488"/>
      <c r="AP209" s="488">
        <v>504</v>
      </c>
      <c r="AQ209" s="488">
        <v>565</v>
      </c>
      <c r="AR209" s="493"/>
      <c r="AS209" s="488"/>
      <c r="AT209" s="494"/>
      <c r="AU209" s="487"/>
      <c r="AV209" s="487"/>
      <c r="AW209" s="495"/>
      <c r="AX209" s="487"/>
      <c r="AY209" s="480" t="s">
        <v>635</v>
      </c>
      <c r="BA209" s="496">
        <f t="shared" si="172"/>
        <v>14</v>
      </c>
      <c r="BB209" s="497">
        <f t="shared" si="169"/>
        <v>46175</v>
      </c>
      <c r="BC209" s="496">
        <f t="shared" si="173"/>
        <v>7</v>
      </c>
      <c r="BD209" s="497">
        <f t="shared" si="174"/>
        <v>46184</v>
      </c>
      <c r="BE209" s="497"/>
      <c r="BF209" s="498" t="e">
        <f>VLOOKUP(C209,[1]Sheet!$F:$Q,10,FALSE)</f>
        <v>#N/A</v>
      </c>
      <c r="BG209" s="499" t="e">
        <f>VLOOKUP(C209,[1]Sheet!$F:$Q,5,FALSE)</f>
        <v>#N/A</v>
      </c>
      <c r="BH209" s="499" t="e">
        <f>VLOOKUP(C209,[1]Sheet!$F:$Q,12,FALSE)</f>
        <v>#N/A</v>
      </c>
      <c r="BI209" s="499" t="e">
        <f t="shared" si="175"/>
        <v>#N/A</v>
      </c>
    </row>
    <row r="210" s="177" customFormat="1" ht="24.75" customHeight="1" spans="1:61">
      <c r="A210" s="478">
        <f t="shared" si="170"/>
        <v>208</v>
      </c>
      <c r="B210" s="478" t="s">
        <v>127</v>
      </c>
      <c r="C210" s="479" t="s">
        <v>641</v>
      </c>
      <c r="D210" s="479" t="s">
        <v>153</v>
      </c>
      <c r="E210" s="479" t="s">
        <v>118</v>
      </c>
      <c r="F210" s="479" t="s">
        <v>57</v>
      </c>
      <c r="G210" s="480" t="s">
        <v>65</v>
      </c>
      <c r="H210" s="481" t="s">
        <v>124</v>
      </c>
      <c r="I210" s="482" t="s">
        <v>288</v>
      </c>
      <c r="J210" s="483">
        <v>46127</v>
      </c>
      <c r="K210" s="483">
        <v>46128</v>
      </c>
      <c r="L210" s="483">
        <v>46130</v>
      </c>
      <c r="M210" s="483">
        <v>46143</v>
      </c>
      <c r="N210" s="483">
        <v>46162</v>
      </c>
      <c r="O210" s="483"/>
      <c r="P210" s="483"/>
      <c r="Q210" s="484">
        <v>14</v>
      </c>
      <c r="R210" s="1789" t="s">
        <v>60</v>
      </c>
      <c r="S210" s="486">
        <v>7</v>
      </c>
      <c r="T210" s="483">
        <v>46164</v>
      </c>
      <c r="U210" s="483">
        <v>46168</v>
      </c>
      <c r="V210" s="483"/>
      <c r="W210" s="483"/>
      <c r="X210" s="483">
        <v>46176</v>
      </c>
      <c r="Y210" s="483"/>
      <c r="Z210" s="483"/>
      <c r="AA210" s="483">
        <v>46177</v>
      </c>
      <c r="AB210" s="483">
        <v>46178</v>
      </c>
      <c r="AC210" s="483">
        <v>46181</v>
      </c>
      <c r="AD210" s="487"/>
      <c r="AE210" s="487"/>
      <c r="AF210" s="487"/>
      <c r="AG210" s="488"/>
      <c r="AH210" s="931"/>
      <c r="AI210" s="489">
        <v>9300</v>
      </c>
      <c r="AJ210" s="489">
        <v>102000</v>
      </c>
      <c r="AK210" s="489">
        <f t="shared" si="168"/>
        <v>1428</v>
      </c>
      <c r="AL210" s="491"/>
      <c r="AM210" s="488"/>
      <c r="AN210" s="488">
        <f t="shared" si="171"/>
        <v>4219.2</v>
      </c>
      <c r="AO210" s="488"/>
      <c r="AP210" s="488">
        <v>504</v>
      </c>
      <c r="AQ210" s="488">
        <v>565</v>
      </c>
      <c r="AR210" s="493"/>
      <c r="AS210" s="488"/>
      <c r="AT210" s="494"/>
      <c r="AU210" s="487"/>
      <c r="AV210" s="487"/>
      <c r="AW210" s="495"/>
      <c r="AX210" s="487"/>
      <c r="AY210" s="480" t="s">
        <v>635</v>
      </c>
      <c r="BA210" s="496">
        <f t="shared" si="172"/>
        <v>14</v>
      </c>
      <c r="BB210" s="497">
        <f t="shared" si="169"/>
        <v>46175</v>
      </c>
      <c r="BC210" s="496">
        <f t="shared" si="173"/>
        <v>7</v>
      </c>
      <c r="BD210" s="497">
        <f t="shared" si="174"/>
        <v>46184</v>
      </c>
      <c r="BE210" s="497"/>
      <c r="BF210" s="498" t="str">
        <f>VLOOKUP(C210,[1]Sheet!$F:$Q,10,FALSE)</f>
        <v>I</v>
      </c>
      <c r="BG210" s="499">
        <f>VLOOKUP(C210,[1]Sheet!$F:$Q,5,FALSE)</f>
        <v>102000</v>
      </c>
      <c r="BH210" s="499">
        <f>VLOOKUP(C210,[1]Sheet!$F:$Q,12,FALSE)</f>
        <v>0</v>
      </c>
      <c r="BI210" s="499">
        <f t="shared" si="175"/>
        <v>102000</v>
      </c>
    </row>
    <row r="211" s="177" customFormat="1" ht="24.75" customHeight="1" spans="1:61">
      <c r="A211" s="478">
        <f t="shared" si="170"/>
        <v>209</v>
      </c>
      <c r="B211" s="478" t="s">
        <v>127</v>
      </c>
      <c r="C211" s="479" t="s">
        <v>642</v>
      </c>
      <c r="D211" s="479" t="s">
        <v>153</v>
      </c>
      <c r="E211" s="479" t="s">
        <v>118</v>
      </c>
      <c r="F211" s="479" t="s">
        <v>57</v>
      </c>
      <c r="G211" s="480" t="s">
        <v>65</v>
      </c>
      <c r="H211" s="481" t="s">
        <v>124</v>
      </c>
      <c r="I211" s="482" t="s">
        <v>225</v>
      </c>
      <c r="J211" s="483">
        <v>46127</v>
      </c>
      <c r="K211" s="483">
        <v>46128</v>
      </c>
      <c r="L211" s="483">
        <v>46130</v>
      </c>
      <c r="M211" s="483">
        <v>46143</v>
      </c>
      <c r="N211" s="483">
        <v>46162</v>
      </c>
      <c r="O211" s="483"/>
      <c r="P211" s="483"/>
      <c r="Q211" s="484">
        <v>14</v>
      </c>
      <c r="R211" s="1789" t="s">
        <v>60</v>
      </c>
      <c r="S211" s="486">
        <v>7</v>
      </c>
      <c r="T211" s="483">
        <v>46164</v>
      </c>
      <c r="U211" s="483">
        <v>46168</v>
      </c>
      <c r="V211" s="483"/>
      <c r="W211" s="483"/>
      <c r="X211" s="483">
        <v>46176</v>
      </c>
      <c r="Y211" s="483"/>
      <c r="Z211" s="483"/>
      <c r="AA211" s="483">
        <v>46179</v>
      </c>
      <c r="AB211" s="483">
        <v>46181</v>
      </c>
      <c r="AC211" s="483">
        <v>46181</v>
      </c>
      <c r="AD211" s="487"/>
      <c r="AE211" s="487"/>
      <c r="AF211" s="487"/>
      <c r="AG211" s="488"/>
      <c r="AH211" s="931"/>
      <c r="AI211" s="489">
        <v>9300</v>
      </c>
      <c r="AJ211" s="489">
        <v>117108</v>
      </c>
      <c r="AK211" s="489">
        <f t="shared" si="168"/>
        <v>1639.512</v>
      </c>
      <c r="AL211" s="491"/>
      <c r="AM211" s="488"/>
      <c r="AN211" s="488">
        <f t="shared" si="171"/>
        <v>4219.2</v>
      </c>
      <c r="AO211" s="488"/>
      <c r="AP211" s="488">
        <v>1008</v>
      </c>
      <c r="AQ211" s="488">
        <v>636.3</v>
      </c>
      <c r="AR211" s="493"/>
      <c r="AS211" s="488"/>
      <c r="AT211" s="494"/>
      <c r="AU211" s="487"/>
      <c r="AV211" s="487"/>
      <c r="AW211" s="495"/>
      <c r="AX211" s="487"/>
      <c r="AY211" s="480" t="s">
        <v>635</v>
      </c>
      <c r="BA211" s="496">
        <f t="shared" si="172"/>
        <v>14</v>
      </c>
      <c r="BB211" s="497">
        <f t="shared" si="169"/>
        <v>46175</v>
      </c>
      <c r="BC211" s="496">
        <f t="shared" si="173"/>
        <v>7</v>
      </c>
      <c r="BD211" s="497">
        <f t="shared" si="174"/>
        <v>46186</v>
      </c>
      <c r="BE211" s="497"/>
      <c r="BF211" s="498" t="str">
        <f>VLOOKUP(C211,[1]Sheet!$F:$Q,10,FALSE)</f>
        <v>I</v>
      </c>
      <c r="BG211" s="499">
        <f>VLOOKUP(C211,[1]Sheet!$F:$Q,5,FALSE)</f>
        <v>117742.51</v>
      </c>
      <c r="BH211" s="499">
        <f>VLOOKUP(C211,[1]Sheet!$F:$Q,12,FALSE)</f>
        <v>0</v>
      </c>
      <c r="BI211" s="499">
        <f t="shared" si="175"/>
        <v>117742.51</v>
      </c>
    </row>
    <row r="212" s="177" customFormat="1" ht="24.75" customHeight="1" spans="1:61">
      <c r="A212" s="478">
        <f t="shared" si="170"/>
        <v>210</v>
      </c>
      <c r="B212" s="478" t="s">
        <v>127</v>
      </c>
      <c r="C212" s="479" t="s">
        <v>643</v>
      </c>
      <c r="D212" s="479" t="s">
        <v>153</v>
      </c>
      <c r="E212" s="479" t="s">
        <v>118</v>
      </c>
      <c r="F212" s="479" t="s">
        <v>57</v>
      </c>
      <c r="G212" s="480" t="s">
        <v>65</v>
      </c>
      <c r="H212" s="481" t="s">
        <v>124</v>
      </c>
      <c r="I212" s="482" t="s">
        <v>644</v>
      </c>
      <c r="J212" s="483">
        <v>46127</v>
      </c>
      <c r="K212" s="483">
        <v>46128</v>
      </c>
      <c r="L212" s="483">
        <v>46130</v>
      </c>
      <c r="M212" s="483">
        <v>46143</v>
      </c>
      <c r="N212" s="483">
        <v>46162</v>
      </c>
      <c r="O212" s="483"/>
      <c r="P212" s="483"/>
      <c r="Q212" s="484">
        <v>14</v>
      </c>
      <c r="R212" s="1789" t="s">
        <v>60</v>
      </c>
      <c r="S212" s="486">
        <v>7</v>
      </c>
      <c r="T212" s="483">
        <v>46164</v>
      </c>
      <c r="U212" s="483">
        <v>46168</v>
      </c>
      <c r="V212" s="483"/>
      <c r="W212" s="483"/>
      <c r="X212" s="483">
        <v>46176</v>
      </c>
      <c r="Y212" s="483"/>
      <c r="Z212" s="483"/>
      <c r="AA212" s="483">
        <v>46179</v>
      </c>
      <c r="AB212" s="483">
        <v>46182</v>
      </c>
      <c r="AC212" s="483">
        <v>46183</v>
      </c>
      <c r="AD212" s="487"/>
      <c r="AE212" s="487"/>
      <c r="AF212" s="487"/>
      <c r="AG212" s="488"/>
      <c r="AH212" s="931"/>
      <c r="AI212" s="489">
        <v>9300</v>
      </c>
      <c r="AJ212" s="489">
        <v>79652.5</v>
      </c>
      <c r="AK212" s="489">
        <f t="shared" si="168"/>
        <v>1115.135</v>
      </c>
      <c r="AL212" s="491"/>
      <c r="AM212" s="488"/>
      <c r="AN212" s="488">
        <f t="shared" si="171"/>
        <v>4219.2</v>
      </c>
      <c r="AO212" s="488"/>
      <c r="AP212" s="488">
        <v>1008</v>
      </c>
      <c r="AQ212" s="488">
        <v>636.3</v>
      </c>
      <c r="AR212" s="493"/>
      <c r="AS212" s="488"/>
      <c r="AT212" s="494"/>
      <c r="AU212" s="487"/>
      <c r="AV212" s="487"/>
      <c r="AW212" s="495"/>
      <c r="AX212" s="487"/>
      <c r="AY212" s="480" t="s">
        <v>635</v>
      </c>
      <c r="BA212" s="496">
        <f t="shared" si="172"/>
        <v>14</v>
      </c>
      <c r="BB212" s="497">
        <f t="shared" si="169"/>
        <v>46175</v>
      </c>
      <c r="BC212" s="496">
        <f t="shared" si="173"/>
        <v>7</v>
      </c>
      <c r="BD212" s="497">
        <f t="shared" si="174"/>
        <v>46186</v>
      </c>
      <c r="BE212" s="497"/>
      <c r="BF212" s="498" t="str">
        <f>VLOOKUP(C212,[1]Sheet!$F:$Q,10,FALSE)</f>
        <v>I</v>
      </c>
      <c r="BG212" s="499">
        <f>VLOOKUP(C212,[1]Sheet!$F:$Q,5,FALSE)</f>
        <v>79652.51</v>
      </c>
      <c r="BH212" s="499">
        <f>VLOOKUP(C212,[1]Sheet!$F:$Q,12,FALSE)</f>
        <v>0</v>
      </c>
      <c r="BI212" s="499">
        <f t="shared" si="175"/>
        <v>79652.51</v>
      </c>
    </row>
    <row r="213" s="177" customFormat="1" ht="24.75" customHeight="1" spans="1:61">
      <c r="A213" s="478">
        <f t="shared" si="170"/>
        <v>211</v>
      </c>
      <c r="B213" s="478" t="s">
        <v>127</v>
      </c>
      <c r="C213" s="479" t="s">
        <v>645</v>
      </c>
      <c r="D213" s="479" t="s">
        <v>153</v>
      </c>
      <c r="E213" s="479" t="s">
        <v>118</v>
      </c>
      <c r="F213" s="479" t="s">
        <v>57</v>
      </c>
      <c r="G213" s="480" t="s">
        <v>65</v>
      </c>
      <c r="H213" s="481" t="s">
        <v>124</v>
      </c>
      <c r="I213" s="482" t="s">
        <v>646</v>
      </c>
      <c r="J213" s="483">
        <v>46127</v>
      </c>
      <c r="K213" s="483">
        <v>46128</v>
      </c>
      <c r="L213" s="483">
        <v>46130</v>
      </c>
      <c r="M213" s="483">
        <v>46143</v>
      </c>
      <c r="N213" s="483">
        <v>46162</v>
      </c>
      <c r="O213" s="483"/>
      <c r="P213" s="483"/>
      <c r="Q213" s="484">
        <v>14</v>
      </c>
      <c r="R213" s="1789" t="s">
        <v>60</v>
      </c>
      <c r="S213" s="486">
        <v>7</v>
      </c>
      <c r="T213" s="483">
        <v>46164</v>
      </c>
      <c r="U213" s="483">
        <v>46168</v>
      </c>
      <c r="V213" s="483"/>
      <c r="W213" s="483"/>
      <c r="X213" s="483">
        <v>46176</v>
      </c>
      <c r="Y213" s="483"/>
      <c r="Z213" s="483"/>
      <c r="AA213" s="483">
        <v>46179</v>
      </c>
      <c r="AB213" s="483">
        <v>46183</v>
      </c>
      <c r="AC213" s="483">
        <v>46185</v>
      </c>
      <c r="AD213" s="487"/>
      <c r="AE213" s="487"/>
      <c r="AF213" s="487"/>
      <c r="AG213" s="488"/>
      <c r="AH213" s="931"/>
      <c r="AI213" s="489">
        <v>9300</v>
      </c>
      <c r="AJ213" s="489">
        <v>90316</v>
      </c>
      <c r="AK213" s="489">
        <f t="shared" si="168"/>
        <v>1264.424</v>
      </c>
      <c r="AL213" s="491"/>
      <c r="AM213" s="488"/>
      <c r="AN213" s="488">
        <f>700+2120+700+500+333.9+1000+199.2</f>
        <v>5553.1</v>
      </c>
      <c r="AO213" s="488"/>
      <c r="AP213" s="488">
        <v>1008</v>
      </c>
      <c r="AQ213" s="488">
        <v>636.3</v>
      </c>
      <c r="AR213" s="493"/>
      <c r="AS213" s="488"/>
      <c r="AT213" s="494"/>
      <c r="AU213" s="488">
        <f>549.14+32.95</f>
        <v>582.09</v>
      </c>
      <c r="AV213" s="487"/>
      <c r="AW213" s="495"/>
      <c r="AX213" s="487"/>
      <c r="AY213" s="480" t="s">
        <v>635</v>
      </c>
      <c r="BA213" s="496">
        <f t="shared" si="172"/>
        <v>14</v>
      </c>
      <c r="BB213" s="497">
        <f t="shared" si="169"/>
        <v>46175</v>
      </c>
      <c r="BC213" s="496">
        <f t="shared" si="173"/>
        <v>7</v>
      </c>
      <c r="BD213" s="497">
        <f t="shared" si="174"/>
        <v>46186</v>
      </c>
      <c r="BE213" s="497"/>
      <c r="BF213" s="498" t="str">
        <f>VLOOKUP(C213,[1]Sheet!$F:$Q,10,FALSE)</f>
        <v>I</v>
      </c>
      <c r="BG213" s="499">
        <f>VLOOKUP(C213,[1]Sheet!$F:$Q,5,FALSE)</f>
        <v>90315.97</v>
      </c>
      <c r="BH213" s="499">
        <f>VLOOKUP(C213,[1]Sheet!$F:$Q,12,FALSE)</f>
        <v>0</v>
      </c>
      <c r="BI213" s="499">
        <f t="shared" si="175"/>
        <v>90315.97</v>
      </c>
    </row>
    <row r="214" s="197" customFormat="1" ht="46" spans="1:61">
      <c r="A214" s="953">
        <f t="shared" si="170"/>
        <v>212</v>
      </c>
      <c r="B214" s="953" t="s">
        <v>62</v>
      </c>
      <c r="C214" s="954" t="s">
        <v>647</v>
      </c>
      <c r="D214" s="954" t="s">
        <v>163</v>
      </c>
      <c r="E214" s="955" t="s">
        <v>123</v>
      </c>
      <c r="F214" s="954" t="s">
        <v>123</v>
      </c>
      <c r="G214" s="956" t="s">
        <v>65</v>
      </c>
      <c r="H214" s="957" t="s">
        <v>155</v>
      </c>
      <c r="I214" s="958" t="s">
        <v>648</v>
      </c>
      <c r="J214" s="959">
        <v>46150</v>
      </c>
      <c r="K214" s="959">
        <v>46152</v>
      </c>
      <c r="L214" s="959">
        <v>46154</v>
      </c>
      <c r="M214" s="959">
        <v>46162</v>
      </c>
      <c r="N214" s="959">
        <v>46163</v>
      </c>
      <c r="O214" s="959"/>
      <c r="P214" s="959"/>
      <c r="Q214" s="960">
        <v>14</v>
      </c>
      <c r="R214" s="1809" t="s">
        <v>60</v>
      </c>
      <c r="S214" s="962">
        <v>7</v>
      </c>
      <c r="T214" s="959">
        <v>46167</v>
      </c>
      <c r="U214" s="959">
        <v>46168</v>
      </c>
      <c r="V214" s="959"/>
      <c r="W214" s="959"/>
      <c r="X214" s="959">
        <v>46176</v>
      </c>
      <c r="Y214" s="959"/>
      <c r="Z214" s="959"/>
      <c r="AA214" s="959">
        <v>46177</v>
      </c>
      <c r="AB214" s="959">
        <v>46178</v>
      </c>
      <c r="AC214" s="959">
        <v>46179</v>
      </c>
      <c r="AD214" s="963"/>
      <c r="AE214" s="963"/>
      <c r="AF214" s="963"/>
      <c r="AG214" s="964"/>
      <c r="AH214" s="965"/>
      <c r="AI214" s="966">
        <v>8600</v>
      </c>
      <c r="AJ214" s="966">
        <v>140059</v>
      </c>
      <c r="AK214" s="966">
        <f t="shared" si="168"/>
        <v>1960.826</v>
      </c>
      <c r="AL214" s="967"/>
      <c r="AM214" s="964"/>
      <c r="AN214" s="964">
        <f>2700+500+260+192</f>
        <v>3652</v>
      </c>
      <c r="AO214" s="964"/>
      <c r="AP214" s="964">
        <v>230</v>
      </c>
      <c r="AQ214" s="964">
        <f>327.5+198.8</f>
        <v>526.3</v>
      </c>
      <c r="AR214" s="968"/>
      <c r="AS214" s="964"/>
      <c r="AT214" s="969"/>
      <c r="AU214" s="970">
        <f>278.11+16.69</f>
        <v>294.8</v>
      </c>
      <c r="AV214" s="963"/>
      <c r="AW214" s="971"/>
      <c r="AX214" s="963"/>
      <c r="AY214" s="956" t="s">
        <v>649</v>
      </c>
      <c r="BA214" s="972">
        <f t="shared" si="172"/>
        <v>14</v>
      </c>
      <c r="BB214" s="973">
        <f t="shared" si="169"/>
        <v>46176</v>
      </c>
      <c r="BC214" s="972">
        <f t="shared" si="173"/>
        <v>7</v>
      </c>
      <c r="BD214" s="973">
        <f t="shared" si="174"/>
        <v>46184</v>
      </c>
      <c r="BE214" s="973"/>
      <c r="BF214" s="974" t="str">
        <f>VLOOKUP(C214,[1]Sheet!$F:$Q,10,FALSE)</f>
        <v>I</v>
      </c>
      <c r="BG214" s="975">
        <f>VLOOKUP(C214,[1]Sheet!$F:$Q,5,FALSE)</f>
        <v>250.87</v>
      </c>
      <c r="BH214" s="975">
        <f>VLOOKUP(C214,[1]Sheet!$F:$Q,12,FALSE)</f>
        <v>0</v>
      </c>
      <c r="BI214" s="975">
        <f t="shared" si="175"/>
        <v>250.87</v>
      </c>
    </row>
    <row r="215" s="197" customFormat="1" ht="24.75" customHeight="1" spans="1:61">
      <c r="A215" s="953">
        <f t="shared" si="170"/>
        <v>213</v>
      </c>
      <c r="B215" s="953" t="s">
        <v>127</v>
      </c>
      <c r="C215" s="954" t="s">
        <v>650</v>
      </c>
      <c r="D215" s="954" t="s">
        <v>163</v>
      </c>
      <c r="E215" s="955" t="s">
        <v>123</v>
      </c>
      <c r="F215" s="954" t="s">
        <v>123</v>
      </c>
      <c r="G215" s="956" t="s">
        <v>65</v>
      </c>
      <c r="H215" s="957" t="s">
        <v>155</v>
      </c>
      <c r="I215" s="958" t="s">
        <v>559</v>
      </c>
      <c r="J215" s="959">
        <v>46150</v>
      </c>
      <c r="K215" s="959">
        <v>46152</v>
      </c>
      <c r="L215" s="959">
        <v>46154</v>
      </c>
      <c r="M215" s="959">
        <v>46162</v>
      </c>
      <c r="N215" s="959">
        <v>46163</v>
      </c>
      <c r="O215" s="959"/>
      <c r="P215" s="959"/>
      <c r="Q215" s="960">
        <v>14</v>
      </c>
      <c r="R215" s="1809" t="s">
        <v>60</v>
      </c>
      <c r="S215" s="962">
        <v>7</v>
      </c>
      <c r="T215" s="959">
        <v>46167</v>
      </c>
      <c r="U215" s="959">
        <v>46168</v>
      </c>
      <c r="V215" s="959"/>
      <c r="W215" s="959"/>
      <c r="X215" s="959">
        <v>46176</v>
      </c>
      <c r="Y215" s="959"/>
      <c r="Z215" s="959"/>
      <c r="AA215" s="959">
        <v>46178</v>
      </c>
      <c r="AB215" s="959">
        <v>46179</v>
      </c>
      <c r="AC215" s="959">
        <v>46179</v>
      </c>
      <c r="AD215" s="963"/>
      <c r="AE215" s="963"/>
      <c r="AF215" s="963"/>
      <c r="AG215" s="964"/>
      <c r="AH215" s="965"/>
      <c r="AI215" s="966">
        <v>8600</v>
      </c>
      <c r="AJ215" s="966">
        <v>94820</v>
      </c>
      <c r="AK215" s="966">
        <f t="shared" si="168"/>
        <v>1327.48</v>
      </c>
      <c r="AL215" s="967"/>
      <c r="AM215" s="964"/>
      <c r="AN215" s="964">
        <f>2700+500+260+1000+192</f>
        <v>4652</v>
      </c>
      <c r="AO215" s="964"/>
      <c r="AP215" s="964">
        <v>230</v>
      </c>
      <c r="AQ215" s="964">
        <f>292.5+233.8</f>
        <v>526.3</v>
      </c>
      <c r="AR215" s="968"/>
      <c r="AS215" s="964"/>
      <c r="AT215" s="969"/>
      <c r="AU215" s="976"/>
      <c r="AV215" s="963"/>
      <c r="AW215" s="971"/>
      <c r="AX215" s="963"/>
      <c r="AY215" s="956" t="s">
        <v>649</v>
      </c>
      <c r="BA215" s="972">
        <f t="shared" si="172"/>
        <v>14</v>
      </c>
      <c r="BB215" s="973">
        <f t="shared" ref="BB215:BB224" si="176">N215+BA215-1</f>
        <v>46176</v>
      </c>
      <c r="BC215" s="972">
        <f t="shared" si="173"/>
        <v>7</v>
      </c>
      <c r="BD215" s="973">
        <f t="shared" si="174"/>
        <v>46185</v>
      </c>
      <c r="BE215" s="973"/>
      <c r="BF215" s="974" t="str">
        <f>VLOOKUP(C215,[1]Sheet!$F:$Q,10,FALSE)</f>
        <v>I</v>
      </c>
      <c r="BG215" s="975">
        <f>VLOOKUP(C215,[1]Sheet!$F:$Q,5,FALSE)</f>
        <v>94820</v>
      </c>
      <c r="BH215" s="975">
        <f>VLOOKUP(C215,[1]Sheet!$F:$Q,12,FALSE)</f>
        <v>0</v>
      </c>
      <c r="BI215" s="975">
        <f t="shared" si="175"/>
        <v>94820</v>
      </c>
    </row>
    <row r="216" s="197" customFormat="1" ht="24.75" customHeight="1" spans="1:61">
      <c r="A216" s="953">
        <f t="shared" si="170"/>
        <v>214</v>
      </c>
      <c r="B216" s="953" t="s">
        <v>127</v>
      </c>
      <c r="C216" s="954" t="s">
        <v>651</v>
      </c>
      <c r="D216" s="954" t="s">
        <v>163</v>
      </c>
      <c r="E216" s="955" t="s">
        <v>123</v>
      </c>
      <c r="F216" s="954" t="s">
        <v>123</v>
      </c>
      <c r="G216" s="956" t="s">
        <v>65</v>
      </c>
      <c r="H216" s="957" t="s">
        <v>155</v>
      </c>
      <c r="I216" s="958" t="s">
        <v>652</v>
      </c>
      <c r="J216" s="959">
        <v>46150</v>
      </c>
      <c r="K216" s="959">
        <v>46152</v>
      </c>
      <c r="L216" s="959">
        <v>46154</v>
      </c>
      <c r="M216" s="959">
        <v>46162</v>
      </c>
      <c r="N216" s="959">
        <v>46163</v>
      </c>
      <c r="O216" s="959"/>
      <c r="P216" s="959"/>
      <c r="Q216" s="960">
        <v>14</v>
      </c>
      <c r="R216" s="1809" t="s">
        <v>60</v>
      </c>
      <c r="S216" s="962">
        <v>7</v>
      </c>
      <c r="T216" s="959">
        <v>46167</v>
      </c>
      <c r="U216" s="959">
        <v>46168</v>
      </c>
      <c r="V216" s="959"/>
      <c r="W216" s="959"/>
      <c r="X216" s="959">
        <v>46176</v>
      </c>
      <c r="Y216" s="959"/>
      <c r="Z216" s="959"/>
      <c r="AA216" s="959">
        <v>46178</v>
      </c>
      <c r="AB216" s="959">
        <v>46181</v>
      </c>
      <c r="AC216" s="959">
        <v>46181</v>
      </c>
      <c r="AD216" s="963"/>
      <c r="AE216" s="963"/>
      <c r="AF216" s="963"/>
      <c r="AG216" s="964"/>
      <c r="AH216" s="965"/>
      <c r="AI216" s="966">
        <v>8600</v>
      </c>
      <c r="AJ216" s="966">
        <v>112446</v>
      </c>
      <c r="AK216" s="966">
        <f t="shared" si="168"/>
        <v>1574.244</v>
      </c>
      <c r="AL216" s="967"/>
      <c r="AM216" s="964"/>
      <c r="AN216" s="964">
        <f>2700+500+260+192</f>
        <v>3652</v>
      </c>
      <c r="AO216" s="964"/>
      <c r="AP216" s="964">
        <f>230+230</f>
        <v>460</v>
      </c>
      <c r="AQ216" s="964">
        <f>327.5+198.8</f>
        <v>526.3</v>
      </c>
      <c r="AR216" s="968"/>
      <c r="AS216" s="964"/>
      <c r="AT216" s="969"/>
      <c r="AU216" s="977"/>
      <c r="AV216" s="963"/>
      <c r="AW216" s="971"/>
      <c r="AX216" s="963"/>
      <c r="AY216" s="956" t="s">
        <v>649</v>
      </c>
      <c r="BA216" s="972">
        <f t="shared" si="172"/>
        <v>14</v>
      </c>
      <c r="BB216" s="973">
        <f t="shared" si="176"/>
        <v>46176</v>
      </c>
      <c r="BC216" s="972">
        <f t="shared" si="173"/>
        <v>7</v>
      </c>
      <c r="BD216" s="973">
        <f t="shared" si="174"/>
        <v>46185</v>
      </c>
      <c r="BE216" s="973"/>
      <c r="BF216" s="974" t="str">
        <f>VLOOKUP(C216,[1]Sheet!$F:$Q,10,FALSE)</f>
        <v>I</v>
      </c>
      <c r="BG216" s="975">
        <f>VLOOKUP(C216,[1]Sheet!$F:$Q,5,FALSE)</f>
        <v>112446</v>
      </c>
      <c r="BH216" s="975">
        <f>VLOOKUP(C216,[1]Sheet!$F:$Q,12,FALSE)</f>
        <v>0</v>
      </c>
      <c r="BI216" s="975">
        <f t="shared" si="175"/>
        <v>112446</v>
      </c>
    </row>
    <row r="217" s="7" customFormat="1" ht="24.75" customHeight="1" spans="1:61">
      <c r="A217" s="44">
        <f t="shared" si="170"/>
        <v>215</v>
      </c>
      <c r="B217" s="44" t="s">
        <v>121</v>
      </c>
      <c r="C217" s="45" t="s">
        <v>653</v>
      </c>
      <c r="D217" s="45" t="s">
        <v>153</v>
      </c>
      <c r="E217" s="45" t="s">
        <v>154</v>
      </c>
      <c r="F217" s="45" t="s">
        <v>57</v>
      </c>
      <c r="G217" s="46" t="s">
        <v>65</v>
      </c>
      <c r="H217" s="48" t="s">
        <v>339</v>
      </c>
      <c r="I217" s="48"/>
      <c r="J217" s="49">
        <v>46133</v>
      </c>
      <c r="K217" s="49">
        <v>46133</v>
      </c>
      <c r="L217" s="49">
        <v>46135</v>
      </c>
      <c r="M217" s="49">
        <v>46143</v>
      </c>
      <c r="N217" s="49">
        <v>46171</v>
      </c>
      <c r="O217" s="49"/>
      <c r="P217" s="255"/>
      <c r="Q217" s="50">
        <v>14</v>
      </c>
      <c r="R217" s="1780" t="s">
        <v>60</v>
      </c>
      <c r="S217" s="52">
        <v>7</v>
      </c>
      <c r="T217" s="256"/>
      <c r="U217" s="49"/>
      <c r="V217" s="49"/>
      <c r="W217" s="49"/>
      <c r="X217" s="49">
        <v>46176</v>
      </c>
      <c r="Y217" s="49"/>
      <c r="Z217" s="49"/>
      <c r="AA217" s="49">
        <v>46178</v>
      </c>
      <c r="AB217" s="49">
        <v>46179</v>
      </c>
      <c r="AC217" s="49">
        <v>46179</v>
      </c>
      <c r="AD217" s="47"/>
      <c r="AE217" s="110"/>
      <c r="AF217" s="45"/>
      <c r="AG217" s="45"/>
      <c r="AH217" s="45"/>
      <c r="AI217" s="58">
        <v>10350</v>
      </c>
      <c r="AJ217" s="58"/>
      <c r="AK217" s="58"/>
      <c r="AL217" s="56"/>
      <c r="AM217" s="54"/>
      <c r="AN217" s="54">
        <f>700+2120+169.2</f>
        <v>2989.2</v>
      </c>
      <c r="AO217" s="54"/>
      <c r="AP217" s="54"/>
      <c r="AQ217" s="54">
        <v>237.5</v>
      </c>
      <c r="AR217" s="54"/>
      <c r="AS217" s="54"/>
      <c r="AT217" s="111"/>
      <c r="AU217" s="54">
        <f>57.03+3.42</f>
        <v>60.45</v>
      </c>
      <c r="AV217" s="54"/>
      <c r="AW217" s="112"/>
      <c r="AX217" s="45"/>
      <c r="AY217" s="46" t="s">
        <v>654</v>
      </c>
      <c r="AZ217" s="10"/>
      <c r="BA217" s="10">
        <f t="shared" si="172"/>
        <v>14</v>
      </c>
      <c r="BB217" s="11">
        <f t="shared" si="176"/>
        <v>46184</v>
      </c>
      <c r="BC217" s="10">
        <f t="shared" si="173"/>
        <v>7</v>
      </c>
      <c r="BD217" s="9">
        <f t="shared" si="174"/>
        <v>46185</v>
      </c>
      <c r="BE217" s="9"/>
      <c r="BF217" s="114" t="str">
        <f>VLOOKUP(C217,[1]Sheet!$F:$Q,10,FALSE)</f>
        <v>I</v>
      </c>
      <c r="BG217" s="17">
        <f>VLOOKUP(C217,[1]Sheet!$F:$Q,5,FALSE)</f>
        <v>6350</v>
      </c>
      <c r="BH217" s="17">
        <f>VLOOKUP(C217,[1]Sheet!$F:$Q,12,FALSE)</f>
        <v>0</v>
      </c>
      <c r="BI217" s="17">
        <f t="shared" si="175"/>
        <v>6350</v>
      </c>
    </row>
    <row r="218" s="7" customFormat="1" ht="24" customHeight="1" spans="1:61">
      <c r="A218" s="44">
        <f t="shared" si="170"/>
        <v>216</v>
      </c>
      <c r="B218" s="44" t="s">
        <v>121</v>
      </c>
      <c r="C218" s="45" t="s">
        <v>655</v>
      </c>
      <c r="D218" s="45" t="s">
        <v>85</v>
      </c>
      <c r="E218" s="45" t="s">
        <v>74</v>
      </c>
      <c r="F218" s="45" t="s">
        <v>57</v>
      </c>
      <c r="G218" s="46" t="s">
        <v>58</v>
      </c>
      <c r="H218" s="48" t="s">
        <v>75</v>
      </c>
      <c r="I218" s="48"/>
      <c r="J218" s="49">
        <v>46154</v>
      </c>
      <c r="K218" s="49">
        <v>46155</v>
      </c>
      <c r="L218" s="49">
        <v>46157</v>
      </c>
      <c r="M218" s="49">
        <v>46165</v>
      </c>
      <c r="N218" s="49">
        <v>46169</v>
      </c>
      <c r="O218" s="49"/>
      <c r="P218" s="255"/>
      <c r="Q218" s="50">
        <v>14</v>
      </c>
      <c r="R218" s="1780" t="s">
        <v>60</v>
      </c>
      <c r="S218" s="52">
        <v>7</v>
      </c>
      <c r="T218" s="256"/>
      <c r="U218" s="49"/>
      <c r="V218" s="49"/>
      <c r="W218" s="49"/>
      <c r="X218" s="49">
        <v>46172</v>
      </c>
      <c r="Y218" s="49"/>
      <c r="Z218" s="49"/>
      <c r="AA218" s="49">
        <v>46178</v>
      </c>
      <c r="AB218" s="49">
        <v>46181</v>
      </c>
      <c r="AC218" s="49">
        <v>46181</v>
      </c>
      <c r="AD218" s="47"/>
      <c r="AE218" s="110"/>
      <c r="AF218" s="45"/>
      <c r="AG218" s="45"/>
      <c r="AH218" s="45"/>
      <c r="AI218" s="58">
        <v>10050</v>
      </c>
      <c r="AJ218" s="58"/>
      <c r="AK218" s="58"/>
      <c r="AL218" s="56"/>
      <c r="AM218" s="54"/>
      <c r="AN218" s="54">
        <f>700+2120+169.2</f>
        <v>2989.2</v>
      </c>
      <c r="AO218" s="54"/>
      <c r="AP218" s="54"/>
      <c r="AQ218" s="54">
        <v>293.8</v>
      </c>
      <c r="AR218" s="54"/>
      <c r="AS218" s="54"/>
      <c r="AT218" s="111"/>
      <c r="AU218" s="54">
        <f>529.72+31.78</f>
        <v>561.5</v>
      </c>
      <c r="AV218" s="54"/>
      <c r="AW218" s="112"/>
      <c r="AX218" s="45"/>
      <c r="AY218" s="46" t="s">
        <v>611</v>
      </c>
      <c r="AZ218" s="10"/>
      <c r="BA218" s="10">
        <f t="shared" si="172"/>
        <v>14</v>
      </c>
      <c r="BB218" s="11">
        <f t="shared" si="176"/>
        <v>46182</v>
      </c>
      <c r="BC218" s="10">
        <f t="shared" si="173"/>
        <v>7</v>
      </c>
      <c r="BD218" s="9">
        <f t="shared" si="174"/>
        <v>46185</v>
      </c>
      <c r="BE218" s="9"/>
      <c r="BF218" s="114" t="str">
        <f>VLOOKUP(C218,[1]Sheet!$F:$Q,10,FALSE)</f>
        <v>I</v>
      </c>
      <c r="BG218" s="17">
        <f>VLOOKUP(C218,[1]Sheet!$F:$Q,5,FALSE)</f>
        <v>663069.6</v>
      </c>
      <c r="BH218" s="17">
        <f>VLOOKUP(C218,[1]Sheet!$F:$Q,12,FALSE)</f>
        <v>0</v>
      </c>
      <c r="BI218" s="17">
        <f t="shared" si="175"/>
        <v>663069.6</v>
      </c>
    </row>
    <row r="219" s="198" customFormat="1" ht="24.75" customHeight="1" spans="1:61">
      <c r="A219" s="978">
        <f t="shared" si="162"/>
        <v>217</v>
      </c>
      <c r="B219" s="978" t="s">
        <v>62</v>
      </c>
      <c r="C219" s="979" t="s">
        <v>656</v>
      </c>
      <c r="D219" s="979" t="s">
        <v>163</v>
      </c>
      <c r="E219" s="979" t="s">
        <v>154</v>
      </c>
      <c r="F219" s="979" t="s">
        <v>57</v>
      </c>
      <c r="G219" s="980" t="s">
        <v>58</v>
      </c>
      <c r="H219" s="981" t="s">
        <v>149</v>
      </c>
      <c r="I219" s="982" t="s">
        <v>657</v>
      </c>
      <c r="J219" s="983">
        <v>46149</v>
      </c>
      <c r="K219" s="983">
        <v>46151</v>
      </c>
      <c r="L219" s="983">
        <v>46154</v>
      </c>
      <c r="M219" s="983">
        <v>46161</v>
      </c>
      <c r="N219" s="983">
        <v>46163</v>
      </c>
      <c r="O219" s="983"/>
      <c r="P219" s="983"/>
      <c r="Q219" s="984">
        <v>14</v>
      </c>
      <c r="R219" s="1810" t="s">
        <v>60</v>
      </c>
      <c r="S219" s="986">
        <v>7</v>
      </c>
      <c r="T219" s="983">
        <v>46167</v>
      </c>
      <c r="U219" s="983">
        <v>46168</v>
      </c>
      <c r="V219" s="983"/>
      <c r="W219" s="983"/>
      <c r="X219" s="983">
        <v>46176</v>
      </c>
      <c r="Y219" s="983"/>
      <c r="Z219" s="983"/>
      <c r="AA219" s="983">
        <v>46176</v>
      </c>
      <c r="AB219" s="983">
        <v>46177</v>
      </c>
      <c r="AC219" s="983">
        <v>46177</v>
      </c>
      <c r="AD219" s="987"/>
      <c r="AE219" s="987"/>
      <c r="AF219" s="987"/>
      <c r="AG219" s="988"/>
      <c r="AH219" s="989"/>
      <c r="AI219" s="990">
        <v>8650</v>
      </c>
      <c r="AJ219" s="990">
        <v>119840.5</v>
      </c>
      <c r="AK219" s="990">
        <f>AJ219*1.4%</f>
        <v>1677.767</v>
      </c>
      <c r="AL219" s="991"/>
      <c r="AM219" s="988"/>
      <c r="AN219" s="992"/>
      <c r="AO219" s="988"/>
      <c r="AP219" s="992"/>
      <c r="AQ219" s="992"/>
      <c r="AR219" s="992"/>
      <c r="AS219" s="988"/>
      <c r="AT219" s="993"/>
      <c r="AU219" s="987"/>
      <c r="AV219" s="987"/>
      <c r="AW219" s="994"/>
      <c r="AX219" s="987"/>
      <c r="AY219" s="995" t="s">
        <v>622</v>
      </c>
      <c r="BA219" s="996">
        <f t="shared" si="172"/>
        <v>14</v>
      </c>
      <c r="BB219" s="997">
        <f t="shared" si="176"/>
        <v>46176</v>
      </c>
      <c r="BC219" s="996">
        <f t="shared" si="173"/>
        <v>7</v>
      </c>
      <c r="BD219" s="997">
        <f t="shared" si="174"/>
        <v>46183</v>
      </c>
      <c r="BE219" s="997"/>
      <c r="BF219" s="998" t="str">
        <f>VLOOKUP(C219,[1]Sheet!$F:$Q,10,FALSE)</f>
        <v>I</v>
      </c>
      <c r="BG219" s="999">
        <f>VLOOKUP(C219,[1]Sheet!$F:$Q,5,FALSE)</f>
        <v>55326.73</v>
      </c>
      <c r="BH219" s="999">
        <f>VLOOKUP(C219,[1]Sheet!$F:$Q,12,FALSE)</f>
        <v>0</v>
      </c>
      <c r="BI219" s="999">
        <f t="shared" si="175"/>
        <v>55326.73</v>
      </c>
    </row>
    <row r="220" s="198" customFormat="1" ht="24.75" customHeight="1" spans="1:61">
      <c r="A220" s="978">
        <f t="shared" ref="A220:A226" si="177">ROW()-2</f>
        <v>218</v>
      </c>
      <c r="B220" s="978" t="s">
        <v>127</v>
      </c>
      <c r="C220" s="979" t="s">
        <v>658</v>
      </c>
      <c r="D220" s="979" t="s">
        <v>163</v>
      </c>
      <c r="E220" s="979" t="s">
        <v>154</v>
      </c>
      <c r="F220" s="979" t="s">
        <v>57</v>
      </c>
      <c r="G220" s="980" t="s">
        <v>65</v>
      </c>
      <c r="H220" s="981" t="s">
        <v>149</v>
      </c>
      <c r="I220" s="982" t="s">
        <v>659</v>
      </c>
      <c r="J220" s="983">
        <v>46149</v>
      </c>
      <c r="K220" s="983">
        <v>46151</v>
      </c>
      <c r="L220" s="983">
        <v>46154</v>
      </c>
      <c r="M220" s="983">
        <v>46161</v>
      </c>
      <c r="N220" s="983">
        <v>46163</v>
      </c>
      <c r="O220" s="983"/>
      <c r="P220" s="983"/>
      <c r="Q220" s="984">
        <v>14</v>
      </c>
      <c r="R220" s="1810" t="s">
        <v>60</v>
      </c>
      <c r="S220" s="986">
        <v>7</v>
      </c>
      <c r="T220" s="983">
        <v>46167</v>
      </c>
      <c r="U220" s="983">
        <v>46168</v>
      </c>
      <c r="V220" s="983"/>
      <c r="W220" s="983"/>
      <c r="X220" s="983">
        <v>46176</v>
      </c>
      <c r="Y220" s="983"/>
      <c r="Z220" s="983"/>
      <c r="AA220" s="983">
        <v>46181</v>
      </c>
      <c r="AB220" s="983">
        <v>46184</v>
      </c>
      <c r="AC220" s="983">
        <v>46185</v>
      </c>
      <c r="AD220" s="987"/>
      <c r="AE220" s="987"/>
      <c r="AF220" s="987"/>
      <c r="AG220" s="988"/>
      <c r="AH220" s="989"/>
      <c r="AI220" s="990">
        <v>8650</v>
      </c>
      <c r="AJ220" s="990">
        <v>110727.5</v>
      </c>
      <c r="AK220" s="990">
        <f t="shared" ref="AK220:AK226" si="178">AJ220*1.4%</f>
        <v>1550.185</v>
      </c>
      <c r="AL220" s="991"/>
      <c r="AM220" s="988"/>
      <c r="AN220" s="992"/>
      <c r="AO220" s="988"/>
      <c r="AP220" s="992"/>
      <c r="AQ220" s="992"/>
      <c r="AR220" s="992"/>
      <c r="AS220" s="988"/>
      <c r="AT220" s="993"/>
      <c r="AU220" s="987"/>
      <c r="AV220" s="987"/>
      <c r="AW220" s="994"/>
      <c r="AX220" s="987"/>
      <c r="AY220" s="995" t="s">
        <v>622</v>
      </c>
      <c r="BA220" s="996">
        <f t="shared" ref="BA220:BA226" si="179">Q220</f>
        <v>14</v>
      </c>
      <c r="BB220" s="997">
        <f t="shared" si="176"/>
        <v>46176</v>
      </c>
      <c r="BC220" s="996">
        <f t="shared" ref="BC220:BC226" si="180">S220</f>
        <v>7</v>
      </c>
      <c r="BD220" s="997">
        <f t="shared" ref="BD220:BD226" si="181">AA220+BC220</f>
        <v>46188</v>
      </c>
      <c r="BE220" s="997"/>
      <c r="BF220" s="998" t="str">
        <f>VLOOKUP(C220,[1]Sheet!$F:$Q,10,FALSE)</f>
        <v>I</v>
      </c>
      <c r="BG220" s="999">
        <f>VLOOKUP(C220,[1]Sheet!$F:$Q,5,FALSE)</f>
        <v>109983.26</v>
      </c>
      <c r="BH220" s="999">
        <f>VLOOKUP(C220,[1]Sheet!$F:$Q,12,FALSE)</f>
        <v>0</v>
      </c>
      <c r="BI220" s="999">
        <f t="shared" ref="BI220:BI226" si="182">BG220-BH220</f>
        <v>109983.26</v>
      </c>
    </row>
    <row r="221" s="199" customFormat="1" ht="24.75" customHeight="1" spans="1:61">
      <c r="A221" s="1000">
        <f t="shared" si="177"/>
        <v>219</v>
      </c>
      <c r="B221" s="1000" t="s">
        <v>121</v>
      </c>
      <c r="C221" s="1001" t="s">
        <v>660</v>
      </c>
      <c r="D221" s="1001" t="s">
        <v>163</v>
      </c>
      <c r="E221" s="1001" t="s">
        <v>154</v>
      </c>
      <c r="F221" s="1001" t="s">
        <v>57</v>
      </c>
      <c r="G221" s="1002" t="s">
        <v>65</v>
      </c>
      <c r="H221" s="1003" t="s">
        <v>149</v>
      </c>
      <c r="I221" s="1004" t="s">
        <v>661</v>
      </c>
      <c r="J221" s="1005">
        <v>46149</v>
      </c>
      <c r="K221" s="1005">
        <v>46151</v>
      </c>
      <c r="L221" s="1005">
        <v>46154</v>
      </c>
      <c r="M221" s="1005">
        <v>46161</v>
      </c>
      <c r="N221" s="1005">
        <v>46163</v>
      </c>
      <c r="O221" s="1005"/>
      <c r="P221" s="1005"/>
      <c r="Q221" s="1006">
        <v>14</v>
      </c>
      <c r="R221" s="1811" t="s">
        <v>60</v>
      </c>
      <c r="S221" s="1008">
        <v>7</v>
      </c>
      <c r="T221" s="1005">
        <v>46167</v>
      </c>
      <c r="U221" s="1005">
        <v>46168</v>
      </c>
      <c r="V221" s="1005"/>
      <c r="W221" s="1005"/>
      <c r="X221" s="1005">
        <v>46176</v>
      </c>
      <c r="Y221" s="1005"/>
      <c r="Z221" s="1005"/>
      <c r="AA221" s="1005">
        <v>46182</v>
      </c>
      <c r="AB221" s="1005">
        <v>46183</v>
      </c>
      <c r="AC221" s="1005">
        <v>46183</v>
      </c>
      <c r="AD221" s="1009"/>
      <c r="AE221" s="1009"/>
      <c r="AF221" s="1009"/>
      <c r="AG221" s="1010"/>
      <c r="AH221" s="1011"/>
      <c r="AI221" s="1012">
        <v>8650</v>
      </c>
      <c r="AJ221" s="1012">
        <v>95880</v>
      </c>
      <c r="AK221" s="1012">
        <f t="shared" si="178"/>
        <v>1342.32</v>
      </c>
      <c r="AL221" s="1013"/>
      <c r="AM221" s="1010"/>
      <c r="AN221" s="1014"/>
      <c r="AO221" s="1010"/>
      <c r="AP221" s="1014"/>
      <c r="AQ221" s="1014"/>
      <c r="AR221" s="1014"/>
      <c r="AS221" s="1010"/>
      <c r="AT221" s="1015"/>
      <c r="AU221" s="1009"/>
      <c r="AV221" s="1009"/>
      <c r="AW221" s="1016"/>
      <c r="AX221" s="1009"/>
      <c r="AY221" s="1017" t="s">
        <v>622</v>
      </c>
      <c r="BA221" s="1018">
        <f t="shared" si="179"/>
        <v>14</v>
      </c>
      <c r="BB221" s="1019">
        <f t="shared" si="176"/>
        <v>46176</v>
      </c>
      <c r="BC221" s="1018">
        <f t="shared" si="180"/>
        <v>7</v>
      </c>
      <c r="BD221" s="1019">
        <f t="shared" si="181"/>
        <v>46189</v>
      </c>
      <c r="BE221" s="1019"/>
      <c r="BF221" s="1020" t="str">
        <f>VLOOKUP(C221,[1]Sheet!$F:$Q,10,FALSE)</f>
        <v>I</v>
      </c>
      <c r="BG221" s="1021">
        <f>VLOOKUP(C221,[1]Sheet!$F:$Q,5,FALSE)</f>
        <v>95880</v>
      </c>
      <c r="BH221" s="1021">
        <f>VLOOKUP(C221,[1]Sheet!$F:$Q,12,FALSE)</f>
        <v>0</v>
      </c>
      <c r="BI221" s="1021">
        <f t="shared" si="182"/>
        <v>95880</v>
      </c>
    </row>
    <row r="222" s="198" customFormat="1" ht="61" spans="1:61">
      <c r="A222" s="978">
        <f t="shared" si="177"/>
        <v>220</v>
      </c>
      <c r="B222" s="978" t="s">
        <v>127</v>
      </c>
      <c r="C222" s="979" t="s">
        <v>662</v>
      </c>
      <c r="D222" s="979" t="s">
        <v>163</v>
      </c>
      <c r="E222" s="979" t="s">
        <v>154</v>
      </c>
      <c r="F222" s="979" t="s">
        <v>57</v>
      </c>
      <c r="G222" s="980" t="s">
        <v>65</v>
      </c>
      <c r="H222" s="981" t="s">
        <v>149</v>
      </c>
      <c r="I222" s="982" t="s">
        <v>663</v>
      </c>
      <c r="J222" s="983">
        <v>46149</v>
      </c>
      <c r="K222" s="983">
        <v>46151</v>
      </c>
      <c r="L222" s="983">
        <v>46154</v>
      </c>
      <c r="M222" s="983">
        <v>46161</v>
      </c>
      <c r="N222" s="983">
        <v>46163</v>
      </c>
      <c r="O222" s="983"/>
      <c r="P222" s="983"/>
      <c r="Q222" s="984">
        <v>14</v>
      </c>
      <c r="R222" s="1810" t="s">
        <v>60</v>
      </c>
      <c r="S222" s="986">
        <v>7</v>
      </c>
      <c r="T222" s="983">
        <v>46167</v>
      </c>
      <c r="U222" s="983">
        <v>46168</v>
      </c>
      <c r="V222" s="983"/>
      <c r="W222" s="983"/>
      <c r="X222" s="983">
        <v>46176</v>
      </c>
      <c r="Y222" s="983"/>
      <c r="Z222" s="983"/>
      <c r="AA222" s="983">
        <v>46182</v>
      </c>
      <c r="AB222" s="983">
        <v>46184</v>
      </c>
      <c r="AC222" s="983">
        <v>46185</v>
      </c>
      <c r="AD222" s="987"/>
      <c r="AE222" s="987"/>
      <c r="AF222" s="987"/>
      <c r="AG222" s="988"/>
      <c r="AH222" s="989"/>
      <c r="AI222" s="990">
        <v>8650</v>
      </c>
      <c r="AJ222" s="990">
        <v>128496</v>
      </c>
      <c r="AK222" s="990">
        <f t="shared" si="178"/>
        <v>1798.944</v>
      </c>
      <c r="AL222" s="991"/>
      <c r="AM222" s="988"/>
      <c r="AN222" s="992"/>
      <c r="AO222" s="988"/>
      <c r="AP222" s="992"/>
      <c r="AQ222" s="992"/>
      <c r="AR222" s="992"/>
      <c r="AS222" s="988"/>
      <c r="AT222" s="993"/>
      <c r="AU222" s="987"/>
      <c r="AV222" s="987"/>
      <c r="AW222" s="994"/>
      <c r="AX222" s="987"/>
      <c r="AY222" s="995" t="s">
        <v>622</v>
      </c>
      <c r="BA222" s="996">
        <f t="shared" si="179"/>
        <v>14</v>
      </c>
      <c r="BB222" s="997">
        <f t="shared" si="176"/>
        <v>46176</v>
      </c>
      <c r="BC222" s="996">
        <f t="shared" si="180"/>
        <v>7</v>
      </c>
      <c r="BD222" s="997">
        <f t="shared" si="181"/>
        <v>46189</v>
      </c>
      <c r="BE222" s="997"/>
      <c r="BF222" s="998" t="str">
        <f>VLOOKUP(C222,[1]Sheet!$F:$Q,10,FALSE)</f>
        <v>I</v>
      </c>
      <c r="BG222" s="999">
        <f>VLOOKUP(C222,[1]Sheet!$F:$Q,5,FALSE)</f>
        <v>128495.98</v>
      </c>
      <c r="BH222" s="999">
        <f>VLOOKUP(C222,[1]Sheet!$F:$Q,12,FALSE)</f>
        <v>0</v>
      </c>
      <c r="BI222" s="999">
        <f t="shared" si="182"/>
        <v>128495.98</v>
      </c>
    </row>
    <row r="223" s="200" customFormat="1" ht="46" spans="1:61">
      <c r="A223" s="1022">
        <f t="shared" si="177"/>
        <v>221</v>
      </c>
      <c r="B223" s="1022" t="s">
        <v>121</v>
      </c>
      <c r="C223" s="1023" t="s">
        <v>664</v>
      </c>
      <c r="D223" s="1023" t="s">
        <v>163</v>
      </c>
      <c r="E223" s="1024" t="s">
        <v>123</v>
      </c>
      <c r="F223" s="1023" t="s">
        <v>123</v>
      </c>
      <c r="G223" s="1025" t="s">
        <v>65</v>
      </c>
      <c r="H223" s="1026" t="s">
        <v>124</v>
      </c>
      <c r="I223" s="1027" t="s">
        <v>665</v>
      </c>
      <c r="J223" s="1028">
        <v>46130</v>
      </c>
      <c r="K223" s="1028">
        <v>46135</v>
      </c>
      <c r="L223" s="1028">
        <v>46137</v>
      </c>
      <c r="M223" s="1028">
        <v>46143</v>
      </c>
      <c r="N223" s="1028">
        <v>46145</v>
      </c>
      <c r="O223" s="1028"/>
      <c r="P223" s="1028"/>
      <c r="Q223" s="1029">
        <v>14</v>
      </c>
      <c r="R223" s="1812" t="s">
        <v>60</v>
      </c>
      <c r="S223" s="1031">
        <v>7</v>
      </c>
      <c r="T223" s="1028">
        <v>46163</v>
      </c>
      <c r="U223" s="1028">
        <v>46167</v>
      </c>
      <c r="V223" s="1028"/>
      <c r="W223" s="1028"/>
      <c r="X223" s="1028">
        <v>46179</v>
      </c>
      <c r="Y223" s="1028"/>
      <c r="Z223" s="1028"/>
      <c r="AA223" s="1028">
        <v>46181</v>
      </c>
      <c r="AB223" s="1028">
        <v>46182</v>
      </c>
      <c r="AC223" s="1028">
        <v>46182</v>
      </c>
      <c r="AD223" s="1032"/>
      <c r="AE223" s="1032"/>
      <c r="AF223" s="1032"/>
      <c r="AG223" s="1033"/>
      <c r="AH223" s="1034"/>
      <c r="AI223" s="1035">
        <v>8300</v>
      </c>
      <c r="AJ223" s="1035">
        <v>106108</v>
      </c>
      <c r="AK223" s="1035">
        <f t="shared" si="178"/>
        <v>1485.512</v>
      </c>
      <c r="AL223" s="1036"/>
      <c r="AM223" s="1033"/>
      <c r="AN223" s="1037"/>
      <c r="AO223" s="1033"/>
      <c r="AP223" s="1037"/>
      <c r="AQ223" s="1037"/>
      <c r="AR223" s="1037"/>
      <c r="AS223" s="1033"/>
      <c r="AT223" s="1038"/>
      <c r="AU223" s="1039"/>
      <c r="AV223" s="1032"/>
      <c r="AW223" s="1040"/>
      <c r="AX223" s="1032"/>
      <c r="AY223" s="1025" t="s">
        <v>542</v>
      </c>
      <c r="BA223" s="1041">
        <f t="shared" si="179"/>
        <v>14</v>
      </c>
      <c r="BB223" s="1042">
        <f t="shared" si="176"/>
        <v>46158</v>
      </c>
      <c r="BC223" s="1041">
        <f t="shared" si="180"/>
        <v>7</v>
      </c>
      <c r="BD223" s="1042">
        <f t="shared" si="181"/>
        <v>46188</v>
      </c>
      <c r="BE223" s="1042"/>
      <c r="BF223" s="1043" t="str">
        <f>VLOOKUP(C223,[1]Sheet!$F:$Q,10,FALSE)</f>
        <v>I</v>
      </c>
      <c r="BG223" s="1044">
        <f>VLOOKUP(C223,[1]Sheet!$F:$Q,5,FALSE)</f>
        <v>104716</v>
      </c>
      <c r="BH223" s="1044">
        <f>VLOOKUP(C223,[1]Sheet!$F:$Q,12,FALSE)</f>
        <v>0</v>
      </c>
      <c r="BI223" s="1044">
        <f t="shared" si="182"/>
        <v>104716</v>
      </c>
    </row>
    <row r="224" s="200" customFormat="1" ht="24.75" customHeight="1" spans="1:61">
      <c r="A224" s="1022">
        <f t="shared" si="177"/>
        <v>222</v>
      </c>
      <c r="B224" s="1022" t="s">
        <v>121</v>
      </c>
      <c r="C224" s="1023" t="s">
        <v>666</v>
      </c>
      <c r="D224" s="1023" t="s">
        <v>163</v>
      </c>
      <c r="E224" s="1024" t="s">
        <v>123</v>
      </c>
      <c r="F224" s="1023" t="s">
        <v>123</v>
      </c>
      <c r="G224" s="1025" t="s">
        <v>65</v>
      </c>
      <c r="H224" s="1026" t="s">
        <v>124</v>
      </c>
      <c r="I224" s="1027" t="s">
        <v>667</v>
      </c>
      <c r="J224" s="1028">
        <v>46130</v>
      </c>
      <c r="K224" s="1028">
        <v>46135</v>
      </c>
      <c r="L224" s="1028">
        <v>46137</v>
      </c>
      <c r="M224" s="1028">
        <v>46143</v>
      </c>
      <c r="N224" s="1028">
        <v>46145</v>
      </c>
      <c r="O224" s="1028"/>
      <c r="P224" s="1028"/>
      <c r="Q224" s="1029">
        <v>14</v>
      </c>
      <c r="R224" s="1812" t="s">
        <v>60</v>
      </c>
      <c r="S224" s="1031">
        <v>7</v>
      </c>
      <c r="T224" s="1028">
        <v>46163</v>
      </c>
      <c r="U224" s="1028">
        <v>46167</v>
      </c>
      <c r="V224" s="1028"/>
      <c r="W224" s="1028"/>
      <c r="X224" s="1028">
        <v>46179</v>
      </c>
      <c r="Y224" s="1028"/>
      <c r="Z224" s="1028"/>
      <c r="AA224" s="1028">
        <v>46181</v>
      </c>
      <c r="AB224" s="1028">
        <v>46185</v>
      </c>
      <c r="AC224" s="1028">
        <v>46185</v>
      </c>
      <c r="AD224" s="1032"/>
      <c r="AE224" s="1032"/>
      <c r="AF224" s="1032"/>
      <c r="AG224" s="1033"/>
      <c r="AH224" s="1034"/>
      <c r="AI224" s="1035">
        <v>8300</v>
      </c>
      <c r="AJ224" s="1035">
        <v>119205</v>
      </c>
      <c r="AK224" s="1035">
        <f t="shared" si="178"/>
        <v>1668.87</v>
      </c>
      <c r="AL224" s="1036"/>
      <c r="AM224" s="1033"/>
      <c r="AN224" s="1037"/>
      <c r="AO224" s="1033"/>
      <c r="AP224" s="1037"/>
      <c r="AQ224" s="1037"/>
      <c r="AR224" s="1037"/>
      <c r="AS224" s="1033"/>
      <c r="AT224" s="1038"/>
      <c r="AU224" s="1045">
        <f>659.13+39.55</f>
        <v>698.68</v>
      </c>
      <c r="AV224" s="1032"/>
      <c r="AW224" s="1040"/>
      <c r="AX224" s="1032"/>
      <c r="AY224" s="1025" t="s">
        <v>542</v>
      </c>
      <c r="BA224" s="1041">
        <f t="shared" si="179"/>
        <v>14</v>
      </c>
      <c r="BB224" s="1042">
        <f t="shared" si="176"/>
        <v>46158</v>
      </c>
      <c r="BC224" s="1041">
        <f t="shared" si="180"/>
        <v>7</v>
      </c>
      <c r="BD224" s="1042">
        <f t="shared" si="181"/>
        <v>46188</v>
      </c>
      <c r="BE224" s="1042"/>
      <c r="BF224" s="1043" t="str">
        <f>VLOOKUP(C224,[1]Sheet!$F:$Q,10,FALSE)</f>
        <v>I</v>
      </c>
      <c r="BG224" s="1044">
        <f>VLOOKUP(C224,[1]Sheet!$F:$Q,5,FALSE)</f>
        <v>119205</v>
      </c>
      <c r="BH224" s="1044">
        <f>VLOOKUP(C224,[1]Sheet!$F:$Q,12,FALSE)</f>
        <v>0</v>
      </c>
      <c r="BI224" s="1044">
        <f t="shared" si="182"/>
        <v>119205</v>
      </c>
    </row>
    <row r="225" s="200" customFormat="1" ht="24.75" customHeight="1" spans="1:61">
      <c r="A225" s="1022">
        <f t="shared" si="177"/>
        <v>223</v>
      </c>
      <c r="B225" s="1022" t="s">
        <v>62</v>
      </c>
      <c r="C225" s="1023" t="s">
        <v>668</v>
      </c>
      <c r="D225" s="1023" t="s">
        <v>163</v>
      </c>
      <c r="E225" s="1024" t="s">
        <v>123</v>
      </c>
      <c r="F225" s="1023" t="s">
        <v>123</v>
      </c>
      <c r="G225" s="1025" t="s">
        <v>65</v>
      </c>
      <c r="H225" s="1026" t="s">
        <v>124</v>
      </c>
      <c r="I225" s="1027" t="s">
        <v>669</v>
      </c>
      <c r="J225" s="1028">
        <v>46130</v>
      </c>
      <c r="K225" s="1028">
        <v>46135</v>
      </c>
      <c r="L225" s="1028">
        <v>46137</v>
      </c>
      <c r="M225" s="1028">
        <v>46143</v>
      </c>
      <c r="N225" s="1028">
        <v>46145</v>
      </c>
      <c r="O225" s="1028"/>
      <c r="P225" s="1028"/>
      <c r="Q225" s="1029">
        <v>14</v>
      </c>
      <c r="R225" s="1812" t="s">
        <v>60</v>
      </c>
      <c r="S225" s="1031">
        <v>7</v>
      </c>
      <c r="T225" s="1028">
        <v>46163</v>
      </c>
      <c r="U225" s="1028">
        <v>46167</v>
      </c>
      <c r="V225" s="1046"/>
      <c r="W225" s="1028"/>
      <c r="X225" s="1028">
        <v>46179</v>
      </c>
      <c r="Y225" s="1028"/>
      <c r="Z225" s="1028"/>
      <c r="AA225" s="1028">
        <v>46181</v>
      </c>
      <c r="AB225" s="1028">
        <v>46184</v>
      </c>
      <c r="AC225" s="1028">
        <v>46184</v>
      </c>
      <c r="AD225" s="1032"/>
      <c r="AE225" s="1032"/>
      <c r="AF225" s="1032"/>
      <c r="AG225" s="1033"/>
      <c r="AH225" s="1034"/>
      <c r="AI225" s="1035">
        <v>8300</v>
      </c>
      <c r="AJ225" s="1035">
        <v>112800</v>
      </c>
      <c r="AK225" s="1035">
        <f t="shared" si="178"/>
        <v>1579.2</v>
      </c>
      <c r="AL225" s="1036"/>
      <c r="AM225" s="1033"/>
      <c r="AN225" s="1037"/>
      <c r="AO225" s="1033"/>
      <c r="AP225" s="1037"/>
      <c r="AQ225" s="1037"/>
      <c r="AR225" s="1037"/>
      <c r="AS225" s="1033"/>
      <c r="AT225" s="1038"/>
      <c r="AU225" s="1039"/>
      <c r="AV225" s="1032"/>
      <c r="AW225" s="1040"/>
      <c r="AX225" s="1032"/>
      <c r="AY225" s="1025" t="s">
        <v>542</v>
      </c>
      <c r="BA225" s="1041">
        <f t="shared" si="179"/>
        <v>14</v>
      </c>
      <c r="BB225" s="1042">
        <f t="shared" ref="BB225:BB231" si="183">N225+BA225-1</f>
        <v>46158</v>
      </c>
      <c r="BC225" s="1041">
        <f t="shared" si="180"/>
        <v>7</v>
      </c>
      <c r="BD225" s="1042">
        <f t="shared" si="181"/>
        <v>46188</v>
      </c>
      <c r="BE225" s="1042"/>
      <c r="BF225" s="1043" t="str">
        <f>VLOOKUP(C225,[1]Sheet!$F:$Q,10,FALSE)</f>
        <v>I</v>
      </c>
      <c r="BG225" s="1044">
        <f>VLOOKUP(C225,[1]Sheet!$F:$Q,5,FALSE)</f>
        <v>112800</v>
      </c>
      <c r="BH225" s="1044">
        <f>VLOOKUP(C225,[1]Sheet!$F:$Q,12,FALSE)</f>
        <v>0</v>
      </c>
      <c r="BI225" s="1044">
        <f t="shared" si="182"/>
        <v>112800</v>
      </c>
    </row>
    <row r="226" s="200" customFormat="1" ht="24.75" customHeight="1" spans="1:61">
      <c r="A226" s="1022">
        <f t="shared" si="177"/>
        <v>224</v>
      </c>
      <c r="B226" s="1022" t="s">
        <v>127</v>
      </c>
      <c r="C226" s="1023" t="s">
        <v>670</v>
      </c>
      <c r="D226" s="1023" t="s">
        <v>163</v>
      </c>
      <c r="E226" s="1024" t="s">
        <v>123</v>
      </c>
      <c r="F226" s="1023" t="s">
        <v>123</v>
      </c>
      <c r="G226" s="1025" t="s">
        <v>65</v>
      </c>
      <c r="H226" s="1026" t="s">
        <v>124</v>
      </c>
      <c r="I226" s="1027" t="s">
        <v>286</v>
      </c>
      <c r="J226" s="1028">
        <v>46130</v>
      </c>
      <c r="K226" s="1028">
        <v>46135</v>
      </c>
      <c r="L226" s="1028">
        <v>46137</v>
      </c>
      <c r="M226" s="1028">
        <v>46143</v>
      </c>
      <c r="N226" s="1028">
        <v>46145</v>
      </c>
      <c r="O226" s="1028"/>
      <c r="P226" s="1028"/>
      <c r="Q226" s="1029">
        <v>14</v>
      </c>
      <c r="R226" s="1812" t="s">
        <v>60</v>
      </c>
      <c r="S226" s="1031">
        <v>7</v>
      </c>
      <c r="T226" s="1028">
        <v>46163</v>
      </c>
      <c r="U226" s="1028">
        <v>46167</v>
      </c>
      <c r="V226" s="1028"/>
      <c r="W226" s="1028"/>
      <c r="X226" s="1028">
        <v>46179</v>
      </c>
      <c r="Y226" s="1028"/>
      <c r="Z226" s="1028"/>
      <c r="AA226" s="1028">
        <v>46182</v>
      </c>
      <c r="AB226" s="1028">
        <v>46183</v>
      </c>
      <c r="AC226" s="1028">
        <v>46184</v>
      </c>
      <c r="AD226" s="1032"/>
      <c r="AE226" s="1032"/>
      <c r="AF226" s="1032"/>
      <c r="AG226" s="1033"/>
      <c r="AH226" s="1034"/>
      <c r="AI226" s="1035">
        <v>8300</v>
      </c>
      <c r="AJ226" s="1035">
        <v>111720</v>
      </c>
      <c r="AK226" s="1035">
        <f t="shared" si="178"/>
        <v>1564.08</v>
      </c>
      <c r="AL226" s="1036"/>
      <c r="AM226" s="1033"/>
      <c r="AN226" s="1037"/>
      <c r="AO226" s="1033"/>
      <c r="AP226" s="1037"/>
      <c r="AQ226" s="1037"/>
      <c r="AR226" s="1037"/>
      <c r="AS226" s="1033"/>
      <c r="AT226" s="1038"/>
      <c r="AU226" s="1039"/>
      <c r="AV226" s="1032"/>
      <c r="AW226" s="1040"/>
      <c r="AX226" s="1032"/>
      <c r="AY226" s="1025" t="s">
        <v>542</v>
      </c>
      <c r="BA226" s="1041">
        <f t="shared" si="179"/>
        <v>14</v>
      </c>
      <c r="BB226" s="1042">
        <f t="shared" si="183"/>
        <v>46158</v>
      </c>
      <c r="BC226" s="1041">
        <f t="shared" si="180"/>
        <v>7</v>
      </c>
      <c r="BD226" s="1042">
        <f t="shared" si="181"/>
        <v>46189</v>
      </c>
      <c r="BE226" s="1042"/>
      <c r="BF226" s="1043" t="str">
        <f>VLOOKUP(C226,[1]Sheet!$F:$Q,10,FALSE)</f>
        <v>I</v>
      </c>
      <c r="BG226" s="1044">
        <f>VLOOKUP(C226,[1]Sheet!$F:$Q,5,FALSE)</f>
        <v>111720</v>
      </c>
      <c r="BH226" s="1044">
        <f>VLOOKUP(C226,[1]Sheet!$F:$Q,12,FALSE)</f>
        <v>0</v>
      </c>
      <c r="BI226" s="1044">
        <f t="shared" si="182"/>
        <v>111720</v>
      </c>
    </row>
    <row r="227" s="201" customFormat="1" ht="24.75" customHeight="1" spans="1:61">
      <c r="A227" s="1047">
        <f t="shared" ref="A227:A236" si="184">ROW()-2</f>
        <v>225</v>
      </c>
      <c r="B227" s="1047" t="s">
        <v>62</v>
      </c>
      <c r="C227" s="1048" t="s">
        <v>671</v>
      </c>
      <c r="D227" s="1048" t="s">
        <v>163</v>
      </c>
      <c r="E227" s="1049" t="s">
        <v>123</v>
      </c>
      <c r="F227" s="1048" t="s">
        <v>123</v>
      </c>
      <c r="G227" s="1050" t="s">
        <v>65</v>
      </c>
      <c r="H227" s="1051" t="s">
        <v>124</v>
      </c>
      <c r="I227" s="1052" t="s">
        <v>672</v>
      </c>
      <c r="J227" s="1053">
        <v>46130</v>
      </c>
      <c r="K227" s="1053">
        <v>46135</v>
      </c>
      <c r="L227" s="1053">
        <v>46137</v>
      </c>
      <c r="M227" s="1053">
        <v>46143</v>
      </c>
      <c r="N227" s="1053">
        <v>46145</v>
      </c>
      <c r="O227" s="1053"/>
      <c r="P227" s="1053"/>
      <c r="Q227" s="1054">
        <v>14</v>
      </c>
      <c r="R227" s="1813" t="s">
        <v>60</v>
      </c>
      <c r="S227" s="1056">
        <v>7</v>
      </c>
      <c r="T227" s="1053">
        <v>46163</v>
      </c>
      <c r="U227" s="1053">
        <v>46167</v>
      </c>
      <c r="V227" s="1053"/>
      <c r="W227" s="1053"/>
      <c r="X227" s="1053">
        <v>46179</v>
      </c>
      <c r="Y227" s="1053"/>
      <c r="Z227" s="1053"/>
      <c r="AA227" s="1053">
        <v>46182</v>
      </c>
      <c r="AB227" s="1053">
        <v>46183</v>
      </c>
      <c r="AC227" s="1053">
        <v>46183</v>
      </c>
      <c r="AD227" s="1057"/>
      <c r="AE227" s="1057"/>
      <c r="AF227" s="1057"/>
      <c r="AG227" s="1058"/>
      <c r="AH227" s="1059"/>
      <c r="AI227" s="1060">
        <v>8300</v>
      </c>
      <c r="AJ227" s="1060">
        <v>114851.5</v>
      </c>
      <c r="AK227" s="1060">
        <f t="shared" ref="AK227:AK239" si="185">AJ227*1.4%</f>
        <v>1607.921</v>
      </c>
      <c r="AL227" s="1061"/>
      <c r="AM227" s="1058"/>
      <c r="AN227" s="1062"/>
      <c r="AO227" s="1058"/>
      <c r="AP227" s="1062"/>
      <c r="AQ227" s="1062"/>
      <c r="AR227" s="1062"/>
      <c r="AS227" s="1058"/>
      <c r="AT227" s="1063"/>
      <c r="AU227" s="1064"/>
      <c r="AV227" s="1057"/>
      <c r="AW227" s="1065"/>
      <c r="AX227" s="1057"/>
      <c r="AY227" s="1050" t="s">
        <v>542</v>
      </c>
      <c r="BA227" s="1066">
        <f t="shared" ref="BA227:BA236" si="186">Q227</f>
        <v>14</v>
      </c>
      <c r="BB227" s="1067">
        <f t="shared" si="183"/>
        <v>46158</v>
      </c>
      <c r="BC227" s="1066">
        <f t="shared" ref="BC227:BC236" si="187">S227</f>
        <v>7</v>
      </c>
      <c r="BD227" s="1067">
        <f t="shared" ref="BD227:BD236" si="188">AA227+BC227</f>
        <v>46189</v>
      </c>
      <c r="BE227" s="1067"/>
      <c r="BF227" s="1068" t="str">
        <f>VLOOKUP(C227,[1]Sheet!$F:$Q,10,FALSE)</f>
        <v>I</v>
      </c>
      <c r="BG227" s="1069">
        <f>VLOOKUP(C227,[1]Sheet!$F:$Q,5,FALSE)</f>
        <v>114851.5</v>
      </c>
      <c r="BH227" s="1069">
        <f>VLOOKUP(C227,[1]Sheet!$F:$Q,12,FALSE)</f>
        <v>0</v>
      </c>
      <c r="BI227" s="1069">
        <f t="shared" ref="BI227:BI236" si="189">BG227-BH227</f>
        <v>114851.5</v>
      </c>
    </row>
    <row r="228" s="200" customFormat="1" ht="24.75" customHeight="1" spans="1:61">
      <c r="A228" s="1022">
        <f t="shared" si="184"/>
        <v>226</v>
      </c>
      <c r="B228" s="1022" t="s">
        <v>62</v>
      </c>
      <c r="C228" s="1023" t="s">
        <v>673</v>
      </c>
      <c r="D228" s="1023" t="s">
        <v>163</v>
      </c>
      <c r="E228" s="1024" t="s">
        <v>123</v>
      </c>
      <c r="F228" s="1023" t="s">
        <v>123</v>
      </c>
      <c r="G228" s="1025" t="s">
        <v>148</v>
      </c>
      <c r="H228" s="1026" t="s">
        <v>124</v>
      </c>
      <c r="I228" s="1027" t="s">
        <v>674</v>
      </c>
      <c r="J228" s="1028">
        <v>46130</v>
      </c>
      <c r="K228" s="1028">
        <v>46135</v>
      </c>
      <c r="L228" s="1028">
        <v>46137</v>
      </c>
      <c r="M228" s="1028">
        <v>46143</v>
      </c>
      <c r="N228" s="1028">
        <v>46145</v>
      </c>
      <c r="O228" s="1028"/>
      <c r="P228" s="1028"/>
      <c r="Q228" s="1029">
        <v>14</v>
      </c>
      <c r="R228" s="1812" t="s">
        <v>60</v>
      </c>
      <c r="S228" s="1031">
        <v>7</v>
      </c>
      <c r="T228" s="1028">
        <v>46163</v>
      </c>
      <c r="U228" s="1028">
        <v>46167</v>
      </c>
      <c r="V228" s="1028"/>
      <c r="W228" s="1028"/>
      <c r="X228" s="1028">
        <v>46179</v>
      </c>
      <c r="Y228" s="1028"/>
      <c r="Z228" s="1028"/>
      <c r="AA228" s="1028">
        <v>46182</v>
      </c>
      <c r="AB228" s="1028">
        <v>46185</v>
      </c>
      <c r="AC228" s="1028">
        <v>46185</v>
      </c>
      <c r="AD228" s="1032"/>
      <c r="AE228" s="1032"/>
      <c r="AF228" s="1032"/>
      <c r="AG228" s="1033"/>
      <c r="AH228" s="1034"/>
      <c r="AI228" s="1035">
        <v>8300</v>
      </c>
      <c r="AJ228" s="1035">
        <v>91698</v>
      </c>
      <c r="AK228" s="1035">
        <f t="shared" si="185"/>
        <v>1283.772</v>
      </c>
      <c r="AL228" s="1036"/>
      <c r="AM228" s="1033"/>
      <c r="AN228" s="1037"/>
      <c r="AO228" s="1033"/>
      <c r="AP228" s="1037"/>
      <c r="AQ228" s="1037"/>
      <c r="AR228" s="1037"/>
      <c r="AS228" s="1033"/>
      <c r="AT228" s="1038"/>
      <c r="AU228" s="1039"/>
      <c r="AV228" s="1032"/>
      <c r="AW228" s="1040"/>
      <c r="AX228" s="1032"/>
      <c r="AY228" s="1025" t="s">
        <v>542</v>
      </c>
      <c r="BA228" s="1041">
        <f t="shared" si="186"/>
        <v>14</v>
      </c>
      <c r="BB228" s="1042">
        <f t="shared" si="183"/>
        <v>46158</v>
      </c>
      <c r="BC228" s="1041">
        <f t="shared" si="187"/>
        <v>7</v>
      </c>
      <c r="BD228" s="1042">
        <f t="shared" si="188"/>
        <v>46189</v>
      </c>
      <c r="BE228" s="1042"/>
      <c r="BF228" s="1043" t="e">
        <f>VLOOKUP(C228,[1]Sheet!$F:$Q,10,FALSE)</f>
        <v>#N/A</v>
      </c>
      <c r="BG228" s="1044" t="e">
        <f>VLOOKUP(C228,[1]Sheet!$F:$Q,5,FALSE)</f>
        <v>#N/A</v>
      </c>
      <c r="BH228" s="1044" t="e">
        <f>VLOOKUP(C228,[1]Sheet!$F:$Q,12,FALSE)</f>
        <v>#N/A</v>
      </c>
      <c r="BI228" s="1044" t="e">
        <f t="shared" si="189"/>
        <v>#N/A</v>
      </c>
    </row>
    <row r="229" s="200" customFormat="1" ht="24.75" customHeight="1" spans="1:61">
      <c r="A229" s="1022">
        <f t="shared" si="184"/>
        <v>227</v>
      </c>
      <c r="B229" s="1022" t="s">
        <v>276</v>
      </c>
      <c r="C229" s="1023" t="s">
        <v>675</v>
      </c>
      <c r="D229" s="1023" t="s">
        <v>163</v>
      </c>
      <c r="E229" s="1024" t="s">
        <v>123</v>
      </c>
      <c r="F229" s="1023" t="s">
        <v>123</v>
      </c>
      <c r="G229" s="1025" t="s">
        <v>148</v>
      </c>
      <c r="H229" s="1026" t="s">
        <v>124</v>
      </c>
      <c r="I229" s="1027" t="s">
        <v>676</v>
      </c>
      <c r="J229" s="1028">
        <v>46130</v>
      </c>
      <c r="K229" s="1028">
        <v>46135</v>
      </c>
      <c r="L229" s="1028">
        <v>46137</v>
      </c>
      <c r="M229" s="1028">
        <v>46143</v>
      </c>
      <c r="N229" s="1028">
        <v>46145</v>
      </c>
      <c r="O229" s="1028"/>
      <c r="P229" s="1028"/>
      <c r="Q229" s="1029">
        <v>14</v>
      </c>
      <c r="R229" s="1812" t="s">
        <v>60</v>
      </c>
      <c r="S229" s="1031">
        <v>7</v>
      </c>
      <c r="T229" s="1028">
        <v>46163</v>
      </c>
      <c r="U229" s="1028">
        <v>46167</v>
      </c>
      <c r="V229" s="1028"/>
      <c r="W229" s="1028"/>
      <c r="X229" s="1028">
        <v>46179</v>
      </c>
      <c r="Y229" s="1028"/>
      <c r="Z229" s="1028"/>
      <c r="AA229" s="1028">
        <v>46183</v>
      </c>
      <c r="AB229" s="1028">
        <v>46186</v>
      </c>
      <c r="AC229" s="1028">
        <v>46186</v>
      </c>
      <c r="AD229" s="1032"/>
      <c r="AE229" s="1032"/>
      <c r="AF229" s="1032"/>
      <c r="AG229" s="1033"/>
      <c r="AH229" s="1034"/>
      <c r="AI229" s="1035">
        <v>8300</v>
      </c>
      <c r="AJ229" s="1035">
        <v>89100</v>
      </c>
      <c r="AK229" s="1035">
        <f t="shared" si="185"/>
        <v>1247.4</v>
      </c>
      <c r="AL229" s="1036"/>
      <c r="AM229" s="1033"/>
      <c r="AN229" s="1037"/>
      <c r="AO229" s="1033"/>
      <c r="AP229" s="1037"/>
      <c r="AQ229" s="1037"/>
      <c r="AR229" s="1037"/>
      <c r="AS229" s="1033"/>
      <c r="AT229" s="1038"/>
      <c r="AU229" s="1039"/>
      <c r="AV229" s="1032"/>
      <c r="AW229" s="1040"/>
      <c r="AX229" s="1032"/>
      <c r="AY229" s="1025" t="s">
        <v>542</v>
      </c>
      <c r="BA229" s="1041">
        <f t="shared" si="186"/>
        <v>14</v>
      </c>
      <c r="BB229" s="1042">
        <f t="shared" si="183"/>
        <v>46158</v>
      </c>
      <c r="BC229" s="1041">
        <f t="shared" si="187"/>
        <v>7</v>
      </c>
      <c r="BD229" s="1042">
        <f t="shared" si="188"/>
        <v>46190</v>
      </c>
      <c r="BE229" s="1042"/>
      <c r="BF229" s="1043" t="e">
        <f>VLOOKUP(C229,[1]Sheet!$F:$Q,10,FALSE)</f>
        <v>#N/A</v>
      </c>
      <c r="BG229" s="1044" t="e">
        <f>VLOOKUP(C229,[1]Sheet!$F:$Q,5,FALSE)</f>
        <v>#N/A</v>
      </c>
      <c r="BH229" s="1044" t="e">
        <f>VLOOKUP(C229,[1]Sheet!$F:$Q,12,FALSE)</f>
        <v>#N/A</v>
      </c>
      <c r="BI229" s="1044" t="e">
        <f t="shared" si="189"/>
        <v>#N/A</v>
      </c>
    </row>
    <row r="230" s="200" customFormat="1" ht="24.75" customHeight="1" spans="1:61">
      <c r="A230" s="1022">
        <f t="shared" si="184"/>
        <v>228</v>
      </c>
      <c r="B230" s="1022" t="s">
        <v>62</v>
      </c>
      <c r="C230" s="1023" t="s">
        <v>677</v>
      </c>
      <c r="D230" s="1023" t="s">
        <v>163</v>
      </c>
      <c r="E230" s="1024" t="s">
        <v>123</v>
      </c>
      <c r="F230" s="1023" t="s">
        <v>123</v>
      </c>
      <c r="G230" s="1025" t="s">
        <v>58</v>
      </c>
      <c r="H230" s="1026" t="s">
        <v>124</v>
      </c>
      <c r="I230" s="1027" t="s">
        <v>678</v>
      </c>
      <c r="J230" s="1028">
        <v>46130</v>
      </c>
      <c r="K230" s="1028">
        <v>46135</v>
      </c>
      <c r="L230" s="1028">
        <v>46137</v>
      </c>
      <c r="M230" s="1028">
        <v>46143</v>
      </c>
      <c r="N230" s="1028">
        <v>46145</v>
      </c>
      <c r="O230" s="1028"/>
      <c r="P230" s="1028"/>
      <c r="Q230" s="1029">
        <v>14</v>
      </c>
      <c r="R230" s="1812" t="s">
        <v>60</v>
      </c>
      <c r="S230" s="1031">
        <v>7</v>
      </c>
      <c r="T230" s="1028">
        <v>46163</v>
      </c>
      <c r="U230" s="1028">
        <v>46167</v>
      </c>
      <c r="V230" s="1028"/>
      <c r="W230" s="1028"/>
      <c r="X230" s="1028">
        <v>46179</v>
      </c>
      <c r="Y230" s="1028"/>
      <c r="Z230" s="1028"/>
      <c r="AA230" s="1028">
        <v>46183</v>
      </c>
      <c r="AB230" s="1028">
        <v>46185</v>
      </c>
      <c r="AC230" s="1028">
        <v>46185</v>
      </c>
      <c r="AD230" s="1032"/>
      <c r="AE230" s="1032"/>
      <c r="AF230" s="1032"/>
      <c r="AG230" s="1033"/>
      <c r="AH230" s="1034"/>
      <c r="AI230" s="1035">
        <v>8300</v>
      </c>
      <c r="AJ230" s="1035">
        <v>99475.5</v>
      </c>
      <c r="AK230" s="1035">
        <f t="shared" si="185"/>
        <v>1392.657</v>
      </c>
      <c r="AL230" s="1036"/>
      <c r="AM230" s="1033"/>
      <c r="AN230" s="1037"/>
      <c r="AO230" s="1033"/>
      <c r="AP230" s="1037"/>
      <c r="AQ230" s="1037"/>
      <c r="AR230" s="1037"/>
      <c r="AS230" s="1033"/>
      <c r="AT230" s="1038"/>
      <c r="AU230" s="1070"/>
      <c r="AV230" s="1032"/>
      <c r="AW230" s="1040"/>
      <c r="AX230" s="1032"/>
      <c r="AY230" s="1025" t="s">
        <v>542</v>
      </c>
      <c r="BA230" s="1041">
        <f t="shared" si="186"/>
        <v>14</v>
      </c>
      <c r="BB230" s="1042">
        <f t="shared" si="183"/>
        <v>46158</v>
      </c>
      <c r="BC230" s="1041">
        <f t="shared" si="187"/>
        <v>7</v>
      </c>
      <c r="BD230" s="1042">
        <f t="shared" si="188"/>
        <v>46190</v>
      </c>
      <c r="BE230" s="1042"/>
      <c r="BF230" s="1043" t="str">
        <f>VLOOKUP(C230,[1]Sheet!$F:$Q,10,FALSE)</f>
        <v>I</v>
      </c>
      <c r="BG230" s="1044">
        <f>VLOOKUP(C230,[1]Sheet!$F:$Q,5,FALSE)</f>
        <v>59535</v>
      </c>
      <c r="BH230" s="1044">
        <f>VLOOKUP(C230,[1]Sheet!$F:$Q,12,FALSE)</f>
        <v>0</v>
      </c>
      <c r="BI230" s="1044">
        <f t="shared" si="189"/>
        <v>59535</v>
      </c>
    </row>
    <row r="231" s="202" customFormat="1" ht="24.75" customHeight="1" spans="1:61">
      <c r="A231" s="1071">
        <f t="shared" si="184"/>
        <v>229</v>
      </c>
      <c r="B231" s="1071" t="s">
        <v>121</v>
      </c>
      <c r="C231" s="1072" t="s">
        <v>679</v>
      </c>
      <c r="D231" s="1072" t="s">
        <v>153</v>
      </c>
      <c r="E231" s="1072" t="s">
        <v>118</v>
      </c>
      <c r="F231" s="1072" t="s">
        <v>57</v>
      </c>
      <c r="G231" s="1073" t="s">
        <v>65</v>
      </c>
      <c r="H231" s="1074" t="s">
        <v>145</v>
      </c>
      <c r="I231" s="1075" t="s">
        <v>680</v>
      </c>
      <c r="J231" s="1076">
        <v>46133</v>
      </c>
      <c r="K231" s="1076">
        <v>46135</v>
      </c>
      <c r="L231" s="1076">
        <v>46137</v>
      </c>
      <c r="M231" s="1076">
        <v>46148</v>
      </c>
      <c r="N231" s="1076">
        <v>46171</v>
      </c>
      <c r="O231" s="1076"/>
      <c r="P231" s="1076"/>
      <c r="Q231" s="1077">
        <v>14</v>
      </c>
      <c r="R231" s="1814" t="s">
        <v>60</v>
      </c>
      <c r="S231" s="1079">
        <v>7</v>
      </c>
      <c r="T231" s="1076">
        <v>46176</v>
      </c>
      <c r="U231" s="1076">
        <v>46177</v>
      </c>
      <c r="V231" s="1076"/>
      <c r="W231" s="1076"/>
      <c r="X231" s="1076">
        <v>46182</v>
      </c>
      <c r="Y231" s="1076"/>
      <c r="Z231" s="1076"/>
      <c r="AA231" s="1076">
        <v>46183</v>
      </c>
      <c r="AB231" s="1076">
        <v>46184</v>
      </c>
      <c r="AC231" s="1076">
        <v>46184</v>
      </c>
      <c r="AD231" s="1080"/>
      <c r="AE231" s="1080"/>
      <c r="AF231" s="1080"/>
      <c r="AG231" s="1081"/>
      <c r="AH231" s="1082"/>
      <c r="AI231" s="1083">
        <f>8350+500</f>
        <v>8850</v>
      </c>
      <c r="AJ231" s="1083">
        <v>76260</v>
      </c>
      <c r="AK231" s="1083">
        <f t="shared" si="185"/>
        <v>1067.64</v>
      </c>
      <c r="AL231" s="1084"/>
      <c r="AM231" s="1081"/>
      <c r="AN231" s="1081">
        <f>700+2120+650+500+143.1+1000+199.2</f>
        <v>5312.3</v>
      </c>
      <c r="AO231" s="1081"/>
      <c r="AP231" s="1085"/>
      <c r="AQ231" s="1081">
        <v>452.5</v>
      </c>
      <c r="AR231" s="1085"/>
      <c r="AS231" s="1081"/>
      <c r="AT231" s="1086"/>
      <c r="AU231" s="1087">
        <f>193.34+11.6</f>
        <v>204.94</v>
      </c>
      <c r="AV231" s="1080"/>
      <c r="AW231" s="1088"/>
      <c r="AX231" s="1080"/>
      <c r="AY231" s="1073" t="s">
        <v>681</v>
      </c>
      <c r="BA231" s="1089">
        <f t="shared" si="186"/>
        <v>14</v>
      </c>
      <c r="BB231" s="1090">
        <f t="shared" si="183"/>
        <v>46184</v>
      </c>
      <c r="BC231" s="1089">
        <f t="shared" si="187"/>
        <v>7</v>
      </c>
      <c r="BD231" s="1090">
        <f t="shared" si="188"/>
        <v>46190</v>
      </c>
      <c r="BE231" s="1090"/>
      <c r="BF231" s="1091" t="str">
        <f>VLOOKUP(C231,[1]Sheet!$F:$Q,10,FALSE)</f>
        <v>I</v>
      </c>
      <c r="BG231" s="1092">
        <f>VLOOKUP(C231,[1]Sheet!$F:$Q,5,FALSE)</f>
        <v>76260</v>
      </c>
      <c r="BH231" s="1092">
        <f>VLOOKUP(C231,[1]Sheet!$F:$Q,12,FALSE)</f>
        <v>0</v>
      </c>
      <c r="BI231" s="1092">
        <f t="shared" si="189"/>
        <v>76260</v>
      </c>
    </row>
    <row r="232" s="203" customFormat="1" ht="24.75" customHeight="1" spans="1:61">
      <c r="A232" s="1093">
        <f t="shared" si="184"/>
        <v>230</v>
      </c>
      <c r="B232" s="1093" t="s">
        <v>62</v>
      </c>
      <c r="C232" s="1094" t="s">
        <v>682</v>
      </c>
      <c r="D232" s="1094" t="s">
        <v>153</v>
      </c>
      <c r="E232" s="1094" t="s">
        <v>118</v>
      </c>
      <c r="F232" s="1094" t="s">
        <v>57</v>
      </c>
      <c r="G232" s="1095" t="s">
        <v>148</v>
      </c>
      <c r="H232" s="1096" t="s">
        <v>145</v>
      </c>
      <c r="I232" s="1097" t="s">
        <v>683</v>
      </c>
      <c r="J232" s="1098">
        <v>46133</v>
      </c>
      <c r="K232" s="1098">
        <v>46135</v>
      </c>
      <c r="L232" s="1098">
        <v>46137</v>
      </c>
      <c r="M232" s="1098">
        <v>46148</v>
      </c>
      <c r="N232" s="1098">
        <v>46171</v>
      </c>
      <c r="O232" s="1098"/>
      <c r="P232" s="1098"/>
      <c r="Q232" s="1099">
        <v>14</v>
      </c>
      <c r="R232" s="1815" t="s">
        <v>60</v>
      </c>
      <c r="S232" s="1101">
        <v>7</v>
      </c>
      <c r="T232" s="1098">
        <v>46176</v>
      </c>
      <c r="U232" s="1098">
        <v>46177</v>
      </c>
      <c r="V232" s="1098"/>
      <c r="W232" s="1098"/>
      <c r="X232" s="1098">
        <v>46182</v>
      </c>
      <c r="Y232" s="1098"/>
      <c r="Z232" s="1098"/>
      <c r="AA232" s="1098">
        <v>46184</v>
      </c>
      <c r="AB232" s="1098">
        <v>46185</v>
      </c>
      <c r="AC232" s="1098">
        <v>46185</v>
      </c>
      <c r="AD232" s="1102"/>
      <c r="AE232" s="1102"/>
      <c r="AF232" s="1102"/>
      <c r="AG232" s="1103"/>
      <c r="AH232" s="1104"/>
      <c r="AI232" s="1105">
        <f>8350+500</f>
        <v>8850</v>
      </c>
      <c r="AJ232" s="1105">
        <v>78515</v>
      </c>
      <c r="AK232" s="1105">
        <f t="shared" si="185"/>
        <v>1099.21</v>
      </c>
      <c r="AL232" s="1106"/>
      <c r="AM232" s="1103"/>
      <c r="AN232" s="1103">
        <f>700+2120+169.2</f>
        <v>2989.2</v>
      </c>
      <c r="AO232" s="1103"/>
      <c r="AP232" s="1103"/>
      <c r="AQ232" s="1103">
        <v>452.5</v>
      </c>
      <c r="AR232" s="1107"/>
      <c r="AS232" s="1103"/>
      <c r="AT232" s="1108"/>
      <c r="AU232" s="1109"/>
      <c r="AV232" s="1102"/>
      <c r="AW232" s="1110"/>
      <c r="AX232" s="1102"/>
      <c r="AY232" s="1095" t="s">
        <v>681</v>
      </c>
      <c r="BA232" s="1111">
        <f t="shared" si="186"/>
        <v>14</v>
      </c>
      <c r="BB232" s="1112">
        <f t="shared" ref="BB232:BB240" si="190">N232+BA232-1</f>
        <v>46184</v>
      </c>
      <c r="BC232" s="1111">
        <f t="shared" si="187"/>
        <v>7</v>
      </c>
      <c r="BD232" s="1112">
        <f t="shared" si="188"/>
        <v>46191</v>
      </c>
      <c r="BE232" s="1112"/>
      <c r="BF232" s="1113" t="e">
        <f>VLOOKUP(C232,[1]Sheet!$F:$Q,10,FALSE)</f>
        <v>#N/A</v>
      </c>
      <c r="BG232" s="1114" t="e">
        <f>VLOOKUP(C232,[1]Sheet!$F:$Q,5,FALSE)</f>
        <v>#N/A</v>
      </c>
      <c r="BH232" s="1114" t="e">
        <f>VLOOKUP(C232,[1]Sheet!$F:$Q,12,FALSE)</f>
        <v>#N/A</v>
      </c>
      <c r="BI232" s="1114" t="e">
        <f t="shared" si="189"/>
        <v>#N/A</v>
      </c>
    </row>
    <row r="233" s="202" customFormat="1" ht="24.75" customHeight="1" spans="1:61">
      <c r="A233" s="1071">
        <f t="shared" si="184"/>
        <v>231</v>
      </c>
      <c r="B233" s="1071" t="s">
        <v>62</v>
      </c>
      <c r="C233" s="1072" t="s">
        <v>684</v>
      </c>
      <c r="D233" s="1072" t="s">
        <v>153</v>
      </c>
      <c r="E233" s="1072" t="s">
        <v>118</v>
      </c>
      <c r="F233" s="1072" t="s">
        <v>57</v>
      </c>
      <c r="G233" s="1073" t="s">
        <v>148</v>
      </c>
      <c r="H233" s="1074" t="s">
        <v>145</v>
      </c>
      <c r="I233" s="1075" t="s">
        <v>685</v>
      </c>
      <c r="J233" s="1076">
        <v>46133</v>
      </c>
      <c r="K233" s="1076">
        <v>46135</v>
      </c>
      <c r="L233" s="1076">
        <v>46137</v>
      </c>
      <c r="M233" s="1076">
        <v>46148</v>
      </c>
      <c r="N233" s="1076">
        <v>46171</v>
      </c>
      <c r="O233" s="1076"/>
      <c r="P233" s="1076"/>
      <c r="Q233" s="1077">
        <v>14</v>
      </c>
      <c r="R233" s="1814" t="s">
        <v>60</v>
      </c>
      <c r="S233" s="1079">
        <v>7</v>
      </c>
      <c r="T233" s="1076">
        <v>46176</v>
      </c>
      <c r="U233" s="1076">
        <v>46177</v>
      </c>
      <c r="V233" s="1076"/>
      <c r="W233" s="1076"/>
      <c r="X233" s="1076">
        <v>46182</v>
      </c>
      <c r="Y233" s="1076"/>
      <c r="Z233" s="1076"/>
      <c r="AA233" s="1076">
        <v>46184</v>
      </c>
      <c r="AB233" s="1076">
        <v>46189</v>
      </c>
      <c r="AC233" s="1076">
        <v>46190</v>
      </c>
      <c r="AD233" s="1080"/>
      <c r="AE233" s="1080"/>
      <c r="AF233" s="1080"/>
      <c r="AG233" s="1081"/>
      <c r="AH233" s="1082"/>
      <c r="AI233" s="1083">
        <f>8350+500</f>
        <v>8850</v>
      </c>
      <c r="AJ233" s="1083">
        <v>84815</v>
      </c>
      <c r="AK233" s="1083">
        <f t="shared" si="185"/>
        <v>1187.41</v>
      </c>
      <c r="AL233" s="1084"/>
      <c r="AM233" s="1081"/>
      <c r="AN233" s="1081">
        <f>700+2120+650+500+199.2</f>
        <v>4169.2</v>
      </c>
      <c r="AO233" s="1081"/>
      <c r="AP233" s="1085"/>
      <c r="AQ233" s="1081">
        <v>491.3</v>
      </c>
      <c r="AR233" s="1085"/>
      <c r="AS233" s="1081"/>
      <c r="AT233" s="1086"/>
      <c r="AU233" s="1115"/>
      <c r="AV233" s="1080"/>
      <c r="AW233" s="1088"/>
      <c r="AX233" s="1080"/>
      <c r="AY233" s="1073" t="s">
        <v>681</v>
      </c>
      <c r="BA233" s="1089">
        <f t="shared" si="186"/>
        <v>14</v>
      </c>
      <c r="BB233" s="1090">
        <f t="shared" si="190"/>
        <v>46184</v>
      </c>
      <c r="BC233" s="1089">
        <f t="shared" si="187"/>
        <v>7</v>
      </c>
      <c r="BD233" s="1090">
        <f t="shared" si="188"/>
        <v>46191</v>
      </c>
      <c r="BE233" s="1090"/>
      <c r="BF233" s="1091" t="e">
        <f>VLOOKUP(C233,[1]Sheet!$F:$Q,10,FALSE)</f>
        <v>#N/A</v>
      </c>
      <c r="BG233" s="1092" t="e">
        <f>VLOOKUP(C233,[1]Sheet!$F:$Q,5,FALSE)</f>
        <v>#N/A</v>
      </c>
      <c r="BH233" s="1092" t="e">
        <f>VLOOKUP(C233,[1]Sheet!$F:$Q,12,FALSE)</f>
        <v>#N/A</v>
      </c>
      <c r="BI233" s="1092" t="e">
        <f t="shared" si="189"/>
        <v>#N/A</v>
      </c>
    </row>
    <row r="234" s="204" customFormat="1" ht="24.75" customHeight="1" spans="1:61">
      <c r="A234" s="1116">
        <f t="shared" si="184"/>
        <v>232</v>
      </c>
      <c r="B234" s="1116" t="s">
        <v>276</v>
      </c>
      <c r="C234" s="1117" t="s">
        <v>686</v>
      </c>
      <c r="D234" s="1117" t="s">
        <v>163</v>
      </c>
      <c r="E234" s="1118" t="s">
        <v>123</v>
      </c>
      <c r="F234" s="1117" t="s">
        <v>123</v>
      </c>
      <c r="G234" s="1119" t="s">
        <v>58</v>
      </c>
      <c r="H234" s="1120" t="s">
        <v>170</v>
      </c>
      <c r="I234" s="1121" t="s">
        <v>687</v>
      </c>
      <c r="J234" s="1122">
        <v>46159</v>
      </c>
      <c r="K234" s="1122">
        <v>46161</v>
      </c>
      <c r="L234" s="1122">
        <v>46163</v>
      </c>
      <c r="M234" s="1122">
        <v>46171</v>
      </c>
      <c r="N234" s="1122">
        <v>46172</v>
      </c>
      <c r="O234" s="1122"/>
      <c r="P234" s="1122"/>
      <c r="Q234" s="1123">
        <v>14</v>
      </c>
      <c r="R234" s="1816" t="s">
        <v>60</v>
      </c>
      <c r="S234" s="1125">
        <v>7</v>
      </c>
      <c r="T234" s="1122">
        <v>46177</v>
      </c>
      <c r="U234" s="1122">
        <v>46178</v>
      </c>
      <c r="V234" s="1122"/>
      <c r="W234" s="1122"/>
      <c r="X234" s="1122">
        <v>46183</v>
      </c>
      <c r="Y234" s="1122"/>
      <c r="Z234" s="1122"/>
      <c r="AA234" s="1122">
        <v>46184</v>
      </c>
      <c r="AB234" s="1122">
        <v>46188</v>
      </c>
      <c r="AC234" s="1122">
        <v>46188</v>
      </c>
      <c r="AD234" s="1126"/>
      <c r="AE234" s="1126"/>
      <c r="AF234" s="1126"/>
      <c r="AG234" s="1127"/>
      <c r="AH234" s="1128"/>
      <c r="AI234" s="1129">
        <v>8400</v>
      </c>
      <c r="AJ234" s="1129">
        <v>120116</v>
      </c>
      <c r="AK234" s="1129">
        <f t="shared" si="185"/>
        <v>1681.624</v>
      </c>
      <c r="AL234" s="1130"/>
      <c r="AM234" s="1127"/>
      <c r="AN234" s="1127">
        <f>2700+500+1000+260+192</f>
        <v>4652</v>
      </c>
      <c r="AO234" s="1127"/>
      <c r="AP234" s="1131"/>
      <c r="AQ234" s="1127">
        <v>417.5</v>
      </c>
      <c r="AR234" s="1131"/>
      <c r="AS234" s="1127"/>
      <c r="AT234" s="1132"/>
      <c r="AU234" s="1133">
        <f>190.39+11.42</f>
        <v>201.81</v>
      </c>
      <c r="AV234" s="1126"/>
      <c r="AW234" s="1134"/>
      <c r="AX234" s="1126"/>
      <c r="AY234" s="1119" t="s">
        <v>688</v>
      </c>
      <c r="BA234" s="1135">
        <f t="shared" si="186"/>
        <v>14</v>
      </c>
      <c r="BB234" s="1136">
        <f t="shared" si="190"/>
        <v>46185</v>
      </c>
      <c r="BC234" s="1135">
        <f t="shared" si="187"/>
        <v>7</v>
      </c>
      <c r="BD234" s="1136">
        <f t="shared" si="188"/>
        <v>46191</v>
      </c>
      <c r="BE234" s="1136"/>
      <c r="BF234" s="1137" t="str">
        <f>VLOOKUP(C234,[1]Sheet!$F:$Q,10,FALSE)</f>
        <v>I</v>
      </c>
      <c r="BG234" s="1138">
        <f>VLOOKUP(C234,[1]Sheet!$F:$Q,5,FALSE)</f>
        <v>111566.01</v>
      </c>
      <c r="BH234" s="1138">
        <f>VLOOKUP(C234,[1]Sheet!$F:$Q,12,FALSE)</f>
        <v>0</v>
      </c>
      <c r="BI234" s="1138">
        <f t="shared" si="189"/>
        <v>111566.01</v>
      </c>
    </row>
    <row r="235" s="204" customFormat="1" ht="24.75" customHeight="1" spans="1:61">
      <c r="A235" s="1116">
        <f t="shared" si="184"/>
        <v>233</v>
      </c>
      <c r="B235" s="1116" t="s">
        <v>127</v>
      </c>
      <c r="C235" s="1117" t="s">
        <v>689</v>
      </c>
      <c r="D235" s="1117" t="s">
        <v>163</v>
      </c>
      <c r="E235" s="1118" t="s">
        <v>123</v>
      </c>
      <c r="F235" s="1117" t="s">
        <v>123</v>
      </c>
      <c r="G235" s="1119" t="s">
        <v>65</v>
      </c>
      <c r="H235" s="1120" t="s">
        <v>170</v>
      </c>
      <c r="I235" s="1121" t="s">
        <v>690</v>
      </c>
      <c r="J235" s="1122">
        <v>46159</v>
      </c>
      <c r="K235" s="1122">
        <v>46161</v>
      </c>
      <c r="L235" s="1122">
        <v>46163</v>
      </c>
      <c r="M235" s="1122">
        <v>46171</v>
      </c>
      <c r="N235" s="1122">
        <v>46172</v>
      </c>
      <c r="O235" s="1122"/>
      <c r="P235" s="1122"/>
      <c r="Q235" s="1123">
        <v>14</v>
      </c>
      <c r="R235" s="1816" t="s">
        <v>60</v>
      </c>
      <c r="S235" s="1125">
        <v>7</v>
      </c>
      <c r="T235" s="1122">
        <v>46177</v>
      </c>
      <c r="U235" s="1122">
        <v>46178</v>
      </c>
      <c r="V235" s="1122"/>
      <c r="W235" s="1122"/>
      <c r="X235" s="1122">
        <v>46183</v>
      </c>
      <c r="Y235" s="1122"/>
      <c r="Z235" s="1122"/>
      <c r="AA235" s="1122">
        <v>46184</v>
      </c>
      <c r="AB235" s="1122">
        <v>46185</v>
      </c>
      <c r="AC235" s="1122">
        <v>46185</v>
      </c>
      <c r="AD235" s="1126"/>
      <c r="AE235" s="1126"/>
      <c r="AF235" s="1126"/>
      <c r="AG235" s="1127"/>
      <c r="AH235" s="1128"/>
      <c r="AI235" s="1129">
        <v>8400</v>
      </c>
      <c r="AJ235" s="1129">
        <v>113564</v>
      </c>
      <c r="AK235" s="1129">
        <f t="shared" si="185"/>
        <v>1589.896</v>
      </c>
      <c r="AL235" s="1130"/>
      <c r="AM235" s="1127"/>
      <c r="AN235" s="1127">
        <f>2700+162</f>
        <v>2862</v>
      </c>
      <c r="AO235" s="1127"/>
      <c r="AP235" s="1131"/>
      <c r="AQ235" s="1127">
        <v>452.5</v>
      </c>
      <c r="AR235" s="1131"/>
      <c r="AS235" s="1127"/>
      <c r="AT235" s="1132"/>
      <c r="AU235" s="1139"/>
      <c r="AV235" s="1126"/>
      <c r="AW235" s="1134"/>
      <c r="AX235" s="1126"/>
      <c r="AY235" s="1119" t="s">
        <v>688</v>
      </c>
      <c r="BA235" s="1135">
        <f t="shared" si="186"/>
        <v>14</v>
      </c>
      <c r="BB235" s="1136">
        <f t="shared" si="190"/>
        <v>46185</v>
      </c>
      <c r="BC235" s="1135">
        <f t="shared" si="187"/>
        <v>7</v>
      </c>
      <c r="BD235" s="1136">
        <f t="shared" si="188"/>
        <v>46191</v>
      </c>
      <c r="BE235" s="1136"/>
      <c r="BF235" s="1137" t="str">
        <f>VLOOKUP(C235,[1]Sheet!$F:$Q,10,FALSE)</f>
        <v>I</v>
      </c>
      <c r="BG235" s="1138">
        <f>VLOOKUP(C235,[1]Sheet!$F:$Q,5,FALSE)</f>
        <v>113564</v>
      </c>
      <c r="BH235" s="1138">
        <f>VLOOKUP(C235,[1]Sheet!$F:$Q,12,FALSE)</f>
        <v>0</v>
      </c>
      <c r="BI235" s="1138">
        <f t="shared" si="189"/>
        <v>113564</v>
      </c>
    </row>
    <row r="236" s="174" customFormat="1" ht="24.75" customHeight="1" spans="1:61">
      <c r="A236" s="408">
        <f t="shared" si="184"/>
        <v>234</v>
      </c>
      <c r="B236" s="408" t="s">
        <v>276</v>
      </c>
      <c r="C236" s="409" t="s">
        <v>691</v>
      </c>
      <c r="D236" s="409" t="s">
        <v>163</v>
      </c>
      <c r="E236" s="409" t="s">
        <v>123</v>
      </c>
      <c r="F236" s="409" t="s">
        <v>123</v>
      </c>
      <c r="G236" s="410" t="s">
        <v>65</v>
      </c>
      <c r="H236" s="411" t="s">
        <v>155</v>
      </c>
      <c r="I236" s="412" t="s">
        <v>692</v>
      </c>
      <c r="J236" s="413">
        <v>46159</v>
      </c>
      <c r="K236" s="413">
        <v>46161</v>
      </c>
      <c r="L236" s="413">
        <v>46163</v>
      </c>
      <c r="M236" s="413">
        <v>46171</v>
      </c>
      <c r="N236" s="413">
        <v>46172</v>
      </c>
      <c r="O236" s="413"/>
      <c r="P236" s="413"/>
      <c r="Q236" s="414">
        <v>14</v>
      </c>
      <c r="R236" s="1786" t="s">
        <v>60</v>
      </c>
      <c r="S236" s="416">
        <v>7</v>
      </c>
      <c r="T236" s="413">
        <v>46177</v>
      </c>
      <c r="U236" s="413">
        <v>46178</v>
      </c>
      <c r="V236" s="413"/>
      <c r="W236" s="413"/>
      <c r="X236" s="413">
        <v>46183</v>
      </c>
      <c r="Y236" s="413"/>
      <c r="Z236" s="413"/>
      <c r="AA236" s="413">
        <v>46184</v>
      </c>
      <c r="AB236" s="413">
        <v>46186</v>
      </c>
      <c r="AC236" s="413">
        <v>46186</v>
      </c>
      <c r="AD236" s="417"/>
      <c r="AE236" s="417"/>
      <c r="AF236" s="417"/>
      <c r="AG236" s="418"/>
      <c r="AH236" s="1140"/>
      <c r="AI236" s="419">
        <v>8400</v>
      </c>
      <c r="AJ236" s="419">
        <v>109109</v>
      </c>
      <c r="AK236" s="419">
        <f t="shared" si="185"/>
        <v>1527.526</v>
      </c>
      <c r="AL236" s="421"/>
      <c r="AM236" s="418"/>
      <c r="AN236" s="418">
        <f>2700+500+260+192</f>
        <v>3652</v>
      </c>
      <c r="AO236" s="418"/>
      <c r="AP236" s="422"/>
      <c r="AQ236" s="418">
        <v>417.5</v>
      </c>
      <c r="AR236" s="422"/>
      <c r="AS236" s="418"/>
      <c r="AT236" s="423"/>
      <c r="AU236" s="417"/>
      <c r="AV236" s="417"/>
      <c r="AW236" s="424"/>
      <c r="AX236" s="417"/>
      <c r="AY236" s="410" t="s">
        <v>688</v>
      </c>
      <c r="BA236" s="425">
        <f t="shared" si="186"/>
        <v>14</v>
      </c>
      <c r="BB236" s="426">
        <f t="shared" si="190"/>
        <v>46185</v>
      </c>
      <c r="BC236" s="425">
        <f t="shared" si="187"/>
        <v>7</v>
      </c>
      <c r="BD236" s="426">
        <f t="shared" si="188"/>
        <v>46191</v>
      </c>
      <c r="BE236" s="426"/>
      <c r="BF236" s="427" t="str">
        <f>VLOOKUP(C236,[1]Sheet!$F:$Q,10,FALSE)</f>
        <v>I</v>
      </c>
      <c r="BG236" s="428">
        <f>VLOOKUP(C236,[1]Sheet!$F:$Q,5,FALSE)</f>
        <v>109109</v>
      </c>
      <c r="BH236" s="428">
        <f>VLOOKUP(C236,[1]Sheet!$F:$Q,12,FALSE)</f>
        <v>0</v>
      </c>
      <c r="BI236" s="428">
        <f t="shared" si="189"/>
        <v>109109</v>
      </c>
    </row>
    <row r="237" s="174" customFormat="1" ht="24.75" customHeight="1" spans="1:61">
      <c r="A237" s="408">
        <f t="shared" ref="A237:A246" si="191">ROW()-2</f>
        <v>235</v>
      </c>
      <c r="B237" s="408" t="s">
        <v>127</v>
      </c>
      <c r="C237" s="409" t="s">
        <v>693</v>
      </c>
      <c r="D237" s="409" t="s">
        <v>163</v>
      </c>
      <c r="E237" s="409" t="s">
        <v>123</v>
      </c>
      <c r="F237" s="409" t="s">
        <v>123</v>
      </c>
      <c r="G237" s="410" t="s">
        <v>65</v>
      </c>
      <c r="H237" s="411" t="s">
        <v>155</v>
      </c>
      <c r="I237" s="412" t="s">
        <v>414</v>
      </c>
      <c r="J237" s="413">
        <v>46159</v>
      </c>
      <c r="K237" s="413">
        <v>46161</v>
      </c>
      <c r="L237" s="413">
        <v>46163</v>
      </c>
      <c r="M237" s="413">
        <v>46171</v>
      </c>
      <c r="N237" s="413">
        <v>46172</v>
      </c>
      <c r="O237" s="413"/>
      <c r="P237" s="413"/>
      <c r="Q237" s="414">
        <v>14</v>
      </c>
      <c r="R237" s="1786" t="s">
        <v>60</v>
      </c>
      <c r="S237" s="416">
        <v>7</v>
      </c>
      <c r="T237" s="413">
        <v>46177</v>
      </c>
      <c r="U237" s="413">
        <v>46178</v>
      </c>
      <c r="V237" s="413"/>
      <c r="W237" s="413"/>
      <c r="X237" s="413">
        <v>46183</v>
      </c>
      <c r="Y237" s="413"/>
      <c r="Z237" s="413"/>
      <c r="AA237" s="413">
        <v>46184</v>
      </c>
      <c r="AB237" s="413">
        <v>46185</v>
      </c>
      <c r="AC237" s="413">
        <v>46185</v>
      </c>
      <c r="AD237" s="417"/>
      <c r="AE237" s="417"/>
      <c r="AF237" s="417"/>
      <c r="AG237" s="418"/>
      <c r="AH237" s="1140"/>
      <c r="AI237" s="419">
        <v>8400</v>
      </c>
      <c r="AJ237" s="419">
        <v>116230</v>
      </c>
      <c r="AK237" s="419">
        <f t="shared" si="185"/>
        <v>1627.22</v>
      </c>
      <c r="AL237" s="421"/>
      <c r="AM237" s="418"/>
      <c r="AN237" s="418">
        <f>2700+500+260+192</f>
        <v>3652</v>
      </c>
      <c r="AO237" s="418"/>
      <c r="AP237" s="422"/>
      <c r="AQ237" s="418">
        <v>452.5</v>
      </c>
      <c r="AR237" s="422"/>
      <c r="AS237" s="418"/>
      <c r="AT237" s="423"/>
      <c r="AU237" s="417"/>
      <c r="AV237" s="417"/>
      <c r="AW237" s="424"/>
      <c r="AX237" s="417"/>
      <c r="AY237" s="410" t="s">
        <v>688</v>
      </c>
      <c r="BA237" s="425">
        <f t="shared" ref="BA237:BA242" si="192">Q237</f>
        <v>14</v>
      </c>
      <c r="BB237" s="426">
        <f t="shared" si="190"/>
        <v>46185</v>
      </c>
      <c r="BC237" s="425">
        <f t="shared" ref="BC237:BC242" si="193">S237</f>
        <v>7</v>
      </c>
      <c r="BD237" s="426">
        <f t="shared" ref="BD237:BD242" si="194">AA237+BC237</f>
        <v>46191</v>
      </c>
      <c r="BE237" s="426"/>
      <c r="BF237" s="427" t="str">
        <f>VLOOKUP(C237,[1]Sheet!$F:$Q,10,FALSE)</f>
        <v>I</v>
      </c>
      <c r="BG237" s="428">
        <f>VLOOKUP(C237,[1]Sheet!$F:$Q,5,FALSE)</f>
        <v>116230</v>
      </c>
      <c r="BH237" s="428">
        <f>VLOOKUP(C237,[1]Sheet!$F:$Q,12,FALSE)</f>
        <v>0</v>
      </c>
      <c r="BI237" s="428">
        <f t="shared" ref="BI237:BI242" si="195">BG237-BH237</f>
        <v>116230</v>
      </c>
    </row>
    <row r="238" s="174" customFormat="1" ht="24.75" customHeight="1" spans="1:61">
      <c r="A238" s="408">
        <f t="shared" si="191"/>
        <v>236</v>
      </c>
      <c r="B238" s="408" t="s">
        <v>62</v>
      </c>
      <c r="C238" s="409" t="s">
        <v>694</v>
      </c>
      <c r="D238" s="409" t="s">
        <v>163</v>
      </c>
      <c r="E238" s="409" t="s">
        <v>123</v>
      </c>
      <c r="F238" s="409" t="s">
        <v>123</v>
      </c>
      <c r="G238" s="410" t="s">
        <v>65</v>
      </c>
      <c r="H238" s="411" t="s">
        <v>155</v>
      </c>
      <c r="I238" s="412" t="s">
        <v>559</v>
      </c>
      <c r="J238" s="413">
        <v>46159</v>
      </c>
      <c r="K238" s="413">
        <v>46161</v>
      </c>
      <c r="L238" s="413">
        <v>46163</v>
      </c>
      <c r="M238" s="413">
        <v>46171</v>
      </c>
      <c r="N238" s="413">
        <v>46172</v>
      </c>
      <c r="O238" s="413"/>
      <c r="P238" s="413"/>
      <c r="Q238" s="414">
        <v>14</v>
      </c>
      <c r="R238" s="1786" t="s">
        <v>60</v>
      </c>
      <c r="S238" s="416">
        <v>7</v>
      </c>
      <c r="T238" s="413">
        <v>46177</v>
      </c>
      <c r="U238" s="413">
        <v>46178</v>
      </c>
      <c r="V238" s="413"/>
      <c r="W238" s="413"/>
      <c r="X238" s="413">
        <v>46183</v>
      </c>
      <c r="Y238" s="413"/>
      <c r="Z238" s="413"/>
      <c r="AA238" s="413">
        <v>46186</v>
      </c>
      <c r="AB238" s="413">
        <v>46187</v>
      </c>
      <c r="AC238" s="413">
        <v>46189</v>
      </c>
      <c r="AD238" s="417"/>
      <c r="AE238" s="417"/>
      <c r="AF238" s="417"/>
      <c r="AG238" s="418"/>
      <c r="AH238" s="1140"/>
      <c r="AI238" s="419">
        <v>8400</v>
      </c>
      <c r="AJ238" s="419">
        <v>95250</v>
      </c>
      <c r="AK238" s="419">
        <f t="shared" si="185"/>
        <v>1333.5</v>
      </c>
      <c r="AL238" s="421"/>
      <c r="AM238" s="418"/>
      <c r="AN238" s="418">
        <f>2700+500+260+192</f>
        <v>3652</v>
      </c>
      <c r="AO238" s="418"/>
      <c r="AP238" s="422"/>
      <c r="AQ238" s="418">
        <v>491.3</v>
      </c>
      <c r="AR238" s="422"/>
      <c r="AS238" s="418"/>
      <c r="AT238" s="423"/>
      <c r="AU238" s="417"/>
      <c r="AV238" s="417"/>
      <c r="AW238" s="424"/>
      <c r="AX238" s="417"/>
      <c r="AY238" s="410" t="s">
        <v>688</v>
      </c>
      <c r="BA238" s="425">
        <f t="shared" si="192"/>
        <v>14</v>
      </c>
      <c r="BB238" s="426">
        <f t="shared" si="190"/>
        <v>46185</v>
      </c>
      <c r="BC238" s="425">
        <f t="shared" si="193"/>
        <v>7</v>
      </c>
      <c r="BD238" s="426">
        <f t="shared" si="194"/>
        <v>46193</v>
      </c>
      <c r="BE238" s="426"/>
      <c r="BF238" s="427" t="str">
        <f>VLOOKUP(C238,[1]Sheet!$F:$Q,10,FALSE)</f>
        <v>I</v>
      </c>
      <c r="BG238" s="428">
        <f>VLOOKUP(C238,[1]Sheet!$F:$Q,5,FALSE)</f>
        <v>95249.99</v>
      </c>
      <c r="BH238" s="428">
        <f>VLOOKUP(C238,[1]Sheet!$F:$Q,12,FALSE)</f>
        <v>0</v>
      </c>
      <c r="BI238" s="428">
        <f t="shared" si="195"/>
        <v>95249.99</v>
      </c>
    </row>
    <row r="239" s="174" customFormat="1" ht="24.75" customHeight="1" spans="1:61">
      <c r="A239" s="408">
        <f t="shared" si="191"/>
        <v>237</v>
      </c>
      <c r="B239" s="408" t="s">
        <v>276</v>
      </c>
      <c r="C239" s="409" t="s">
        <v>695</v>
      </c>
      <c r="D239" s="409" t="s">
        <v>163</v>
      </c>
      <c r="E239" s="409" t="s">
        <v>123</v>
      </c>
      <c r="F239" s="409" t="s">
        <v>123</v>
      </c>
      <c r="G239" s="410" t="s">
        <v>65</v>
      </c>
      <c r="H239" s="411" t="s">
        <v>155</v>
      </c>
      <c r="I239" s="412" t="s">
        <v>696</v>
      </c>
      <c r="J239" s="413">
        <v>46159</v>
      </c>
      <c r="K239" s="413">
        <v>46161</v>
      </c>
      <c r="L239" s="413">
        <v>46163</v>
      </c>
      <c r="M239" s="413">
        <v>46171</v>
      </c>
      <c r="N239" s="413">
        <v>46172</v>
      </c>
      <c r="O239" s="413"/>
      <c r="P239" s="413"/>
      <c r="Q239" s="414">
        <v>14</v>
      </c>
      <c r="R239" s="1786" t="s">
        <v>60</v>
      </c>
      <c r="S239" s="416">
        <v>7</v>
      </c>
      <c r="T239" s="413">
        <v>46177</v>
      </c>
      <c r="U239" s="413">
        <v>46178</v>
      </c>
      <c r="V239" s="413"/>
      <c r="W239" s="413"/>
      <c r="X239" s="413">
        <v>46183</v>
      </c>
      <c r="Y239" s="413"/>
      <c r="Z239" s="413"/>
      <c r="AA239" s="413">
        <v>46186</v>
      </c>
      <c r="AB239" s="413">
        <v>46188</v>
      </c>
      <c r="AC239" s="413">
        <v>46189</v>
      </c>
      <c r="AD239" s="417"/>
      <c r="AE239" s="417"/>
      <c r="AF239" s="417"/>
      <c r="AG239" s="418"/>
      <c r="AH239" s="1140"/>
      <c r="AI239" s="419">
        <v>8400</v>
      </c>
      <c r="AJ239" s="419">
        <v>125111</v>
      </c>
      <c r="AK239" s="419">
        <f t="shared" si="185"/>
        <v>1751.554</v>
      </c>
      <c r="AL239" s="421"/>
      <c r="AM239" s="418"/>
      <c r="AN239" s="418">
        <f>2700+500+260+1000+192</f>
        <v>4652</v>
      </c>
      <c r="AO239" s="418"/>
      <c r="AP239" s="422"/>
      <c r="AQ239" s="418">
        <f>292.5+198.8</f>
        <v>491.3</v>
      </c>
      <c r="AR239" s="422"/>
      <c r="AS239" s="418"/>
      <c r="AT239" s="423"/>
      <c r="AU239" s="417"/>
      <c r="AV239" s="417"/>
      <c r="AW239" s="424"/>
      <c r="AX239" s="417"/>
      <c r="AY239" s="410" t="s">
        <v>688</v>
      </c>
      <c r="BA239" s="425">
        <f t="shared" si="192"/>
        <v>14</v>
      </c>
      <c r="BB239" s="426">
        <f t="shared" si="190"/>
        <v>46185</v>
      </c>
      <c r="BC239" s="425">
        <f t="shared" si="193"/>
        <v>7</v>
      </c>
      <c r="BD239" s="426">
        <f t="shared" si="194"/>
        <v>46193</v>
      </c>
      <c r="BE239" s="426"/>
      <c r="BF239" s="427" t="str">
        <f>VLOOKUP(C239,[1]Sheet!$F:$Q,10,FALSE)</f>
        <v>I</v>
      </c>
      <c r="BG239" s="428">
        <f>VLOOKUP(C239,[1]Sheet!$F:$Q,5,FALSE)</f>
        <v>125111</v>
      </c>
      <c r="BH239" s="428">
        <f>VLOOKUP(C239,[1]Sheet!$F:$Q,12,FALSE)</f>
        <v>0</v>
      </c>
      <c r="BI239" s="428">
        <f t="shared" si="195"/>
        <v>125111</v>
      </c>
    </row>
    <row r="240" s="7" customFormat="1" ht="24.75" customHeight="1" spans="1:61">
      <c r="A240" s="44">
        <f t="shared" si="191"/>
        <v>238</v>
      </c>
      <c r="B240" s="44" t="s">
        <v>121</v>
      </c>
      <c r="C240" s="45" t="s">
        <v>697</v>
      </c>
      <c r="D240" s="45" t="s">
        <v>55</v>
      </c>
      <c r="E240" s="45" t="s">
        <v>74</v>
      </c>
      <c r="F240" s="45" t="s">
        <v>57</v>
      </c>
      <c r="G240" s="46" t="s">
        <v>65</v>
      </c>
      <c r="H240" s="48" t="s">
        <v>75</v>
      </c>
      <c r="I240" s="48"/>
      <c r="J240" s="49">
        <v>46163</v>
      </c>
      <c r="K240" s="49">
        <v>46166</v>
      </c>
      <c r="L240" s="49">
        <v>46168</v>
      </c>
      <c r="M240" s="49">
        <v>46181</v>
      </c>
      <c r="N240" s="49">
        <v>46181</v>
      </c>
      <c r="O240" s="49"/>
      <c r="P240" s="255"/>
      <c r="Q240" s="50">
        <v>21</v>
      </c>
      <c r="R240" s="1780" t="s">
        <v>60</v>
      </c>
      <c r="S240" s="52">
        <v>0</v>
      </c>
      <c r="T240" s="256"/>
      <c r="U240" s="49"/>
      <c r="V240" s="49"/>
      <c r="W240" s="49"/>
      <c r="X240" s="49">
        <v>46184</v>
      </c>
      <c r="Y240" s="49"/>
      <c r="Z240" s="49"/>
      <c r="AA240" s="49">
        <v>46186</v>
      </c>
      <c r="AB240" s="49">
        <v>46188</v>
      </c>
      <c r="AC240" s="49">
        <v>46188</v>
      </c>
      <c r="AD240" s="47"/>
      <c r="AE240" s="110"/>
      <c r="AF240" s="45"/>
      <c r="AG240" s="45"/>
      <c r="AH240" s="45"/>
      <c r="AI240" s="58">
        <v>10050</v>
      </c>
      <c r="AJ240" s="58"/>
      <c r="AK240" s="58"/>
      <c r="AL240" s="56"/>
      <c r="AM240" s="54"/>
      <c r="AN240" s="54">
        <f>700+2120+169.2</f>
        <v>2989.2</v>
      </c>
      <c r="AO240" s="54"/>
      <c r="AP240" s="54"/>
      <c r="AQ240" s="54">
        <v>181.3</v>
      </c>
      <c r="AR240" s="54"/>
      <c r="AS240" s="54"/>
      <c r="AT240" s="111"/>
      <c r="AU240" s="54">
        <f>343.5+20.61</f>
        <v>364.11</v>
      </c>
      <c r="AV240" s="54"/>
      <c r="AW240" s="112"/>
      <c r="AX240" s="45"/>
      <c r="AY240" s="46" t="s">
        <v>698</v>
      </c>
      <c r="AZ240" s="10"/>
      <c r="BA240" s="10">
        <f t="shared" si="192"/>
        <v>21</v>
      </c>
      <c r="BB240" s="11">
        <f t="shared" si="190"/>
        <v>46201</v>
      </c>
      <c r="BC240" s="10">
        <f t="shared" si="193"/>
        <v>0</v>
      </c>
      <c r="BD240" s="9">
        <f t="shared" si="194"/>
        <v>46186</v>
      </c>
      <c r="BE240" s="9"/>
      <c r="BF240" s="114" t="str">
        <f>VLOOKUP(C240,[1]Sheet!$F:$Q,10,FALSE)</f>
        <v>I</v>
      </c>
      <c r="BG240" s="17">
        <f>VLOOKUP(C240,[1]Sheet!$F:$Q,5,FALSE)</f>
        <v>517025.7</v>
      </c>
      <c r="BH240" s="17">
        <f>VLOOKUP(C240,[1]Sheet!$F:$Q,12,FALSE)</f>
        <v>0</v>
      </c>
      <c r="BI240" s="17">
        <f t="shared" si="195"/>
        <v>517025.7</v>
      </c>
    </row>
    <row r="241" s="7" customFormat="1" ht="24.75" customHeight="1" spans="1:61">
      <c r="A241" s="44">
        <f t="shared" si="191"/>
        <v>239</v>
      </c>
      <c r="B241" s="44" t="s">
        <v>121</v>
      </c>
      <c r="C241" s="45" t="s">
        <v>699</v>
      </c>
      <c r="D241" s="45" t="s">
        <v>55</v>
      </c>
      <c r="E241" s="45" t="s">
        <v>74</v>
      </c>
      <c r="F241" s="45" t="s">
        <v>57</v>
      </c>
      <c r="G241" s="46" t="s">
        <v>58</v>
      </c>
      <c r="H241" s="48" t="s">
        <v>75</v>
      </c>
      <c r="I241" s="48"/>
      <c r="J241" s="49">
        <v>46163</v>
      </c>
      <c r="K241" s="49">
        <v>46166</v>
      </c>
      <c r="L241" s="49">
        <v>46168</v>
      </c>
      <c r="M241" s="49">
        <v>46181</v>
      </c>
      <c r="N241" s="49">
        <v>46181</v>
      </c>
      <c r="O241" s="49"/>
      <c r="P241" s="255"/>
      <c r="Q241" s="50">
        <v>14</v>
      </c>
      <c r="R241" s="1780" t="s">
        <v>60</v>
      </c>
      <c r="S241" s="52">
        <v>0</v>
      </c>
      <c r="T241" s="256"/>
      <c r="U241" s="49"/>
      <c r="V241" s="49"/>
      <c r="W241" s="49"/>
      <c r="X241" s="49">
        <v>46185</v>
      </c>
      <c r="Y241" s="49"/>
      <c r="Z241" s="49"/>
      <c r="AA241" s="49">
        <v>46188</v>
      </c>
      <c r="AB241" s="49">
        <v>46191</v>
      </c>
      <c r="AC241" s="49">
        <v>46191</v>
      </c>
      <c r="AD241" s="47"/>
      <c r="AE241" s="110"/>
      <c r="AF241" s="45"/>
      <c r="AG241" s="45"/>
      <c r="AH241" s="45"/>
      <c r="AI241" s="58">
        <v>10050</v>
      </c>
      <c r="AJ241" s="58"/>
      <c r="AK241" s="58"/>
      <c r="AL241" s="56"/>
      <c r="AM241" s="54"/>
      <c r="AN241" s="54">
        <f>700+2120+169.2</f>
        <v>2989.2</v>
      </c>
      <c r="AO241" s="54"/>
      <c r="AP241" s="54"/>
      <c r="AQ241" s="54">
        <v>208.8</v>
      </c>
      <c r="AR241" s="54"/>
      <c r="AS241" s="54"/>
      <c r="AT241" s="111"/>
      <c r="AU241" s="54">
        <f>443.35+26.6</f>
        <v>469.95</v>
      </c>
      <c r="AV241" s="54"/>
      <c r="AW241" s="112"/>
      <c r="AX241" s="45"/>
      <c r="AY241" s="46" t="s">
        <v>700</v>
      </c>
      <c r="AZ241" s="10"/>
      <c r="BA241" s="10">
        <f t="shared" si="192"/>
        <v>14</v>
      </c>
      <c r="BB241" s="11">
        <f t="shared" ref="BB241:BB249" si="196">N241+BA241-1</f>
        <v>46194</v>
      </c>
      <c r="BC241" s="10">
        <f t="shared" si="193"/>
        <v>0</v>
      </c>
      <c r="BD241" s="9">
        <f t="shared" si="194"/>
        <v>46188</v>
      </c>
      <c r="BE241" s="9"/>
      <c r="BF241" s="114" t="str">
        <f>VLOOKUP(C241,[1]Sheet!$F:$Q,10,FALSE)</f>
        <v>I</v>
      </c>
      <c r="BG241" s="17">
        <f>VLOOKUP(C241,[1]Sheet!$F:$Q,5,FALSE)</f>
        <v>550122</v>
      </c>
      <c r="BH241" s="17">
        <f>VLOOKUP(C241,[1]Sheet!$F:$Q,12,FALSE)</f>
        <v>0</v>
      </c>
      <c r="BI241" s="17">
        <f t="shared" si="195"/>
        <v>550122</v>
      </c>
    </row>
    <row r="242" s="7" customFormat="1" ht="24.75" customHeight="1" spans="1:61">
      <c r="A242" s="44">
        <f t="shared" si="191"/>
        <v>240</v>
      </c>
      <c r="B242" s="44" t="s">
        <v>121</v>
      </c>
      <c r="C242" s="45" t="s">
        <v>701</v>
      </c>
      <c r="D242" s="45" t="s">
        <v>55</v>
      </c>
      <c r="E242" s="45" t="s">
        <v>56</v>
      </c>
      <c r="F242" s="45" t="s">
        <v>57</v>
      </c>
      <c r="G242" s="46" t="s">
        <v>65</v>
      </c>
      <c r="H242" s="48" t="s">
        <v>702</v>
      </c>
      <c r="I242" s="48"/>
      <c r="J242" s="49">
        <v>46170</v>
      </c>
      <c r="K242" s="49">
        <v>46171</v>
      </c>
      <c r="L242" s="49">
        <v>46172</v>
      </c>
      <c r="M242" s="49">
        <v>46180</v>
      </c>
      <c r="N242" s="49">
        <v>46184</v>
      </c>
      <c r="O242" s="49"/>
      <c r="P242" s="255"/>
      <c r="Q242" s="50">
        <v>14</v>
      </c>
      <c r="R242" s="1780" t="s">
        <v>60</v>
      </c>
      <c r="S242" s="52">
        <v>14</v>
      </c>
      <c r="T242" s="256"/>
      <c r="U242" s="49"/>
      <c r="V242" s="49"/>
      <c r="W242" s="49"/>
      <c r="X242" s="49">
        <v>46185</v>
      </c>
      <c r="Y242" s="49"/>
      <c r="Z242" s="49"/>
      <c r="AA242" s="49">
        <v>46191</v>
      </c>
      <c r="AB242" s="49">
        <v>46192</v>
      </c>
      <c r="AC242" s="49">
        <v>46192</v>
      </c>
      <c r="AD242" s="47"/>
      <c r="AE242" s="110"/>
      <c r="AF242" s="45"/>
      <c r="AG242" s="45"/>
      <c r="AH242" s="45"/>
      <c r="AI242" s="58">
        <v>10600</v>
      </c>
      <c r="AJ242" s="58"/>
      <c r="AK242" s="58"/>
      <c r="AL242" s="56"/>
      <c r="AM242" s="54"/>
      <c r="AN242" s="54"/>
      <c r="AO242" s="54"/>
      <c r="AP242" s="54"/>
      <c r="AQ242" s="54"/>
      <c r="AR242" s="54"/>
      <c r="AS242" s="54"/>
      <c r="AT242" s="111"/>
      <c r="AU242" s="54"/>
      <c r="AV242" s="54"/>
      <c r="AW242" s="112"/>
      <c r="AX242" s="45"/>
      <c r="AY242" s="46" t="s">
        <v>703</v>
      </c>
      <c r="AZ242" s="10"/>
      <c r="BA242" s="10">
        <f t="shared" si="192"/>
        <v>14</v>
      </c>
      <c r="BB242" s="11">
        <f t="shared" si="196"/>
        <v>46197</v>
      </c>
      <c r="BC242" s="10">
        <f t="shared" si="193"/>
        <v>14</v>
      </c>
      <c r="BD242" s="9">
        <f t="shared" si="194"/>
        <v>46205</v>
      </c>
      <c r="BE242" s="9"/>
      <c r="BF242" s="114" t="str">
        <f>VLOOKUP(C242,[1]Sheet!$F:$Q,10,FALSE)</f>
        <v>I</v>
      </c>
      <c r="BG242" s="17">
        <f>VLOOKUP(C242,[1]Sheet!$F:$Q,5,FALSE)</f>
        <v>350</v>
      </c>
      <c r="BH242" s="17">
        <f>VLOOKUP(C242,[1]Sheet!$F:$Q,12,FALSE)</f>
        <v>0</v>
      </c>
      <c r="BI242" s="17">
        <f t="shared" si="195"/>
        <v>350</v>
      </c>
    </row>
    <row r="243" s="205" customFormat="1" ht="24.75" customHeight="1" spans="1:61">
      <c r="A243" s="1141">
        <f t="shared" si="191"/>
        <v>241</v>
      </c>
      <c r="B243" s="1141" t="s">
        <v>127</v>
      </c>
      <c r="C243" s="1142" t="s">
        <v>704</v>
      </c>
      <c r="D243" s="1142" t="s">
        <v>55</v>
      </c>
      <c r="E243" s="1142" t="s">
        <v>56</v>
      </c>
      <c r="F243" s="1142" t="s">
        <v>64</v>
      </c>
      <c r="G243" s="1143" t="s">
        <v>65</v>
      </c>
      <c r="H243" s="1144" t="s">
        <v>66</v>
      </c>
      <c r="I243" s="1144"/>
      <c r="J243" s="1145">
        <v>46169</v>
      </c>
      <c r="K243" s="1145">
        <v>46173</v>
      </c>
      <c r="L243" s="1145">
        <v>46174</v>
      </c>
      <c r="M243" s="1145">
        <v>46182</v>
      </c>
      <c r="N243" s="1145">
        <v>46187</v>
      </c>
      <c r="O243" s="1145"/>
      <c r="P243" s="1146"/>
      <c r="Q243" s="1147">
        <v>14</v>
      </c>
      <c r="R243" s="1817" t="s">
        <v>60</v>
      </c>
      <c r="S243" s="1149">
        <v>0</v>
      </c>
      <c r="T243" s="1150"/>
      <c r="U243" s="1145"/>
      <c r="V243" s="1145"/>
      <c r="W243" s="1145"/>
      <c r="X243" s="1145">
        <v>46189</v>
      </c>
      <c r="Y243" s="1145"/>
      <c r="Z243" s="1145"/>
      <c r="AA243" s="1145">
        <v>46191</v>
      </c>
      <c r="AB243" s="1145">
        <v>46195</v>
      </c>
      <c r="AC243" s="1145">
        <v>46196</v>
      </c>
      <c r="AD243" s="1151"/>
      <c r="AE243" s="1152"/>
      <c r="AF243" s="1142"/>
      <c r="AG243" s="1142"/>
      <c r="AH243" s="1142"/>
      <c r="AI243" s="148">
        <v>11150</v>
      </c>
      <c r="AJ243" s="148"/>
      <c r="AK243" s="148"/>
      <c r="AL243" s="1153"/>
      <c r="AM243" s="1154"/>
      <c r="AN243" s="1154">
        <v>2750</v>
      </c>
      <c r="AO243" s="1154"/>
      <c r="AP243" s="1154"/>
      <c r="AQ243" s="1154">
        <v>152.5</v>
      </c>
      <c r="AR243" s="1154"/>
      <c r="AS243" s="1154"/>
      <c r="AT243" s="148"/>
      <c r="AU243" s="1154"/>
      <c r="AV243" s="1154"/>
      <c r="AW243" s="1155"/>
      <c r="AX243" s="1142"/>
      <c r="AY243" s="1143" t="s">
        <v>705</v>
      </c>
      <c r="AZ243" s="1156"/>
      <c r="BA243" s="1156">
        <f t="shared" ref="BA243:BA249" si="197">Q243</f>
        <v>14</v>
      </c>
      <c r="BB243" s="1157">
        <f t="shared" si="196"/>
        <v>46200</v>
      </c>
      <c r="BC243" s="1156">
        <f t="shared" ref="BC243:BC249" si="198">S243</f>
        <v>0</v>
      </c>
      <c r="BD243" s="1158">
        <f t="shared" ref="BD243:BD249" si="199">AA243+BC243</f>
        <v>46191</v>
      </c>
      <c r="BE243" s="1158"/>
      <c r="BF243" s="1159" t="str">
        <f>VLOOKUP(C243,[1]Sheet!$F:$Q,10,FALSE)</f>
        <v>I</v>
      </c>
      <c r="BG243" s="1160">
        <f>VLOOKUP(C243,[1]Sheet!$F:$Q,5,FALSE)</f>
        <v>184399</v>
      </c>
      <c r="BH243" s="1160">
        <f>VLOOKUP(C243,[1]Sheet!$F:$Q,12,FALSE)</f>
        <v>0</v>
      </c>
      <c r="BI243" s="1160">
        <f t="shared" ref="BI243:BI249" si="200">BG243-BH243</f>
        <v>184399</v>
      </c>
    </row>
    <row r="244" s="205" customFormat="1" ht="24.75" customHeight="1" spans="1:61">
      <c r="A244" s="1141">
        <f t="shared" si="191"/>
        <v>242</v>
      </c>
      <c r="B244" s="1141" t="s">
        <v>127</v>
      </c>
      <c r="C244" s="1142" t="s">
        <v>706</v>
      </c>
      <c r="D244" s="1142" t="s">
        <v>55</v>
      </c>
      <c r="E244" s="1142" t="s">
        <v>56</v>
      </c>
      <c r="F244" s="1142" t="s">
        <v>64</v>
      </c>
      <c r="G244" s="1143" t="s">
        <v>65</v>
      </c>
      <c r="H244" s="1144" t="s">
        <v>66</v>
      </c>
      <c r="I244" s="1144"/>
      <c r="J244" s="1145">
        <v>46169</v>
      </c>
      <c r="K244" s="1145">
        <v>46173</v>
      </c>
      <c r="L244" s="1145">
        <v>46174</v>
      </c>
      <c r="M244" s="1145">
        <v>46182</v>
      </c>
      <c r="N244" s="1145">
        <v>46187</v>
      </c>
      <c r="O244" s="1145"/>
      <c r="P244" s="1146"/>
      <c r="Q244" s="1147">
        <v>14</v>
      </c>
      <c r="R244" s="1817" t="s">
        <v>60</v>
      </c>
      <c r="S244" s="1149">
        <v>0</v>
      </c>
      <c r="T244" s="1150"/>
      <c r="U244" s="1145"/>
      <c r="V244" s="1145"/>
      <c r="W244" s="1145"/>
      <c r="X244" s="1145">
        <v>46189</v>
      </c>
      <c r="Y244" s="1145"/>
      <c r="Z244" s="1145"/>
      <c r="AA244" s="1145">
        <v>46192</v>
      </c>
      <c r="AB244" s="1145">
        <v>46195</v>
      </c>
      <c r="AC244" s="1145">
        <v>46196</v>
      </c>
      <c r="AD244" s="1151"/>
      <c r="AE244" s="1152"/>
      <c r="AF244" s="1142"/>
      <c r="AG244" s="1142"/>
      <c r="AH244" s="1142"/>
      <c r="AI244" s="148">
        <v>11150</v>
      </c>
      <c r="AJ244" s="148"/>
      <c r="AK244" s="148"/>
      <c r="AL244" s="1153"/>
      <c r="AM244" s="1154"/>
      <c r="AN244" s="1154">
        <v>2750</v>
      </c>
      <c r="AO244" s="1154"/>
      <c r="AP244" s="1154"/>
      <c r="AQ244" s="1154">
        <v>152.5</v>
      </c>
      <c r="AR244" s="1154"/>
      <c r="AS244" s="1154"/>
      <c r="AT244" s="148"/>
      <c r="AU244" s="1154"/>
      <c r="AV244" s="1154"/>
      <c r="AW244" s="1155"/>
      <c r="AX244" s="1142"/>
      <c r="AY244" s="1143" t="s">
        <v>705</v>
      </c>
      <c r="AZ244" s="1156"/>
      <c r="BA244" s="1156">
        <f t="shared" si="197"/>
        <v>14</v>
      </c>
      <c r="BB244" s="1157">
        <f t="shared" si="196"/>
        <v>46200</v>
      </c>
      <c r="BC244" s="1156">
        <f t="shared" si="198"/>
        <v>0</v>
      </c>
      <c r="BD244" s="1158">
        <f t="shared" si="199"/>
        <v>46192</v>
      </c>
      <c r="BE244" s="1158"/>
      <c r="BF244" s="1159" t="str">
        <f>VLOOKUP(C244,[1]Sheet!$F:$Q,10,FALSE)</f>
        <v>I</v>
      </c>
      <c r="BG244" s="1160">
        <f>VLOOKUP(C244,[1]Sheet!$F:$Q,5,FALSE)</f>
        <v>161445</v>
      </c>
      <c r="BH244" s="1160">
        <f>VLOOKUP(C244,[1]Sheet!$F:$Q,12,FALSE)</f>
        <v>0</v>
      </c>
      <c r="BI244" s="1160">
        <f t="shared" si="200"/>
        <v>161445</v>
      </c>
    </row>
    <row r="245" s="78" customFormat="1" ht="24.75" customHeight="1" spans="1:61">
      <c r="A245" s="115">
        <f t="shared" si="191"/>
        <v>243</v>
      </c>
      <c r="B245" s="115" t="s">
        <v>127</v>
      </c>
      <c r="C245" s="116" t="s">
        <v>707</v>
      </c>
      <c r="D245" s="116" t="s">
        <v>55</v>
      </c>
      <c r="E245" s="116" t="s">
        <v>56</v>
      </c>
      <c r="F245" s="116" t="s">
        <v>64</v>
      </c>
      <c r="G245" s="117" t="s">
        <v>65</v>
      </c>
      <c r="H245" s="119" t="s">
        <v>66</v>
      </c>
      <c r="I245" s="119"/>
      <c r="J245" s="120">
        <v>46169</v>
      </c>
      <c r="K245" s="120">
        <v>46173</v>
      </c>
      <c r="L245" s="120">
        <v>46174</v>
      </c>
      <c r="M245" s="120">
        <v>46182</v>
      </c>
      <c r="N245" s="120">
        <v>46187</v>
      </c>
      <c r="O245" s="120"/>
      <c r="P245" s="251"/>
      <c r="Q245" s="121">
        <v>14</v>
      </c>
      <c r="R245" s="1781" t="s">
        <v>60</v>
      </c>
      <c r="S245" s="123">
        <v>0</v>
      </c>
      <c r="T245" s="252"/>
      <c r="U245" s="120"/>
      <c r="V245" s="120"/>
      <c r="W245" s="120"/>
      <c r="X245" s="120">
        <v>46189</v>
      </c>
      <c r="Y245" s="120"/>
      <c r="Z245" s="120"/>
      <c r="AA245" s="120">
        <v>46192</v>
      </c>
      <c r="AB245" s="120">
        <v>46193</v>
      </c>
      <c r="AC245" s="120">
        <v>46195</v>
      </c>
      <c r="AD245" s="124"/>
      <c r="AE245" s="125"/>
      <c r="AF245" s="116"/>
      <c r="AG245" s="116"/>
      <c r="AH245" s="116"/>
      <c r="AI245" s="111">
        <v>11150</v>
      </c>
      <c r="AJ245" s="111"/>
      <c r="AK245" s="111"/>
      <c r="AL245" s="126"/>
      <c r="AM245" s="127"/>
      <c r="AN245" s="127">
        <v>2750</v>
      </c>
      <c r="AO245" s="127"/>
      <c r="AP245" s="127"/>
      <c r="AQ245" s="1154">
        <v>152.5</v>
      </c>
      <c r="AR245" s="127"/>
      <c r="AS245" s="127"/>
      <c r="AT245" s="111"/>
      <c r="AU245" s="127"/>
      <c r="AV245" s="127"/>
      <c r="AW245" s="128"/>
      <c r="AX245" s="116"/>
      <c r="AY245" s="117" t="s">
        <v>705</v>
      </c>
      <c r="AZ245" s="129"/>
      <c r="BA245" s="129">
        <f t="shared" si="197"/>
        <v>14</v>
      </c>
      <c r="BB245" s="130">
        <f t="shared" si="196"/>
        <v>46200</v>
      </c>
      <c r="BC245" s="129">
        <f t="shared" si="198"/>
        <v>0</v>
      </c>
      <c r="BD245" s="131">
        <f t="shared" si="199"/>
        <v>46192</v>
      </c>
      <c r="BE245" s="131"/>
      <c r="BF245" s="132" t="str">
        <f>VLOOKUP(C245,[1]Sheet!$F:$Q,10,FALSE)</f>
        <v>I</v>
      </c>
      <c r="BG245" s="133">
        <f>VLOOKUP(C245,[1]Sheet!$F:$Q,5,FALSE)</f>
        <v>162632</v>
      </c>
      <c r="BH245" s="133">
        <f>VLOOKUP(C245,[1]Sheet!$F:$Q,12,FALSE)</f>
        <v>0</v>
      </c>
      <c r="BI245" s="133">
        <f t="shared" si="200"/>
        <v>162632</v>
      </c>
    </row>
    <row r="246" s="168" customFormat="1" ht="24.75" customHeight="1" spans="1:61">
      <c r="A246" s="134">
        <f t="shared" si="191"/>
        <v>244</v>
      </c>
      <c r="B246" s="134" t="s">
        <v>121</v>
      </c>
      <c r="C246" s="135" t="s">
        <v>708</v>
      </c>
      <c r="D246" s="135" t="s">
        <v>182</v>
      </c>
      <c r="E246" s="135" t="s">
        <v>57</v>
      </c>
      <c r="F246" s="135" t="s">
        <v>57</v>
      </c>
      <c r="G246" s="136" t="s">
        <v>65</v>
      </c>
      <c r="H246" s="137" t="s">
        <v>183</v>
      </c>
      <c r="I246" s="138"/>
      <c r="J246" s="139">
        <v>46167</v>
      </c>
      <c r="K246" s="139">
        <v>46170</v>
      </c>
      <c r="L246" s="139">
        <v>46142</v>
      </c>
      <c r="M246" s="139">
        <v>46177</v>
      </c>
      <c r="N246" s="139">
        <v>46180</v>
      </c>
      <c r="O246" s="139"/>
      <c r="P246" s="139"/>
      <c r="Q246" s="140">
        <v>14</v>
      </c>
      <c r="R246" s="1763" t="s">
        <v>60</v>
      </c>
      <c r="S246" s="142">
        <v>7</v>
      </c>
      <c r="T246" s="139">
        <v>46183</v>
      </c>
      <c r="U246" s="139">
        <v>46184</v>
      </c>
      <c r="V246" s="139"/>
      <c r="W246" s="139"/>
      <c r="X246" s="139">
        <v>46191</v>
      </c>
      <c r="Y246" s="139"/>
      <c r="Z246" s="139"/>
      <c r="AA246" s="139">
        <v>46193</v>
      </c>
      <c r="AB246" s="139">
        <v>46197</v>
      </c>
      <c r="AC246" s="139">
        <v>46197</v>
      </c>
      <c r="AD246" s="264"/>
      <c r="AE246" s="264"/>
      <c r="AF246" s="264"/>
      <c r="AG246" s="147"/>
      <c r="AH246" s="1161"/>
      <c r="AI246" s="266"/>
      <c r="AJ246" s="266"/>
      <c r="AK246" s="266">
        <f t="shared" ref="AK246:AK253" si="201">AJ246*1.4%</f>
        <v>0</v>
      </c>
      <c r="AL246" s="146"/>
      <c r="AM246" s="147"/>
      <c r="AN246" s="269"/>
      <c r="AO246" s="147"/>
      <c r="AP246" s="269"/>
      <c r="AQ246" s="269"/>
      <c r="AR246" s="269"/>
      <c r="AS246" s="147"/>
      <c r="AT246" s="145"/>
      <c r="AU246" s="264"/>
      <c r="AV246" s="264"/>
      <c r="AW246" s="271"/>
      <c r="AX246" s="264"/>
      <c r="AY246" s="136" t="s">
        <v>709</v>
      </c>
      <c r="BA246" s="150">
        <f t="shared" si="197"/>
        <v>14</v>
      </c>
      <c r="BB246" s="151">
        <f t="shared" si="196"/>
        <v>46193</v>
      </c>
      <c r="BC246" s="150">
        <f t="shared" si="198"/>
        <v>7</v>
      </c>
      <c r="BD246" s="151">
        <f t="shared" si="199"/>
        <v>46200</v>
      </c>
      <c r="BE246" s="151"/>
      <c r="BF246" s="153" t="str">
        <f>VLOOKUP(C246,[1]Sheet!$F:$Q,10,FALSE)</f>
        <v>I</v>
      </c>
      <c r="BG246" s="154">
        <f>VLOOKUP(C246,[1]Sheet!$F:$Q,5,FALSE)</f>
        <v>54164.18</v>
      </c>
      <c r="BH246" s="154">
        <f>VLOOKUP(C246,[1]Sheet!$F:$Q,12,FALSE)</f>
        <v>0</v>
      </c>
      <c r="BI246" s="154">
        <f t="shared" si="200"/>
        <v>54164.18</v>
      </c>
    </row>
    <row r="247" s="187" customFormat="1" ht="46" spans="1:61">
      <c r="A247" s="715">
        <f t="shared" ref="A247" si="202">ROW()-2</f>
        <v>245</v>
      </c>
      <c r="B247" s="715" t="s">
        <v>62</v>
      </c>
      <c r="C247" s="716" t="s">
        <v>710</v>
      </c>
      <c r="D247" s="716" t="s">
        <v>163</v>
      </c>
      <c r="E247" s="716" t="s">
        <v>118</v>
      </c>
      <c r="F247" s="716" t="s">
        <v>57</v>
      </c>
      <c r="G247" s="718" t="s">
        <v>65</v>
      </c>
      <c r="H247" s="719" t="s">
        <v>149</v>
      </c>
      <c r="I247" s="720" t="s">
        <v>711</v>
      </c>
      <c r="J247" s="721">
        <v>46165</v>
      </c>
      <c r="K247" s="721">
        <v>46167</v>
      </c>
      <c r="L247" s="721">
        <v>46169</v>
      </c>
      <c r="M247" s="721">
        <v>46174</v>
      </c>
      <c r="N247" s="721">
        <v>46177</v>
      </c>
      <c r="O247" s="721"/>
      <c r="P247" s="721"/>
      <c r="Q247" s="722">
        <v>14</v>
      </c>
      <c r="R247" s="1799" t="s">
        <v>60</v>
      </c>
      <c r="S247" s="724">
        <v>7</v>
      </c>
      <c r="T247" s="721">
        <v>46178</v>
      </c>
      <c r="U247" s="721">
        <v>46183</v>
      </c>
      <c r="V247" s="721"/>
      <c r="W247" s="721"/>
      <c r="X247" s="721">
        <v>46192</v>
      </c>
      <c r="Y247" s="721"/>
      <c r="Z247" s="721"/>
      <c r="AA247" s="721">
        <v>46193</v>
      </c>
      <c r="AB247" s="721">
        <v>46101</v>
      </c>
      <c r="AC247" s="721">
        <v>46103</v>
      </c>
      <c r="AD247" s="725"/>
      <c r="AE247" s="725"/>
      <c r="AF247" s="725"/>
      <c r="AG247" s="726"/>
      <c r="AH247" s="1162"/>
      <c r="AI247" s="727">
        <v>9600</v>
      </c>
      <c r="AJ247" s="727">
        <v>110525</v>
      </c>
      <c r="AK247" s="727">
        <f t="shared" si="201"/>
        <v>1547.35</v>
      </c>
      <c r="AL247" s="728"/>
      <c r="AM247" s="726"/>
      <c r="AN247" s="729"/>
      <c r="AO247" s="726"/>
      <c r="AP247" s="729"/>
      <c r="AQ247" s="729"/>
      <c r="AR247" s="729"/>
      <c r="AS247" s="726"/>
      <c r="AT247" s="730"/>
      <c r="AU247" s="725"/>
      <c r="AV247" s="725"/>
      <c r="AW247" s="732"/>
      <c r="AX247" s="725"/>
      <c r="AY247" s="718" t="s">
        <v>712</v>
      </c>
      <c r="BA247" s="733">
        <f t="shared" si="197"/>
        <v>14</v>
      </c>
      <c r="BB247" s="734">
        <f t="shared" si="196"/>
        <v>46190</v>
      </c>
      <c r="BC247" s="733">
        <f t="shared" si="198"/>
        <v>7</v>
      </c>
      <c r="BD247" s="734">
        <f t="shared" si="199"/>
        <v>46200</v>
      </c>
      <c r="BE247" s="734"/>
      <c r="BF247" s="735" t="str">
        <f>VLOOKUP(C247,[1]Sheet!$F:$Q,10,FALSE)</f>
        <v>I</v>
      </c>
      <c r="BG247" s="736">
        <f>VLOOKUP(C247,[1]Sheet!$F:$Q,5,FALSE)</f>
        <v>110525</v>
      </c>
      <c r="BH247" s="736">
        <f>VLOOKUP(C247,[1]Sheet!$F:$Q,12,FALSE)</f>
        <v>0</v>
      </c>
      <c r="BI247" s="736">
        <f t="shared" si="200"/>
        <v>110525</v>
      </c>
    </row>
    <row r="248" s="188" customFormat="1" ht="24.75" customHeight="1" spans="1:61">
      <c r="A248" s="737">
        <f t="shared" ref="A248:A253" si="203">ROW()-2</f>
        <v>246</v>
      </c>
      <c r="B248" s="737" t="s">
        <v>121</v>
      </c>
      <c r="C248" s="738" t="s">
        <v>713</v>
      </c>
      <c r="D248" s="738" t="s">
        <v>163</v>
      </c>
      <c r="E248" s="738" t="s">
        <v>118</v>
      </c>
      <c r="F248" s="738" t="s">
        <v>57</v>
      </c>
      <c r="G248" s="740" t="s">
        <v>65</v>
      </c>
      <c r="H248" s="741" t="s">
        <v>149</v>
      </c>
      <c r="I248" s="742" t="s">
        <v>714</v>
      </c>
      <c r="J248" s="743">
        <v>46165</v>
      </c>
      <c r="K248" s="743">
        <v>46167</v>
      </c>
      <c r="L248" s="743">
        <v>46169</v>
      </c>
      <c r="M248" s="743">
        <v>46174</v>
      </c>
      <c r="N248" s="743">
        <v>46177</v>
      </c>
      <c r="O248" s="743"/>
      <c r="P248" s="743"/>
      <c r="Q248" s="744">
        <v>14</v>
      </c>
      <c r="R248" s="1800" t="s">
        <v>60</v>
      </c>
      <c r="S248" s="746">
        <v>7</v>
      </c>
      <c r="T248" s="743">
        <v>46178</v>
      </c>
      <c r="U248" s="743">
        <v>46183</v>
      </c>
      <c r="V248" s="743"/>
      <c r="W248" s="743"/>
      <c r="X248" s="743">
        <v>46192</v>
      </c>
      <c r="Y248" s="743"/>
      <c r="Z248" s="743"/>
      <c r="AA248" s="743">
        <v>46101</v>
      </c>
      <c r="AB248" s="743">
        <v>46195</v>
      </c>
      <c r="AC248" s="743">
        <v>46195</v>
      </c>
      <c r="AD248" s="747"/>
      <c r="AE248" s="747"/>
      <c r="AF248" s="747"/>
      <c r="AG248" s="748"/>
      <c r="AH248" s="763"/>
      <c r="AI248" s="749">
        <v>9600</v>
      </c>
      <c r="AJ248" s="749">
        <v>95880</v>
      </c>
      <c r="AK248" s="749">
        <f t="shared" si="201"/>
        <v>1342.32</v>
      </c>
      <c r="AL248" s="750"/>
      <c r="AM248" s="748"/>
      <c r="AN248" s="751"/>
      <c r="AO248" s="748"/>
      <c r="AP248" s="751"/>
      <c r="AQ248" s="751"/>
      <c r="AR248" s="751"/>
      <c r="AS248" s="748"/>
      <c r="AT248" s="752"/>
      <c r="AU248" s="747"/>
      <c r="AV248" s="747"/>
      <c r="AW248" s="754"/>
      <c r="AX248" s="747"/>
      <c r="AY248" s="740" t="s">
        <v>712</v>
      </c>
      <c r="BA248" s="755">
        <f t="shared" si="197"/>
        <v>14</v>
      </c>
      <c r="BB248" s="756">
        <f t="shared" si="196"/>
        <v>46190</v>
      </c>
      <c r="BC248" s="755">
        <f t="shared" si="198"/>
        <v>7</v>
      </c>
      <c r="BD248" s="756">
        <f t="shared" si="199"/>
        <v>46108</v>
      </c>
      <c r="BE248" s="756"/>
      <c r="BF248" s="757" t="str">
        <f>VLOOKUP(C248,[1]Sheet!$F:$Q,10,FALSE)</f>
        <v>I</v>
      </c>
      <c r="BG248" s="758">
        <f>VLOOKUP(C248,[1]Sheet!$F:$Q,5,FALSE)</f>
        <v>95880</v>
      </c>
      <c r="BH248" s="758">
        <f>VLOOKUP(C248,[1]Sheet!$F:$Q,12,FALSE)</f>
        <v>0</v>
      </c>
      <c r="BI248" s="758">
        <f t="shared" si="200"/>
        <v>95880</v>
      </c>
    </row>
    <row r="249" s="188" customFormat="1" ht="46" spans="1:61">
      <c r="A249" s="737">
        <f t="shared" si="203"/>
        <v>247</v>
      </c>
      <c r="B249" s="737" t="s">
        <v>121</v>
      </c>
      <c r="C249" s="738" t="s">
        <v>715</v>
      </c>
      <c r="D249" s="738" t="s">
        <v>163</v>
      </c>
      <c r="E249" s="738" t="s">
        <v>118</v>
      </c>
      <c r="F249" s="738" t="s">
        <v>57</v>
      </c>
      <c r="G249" s="740" t="s">
        <v>65</v>
      </c>
      <c r="H249" s="741" t="s">
        <v>149</v>
      </c>
      <c r="I249" s="742" t="s">
        <v>716</v>
      </c>
      <c r="J249" s="743">
        <v>46165</v>
      </c>
      <c r="K249" s="743">
        <v>46167</v>
      </c>
      <c r="L249" s="743">
        <v>46169</v>
      </c>
      <c r="M249" s="743">
        <v>46174</v>
      </c>
      <c r="N249" s="743">
        <v>46177</v>
      </c>
      <c r="O249" s="743"/>
      <c r="P249" s="743"/>
      <c r="Q249" s="744">
        <v>14</v>
      </c>
      <c r="R249" s="1800" t="s">
        <v>60</v>
      </c>
      <c r="S249" s="746">
        <v>7</v>
      </c>
      <c r="T249" s="743">
        <v>46178</v>
      </c>
      <c r="U249" s="743">
        <v>46183</v>
      </c>
      <c r="V249" s="743"/>
      <c r="W249" s="743"/>
      <c r="X249" s="743">
        <v>46192</v>
      </c>
      <c r="Y249" s="743"/>
      <c r="Z249" s="743"/>
      <c r="AA249" s="743">
        <v>46101</v>
      </c>
      <c r="AB249" s="743">
        <v>46195</v>
      </c>
      <c r="AC249" s="743">
        <v>46195</v>
      </c>
      <c r="AD249" s="747"/>
      <c r="AE249" s="747"/>
      <c r="AF249" s="747"/>
      <c r="AG249" s="748"/>
      <c r="AH249" s="763"/>
      <c r="AI249" s="749">
        <v>9600</v>
      </c>
      <c r="AJ249" s="749">
        <v>109210</v>
      </c>
      <c r="AK249" s="749">
        <f t="shared" si="201"/>
        <v>1528.94</v>
      </c>
      <c r="AL249" s="750"/>
      <c r="AM249" s="748"/>
      <c r="AN249" s="751"/>
      <c r="AO249" s="748"/>
      <c r="AP249" s="751"/>
      <c r="AQ249" s="751"/>
      <c r="AR249" s="751"/>
      <c r="AS249" s="748"/>
      <c r="AT249" s="752"/>
      <c r="AU249" s="747"/>
      <c r="AV249" s="747"/>
      <c r="AW249" s="754"/>
      <c r="AX249" s="747"/>
      <c r="AY249" s="740" t="s">
        <v>712</v>
      </c>
      <c r="BA249" s="755">
        <f t="shared" si="197"/>
        <v>14</v>
      </c>
      <c r="BB249" s="756">
        <f t="shared" si="196"/>
        <v>46190</v>
      </c>
      <c r="BC249" s="755">
        <f t="shared" si="198"/>
        <v>7</v>
      </c>
      <c r="BD249" s="756">
        <f t="shared" si="199"/>
        <v>46108</v>
      </c>
      <c r="BE249" s="756"/>
      <c r="BF249" s="757" t="str">
        <f>VLOOKUP(C249,[1]Sheet!$F:$Q,10,FALSE)</f>
        <v>I</v>
      </c>
      <c r="BG249" s="758">
        <f>VLOOKUP(C249,[1]Sheet!$F:$Q,5,FALSE)</f>
        <v>109209.99</v>
      </c>
      <c r="BH249" s="758">
        <f>VLOOKUP(C249,[1]Sheet!$F:$Q,12,FALSE)</f>
        <v>0</v>
      </c>
      <c r="BI249" s="758">
        <f t="shared" si="200"/>
        <v>109209.99</v>
      </c>
    </row>
    <row r="250" s="188" customFormat="1" ht="61" spans="1:61">
      <c r="A250" s="737">
        <f t="shared" si="203"/>
        <v>248</v>
      </c>
      <c r="B250" s="737" t="s">
        <v>62</v>
      </c>
      <c r="C250" s="738" t="s">
        <v>717</v>
      </c>
      <c r="D250" s="738" t="s">
        <v>163</v>
      </c>
      <c r="E250" s="738" t="s">
        <v>118</v>
      </c>
      <c r="F250" s="738" t="s">
        <v>718</v>
      </c>
      <c r="G250" s="740" t="s">
        <v>148</v>
      </c>
      <c r="H250" s="741" t="s">
        <v>149</v>
      </c>
      <c r="I250" s="742" t="s">
        <v>719</v>
      </c>
      <c r="J250" s="743">
        <v>46165</v>
      </c>
      <c r="K250" s="743">
        <v>46167</v>
      </c>
      <c r="L250" s="743">
        <v>46169</v>
      </c>
      <c r="M250" s="743">
        <v>46174</v>
      </c>
      <c r="N250" s="743">
        <v>46177</v>
      </c>
      <c r="O250" s="743"/>
      <c r="P250" s="743"/>
      <c r="Q250" s="744">
        <v>14</v>
      </c>
      <c r="R250" s="1800" t="s">
        <v>60</v>
      </c>
      <c r="S250" s="746">
        <v>7</v>
      </c>
      <c r="T250" s="743">
        <v>46178</v>
      </c>
      <c r="U250" s="743">
        <v>46183</v>
      </c>
      <c r="V250" s="743"/>
      <c r="W250" s="743"/>
      <c r="X250" s="743">
        <v>46192</v>
      </c>
      <c r="Y250" s="743"/>
      <c r="Z250" s="743"/>
      <c r="AA250" s="743">
        <v>46103</v>
      </c>
      <c r="AB250" s="743">
        <v>46104</v>
      </c>
      <c r="AC250" s="743">
        <v>46104</v>
      </c>
      <c r="AD250" s="747"/>
      <c r="AE250" s="747"/>
      <c r="AF250" s="747"/>
      <c r="AG250" s="748"/>
      <c r="AH250" s="763"/>
      <c r="AI250" s="749">
        <v>9600</v>
      </c>
      <c r="AJ250" s="749">
        <v>100933</v>
      </c>
      <c r="AK250" s="749">
        <f t="shared" si="201"/>
        <v>1413.062</v>
      </c>
      <c r="AL250" s="750"/>
      <c r="AM250" s="748"/>
      <c r="AN250" s="751"/>
      <c r="AO250" s="748"/>
      <c r="AP250" s="751"/>
      <c r="AQ250" s="751"/>
      <c r="AR250" s="751"/>
      <c r="AS250" s="748"/>
      <c r="AT250" s="752"/>
      <c r="AU250" s="747"/>
      <c r="AV250" s="747"/>
      <c r="AW250" s="754"/>
      <c r="AX250" s="747"/>
      <c r="AY250" s="740" t="s">
        <v>712</v>
      </c>
      <c r="BA250" s="755">
        <f t="shared" ref="BA250:BA258" si="204">Q250</f>
        <v>14</v>
      </c>
      <c r="BB250" s="756">
        <f t="shared" ref="BB250:BB258" si="205">N250+BA250-1</f>
        <v>46190</v>
      </c>
      <c r="BC250" s="755">
        <f t="shared" ref="BC250:BC258" si="206">S250</f>
        <v>7</v>
      </c>
      <c r="BD250" s="756">
        <f t="shared" ref="BD250:BD258" si="207">AA250+BC250</f>
        <v>46110</v>
      </c>
      <c r="BE250" s="756"/>
      <c r="BF250" s="757" t="e">
        <f>VLOOKUP(C250,[1]Sheet!$F:$Q,10,FALSE)</f>
        <v>#N/A</v>
      </c>
      <c r="BG250" s="758" t="e">
        <f>VLOOKUP(C250,[1]Sheet!$F:$Q,5,FALSE)</f>
        <v>#N/A</v>
      </c>
      <c r="BH250" s="758" t="e">
        <f>VLOOKUP(C250,[1]Sheet!$F:$Q,12,FALSE)</f>
        <v>#N/A</v>
      </c>
      <c r="BI250" s="758" t="e">
        <f t="shared" ref="BI250:BI258" si="208">BG250-BH250</f>
        <v>#N/A</v>
      </c>
    </row>
    <row r="251" s="206" customFormat="1" ht="24.75" customHeight="1" spans="1:61">
      <c r="A251" s="1163">
        <f t="shared" si="203"/>
        <v>249</v>
      </c>
      <c r="B251" s="1163" t="s">
        <v>127</v>
      </c>
      <c r="C251" s="1164" t="s">
        <v>720</v>
      </c>
      <c r="D251" s="1164" t="s">
        <v>163</v>
      </c>
      <c r="E251" s="1164" t="s">
        <v>154</v>
      </c>
      <c r="F251" s="1164" t="s">
        <v>57</v>
      </c>
      <c r="G251" s="1165" t="s">
        <v>65</v>
      </c>
      <c r="H251" s="1166" t="s">
        <v>155</v>
      </c>
      <c r="I251" s="1167" t="s">
        <v>721</v>
      </c>
      <c r="J251" s="1168">
        <v>46166</v>
      </c>
      <c r="K251" s="1168">
        <v>46167</v>
      </c>
      <c r="L251" s="1168">
        <v>46169</v>
      </c>
      <c r="M251" s="1168">
        <v>46174</v>
      </c>
      <c r="N251" s="1168">
        <v>46178</v>
      </c>
      <c r="O251" s="1168"/>
      <c r="P251" s="1168"/>
      <c r="Q251" s="1169">
        <v>14</v>
      </c>
      <c r="R251" s="1818" t="s">
        <v>60</v>
      </c>
      <c r="S251" s="1171">
        <v>7</v>
      </c>
      <c r="T251" s="1168">
        <v>46181</v>
      </c>
      <c r="U251" s="1168">
        <v>46185</v>
      </c>
      <c r="V251" s="1168"/>
      <c r="W251" s="1168"/>
      <c r="X251" s="1168">
        <v>46192</v>
      </c>
      <c r="Y251" s="1168"/>
      <c r="Z251" s="1168"/>
      <c r="AA251" s="1168">
        <v>46195</v>
      </c>
      <c r="AB251" s="1168">
        <v>46196</v>
      </c>
      <c r="AC251" s="1168">
        <v>46197</v>
      </c>
      <c r="AD251" s="1172"/>
      <c r="AE251" s="1172"/>
      <c r="AF251" s="1172"/>
      <c r="AG251" s="1173"/>
      <c r="AH251" s="1174"/>
      <c r="AI251" s="1175">
        <v>9600</v>
      </c>
      <c r="AJ251" s="1175">
        <v>125411</v>
      </c>
      <c r="AK251" s="1175">
        <f t="shared" si="201"/>
        <v>1755.754</v>
      </c>
      <c r="AL251" s="1176"/>
      <c r="AM251" s="1173"/>
      <c r="AN251" s="1177"/>
      <c r="AO251" s="1173"/>
      <c r="AP251" s="1177"/>
      <c r="AQ251" s="1177"/>
      <c r="AR251" s="1177"/>
      <c r="AS251" s="1173"/>
      <c r="AT251" s="1178"/>
      <c r="AU251" s="1172"/>
      <c r="AV251" s="1172"/>
      <c r="AW251" s="1179"/>
      <c r="AX251" s="1172"/>
      <c r="AY251" s="1165" t="s">
        <v>722</v>
      </c>
      <c r="BA251" s="1180">
        <f t="shared" si="204"/>
        <v>14</v>
      </c>
      <c r="BB251" s="1181">
        <f t="shared" si="205"/>
        <v>46191</v>
      </c>
      <c r="BC251" s="1180">
        <f t="shared" si="206"/>
        <v>7</v>
      </c>
      <c r="BD251" s="1181">
        <f t="shared" si="207"/>
        <v>46202</v>
      </c>
      <c r="BE251" s="1181"/>
      <c r="BF251" s="1182" t="str">
        <f>VLOOKUP(C251,[1]Sheet!$F:$Q,10,FALSE)</f>
        <v>I</v>
      </c>
      <c r="BG251" s="1183">
        <f>VLOOKUP(C251,[1]Sheet!$F:$Q,5,FALSE)</f>
        <v>125963.65</v>
      </c>
      <c r="BH251" s="1183">
        <f>VLOOKUP(C251,[1]Sheet!$F:$Q,12,FALSE)</f>
        <v>0</v>
      </c>
      <c r="BI251" s="1183">
        <f t="shared" si="208"/>
        <v>125963.65</v>
      </c>
    </row>
    <row r="252" s="207" customFormat="1" ht="24.75" customHeight="1" spans="1:61">
      <c r="A252" s="1184">
        <f t="shared" si="203"/>
        <v>250</v>
      </c>
      <c r="B252" s="1184" t="s">
        <v>127</v>
      </c>
      <c r="C252" s="1185" t="s">
        <v>723</v>
      </c>
      <c r="D252" s="1185" t="s">
        <v>163</v>
      </c>
      <c r="E252" s="1185" t="s">
        <v>154</v>
      </c>
      <c r="F252" s="1185" t="s">
        <v>57</v>
      </c>
      <c r="G252" s="1186" t="s">
        <v>65</v>
      </c>
      <c r="H252" s="1187" t="s">
        <v>155</v>
      </c>
      <c r="I252" s="1188" t="s">
        <v>724</v>
      </c>
      <c r="J252" s="1189">
        <v>46166</v>
      </c>
      <c r="K252" s="1189">
        <v>46167</v>
      </c>
      <c r="L252" s="1189">
        <v>46169</v>
      </c>
      <c r="M252" s="1189">
        <v>46174</v>
      </c>
      <c r="N252" s="1189">
        <v>46178</v>
      </c>
      <c r="O252" s="1189"/>
      <c r="P252" s="1189"/>
      <c r="Q252" s="1190">
        <v>14</v>
      </c>
      <c r="R252" s="1819" t="s">
        <v>60</v>
      </c>
      <c r="S252" s="1192">
        <v>7</v>
      </c>
      <c r="T252" s="1189">
        <v>46181</v>
      </c>
      <c r="U252" s="1189">
        <v>46185</v>
      </c>
      <c r="V252" s="1189"/>
      <c r="W252" s="1189"/>
      <c r="X252" s="1189">
        <v>46192</v>
      </c>
      <c r="Y252" s="1189"/>
      <c r="Z252" s="1189"/>
      <c r="AA252" s="1189">
        <v>46195</v>
      </c>
      <c r="AB252" s="1189">
        <v>46198</v>
      </c>
      <c r="AC252" s="1189">
        <v>46198</v>
      </c>
      <c r="AD252" s="1193"/>
      <c r="AE252" s="1193"/>
      <c r="AF252" s="1193"/>
      <c r="AG252" s="1194"/>
      <c r="AH252" s="1195"/>
      <c r="AI252" s="1196">
        <v>9600</v>
      </c>
      <c r="AJ252" s="1196">
        <v>115223</v>
      </c>
      <c r="AK252" s="1196">
        <f t="shared" si="201"/>
        <v>1613.122</v>
      </c>
      <c r="AL252" s="1197"/>
      <c r="AM252" s="1194"/>
      <c r="AN252" s="1198"/>
      <c r="AO252" s="1194"/>
      <c r="AP252" s="1198"/>
      <c r="AQ252" s="1198"/>
      <c r="AR252" s="1198"/>
      <c r="AS252" s="1194"/>
      <c r="AT252" s="1199"/>
      <c r="AU252" s="1193"/>
      <c r="AV252" s="1193"/>
      <c r="AW252" s="1200"/>
      <c r="AX252" s="1193"/>
      <c r="AY252" s="1186" t="s">
        <v>722</v>
      </c>
      <c r="BA252" s="1201">
        <f t="shared" si="204"/>
        <v>14</v>
      </c>
      <c r="BB252" s="1202">
        <f t="shared" si="205"/>
        <v>46191</v>
      </c>
      <c r="BC252" s="1201">
        <f t="shared" si="206"/>
        <v>7</v>
      </c>
      <c r="BD252" s="1202">
        <f t="shared" si="207"/>
        <v>46202</v>
      </c>
      <c r="BE252" s="1202"/>
      <c r="BF252" s="1203" t="str">
        <f>VLOOKUP(C252,[1]Sheet!$F:$Q,10,FALSE)</f>
        <v>I</v>
      </c>
      <c r="BG252" s="1204">
        <f>VLOOKUP(C252,[1]Sheet!$F:$Q,5,FALSE)</f>
        <v>115223</v>
      </c>
      <c r="BH252" s="1204">
        <f>VLOOKUP(C252,[1]Sheet!$F:$Q,12,FALSE)</f>
        <v>0</v>
      </c>
      <c r="BI252" s="1204">
        <f t="shared" si="208"/>
        <v>115223</v>
      </c>
    </row>
    <row r="253" s="206" customFormat="1" ht="24.75" customHeight="1" spans="1:61">
      <c r="A253" s="1163">
        <f t="shared" si="203"/>
        <v>251</v>
      </c>
      <c r="B253" s="1163" t="s">
        <v>127</v>
      </c>
      <c r="C253" s="1164" t="s">
        <v>725</v>
      </c>
      <c r="D253" s="1164" t="s">
        <v>163</v>
      </c>
      <c r="E253" s="1164" t="s">
        <v>154</v>
      </c>
      <c r="F253" s="1164" t="s">
        <v>57</v>
      </c>
      <c r="G253" s="1165" t="s">
        <v>65</v>
      </c>
      <c r="H253" s="1166" t="s">
        <v>155</v>
      </c>
      <c r="I253" s="1167" t="s">
        <v>726</v>
      </c>
      <c r="J253" s="1168">
        <v>46166</v>
      </c>
      <c r="K253" s="1168">
        <v>46167</v>
      </c>
      <c r="L253" s="1168">
        <v>46169</v>
      </c>
      <c r="M253" s="1168">
        <v>46174</v>
      </c>
      <c r="N253" s="1168">
        <v>46178</v>
      </c>
      <c r="O253" s="1168"/>
      <c r="P253" s="1168"/>
      <c r="Q253" s="1169">
        <v>14</v>
      </c>
      <c r="R253" s="1818" t="s">
        <v>60</v>
      </c>
      <c r="S253" s="1171">
        <v>7</v>
      </c>
      <c r="T253" s="1168">
        <v>46181</v>
      </c>
      <c r="U253" s="1168">
        <v>46185</v>
      </c>
      <c r="V253" s="1168"/>
      <c r="W253" s="1168"/>
      <c r="X253" s="1168">
        <v>46192</v>
      </c>
      <c r="Y253" s="1168"/>
      <c r="Z253" s="1168"/>
      <c r="AA253" s="1168">
        <v>46195</v>
      </c>
      <c r="AB253" s="1168">
        <v>46197</v>
      </c>
      <c r="AC253" s="1168">
        <v>46197</v>
      </c>
      <c r="AD253" s="1172"/>
      <c r="AE253" s="1172"/>
      <c r="AF253" s="1172"/>
      <c r="AG253" s="1173"/>
      <c r="AH253" s="1174"/>
      <c r="AI253" s="1175">
        <v>9600</v>
      </c>
      <c r="AJ253" s="1175">
        <v>112215</v>
      </c>
      <c r="AK253" s="1175">
        <f t="shared" si="201"/>
        <v>1571.01</v>
      </c>
      <c r="AL253" s="1176"/>
      <c r="AM253" s="1173"/>
      <c r="AN253" s="1177"/>
      <c r="AO253" s="1173"/>
      <c r="AP253" s="1177"/>
      <c r="AQ253" s="1177"/>
      <c r="AR253" s="1177"/>
      <c r="AS253" s="1173"/>
      <c r="AT253" s="1178"/>
      <c r="AU253" s="1172"/>
      <c r="AV253" s="1172"/>
      <c r="AW253" s="1179"/>
      <c r="AX253" s="1172"/>
      <c r="AY253" s="1165" t="s">
        <v>722</v>
      </c>
      <c r="BA253" s="1180">
        <f t="shared" si="204"/>
        <v>14</v>
      </c>
      <c r="BB253" s="1181">
        <f t="shared" si="205"/>
        <v>46191</v>
      </c>
      <c r="BC253" s="1180">
        <f t="shared" si="206"/>
        <v>7</v>
      </c>
      <c r="BD253" s="1181">
        <f t="shared" si="207"/>
        <v>46202</v>
      </c>
      <c r="BE253" s="1181"/>
      <c r="BF253" s="1182" t="str">
        <f>VLOOKUP(C253,[1]Sheet!$F:$Q,10,FALSE)</f>
        <v>I</v>
      </c>
      <c r="BG253" s="1183">
        <f>VLOOKUP(C253,[1]Sheet!$F:$Q,5,FALSE)</f>
        <v>111662.37</v>
      </c>
      <c r="BH253" s="1183">
        <f>VLOOKUP(C253,[1]Sheet!$F:$Q,12,FALSE)</f>
        <v>0</v>
      </c>
      <c r="BI253" s="1183">
        <f t="shared" si="208"/>
        <v>111662.37</v>
      </c>
    </row>
    <row r="254" s="7" customFormat="1" ht="24.75" customHeight="1" spans="1:61">
      <c r="A254" s="44">
        <f t="shared" ref="A254:A259" si="209">ROW()-2</f>
        <v>252</v>
      </c>
      <c r="B254" s="44" t="s">
        <v>121</v>
      </c>
      <c r="C254" s="45" t="s">
        <v>727</v>
      </c>
      <c r="D254" s="45" t="s">
        <v>55</v>
      </c>
      <c r="E254" s="45" t="s">
        <v>56</v>
      </c>
      <c r="F254" s="45" t="s">
        <v>57</v>
      </c>
      <c r="G254" s="46" t="s">
        <v>58</v>
      </c>
      <c r="H254" s="48" t="s">
        <v>59</v>
      </c>
      <c r="I254" s="48"/>
      <c r="J254" s="49">
        <v>46171</v>
      </c>
      <c r="K254" s="49">
        <v>46179</v>
      </c>
      <c r="L254" s="49">
        <v>46181</v>
      </c>
      <c r="M254" s="49">
        <v>46188</v>
      </c>
      <c r="N254" s="49">
        <v>46187</v>
      </c>
      <c r="O254" s="49"/>
      <c r="P254" s="255"/>
      <c r="Q254" s="50">
        <v>21</v>
      </c>
      <c r="R254" s="1780" t="s">
        <v>60</v>
      </c>
      <c r="S254" s="52">
        <v>0</v>
      </c>
      <c r="T254" s="256"/>
      <c r="U254" s="49"/>
      <c r="V254" s="49"/>
      <c r="W254" s="49"/>
      <c r="X254" s="49">
        <v>46192</v>
      </c>
      <c r="Y254" s="49"/>
      <c r="Z254" s="49"/>
      <c r="AA254" s="49">
        <v>46196</v>
      </c>
      <c r="AB254" s="49">
        <v>46198</v>
      </c>
      <c r="AC254" s="49">
        <v>46199</v>
      </c>
      <c r="AD254" s="47"/>
      <c r="AE254" s="110"/>
      <c r="AF254" s="45"/>
      <c r="AG254" s="45"/>
      <c r="AH254" s="45"/>
      <c r="AI254" s="58">
        <v>10100</v>
      </c>
      <c r="AJ254" s="58"/>
      <c r="AK254" s="58"/>
      <c r="AL254" s="56"/>
      <c r="AM254" s="54"/>
      <c r="AN254" s="54"/>
      <c r="AO254" s="54"/>
      <c r="AP254" s="54"/>
      <c r="AQ254" s="54"/>
      <c r="AR254" s="54"/>
      <c r="AS254" s="54"/>
      <c r="AT254" s="111"/>
      <c r="AU254" s="54"/>
      <c r="AV254" s="54"/>
      <c r="AW254" s="112"/>
      <c r="AX254" s="45"/>
      <c r="AY254" s="46" t="s">
        <v>722</v>
      </c>
      <c r="AZ254" s="10"/>
      <c r="BA254" s="10">
        <f t="shared" si="204"/>
        <v>21</v>
      </c>
      <c r="BB254" s="11">
        <f t="shared" si="205"/>
        <v>46207</v>
      </c>
      <c r="BC254" s="10">
        <f t="shared" si="206"/>
        <v>0</v>
      </c>
      <c r="BD254" s="9">
        <f t="shared" si="207"/>
        <v>46196</v>
      </c>
      <c r="BE254" s="9"/>
      <c r="BF254" s="114" t="str">
        <f>VLOOKUP(C254,[1]Sheet!$F:$Q,10,FALSE)</f>
        <v>I</v>
      </c>
      <c r="BG254" s="17">
        <f>VLOOKUP(C254,[1]Sheet!$F:$Q,5,FALSE)</f>
        <v>10962</v>
      </c>
      <c r="BH254" s="17">
        <f>VLOOKUP(C254,[1]Sheet!$F:$Q,12,FALSE)</f>
        <v>0</v>
      </c>
      <c r="BI254" s="17">
        <f t="shared" si="208"/>
        <v>10962</v>
      </c>
    </row>
    <row r="255" s="7" customFormat="1" ht="31" spans="1:61">
      <c r="A255" s="44">
        <f t="shared" si="209"/>
        <v>253</v>
      </c>
      <c r="B255" s="44" t="s">
        <v>121</v>
      </c>
      <c r="C255" s="45" t="s">
        <v>728</v>
      </c>
      <c r="D255" s="45" t="s">
        <v>55</v>
      </c>
      <c r="E255" s="45" t="s">
        <v>56</v>
      </c>
      <c r="F255" s="45" t="s">
        <v>57</v>
      </c>
      <c r="G255" s="46" t="s">
        <v>65</v>
      </c>
      <c r="H255" s="48" t="s">
        <v>729</v>
      </c>
      <c r="I255" s="48"/>
      <c r="J255" s="49">
        <v>46171</v>
      </c>
      <c r="K255" s="49">
        <v>46179</v>
      </c>
      <c r="L255" s="49">
        <v>46181</v>
      </c>
      <c r="M255" s="49">
        <v>46188</v>
      </c>
      <c r="N255" s="49">
        <v>46187</v>
      </c>
      <c r="O255" s="49"/>
      <c r="P255" s="255"/>
      <c r="Q255" s="50">
        <v>21</v>
      </c>
      <c r="R255" s="1780" t="s">
        <v>60</v>
      </c>
      <c r="S255" s="52">
        <v>0</v>
      </c>
      <c r="T255" s="256"/>
      <c r="U255" s="49"/>
      <c r="V255" s="49"/>
      <c r="W255" s="49"/>
      <c r="X255" s="49">
        <v>46192</v>
      </c>
      <c r="Y255" s="49"/>
      <c r="Z255" s="49"/>
      <c r="AA255" s="49">
        <v>46196</v>
      </c>
      <c r="AB255" s="49">
        <v>46204</v>
      </c>
      <c r="AC255" s="49">
        <v>46204</v>
      </c>
      <c r="AD255" s="47"/>
      <c r="AE255" s="110"/>
      <c r="AF255" s="45"/>
      <c r="AG255" s="45"/>
      <c r="AH255" s="45"/>
      <c r="AI255" s="58">
        <v>11400</v>
      </c>
      <c r="AJ255" s="58"/>
      <c r="AK255" s="58"/>
      <c r="AL255" s="56"/>
      <c r="AM255" s="54"/>
      <c r="AN255" s="54"/>
      <c r="AO255" s="54"/>
      <c r="AP255" s="54"/>
      <c r="AQ255" s="54"/>
      <c r="AR255" s="54"/>
      <c r="AS255" s="54"/>
      <c r="AT255" s="111"/>
      <c r="AU255" s="54"/>
      <c r="AV255" s="54"/>
      <c r="AW255" s="112"/>
      <c r="AX255" s="45"/>
      <c r="AY255" s="46" t="s">
        <v>730</v>
      </c>
      <c r="AZ255" s="10"/>
      <c r="BA255" s="10">
        <f t="shared" si="204"/>
        <v>21</v>
      </c>
      <c r="BB255" s="11">
        <f t="shared" si="205"/>
        <v>46207</v>
      </c>
      <c r="BC255" s="10">
        <f t="shared" si="206"/>
        <v>0</v>
      </c>
      <c r="BD255" s="9">
        <f t="shared" si="207"/>
        <v>46196</v>
      </c>
      <c r="BE255" s="9"/>
      <c r="BF255" s="114" t="str">
        <f>VLOOKUP(C255,[1]Sheet!$F:$Q,10,FALSE)</f>
        <v>I</v>
      </c>
      <c r="BG255" s="17">
        <f>VLOOKUP(C255,[1]Sheet!$F:$Q,5,FALSE)</f>
        <v>38650</v>
      </c>
      <c r="BH255" s="17">
        <f>VLOOKUP(C255,[1]Sheet!$F:$Q,12,FALSE)</f>
        <v>0</v>
      </c>
      <c r="BI255" s="17">
        <f t="shared" si="208"/>
        <v>38650</v>
      </c>
    </row>
    <row r="256" s="7" customFormat="1" ht="24.75" customHeight="1" spans="1:61">
      <c r="A256" s="44">
        <f t="shared" si="209"/>
        <v>254</v>
      </c>
      <c r="B256" s="44" t="s">
        <v>127</v>
      </c>
      <c r="C256" s="45" t="s">
        <v>731</v>
      </c>
      <c r="D256" s="45" t="s">
        <v>182</v>
      </c>
      <c r="E256" s="45" t="s">
        <v>56</v>
      </c>
      <c r="F256" s="45" t="s">
        <v>57</v>
      </c>
      <c r="G256" s="46" t="s">
        <v>65</v>
      </c>
      <c r="H256" s="48" t="s">
        <v>91</v>
      </c>
      <c r="I256" s="48"/>
      <c r="J256" s="49">
        <v>46169</v>
      </c>
      <c r="K256" s="49">
        <v>46170</v>
      </c>
      <c r="L256" s="49">
        <v>46173</v>
      </c>
      <c r="M256" s="49">
        <v>46182</v>
      </c>
      <c r="N256" s="49">
        <v>46188</v>
      </c>
      <c r="O256" s="49"/>
      <c r="P256" s="255"/>
      <c r="Q256" s="50">
        <v>14</v>
      </c>
      <c r="R256" s="1780" t="s">
        <v>60</v>
      </c>
      <c r="S256" s="52">
        <v>14</v>
      </c>
      <c r="T256" s="256"/>
      <c r="U256" s="49"/>
      <c r="V256" s="49"/>
      <c r="W256" s="49"/>
      <c r="X256" s="49">
        <v>46191</v>
      </c>
      <c r="Y256" s="49"/>
      <c r="Z256" s="49"/>
      <c r="AA256" s="49">
        <v>46197</v>
      </c>
      <c r="AB256" s="49">
        <v>46198</v>
      </c>
      <c r="AC256" s="49">
        <v>46199</v>
      </c>
      <c r="AD256" s="47"/>
      <c r="AE256" s="110"/>
      <c r="AF256" s="45"/>
      <c r="AG256" s="45"/>
      <c r="AH256" s="45"/>
      <c r="AI256" s="58">
        <v>6500</v>
      </c>
      <c r="AJ256" s="58"/>
      <c r="AK256" s="58"/>
      <c r="AL256" s="56"/>
      <c r="AM256" s="54"/>
      <c r="AN256" s="54"/>
      <c r="AO256" s="54"/>
      <c r="AP256" s="54"/>
      <c r="AQ256" s="54"/>
      <c r="AR256" s="54"/>
      <c r="AS256" s="54"/>
      <c r="AT256" s="111"/>
      <c r="AU256" s="54"/>
      <c r="AV256" s="54"/>
      <c r="AW256" s="112"/>
      <c r="AX256" s="45"/>
      <c r="AY256" s="46" t="s">
        <v>732</v>
      </c>
      <c r="AZ256" s="10"/>
      <c r="BA256" s="10">
        <f t="shared" si="204"/>
        <v>14</v>
      </c>
      <c r="BB256" s="11">
        <f t="shared" si="205"/>
        <v>46201</v>
      </c>
      <c r="BC256" s="10">
        <f t="shared" si="206"/>
        <v>14</v>
      </c>
      <c r="BD256" s="9">
        <f t="shared" si="207"/>
        <v>46211</v>
      </c>
      <c r="BE256" s="9"/>
      <c r="BF256" s="114" t="str">
        <f>VLOOKUP(C256,[1]Sheet!$F:$Q,10,FALSE)</f>
        <v>I</v>
      </c>
      <c r="BG256" s="17">
        <f>VLOOKUP(C256,[1]Sheet!$F:$Q,5,FALSE)</f>
        <v>146139.8</v>
      </c>
      <c r="BH256" s="17">
        <f>VLOOKUP(C256,[1]Sheet!$F:$Q,12,FALSE)</f>
        <v>0</v>
      </c>
      <c r="BI256" s="17">
        <f t="shared" si="208"/>
        <v>146139.8</v>
      </c>
    </row>
    <row r="257" s="208" customFormat="1" ht="24" customHeight="1" spans="1:61">
      <c r="A257" s="1205">
        <f t="shared" si="209"/>
        <v>255</v>
      </c>
      <c r="B257" s="1205" t="s">
        <v>62</v>
      </c>
      <c r="C257" s="1206" t="s">
        <v>733</v>
      </c>
      <c r="D257" s="1206" t="s">
        <v>163</v>
      </c>
      <c r="E257" s="1206" t="s">
        <v>154</v>
      </c>
      <c r="F257" s="1206" t="s">
        <v>57</v>
      </c>
      <c r="G257" s="1207" t="s">
        <v>65</v>
      </c>
      <c r="H257" s="1208" t="s">
        <v>170</v>
      </c>
      <c r="I257" s="1209" t="s">
        <v>174</v>
      </c>
      <c r="J257" s="1210">
        <v>46169</v>
      </c>
      <c r="K257" s="1210">
        <v>46170</v>
      </c>
      <c r="L257" s="1210">
        <v>46172</v>
      </c>
      <c r="M257" s="1210">
        <v>46181</v>
      </c>
      <c r="N257" s="1210">
        <v>46183</v>
      </c>
      <c r="O257" s="1210"/>
      <c r="P257" s="1210"/>
      <c r="Q257" s="1211">
        <v>14</v>
      </c>
      <c r="R257" s="1820" t="s">
        <v>60</v>
      </c>
      <c r="S257" s="1213">
        <v>7</v>
      </c>
      <c r="T257" s="1210">
        <v>46185</v>
      </c>
      <c r="U257" s="1210">
        <v>46189</v>
      </c>
      <c r="V257" s="1210"/>
      <c r="W257" s="1210"/>
      <c r="X257" s="1210">
        <v>46196</v>
      </c>
      <c r="Y257" s="1210"/>
      <c r="Z257" s="1210"/>
      <c r="AA257" s="1210">
        <v>46197</v>
      </c>
      <c r="AB257" s="1210">
        <v>46199</v>
      </c>
      <c r="AC257" s="1210">
        <v>46199</v>
      </c>
      <c r="AD257" s="1214"/>
      <c r="AE257" s="1214"/>
      <c r="AF257" s="1214"/>
      <c r="AG257" s="1215"/>
      <c r="AH257" s="1216">
        <v>0.5936</v>
      </c>
      <c r="AI257" s="1217">
        <v>9350</v>
      </c>
      <c r="AJ257" s="1217">
        <v>122202</v>
      </c>
      <c r="AK257" s="1217">
        <f>AJ257*1.4%</f>
        <v>1710.828</v>
      </c>
      <c r="AL257" s="1218">
        <v>46191</v>
      </c>
      <c r="AM257" s="1215">
        <v>6799.8</v>
      </c>
      <c r="AN257" s="1219"/>
      <c r="AO257" s="1215"/>
      <c r="AP257" s="1219"/>
      <c r="AQ257" s="1219"/>
      <c r="AR257" s="1219"/>
      <c r="AS257" s="1215"/>
      <c r="AT257" s="1220"/>
      <c r="AU257" s="1214"/>
      <c r="AV257" s="1214"/>
      <c r="AW257" s="1221"/>
      <c r="AX257" s="1214"/>
      <c r="AY257" s="1207" t="s">
        <v>734</v>
      </c>
      <c r="BA257" s="1222">
        <f t="shared" si="204"/>
        <v>14</v>
      </c>
      <c r="BB257" s="1223">
        <f t="shared" si="205"/>
        <v>46196</v>
      </c>
      <c r="BC257" s="1222">
        <f t="shared" si="206"/>
        <v>7</v>
      </c>
      <c r="BD257" s="1223">
        <f t="shared" si="207"/>
        <v>46204</v>
      </c>
      <c r="BE257" s="1223"/>
      <c r="BF257" s="1224" t="str">
        <f>VLOOKUP(C257,[1]Sheet!$F:$Q,10,FALSE)</f>
        <v>I</v>
      </c>
      <c r="BG257" s="1225">
        <f>VLOOKUP(C257,[1]Sheet!$F:$Q,5,FALSE)</f>
        <v>122202.02</v>
      </c>
      <c r="BH257" s="1225">
        <f>VLOOKUP(C257,[1]Sheet!$F:$Q,12,FALSE)</f>
        <v>0</v>
      </c>
      <c r="BI257" s="1225">
        <f t="shared" si="208"/>
        <v>122202.02</v>
      </c>
    </row>
    <row r="258" s="208" customFormat="1" ht="24.75" customHeight="1" spans="1:61">
      <c r="A258" s="1205">
        <f t="shared" si="209"/>
        <v>256</v>
      </c>
      <c r="B258" s="1205" t="s">
        <v>62</v>
      </c>
      <c r="C258" s="1206" t="s">
        <v>735</v>
      </c>
      <c r="D258" s="1206" t="s">
        <v>163</v>
      </c>
      <c r="E258" s="1206" t="s">
        <v>154</v>
      </c>
      <c r="F258" s="1206" t="s">
        <v>57</v>
      </c>
      <c r="G258" s="1207" t="s">
        <v>65</v>
      </c>
      <c r="H258" s="1208" t="s">
        <v>170</v>
      </c>
      <c r="I258" s="1209" t="s">
        <v>174</v>
      </c>
      <c r="J258" s="1210">
        <v>46169</v>
      </c>
      <c r="K258" s="1210">
        <v>46170</v>
      </c>
      <c r="L258" s="1210">
        <v>46172</v>
      </c>
      <c r="M258" s="1210">
        <v>46181</v>
      </c>
      <c r="N258" s="1210">
        <v>46183</v>
      </c>
      <c r="O258" s="1210"/>
      <c r="P258" s="1210"/>
      <c r="Q258" s="1211">
        <v>14</v>
      </c>
      <c r="R258" s="1820" t="s">
        <v>60</v>
      </c>
      <c r="S258" s="1213">
        <v>7</v>
      </c>
      <c r="T258" s="1210">
        <v>46185</v>
      </c>
      <c r="U258" s="1210">
        <v>46189</v>
      </c>
      <c r="V258" s="1210"/>
      <c r="W258" s="1210"/>
      <c r="X258" s="1210">
        <v>46196</v>
      </c>
      <c r="Y258" s="1210"/>
      <c r="Z258" s="1210"/>
      <c r="AA258" s="1210">
        <v>46198</v>
      </c>
      <c r="AB258" s="1210">
        <v>46199</v>
      </c>
      <c r="AC258" s="1210">
        <v>46200</v>
      </c>
      <c r="AD258" s="1214"/>
      <c r="AE258" s="1214"/>
      <c r="AF258" s="1214"/>
      <c r="AG258" s="1215"/>
      <c r="AH258" s="1216">
        <v>0.5936</v>
      </c>
      <c r="AI258" s="1217">
        <v>9350</v>
      </c>
      <c r="AJ258" s="1217">
        <v>122202</v>
      </c>
      <c r="AK258" s="1217">
        <f>AJ258*1.4%</f>
        <v>1710.828</v>
      </c>
      <c r="AL258" s="1218">
        <v>46191</v>
      </c>
      <c r="AM258" s="1215">
        <v>6799.8</v>
      </c>
      <c r="AN258" s="1219"/>
      <c r="AO258" s="1215"/>
      <c r="AP258" s="1219"/>
      <c r="AQ258" s="1219"/>
      <c r="AR258" s="1219"/>
      <c r="AS258" s="1215"/>
      <c r="AT258" s="1220"/>
      <c r="AU258" s="1214"/>
      <c r="AV258" s="1214"/>
      <c r="AW258" s="1221"/>
      <c r="AX258" s="1214"/>
      <c r="AY258" s="1207" t="s">
        <v>734</v>
      </c>
      <c r="BA258" s="1222">
        <f t="shared" si="204"/>
        <v>14</v>
      </c>
      <c r="BB258" s="1223">
        <f t="shared" si="205"/>
        <v>46196</v>
      </c>
      <c r="BC258" s="1222">
        <f t="shared" si="206"/>
        <v>7</v>
      </c>
      <c r="BD258" s="1223">
        <f t="shared" si="207"/>
        <v>46205</v>
      </c>
      <c r="BE258" s="1223"/>
      <c r="BF258" s="1224" t="str">
        <f>VLOOKUP(C258,[1]Sheet!$F:$Q,10,FALSE)</f>
        <v>I</v>
      </c>
      <c r="BG258" s="1225">
        <f>VLOOKUP(C258,[1]Sheet!$F:$Q,5,FALSE)</f>
        <v>122202.02</v>
      </c>
      <c r="BH258" s="1225">
        <f>VLOOKUP(C258,[1]Sheet!$F:$Q,12,FALSE)</f>
        <v>0</v>
      </c>
      <c r="BI258" s="1225">
        <f t="shared" si="208"/>
        <v>122202.02</v>
      </c>
    </row>
    <row r="259" s="7" customFormat="1" ht="24.75" customHeight="1" spans="1:61">
      <c r="A259" s="44">
        <f t="shared" si="209"/>
        <v>257</v>
      </c>
      <c r="B259" s="44" t="s">
        <v>127</v>
      </c>
      <c r="C259" s="45" t="s">
        <v>736</v>
      </c>
      <c r="D259" s="45" t="s">
        <v>55</v>
      </c>
      <c r="E259" s="45" t="s">
        <v>56</v>
      </c>
      <c r="F259" s="45" t="s">
        <v>57</v>
      </c>
      <c r="G259" s="46" t="s">
        <v>65</v>
      </c>
      <c r="H259" s="48" t="s">
        <v>737</v>
      </c>
      <c r="I259" s="48"/>
      <c r="J259" s="49">
        <v>46168</v>
      </c>
      <c r="K259" s="49">
        <v>46174</v>
      </c>
      <c r="L259" s="49">
        <v>46176</v>
      </c>
      <c r="M259" s="49">
        <v>46181</v>
      </c>
      <c r="N259" s="49">
        <v>46187</v>
      </c>
      <c r="O259" s="49"/>
      <c r="P259" s="255"/>
      <c r="Q259" s="50">
        <v>21</v>
      </c>
      <c r="R259" s="1780" t="s">
        <v>60</v>
      </c>
      <c r="S259" s="52">
        <v>0</v>
      </c>
      <c r="T259" s="256"/>
      <c r="U259" s="49"/>
      <c r="V259" s="49"/>
      <c r="W259" s="49"/>
      <c r="X259" s="49">
        <v>46192</v>
      </c>
      <c r="Y259" s="49"/>
      <c r="Z259" s="49"/>
      <c r="AA259" s="49">
        <v>46197</v>
      </c>
      <c r="AB259" s="49">
        <v>46198</v>
      </c>
      <c r="AC259" s="49">
        <v>46199</v>
      </c>
      <c r="AD259" s="47"/>
      <c r="AE259" s="110"/>
      <c r="AF259" s="45"/>
      <c r="AG259" s="45"/>
      <c r="AH259" s="45"/>
      <c r="AI259" s="58">
        <v>10100</v>
      </c>
      <c r="AJ259" s="58"/>
      <c r="AK259" s="58"/>
      <c r="AL259" s="56"/>
      <c r="AM259" s="54"/>
      <c r="AN259" s="54"/>
      <c r="AO259" s="54"/>
      <c r="AP259" s="54"/>
      <c r="AQ259" s="54"/>
      <c r="AR259" s="54"/>
      <c r="AS259" s="54"/>
      <c r="AT259" s="111"/>
      <c r="AU259" s="54"/>
      <c r="AV259" s="54"/>
      <c r="AW259" s="112"/>
      <c r="AX259" s="45"/>
      <c r="AY259" s="46" t="s">
        <v>738</v>
      </c>
      <c r="AZ259" s="10"/>
      <c r="BA259" s="10">
        <f t="shared" ref="BA259" si="210">Q259</f>
        <v>21</v>
      </c>
      <c r="BB259" s="11">
        <f t="shared" ref="BB259" si="211">N259+BA259-1</f>
        <v>46207</v>
      </c>
      <c r="BC259" s="10">
        <f t="shared" ref="BC259" si="212">S259</f>
        <v>0</v>
      </c>
      <c r="BD259" s="9">
        <f t="shared" ref="BD259" si="213">AA259+BC259</f>
        <v>46197</v>
      </c>
      <c r="BE259" s="9"/>
      <c r="BF259" s="114" t="str">
        <f>VLOOKUP(C259,[1]Sheet!$F:$Q,10,FALSE)</f>
        <v>I</v>
      </c>
      <c r="BG259" s="17">
        <f>VLOOKUP(C259,[1]Sheet!$F:$Q,5,FALSE)</f>
        <v>186055</v>
      </c>
      <c r="BH259" s="17">
        <f>VLOOKUP(C259,[1]Sheet!$F:$Q,12,FALSE)</f>
        <v>0</v>
      </c>
      <c r="BI259" s="17">
        <f t="shared" ref="BI259" si="214">BG259-BH259</f>
        <v>186055</v>
      </c>
    </row>
    <row r="260" ht="24.75" customHeight="1" spans="1:61">
      <c r="A260" s="44">
        <f t="shared" ref="A260:A267" si="215">ROW()-2</f>
        <v>258</v>
      </c>
      <c r="B260" s="44" t="s">
        <v>430</v>
      </c>
      <c r="C260" s="45" t="s">
        <v>739</v>
      </c>
      <c r="D260" s="45" t="s">
        <v>117</v>
      </c>
      <c r="E260" s="45" t="s">
        <v>118</v>
      </c>
      <c r="F260" s="45" t="s">
        <v>57</v>
      </c>
      <c r="G260" s="46" t="s">
        <v>65</v>
      </c>
      <c r="H260" s="109" t="s">
        <v>740</v>
      </c>
      <c r="I260" s="48"/>
      <c r="J260" s="49">
        <v>46163</v>
      </c>
      <c r="K260" s="49">
        <v>46168</v>
      </c>
      <c r="L260" s="49">
        <v>46170</v>
      </c>
      <c r="M260" s="49">
        <v>46179</v>
      </c>
      <c r="N260" s="49">
        <v>46183</v>
      </c>
      <c r="O260" s="49"/>
      <c r="P260" s="49"/>
      <c r="Q260" s="50">
        <v>14</v>
      </c>
      <c r="R260" s="1780" t="s">
        <v>60</v>
      </c>
      <c r="S260" s="52">
        <v>5</v>
      </c>
      <c r="T260" s="49">
        <v>46188</v>
      </c>
      <c r="U260" s="49">
        <v>46189</v>
      </c>
      <c r="V260" s="49"/>
      <c r="W260" s="49"/>
      <c r="X260" s="49">
        <v>46195</v>
      </c>
      <c r="Y260" s="49">
        <v>46197</v>
      </c>
      <c r="Z260" s="49"/>
      <c r="AA260" s="49">
        <v>46197</v>
      </c>
      <c r="AB260" s="49">
        <v>46198</v>
      </c>
      <c r="AC260" s="49">
        <v>46198</v>
      </c>
      <c r="AD260" s="53"/>
      <c r="AE260" s="53"/>
      <c r="AF260" s="53"/>
      <c r="AG260" s="54"/>
      <c r="AH260" s="1226"/>
      <c r="AI260" s="55">
        <v>24400</v>
      </c>
      <c r="AJ260" s="55">
        <v>105572</v>
      </c>
      <c r="AK260" s="55">
        <f t="shared" ref="AK260:AK267" si="216">AJ260*1.4%</f>
        <v>1478.008</v>
      </c>
      <c r="AL260" s="56"/>
      <c r="AM260" s="54"/>
      <c r="AN260" s="57"/>
      <c r="AO260" s="54"/>
      <c r="AP260" s="57"/>
      <c r="AQ260" s="57"/>
      <c r="AR260" s="57"/>
      <c r="AS260" s="54"/>
      <c r="AT260" s="58"/>
      <c r="AU260" s="53"/>
      <c r="AV260" s="53"/>
      <c r="AW260" s="59"/>
      <c r="AX260" s="53"/>
      <c r="AY260" s="46" t="s">
        <v>698</v>
      </c>
      <c r="BA260" s="10">
        <f t="shared" ref="BA260:BA267" si="217">Q260</f>
        <v>14</v>
      </c>
      <c r="BB260" s="11">
        <f t="shared" ref="BB260:BB267" si="218">N260+BA260-1</f>
        <v>46196</v>
      </c>
      <c r="BC260" s="10">
        <f t="shared" ref="BC260:BC267" si="219">S260</f>
        <v>5</v>
      </c>
      <c r="BD260" s="11">
        <f t="shared" ref="BD260:BD267" si="220">AA260+BC260</f>
        <v>46202</v>
      </c>
      <c r="BE260" s="11"/>
      <c r="BF260" s="114" t="str">
        <f>VLOOKUP(C260,[1]Sheet!$F:$Q,10,FALSE)</f>
        <v>I</v>
      </c>
      <c r="BG260" s="17">
        <f>VLOOKUP(C260,[1]Sheet!$F:$Q,5,FALSE)</f>
        <v>105572</v>
      </c>
      <c r="BH260" s="17">
        <f>VLOOKUP(C260,[1]Sheet!$F:$Q,12,FALSE)</f>
        <v>0</v>
      </c>
      <c r="BI260" s="17">
        <f t="shared" ref="BI260:BI267" si="221">BG260-BH260</f>
        <v>105572</v>
      </c>
    </row>
    <row r="261" s="209" customFormat="1" ht="24.75" customHeight="1" spans="1:61">
      <c r="A261" s="1227">
        <f t="shared" si="215"/>
        <v>259</v>
      </c>
      <c r="B261" s="1227" t="s">
        <v>127</v>
      </c>
      <c r="C261" s="1228" t="s">
        <v>741</v>
      </c>
      <c r="D261" s="1228" t="s">
        <v>70</v>
      </c>
      <c r="E261" s="1228" t="s">
        <v>154</v>
      </c>
      <c r="F261" s="1228" t="s">
        <v>57</v>
      </c>
      <c r="G261" s="1229" t="s">
        <v>65</v>
      </c>
      <c r="H261" s="1230" t="s">
        <v>124</v>
      </c>
      <c r="I261" s="1231" t="s">
        <v>742</v>
      </c>
      <c r="J261" s="1232">
        <v>46158</v>
      </c>
      <c r="K261" s="1232">
        <v>46160</v>
      </c>
      <c r="L261" s="1232">
        <v>46162</v>
      </c>
      <c r="M261" s="1232">
        <v>46171</v>
      </c>
      <c r="N261" s="1232">
        <v>46185</v>
      </c>
      <c r="O261" s="1232"/>
      <c r="P261" s="1232"/>
      <c r="Q261" s="1233">
        <v>14</v>
      </c>
      <c r="R261" s="1821" t="s">
        <v>60</v>
      </c>
      <c r="S261" s="1235">
        <v>10</v>
      </c>
      <c r="T261" s="1232">
        <v>46189</v>
      </c>
      <c r="U261" s="1232">
        <v>46192</v>
      </c>
      <c r="V261" s="1232"/>
      <c r="W261" s="1232"/>
      <c r="X261" s="1232">
        <v>46198</v>
      </c>
      <c r="Y261" s="1232"/>
      <c r="Z261" s="1232"/>
      <c r="AA261" s="1232">
        <v>46200</v>
      </c>
      <c r="AB261" s="1232">
        <v>46202</v>
      </c>
      <c r="AC261" s="1232">
        <v>46204</v>
      </c>
      <c r="AD261" s="1236"/>
      <c r="AE261" s="1236"/>
      <c r="AF261" s="1236"/>
      <c r="AG261" s="1237"/>
      <c r="AH261" s="1238"/>
      <c r="AI261" s="1239">
        <v>8980</v>
      </c>
      <c r="AJ261" s="1239">
        <v>89280</v>
      </c>
      <c r="AK261" s="1239">
        <f t="shared" si="216"/>
        <v>1249.92</v>
      </c>
      <c r="AL261" s="1240"/>
      <c r="AM261" s="1237"/>
      <c r="AN261" s="1241"/>
      <c r="AO261" s="1237">
        <v>3200</v>
      </c>
      <c r="AP261" s="1241"/>
      <c r="AQ261" s="1241"/>
      <c r="AR261" s="1241"/>
      <c r="AS261" s="1237"/>
      <c r="AT261" s="1242"/>
      <c r="AU261" s="1236"/>
      <c r="AV261" s="1236"/>
      <c r="AW261" s="1243"/>
      <c r="AX261" s="1236"/>
      <c r="AY261" s="1229" t="s">
        <v>743</v>
      </c>
      <c r="BA261" s="1244">
        <f t="shared" si="217"/>
        <v>14</v>
      </c>
      <c r="BB261" s="1245">
        <f t="shared" si="218"/>
        <v>46198</v>
      </c>
      <c r="BC261" s="1244">
        <f t="shared" si="219"/>
        <v>10</v>
      </c>
      <c r="BD261" s="1245">
        <f t="shared" si="220"/>
        <v>46210</v>
      </c>
      <c r="BE261" s="1245"/>
      <c r="BF261" s="1246" t="str">
        <f>VLOOKUP(C261,[1]Sheet!$F:$Q,10,FALSE)</f>
        <v>I</v>
      </c>
      <c r="BG261" s="1247">
        <f>VLOOKUP(C261,[1]Sheet!$F:$Q,5,FALSE)</f>
        <v>89280</v>
      </c>
      <c r="BH261" s="1247">
        <f>VLOOKUP(C261,[1]Sheet!$F:$Q,12,FALSE)</f>
        <v>0</v>
      </c>
      <c r="BI261" s="1247">
        <f t="shared" si="221"/>
        <v>89280</v>
      </c>
    </row>
    <row r="262" s="209" customFormat="1" ht="24.75" customHeight="1" spans="1:61">
      <c r="A262" s="1227">
        <f t="shared" si="215"/>
        <v>260</v>
      </c>
      <c r="B262" s="1227" t="s">
        <v>127</v>
      </c>
      <c r="C262" s="1228" t="s">
        <v>744</v>
      </c>
      <c r="D262" s="1228" t="s">
        <v>70</v>
      </c>
      <c r="E262" s="1228" t="s">
        <v>154</v>
      </c>
      <c r="F262" s="1228" t="s">
        <v>57</v>
      </c>
      <c r="G262" s="1229" t="s">
        <v>65</v>
      </c>
      <c r="H262" s="1230" t="s">
        <v>124</v>
      </c>
      <c r="I262" s="1231" t="s">
        <v>745</v>
      </c>
      <c r="J262" s="1232">
        <v>46158</v>
      </c>
      <c r="K262" s="1232">
        <v>46160</v>
      </c>
      <c r="L262" s="1232">
        <v>46162</v>
      </c>
      <c r="M262" s="1232">
        <v>46171</v>
      </c>
      <c r="N262" s="1232">
        <v>46185</v>
      </c>
      <c r="O262" s="1232"/>
      <c r="P262" s="1232"/>
      <c r="Q262" s="1233">
        <v>14</v>
      </c>
      <c r="R262" s="1821" t="s">
        <v>60</v>
      </c>
      <c r="S262" s="1235">
        <v>10</v>
      </c>
      <c r="T262" s="1232">
        <v>46189</v>
      </c>
      <c r="U262" s="1232">
        <v>46192</v>
      </c>
      <c r="V262" s="1232"/>
      <c r="W262" s="1232"/>
      <c r="X262" s="1232">
        <v>46198</v>
      </c>
      <c r="Y262" s="1232"/>
      <c r="Z262" s="1232"/>
      <c r="AA262" s="1232">
        <v>46200</v>
      </c>
      <c r="AB262" s="1232">
        <v>46202</v>
      </c>
      <c r="AC262" s="1232">
        <v>46204</v>
      </c>
      <c r="AD262" s="1236"/>
      <c r="AE262" s="1236"/>
      <c r="AF262" s="1236"/>
      <c r="AG262" s="1237"/>
      <c r="AH262" s="1238"/>
      <c r="AI262" s="1239">
        <v>8980</v>
      </c>
      <c r="AJ262" s="1239">
        <v>118605</v>
      </c>
      <c r="AK262" s="1239">
        <f t="shared" si="216"/>
        <v>1660.47</v>
      </c>
      <c r="AL262" s="1240"/>
      <c r="AM262" s="1237"/>
      <c r="AN262" s="1241"/>
      <c r="AO262" s="1237">
        <v>3200</v>
      </c>
      <c r="AP262" s="1241"/>
      <c r="AQ262" s="1241"/>
      <c r="AR262" s="1241"/>
      <c r="AS262" s="1237"/>
      <c r="AT262" s="1242"/>
      <c r="AU262" s="1236"/>
      <c r="AV262" s="1236"/>
      <c r="AW262" s="1243"/>
      <c r="AX262" s="1236"/>
      <c r="AY262" s="1229" t="s">
        <v>743</v>
      </c>
      <c r="BA262" s="1244">
        <f t="shared" si="217"/>
        <v>14</v>
      </c>
      <c r="BB262" s="1245">
        <f t="shared" si="218"/>
        <v>46198</v>
      </c>
      <c r="BC262" s="1244">
        <f t="shared" si="219"/>
        <v>10</v>
      </c>
      <c r="BD262" s="1245">
        <f t="shared" si="220"/>
        <v>46210</v>
      </c>
      <c r="BE262" s="1245"/>
      <c r="BF262" s="1246" t="str">
        <f>VLOOKUP(C262,[1]Sheet!$F:$Q,10,FALSE)</f>
        <v>I</v>
      </c>
      <c r="BG262" s="1247">
        <f>VLOOKUP(C262,[1]Sheet!$F:$Q,5,FALSE)</f>
        <v>118641.39</v>
      </c>
      <c r="BH262" s="1247">
        <f>VLOOKUP(C262,[1]Sheet!$F:$Q,12,FALSE)</f>
        <v>0</v>
      </c>
      <c r="BI262" s="1247">
        <f t="shared" si="221"/>
        <v>118641.39</v>
      </c>
    </row>
    <row r="263" s="209" customFormat="1" ht="24.75" customHeight="1" spans="1:61">
      <c r="A263" s="1227">
        <f t="shared" si="215"/>
        <v>261</v>
      </c>
      <c r="B263" s="1227" t="s">
        <v>127</v>
      </c>
      <c r="C263" s="1228" t="s">
        <v>746</v>
      </c>
      <c r="D263" s="1228" t="s">
        <v>70</v>
      </c>
      <c r="E263" s="1228" t="s">
        <v>154</v>
      </c>
      <c r="F263" s="1228" t="s">
        <v>57</v>
      </c>
      <c r="G263" s="1229" t="s">
        <v>65</v>
      </c>
      <c r="H263" s="1230" t="s">
        <v>124</v>
      </c>
      <c r="I263" s="1231" t="s">
        <v>747</v>
      </c>
      <c r="J263" s="1232">
        <v>46158</v>
      </c>
      <c r="K263" s="1232">
        <v>46160</v>
      </c>
      <c r="L263" s="1232">
        <v>46162</v>
      </c>
      <c r="M263" s="1232">
        <v>46171</v>
      </c>
      <c r="N263" s="1232">
        <v>46185</v>
      </c>
      <c r="O263" s="1232"/>
      <c r="P263" s="1232"/>
      <c r="Q263" s="1233">
        <v>14</v>
      </c>
      <c r="R263" s="1821" t="s">
        <v>60</v>
      </c>
      <c r="S263" s="1235">
        <v>10</v>
      </c>
      <c r="T263" s="1232">
        <v>46189</v>
      </c>
      <c r="U263" s="1232">
        <v>46192</v>
      </c>
      <c r="V263" s="1232"/>
      <c r="W263" s="1232"/>
      <c r="X263" s="1232">
        <v>46198</v>
      </c>
      <c r="Y263" s="1232"/>
      <c r="Z263" s="1232"/>
      <c r="AA263" s="1232">
        <v>46203</v>
      </c>
      <c r="AB263" s="1232">
        <v>46204</v>
      </c>
      <c r="AC263" s="1232">
        <v>46204</v>
      </c>
      <c r="AD263" s="1236"/>
      <c r="AE263" s="1236"/>
      <c r="AF263" s="1236"/>
      <c r="AG263" s="1237"/>
      <c r="AH263" s="1238"/>
      <c r="AI263" s="1239">
        <v>8980</v>
      </c>
      <c r="AJ263" s="1239">
        <v>94228.5</v>
      </c>
      <c r="AK263" s="1239">
        <f t="shared" si="216"/>
        <v>1319.199</v>
      </c>
      <c r="AL263" s="1240"/>
      <c r="AM263" s="1237"/>
      <c r="AN263" s="1241"/>
      <c r="AO263" s="1237">
        <v>3200</v>
      </c>
      <c r="AP263" s="1237">
        <f>775+46.5</f>
        <v>821.5</v>
      </c>
      <c r="AQ263" s="1241"/>
      <c r="AR263" s="1241"/>
      <c r="AS263" s="1237"/>
      <c r="AT263" s="1242"/>
      <c r="AU263" s="1236"/>
      <c r="AV263" s="1236"/>
      <c r="AW263" s="1243"/>
      <c r="AX263" s="1236"/>
      <c r="AY263" s="1229" t="s">
        <v>743</v>
      </c>
      <c r="BA263" s="1244">
        <f t="shared" si="217"/>
        <v>14</v>
      </c>
      <c r="BB263" s="1245">
        <f t="shared" si="218"/>
        <v>46198</v>
      </c>
      <c r="BC263" s="1244">
        <f t="shared" si="219"/>
        <v>10</v>
      </c>
      <c r="BD263" s="1245">
        <f t="shared" si="220"/>
        <v>46213</v>
      </c>
      <c r="BE263" s="1245"/>
      <c r="BF263" s="1246" t="str">
        <f>VLOOKUP(C263,[1]Sheet!$F:$Q,10,FALSE)</f>
        <v>I</v>
      </c>
      <c r="BG263" s="1247">
        <f>VLOOKUP(C263,[1]Sheet!$F:$Q,5,FALSE)</f>
        <v>95000.93</v>
      </c>
      <c r="BH263" s="1247">
        <f>VLOOKUP(C263,[1]Sheet!$F:$Q,12,FALSE)</f>
        <v>0</v>
      </c>
      <c r="BI263" s="1247">
        <f t="shared" si="221"/>
        <v>95000.93</v>
      </c>
    </row>
    <row r="264" s="209" customFormat="1" ht="61" spans="1:61">
      <c r="A264" s="1227">
        <f t="shared" si="215"/>
        <v>262</v>
      </c>
      <c r="B264" s="1227" t="s">
        <v>127</v>
      </c>
      <c r="C264" s="1228" t="s">
        <v>748</v>
      </c>
      <c r="D264" s="1228" t="s">
        <v>70</v>
      </c>
      <c r="E264" s="1228" t="s">
        <v>154</v>
      </c>
      <c r="F264" s="1228" t="s">
        <v>57</v>
      </c>
      <c r="G264" s="1229" t="s">
        <v>58</v>
      </c>
      <c r="H264" s="1230" t="s">
        <v>124</v>
      </c>
      <c r="I264" s="1231" t="s">
        <v>749</v>
      </c>
      <c r="J264" s="1232">
        <v>46158</v>
      </c>
      <c r="K264" s="1232">
        <v>46160</v>
      </c>
      <c r="L264" s="1232">
        <v>46162</v>
      </c>
      <c r="M264" s="1232">
        <v>46171</v>
      </c>
      <c r="N264" s="1232">
        <v>46185</v>
      </c>
      <c r="O264" s="1232"/>
      <c r="P264" s="1232"/>
      <c r="Q264" s="1233">
        <v>14</v>
      </c>
      <c r="R264" s="1821" t="s">
        <v>60</v>
      </c>
      <c r="S264" s="1235">
        <v>10</v>
      </c>
      <c r="T264" s="1232">
        <v>46189</v>
      </c>
      <c r="U264" s="1232">
        <v>46192</v>
      </c>
      <c r="V264" s="1232"/>
      <c r="W264" s="1232"/>
      <c r="X264" s="1232">
        <v>46198</v>
      </c>
      <c r="Y264" s="1232"/>
      <c r="Z264" s="1232"/>
      <c r="AA264" s="1232">
        <v>46203</v>
      </c>
      <c r="AB264" s="1232">
        <v>46204</v>
      </c>
      <c r="AC264" s="1232">
        <v>46204</v>
      </c>
      <c r="AD264" s="1236"/>
      <c r="AE264" s="1236"/>
      <c r="AF264" s="1236"/>
      <c r="AG264" s="1237"/>
      <c r="AH264" s="1238"/>
      <c r="AI264" s="1239">
        <v>8980</v>
      </c>
      <c r="AJ264" s="1239">
        <v>129679.5</v>
      </c>
      <c r="AK264" s="1239">
        <f t="shared" si="216"/>
        <v>1815.513</v>
      </c>
      <c r="AL264" s="1240"/>
      <c r="AM264" s="1237"/>
      <c r="AN264" s="1241"/>
      <c r="AO264" s="1237">
        <v>3200</v>
      </c>
      <c r="AP264" s="1237">
        <f>775+46.5</f>
        <v>821.5</v>
      </c>
      <c r="AQ264" s="1241"/>
      <c r="AR264" s="1241"/>
      <c r="AS264" s="1237"/>
      <c r="AT264" s="1242"/>
      <c r="AU264" s="1236"/>
      <c r="AV264" s="1236"/>
      <c r="AW264" s="1243"/>
      <c r="AX264" s="1236"/>
      <c r="AY264" s="1229" t="s">
        <v>743</v>
      </c>
      <c r="BA264" s="1244">
        <f t="shared" si="217"/>
        <v>14</v>
      </c>
      <c r="BB264" s="1245">
        <f t="shared" si="218"/>
        <v>46198</v>
      </c>
      <c r="BC264" s="1244">
        <f t="shared" si="219"/>
        <v>10</v>
      </c>
      <c r="BD264" s="1245">
        <f t="shared" si="220"/>
        <v>46213</v>
      </c>
      <c r="BE264" s="1245"/>
      <c r="BF264" s="1246" t="str">
        <f>VLOOKUP(C264,[1]Sheet!$F:$Q,10,FALSE)</f>
        <v>I</v>
      </c>
      <c r="BG264" s="1247">
        <f>VLOOKUP(C264,[1]Sheet!$F:$Q,5,FALSE)</f>
        <v>90541.04</v>
      </c>
      <c r="BH264" s="1247">
        <f>VLOOKUP(C264,[1]Sheet!$F:$Q,12,FALSE)</f>
        <v>0</v>
      </c>
      <c r="BI264" s="1247">
        <f t="shared" si="221"/>
        <v>90541.04</v>
      </c>
    </row>
    <row r="265" ht="24.75" customHeight="1" spans="1:61">
      <c r="A265" s="44">
        <f t="shared" si="215"/>
        <v>263</v>
      </c>
      <c r="B265" s="44" t="s">
        <v>430</v>
      </c>
      <c r="C265" s="45" t="s">
        <v>750</v>
      </c>
      <c r="D265" s="45" t="s">
        <v>117</v>
      </c>
      <c r="E265" s="45" t="s">
        <v>118</v>
      </c>
      <c r="F265" s="45" t="s">
        <v>57</v>
      </c>
      <c r="G265" s="46" t="s">
        <v>65</v>
      </c>
      <c r="H265" s="109" t="s">
        <v>751</v>
      </c>
      <c r="I265" s="48"/>
      <c r="J265" s="49">
        <v>46163</v>
      </c>
      <c r="K265" s="49">
        <v>46168</v>
      </c>
      <c r="L265" s="49">
        <v>46170</v>
      </c>
      <c r="M265" s="49">
        <v>46179</v>
      </c>
      <c r="N265" s="49">
        <v>46183</v>
      </c>
      <c r="O265" s="49"/>
      <c r="P265" s="49"/>
      <c r="Q265" s="50">
        <v>14</v>
      </c>
      <c r="R265" s="1780" t="s">
        <v>60</v>
      </c>
      <c r="S265" s="52">
        <v>5</v>
      </c>
      <c r="T265" s="49">
        <v>46188</v>
      </c>
      <c r="U265" s="49">
        <v>46189</v>
      </c>
      <c r="V265" s="49"/>
      <c r="W265" s="49"/>
      <c r="X265" s="49">
        <v>46195</v>
      </c>
      <c r="Y265" s="49">
        <v>46202</v>
      </c>
      <c r="Z265" s="49"/>
      <c r="AA265" s="49">
        <v>46199</v>
      </c>
      <c r="AB265" s="49">
        <v>46199</v>
      </c>
      <c r="AC265" s="49">
        <v>46199</v>
      </c>
      <c r="AD265" s="53"/>
      <c r="AE265" s="53"/>
      <c r="AF265" s="53"/>
      <c r="AG265" s="54"/>
      <c r="AH265" s="1226"/>
      <c r="AI265" s="55">
        <v>24500</v>
      </c>
      <c r="AJ265" s="55">
        <v>100073</v>
      </c>
      <c r="AK265" s="55">
        <f t="shared" si="216"/>
        <v>1401.022</v>
      </c>
      <c r="AL265" s="56"/>
      <c r="AM265" s="54"/>
      <c r="AN265" s="57"/>
      <c r="AO265" s="54"/>
      <c r="AP265" s="57"/>
      <c r="AQ265" s="57"/>
      <c r="AR265" s="57"/>
      <c r="AS265" s="54"/>
      <c r="AT265" s="58"/>
      <c r="AU265" s="53"/>
      <c r="AV265" s="53"/>
      <c r="AW265" s="59"/>
      <c r="AX265" s="53"/>
      <c r="AY265" s="46" t="s">
        <v>698</v>
      </c>
      <c r="BA265" s="10">
        <f t="shared" si="217"/>
        <v>14</v>
      </c>
      <c r="BB265" s="11">
        <f t="shared" si="218"/>
        <v>46196</v>
      </c>
      <c r="BC265" s="10">
        <f t="shared" si="219"/>
        <v>5</v>
      </c>
      <c r="BD265" s="11">
        <f t="shared" si="220"/>
        <v>46204</v>
      </c>
      <c r="BE265" s="11"/>
      <c r="BF265" s="114" t="e">
        <f>VLOOKUP(C265,[1]Sheet!$F:$Q,10,FALSE)</f>
        <v>#N/A</v>
      </c>
      <c r="BG265" s="17" t="e">
        <f>VLOOKUP(C265,[1]Sheet!$F:$Q,5,FALSE)</f>
        <v>#N/A</v>
      </c>
      <c r="BH265" s="17" t="e">
        <f>VLOOKUP(C265,[1]Sheet!$F:$Q,12,FALSE)</f>
        <v>#N/A</v>
      </c>
      <c r="BI265" s="17" t="e">
        <f t="shared" si="221"/>
        <v>#N/A</v>
      </c>
    </row>
    <row r="266" s="174" customFormat="1" ht="24.75" customHeight="1" spans="1:61">
      <c r="A266" s="408">
        <f t="shared" si="215"/>
        <v>264</v>
      </c>
      <c r="B266" s="408" t="s">
        <v>276</v>
      </c>
      <c r="C266" s="409" t="s">
        <v>752</v>
      </c>
      <c r="D266" s="409" t="s">
        <v>163</v>
      </c>
      <c r="E266" s="409" t="s">
        <v>123</v>
      </c>
      <c r="F266" s="409" t="s">
        <v>123</v>
      </c>
      <c r="G266" s="410" t="s">
        <v>65</v>
      </c>
      <c r="H266" s="411" t="s">
        <v>170</v>
      </c>
      <c r="I266" s="412" t="s">
        <v>174</v>
      </c>
      <c r="J266" s="413">
        <v>46177</v>
      </c>
      <c r="K266" s="413">
        <v>46179</v>
      </c>
      <c r="L266" s="413">
        <v>46181</v>
      </c>
      <c r="M266" s="413">
        <v>46188</v>
      </c>
      <c r="N266" s="413">
        <v>46191</v>
      </c>
      <c r="O266" s="413"/>
      <c r="P266" s="413"/>
      <c r="Q266" s="414">
        <v>14</v>
      </c>
      <c r="R266" s="1786" t="s">
        <v>60</v>
      </c>
      <c r="S266" s="416">
        <v>7</v>
      </c>
      <c r="T266" s="413">
        <v>46195</v>
      </c>
      <c r="U266" s="413">
        <v>46197</v>
      </c>
      <c r="V266" s="413"/>
      <c r="W266" s="413"/>
      <c r="X266" s="413">
        <v>46202</v>
      </c>
      <c r="Y266" s="413"/>
      <c r="Z266" s="413"/>
      <c r="AA266" s="413">
        <v>46202</v>
      </c>
      <c r="AB266" s="413">
        <v>46204</v>
      </c>
      <c r="AC266" s="413">
        <v>46205</v>
      </c>
      <c r="AD266" s="417"/>
      <c r="AE266" s="417"/>
      <c r="AF266" s="417"/>
      <c r="AG266" s="418"/>
      <c r="AH266" s="1140"/>
      <c r="AI266" s="419">
        <v>9400</v>
      </c>
      <c r="AJ266" s="419">
        <v>122202</v>
      </c>
      <c r="AK266" s="419">
        <f t="shared" si="216"/>
        <v>1710.828</v>
      </c>
      <c r="AL266" s="421"/>
      <c r="AM266" s="418"/>
      <c r="AN266" s="422"/>
      <c r="AO266" s="418"/>
      <c r="AP266" s="422"/>
      <c r="AQ266" s="422"/>
      <c r="AR266" s="422"/>
      <c r="AS266" s="418"/>
      <c r="AT266" s="423"/>
      <c r="AU266" s="417"/>
      <c r="AV266" s="417"/>
      <c r="AW266" s="424"/>
      <c r="AX266" s="417"/>
      <c r="AY266" s="410" t="s">
        <v>753</v>
      </c>
      <c r="BA266" s="425">
        <f t="shared" si="217"/>
        <v>14</v>
      </c>
      <c r="BB266" s="426">
        <f t="shared" si="218"/>
        <v>46204</v>
      </c>
      <c r="BC266" s="425">
        <f t="shared" si="219"/>
        <v>7</v>
      </c>
      <c r="BD266" s="426">
        <f t="shared" si="220"/>
        <v>46209</v>
      </c>
      <c r="BE266" s="426"/>
      <c r="BF266" s="427" t="str">
        <f>VLOOKUP(C266,[1]Sheet!$F:$Q,10,FALSE)</f>
        <v>I</v>
      </c>
      <c r="BG266" s="428">
        <f>VLOOKUP(C266,[1]Sheet!$F:$Q,5,FALSE)</f>
        <v>122202.02</v>
      </c>
      <c r="BH266" s="428">
        <f>VLOOKUP(C266,[1]Sheet!$F:$Q,12,FALSE)</f>
        <v>0</v>
      </c>
      <c r="BI266" s="428">
        <f t="shared" si="221"/>
        <v>122202.02</v>
      </c>
    </row>
    <row r="267" s="174" customFormat="1" ht="24.75" customHeight="1" spans="1:61">
      <c r="A267" s="408">
        <f t="shared" si="215"/>
        <v>265</v>
      </c>
      <c r="B267" s="408" t="s">
        <v>276</v>
      </c>
      <c r="C267" s="409" t="s">
        <v>754</v>
      </c>
      <c r="D267" s="409" t="s">
        <v>163</v>
      </c>
      <c r="E267" s="409" t="s">
        <v>123</v>
      </c>
      <c r="F267" s="409" t="s">
        <v>123</v>
      </c>
      <c r="G267" s="410" t="s">
        <v>148</v>
      </c>
      <c r="H267" s="411" t="s">
        <v>170</v>
      </c>
      <c r="I267" s="412" t="s">
        <v>755</v>
      </c>
      <c r="J267" s="413">
        <v>46177</v>
      </c>
      <c r="K267" s="413">
        <v>46179</v>
      </c>
      <c r="L267" s="413">
        <v>46181</v>
      </c>
      <c r="M267" s="413">
        <v>46188</v>
      </c>
      <c r="N267" s="413">
        <v>46191</v>
      </c>
      <c r="O267" s="413"/>
      <c r="P267" s="413"/>
      <c r="Q267" s="414">
        <v>14</v>
      </c>
      <c r="R267" s="1786" t="s">
        <v>60</v>
      </c>
      <c r="S267" s="416">
        <v>7</v>
      </c>
      <c r="T267" s="413">
        <v>46195</v>
      </c>
      <c r="U267" s="413">
        <v>46197</v>
      </c>
      <c r="V267" s="413"/>
      <c r="W267" s="413"/>
      <c r="X267" s="413">
        <v>46202</v>
      </c>
      <c r="Y267" s="413"/>
      <c r="Z267" s="413"/>
      <c r="AA267" s="413">
        <v>46205</v>
      </c>
      <c r="AB267" s="413">
        <v>46207</v>
      </c>
      <c r="AC267" s="413">
        <v>46207</v>
      </c>
      <c r="AD267" s="417"/>
      <c r="AE267" s="417"/>
      <c r="AF267" s="417"/>
      <c r="AG267" s="418"/>
      <c r="AH267" s="1140"/>
      <c r="AI267" s="419">
        <v>9400</v>
      </c>
      <c r="AJ267" s="419">
        <v>106800</v>
      </c>
      <c r="AK267" s="419">
        <f t="shared" si="216"/>
        <v>1495.2</v>
      </c>
      <c r="AL267" s="421"/>
      <c r="AM267" s="418"/>
      <c r="AN267" s="422"/>
      <c r="AO267" s="418"/>
      <c r="AP267" s="422"/>
      <c r="AQ267" s="422"/>
      <c r="AR267" s="422"/>
      <c r="AS267" s="418"/>
      <c r="AT267" s="423"/>
      <c r="AU267" s="417"/>
      <c r="AV267" s="417"/>
      <c r="AW267" s="424"/>
      <c r="AX267" s="417"/>
      <c r="AY267" s="410" t="s">
        <v>753</v>
      </c>
      <c r="BA267" s="425">
        <f t="shared" si="217"/>
        <v>14</v>
      </c>
      <c r="BB267" s="426">
        <f t="shared" si="218"/>
        <v>46204</v>
      </c>
      <c r="BC267" s="425">
        <f t="shared" si="219"/>
        <v>7</v>
      </c>
      <c r="BD267" s="426">
        <f t="shared" si="220"/>
        <v>46212</v>
      </c>
      <c r="BE267" s="426"/>
      <c r="BF267" s="427" t="e">
        <f>VLOOKUP(C267,[1]Sheet!$F:$Q,10,FALSE)</f>
        <v>#N/A</v>
      </c>
      <c r="BG267" s="428" t="e">
        <f>VLOOKUP(C267,[1]Sheet!$F:$Q,5,FALSE)</f>
        <v>#N/A</v>
      </c>
      <c r="BH267" s="428" t="e">
        <f>VLOOKUP(C267,[1]Sheet!$F:$Q,12,FALSE)</f>
        <v>#N/A</v>
      </c>
      <c r="BI267" s="428" t="e">
        <f t="shared" si="221"/>
        <v>#N/A</v>
      </c>
    </row>
    <row r="268" s="7" customFormat="1" ht="24.75" customHeight="1" spans="1:61">
      <c r="A268" s="44">
        <f t="shared" ref="A268:A273" si="222">ROW()-2</f>
        <v>266</v>
      </c>
      <c r="B268" s="44" t="s">
        <v>62</v>
      </c>
      <c r="C268" s="45" t="s">
        <v>756</v>
      </c>
      <c r="D268" s="45" t="s">
        <v>78</v>
      </c>
      <c r="E268" s="45" t="s">
        <v>56</v>
      </c>
      <c r="F268" s="45" t="s">
        <v>57</v>
      </c>
      <c r="G268" s="46" t="s">
        <v>58</v>
      </c>
      <c r="H268" s="48" t="s">
        <v>757</v>
      </c>
      <c r="I268" s="48"/>
      <c r="J268" s="49">
        <v>46185</v>
      </c>
      <c r="K268" s="49">
        <v>46186</v>
      </c>
      <c r="L268" s="49">
        <v>46188</v>
      </c>
      <c r="M268" s="49">
        <v>46197</v>
      </c>
      <c r="N268" s="49">
        <v>46198</v>
      </c>
      <c r="O268" s="49"/>
      <c r="P268" s="255"/>
      <c r="Q268" s="50">
        <v>10</v>
      </c>
      <c r="R268" s="1780" t="s">
        <v>60</v>
      </c>
      <c r="S268" s="52">
        <v>0</v>
      </c>
      <c r="T268" s="256"/>
      <c r="U268" s="49"/>
      <c r="V268" s="49"/>
      <c r="W268" s="49"/>
      <c r="X268" s="49">
        <v>46200</v>
      </c>
      <c r="Y268" s="49"/>
      <c r="Z268" s="49"/>
      <c r="AA268" s="49">
        <v>46203</v>
      </c>
      <c r="AB268" s="49">
        <v>46204</v>
      </c>
      <c r="AC268" s="49">
        <v>46205</v>
      </c>
      <c r="AD268" s="47"/>
      <c r="AE268" s="110"/>
      <c r="AF268" s="45"/>
      <c r="AG268" s="45"/>
      <c r="AH268" s="1248">
        <v>0.6031</v>
      </c>
      <c r="AI268" s="58">
        <v>13450</v>
      </c>
      <c r="AJ268" s="58">
        <v>119808</v>
      </c>
      <c r="AK268" s="58">
        <f t="shared" ref="AK268:AK273" si="223">AJ268*1.4%</f>
        <v>1677.312</v>
      </c>
      <c r="AL268" s="56">
        <v>46197</v>
      </c>
      <c r="AM268" s="54">
        <v>5638.9</v>
      </c>
      <c r="AN268" s="54"/>
      <c r="AO268" s="54"/>
      <c r="AP268" s="54"/>
      <c r="AQ268" s="54"/>
      <c r="AR268" s="54"/>
      <c r="AS268" s="54"/>
      <c r="AT268" s="111"/>
      <c r="AU268" s="54"/>
      <c r="AV268" s="54"/>
      <c r="AW268" s="112"/>
      <c r="AX268" s="45"/>
      <c r="AY268" s="46" t="s">
        <v>758</v>
      </c>
      <c r="AZ268" s="10"/>
      <c r="BA268" s="10">
        <f t="shared" ref="BA268:BA273" si="224">Q268</f>
        <v>10</v>
      </c>
      <c r="BB268" s="11">
        <f t="shared" ref="BB268:BB273" si="225">N268+BA268-1</f>
        <v>46207</v>
      </c>
      <c r="BC268" s="10">
        <f t="shared" ref="BC268:BC273" si="226">S268</f>
        <v>0</v>
      </c>
      <c r="BD268" s="9">
        <f t="shared" ref="BD268:BD273" si="227">AA268+BC268</f>
        <v>46203</v>
      </c>
      <c r="BE268" s="9"/>
      <c r="BF268" s="114" t="str">
        <f>VLOOKUP(C268,[1]Sheet!$F:$Q,10,FALSE)</f>
        <v>I</v>
      </c>
      <c r="BG268" s="17">
        <f>VLOOKUP(C268,[1]Sheet!$F:$Q,5,FALSE)</f>
        <v>33639</v>
      </c>
      <c r="BH268" s="17">
        <f>VLOOKUP(C268,[1]Sheet!$F:$Q,12,FALSE)</f>
        <v>0</v>
      </c>
      <c r="BI268" s="17">
        <f t="shared" ref="BI268:BI273" si="228">BG268-BH268</f>
        <v>33639</v>
      </c>
    </row>
    <row r="269" s="210" customFormat="1" ht="24.75" customHeight="1" spans="1:61">
      <c r="A269" s="1249">
        <f t="shared" si="222"/>
        <v>267</v>
      </c>
      <c r="B269" s="1249" t="s">
        <v>62</v>
      </c>
      <c r="C269" s="1250" t="s">
        <v>759</v>
      </c>
      <c r="D269" s="1250" t="s">
        <v>324</v>
      </c>
      <c r="E269" s="1250" t="s">
        <v>123</v>
      </c>
      <c r="F269" s="1250" t="s">
        <v>123</v>
      </c>
      <c r="G269" s="1251" t="s">
        <v>65</v>
      </c>
      <c r="H269" s="1252" t="s">
        <v>155</v>
      </c>
      <c r="I269" s="1253" t="s">
        <v>760</v>
      </c>
      <c r="J269" s="1254">
        <v>46172</v>
      </c>
      <c r="K269" s="1254">
        <v>46173</v>
      </c>
      <c r="L269" s="1254">
        <v>46175</v>
      </c>
      <c r="M269" s="1254">
        <v>46182</v>
      </c>
      <c r="N269" s="1254">
        <v>46187</v>
      </c>
      <c r="O269" s="1254"/>
      <c r="P269" s="1254"/>
      <c r="Q269" s="1255">
        <v>21</v>
      </c>
      <c r="R269" s="1822" t="s">
        <v>60</v>
      </c>
      <c r="S269" s="1257">
        <v>0</v>
      </c>
      <c r="T269" s="1254">
        <v>46192</v>
      </c>
      <c r="U269" s="1254">
        <v>46196</v>
      </c>
      <c r="V269" s="1254"/>
      <c r="W269" s="1254"/>
      <c r="X269" s="1254">
        <v>46202</v>
      </c>
      <c r="Y269" s="1254"/>
      <c r="Z269" s="1254"/>
      <c r="AA269" s="1254">
        <v>46203</v>
      </c>
      <c r="AB269" s="1254">
        <v>46207</v>
      </c>
      <c r="AC269" s="1254">
        <v>46207</v>
      </c>
      <c r="AD269" s="1258"/>
      <c r="AE269" s="1258"/>
      <c r="AF269" s="1258"/>
      <c r="AG269" s="1259"/>
      <c r="AH269" s="1260"/>
      <c r="AI269" s="1261">
        <v>9400</v>
      </c>
      <c r="AJ269" s="1261">
        <v>111957</v>
      </c>
      <c r="AK269" s="1261">
        <f t="shared" si="223"/>
        <v>1567.398</v>
      </c>
      <c r="AL269" s="1262"/>
      <c r="AM269" s="1259"/>
      <c r="AN269" s="1263"/>
      <c r="AO269" s="1259"/>
      <c r="AP269" s="1263"/>
      <c r="AQ269" s="1263"/>
      <c r="AR269" s="1263"/>
      <c r="AS269" s="1259"/>
      <c r="AT269" s="1264"/>
      <c r="AU269" s="1258"/>
      <c r="AV269" s="1258"/>
      <c r="AW269" s="1265"/>
      <c r="AX269" s="1258"/>
      <c r="AY269" s="1251" t="s">
        <v>753</v>
      </c>
      <c r="BA269" s="1266">
        <f t="shared" si="224"/>
        <v>21</v>
      </c>
      <c r="BB269" s="1267">
        <f t="shared" si="225"/>
        <v>46207</v>
      </c>
      <c r="BC269" s="1266">
        <f t="shared" si="226"/>
        <v>0</v>
      </c>
      <c r="BD269" s="1267">
        <f t="shared" si="227"/>
        <v>46203</v>
      </c>
      <c r="BE269" s="1267"/>
      <c r="BF269" s="1268" t="str">
        <f>VLOOKUP(C269,[1]Sheet!$F:$Q,10,FALSE)</f>
        <v>I</v>
      </c>
      <c r="BG269" s="1269">
        <f>VLOOKUP(C269,[1]Sheet!$F:$Q,5,FALSE)</f>
        <v>111957</v>
      </c>
      <c r="BH269" s="1269">
        <f>VLOOKUP(C269,[1]Sheet!$F:$Q,12,FALSE)</f>
        <v>0</v>
      </c>
      <c r="BI269" s="1269">
        <f t="shared" si="228"/>
        <v>111957</v>
      </c>
    </row>
    <row r="270" s="210" customFormat="1" ht="46" spans="1:61">
      <c r="A270" s="1249">
        <f t="shared" si="222"/>
        <v>268</v>
      </c>
      <c r="B270" s="1249" t="s">
        <v>127</v>
      </c>
      <c r="C270" s="1250" t="s">
        <v>761</v>
      </c>
      <c r="D270" s="1250" t="s">
        <v>324</v>
      </c>
      <c r="E270" s="1250" t="s">
        <v>123</v>
      </c>
      <c r="F270" s="1250" t="s">
        <v>123</v>
      </c>
      <c r="G270" s="1251" t="s">
        <v>65</v>
      </c>
      <c r="H270" s="1252" t="s">
        <v>155</v>
      </c>
      <c r="I270" s="1253" t="s">
        <v>762</v>
      </c>
      <c r="J270" s="1254">
        <v>46172</v>
      </c>
      <c r="K270" s="1254">
        <v>46173</v>
      </c>
      <c r="L270" s="1254">
        <v>46175</v>
      </c>
      <c r="M270" s="1254">
        <v>46182</v>
      </c>
      <c r="N270" s="1254">
        <v>46187</v>
      </c>
      <c r="O270" s="1254"/>
      <c r="P270" s="1254"/>
      <c r="Q270" s="1255">
        <v>21</v>
      </c>
      <c r="R270" s="1822" t="s">
        <v>60</v>
      </c>
      <c r="S270" s="1257">
        <v>0</v>
      </c>
      <c r="T270" s="1254">
        <v>46192</v>
      </c>
      <c r="U270" s="1254">
        <v>46196</v>
      </c>
      <c r="V270" s="1254"/>
      <c r="W270" s="1254"/>
      <c r="X270" s="1254">
        <v>46202</v>
      </c>
      <c r="Y270" s="1254"/>
      <c r="Z270" s="1254"/>
      <c r="AA270" s="1254">
        <v>46204</v>
      </c>
      <c r="AB270" s="1254">
        <v>46207</v>
      </c>
      <c r="AC270" s="1254">
        <v>46207</v>
      </c>
      <c r="AD270" s="1258"/>
      <c r="AE270" s="1258"/>
      <c r="AF270" s="1258"/>
      <c r="AG270" s="1259"/>
      <c r="AH270" s="1260"/>
      <c r="AI270" s="1261">
        <v>9400</v>
      </c>
      <c r="AJ270" s="1261">
        <v>128430</v>
      </c>
      <c r="AK270" s="1261">
        <f t="shared" si="223"/>
        <v>1798.02</v>
      </c>
      <c r="AL270" s="1262"/>
      <c r="AM270" s="1259"/>
      <c r="AN270" s="1263"/>
      <c r="AO270" s="1259"/>
      <c r="AP270" s="1263"/>
      <c r="AQ270" s="1263"/>
      <c r="AR270" s="1263"/>
      <c r="AS270" s="1259"/>
      <c r="AT270" s="1264"/>
      <c r="AU270" s="1258"/>
      <c r="AV270" s="1258"/>
      <c r="AW270" s="1265"/>
      <c r="AX270" s="1258"/>
      <c r="AY270" s="1251" t="s">
        <v>753</v>
      </c>
      <c r="BA270" s="1266">
        <f t="shared" si="224"/>
        <v>21</v>
      </c>
      <c r="BB270" s="1267">
        <f t="shared" si="225"/>
        <v>46207</v>
      </c>
      <c r="BC270" s="1266">
        <f t="shared" si="226"/>
        <v>0</v>
      </c>
      <c r="BD270" s="1267">
        <f t="shared" si="227"/>
        <v>46204</v>
      </c>
      <c r="BE270" s="1267"/>
      <c r="BF270" s="1268" t="str">
        <f>VLOOKUP(C270,[1]Sheet!$F:$Q,10,FALSE)</f>
        <v>I</v>
      </c>
      <c r="BG270" s="1269">
        <f>VLOOKUP(C270,[1]Sheet!$F:$Q,5,FALSE)</f>
        <v>128430</v>
      </c>
      <c r="BH270" s="1269">
        <f>VLOOKUP(C270,[1]Sheet!$F:$Q,12,FALSE)</f>
        <v>0</v>
      </c>
      <c r="BI270" s="1269">
        <f t="shared" si="228"/>
        <v>128430</v>
      </c>
    </row>
    <row r="271" s="210" customFormat="1" ht="24.75" customHeight="1" spans="1:61">
      <c r="A271" s="1249">
        <f t="shared" si="222"/>
        <v>269</v>
      </c>
      <c r="B271" s="1249" t="s">
        <v>127</v>
      </c>
      <c r="C271" s="1250" t="s">
        <v>763</v>
      </c>
      <c r="D271" s="1250" t="s">
        <v>324</v>
      </c>
      <c r="E271" s="1250" t="s">
        <v>123</v>
      </c>
      <c r="F271" s="1250" t="s">
        <v>123</v>
      </c>
      <c r="G271" s="1251" t="s">
        <v>65</v>
      </c>
      <c r="H271" s="1252" t="s">
        <v>155</v>
      </c>
      <c r="I271" s="1253" t="s">
        <v>764</v>
      </c>
      <c r="J271" s="1254">
        <v>46172</v>
      </c>
      <c r="K271" s="1254">
        <v>46173</v>
      </c>
      <c r="L271" s="1254">
        <v>46175</v>
      </c>
      <c r="M271" s="1254">
        <v>46182</v>
      </c>
      <c r="N271" s="1254">
        <v>46187</v>
      </c>
      <c r="O271" s="1254"/>
      <c r="P271" s="1254"/>
      <c r="Q271" s="1255">
        <v>21</v>
      </c>
      <c r="R271" s="1822" t="s">
        <v>60</v>
      </c>
      <c r="S271" s="1257">
        <v>0</v>
      </c>
      <c r="T271" s="1254">
        <v>46192</v>
      </c>
      <c r="U271" s="1254">
        <v>46196</v>
      </c>
      <c r="V271" s="1254"/>
      <c r="W271" s="1254"/>
      <c r="X271" s="1254">
        <v>46202</v>
      </c>
      <c r="Y271" s="1254"/>
      <c r="Z271" s="1254"/>
      <c r="AA271" s="1254">
        <v>46204</v>
      </c>
      <c r="AB271" s="1254">
        <v>46205</v>
      </c>
      <c r="AC271" s="1254">
        <v>46205</v>
      </c>
      <c r="AD271" s="1258"/>
      <c r="AE271" s="1258"/>
      <c r="AF271" s="1258"/>
      <c r="AG271" s="1259"/>
      <c r="AH271" s="1260"/>
      <c r="AI271" s="1261">
        <v>9400</v>
      </c>
      <c r="AJ271" s="1261">
        <v>110788</v>
      </c>
      <c r="AK271" s="1261">
        <f t="shared" si="223"/>
        <v>1551.032</v>
      </c>
      <c r="AL271" s="1262"/>
      <c r="AM271" s="1259"/>
      <c r="AN271" s="1263"/>
      <c r="AO271" s="1259"/>
      <c r="AP271" s="1263"/>
      <c r="AQ271" s="1263"/>
      <c r="AR271" s="1263"/>
      <c r="AS271" s="1259"/>
      <c r="AT271" s="1264"/>
      <c r="AU271" s="1258"/>
      <c r="AV271" s="1258"/>
      <c r="AW271" s="1265"/>
      <c r="AX271" s="1258"/>
      <c r="AY271" s="1251" t="s">
        <v>753</v>
      </c>
      <c r="BA271" s="1266">
        <f t="shared" si="224"/>
        <v>21</v>
      </c>
      <c r="BB271" s="1267">
        <f t="shared" si="225"/>
        <v>46207</v>
      </c>
      <c r="BC271" s="1266">
        <f t="shared" si="226"/>
        <v>0</v>
      </c>
      <c r="BD271" s="1267">
        <f t="shared" si="227"/>
        <v>46204</v>
      </c>
      <c r="BE271" s="1267"/>
      <c r="BF271" s="1268" t="str">
        <f>VLOOKUP(C271,[1]Sheet!$F:$Q,10,FALSE)</f>
        <v>I</v>
      </c>
      <c r="BG271" s="1269">
        <f>VLOOKUP(C271,[1]Sheet!$F:$Q,5,FALSE)</f>
        <v>110788</v>
      </c>
      <c r="BH271" s="1269">
        <f>VLOOKUP(C271,[1]Sheet!$F:$Q,12,FALSE)</f>
        <v>0</v>
      </c>
      <c r="BI271" s="1269">
        <f t="shared" si="228"/>
        <v>110788</v>
      </c>
    </row>
    <row r="272" s="210" customFormat="1" ht="24.75" customHeight="1" spans="1:61">
      <c r="A272" s="1249">
        <f t="shared" si="222"/>
        <v>270</v>
      </c>
      <c r="B272" s="1249" t="s">
        <v>127</v>
      </c>
      <c r="C272" s="1250" t="s">
        <v>765</v>
      </c>
      <c r="D272" s="1250" t="s">
        <v>324</v>
      </c>
      <c r="E272" s="1250" t="s">
        <v>123</v>
      </c>
      <c r="F272" s="1250" t="s">
        <v>123</v>
      </c>
      <c r="G272" s="1251" t="s">
        <v>65</v>
      </c>
      <c r="H272" s="1252" t="s">
        <v>155</v>
      </c>
      <c r="I272" s="1253" t="s">
        <v>766</v>
      </c>
      <c r="J272" s="1254">
        <v>46172</v>
      </c>
      <c r="K272" s="1254">
        <v>46173</v>
      </c>
      <c r="L272" s="1254">
        <v>46175</v>
      </c>
      <c r="M272" s="1254">
        <v>46182</v>
      </c>
      <c r="N272" s="1254">
        <v>46187</v>
      </c>
      <c r="O272" s="1254"/>
      <c r="P272" s="1254"/>
      <c r="Q272" s="1255">
        <v>21</v>
      </c>
      <c r="R272" s="1822" t="s">
        <v>60</v>
      </c>
      <c r="S272" s="1257">
        <v>0</v>
      </c>
      <c r="T272" s="1254">
        <v>46192</v>
      </c>
      <c r="U272" s="1254">
        <v>46196</v>
      </c>
      <c r="V272" s="1254"/>
      <c r="W272" s="1254"/>
      <c r="X272" s="1254">
        <v>46202</v>
      </c>
      <c r="Y272" s="1254"/>
      <c r="Z272" s="1254"/>
      <c r="AA272" s="1254">
        <v>46204</v>
      </c>
      <c r="AB272" s="1254">
        <v>46205</v>
      </c>
      <c r="AC272" s="1254">
        <v>46205</v>
      </c>
      <c r="AD272" s="1258"/>
      <c r="AE272" s="1258"/>
      <c r="AF272" s="1258"/>
      <c r="AG272" s="1259"/>
      <c r="AH272" s="1260"/>
      <c r="AI272" s="1261">
        <v>9400</v>
      </c>
      <c r="AJ272" s="1261">
        <v>95225</v>
      </c>
      <c r="AK272" s="1261">
        <f t="shared" si="223"/>
        <v>1333.15</v>
      </c>
      <c r="AL272" s="1262"/>
      <c r="AM272" s="1259"/>
      <c r="AN272" s="1263"/>
      <c r="AO272" s="1259"/>
      <c r="AP272" s="1263"/>
      <c r="AQ272" s="1263"/>
      <c r="AR272" s="1263"/>
      <c r="AS272" s="1259"/>
      <c r="AT272" s="1264"/>
      <c r="AU272" s="1258"/>
      <c r="AV272" s="1258"/>
      <c r="AW272" s="1265"/>
      <c r="AX272" s="1258"/>
      <c r="AY272" s="1251" t="s">
        <v>753</v>
      </c>
      <c r="BA272" s="1266">
        <f t="shared" si="224"/>
        <v>21</v>
      </c>
      <c r="BB272" s="1267">
        <f t="shared" si="225"/>
        <v>46207</v>
      </c>
      <c r="BC272" s="1266">
        <f t="shared" si="226"/>
        <v>0</v>
      </c>
      <c r="BD272" s="1267">
        <f t="shared" si="227"/>
        <v>46204</v>
      </c>
      <c r="BE272" s="1267"/>
      <c r="BF272" s="1268" t="str">
        <f>VLOOKUP(C272,[1]Sheet!$F:$Q,10,FALSE)</f>
        <v>I</v>
      </c>
      <c r="BG272" s="1269">
        <f>VLOOKUP(C272,[1]Sheet!$F:$Q,5,FALSE)</f>
        <v>95225</v>
      </c>
      <c r="BH272" s="1269">
        <f>VLOOKUP(C272,[1]Sheet!$F:$Q,12,FALSE)</f>
        <v>0</v>
      </c>
      <c r="BI272" s="1269">
        <f t="shared" si="228"/>
        <v>95225</v>
      </c>
    </row>
    <row r="273" s="210" customFormat="1" ht="24.75" customHeight="1" spans="1:61">
      <c r="A273" s="1249">
        <f t="shared" si="222"/>
        <v>271</v>
      </c>
      <c r="B273" s="1249" t="s">
        <v>276</v>
      </c>
      <c r="C273" s="1250" t="s">
        <v>767</v>
      </c>
      <c r="D273" s="1250" t="s">
        <v>324</v>
      </c>
      <c r="E273" s="1250" t="s">
        <v>123</v>
      </c>
      <c r="F273" s="1250" t="s">
        <v>123</v>
      </c>
      <c r="G273" s="1251" t="s">
        <v>65</v>
      </c>
      <c r="H273" s="1252" t="s">
        <v>155</v>
      </c>
      <c r="I273" s="1253" t="s">
        <v>768</v>
      </c>
      <c r="J273" s="1254">
        <v>46172</v>
      </c>
      <c r="K273" s="1254">
        <v>46173</v>
      </c>
      <c r="L273" s="1254">
        <v>46175</v>
      </c>
      <c r="M273" s="1254">
        <v>46182</v>
      </c>
      <c r="N273" s="1254">
        <v>46187</v>
      </c>
      <c r="O273" s="1254"/>
      <c r="P273" s="1254"/>
      <c r="Q273" s="1255">
        <v>21</v>
      </c>
      <c r="R273" s="1822" t="s">
        <v>60</v>
      </c>
      <c r="S273" s="1257">
        <v>0</v>
      </c>
      <c r="T273" s="1254">
        <v>46192</v>
      </c>
      <c r="U273" s="1254">
        <v>46196</v>
      </c>
      <c r="V273" s="1254"/>
      <c r="W273" s="1254"/>
      <c r="X273" s="1254">
        <v>46202</v>
      </c>
      <c r="Y273" s="1254"/>
      <c r="Z273" s="1254"/>
      <c r="AA273" s="1254">
        <v>46204</v>
      </c>
      <c r="AB273" s="1254">
        <v>46205</v>
      </c>
      <c r="AC273" s="1254">
        <v>46205</v>
      </c>
      <c r="AD273" s="1258"/>
      <c r="AE273" s="1258"/>
      <c r="AF273" s="1258"/>
      <c r="AG273" s="1259"/>
      <c r="AH273" s="1260"/>
      <c r="AI273" s="1261">
        <v>9400</v>
      </c>
      <c r="AJ273" s="1261">
        <v>110100</v>
      </c>
      <c r="AK273" s="1261">
        <f t="shared" si="223"/>
        <v>1541.4</v>
      </c>
      <c r="AL273" s="1262"/>
      <c r="AM273" s="1259"/>
      <c r="AN273" s="1263"/>
      <c r="AO273" s="1259"/>
      <c r="AP273" s="1263"/>
      <c r="AQ273" s="1263"/>
      <c r="AR273" s="1263"/>
      <c r="AS273" s="1259"/>
      <c r="AT273" s="1264"/>
      <c r="AU273" s="1258"/>
      <c r="AV273" s="1258"/>
      <c r="AW273" s="1265"/>
      <c r="AX273" s="1258"/>
      <c r="AY273" s="1251" t="s">
        <v>753</v>
      </c>
      <c r="BA273" s="1266">
        <f t="shared" si="224"/>
        <v>21</v>
      </c>
      <c r="BB273" s="1267">
        <f t="shared" si="225"/>
        <v>46207</v>
      </c>
      <c r="BC273" s="1266">
        <f t="shared" si="226"/>
        <v>0</v>
      </c>
      <c r="BD273" s="1267">
        <f t="shared" si="227"/>
        <v>46204</v>
      </c>
      <c r="BE273" s="1267"/>
      <c r="BF273" s="1268" t="str">
        <f>VLOOKUP(C273,[1]Sheet!$F:$Q,10,FALSE)</f>
        <v>I</v>
      </c>
      <c r="BG273" s="1269">
        <f>VLOOKUP(C273,[1]Sheet!$F:$Q,5,FALSE)</f>
        <v>110100</v>
      </c>
      <c r="BH273" s="1269">
        <f>VLOOKUP(C273,[1]Sheet!$F:$Q,12,FALSE)</f>
        <v>0</v>
      </c>
      <c r="BI273" s="1269">
        <f t="shared" si="228"/>
        <v>110100</v>
      </c>
    </row>
    <row r="274" s="209" customFormat="1" ht="24.75" customHeight="1" spans="1:61">
      <c r="A274" s="1227">
        <f t="shared" ref="A274:A280" si="229">ROW()-2</f>
        <v>272</v>
      </c>
      <c r="B274" s="1227" t="s">
        <v>127</v>
      </c>
      <c r="C274" s="1228" t="s">
        <v>769</v>
      </c>
      <c r="D274" s="1228" t="s">
        <v>70</v>
      </c>
      <c r="E274" s="1228" t="s">
        <v>154</v>
      </c>
      <c r="F274" s="1228" t="s">
        <v>57</v>
      </c>
      <c r="G274" s="1229" t="s">
        <v>65</v>
      </c>
      <c r="H274" s="1230" t="s">
        <v>124</v>
      </c>
      <c r="I274" s="1231" t="s">
        <v>286</v>
      </c>
      <c r="J274" s="1232">
        <v>46158</v>
      </c>
      <c r="K274" s="1232">
        <v>46160</v>
      </c>
      <c r="L274" s="1232">
        <v>46162</v>
      </c>
      <c r="M274" s="1232">
        <v>46171</v>
      </c>
      <c r="N274" s="1232">
        <v>46185</v>
      </c>
      <c r="O274" s="1232"/>
      <c r="P274" s="1232"/>
      <c r="Q274" s="1233">
        <v>14</v>
      </c>
      <c r="R274" s="1821" t="s">
        <v>60</v>
      </c>
      <c r="S274" s="1235">
        <v>10</v>
      </c>
      <c r="T274" s="1232">
        <v>46189</v>
      </c>
      <c r="U274" s="1232">
        <v>46192</v>
      </c>
      <c r="V274" s="1232"/>
      <c r="W274" s="1232"/>
      <c r="X274" s="1232">
        <v>46198</v>
      </c>
      <c r="Y274" s="1232"/>
      <c r="Z274" s="1232"/>
      <c r="AA274" s="1232">
        <v>46205</v>
      </c>
      <c r="AB274" s="1232">
        <v>46206</v>
      </c>
      <c r="AC274" s="1232">
        <v>46206</v>
      </c>
      <c r="AD274" s="1236"/>
      <c r="AE274" s="1236"/>
      <c r="AF274" s="1236"/>
      <c r="AG274" s="1237"/>
      <c r="AH274" s="1238"/>
      <c r="AI274" s="1239">
        <v>8980</v>
      </c>
      <c r="AJ274" s="1239">
        <v>111720</v>
      </c>
      <c r="AK274" s="1239">
        <f t="shared" ref="AK274:AK280" si="230">AJ274*1.4%</f>
        <v>1564.08</v>
      </c>
      <c r="AL274" s="1240"/>
      <c r="AM274" s="1237"/>
      <c r="AN274" s="1241"/>
      <c r="AO274" s="1237">
        <v>3200</v>
      </c>
      <c r="AP274" s="1237">
        <f>1085+65.1</f>
        <v>1150.1</v>
      </c>
      <c r="AQ274" s="1241"/>
      <c r="AR274" s="1241"/>
      <c r="AS274" s="1237"/>
      <c r="AT274" s="1242"/>
      <c r="AU274" s="1236"/>
      <c r="AV274" s="1236"/>
      <c r="AW274" s="1243"/>
      <c r="AX274" s="1236"/>
      <c r="AY274" s="1229" t="s">
        <v>743</v>
      </c>
      <c r="BA274" s="1244">
        <f t="shared" ref="BA274:BA280" si="231">Q274</f>
        <v>14</v>
      </c>
      <c r="BB274" s="1245">
        <f t="shared" ref="BB274:BB280" si="232">N274+BA274-1</f>
        <v>46198</v>
      </c>
      <c r="BC274" s="1244">
        <f t="shared" ref="BC274:BC280" si="233">S274</f>
        <v>10</v>
      </c>
      <c r="BD274" s="1245">
        <f t="shared" ref="BD274:BD280" si="234">AA274+BC274</f>
        <v>46215</v>
      </c>
      <c r="BE274" s="1245"/>
      <c r="BF274" s="1246" t="str">
        <f>VLOOKUP(C274,[1]Sheet!$F:$Q,10,FALSE)</f>
        <v>I</v>
      </c>
      <c r="BG274" s="1247">
        <f>VLOOKUP(C274,[1]Sheet!$F:$Q,5,FALSE)</f>
        <v>111720</v>
      </c>
      <c r="BH274" s="1247">
        <f>VLOOKUP(C274,[1]Sheet!$F:$Q,12,FALSE)</f>
        <v>0</v>
      </c>
      <c r="BI274" s="1247">
        <f t="shared" ref="BI274:BI280" si="235">BG274-BH274</f>
        <v>111720</v>
      </c>
    </row>
    <row r="275" s="209" customFormat="1" ht="24.75" customHeight="1" spans="1:61">
      <c r="A275" s="1227">
        <f t="shared" si="229"/>
        <v>273</v>
      </c>
      <c r="B275" s="1227" t="s">
        <v>127</v>
      </c>
      <c r="C275" s="1228" t="s">
        <v>770</v>
      </c>
      <c r="D275" s="1228" t="s">
        <v>70</v>
      </c>
      <c r="E275" s="1228" t="s">
        <v>154</v>
      </c>
      <c r="F275" s="1228" t="s">
        <v>57</v>
      </c>
      <c r="G275" s="1229" t="s">
        <v>65</v>
      </c>
      <c r="H275" s="1230" t="s">
        <v>124</v>
      </c>
      <c r="I275" s="1231" t="s">
        <v>771</v>
      </c>
      <c r="J275" s="1232">
        <v>46158</v>
      </c>
      <c r="K275" s="1232">
        <v>46160</v>
      </c>
      <c r="L275" s="1232">
        <v>46162</v>
      </c>
      <c r="M275" s="1232">
        <v>46171</v>
      </c>
      <c r="N275" s="1232">
        <v>46185</v>
      </c>
      <c r="O275" s="1232"/>
      <c r="P275" s="1232"/>
      <c r="Q275" s="1233">
        <v>14</v>
      </c>
      <c r="R275" s="1821" t="s">
        <v>60</v>
      </c>
      <c r="S275" s="1235">
        <v>10</v>
      </c>
      <c r="T275" s="1232">
        <v>46189</v>
      </c>
      <c r="U275" s="1232">
        <v>46192</v>
      </c>
      <c r="V275" s="1232"/>
      <c r="W275" s="1232"/>
      <c r="X275" s="1232">
        <v>46198</v>
      </c>
      <c r="Y275" s="1232"/>
      <c r="Z275" s="1232"/>
      <c r="AA275" s="1232">
        <v>46205</v>
      </c>
      <c r="AB275" s="1232">
        <v>46209</v>
      </c>
      <c r="AC275" s="1232">
        <v>46211</v>
      </c>
      <c r="AD275" s="1236"/>
      <c r="AE275" s="1236"/>
      <c r="AF275" s="1236"/>
      <c r="AG275" s="1237"/>
      <c r="AH275" s="1238"/>
      <c r="AI275" s="1239">
        <v>8980</v>
      </c>
      <c r="AJ275" s="1239">
        <v>104317</v>
      </c>
      <c r="AK275" s="1239">
        <f t="shared" si="230"/>
        <v>1460.438</v>
      </c>
      <c r="AL275" s="1240"/>
      <c r="AM275" s="1237"/>
      <c r="AN275" s="1241"/>
      <c r="AO275" s="1237">
        <v>3200</v>
      </c>
      <c r="AP275" s="1237">
        <f t="shared" ref="AP275:AP276" si="236">1085+65.1</f>
        <v>1150.1</v>
      </c>
      <c r="AQ275" s="1241"/>
      <c r="AR275" s="1241"/>
      <c r="AS275" s="1237"/>
      <c r="AT275" s="1242"/>
      <c r="AU275" s="1236"/>
      <c r="AV275" s="1236"/>
      <c r="AW275" s="1243"/>
      <c r="AX275" s="1236"/>
      <c r="AY275" s="1229" t="s">
        <v>743</v>
      </c>
      <c r="BA275" s="1244">
        <f t="shared" si="231"/>
        <v>14</v>
      </c>
      <c r="BB275" s="1245">
        <f t="shared" si="232"/>
        <v>46198</v>
      </c>
      <c r="BC275" s="1244">
        <f t="shared" si="233"/>
        <v>10</v>
      </c>
      <c r="BD275" s="1245">
        <f t="shared" si="234"/>
        <v>46215</v>
      </c>
      <c r="BE275" s="1245"/>
      <c r="BF275" s="1246" t="str">
        <f>VLOOKUP(C275,[1]Sheet!$F:$Q,10,FALSE)</f>
        <v>I</v>
      </c>
      <c r="BG275" s="1247">
        <f>VLOOKUP(C275,[1]Sheet!$F:$Q,5,FALSE)</f>
        <v>104383.52</v>
      </c>
      <c r="BH275" s="1247">
        <f>VLOOKUP(C275,[1]Sheet!$F:$Q,12,FALSE)</f>
        <v>0</v>
      </c>
      <c r="BI275" s="1247">
        <f t="shared" si="235"/>
        <v>104383.52</v>
      </c>
    </row>
    <row r="276" s="209" customFormat="1" ht="24.75" customHeight="1" spans="1:61">
      <c r="A276" s="1227">
        <f t="shared" si="229"/>
        <v>274</v>
      </c>
      <c r="B276" s="1227" t="s">
        <v>127</v>
      </c>
      <c r="C276" s="1228" t="s">
        <v>772</v>
      </c>
      <c r="D276" s="1228" t="s">
        <v>70</v>
      </c>
      <c r="E276" s="1228" t="s">
        <v>154</v>
      </c>
      <c r="F276" s="1228" t="s">
        <v>57</v>
      </c>
      <c r="G276" s="1229" t="s">
        <v>65</v>
      </c>
      <c r="H276" s="1230" t="s">
        <v>124</v>
      </c>
      <c r="I276" s="1231" t="s">
        <v>288</v>
      </c>
      <c r="J276" s="1232">
        <v>46158</v>
      </c>
      <c r="K276" s="1232">
        <v>46160</v>
      </c>
      <c r="L276" s="1232">
        <v>46162</v>
      </c>
      <c r="M276" s="1232">
        <v>46171</v>
      </c>
      <c r="N276" s="1232">
        <v>46185</v>
      </c>
      <c r="O276" s="1232"/>
      <c r="P276" s="1232"/>
      <c r="Q276" s="1233">
        <v>14</v>
      </c>
      <c r="R276" s="1821" t="s">
        <v>60</v>
      </c>
      <c r="S276" s="1235">
        <v>10</v>
      </c>
      <c r="T276" s="1232">
        <v>46189</v>
      </c>
      <c r="U276" s="1232">
        <v>46192</v>
      </c>
      <c r="V276" s="1232"/>
      <c r="W276" s="1232"/>
      <c r="X276" s="1232">
        <v>46198</v>
      </c>
      <c r="Y276" s="1232"/>
      <c r="Z276" s="1232"/>
      <c r="AA276" s="1232">
        <v>46205</v>
      </c>
      <c r="AB276" s="1232">
        <v>46206</v>
      </c>
      <c r="AC276" s="1232">
        <v>46206</v>
      </c>
      <c r="AD276" s="1236"/>
      <c r="AE276" s="1236"/>
      <c r="AF276" s="1236"/>
      <c r="AG276" s="1237"/>
      <c r="AH276" s="1238"/>
      <c r="AI276" s="1239">
        <v>8980</v>
      </c>
      <c r="AJ276" s="1239">
        <v>102000</v>
      </c>
      <c r="AK276" s="1239">
        <f t="shared" si="230"/>
        <v>1428</v>
      </c>
      <c r="AL276" s="1240"/>
      <c r="AM276" s="1237"/>
      <c r="AN276" s="1241"/>
      <c r="AO276" s="1237">
        <v>3200</v>
      </c>
      <c r="AP276" s="1237">
        <f t="shared" si="236"/>
        <v>1150.1</v>
      </c>
      <c r="AQ276" s="1241"/>
      <c r="AR276" s="1241"/>
      <c r="AS276" s="1237"/>
      <c r="AT276" s="1242"/>
      <c r="AU276" s="1236"/>
      <c r="AV276" s="1236"/>
      <c r="AW276" s="1243"/>
      <c r="AX276" s="1236"/>
      <c r="AY276" s="1229" t="s">
        <v>743</v>
      </c>
      <c r="BA276" s="1244">
        <f t="shared" si="231"/>
        <v>14</v>
      </c>
      <c r="BB276" s="1245">
        <f t="shared" si="232"/>
        <v>46198</v>
      </c>
      <c r="BC276" s="1244">
        <f t="shared" si="233"/>
        <v>10</v>
      </c>
      <c r="BD276" s="1245">
        <f t="shared" si="234"/>
        <v>46215</v>
      </c>
      <c r="BE276" s="1245"/>
      <c r="BF276" s="1246" t="str">
        <f>VLOOKUP(C276,[1]Sheet!$F:$Q,10,FALSE)</f>
        <v>I</v>
      </c>
      <c r="BG276" s="1247">
        <f>VLOOKUP(C276,[1]Sheet!$F:$Q,5,FALSE)</f>
        <v>101227.57</v>
      </c>
      <c r="BH276" s="1247">
        <f>VLOOKUP(C276,[1]Sheet!$F:$Q,12,FALSE)</f>
        <v>0</v>
      </c>
      <c r="BI276" s="1247">
        <f t="shared" si="235"/>
        <v>101227.57</v>
      </c>
    </row>
    <row r="277" s="182" customFormat="1" ht="24.75" customHeight="1" spans="1:61">
      <c r="A277" s="601">
        <f t="shared" si="229"/>
        <v>275</v>
      </c>
      <c r="B277" s="601" t="s">
        <v>121</v>
      </c>
      <c r="C277" s="602" t="s">
        <v>773</v>
      </c>
      <c r="D277" s="602" t="s">
        <v>324</v>
      </c>
      <c r="E277" s="602" t="s">
        <v>123</v>
      </c>
      <c r="F277" s="602" t="s">
        <v>123</v>
      </c>
      <c r="G277" s="604" t="s">
        <v>65</v>
      </c>
      <c r="H277" s="605" t="s">
        <v>149</v>
      </c>
      <c r="I277" s="606" t="s">
        <v>774</v>
      </c>
      <c r="J277" s="607">
        <v>46171</v>
      </c>
      <c r="K277" s="607">
        <v>46173</v>
      </c>
      <c r="L277" s="607">
        <v>46175</v>
      </c>
      <c r="M277" s="607">
        <v>46182</v>
      </c>
      <c r="N277" s="607">
        <v>46187</v>
      </c>
      <c r="O277" s="607"/>
      <c r="P277" s="607"/>
      <c r="Q277" s="608">
        <v>14</v>
      </c>
      <c r="R277" s="1794" t="s">
        <v>60</v>
      </c>
      <c r="S277" s="610">
        <v>7</v>
      </c>
      <c r="T277" s="607">
        <v>46192</v>
      </c>
      <c r="U277" s="607">
        <v>46196</v>
      </c>
      <c r="V277" s="607"/>
      <c r="W277" s="607"/>
      <c r="X277" s="607">
        <v>46205</v>
      </c>
      <c r="Y277" s="607"/>
      <c r="Z277" s="607"/>
      <c r="AA277" s="607">
        <v>46205</v>
      </c>
      <c r="AB277" s="607">
        <v>46206</v>
      </c>
      <c r="AC277" s="607">
        <v>46206</v>
      </c>
      <c r="AD277" s="611"/>
      <c r="AE277" s="611"/>
      <c r="AF277" s="611"/>
      <c r="AG277" s="612"/>
      <c r="AH277" s="1270"/>
      <c r="AI277" s="613">
        <v>9400</v>
      </c>
      <c r="AJ277" s="613">
        <v>95880</v>
      </c>
      <c r="AK277" s="613">
        <f t="shared" si="230"/>
        <v>1342.32</v>
      </c>
      <c r="AL277" s="615"/>
      <c r="AM277" s="612"/>
      <c r="AN277" s="616"/>
      <c r="AO277" s="612"/>
      <c r="AP277" s="616"/>
      <c r="AQ277" s="616"/>
      <c r="AR277" s="616"/>
      <c r="AS277" s="612"/>
      <c r="AT277" s="617"/>
      <c r="AU277" s="611"/>
      <c r="AV277" s="611"/>
      <c r="AW277" s="619"/>
      <c r="AX277" s="611"/>
      <c r="AY277" s="604" t="s">
        <v>775</v>
      </c>
      <c r="BA277" s="620">
        <f t="shared" si="231"/>
        <v>14</v>
      </c>
      <c r="BB277" s="621">
        <f t="shared" si="232"/>
        <v>46200</v>
      </c>
      <c r="BC277" s="620">
        <f t="shared" si="233"/>
        <v>7</v>
      </c>
      <c r="BD277" s="621">
        <f t="shared" si="234"/>
        <v>46212</v>
      </c>
      <c r="BE277" s="621"/>
      <c r="BF277" s="622" t="str">
        <f>VLOOKUP(C277,[1]Sheet!$F:$Q,10,FALSE)</f>
        <v>I</v>
      </c>
      <c r="BG277" s="623">
        <f>VLOOKUP(C277,[1]Sheet!$F:$Q,5,FALSE)</f>
        <v>95880</v>
      </c>
      <c r="BH277" s="623">
        <f>VLOOKUP(C277,[1]Sheet!$F:$Q,12,FALSE)</f>
        <v>0</v>
      </c>
      <c r="BI277" s="623">
        <f t="shared" si="235"/>
        <v>95880</v>
      </c>
    </row>
    <row r="278" s="182" customFormat="1" ht="24.75" customHeight="1" spans="1:61">
      <c r="A278" s="601">
        <f t="shared" si="229"/>
        <v>276</v>
      </c>
      <c r="B278" s="601" t="s">
        <v>62</v>
      </c>
      <c r="C278" s="602" t="s">
        <v>776</v>
      </c>
      <c r="D278" s="602" t="s">
        <v>324</v>
      </c>
      <c r="E278" s="602" t="s">
        <v>123</v>
      </c>
      <c r="F278" s="602" t="s">
        <v>123</v>
      </c>
      <c r="G278" s="604" t="s">
        <v>65</v>
      </c>
      <c r="H278" s="605" t="s">
        <v>149</v>
      </c>
      <c r="I278" s="606" t="s">
        <v>777</v>
      </c>
      <c r="J278" s="607">
        <v>46171</v>
      </c>
      <c r="K278" s="607">
        <v>46173</v>
      </c>
      <c r="L278" s="607">
        <v>46175</v>
      </c>
      <c r="M278" s="607">
        <v>46182</v>
      </c>
      <c r="N278" s="607">
        <v>46187</v>
      </c>
      <c r="O278" s="607"/>
      <c r="P278" s="607"/>
      <c r="Q278" s="608">
        <v>14</v>
      </c>
      <c r="R278" s="1794" t="s">
        <v>60</v>
      </c>
      <c r="S278" s="610">
        <v>7</v>
      </c>
      <c r="T278" s="607">
        <v>46192</v>
      </c>
      <c r="U278" s="607">
        <v>46196</v>
      </c>
      <c r="V278" s="607"/>
      <c r="W278" s="607"/>
      <c r="X278" s="607">
        <v>46205</v>
      </c>
      <c r="Y278" s="607"/>
      <c r="Z278" s="607"/>
      <c r="AA278" s="607">
        <v>46207</v>
      </c>
      <c r="AB278" s="607">
        <v>46207</v>
      </c>
      <c r="AC278" s="607">
        <v>46207</v>
      </c>
      <c r="AD278" s="611"/>
      <c r="AE278" s="611"/>
      <c r="AF278" s="611"/>
      <c r="AG278" s="612"/>
      <c r="AH278" s="1270"/>
      <c r="AI278" s="613">
        <v>9400</v>
      </c>
      <c r="AJ278" s="613">
        <v>107521</v>
      </c>
      <c r="AK278" s="613">
        <f t="shared" si="230"/>
        <v>1505.294</v>
      </c>
      <c r="AL278" s="615"/>
      <c r="AM278" s="612"/>
      <c r="AN278" s="616"/>
      <c r="AO278" s="612"/>
      <c r="AP278" s="616"/>
      <c r="AQ278" s="616"/>
      <c r="AR278" s="616"/>
      <c r="AS278" s="612"/>
      <c r="AT278" s="617"/>
      <c r="AU278" s="611"/>
      <c r="AV278" s="611"/>
      <c r="AW278" s="619"/>
      <c r="AX278" s="611"/>
      <c r="AY278" s="604" t="s">
        <v>775</v>
      </c>
      <c r="BA278" s="620">
        <f t="shared" si="231"/>
        <v>14</v>
      </c>
      <c r="BB278" s="621">
        <f t="shared" si="232"/>
        <v>46200</v>
      </c>
      <c r="BC278" s="620">
        <f t="shared" si="233"/>
        <v>7</v>
      </c>
      <c r="BD278" s="621">
        <f t="shared" si="234"/>
        <v>46214</v>
      </c>
      <c r="BE278" s="621"/>
      <c r="BF278" s="622" t="str">
        <f>VLOOKUP(C278,[1]Sheet!$F:$Q,10,FALSE)</f>
        <v>I</v>
      </c>
      <c r="BG278" s="623">
        <f>VLOOKUP(C278,[1]Sheet!$F:$Q,5,FALSE)</f>
        <v>107521</v>
      </c>
      <c r="BH278" s="623">
        <f>VLOOKUP(C278,[1]Sheet!$F:$Q,12,FALSE)</f>
        <v>0</v>
      </c>
      <c r="BI278" s="623">
        <f t="shared" si="235"/>
        <v>107521</v>
      </c>
    </row>
    <row r="279" s="195" customFormat="1" ht="24.75" customHeight="1" spans="1:61">
      <c r="A279" s="907">
        <f t="shared" si="229"/>
        <v>277</v>
      </c>
      <c r="B279" s="907" t="s">
        <v>276</v>
      </c>
      <c r="C279" s="908" t="s">
        <v>778</v>
      </c>
      <c r="D279" s="908" t="s">
        <v>163</v>
      </c>
      <c r="E279" s="908" t="s">
        <v>118</v>
      </c>
      <c r="F279" s="908" t="s">
        <v>57</v>
      </c>
      <c r="G279" s="909" t="s">
        <v>148</v>
      </c>
      <c r="H279" s="910" t="s">
        <v>124</v>
      </c>
      <c r="I279" s="911" t="s">
        <v>779</v>
      </c>
      <c r="J279" s="912">
        <v>46169</v>
      </c>
      <c r="K279" s="912">
        <v>46170</v>
      </c>
      <c r="L279" s="912">
        <v>46172</v>
      </c>
      <c r="M279" s="912">
        <v>46181</v>
      </c>
      <c r="N279" s="912">
        <v>46183</v>
      </c>
      <c r="O279" s="912"/>
      <c r="P279" s="912"/>
      <c r="Q279" s="913">
        <v>14</v>
      </c>
      <c r="R279" s="1807" t="s">
        <v>60</v>
      </c>
      <c r="S279" s="915">
        <v>7</v>
      </c>
      <c r="T279" s="912">
        <v>46192</v>
      </c>
      <c r="U279" s="912">
        <v>46197</v>
      </c>
      <c r="V279" s="912"/>
      <c r="W279" s="912"/>
      <c r="X279" s="912">
        <v>46205</v>
      </c>
      <c r="Y279" s="912"/>
      <c r="Z279" s="912"/>
      <c r="AA279" s="912">
        <v>46207</v>
      </c>
      <c r="AB279" s="912">
        <v>46210</v>
      </c>
      <c r="AC279" s="912">
        <v>46211</v>
      </c>
      <c r="AD279" s="916"/>
      <c r="AE279" s="916"/>
      <c r="AF279" s="916"/>
      <c r="AG279" s="917"/>
      <c r="AH279" s="1271">
        <v>0.6031</v>
      </c>
      <c r="AI279" s="919">
        <v>9380</v>
      </c>
      <c r="AJ279" s="919">
        <v>100032</v>
      </c>
      <c r="AK279" s="919">
        <f t="shared" si="230"/>
        <v>1400.448</v>
      </c>
      <c r="AL279" s="920">
        <v>46197</v>
      </c>
      <c r="AM279" s="917">
        <f t="shared" ref="AM279:AM285" si="237">43454.6+312.4</f>
        <v>43767</v>
      </c>
      <c r="AN279" s="921"/>
      <c r="AO279" s="917"/>
      <c r="AP279" s="921"/>
      <c r="AQ279" s="921"/>
      <c r="AR279" s="921"/>
      <c r="AS279" s="917"/>
      <c r="AT279" s="922"/>
      <c r="AU279" s="916"/>
      <c r="AV279" s="916"/>
      <c r="AW279" s="924"/>
      <c r="AX279" s="916"/>
      <c r="AY279" s="1272" t="s">
        <v>780</v>
      </c>
      <c r="BA279" s="925">
        <f t="shared" si="231"/>
        <v>14</v>
      </c>
      <c r="BB279" s="926">
        <f t="shared" si="232"/>
        <v>46196</v>
      </c>
      <c r="BC279" s="925">
        <f t="shared" si="233"/>
        <v>7</v>
      </c>
      <c r="BD279" s="926">
        <f t="shared" si="234"/>
        <v>46214</v>
      </c>
      <c r="BE279" s="926"/>
      <c r="BF279" s="927" t="e">
        <f>VLOOKUP(C279,[1]Sheet!$F:$Q,10,FALSE)</f>
        <v>#N/A</v>
      </c>
      <c r="BG279" s="928" t="e">
        <f>VLOOKUP(C279,[1]Sheet!$F:$Q,5,FALSE)</f>
        <v>#N/A</v>
      </c>
      <c r="BH279" s="928" t="e">
        <f>VLOOKUP(C279,[1]Sheet!$F:$Q,12,FALSE)</f>
        <v>#N/A</v>
      </c>
      <c r="BI279" s="928" t="e">
        <f t="shared" si="235"/>
        <v>#N/A</v>
      </c>
    </row>
    <row r="280" s="195" customFormat="1" ht="24.75" customHeight="1" spans="1:61">
      <c r="A280" s="907">
        <f t="shared" si="229"/>
        <v>278</v>
      </c>
      <c r="B280" s="907" t="s">
        <v>276</v>
      </c>
      <c r="C280" s="908" t="s">
        <v>781</v>
      </c>
      <c r="D280" s="908" t="s">
        <v>163</v>
      </c>
      <c r="E280" s="908" t="s">
        <v>118</v>
      </c>
      <c r="F280" s="908" t="s">
        <v>57</v>
      </c>
      <c r="G280" s="909" t="s">
        <v>148</v>
      </c>
      <c r="H280" s="910" t="s">
        <v>124</v>
      </c>
      <c r="I280" s="911" t="s">
        <v>227</v>
      </c>
      <c r="J280" s="912">
        <v>46169</v>
      </c>
      <c r="K280" s="912">
        <v>46170</v>
      </c>
      <c r="L280" s="912">
        <v>46172</v>
      </c>
      <c r="M280" s="912">
        <v>46181</v>
      </c>
      <c r="N280" s="912">
        <v>46183</v>
      </c>
      <c r="O280" s="912"/>
      <c r="P280" s="912"/>
      <c r="Q280" s="913">
        <v>14</v>
      </c>
      <c r="R280" s="1807" t="s">
        <v>60</v>
      </c>
      <c r="S280" s="915">
        <v>7</v>
      </c>
      <c r="T280" s="912">
        <v>46192</v>
      </c>
      <c r="U280" s="912">
        <v>46197</v>
      </c>
      <c r="V280" s="912"/>
      <c r="W280" s="912"/>
      <c r="X280" s="912">
        <v>46205</v>
      </c>
      <c r="Y280" s="912"/>
      <c r="Z280" s="912"/>
      <c r="AA280" s="912">
        <v>46207</v>
      </c>
      <c r="AB280" s="912">
        <v>46210</v>
      </c>
      <c r="AC280" s="912">
        <v>46211</v>
      </c>
      <c r="AD280" s="916"/>
      <c r="AE280" s="916"/>
      <c r="AF280" s="916"/>
      <c r="AG280" s="917"/>
      <c r="AH280" s="1271">
        <v>0.6031</v>
      </c>
      <c r="AI280" s="919">
        <v>9380</v>
      </c>
      <c r="AJ280" s="919">
        <v>98028.5</v>
      </c>
      <c r="AK280" s="919">
        <f t="shared" si="230"/>
        <v>1372.399</v>
      </c>
      <c r="AL280" s="920">
        <v>46197</v>
      </c>
      <c r="AM280" s="917">
        <f t="shared" si="237"/>
        <v>43767</v>
      </c>
      <c r="AN280" s="921"/>
      <c r="AO280" s="917"/>
      <c r="AP280" s="921"/>
      <c r="AQ280" s="921"/>
      <c r="AR280" s="921"/>
      <c r="AS280" s="917"/>
      <c r="AT280" s="922"/>
      <c r="AU280" s="916"/>
      <c r="AV280" s="916"/>
      <c r="AW280" s="924"/>
      <c r="AX280" s="916"/>
      <c r="AY280" s="1272" t="s">
        <v>780</v>
      </c>
      <c r="BA280" s="925">
        <f t="shared" si="231"/>
        <v>14</v>
      </c>
      <c r="BB280" s="926">
        <f t="shared" si="232"/>
        <v>46196</v>
      </c>
      <c r="BC280" s="925">
        <f t="shared" si="233"/>
        <v>7</v>
      </c>
      <c r="BD280" s="926">
        <f t="shared" si="234"/>
        <v>46214</v>
      </c>
      <c r="BE280" s="926"/>
      <c r="BF280" s="927" t="e">
        <f>VLOOKUP(C280,[1]Sheet!$F:$Q,10,FALSE)</f>
        <v>#N/A</v>
      </c>
      <c r="BG280" s="928" t="e">
        <f>VLOOKUP(C280,[1]Sheet!$F:$Q,5,FALSE)</f>
        <v>#N/A</v>
      </c>
      <c r="BH280" s="928" t="e">
        <f>VLOOKUP(C280,[1]Sheet!$F:$Q,12,FALSE)</f>
        <v>#N/A</v>
      </c>
      <c r="BI280" s="928" t="e">
        <f t="shared" si="235"/>
        <v>#N/A</v>
      </c>
    </row>
    <row r="281" s="195" customFormat="1" ht="24.75" customHeight="1" spans="1:61">
      <c r="A281" s="907">
        <f t="shared" ref="A281:A285" si="238">ROW()-2</f>
        <v>279</v>
      </c>
      <c r="B281" s="907" t="s">
        <v>127</v>
      </c>
      <c r="C281" s="908" t="s">
        <v>782</v>
      </c>
      <c r="D281" s="908" t="s">
        <v>163</v>
      </c>
      <c r="E281" s="908" t="s">
        <v>118</v>
      </c>
      <c r="F281" s="908" t="s">
        <v>57</v>
      </c>
      <c r="G281" s="909" t="s">
        <v>65</v>
      </c>
      <c r="H281" s="910" t="s">
        <v>124</v>
      </c>
      <c r="I281" s="911" t="s">
        <v>783</v>
      </c>
      <c r="J281" s="912">
        <v>46169</v>
      </c>
      <c r="K281" s="912">
        <v>46170</v>
      </c>
      <c r="L281" s="912">
        <v>46172</v>
      </c>
      <c r="M281" s="912">
        <v>46181</v>
      </c>
      <c r="N281" s="912">
        <v>46183</v>
      </c>
      <c r="O281" s="912"/>
      <c r="P281" s="912"/>
      <c r="Q281" s="913">
        <v>14</v>
      </c>
      <c r="R281" s="1807" t="s">
        <v>60</v>
      </c>
      <c r="S281" s="915">
        <v>7</v>
      </c>
      <c r="T281" s="912">
        <v>46192</v>
      </c>
      <c r="U281" s="912">
        <v>46197</v>
      </c>
      <c r="V281" s="912"/>
      <c r="W281" s="912"/>
      <c r="X281" s="912">
        <v>46205</v>
      </c>
      <c r="Y281" s="912"/>
      <c r="Z281" s="912"/>
      <c r="AA281" s="912">
        <v>46207</v>
      </c>
      <c r="AB281" s="912">
        <v>46210</v>
      </c>
      <c r="AC281" s="912">
        <v>46211</v>
      </c>
      <c r="AD281" s="916"/>
      <c r="AE281" s="916"/>
      <c r="AF281" s="916"/>
      <c r="AG281" s="917"/>
      <c r="AH281" s="1271">
        <v>0.6031</v>
      </c>
      <c r="AI281" s="919">
        <v>9380</v>
      </c>
      <c r="AJ281" s="919">
        <v>111051</v>
      </c>
      <c r="AK281" s="919">
        <f t="shared" ref="AK281:AK287" si="239">AJ281*1.4%</f>
        <v>1554.714</v>
      </c>
      <c r="AL281" s="920">
        <v>46197</v>
      </c>
      <c r="AM281" s="917">
        <f t="shared" si="237"/>
        <v>43767</v>
      </c>
      <c r="AN281" s="921"/>
      <c r="AO281" s="917"/>
      <c r="AP281" s="921"/>
      <c r="AQ281" s="921"/>
      <c r="AR281" s="921"/>
      <c r="AS281" s="917"/>
      <c r="AT281" s="922"/>
      <c r="AU281" s="916"/>
      <c r="AV281" s="916"/>
      <c r="AW281" s="924"/>
      <c r="AX281" s="916"/>
      <c r="AY281" s="1272" t="s">
        <v>780</v>
      </c>
      <c r="BA281" s="925">
        <f t="shared" ref="BA281:BA285" si="240">Q281</f>
        <v>14</v>
      </c>
      <c r="BB281" s="926">
        <f t="shared" ref="BB281:BB285" si="241">N281+BA281-1</f>
        <v>46196</v>
      </c>
      <c r="BC281" s="925">
        <f t="shared" ref="BC281:BC285" si="242">S281</f>
        <v>7</v>
      </c>
      <c r="BD281" s="926">
        <f t="shared" ref="BD281:BD285" si="243">AA281+BC281</f>
        <v>46214</v>
      </c>
      <c r="BE281" s="926"/>
      <c r="BF281" s="927" t="str">
        <f>VLOOKUP(C281,[1]Sheet!$F:$Q,10,FALSE)</f>
        <v>I</v>
      </c>
      <c r="BG281" s="928">
        <f>VLOOKUP(C281,[1]Sheet!$F:$Q,5,FALSE)</f>
        <v>111051.01</v>
      </c>
      <c r="BH281" s="928">
        <f>VLOOKUP(C281,[1]Sheet!$F:$Q,12,FALSE)</f>
        <v>0</v>
      </c>
      <c r="BI281" s="928">
        <f t="shared" ref="BI281:BI285" si="244">BG281-BH281</f>
        <v>111051.01</v>
      </c>
    </row>
    <row r="282" s="195" customFormat="1" ht="24.75" customHeight="1" spans="1:61">
      <c r="A282" s="907">
        <f t="shared" si="238"/>
        <v>280</v>
      </c>
      <c r="B282" s="907" t="s">
        <v>127</v>
      </c>
      <c r="C282" s="908" t="s">
        <v>784</v>
      </c>
      <c r="D282" s="908" t="s">
        <v>163</v>
      </c>
      <c r="E282" s="908" t="s">
        <v>118</v>
      </c>
      <c r="F282" s="908" t="s">
        <v>57</v>
      </c>
      <c r="G282" s="909" t="s">
        <v>65</v>
      </c>
      <c r="H282" s="910" t="s">
        <v>124</v>
      </c>
      <c r="I282" s="911" t="s">
        <v>745</v>
      </c>
      <c r="J282" s="912">
        <v>46169</v>
      </c>
      <c r="K282" s="912">
        <v>46170</v>
      </c>
      <c r="L282" s="912">
        <v>46172</v>
      </c>
      <c r="M282" s="912">
        <v>46181</v>
      </c>
      <c r="N282" s="912">
        <v>46183</v>
      </c>
      <c r="O282" s="912"/>
      <c r="P282" s="912"/>
      <c r="Q282" s="913">
        <v>14</v>
      </c>
      <c r="R282" s="1807" t="s">
        <v>60</v>
      </c>
      <c r="S282" s="915">
        <v>7</v>
      </c>
      <c r="T282" s="912">
        <v>46192</v>
      </c>
      <c r="U282" s="912">
        <v>46197</v>
      </c>
      <c r="V282" s="912"/>
      <c r="W282" s="912"/>
      <c r="X282" s="912">
        <v>46205</v>
      </c>
      <c r="Y282" s="912"/>
      <c r="Z282" s="912"/>
      <c r="AA282" s="912">
        <v>46207</v>
      </c>
      <c r="AB282" s="912">
        <v>46209</v>
      </c>
      <c r="AC282" s="912">
        <v>46211</v>
      </c>
      <c r="AD282" s="916"/>
      <c r="AE282" s="916"/>
      <c r="AF282" s="916"/>
      <c r="AG282" s="917"/>
      <c r="AH282" s="1271">
        <v>0.6031</v>
      </c>
      <c r="AI282" s="919">
        <v>9380</v>
      </c>
      <c r="AJ282" s="919">
        <v>118605</v>
      </c>
      <c r="AK282" s="919">
        <f t="shared" si="239"/>
        <v>1660.47</v>
      </c>
      <c r="AL282" s="920">
        <v>46197</v>
      </c>
      <c r="AM282" s="917">
        <f t="shared" si="237"/>
        <v>43767</v>
      </c>
      <c r="AN282" s="921"/>
      <c r="AO282" s="917"/>
      <c r="AP282" s="921"/>
      <c r="AQ282" s="921"/>
      <c r="AR282" s="921"/>
      <c r="AS282" s="917"/>
      <c r="AT282" s="922"/>
      <c r="AU282" s="916"/>
      <c r="AV282" s="916"/>
      <c r="AW282" s="924"/>
      <c r="AX282" s="916"/>
      <c r="AY282" s="1272" t="s">
        <v>780</v>
      </c>
      <c r="BA282" s="925">
        <f t="shared" si="240"/>
        <v>14</v>
      </c>
      <c r="BB282" s="926">
        <f t="shared" si="241"/>
        <v>46196</v>
      </c>
      <c r="BC282" s="925">
        <f t="shared" si="242"/>
        <v>7</v>
      </c>
      <c r="BD282" s="926">
        <f t="shared" si="243"/>
        <v>46214</v>
      </c>
      <c r="BE282" s="926"/>
      <c r="BF282" s="927" t="str">
        <f>VLOOKUP(C282,[1]Sheet!$F:$Q,10,FALSE)</f>
        <v>I</v>
      </c>
      <c r="BG282" s="928">
        <f>VLOOKUP(C282,[1]Sheet!$F:$Q,5,FALSE)</f>
        <v>118604.97</v>
      </c>
      <c r="BH282" s="928">
        <f>VLOOKUP(C282,[1]Sheet!$F:$Q,12,FALSE)</f>
        <v>0</v>
      </c>
      <c r="BI282" s="928">
        <f t="shared" si="244"/>
        <v>118604.97</v>
      </c>
    </row>
    <row r="283" s="195" customFormat="1" ht="24.75" customHeight="1" spans="1:61">
      <c r="A283" s="907">
        <f t="shared" si="238"/>
        <v>281</v>
      </c>
      <c r="B283" s="907" t="s">
        <v>62</v>
      </c>
      <c r="C283" s="908" t="s">
        <v>785</v>
      </c>
      <c r="D283" s="908" t="s">
        <v>163</v>
      </c>
      <c r="E283" s="908" t="s">
        <v>118</v>
      </c>
      <c r="F283" s="908" t="s">
        <v>57</v>
      </c>
      <c r="G283" s="909" t="s">
        <v>65</v>
      </c>
      <c r="H283" s="910" t="s">
        <v>462</v>
      </c>
      <c r="I283" s="911" t="s">
        <v>786</v>
      </c>
      <c r="J283" s="912">
        <v>46169</v>
      </c>
      <c r="K283" s="912">
        <v>46170</v>
      </c>
      <c r="L283" s="912">
        <v>46172</v>
      </c>
      <c r="M283" s="912">
        <v>46181</v>
      </c>
      <c r="N283" s="912">
        <v>46183</v>
      </c>
      <c r="O283" s="912"/>
      <c r="P283" s="912"/>
      <c r="Q283" s="913">
        <v>14</v>
      </c>
      <c r="R283" s="1807" t="s">
        <v>60</v>
      </c>
      <c r="S283" s="915">
        <v>7</v>
      </c>
      <c r="T283" s="912">
        <v>46192</v>
      </c>
      <c r="U283" s="912">
        <v>46197</v>
      </c>
      <c r="V283" s="912"/>
      <c r="W283" s="912"/>
      <c r="X283" s="912">
        <v>46205</v>
      </c>
      <c r="Y283" s="912"/>
      <c r="Z283" s="912"/>
      <c r="AA283" s="912">
        <v>46209</v>
      </c>
      <c r="AB283" s="912">
        <v>46209</v>
      </c>
      <c r="AC283" s="912">
        <v>46209</v>
      </c>
      <c r="AD283" s="916"/>
      <c r="AE283" s="916"/>
      <c r="AF283" s="916"/>
      <c r="AG283" s="917"/>
      <c r="AH283" s="1271">
        <v>0.6031</v>
      </c>
      <c r="AI283" s="919">
        <v>9380</v>
      </c>
      <c r="AJ283" s="919">
        <v>99474</v>
      </c>
      <c r="AK283" s="919">
        <f t="shared" si="239"/>
        <v>1392.636</v>
      </c>
      <c r="AL283" s="920">
        <v>46197</v>
      </c>
      <c r="AM283" s="917">
        <f t="shared" si="237"/>
        <v>43767</v>
      </c>
      <c r="AN283" s="921"/>
      <c r="AO283" s="917"/>
      <c r="AP283" s="921"/>
      <c r="AQ283" s="921"/>
      <c r="AR283" s="921"/>
      <c r="AS283" s="917"/>
      <c r="AT283" s="922"/>
      <c r="AU283" s="916"/>
      <c r="AV283" s="916"/>
      <c r="AW283" s="924"/>
      <c r="AX283" s="916"/>
      <c r="AY283" s="1272" t="s">
        <v>780</v>
      </c>
      <c r="BA283" s="925">
        <f t="shared" si="240"/>
        <v>14</v>
      </c>
      <c r="BB283" s="926">
        <f t="shared" si="241"/>
        <v>46196</v>
      </c>
      <c r="BC283" s="925">
        <f t="shared" si="242"/>
        <v>7</v>
      </c>
      <c r="BD283" s="926">
        <f t="shared" si="243"/>
        <v>46216</v>
      </c>
      <c r="BE283" s="926"/>
      <c r="BF283" s="927" t="str">
        <f>VLOOKUP(C283,[1]Sheet!$F:$Q,10,FALSE)</f>
        <v>I</v>
      </c>
      <c r="BG283" s="928">
        <f>VLOOKUP(C283,[1]Sheet!$F:$Q,5,FALSE)</f>
        <v>3600</v>
      </c>
      <c r="BH283" s="928">
        <f>VLOOKUP(C283,[1]Sheet!$F:$Q,12,FALSE)</f>
        <v>0</v>
      </c>
      <c r="BI283" s="928">
        <f t="shared" si="244"/>
        <v>3600</v>
      </c>
    </row>
    <row r="284" s="195" customFormat="1" ht="24.75" customHeight="1" spans="1:61">
      <c r="A284" s="907">
        <f t="shared" si="238"/>
        <v>282</v>
      </c>
      <c r="B284" s="907" t="s">
        <v>62</v>
      </c>
      <c r="C284" s="908" t="s">
        <v>787</v>
      </c>
      <c r="D284" s="908" t="s">
        <v>163</v>
      </c>
      <c r="E284" s="908" t="s">
        <v>118</v>
      </c>
      <c r="F284" s="908" t="s">
        <v>57</v>
      </c>
      <c r="G284" s="909" t="s">
        <v>65</v>
      </c>
      <c r="H284" s="910" t="s">
        <v>124</v>
      </c>
      <c r="I284" s="911" t="s">
        <v>788</v>
      </c>
      <c r="J284" s="912">
        <v>46169</v>
      </c>
      <c r="K284" s="912">
        <v>46170</v>
      </c>
      <c r="L284" s="912">
        <v>46172</v>
      </c>
      <c r="M284" s="912">
        <v>46181</v>
      </c>
      <c r="N284" s="912">
        <v>46183</v>
      </c>
      <c r="O284" s="912"/>
      <c r="P284" s="912"/>
      <c r="Q284" s="913">
        <v>14</v>
      </c>
      <c r="R284" s="1807" t="s">
        <v>60</v>
      </c>
      <c r="S284" s="915">
        <v>7</v>
      </c>
      <c r="T284" s="912">
        <v>46192</v>
      </c>
      <c r="U284" s="912">
        <v>46197</v>
      </c>
      <c r="V284" s="912"/>
      <c r="W284" s="912"/>
      <c r="X284" s="912">
        <v>46205</v>
      </c>
      <c r="Y284" s="912"/>
      <c r="Z284" s="912"/>
      <c r="AA284" s="912">
        <v>46209</v>
      </c>
      <c r="AB284" s="912">
        <v>46209</v>
      </c>
      <c r="AC284" s="912">
        <v>46209</v>
      </c>
      <c r="AD284" s="916"/>
      <c r="AE284" s="916"/>
      <c r="AF284" s="916"/>
      <c r="AG284" s="917"/>
      <c r="AH284" s="1271">
        <v>0.6031</v>
      </c>
      <c r="AI284" s="919">
        <v>9380</v>
      </c>
      <c r="AJ284" s="919">
        <v>111890</v>
      </c>
      <c r="AK284" s="919">
        <f t="shared" si="239"/>
        <v>1566.46</v>
      </c>
      <c r="AL284" s="920">
        <v>46197</v>
      </c>
      <c r="AM284" s="917">
        <f t="shared" si="237"/>
        <v>43767</v>
      </c>
      <c r="AN284" s="921"/>
      <c r="AO284" s="917"/>
      <c r="AP284" s="921"/>
      <c r="AQ284" s="921"/>
      <c r="AR284" s="921"/>
      <c r="AS284" s="917"/>
      <c r="AT284" s="922"/>
      <c r="AU284" s="916"/>
      <c r="AV284" s="916"/>
      <c r="AW284" s="924"/>
      <c r="AX284" s="916"/>
      <c r="AY284" s="1272" t="s">
        <v>780</v>
      </c>
      <c r="BA284" s="925">
        <f t="shared" si="240"/>
        <v>14</v>
      </c>
      <c r="BB284" s="926">
        <f t="shared" si="241"/>
        <v>46196</v>
      </c>
      <c r="BC284" s="925">
        <f t="shared" si="242"/>
        <v>7</v>
      </c>
      <c r="BD284" s="926">
        <f t="shared" si="243"/>
        <v>46216</v>
      </c>
      <c r="BE284" s="926"/>
      <c r="BF284" s="927" t="str">
        <f>VLOOKUP(C284,[1]Sheet!$F:$Q,10,FALSE)</f>
        <v>I</v>
      </c>
      <c r="BG284" s="928">
        <f>VLOOKUP(C284,[1]Sheet!$F:$Q,5,FALSE)</f>
        <v>111913.45</v>
      </c>
      <c r="BH284" s="928">
        <f>VLOOKUP(C284,[1]Sheet!$F:$Q,12,FALSE)</f>
        <v>0</v>
      </c>
      <c r="BI284" s="928">
        <f t="shared" si="244"/>
        <v>111913.45</v>
      </c>
    </row>
    <row r="285" s="195" customFormat="1" ht="24.75" customHeight="1" spans="1:61">
      <c r="A285" s="907">
        <f t="shared" si="238"/>
        <v>283</v>
      </c>
      <c r="B285" s="907" t="s">
        <v>62</v>
      </c>
      <c r="C285" s="908" t="s">
        <v>789</v>
      </c>
      <c r="D285" s="908" t="s">
        <v>163</v>
      </c>
      <c r="E285" s="908" t="s">
        <v>118</v>
      </c>
      <c r="F285" s="908" t="s">
        <v>57</v>
      </c>
      <c r="G285" s="909" t="s">
        <v>148</v>
      </c>
      <c r="H285" s="910" t="s">
        <v>124</v>
      </c>
      <c r="I285" s="911" t="s">
        <v>221</v>
      </c>
      <c r="J285" s="912">
        <v>46169</v>
      </c>
      <c r="K285" s="912">
        <v>46170</v>
      </c>
      <c r="L285" s="912">
        <v>46172</v>
      </c>
      <c r="M285" s="912">
        <v>46181</v>
      </c>
      <c r="N285" s="912">
        <v>46183</v>
      </c>
      <c r="O285" s="912"/>
      <c r="P285" s="912"/>
      <c r="Q285" s="913">
        <v>14</v>
      </c>
      <c r="R285" s="1807" t="s">
        <v>60</v>
      </c>
      <c r="S285" s="915">
        <v>7</v>
      </c>
      <c r="T285" s="912">
        <v>46192</v>
      </c>
      <c r="U285" s="912">
        <v>46197</v>
      </c>
      <c r="V285" s="912"/>
      <c r="W285" s="912"/>
      <c r="X285" s="912">
        <v>46205</v>
      </c>
      <c r="Y285" s="912"/>
      <c r="Z285" s="912"/>
      <c r="AA285" s="912">
        <v>46207</v>
      </c>
      <c r="AB285" s="912"/>
      <c r="AC285" s="912">
        <v>46207</v>
      </c>
      <c r="AD285" s="916"/>
      <c r="AE285" s="916"/>
      <c r="AF285" s="916"/>
      <c r="AG285" s="917"/>
      <c r="AH285" s="1271">
        <v>0.6031</v>
      </c>
      <c r="AI285" s="919">
        <v>9380</v>
      </c>
      <c r="AJ285" s="919">
        <v>91800</v>
      </c>
      <c r="AK285" s="919">
        <f t="shared" si="239"/>
        <v>1285.2</v>
      </c>
      <c r="AL285" s="920">
        <v>46197</v>
      </c>
      <c r="AM285" s="917">
        <f t="shared" si="237"/>
        <v>43767</v>
      </c>
      <c r="AN285" s="921"/>
      <c r="AO285" s="917"/>
      <c r="AP285" s="921"/>
      <c r="AQ285" s="921"/>
      <c r="AR285" s="921"/>
      <c r="AS285" s="917"/>
      <c r="AT285" s="922"/>
      <c r="AU285" s="916"/>
      <c r="AV285" s="916"/>
      <c r="AW285" s="924"/>
      <c r="AX285" s="916"/>
      <c r="AY285" s="1272" t="s">
        <v>780</v>
      </c>
      <c r="BA285" s="925">
        <f t="shared" si="240"/>
        <v>14</v>
      </c>
      <c r="BB285" s="926">
        <f t="shared" si="241"/>
        <v>46196</v>
      </c>
      <c r="BC285" s="925">
        <f t="shared" si="242"/>
        <v>7</v>
      </c>
      <c r="BD285" s="926">
        <f t="shared" si="243"/>
        <v>46214</v>
      </c>
      <c r="BE285" s="926"/>
      <c r="BF285" s="927" t="e">
        <f>VLOOKUP(C285,[1]Sheet!$F:$Q,9,FALSE)</f>
        <v>#N/A</v>
      </c>
      <c r="BG285" s="928" t="e">
        <f>VLOOKUP(C285,[1]Sheet!$F:$Q,5,FALSE)</f>
        <v>#N/A</v>
      </c>
      <c r="BH285" s="928" t="e">
        <f>VLOOKUP(C285,[1]Sheet!$F:$Q,12,FALSE)</f>
        <v>#N/A</v>
      </c>
      <c r="BI285" s="928" t="e">
        <f t="shared" si="244"/>
        <v>#N/A</v>
      </c>
    </row>
    <row r="286" ht="31" spans="1:61">
      <c r="A286" s="44">
        <f t="shared" ref="A286:A292" si="245">ROW()-2</f>
        <v>284</v>
      </c>
      <c r="B286" s="44" t="s">
        <v>790</v>
      </c>
      <c r="C286" s="45" t="s">
        <v>791</v>
      </c>
      <c r="D286" s="45" t="s">
        <v>117</v>
      </c>
      <c r="E286" s="45" t="s">
        <v>154</v>
      </c>
      <c r="F286" s="45" t="s">
        <v>57</v>
      </c>
      <c r="G286" s="46" t="s">
        <v>65</v>
      </c>
      <c r="H286" s="48" t="s">
        <v>792</v>
      </c>
      <c r="I286" s="48"/>
      <c r="J286" s="49">
        <v>46176</v>
      </c>
      <c r="K286" s="49">
        <v>46178</v>
      </c>
      <c r="L286" s="49">
        <v>46180</v>
      </c>
      <c r="M286" s="49">
        <v>46187</v>
      </c>
      <c r="N286" s="49">
        <v>46185</v>
      </c>
      <c r="O286" s="49"/>
      <c r="P286" s="49"/>
      <c r="Q286" s="50">
        <v>14</v>
      </c>
      <c r="R286" s="1780" t="s">
        <v>60</v>
      </c>
      <c r="S286" s="52">
        <v>5</v>
      </c>
      <c r="T286" s="49">
        <v>46192</v>
      </c>
      <c r="U286" s="49">
        <v>46197</v>
      </c>
      <c r="V286" s="49"/>
      <c r="W286" s="49"/>
      <c r="X286" s="49"/>
      <c r="Y286" s="49"/>
      <c r="Z286" s="49"/>
      <c r="AA286" s="49">
        <v>46200</v>
      </c>
      <c r="AB286" s="49">
        <v>46207</v>
      </c>
      <c r="AC286" s="49">
        <v>46209</v>
      </c>
      <c r="AD286" s="53"/>
      <c r="AE286" s="53"/>
      <c r="AF286" s="53"/>
      <c r="AG286" s="54"/>
      <c r="AH286" s="1226"/>
      <c r="AI286" s="55">
        <v>28800</v>
      </c>
      <c r="AJ286" s="55">
        <v>108022.5</v>
      </c>
      <c r="AK286" s="55">
        <f t="shared" si="239"/>
        <v>1512.315</v>
      </c>
      <c r="AL286" s="56"/>
      <c r="AM286" s="54"/>
      <c r="AN286" s="57"/>
      <c r="AO286" s="54"/>
      <c r="AP286" s="57"/>
      <c r="AQ286" s="57"/>
      <c r="AR286" s="57"/>
      <c r="AS286" s="54"/>
      <c r="AT286" s="58"/>
      <c r="AU286" s="53"/>
      <c r="AV286" s="53"/>
      <c r="AW286" s="59"/>
      <c r="AX286" s="53"/>
      <c r="AY286" s="46" t="s">
        <v>793</v>
      </c>
      <c r="BA286" s="10">
        <f t="shared" ref="BA286:BA292" si="246">Q286</f>
        <v>14</v>
      </c>
      <c r="BB286" s="11">
        <f t="shared" ref="BB286:BB292" si="247">N286+BA286-1</f>
        <v>46198</v>
      </c>
      <c r="BC286" s="10">
        <f t="shared" ref="BC286:BC292" si="248">S286</f>
        <v>5</v>
      </c>
      <c r="BD286" s="11">
        <f t="shared" ref="BD286:BD292" si="249">AA286+BC286</f>
        <v>46205</v>
      </c>
      <c r="BE286" s="11"/>
      <c r="BF286" s="114" t="e">
        <f>VLOOKUP(C286,[1]Sheet!$F:$Q,10,FALSE)</f>
        <v>#N/A</v>
      </c>
      <c r="BG286" s="17" t="e">
        <f>VLOOKUP(C286,[1]Sheet!$F:$Q,5,FALSE)</f>
        <v>#N/A</v>
      </c>
      <c r="BH286" s="17" t="e">
        <f>VLOOKUP(C286,[1]Sheet!$F:$Q,12,FALSE)</f>
        <v>#N/A</v>
      </c>
      <c r="BI286" s="17" t="e">
        <f t="shared" ref="BI286:BI292" si="250">BG286-BH286</f>
        <v>#N/A</v>
      </c>
    </row>
    <row r="287" ht="24.75" customHeight="1" spans="1:61">
      <c r="A287" s="44">
        <f t="shared" si="245"/>
        <v>285</v>
      </c>
      <c r="B287" s="44" t="s">
        <v>790</v>
      </c>
      <c r="C287" s="45" t="s">
        <v>794</v>
      </c>
      <c r="D287" s="45" t="s">
        <v>117</v>
      </c>
      <c r="E287" s="45" t="s">
        <v>154</v>
      </c>
      <c r="F287" s="45" t="s">
        <v>57</v>
      </c>
      <c r="G287" s="46" t="s">
        <v>65</v>
      </c>
      <c r="H287" s="48" t="s">
        <v>795</v>
      </c>
      <c r="I287" s="48"/>
      <c r="J287" s="49">
        <v>46176</v>
      </c>
      <c r="K287" s="49">
        <v>46178</v>
      </c>
      <c r="L287" s="49">
        <v>46180</v>
      </c>
      <c r="M287" s="49">
        <v>46187</v>
      </c>
      <c r="N287" s="49">
        <v>46185</v>
      </c>
      <c r="O287" s="49"/>
      <c r="P287" s="49"/>
      <c r="Q287" s="50">
        <v>14</v>
      </c>
      <c r="R287" s="1780" t="s">
        <v>60</v>
      </c>
      <c r="S287" s="52">
        <v>5</v>
      </c>
      <c r="T287" s="49">
        <v>46189</v>
      </c>
      <c r="U287" s="49">
        <v>46197</v>
      </c>
      <c r="V287" s="49"/>
      <c r="W287" s="49"/>
      <c r="X287" s="49"/>
      <c r="Y287" s="49"/>
      <c r="Z287" s="49"/>
      <c r="AA287" s="49">
        <v>46199</v>
      </c>
      <c r="AB287" s="49"/>
      <c r="AC287" s="49">
        <v>46203</v>
      </c>
      <c r="AD287" s="53"/>
      <c r="AE287" s="53"/>
      <c r="AF287" s="53"/>
      <c r="AG287" s="54"/>
      <c r="AH287" s="1226"/>
      <c r="AI287" s="55">
        <v>28800</v>
      </c>
      <c r="AJ287" s="55">
        <v>94075.6</v>
      </c>
      <c r="AK287" s="55">
        <f t="shared" si="239"/>
        <v>1317.0584</v>
      </c>
      <c r="AL287" s="56"/>
      <c r="AM287" s="54"/>
      <c r="AN287" s="57"/>
      <c r="AO287" s="54"/>
      <c r="AP287" s="57"/>
      <c r="AQ287" s="57"/>
      <c r="AR287" s="57"/>
      <c r="AS287" s="54"/>
      <c r="AT287" s="58"/>
      <c r="AU287" s="53"/>
      <c r="AV287" s="53"/>
      <c r="AW287" s="59"/>
      <c r="AX287" s="53"/>
      <c r="AY287" s="46" t="s">
        <v>793</v>
      </c>
      <c r="BA287" s="10">
        <f t="shared" si="246"/>
        <v>14</v>
      </c>
      <c r="BB287" s="11">
        <f t="shared" si="247"/>
        <v>46198</v>
      </c>
      <c r="BC287" s="10">
        <f t="shared" si="248"/>
        <v>5</v>
      </c>
      <c r="BD287" s="11">
        <f t="shared" si="249"/>
        <v>46204</v>
      </c>
      <c r="BE287" s="11"/>
      <c r="BF287" s="114" t="e">
        <f>VLOOKUP(C287,[1]Sheet!$F:$Q,10,FALSE)</f>
        <v>#N/A</v>
      </c>
      <c r="BG287" s="17" t="e">
        <f>VLOOKUP(C287,[1]Sheet!$F:$Q,5,FALSE)</f>
        <v>#N/A</v>
      </c>
      <c r="BH287" s="17" t="e">
        <f>VLOOKUP(C287,[1]Sheet!$F:$Q,12,FALSE)</f>
        <v>#N/A</v>
      </c>
      <c r="BI287" s="17" t="e">
        <f t="shared" si="250"/>
        <v>#N/A</v>
      </c>
    </row>
    <row r="288" s="211" customFormat="1" ht="24.75" customHeight="1" spans="1:61">
      <c r="A288" s="1273">
        <f t="shared" si="245"/>
        <v>286</v>
      </c>
      <c r="B288" s="1273" t="s">
        <v>62</v>
      </c>
      <c r="C288" s="1274" t="s">
        <v>796</v>
      </c>
      <c r="D288" s="1274" t="s">
        <v>70</v>
      </c>
      <c r="E288" s="1274" t="s">
        <v>154</v>
      </c>
      <c r="F288" s="1274" t="s">
        <v>57</v>
      </c>
      <c r="G288" s="1275" t="s">
        <v>58</v>
      </c>
      <c r="H288" s="1276" t="s">
        <v>145</v>
      </c>
      <c r="I288" s="1277" t="s">
        <v>797</v>
      </c>
      <c r="J288" s="1278">
        <v>46159</v>
      </c>
      <c r="K288" s="1278">
        <v>46163</v>
      </c>
      <c r="L288" s="1278">
        <v>46165</v>
      </c>
      <c r="M288" s="1278">
        <v>46172</v>
      </c>
      <c r="N288" s="1278">
        <v>46195</v>
      </c>
      <c r="O288" s="1278"/>
      <c r="P288" s="1278"/>
      <c r="Q288" s="1279">
        <v>14</v>
      </c>
      <c r="R288" s="1823" t="s">
        <v>60</v>
      </c>
      <c r="S288" s="1281">
        <v>10</v>
      </c>
      <c r="T288" s="1278">
        <v>46197</v>
      </c>
      <c r="U288" s="1278">
        <v>46199</v>
      </c>
      <c r="V288" s="1278"/>
      <c r="W288" s="1278"/>
      <c r="X288" s="1278">
        <v>46206</v>
      </c>
      <c r="Y288" s="1278"/>
      <c r="Z288" s="1278"/>
      <c r="AA288" s="1278">
        <v>46209</v>
      </c>
      <c r="AB288" s="1278">
        <v>46211</v>
      </c>
      <c r="AC288" s="1278">
        <v>46211</v>
      </c>
      <c r="AD288" s="1282"/>
      <c r="AE288" s="1282"/>
      <c r="AF288" s="1282"/>
      <c r="AG288" s="1283"/>
      <c r="AH288" s="1284"/>
      <c r="AI288" s="1285">
        <v>8620</v>
      </c>
      <c r="AJ288" s="1285">
        <v>85373.5</v>
      </c>
      <c r="AK288" s="1285">
        <f t="shared" ref="AK288:AK294" si="251">AJ288*1.4%</f>
        <v>1195.229</v>
      </c>
      <c r="AL288" s="1286"/>
      <c r="AM288" s="1283"/>
      <c r="AN288" s="1287"/>
      <c r="AO288" s="1283"/>
      <c r="AP288" s="1287"/>
      <c r="AQ288" s="1287"/>
      <c r="AR288" s="1287"/>
      <c r="AS288" s="1283"/>
      <c r="AT288" s="1288"/>
      <c r="AU288" s="1282"/>
      <c r="AV288" s="1282"/>
      <c r="AW288" s="1289"/>
      <c r="AX288" s="1282"/>
      <c r="AY288" s="1275" t="s">
        <v>798</v>
      </c>
      <c r="BA288" s="1290">
        <f t="shared" si="246"/>
        <v>14</v>
      </c>
      <c r="BB288" s="1291">
        <f t="shared" si="247"/>
        <v>46208</v>
      </c>
      <c r="BC288" s="1290">
        <f t="shared" si="248"/>
        <v>10</v>
      </c>
      <c r="BD288" s="1291">
        <f t="shared" si="249"/>
        <v>46219</v>
      </c>
      <c r="BE288" s="1291"/>
      <c r="BF288" s="1292" t="str">
        <f>VLOOKUP(C288,[1]Sheet!$F:$Q,10,FALSE)</f>
        <v>I</v>
      </c>
      <c r="BG288" s="1293">
        <f>VLOOKUP(C288,[1]Sheet!$F:$Q,5,FALSE)</f>
        <v>25678.5</v>
      </c>
      <c r="BH288" s="1293">
        <f>VLOOKUP(C288,[1]Sheet!$F:$Q,12,FALSE)</f>
        <v>0</v>
      </c>
      <c r="BI288" s="1293">
        <f t="shared" si="250"/>
        <v>25678.5</v>
      </c>
    </row>
    <row r="289" s="211" customFormat="1" ht="31" spans="1:61">
      <c r="A289" s="1273">
        <f t="shared" si="245"/>
        <v>287</v>
      </c>
      <c r="B289" s="1273" t="s">
        <v>276</v>
      </c>
      <c r="C289" s="1274" t="s">
        <v>799</v>
      </c>
      <c r="D289" s="1274" t="s">
        <v>70</v>
      </c>
      <c r="E289" s="1274" t="s">
        <v>154</v>
      </c>
      <c r="F289" s="1274" t="s">
        <v>57</v>
      </c>
      <c r="G289" s="1275" t="s">
        <v>148</v>
      </c>
      <c r="H289" s="1276" t="s">
        <v>145</v>
      </c>
      <c r="I289" s="1277" t="s">
        <v>800</v>
      </c>
      <c r="J289" s="1278">
        <v>46159</v>
      </c>
      <c r="K289" s="1278">
        <v>46163</v>
      </c>
      <c r="L289" s="1278">
        <v>46165</v>
      </c>
      <c r="M289" s="1278">
        <v>46172</v>
      </c>
      <c r="N289" s="1278">
        <v>46195</v>
      </c>
      <c r="O289" s="1278"/>
      <c r="P289" s="1278"/>
      <c r="Q289" s="1279">
        <v>14</v>
      </c>
      <c r="R289" s="1823" t="s">
        <v>60</v>
      </c>
      <c r="S289" s="1281">
        <v>10</v>
      </c>
      <c r="T289" s="1278">
        <v>46197</v>
      </c>
      <c r="U289" s="1278">
        <v>46199</v>
      </c>
      <c r="V289" s="1278"/>
      <c r="W289" s="1278"/>
      <c r="X289" s="1278">
        <v>46206</v>
      </c>
      <c r="Y289" s="1278"/>
      <c r="Z289" s="1278"/>
      <c r="AA289" s="1278">
        <v>46209</v>
      </c>
      <c r="AB289" s="1278">
        <v>46211</v>
      </c>
      <c r="AC289" s="1278">
        <v>46211</v>
      </c>
      <c r="AD289" s="1282"/>
      <c r="AE289" s="1282"/>
      <c r="AF289" s="1282"/>
      <c r="AG289" s="1283"/>
      <c r="AH289" s="1284"/>
      <c r="AI289" s="1285">
        <v>8620</v>
      </c>
      <c r="AJ289" s="1285">
        <v>91260</v>
      </c>
      <c r="AK289" s="1285">
        <f t="shared" si="251"/>
        <v>1277.64</v>
      </c>
      <c r="AL289" s="1286"/>
      <c r="AM289" s="1283"/>
      <c r="AN289" s="1287"/>
      <c r="AO289" s="1283"/>
      <c r="AP289" s="1287"/>
      <c r="AQ289" s="1287"/>
      <c r="AR289" s="1287"/>
      <c r="AS289" s="1283"/>
      <c r="AT289" s="1288"/>
      <c r="AU289" s="1282"/>
      <c r="AV289" s="1282"/>
      <c r="AW289" s="1289"/>
      <c r="AX289" s="1282"/>
      <c r="AY289" s="1275" t="s">
        <v>798</v>
      </c>
      <c r="BA289" s="1290">
        <f t="shared" si="246"/>
        <v>14</v>
      </c>
      <c r="BB289" s="1291">
        <f t="shared" si="247"/>
        <v>46208</v>
      </c>
      <c r="BC289" s="1290">
        <f t="shared" si="248"/>
        <v>10</v>
      </c>
      <c r="BD289" s="1291">
        <f t="shared" si="249"/>
        <v>46219</v>
      </c>
      <c r="BE289" s="1291"/>
      <c r="BF289" s="1292" t="e">
        <f>VLOOKUP(C289,[1]Sheet!$F:$Q,10,FALSE)</f>
        <v>#N/A</v>
      </c>
      <c r="BG289" s="1293" t="e">
        <f>VLOOKUP(C289,[1]Sheet!$F:$Q,5,FALSE)</f>
        <v>#N/A</v>
      </c>
      <c r="BH289" s="1293" t="e">
        <f>VLOOKUP(C289,[1]Sheet!$F:$Q,12,FALSE)</f>
        <v>#N/A</v>
      </c>
      <c r="BI289" s="1293" t="e">
        <f t="shared" si="250"/>
        <v>#N/A</v>
      </c>
    </row>
    <row r="290" s="211" customFormat="1" ht="24.75" customHeight="1" spans="1:61">
      <c r="A290" s="1273">
        <f t="shared" si="245"/>
        <v>288</v>
      </c>
      <c r="B290" s="1273" t="s">
        <v>121</v>
      </c>
      <c r="C290" s="1274" t="s">
        <v>801</v>
      </c>
      <c r="D290" s="1274" t="s">
        <v>70</v>
      </c>
      <c r="E290" s="1274" t="s">
        <v>154</v>
      </c>
      <c r="F290" s="1274" t="s">
        <v>57</v>
      </c>
      <c r="G290" s="1275" t="s">
        <v>65</v>
      </c>
      <c r="H290" s="1276" t="s">
        <v>145</v>
      </c>
      <c r="I290" s="1277" t="s">
        <v>802</v>
      </c>
      <c r="J290" s="1278">
        <v>46159</v>
      </c>
      <c r="K290" s="1278">
        <v>46163</v>
      </c>
      <c r="L290" s="1278">
        <v>46165</v>
      </c>
      <c r="M290" s="1278">
        <v>46172</v>
      </c>
      <c r="N290" s="1278">
        <v>46195</v>
      </c>
      <c r="O290" s="1278"/>
      <c r="P290" s="1278"/>
      <c r="Q290" s="1279">
        <v>14</v>
      </c>
      <c r="R290" s="1823" t="s">
        <v>60</v>
      </c>
      <c r="S290" s="1281">
        <v>10</v>
      </c>
      <c r="T290" s="1278">
        <v>46197</v>
      </c>
      <c r="U290" s="1278">
        <v>46199</v>
      </c>
      <c r="V290" s="1278"/>
      <c r="W290" s="1278"/>
      <c r="X290" s="1278">
        <v>46206</v>
      </c>
      <c r="Y290" s="1278"/>
      <c r="Z290" s="1278"/>
      <c r="AA290" s="1278">
        <v>46210</v>
      </c>
      <c r="AB290" s="1278">
        <v>46212</v>
      </c>
      <c r="AC290" s="1278">
        <v>46212</v>
      </c>
      <c r="AD290" s="1282"/>
      <c r="AE290" s="1282"/>
      <c r="AF290" s="1282"/>
      <c r="AG290" s="1283"/>
      <c r="AH290" s="1284"/>
      <c r="AI290" s="1285">
        <v>8620</v>
      </c>
      <c r="AJ290" s="1285">
        <v>75130</v>
      </c>
      <c r="AK290" s="1285">
        <f t="shared" si="251"/>
        <v>1051.82</v>
      </c>
      <c r="AL290" s="1286"/>
      <c r="AM290" s="1283"/>
      <c r="AN290" s="1287"/>
      <c r="AO290" s="1283"/>
      <c r="AP290" s="1287"/>
      <c r="AQ290" s="1287"/>
      <c r="AR290" s="1287"/>
      <c r="AS290" s="1283"/>
      <c r="AT290" s="1288"/>
      <c r="AU290" s="1282"/>
      <c r="AV290" s="1282"/>
      <c r="AW290" s="1289"/>
      <c r="AX290" s="1282"/>
      <c r="AY290" s="1275" t="s">
        <v>798</v>
      </c>
      <c r="BA290" s="1290">
        <f t="shared" si="246"/>
        <v>14</v>
      </c>
      <c r="BB290" s="1291">
        <f t="shared" si="247"/>
        <v>46208</v>
      </c>
      <c r="BC290" s="1290">
        <f t="shared" si="248"/>
        <v>10</v>
      </c>
      <c r="BD290" s="1291">
        <f t="shared" si="249"/>
        <v>46220</v>
      </c>
      <c r="BE290" s="1291"/>
      <c r="BF290" s="1292" t="str">
        <f>VLOOKUP(C290,[1]Sheet!$F:$Q,10,FALSE)</f>
        <v>I</v>
      </c>
      <c r="BG290" s="1293">
        <f>VLOOKUP(C290,[1]Sheet!$F:$Q,5,FALSE)</f>
        <v>75524.82</v>
      </c>
      <c r="BH290" s="1293">
        <f>VLOOKUP(C290,[1]Sheet!$F:$Q,12,FALSE)</f>
        <v>0</v>
      </c>
      <c r="BI290" s="1293">
        <f t="shared" si="250"/>
        <v>75524.82</v>
      </c>
    </row>
    <row r="291" s="211" customFormat="1" ht="24.75" customHeight="1" spans="1:61">
      <c r="A291" s="1273">
        <f t="shared" si="245"/>
        <v>289</v>
      </c>
      <c r="B291" s="1273" t="s">
        <v>121</v>
      </c>
      <c r="C291" s="1274" t="s">
        <v>803</v>
      </c>
      <c r="D291" s="1274" t="s">
        <v>70</v>
      </c>
      <c r="E291" s="1274" t="s">
        <v>154</v>
      </c>
      <c r="F291" s="1274" t="s">
        <v>57</v>
      </c>
      <c r="G291" s="1275" t="s">
        <v>65</v>
      </c>
      <c r="H291" s="1276" t="s">
        <v>145</v>
      </c>
      <c r="I291" s="1277" t="s">
        <v>593</v>
      </c>
      <c r="J291" s="1278">
        <v>46159</v>
      </c>
      <c r="K291" s="1278">
        <v>46163</v>
      </c>
      <c r="L291" s="1278">
        <v>46165</v>
      </c>
      <c r="M291" s="1278">
        <v>46172</v>
      </c>
      <c r="N291" s="1278">
        <v>46195</v>
      </c>
      <c r="O291" s="1278"/>
      <c r="P291" s="1278"/>
      <c r="Q291" s="1279">
        <v>14</v>
      </c>
      <c r="R291" s="1823" t="s">
        <v>60</v>
      </c>
      <c r="S291" s="1281">
        <v>10</v>
      </c>
      <c r="T291" s="1278">
        <v>46197</v>
      </c>
      <c r="U291" s="1278">
        <v>46199</v>
      </c>
      <c r="V291" s="1278"/>
      <c r="W291" s="1278"/>
      <c r="X291" s="1278">
        <v>46206</v>
      </c>
      <c r="Y291" s="1278"/>
      <c r="Z291" s="1278"/>
      <c r="AA291" s="1278">
        <v>46210</v>
      </c>
      <c r="AB291" s="1278">
        <v>46210</v>
      </c>
      <c r="AC291" s="1278">
        <v>46211</v>
      </c>
      <c r="AD291" s="1282"/>
      <c r="AE291" s="1282"/>
      <c r="AF291" s="1282"/>
      <c r="AG291" s="1283"/>
      <c r="AH291" s="1284"/>
      <c r="AI291" s="1285">
        <v>8620</v>
      </c>
      <c r="AJ291" s="1285">
        <v>75520</v>
      </c>
      <c r="AK291" s="1285">
        <f t="shared" si="251"/>
        <v>1057.28</v>
      </c>
      <c r="AL291" s="1286"/>
      <c r="AM291" s="1283"/>
      <c r="AN291" s="1287"/>
      <c r="AO291" s="1283"/>
      <c r="AP291" s="1287"/>
      <c r="AQ291" s="1287"/>
      <c r="AR291" s="1287"/>
      <c r="AS291" s="1283"/>
      <c r="AT291" s="1288"/>
      <c r="AU291" s="1282"/>
      <c r="AV291" s="1282"/>
      <c r="AW291" s="1289"/>
      <c r="AX291" s="1282"/>
      <c r="AY291" s="1275" t="s">
        <v>798</v>
      </c>
      <c r="BA291" s="1290">
        <f t="shared" si="246"/>
        <v>14</v>
      </c>
      <c r="BB291" s="1291">
        <f t="shared" si="247"/>
        <v>46208</v>
      </c>
      <c r="BC291" s="1290">
        <f t="shared" si="248"/>
        <v>10</v>
      </c>
      <c r="BD291" s="1291">
        <f t="shared" si="249"/>
        <v>46220</v>
      </c>
      <c r="BE291" s="1291"/>
      <c r="BF291" s="1292" t="str">
        <f>VLOOKUP(C291,[1]Sheet!$F:$Q,10,FALSE)</f>
        <v>I</v>
      </c>
      <c r="BG291" s="1293">
        <f>VLOOKUP(C291,[1]Sheet!$F:$Q,5,FALSE)</f>
        <v>75125.21</v>
      </c>
      <c r="BH291" s="1293">
        <f>VLOOKUP(C291,[1]Sheet!$F:$Q,12,FALSE)</f>
        <v>0</v>
      </c>
      <c r="BI291" s="1293">
        <f t="shared" si="250"/>
        <v>75125.21</v>
      </c>
    </row>
    <row r="292" s="212" customFormat="1" ht="46" spans="1:61">
      <c r="A292" s="1294">
        <f t="shared" si="245"/>
        <v>290</v>
      </c>
      <c r="B292" s="1294" t="s">
        <v>127</v>
      </c>
      <c r="C292" s="1295" t="s">
        <v>804</v>
      </c>
      <c r="D292" s="1295" t="s">
        <v>55</v>
      </c>
      <c r="E292" s="1295" t="s">
        <v>123</v>
      </c>
      <c r="F292" s="1295" t="s">
        <v>123</v>
      </c>
      <c r="G292" s="1296" t="s">
        <v>65</v>
      </c>
      <c r="H292" s="1297" t="s">
        <v>462</v>
      </c>
      <c r="I292" s="1298" t="s">
        <v>805</v>
      </c>
      <c r="J292" s="1299">
        <v>46184</v>
      </c>
      <c r="K292" s="1299">
        <v>46187</v>
      </c>
      <c r="L292" s="1299">
        <v>46189</v>
      </c>
      <c r="M292" s="1299">
        <v>46199</v>
      </c>
      <c r="N292" s="1299">
        <v>46201</v>
      </c>
      <c r="O292" s="1299"/>
      <c r="P292" s="1299"/>
      <c r="Q292" s="1300">
        <v>21</v>
      </c>
      <c r="R292" s="1824" t="s">
        <v>60</v>
      </c>
      <c r="S292" s="1302">
        <v>0</v>
      </c>
      <c r="T292" s="1299">
        <v>46204</v>
      </c>
      <c r="U292" s="1299">
        <v>46206</v>
      </c>
      <c r="V292" s="1299"/>
      <c r="W292" s="1299"/>
      <c r="X292" s="1299">
        <v>46210</v>
      </c>
      <c r="Y292" s="1299"/>
      <c r="Z292" s="1299"/>
      <c r="AA292" s="1299">
        <v>46210</v>
      </c>
      <c r="AB292" s="1299">
        <v>46212</v>
      </c>
      <c r="AC292" s="1299">
        <v>46212</v>
      </c>
      <c r="AD292" s="1303"/>
      <c r="AE292" s="1303"/>
      <c r="AF292" s="1303"/>
      <c r="AG292" s="1304"/>
      <c r="AH292" s="1305"/>
      <c r="AI292" s="1306">
        <v>9400</v>
      </c>
      <c r="AJ292" s="1306">
        <v>103872</v>
      </c>
      <c r="AK292" s="1306">
        <f t="shared" si="251"/>
        <v>1454.208</v>
      </c>
      <c r="AL292" s="1307"/>
      <c r="AM292" s="1304"/>
      <c r="AN292" s="1308"/>
      <c r="AO292" s="1304"/>
      <c r="AP292" s="1308"/>
      <c r="AQ292" s="1308"/>
      <c r="AR292" s="1308"/>
      <c r="AS292" s="1304"/>
      <c r="AT292" s="1309"/>
      <c r="AU292" s="1303"/>
      <c r="AV292" s="1303"/>
      <c r="AW292" s="1310"/>
      <c r="AX292" s="1303"/>
      <c r="AY292" s="1296" t="s">
        <v>806</v>
      </c>
      <c r="BA292" s="1311">
        <f t="shared" si="246"/>
        <v>21</v>
      </c>
      <c r="BB292" s="1312">
        <f t="shared" si="247"/>
        <v>46221</v>
      </c>
      <c r="BC292" s="1311">
        <f t="shared" si="248"/>
        <v>0</v>
      </c>
      <c r="BD292" s="1312">
        <f t="shared" si="249"/>
        <v>46210</v>
      </c>
      <c r="BE292" s="1312"/>
      <c r="BF292" s="1313" t="str">
        <f>VLOOKUP(C292,[1]Sheet!$F:$Q,10,FALSE)</f>
        <v>I</v>
      </c>
      <c r="BG292" s="1314">
        <f>VLOOKUP(C292,[1]Sheet!$F:$Q,5,FALSE)</f>
        <v>70772</v>
      </c>
      <c r="BH292" s="1314">
        <f>VLOOKUP(C292,[1]Sheet!$F:$Q,12,FALSE)</f>
        <v>0</v>
      </c>
      <c r="BI292" s="1314">
        <f t="shared" si="250"/>
        <v>70772</v>
      </c>
    </row>
    <row r="293" s="212" customFormat="1" ht="24.75" customHeight="1" spans="1:61">
      <c r="A293" s="1294">
        <f t="shared" ref="A293:A301" si="252">ROW()-2</f>
        <v>291</v>
      </c>
      <c r="B293" s="1294" t="s">
        <v>62</v>
      </c>
      <c r="C293" s="1295" t="s">
        <v>807</v>
      </c>
      <c r="D293" s="1295" t="s">
        <v>55</v>
      </c>
      <c r="E293" s="1295" t="s">
        <v>123</v>
      </c>
      <c r="F293" s="1295" t="s">
        <v>123</v>
      </c>
      <c r="G293" s="1296" t="s">
        <v>65</v>
      </c>
      <c r="H293" s="1297" t="s">
        <v>124</v>
      </c>
      <c r="I293" s="1298" t="s">
        <v>808</v>
      </c>
      <c r="J293" s="1299">
        <v>46184</v>
      </c>
      <c r="K293" s="1299">
        <v>46187</v>
      </c>
      <c r="L293" s="1299">
        <v>46189</v>
      </c>
      <c r="M293" s="1299">
        <v>46199</v>
      </c>
      <c r="N293" s="1299">
        <v>46201</v>
      </c>
      <c r="O293" s="1299"/>
      <c r="P293" s="1299"/>
      <c r="Q293" s="1300">
        <v>21</v>
      </c>
      <c r="R293" s="1824" t="s">
        <v>60</v>
      </c>
      <c r="S293" s="1302">
        <v>0</v>
      </c>
      <c r="T293" s="1299">
        <v>46204</v>
      </c>
      <c r="U293" s="1299">
        <v>46206</v>
      </c>
      <c r="V293" s="1299"/>
      <c r="W293" s="1299"/>
      <c r="X293" s="1299">
        <v>46210</v>
      </c>
      <c r="Y293" s="1299"/>
      <c r="Z293" s="1299"/>
      <c r="AA293" s="1299">
        <v>46211</v>
      </c>
      <c r="AB293" s="1299">
        <v>46212</v>
      </c>
      <c r="AC293" s="1299">
        <v>46212</v>
      </c>
      <c r="AD293" s="1303"/>
      <c r="AE293" s="1303"/>
      <c r="AF293" s="1303"/>
      <c r="AG293" s="1304"/>
      <c r="AH293" s="1305"/>
      <c r="AI293" s="1306">
        <v>9400</v>
      </c>
      <c r="AJ293" s="1306">
        <v>113680</v>
      </c>
      <c r="AK293" s="1306">
        <f t="shared" si="251"/>
        <v>1591.52</v>
      </c>
      <c r="AL293" s="1307"/>
      <c r="AM293" s="1304"/>
      <c r="AN293" s="1308"/>
      <c r="AO293" s="1304"/>
      <c r="AP293" s="1308"/>
      <c r="AQ293" s="1308"/>
      <c r="AR293" s="1308"/>
      <c r="AS293" s="1304"/>
      <c r="AT293" s="1309"/>
      <c r="AU293" s="1303"/>
      <c r="AV293" s="1303"/>
      <c r="AW293" s="1310"/>
      <c r="AX293" s="1303"/>
      <c r="AY293" s="1296" t="s">
        <v>806</v>
      </c>
      <c r="BA293" s="1311">
        <f t="shared" ref="BA293:BA301" si="253">Q293</f>
        <v>21</v>
      </c>
      <c r="BB293" s="1312">
        <f t="shared" ref="BB293:BB301" si="254">N293+BA293-1</f>
        <v>46221</v>
      </c>
      <c r="BC293" s="1311">
        <f t="shared" ref="BC293:BC301" si="255">S293</f>
        <v>0</v>
      </c>
      <c r="BD293" s="1312">
        <f t="shared" ref="BD293:BD301" si="256">AA293+BC293</f>
        <v>46211</v>
      </c>
      <c r="BE293" s="1312"/>
      <c r="BF293" s="1313">
        <f>VLOOKUP(C293,[1]Sheet!$F:$Q,9,FALSE)</f>
        <v>0.6059</v>
      </c>
      <c r="BG293" s="1314">
        <f>VLOOKUP(C293,[1]Sheet!$F:$Q,5,FALSE)</f>
        <v>113680</v>
      </c>
      <c r="BH293" s="1314">
        <f>VLOOKUP(C293,[1]Sheet!$F:$Q,12,FALSE)</f>
        <v>0</v>
      </c>
      <c r="BI293" s="1314">
        <f t="shared" ref="BI293:BI301" si="257">BG293-BH293</f>
        <v>113680</v>
      </c>
    </row>
    <row r="294" s="213" customFormat="1" ht="24.75" customHeight="1" spans="1:61">
      <c r="A294" s="1315">
        <f t="shared" si="252"/>
        <v>292</v>
      </c>
      <c r="B294" s="1315" t="s">
        <v>276</v>
      </c>
      <c r="C294" s="1316" t="s">
        <v>809</v>
      </c>
      <c r="D294" s="1316" t="s">
        <v>55</v>
      </c>
      <c r="E294" s="1316" t="s">
        <v>123</v>
      </c>
      <c r="F294" s="1316" t="s">
        <v>123</v>
      </c>
      <c r="G294" s="1317" t="s">
        <v>148</v>
      </c>
      <c r="H294" s="1318" t="s">
        <v>124</v>
      </c>
      <c r="I294" s="1319" t="s">
        <v>810</v>
      </c>
      <c r="J294" s="1320">
        <v>46184</v>
      </c>
      <c r="K294" s="1320">
        <v>46187</v>
      </c>
      <c r="L294" s="1320">
        <v>46189</v>
      </c>
      <c r="M294" s="1320">
        <v>46199</v>
      </c>
      <c r="N294" s="1320">
        <v>46201</v>
      </c>
      <c r="O294" s="1320"/>
      <c r="P294" s="1320"/>
      <c r="Q294" s="1321">
        <v>21</v>
      </c>
      <c r="R294" s="1825" t="s">
        <v>60</v>
      </c>
      <c r="S294" s="1323">
        <v>0</v>
      </c>
      <c r="T294" s="1320">
        <v>46204</v>
      </c>
      <c r="U294" s="1320">
        <v>46206</v>
      </c>
      <c r="V294" s="1320"/>
      <c r="W294" s="1320"/>
      <c r="X294" s="1320">
        <v>46210</v>
      </c>
      <c r="Y294" s="1320"/>
      <c r="Z294" s="1320"/>
      <c r="AA294" s="1320">
        <v>46211</v>
      </c>
      <c r="AB294" s="1320">
        <v>46210</v>
      </c>
      <c r="AC294" s="1320">
        <v>46211</v>
      </c>
      <c r="AD294" s="1324"/>
      <c r="AE294" s="1324"/>
      <c r="AF294" s="1324"/>
      <c r="AG294" s="1325"/>
      <c r="AH294" s="1326"/>
      <c r="AI294" s="1327">
        <v>9400</v>
      </c>
      <c r="AJ294" s="1327">
        <v>102650</v>
      </c>
      <c r="AK294" s="1327">
        <f t="shared" si="251"/>
        <v>1437.1</v>
      </c>
      <c r="AL294" s="1328"/>
      <c r="AM294" s="1325">
        <f>SUM(AK294:AK294)</f>
        <v>1437.1</v>
      </c>
      <c r="AN294" s="1329"/>
      <c r="AO294" s="1325"/>
      <c r="AP294" s="1329"/>
      <c r="AQ294" s="1329"/>
      <c r="AR294" s="1329"/>
      <c r="AS294" s="1325"/>
      <c r="AT294" s="1330"/>
      <c r="AU294" s="1324"/>
      <c r="AV294" s="1324"/>
      <c r="AW294" s="1331"/>
      <c r="AX294" s="1324"/>
      <c r="AY294" s="1317" t="s">
        <v>806</v>
      </c>
      <c r="BA294" s="1332">
        <f t="shared" si="253"/>
        <v>21</v>
      </c>
      <c r="BB294" s="1333">
        <f t="shared" si="254"/>
        <v>46221</v>
      </c>
      <c r="BC294" s="1332">
        <f t="shared" si="255"/>
        <v>0</v>
      </c>
      <c r="BD294" s="1333">
        <f t="shared" si="256"/>
        <v>46211</v>
      </c>
      <c r="BE294" s="1333"/>
      <c r="BF294" s="1334" t="e">
        <f>VLOOKUP(C294,[1]Sheet!$F:$Q,9,FALSE)</f>
        <v>#N/A</v>
      </c>
      <c r="BG294" s="1335" t="e">
        <f>VLOOKUP(C294,[1]Sheet!$F:$Q,5,FALSE)</f>
        <v>#N/A</v>
      </c>
      <c r="BH294" s="1335" t="e">
        <f>VLOOKUP(C294,[1]Sheet!$F:$Q,12,FALSE)</f>
        <v>#N/A</v>
      </c>
      <c r="BI294" s="1335" t="e">
        <f t="shared" si="257"/>
        <v>#N/A</v>
      </c>
    </row>
    <row r="295" s="213" customFormat="1" ht="24.75" customHeight="1" spans="1:61">
      <c r="A295" s="1315">
        <f t="shared" si="252"/>
        <v>293</v>
      </c>
      <c r="B295" s="1315" t="s">
        <v>62</v>
      </c>
      <c r="C295" s="1316" t="s">
        <v>811</v>
      </c>
      <c r="D295" s="1316" t="s">
        <v>55</v>
      </c>
      <c r="E295" s="1316" t="s">
        <v>123</v>
      </c>
      <c r="F295" s="1316" t="s">
        <v>123</v>
      </c>
      <c r="G295" s="1317" t="s">
        <v>58</v>
      </c>
      <c r="H295" s="1318" t="s">
        <v>124</v>
      </c>
      <c r="I295" s="1319" t="s">
        <v>812</v>
      </c>
      <c r="J295" s="1320">
        <v>46184</v>
      </c>
      <c r="K295" s="1320">
        <v>46187</v>
      </c>
      <c r="L295" s="1320">
        <v>46189</v>
      </c>
      <c r="M295" s="1320">
        <v>46199</v>
      </c>
      <c r="N295" s="1320">
        <v>46201</v>
      </c>
      <c r="O295" s="1320"/>
      <c r="P295" s="1320"/>
      <c r="Q295" s="1321">
        <v>21</v>
      </c>
      <c r="R295" s="1825" t="s">
        <v>60</v>
      </c>
      <c r="S295" s="1323">
        <v>0</v>
      </c>
      <c r="T295" s="1320">
        <v>46204</v>
      </c>
      <c r="U295" s="1320">
        <v>46206</v>
      </c>
      <c r="V295" s="1320"/>
      <c r="W295" s="1320"/>
      <c r="X295" s="1320">
        <v>46210</v>
      </c>
      <c r="Y295" s="1320"/>
      <c r="Z295" s="1320"/>
      <c r="AA295" s="1320">
        <v>46212</v>
      </c>
      <c r="AB295" s="1320"/>
      <c r="AC295" s="1320">
        <v>46214</v>
      </c>
      <c r="AD295" s="1324"/>
      <c r="AE295" s="1324"/>
      <c r="AF295" s="1324"/>
      <c r="AG295" s="1325"/>
      <c r="AH295" s="1326"/>
      <c r="AI295" s="1327">
        <v>9400</v>
      </c>
      <c r="AJ295" s="1327">
        <v>93840</v>
      </c>
      <c r="AK295" s="1327">
        <f t="shared" ref="AK295:AK300" si="258">AJ295*1.4%</f>
        <v>1313.76</v>
      </c>
      <c r="AL295" s="1328"/>
      <c r="AM295" s="1325"/>
      <c r="AN295" s="1329"/>
      <c r="AO295" s="1325"/>
      <c r="AP295" s="1329"/>
      <c r="AQ295" s="1329"/>
      <c r="AR295" s="1329"/>
      <c r="AS295" s="1325"/>
      <c r="AT295" s="1330"/>
      <c r="AU295" s="1324"/>
      <c r="AV295" s="1324"/>
      <c r="AW295" s="1331"/>
      <c r="AX295" s="1324"/>
      <c r="AY295" s="1317" t="s">
        <v>806</v>
      </c>
      <c r="BA295" s="1332">
        <f t="shared" si="253"/>
        <v>21</v>
      </c>
      <c r="BB295" s="1333">
        <f t="shared" si="254"/>
        <v>46221</v>
      </c>
      <c r="BC295" s="1332">
        <f t="shared" si="255"/>
        <v>0</v>
      </c>
      <c r="BD295" s="1333">
        <f t="shared" si="256"/>
        <v>46212</v>
      </c>
      <c r="BE295" s="1333"/>
      <c r="BF295" s="1334">
        <f>VLOOKUP(C295,[1]Sheet!$F:$Q,9,FALSE)</f>
        <v>0.6059</v>
      </c>
      <c r="BG295" s="1335">
        <f>VLOOKUP(C295,[1]Sheet!$F:$Q,5,FALSE)</f>
        <v>35190</v>
      </c>
      <c r="BH295" s="1335">
        <f>VLOOKUP(C295,[1]Sheet!$F:$Q,12,FALSE)</f>
        <v>0</v>
      </c>
      <c r="BI295" s="1335">
        <f t="shared" si="257"/>
        <v>35190</v>
      </c>
    </row>
    <row r="296" s="213" customFormat="1" ht="24.75" customHeight="1" spans="1:61">
      <c r="A296" s="1315">
        <f t="shared" si="252"/>
        <v>294</v>
      </c>
      <c r="B296" s="1315" t="s">
        <v>62</v>
      </c>
      <c r="C296" s="1316" t="s">
        <v>813</v>
      </c>
      <c r="D296" s="1316" t="s">
        <v>55</v>
      </c>
      <c r="E296" s="1316" t="s">
        <v>123</v>
      </c>
      <c r="F296" s="1316" t="s">
        <v>123</v>
      </c>
      <c r="G296" s="1317" t="s">
        <v>65</v>
      </c>
      <c r="H296" s="1318" t="s">
        <v>124</v>
      </c>
      <c r="I296" s="1319" t="s">
        <v>577</v>
      </c>
      <c r="J296" s="1320">
        <v>46184</v>
      </c>
      <c r="K296" s="1320">
        <v>46187</v>
      </c>
      <c r="L296" s="1320">
        <v>46189</v>
      </c>
      <c r="M296" s="1320">
        <v>46199</v>
      </c>
      <c r="N296" s="1320">
        <v>46201</v>
      </c>
      <c r="O296" s="1320"/>
      <c r="P296" s="1320"/>
      <c r="Q296" s="1321">
        <v>21</v>
      </c>
      <c r="R296" s="1825" t="s">
        <v>60</v>
      </c>
      <c r="S296" s="1323">
        <v>0</v>
      </c>
      <c r="T296" s="1320">
        <v>46204</v>
      </c>
      <c r="U296" s="1320">
        <v>46206</v>
      </c>
      <c r="V296" s="1320"/>
      <c r="W296" s="1320"/>
      <c r="X296" s="1320">
        <v>46210</v>
      </c>
      <c r="Y296" s="1320"/>
      <c r="Z296" s="1320"/>
      <c r="AA296" s="1320">
        <v>46212</v>
      </c>
      <c r="AB296" s="1320"/>
      <c r="AC296" s="1320">
        <v>46214</v>
      </c>
      <c r="AD296" s="1324"/>
      <c r="AE296" s="1324"/>
      <c r="AF296" s="1324"/>
      <c r="AG296" s="1325"/>
      <c r="AH296" s="1326"/>
      <c r="AI296" s="1327">
        <v>9400</v>
      </c>
      <c r="AJ296" s="1327">
        <v>113680</v>
      </c>
      <c r="AK296" s="1327">
        <f t="shared" si="258"/>
        <v>1591.52</v>
      </c>
      <c r="AL296" s="1328"/>
      <c r="AM296" s="1325"/>
      <c r="AN296" s="1329"/>
      <c r="AO296" s="1325"/>
      <c r="AP296" s="1329"/>
      <c r="AQ296" s="1329"/>
      <c r="AR296" s="1329"/>
      <c r="AS296" s="1325"/>
      <c r="AT296" s="1330"/>
      <c r="AU296" s="1324"/>
      <c r="AV296" s="1324"/>
      <c r="AW296" s="1331"/>
      <c r="AX296" s="1324"/>
      <c r="AY296" s="1317" t="s">
        <v>806</v>
      </c>
      <c r="BA296" s="1332">
        <f t="shared" si="253"/>
        <v>21</v>
      </c>
      <c r="BB296" s="1333">
        <f t="shared" si="254"/>
        <v>46221</v>
      </c>
      <c r="BC296" s="1332">
        <f t="shared" si="255"/>
        <v>0</v>
      </c>
      <c r="BD296" s="1333">
        <f t="shared" si="256"/>
        <v>46212</v>
      </c>
      <c r="BE296" s="1333"/>
      <c r="BF296" s="1334">
        <f>VLOOKUP(C296,[1]Sheet!$F:$Q,9,FALSE)</f>
        <v>0.6059</v>
      </c>
      <c r="BG296" s="1335">
        <f>VLOOKUP(C296,[1]Sheet!$F:$Q,5,FALSE)</f>
        <v>113680</v>
      </c>
      <c r="BH296" s="1335">
        <f>VLOOKUP(C296,[1]Sheet!$F:$Q,12,FALSE)</f>
        <v>0</v>
      </c>
      <c r="BI296" s="1335">
        <f t="shared" si="257"/>
        <v>113680</v>
      </c>
    </row>
    <row r="297" s="213" customFormat="1" ht="31" spans="1:61">
      <c r="A297" s="1315">
        <f t="shared" si="252"/>
        <v>295</v>
      </c>
      <c r="B297" s="1315" t="s">
        <v>276</v>
      </c>
      <c r="C297" s="1316" t="s">
        <v>814</v>
      </c>
      <c r="D297" s="1316" t="s">
        <v>55</v>
      </c>
      <c r="E297" s="1316" t="s">
        <v>123</v>
      </c>
      <c r="F297" s="1316" t="s">
        <v>123</v>
      </c>
      <c r="G297" s="1317" t="s">
        <v>65</v>
      </c>
      <c r="H297" s="1318" t="s">
        <v>124</v>
      </c>
      <c r="I297" s="1319" t="s">
        <v>815</v>
      </c>
      <c r="J297" s="1320">
        <v>46184</v>
      </c>
      <c r="K297" s="1320">
        <v>46187</v>
      </c>
      <c r="L297" s="1320">
        <v>46189</v>
      </c>
      <c r="M297" s="1320">
        <v>46199</v>
      </c>
      <c r="N297" s="1320">
        <v>46201</v>
      </c>
      <c r="O297" s="1320"/>
      <c r="P297" s="1320"/>
      <c r="Q297" s="1321">
        <v>21</v>
      </c>
      <c r="R297" s="1825" t="s">
        <v>60</v>
      </c>
      <c r="S297" s="1323">
        <v>0</v>
      </c>
      <c r="T297" s="1320">
        <v>46204</v>
      </c>
      <c r="U297" s="1320">
        <v>46206</v>
      </c>
      <c r="V297" s="1320"/>
      <c r="W297" s="1320"/>
      <c r="X297" s="1320">
        <v>46210</v>
      </c>
      <c r="Y297" s="1320"/>
      <c r="Z297" s="1320"/>
      <c r="AA297" s="1320">
        <v>46212</v>
      </c>
      <c r="AB297" s="1320"/>
      <c r="AC297" s="1320">
        <v>46214</v>
      </c>
      <c r="AD297" s="1324"/>
      <c r="AE297" s="1324"/>
      <c r="AF297" s="1324"/>
      <c r="AG297" s="1325"/>
      <c r="AH297" s="1326"/>
      <c r="AI297" s="1327">
        <v>9400</v>
      </c>
      <c r="AJ297" s="1327">
        <v>118468.5</v>
      </c>
      <c r="AK297" s="1327">
        <f t="shared" si="258"/>
        <v>1658.559</v>
      </c>
      <c r="AL297" s="1328"/>
      <c r="AM297" s="1325"/>
      <c r="AN297" s="1329"/>
      <c r="AO297" s="1325"/>
      <c r="AP297" s="1329"/>
      <c r="AQ297" s="1329"/>
      <c r="AR297" s="1329"/>
      <c r="AS297" s="1325"/>
      <c r="AT297" s="1330"/>
      <c r="AU297" s="1324"/>
      <c r="AV297" s="1324"/>
      <c r="AW297" s="1331"/>
      <c r="AX297" s="1324"/>
      <c r="AY297" s="1317" t="s">
        <v>806</v>
      </c>
      <c r="BA297" s="1332">
        <f t="shared" si="253"/>
        <v>21</v>
      </c>
      <c r="BB297" s="1333">
        <f t="shared" si="254"/>
        <v>46221</v>
      </c>
      <c r="BC297" s="1332">
        <f t="shared" si="255"/>
        <v>0</v>
      </c>
      <c r="BD297" s="1333">
        <f t="shared" si="256"/>
        <v>46212</v>
      </c>
      <c r="BE297" s="1333"/>
      <c r="BF297" s="1334">
        <f>VLOOKUP(C297,[1]Sheet!$F:$Q,9,FALSE)</f>
        <v>0.6059</v>
      </c>
      <c r="BG297" s="1335">
        <f>VLOOKUP(C297,[1]Sheet!$F:$Q,5,FALSE)</f>
        <v>104934.5</v>
      </c>
      <c r="BH297" s="1335">
        <f>VLOOKUP(C297,[1]Sheet!$F:$Q,12,FALSE)</f>
        <v>0</v>
      </c>
      <c r="BI297" s="1335">
        <f t="shared" si="257"/>
        <v>104934.5</v>
      </c>
    </row>
    <row r="298" s="212" customFormat="1" ht="24.75" customHeight="1" spans="1:61">
      <c r="A298" s="1294">
        <f t="shared" si="252"/>
        <v>296</v>
      </c>
      <c r="B298" s="1294" t="s">
        <v>121</v>
      </c>
      <c r="C298" s="1295" t="s">
        <v>816</v>
      </c>
      <c r="D298" s="1295" t="s">
        <v>55</v>
      </c>
      <c r="E298" s="1295" t="s">
        <v>123</v>
      </c>
      <c r="F298" s="1295" t="s">
        <v>123</v>
      </c>
      <c r="G298" s="1296" t="s">
        <v>65</v>
      </c>
      <c r="H298" s="1297" t="s">
        <v>124</v>
      </c>
      <c r="I298" s="1298" t="s">
        <v>223</v>
      </c>
      <c r="J298" s="1299">
        <v>46184</v>
      </c>
      <c r="K298" s="1299">
        <v>46187</v>
      </c>
      <c r="L298" s="1299">
        <v>46189</v>
      </c>
      <c r="M298" s="1299">
        <v>46199</v>
      </c>
      <c r="N298" s="1299">
        <v>46201</v>
      </c>
      <c r="O298" s="1299"/>
      <c r="P298" s="1299"/>
      <c r="Q298" s="1300">
        <v>21</v>
      </c>
      <c r="R298" s="1824" t="s">
        <v>60</v>
      </c>
      <c r="S298" s="1302">
        <v>0</v>
      </c>
      <c r="T298" s="1299">
        <v>46204</v>
      </c>
      <c r="U298" s="1299">
        <v>46206</v>
      </c>
      <c r="V298" s="1299"/>
      <c r="W298" s="1299"/>
      <c r="X298" s="1299">
        <v>46210</v>
      </c>
      <c r="Y298" s="1299"/>
      <c r="Z298" s="1299"/>
      <c r="AA298" s="1299">
        <v>46212</v>
      </c>
      <c r="AB298" s="1299">
        <v>46213</v>
      </c>
      <c r="AC298" s="1299">
        <v>46213</v>
      </c>
      <c r="AD298" s="1303"/>
      <c r="AE298" s="1303"/>
      <c r="AF298" s="1303"/>
      <c r="AG298" s="1304"/>
      <c r="AH298" s="1305"/>
      <c r="AI298" s="1306">
        <v>9400</v>
      </c>
      <c r="AJ298" s="1306">
        <v>105825</v>
      </c>
      <c r="AK298" s="1306">
        <f t="shared" si="258"/>
        <v>1481.55</v>
      </c>
      <c r="AL298" s="1307"/>
      <c r="AM298" s="1304"/>
      <c r="AN298" s="1308"/>
      <c r="AO298" s="1304"/>
      <c r="AP298" s="1308"/>
      <c r="AQ298" s="1308"/>
      <c r="AR298" s="1308"/>
      <c r="AS298" s="1304"/>
      <c r="AT298" s="1309"/>
      <c r="AU298" s="1303"/>
      <c r="AV298" s="1303"/>
      <c r="AW298" s="1310"/>
      <c r="AX298" s="1303"/>
      <c r="AY298" s="1296" t="s">
        <v>806</v>
      </c>
      <c r="BA298" s="1311">
        <f t="shared" si="253"/>
        <v>21</v>
      </c>
      <c r="BB298" s="1312">
        <f t="shared" si="254"/>
        <v>46221</v>
      </c>
      <c r="BC298" s="1311">
        <f t="shared" si="255"/>
        <v>0</v>
      </c>
      <c r="BD298" s="1312">
        <f t="shared" si="256"/>
        <v>46212</v>
      </c>
      <c r="BE298" s="1312"/>
      <c r="BF298" s="1313">
        <f>VLOOKUP(C298,[1]Sheet!$F:$Q,9,FALSE)</f>
        <v>0.6059</v>
      </c>
      <c r="BG298" s="1314">
        <f>VLOOKUP(C298,[1]Sheet!$F:$Q,5,FALSE)</f>
        <v>105825</v>
      </c>
      <c r="BH298" s="1314">
        <f>VLOOKUP(C298,[1]Sheet!$F:$Q,12,FALSE)</f>
        <v>0</v>
      </c>
      <c r="BI298" s="1314">
        <f t="shared" si="257"/>
        <v>105825</v>
      </c>
    </row>
    <row r="299" s="212" customFormat="1" ht="24.75" customHeight="1" spans="1:61">
      <c r="A299" s="1294">
        <f t="shared" si="252"/>
        <v>297</v>
      </c>
      <c r="B299" s="1294" t="s">
        <v>121</v>
      </c>
      <c r="C299" s="1295" t="s">
        <v>817</v>
      </c>
      <c r="D299" s="1295" t="s">
        <v>55</v>
      </c>
      <c r="E299" s="1295" t="s">
        <v>123</v>
      </c>
      <c r="F299" s="1295" t="s">
        <v>123</v>
      </c>
      <c r="G299" s="1296" t="s">
        <v>65</v>
      </c>
      <c r="H299" s="1297" t="s">
        <v>124</v>
      </c>
      <c r="I299" s="1298" t="s">
        <v>577</v>
      </c>
      <c r="J299" s="1299">
        <v>46184</v>
      </c>
      <c r="K299" s="1299">
        <v>46187</v>
      </c>
      <c r="L299" s="1299">
        <v>46189</v>
      </c>
      <c r="M299" s="1299">
        <v>46199</v>
      </c>
      <c r="N299" s="1299">
        <v>46201</v>
      </c>
      <c r="O299" s="1299"/>
      <c r="P299" s="1299"/>
      <c r="Q299" s="1300">
        <v>21</v>
      </c>
      <c r="R299" s="1824" t="s">
        <v>60</v>
      </c>
      <c r="S299" s="1302">
        <v>0</v>
      </c>
      <c r="T299" s="1299">
        <v>46204</v>
      </c>
      <c r="U299" s="1299">
        <v>46206</v>
      </c>
      <c r="V299" s="1299"/>
      <c r="W299" s="1299"/>
      <c r="X299" s="1299">
        <v>46210</v>
      </c>
      <c r="Y299" s="1299"/>
      <c r="Z299" s="1299"/>
      <c r="AA299" s="1299">
        <v>46213</v>
      </c>
      <c r="AB299" s="1299">
        <v>46214</v>
      </c>
      <c r="AC299" s="1299">
        <v>46214</v>
      </c>
      <c r="AD299" s="1303"/>
      <c r="AE299" s="1303"/>
      <c r="AF299" s="1303"/>
      <c r="AG299" s="1304"/>
      <c r="AH299" s="1305"/>
      <c r="AI299" s="1306">
        <v>9400</v>
      </c>
      <c r="AJ299" s="1306">
        <v>113680</v>
      </c>
      <c r="AK299" s="1306">
        <f t="shared" si="258"/>
        <v>1591.52</v>
      </c>
      <c r="AL299" s="1307"/>
      <c r="AM299" s="1304"/>
      <c r="AN299" s="1308"/>
      <c r="AO299" s="1304"/>
      <c r="AP299" s="1308"/>
      <c r="AQ299" s="1308"/>
      <c r="AR299" s="1308"/>
      <c r="AS299" s="1304"/>
      <c r="AT299" s="1309"/>
      <c r="AU299" s="1303"/>
      <c r="AV299" s="1303"/>
      <c r="AW299" s="1310"/>
      <c r="AX299" s="1303"/>
      <c r="AY299" s="1296" t="s">
        <v>806</v>
      </c>
      <c r="BA299" s="1311">
        <f t="shared" si="253"/>
        <v>21</v>
      </c>
      <c r="BB299" s="1312">
        <f t="shared" si="254"/>
        <v>46221</v>
      </c>
      <c r="BC299" s="1311">
        <f t="shared" si="255"/>
        <v>0</v>
      </c>
      <c r="BD299" s="1312">
        <f t="shared" si="256"/>
        <v>46213</v>
      </c>
      <c r="BE299" s="1312"/>
      <c r="BF299" s="1313">
        <f>VLOOKUP(C299,[1]Sheet!$F:$Q,9,FALSE)</f>
        <v>0.6059</v>
      </c>
      <c r="BG299" s="1314">
        <f>VLOOKUP(C299,[1]Sheet!$F:$Q,5,FALSE)</f>
        <v>113680</v>
      </c>
      <c r="BH299" s="1314">
        <f>VLOOKUP(C299,[1]Sheet!$F:$Q,12,FALSE)</f>
        <v>0</v>
      </c>
      <c r="BI299" s="1314">
        <f t="shared" si="257"/>
        <v>113680</v>
      </c>
    </row>
    <row r="300" s="79" customFormat="1" ht="24.75" customHeight="1" spans="1:61">
      <c r="A300" s="134">
        <f t="shared" si="252"/>
        <v>298</v>
      </c>
      <c r="B300" s="134" t="s">
        <v>127</v>
      </c>
      <c r="C300" s="135" t="s">
        <v>818</v>
      </c>
      <c r="D300" s="135" t="s">
        <v>182</v>
      </c>
      <c r="E300" s="135" t="s">
        <v>56</v>
      </c>
      <c r="F300" s="135" t="s">
        <v>57</v>
      </c>
      <c r="G300" s="136" t="s">
        <v>58</v>
      </c>
      <c r="H300" s="138" t="s">
        <v>91</v>
      </c>
      <c r="I300" s="138"/>
      <c r="J300" s="139">
        <v>46182</v>
      </c>
      <c r="K300" s="139">
        <v>46185</v>
      </c>
      <c r="L300" s="139">
        <v>46187</v>
      </c>
      <c r="M300" s="139">
        <v>46194</v>
      </c>
      <c r="N300" s="139">
        <v>46202</v>
      </c>
      <c r="O300" s="139"/>
      <c r="P300" s="282"/>
      <c r="Q300" s="140">
        <v>14</v>
      </c>
      <c r="R300" s="1763" t="s">
        <v>60</v>
      </c>
      <c r="S300" s="142">
        <v>14</v>
      </c>
      <c r="T300" s="283"/>
      <c r="U300" s="139"/>
      <c r="V300" s="139"/>
      <c r="W300" s="139"/>
      <c r="X300" s="139">
        <v>46209</v>
      </c>
      <c r="Y300" s="139"/>
      <c r="Z300" s="139"/>
      <c r="AA300" s="139">
        <v>46211</v>
      </c>
      <c r="AB300" s="139">
        <v>46213</v>
      </c>
      <c r="AC300" s="139">
        <v>46213</v>
      </c>
      <c r="AD300" s="143"/>
      <c r="AE300" s="144"/>
      <c r="AF300" s="135"/>
      <c r="AG300" s="135"/>
      <c r="AH300" s="1336">
        <v>0.6031</v>
      </c>
      <c r="AI300" s="145">
        <f>6150</f>
        <v>6150</v>
      </c>
      <c r="AJ300" s="145">
        <v>69023.34</v>
      </c>
      <c r="AK300" s="145">
        <f t="shared" si="258"/>
        <v>966.32676</v>
      </c>
      <c r="AL300" s="146">
        <v>46197</v>
      </c>
      <c r="AM300" s="147">
        <v>4162.8</v>
      </c>
      <c r="AN300" s="147"/>
      <c r="AO300" s="147"/>
      <c r="AP300" s="147"/>
      <c r="AQ300" s="147"/>
      <c r="AR300" s="147"/>
      <c r="AS300" s="147"/>
      <c r="AT300" s="148"/>
      <c r="AU300" s="147"/>
      <c r="AV300" s="147"/>
      <c r="AW300" s="149"/>
      <c r="AX300" s="135"/>
      <c r="AY300" s="136" t="s">
        <v>819</v>
      </c>
      <c r="AZ300" s="150"/>
      <c r="BA300" s="150">
        <f t="shared" si="253"/>
        <v>14</v>
      </c>
      <c r="BB300" s="151">
        <f t="shared" si="254"/>
        <v>46215</v>
      </c>
      <c r="BC300" s="150">
        <f t="shared" si="255"/>
        <v>14</v>
      </c>
      <c r="BD300" s="152">
        <f t="shared" si="256"/>
        <v>46225</v>
      </c>
      <c r="BE300" s="152"/>
      <c r="BF300" s="153">
        <f>VLOOKUP(C300,[1]Sheet!$F:$Q,9,FALSE)</f>
        <v>0.6031</v>
      </c>
      <c r="BG300" s="154">
        <f>VLOOKUP(C300,[1]Sheet!$F:$Q,5,FALSE)</f>
        <v>50714.34</v>
      </c>
      <c r="BH300" s="154">
        <f>VLOOKUP(C300,[1]Sheet!$F:$Q,12,FALSE)</f>
        <v>0</v>
      </c>
      <c r="BI300" s="154">
        <f t="shared" si="257"/>
        <v>50714.34</v>
      </c>
    </row>
    <row r="301" s="7" customFormat="1" ht="24.75" customHeight="1" spans="1:61">
      <c r="A301" s="44">
        <f t="shared" si="252"/>
        <v>299</v>
      </c>
      <c r="B301" s="44" t="s">
        <v>127</v>
      </c>
      <c r="C301" s="45" t="s">
        <v>820</v>
      </c>
      <c r="D301" s="45" t="s">
        <v>182</v>
      </c>
      <c r="E301" s="45" t="s">
        <v>56</v>
      </c>
      <c r="F301" s="45" t="s">
        <v>57</v>
      </c>
      <c r="G301" s="46" t="s">
        <v>58</v>
      </c>
      <c r="H301" s="48" t="s">
        <v>91</v>
      </c>
      <c r="I301" s="48"/>
      <c r="J301" s="49">
        <v>46196</v>
      </c>
      <c r="K301" s="49">
        <v>46199</v>
      </c>
      <c r="L301" s="49">
        <v>46201</v>
      </c>
      <c r="M301" s="49">
        <v>46208</v>
      </c>
      <c r="N301" s="49">
        <v>46209</v>
      </c>
      <c r="O301" s="49"/>
      <c r="P301" s="255"/>
      <c r="Q301" s="50">
        <v>14</v>
      </c>
      <c r="R301" s="1780" t="s">
        <v>60</v>
      </c>
      <c r="S301" s="52">
        <v>14</v>
      </c>
      <c r="T301" s="256"/>
      <c r="U301" s="49"/>
      <c r="V301" s="49"/>
      <c r="W301" s="49"/>
      <c r="X301" s="49">
        <v>46207</v>
      </c>
      <c r="Y301" s="49"/>
      <c r="Z301" s="49"/>
      <c r="AA301" s="49">
        <v>46211</v>
      </c>
      <c r="AB301" s="49">
        <v>46216</v>
      </c>
      <c r="AC301" s="49">
        <v>46216</v>
      </c>
      <c r="AD301" s="47"/>
      <c r="AE301" s="110"/>
      <c r="AF301" s="45"/>
      <c r="AG301" s="45"/>
      <c r="AH301" s="45"/>
      <c r="AI301" s="58">
        <v>7400</v>
      </c>
      <c r="AJ301" s="58"/>
      <c r="AK301" s="58"/>
      <c r="AL301" s="56"/>
      <c r="AM301" s="54"/>
      <c r="AN301" s="54"/>
      <c r="AO301" s="54"/>
      <c r="AP301" s="54"/>
      <c r="AQ301" s="54"/>
      <c r="AR301" s="54"/>
      <c r="AS301" s="54"/>
      <c r="AT301" s="111"/>
      <c r="AU301" s="54"/>
      <c r="AV301" s="54"/>
      <c r="AW301" s="112"/>
      <c r="AX301" s="45"/>
      <c r="AY301" s="46"/>
      <c r="AZ301" s="10"/>
      <c r="BA301" s="10">
        <f t="shared" si="253"/>
        <v>14</v>
      </c>
      <c r="BB301" s="11">
        <f t="shared" si="254"/>
        <v>46222</v>
      </c>
      <c r="BC301" s="10">
        <f t="shared" si="255"/>
        <v>14</v>
      </c>
      <c r="BD301" s="9">
        <f t="shared" si="256"/>
        <v>46225</v>
      </c>
      <c r="BE301" s="9"/>
      <c r="BF301" s="114">
        <f>VLOOKUP(C301,[1]Sheet!$F:$Q,9,FALSE)</f>
        <v>0.6059</v>
      </c>
      <c r="BG301" s="17">
        <f>VLOOKUP(C301,[1]Sheet!$F:$Q,5,FALSE)</f>
        <v>60417.68</v>
      </c>
      <c r="BH301" s="17">
        <f>VLOOKUP(C301,[1]Sheet!$F:$Q,12,FALSE)</f>
        <v>0</v>
      </c>
      <c r="BI301" s="17">
        <f t="shared" si="257"/>
        <v>60417.68</v>
      </c>
    </row>
    <row r="302" s="7" customFormat="1" ht="24.75" customHeight="1" spans="1:61">
      <c r="A302" s="44">
        <f t="shared" ref="A302:A308" si="259">ROW()-2</f>
        <v>300</v>
      </c>
      <c r="B302" s="44" t="s">
        <v>121</v>
      </c>
      <c r="C302" s="45" t="s">
        <v>821</v>
      </c>
      <c r="D302" s="45" t="s">
        <v>55</v>
      </c>
      <c r="E302" s="45" t="s">
        <v>74</v>
      </c>
      <c r="F302" s="45" t="s">
        <v>57</v>
      </c>
      <c r="G302" s="46" t="s">
        <v>58</v>
      </c>
      <c r="H302" s="48" t="s">
        <v>75</v>
      </c>
      <c r="I302" s="48"/>
      <c r="J302" s="49">
        <v>46184</v>
      </c>
      <c r="K302" s="49">
        <v>46188</v>
      </c>
      <c r="L302" s="49">
        <v>46190</v>
      </c>
      <c r="M302" s="49">
        <v>46202</v>
      </c>
      <c r="N302" s="49">
        <v>46207</v>
      </c>
      <c r="O302" s="49"/>
      <c r="P302" s="255"/>
      <c r="Q302" s="50">
        <v>14</v>
      </c>
      <c r="R302" s="1780" t="s">
        <v>60</v>
      </c>
      <c r="S302" s="52">
        <v>0</v>
      </c>
      <c r="T302" s="256"/>
      <c r="U302" s="49"/>
      <c r="V302" s="49"/>
      <c r="W302" s="49"/>
      <c r="X302" s="49">
        <v>46211</v>
      </c>
      <c r="Y302" s="49"/>
      <c r="Z302" s="49"/>
      <c r="AA302" s="49">
        <v>46214</v>
      </c>
      <c r="AB302" s="49">
        <v>46216</v>
      </c>
      <c r="AC302" s="49">
        <v>46216</v>
      </c>
      <c r="AD302" s="47"/>
      <c r="AE302" s="110"/>
      <c r="AF302" s="45"/>
      <c r="AG302" s="45"/>
      <c r="AH302" s="45"/>
      <c r="AI302" s="58">
        <v>10050</v>
      </c>
      <c r="AJ302" s="58"/>
      <c r="AK302" s="58"/>
      <c r="AL302" s="56"/>
      <c r="AM302" s="54"/>
      <c r="AN302" s="54"/>
      <c r="AO302" s="54"/>
      <c r="AP302" s="54"/>
      <c r="AQ302" s="54"/>
      <c r="AR302" s="54"/>
      <c r="AS302" s="54"/>
      <c r="AT302" s="111"/>
      <c r="AU302" s="54"/>
      <c r="AV302" s="54"/>
      <c r="AW302" s="112"/>
      <c r="AX302" s="45"/>
      <c r="AY302" s="46" t="s">
        <v>822</v>
      </c>
      <c r="AZ302" s="10"/>
      <c r="BA302" s="10">
        <f t="shared" ref="BA302:BA308" si="260">Q302</f>
        <v>14</v>
      </c>
      <c r="BB302" s="11">
        <f t="shared" ref="BB302:BB308" si="261">N302+BA302-1</f>
        <v>46220</v>
      </c>
      <c r="BC302" s="10">
        <f t="shared" ref="BC302:BC308" si="262">S302</f>
        <v>0</v>
      </c>
      <c r="BD302" s="9">
        <f t="shared" ref="BD302:BD308" si="263">AA302+BC302</f>
        <v>46214</v>
      </c>
      <c r="BE302" s="9"/>
      <c r="BF302" s="114">
        <f>VLOOKUP(C302,[1]Sheet!$F:$Q,9,FALSE)</f>
        <v>0.6059</v>
      </c>
      <c r="BG302" s="17">
        <f>VLOOKUP(C302,[1]Sheet!$F:$Q,5,FALSE)</f>
        <v>835130</v>
      </c>
      <c r="BH302" s="17">
        <f>VLOOKUP(C302,[1]Sheet!$F:$Q,12,FALSE)</f>
        <v>0</v>
      </c>
      <c r="BI302" s="17">
        <f t="shared" ref="BI302:BI308" si="264">BG302-BH302</f>
        <v>835130</v>
      </c>
    </row>
    <row r="303" s="214" customFormat="1" ht="24.95" customHeight="1" spans="1:61">
      <c r="A303" s="1337">
        <f t="shared" si="259"/>
        <v>301</v>
      </c>
      <c r="B303" s="1337"/>
      <c r="C303" s="1338" t="s">
        <v>823</v>
      </c>
      <c r="D303" s="1338" t="s">
        <v>182</v>
      </c>
      <c r="E303" s="1339" t="s">
        <v>824</v>
      </c>
      <c r="F303" s="1338" t="s">
        <v>57</v>
      </c>
      <c r="G303" s="1340" t="s">
        <v>825</v>
      </c>
      <c r="H303" s="1341" t="s">
        <v>826</v>
      </c>
      <c r="I303" s="1342" t="s">
        <v>827</v>
      </c>
      <c r="J303" s="1343">
        <v>46173</v>
      </c>
      <c r="K303" s="1343">
        <v>46178</v>
      </c>
      <c r="L303" s="1343">
        <v>46180</v>
      </c>
      <c r="M303" s="1343">
        <v>46187</v>
      </c>
      <c r="N303" s="1343">
        <v>46188</v>
      </c>
      <c r="O303" s="1343">
        <v>46188</v>
      </c>
      <c r="P303" s="1344">
        <v>46188</v>
      </c>
      <c r="Q303" s="1345">
        <v>14</v>
      </c>
      <c r="R303" s="1826" t="s">
        <v>60</v>
      </c>
      <c r="S303" s="1347">
        <v>14</v>
      </c>
      <c r="T303" s="1348">
        <v>46192</v>
      </c>
      <c r="U303" s="1343">
        <v>46195</v>
      </c>
      <c r="V303" s="1343"/>
      <c r="W303" s="1343"/>
      <c r="X303" s="1343">
        <v>46196</v>
      </c>
      <c r="Y303" s="1343"/>
      <c r="Z303" s="1343"/>
      <c r="AA303" s="1343">
        <v>46203</v>
      </c>
      <c r="AB303" s="1343">
        <v>46233</v>
      </c>
      <c r="AC303" s="1343">
        <v>46233</v>
      </c>
      <c r="AD303" s="1349"/>
      <c r="AE303" s="1349"/>
      <c r="AF303" s="1349"/>
      <c r="AG303" s="1350"/>
      <c r="AH303" s="1349"/>
      <c r="AI303" s="1351"/>
      <c r="AJ303" s="1352"/>
      <c r="AK303" s="1352"/>
      <c r="AL303" s="1353"/>
      <c r="AM303" s="1354"/>
      <c r="AN303" s="1350"/>
      <c r="AO303" s="1354"/>
      <c r="AP303" s="1350">
        <v>440</v>
      </c>
      <c r="AQ303" s="1350"/>
      <c r="AR303" s="1354"/>
      <c r="AS303" s="1350"/>
      <c r="AT303" s="1355"/>
      <c r="AU303" s="1356"/>
      <c r="AV303" s="1349"/>
      <c r="AW303" s="1357"/>
      <c r="AX303" s="1349"/>
      <c r="AY303" s="1349"/>
      <c r="BA303" s="1358">
        <f t="shared" si="260"/>
        <v>14</v>
      </c>
      <c r="BB303" s="1359">
        <f t="shared" si="261"/>
        <v>46201</v>
      </c>
      <c r="BC303" s="1358">
        <f t="shared" si="262"/>
        <v>14</v>
      </c>
      <c r="BD303" s="1359">
        <f t="shared" si="263"/>
        <v>46217</v>
      </c>
      <c r="BE303" s="1359"/>
      <c r="BF303" s="1360" t="e">
        <f>VLOOKUP(C303,[1]Sheet!$F:$Q,10,FALSE)</f>
        <v>#N/A</v>
      </c>
      <c r="BG303" s="1361" t="e">
        <f>VLOOKUP(C303,[1]Sheet!$F:$Q,5,FALSE)</f>
        <v>#N/A</v>
      </c>
      <c r="BH303" s="1361" t="e">
        <f>VLOOKUP(C303,[1]Sheet!$F:$Q,12,FALSE)</f>
        <v>#N/A</v>
      </c>
      <c r="BI303" s="1361" t="e">
        <f t="shared" si="264"/>
        <v>#N/A</v>
      </c>
    </row>
    <row r="304" s="214" customFormat="1" ht="24.95" customHeight="1" spans="1:61">
      <c r="A304" s="1337">
        <f t="shared" si="259"/>
        <v>302</v>
      </c>
      <c r="B304" s="1337"/>
      <c r="C304" s="1338" t="s">
        <v>828</v>
      </c>
      <c r="D304" s="1338" t="s">
        <v>829</v>
      </c>
      <c r="E304" s="1339" t="s">
        <v>830</v>
      </c>
      <c r="F304" s="1338" t="s">
        <v>831</v>
      </c>
      <c r="G304" s="1340" t="s">
        <v>832</v>
      </c>
      <c r="H304" s="1341" t="s">
        <v>833</v>
      </c>
      <c r="I304" s="1342" t="s">
        <v>834</v>
      </c>
      <c r="J304" s="1343">
        <v>46173</v>
      </c>
      <c r="K304" s="1343">
        <v>46178</v>
      </c>
      <c r="L304" s="1343">
        <v>46180</v>
      </c>
      <c r="M304" s="1343">
        <v>46187</v>
      </c>
      <c r="N304" s="1343">
        <v>46188</v>
      </c>
      <c r="O304" s="1343">
        <v>46188</v>
      </c>
      <c r="P304" s="1344">
        <v>46188</v>
      </c>
      <c r="Q304" s="1345">
        <v>14</v>
      </c>
      <c r="R304" s="1826" t="s">
        <v>60</v>
      </c>
      <c r="S304" s="1347">
        <v>14</v>
      </c>
      <c r="T304" s="1348">
        <v>46192</v>
      </c>
      <c r="U304" s="1343">
        <v>46195</v>
      </c>
      <c r="V304" s="1343"/>
      <c r="W304" s="1343"/>
      <c r="X304" s="1343">
        <v>46196</v>
      </c>
      <c r="Y304" s="1343"/>
      <c r="Z304" s="1343"/>
      <c r="AA304" s="1343">
        <v>46203</v>
      </c>
      <c r="AB304" s="1343">
        <v>46233</v>
      </c>
      <c r="AC304" s="1343">
        <v>46233</v>
      </c>
      <c r="AD304" s="1349"/>
      <c r="AE304" s="1349"/>
      <c r="AF304" s="1349"/>
      <c r="AG304" s="1350"/>
      <c r="AH304" s="1349"/>
      <c r="AI304" s="1351"/>
      <c r="AJ304" s="1352"/>
      <c r="AK304" s="1352"/>
      <c r="AL304" s="1353"/>
      <c r="AM304" s="1354"/>
      <c r="AN304" s="1350"/>
      <c r="AO304" s="1354"/>
      <c r="AP304" s="1350">
        <v>220</v>
      </c>
      <c r="AQ304" s="1350"/>
      <c r="AR304" s="1354"/>
      <c r="AS304" s="1350"/>
      <c r="AT304" s="1355"/>
      <c r="AU304" s="1362"/>
      <c r="AV304" s="1349"/>
      <c r="AW304" s="1357"/>
      <c r="AX304" s="1349"/>
      <c r="AY304" s="1349"/>
      <c r="BA304" s="1358">
        <f t="shared" si="260"/>
        <v>14</v>
      </c>
      <c r="BB304" s="1359">
        <f t="shared" si="261"/>
        <v>46201</v>
      </c>
      <c r="BC304" s="1358">
        <f t="shared" si="262"/>
        <v>14</v>
      </c>
      <c r="BD304" s="1359">
        <f t="shared" si="263"/>
        <v>46217</v>
      </c>
      <c r="BE304" s="1359"/>
      <c r="BF304" s="1360" t="e">
        <f>VLOOKUP(C304,[1]Sheet!$F:$Q,10,FALSE)</f>
        <v>#N/A</v>
      </c>
      <c r="BG304" s="1361" t="e">
        <f>VLOOKUP(C304,[1]Sheet!$F:$Q,5,FALSE)</f>
        <v>#N/A</v>
      </c>
      <c r="BH304" s="1361" t="e">
        <f>VLOOKUP(C304,[1]Sheet!$F:$Q,12,FALSE)</f>
        <v>#N/A</v>
      </c>
      <c r="BI304" s="1361" t="e">
        <f t="shared" si="264"/>
        <v>#N/A</v>
      </c>
    </row>
    <row r="305" s="206" customFormat="1" ht="46" spans="1:61">
      <c r="A305" s="1163">
        <f t="shared" si="259"/>
        <v>303</v>
      </c>
      <c r="B305" s="1163" t="s">
        <v>121</v>
      </c>
      <c r="C305" s="1164" t="s">
        <v>835</v>
      </c>
      <c r="D305" s="1164" t="s">
        <v>55</v>
      </c>
      <c r="E305" s="1164" t="s">
        <v>123</v>
      </c>
      <c r="F305" s="1164" t="s">
        <v>123</v>
      </c>
      <c r="G305" s="1165" t="s">
        <v>65</v>
      </c>
      <c r="H305" s="1166" t="s">
        <v>149</v>
      </c>
      <c r="I305" s="1167" t="s">
        <v>836</v>
      </c>
      <c r="J305" s="1168">
        <v>46194</v>
      </c>
      <c r="K305" s="1168">
        <v>46196</v>
      </c>
      <c r="L305" s="1168">
        <v>46198</v>
      </c>
      <c r="M305" s="1168">
        <v>46207</v>
      </c>
      <c r="N305" s="1168">
        <v>46208</v>
      </c>
      <c r="O305" s="1168"/>
      <c r="P305" s="1168"/>
      <c r="Q305" s="1169">
        <v>21</v>
      </c>
      <c r="R305" s="1818" t="s">
        <v>60</v>
      </c>
      <c r="S305" s="1171">
        <v>0</v>
      </c>
      <c r="T305" s="1168">
        <v>46212</v>
      </c>
      <c r="U305" s="1168">
        <v>46212</v>
      </c>
      <c r="V305" s="1168"/>
      <c r="W305" s="1168"/>
      <c r="X305" s="1168">
        <v>46217</v>
      </c>
      <c r="Y305" s="1168"/>
      <c r="Z305" s="1168"/>
      <c r="AA305" s="1168">
        <v>46217</v>
      </c>
      <c r="AB305" s="1168">
        <v>46219</v>
      </c>
      <c r="AC305" s="1168">
        <v>46219</v>
      </c>
      <c r="AD305" s="1172"/>
      <c r="AE305" s="1172"/>
      <c r="AF305" s="1172"/>
      <c r="AG305" s="1173"/>
      <c r="AH305" s="1174"/>
      <c r="AI305" s="1175">
        <v>10700</v>
      </c>
      <c r="AJ305" s="1175">
        <v>110855</v>
      </c>
      <c r="AK305" s="1175">
        <f>AJ305*1.4%</f>
        <v>1551.97</v>
      </c>
      <c r="AL305" s="1176"/>
      <c r="AM305" s="1173"/>
      <c r="AN305" s="1177"/>
      <c r="AO305" s="1173"/>
      <c r="AP305" s="1177"/>
      <c r="AQ305" s="1177"/>
      <c r="AR305" s="1177"/>
      <c r="AS305" s="1173"/>
      <c r="AT305" s="1178"/>
      <c r="AU305" s="1172"/>
      <c r="AV305" s="1172"/>
      <c r="AW305" s="1179"/>
      <c r="AX305" s="1172"/>
      <c r="AY305" s="1165" t="s">
        <v>151</v>
      </c>
      <c r="BA305" s="1180">
        <f t="shared" si="260"/>
        <v>21</v>
      </c>
      <c r="BB305" s="1181">
        <f t="shared" si="261"/>
        <v>46228</v>
      </c>
      <c r="BC305" s="1180">
        <f t="shared" si="262"/>
        <v>0</v>
      </c>
      <c r="BD305" s="1181">
        <f t="shared" si="263"/>
        <v>46217</v>
      </c>
      <c r="BE305" s="1181"/>
      <c r="BF305" s="1182">
        <f>VLOOKUP(C305,[1]Sheet!$F:$Q,9,FALSE)</f>
        <v>0.6118</v>
      </c>
      <c r="BG305" s="1183">
        <f>VLOOKUP(C305,[1]Sheet!$F:$Q,5,FALSE)</f>
        <v>110855</v>
      </c>
      <c r="BH305" s="1183">
        <f>VLOOKUP(C305,[1]Sheet!$F:$Q,12,FALSE)</f>
        <v>0</v>
      </c>
      <c r="BI305" s="1183">
        <f t="shared" si="264"/>
        <v>110855</v>
      </c>
    </row>
    <row r="306" s="7" customFormat="1" ht="24.75" customHeight="1" spans="1:61">
      <c r="A306" s="44">
        <f t="shared" si="259"/>
        <v>304</v>
      </c>
      <c r="B306" s="44" t="s">
        <v>121</v>
      </c>
      <c r="C306" s="45" t="s">
        <v>837</v>
      </c>
      <c r="D306" s="45" t="s">
        <v>55</v>
      </c>
      <c r="E306" s="45" t="s">
        <v>74</v>
      </c>
      <c r="F306" s="45" t="s">
        <v>57</v>
      </c>
      <c r="G306" s="46" t="s">
        <v>58</v>
      </c>
      <c r="H306" s="48" t="s">
        <v>75</v>
      </c>
      <c r="I306" s="48"/>
      <c r="J306" s="49">
        <v>46197</v>
      </c>
      <c r="K306" s="49">
        <v>46198</v>
      </c>
      <c r="L306" s="49">
        <v>46200</v>
      </c>
      <c r="M306" s="49">
        <v>46208</v>
      </c>
      <c r="N306" s="49">
        <v>46211</v>
      </c>
      <c r="O306" s="49"/>
      <c r="P306" s="255"/>
      <c r="Q306" s="50">
        <v>14</v>
      </c>
      <c r="R306" s="1780" t="s">
        <v>60</v>
      </c>
      <c r="S306" s="52">
        <v>0</v>
      </c>
      <c r="T306" s="256"/>
      <c r="U306" s="49"/>
      <c r="V306" s="49"/>
      <c r="W306" s="49"/>
      <c r="X306" s="49">
        <v>46209</v>
      </c>
      <c r="Y306" s="49"/>
      <c r="Z306" s="49"/>
      <c r="AA306" s="49">
        <v>46217</v>
      </c>
      <c r="AB306" s="49">
        <v>46220</v>
      </c>
      <c r="AC306" s="49">
        <v>46221</v>
      </c>
      <c r="AD306" s="47"/>
      <c r="AE306" s="110"/>
      <c r="AF306" s="45"/>
      <c r="AG306" s="45"/>
      <c r="AH306" s="45"/>
      <c r="AI306" s="58">
        <v>11100</v>
      </c>
      <c r="AJ306" s="58"/>
      <c r="AK306" s="58"/>
      <c r="AL306" s="56"/>
      <c r="AM306" s="54"/>
      <c r="AN306" s="54"/>
      <c r="AO306" s="54"/>
      <c r="AP306" s="54"/>
      <c r="AQ306" s="54"/>
      <c r="AR306" s="54"/>
      <c r="AS306" s="54"/>
      <c r="AT306" s="111"/>
      <c r="AU306" s="54"/>
      <c r="AV306" s="54"/>
      <c r="AW306" s="112"/>
      <c r="AX306" s="45"/>
      <c r="AY306" s="46" t="s">
        <v>838</v>
      </c>
      <c r="AZ306" s="10"/>
      <c r="BA306" s="10">
        <f t="shared" si="260"/>
        <v>14</v>
      </c>
      <c r="BB306" s="11">
        <f t="shared" si="261"/>
        <v>46224</v>
      </c>
      <c r="BC306" s="10">
        <f t="shared" si="262"/>
        <v>0</v>
      </c>
      <c r="BD306" s="9">
        <f t="shared" si="263"/>
        <v>46217</v>
      </c>
      <c r="BE306" s="9"/>
      <c r="BF306" s="114">
        <f>VLOOKUP(C306,[1]Sheet!$F:$Q,9,FALSE)</f>
        <v>0.6059</v>
      </c>
      <c r="BG306" s="17">
        <f>VLOOKUP(C306,[1]Sheet!$F:$Q,5,FALSE)</f>
        <v>704928</v>
      </c>
      <c r="BH306" s="17">
        <f>VLOOKUP(C306,[1]Sheet!$F:$Q,12,FALSE)</f>
        <v>0</v>
      </c>
      <c r="BI306" s="17">
        <f t="shared" si="264"/>
        <v>704928</v>
      </c>
    </row>
    <row r="307" s="79" customFormat="1" ht="24.75" customHeight="1" spans="1:61">
      <c r="A307" s="134">
        <f t="shared" si="259"/>
        <v>305</v>
      </c>
      <c r="B307" s="134" t="s">
        <v>62</v>
      </c>
      <c r="C307" s="135" t="s">
        <v>839</v>
      </c>
      <c r="D307" s="135" t="s">
        <v>70</v>
      </c>
      <c r="E307" s="135" t="s">
        <v>56</v>
      </c>
      <c r="F307" s="135" t="s">
        <v>57</v>
      </c>
      <c r="G307" s="136" t="s">
        <v>65</v>
      </c>
      <c r="H307" s="138" t="s">
        <v>840</v>
      </c>
      <c r="I307" s="138"/>
      <c r="J307" s="139">
        <v>46191</v>
      </c>
      <c r="K307" s="139">
        <v>46194</v>
      </c>
      <c r="L307" s="139">
        <v>46196</v>
      </c>
      <c r="M307" s="139">
        <v>46205</v>
      </c>
      <c r="N307" s="139">
        <v>46210</v>
      </c>
      <c r="O307" s="139"/>
      <c r="P307" s="282"/>
      <c r="Q307" s="140">
        <v>12</v>
      </c>
      <c r="R307" s="1763" t="s">
        <v>60</v>
      </c>
      <c r="S307" s="142">
        <v>14</v>
      </c>
      <c r="T307" s="283"/>
      <c r="U307" s="139"/>
      <c r="V307" s="139"/>
      <c r="W307" s="139"/>
      <c r="X307" s="139">
        <v>46212</v>
      </c>
      <c r="Y307" s="139"/>
      <c r="Z307" s="139"/>
      <c r="AA307" s="139">
        <v>46217</v>
      </c>
      <c r="AB307" s="139">
        <v>46219</v>
      </c>
      <c r="AC307" s="139">
        <v>46219</v>
      </c>
      <c r="AD307" s="143"/>
      <c r="AE307" s="144"/>
      <c r="AF307" s="135"/>
      <c r="AG307" s="135"/>
      <c r="AH307" s="1336">
        <v>0.6118</v>
      </c>
      <c r="AI307" s="145">
        <v>13200</v>
      </c>
      <c r="AJ307" s="145">
        <v>151340</v>
      </c>
      <c r="AK307" s="145">
        <f>AJ307*1.4%</f>
        <v>2118.76</v>
      </c>
      <c r="AL307" s="146">
        <v>46211</v>
      </c>
      <c r="AM307" s="147">
        <v>1332.95</v>
      </c>
      <c r="AN307" s="147"/>
      <c r="AO307" s="147"/>
      <c r="AP307" s="147"/>
      <c r="AQ307" s="147"/>
      <c r="AR307" s="147"/>
      <c r="AS307" s="147"/>
      <c r="AT307" s="148"/>
      <c r="AU307" s="147"/>
      <c r="AV307" s="147"/>
      <c r="AW307" s="149"/>
      <c r="AX307" s="135"/>
      <c r="AY307" s="136" t="s">
        <v>841</v>
      </c>
      <c r="AZ307" s="150"/>
      <c r="BA307" s="150">
        <f t="shared" si="260"/>
        <v>12</v>
      </c>
      <c r="BB307" s="151">
        <f t="shared" si="261"/>
        <v>46221</v>
      </c>
      <c r="BC307" s="150">
        <f t="shared" si="262"/>
        <v>14</v>
      </c>
      <c r="BD307" s="152">
        <f t="shared" si="263"/>
        <v>46231</v>
      </c>
      <c r="BE307" s="152"/>
      <c r="BF307" s="153">
        <f>VLOOKUP(C307,[1]Sheet!$F:$Q,9,FALSE)</f>
        <v>0.6</v>
      </c>
      <c r="BG307" s="154">
        <f>VLOOKUP(C307,[1]Sheet!$F:$Q,5,FALSE)</f>
        <v>8349</v>
      </c>
      <c r="BH307" s="154">
        <f>VLOOKUP(C307,[1]Sheet!$F:$Q,12,FALSE)</f>
        <v>0</v>
      </c>
      <c r="BI307" s="154">
        <f t="shared" si="264"/>
        <v>8349</v>
      </c>
    </row>
    <row r="308" s="78" customFormat="1" ht="31" spans="1:61">
      <c r="A308" s="115">
        <f t="shared" si="259"/>
        <v>306</v>
      </c>
      <c r="B308" s="115" t="s">
        <v>62</v>
      </c>
      <c r="C308" s="116" t="s">
        <v>842</v>
      </c>
      <c r="D308" s="116" t="s">
        <v>55</v>
      </c>
      <c r="E308" s="116" t="s">
        <v>56</v>
      </c>
      <c r="F308" s="116" t="s">
        <v>64</v>
      </c>
      <c r="G308" s="117" t="s">
        <v>65</v>
      </c>
      <c r="H308" s="119" t="s">
        <v>66</v>
      </c>
      <c r="I308" s="119" t="s">
        <v>843</v>
      </c>
      <c r="J308" s="120">
        <v>46183</v>
      </c>
      <c r="K308" s="120">
        <v>46186</v>
      </c>
      <c r="L308" s="120">
        <v>46188</v>
      </c>
      <c r="M308" s="120">
        <v>46194</v>
      </c>
      <c r="N308" s="120">
        <v>46215</v>
      </c>
      <c r="O308" s="120"/>
      <c r="P308" s="251"/>
      <c r="Q308" s="121">
        <v>14</v>
      </c>
      <c r="R308" s="1781" t="s">
        <v>60</v>
      </c>
      <c r="S308" s="123">
        <v>0</v>
      </c>
      <c r="T308" s="252"/>
      <c r="U308" s="120"/>
      <c r="V308" s="120"/>
      <c r="W308" s="120"/>
      <c r="X308" s="120">
        <v>46216</v>
      </c>
      <c r="Y308" s="120"/>
      <c r="Z308" s="120"/>
      <c r="AA308" s="120">
        <v>46217</v>
      </c>
      <c r="AB308" s="120">
        <v>46219</v>
      </c>
      <c r="AC308" s="120">
        <v>46219</v>
      </c>
      <c r="AD308" s="124"/>
      <c r="AE308" s="125"/>
      <c r="AF308" s="116"/>
      <c r="AG308" s="116"/>
      <c r="AH308" s="116"/>
      <c r="AI308" s="111">
        <v>11650</v>
      </c>
      <c r="AJ308" s="111"/>
      <c r="AK308" s="111"/>
      <c r="AL308" s="126"/>
      <c r="AM308" s="127"/>
      <c r="AN308" s="127"/>
      <c r="AO308" s="127"/>
      <c r="AP308" s="127"/>
      <c r="AQ308" s="127"/>
      <c r="AR308" s="127"/>
      <c r="AS308" s="127"/>
      <c r="AT308" s="111"/>
      <c r="AU308" s="127"/>
      <c r="AV308" s="127"/>
      <c r="AW308" s="128"/>
      <c r="AX308" s="116"/>
      <c r="AY308" s="117" t="s">
        <v>68</v>
      </c>
      <c r="AZ308" s="129"/>
      <c r="BA308" s="129">
        <f t="shared" si="260"/>
        <v>14</v>
      </c>
      <c r="BB308" s="130">
        <f t="shared" si="261"/>
        <v>46228</v>
      </c>
      <c r="BC308" s="129">
        <f t="shared" si="262"/>
        <v>0</v>
      </c>
      <c r="BD308" s="131">
        <f t="shared" si="263"/>
        <v>46217</v>
      </c>
      <c r="BE308" s="131"/>
      <c r="BF308" s="132">
        <f>VLOOKUP(C308,[1]Sheet!$F:$Q,9,FALSE)</f>
        <v>0.6118</v>
      </c>
      <c r="BG308" s="133">
        <f>VLOOKUP(C308,[1]Sheet!$F:$Q,5,FALSE)</f>
        <v>184033</v>
      </c>
      <c r="BH308" s="133">
        <f>VLOOKUP(C308,[1]Sheet!$F:$Q,12,FALSE)</f>
        <v>0</v>
      </c>
      <c r="BI308" s="133">
        <f t="shared" si="264"/>
        <v>184033</v>
      </c>
    </row>
    <row r="309" s="215" customFormat="1" ht="46" spans="1:61">
      <c r="A309" s="1363">
        <f t="shared" ref="A309:A320" si="265">ROW()-2</f>
        <v>307</v>
      </c>
      <c r="B309" s="1363" t="s">
        <v>62</v>
      </c>
      <c r="C309" s="1364" t="s">
        <v>844</v>
      </c>
      <c r="D309" s="1364" t="s">
        <v>55</v>
      </c>
      <c r="E309" s="1364" t="s">
        <v>56</v>
      </c>
      <c r="F309" s="1364" t="s">
        <v>64</v>
      </c>
      <c r="G309" s="1365" t="s">
        <v>65</v>
      </c>
      <c r="H309" s="1366" t="s">
        <v>66</v>
      </c>
      <c r="I309" s="1366" t="s">
        <v>845</v>
      </c>
      <c r="J309" s="1367">
        <v>46183</v>
      </c>
      <c r="K309" s="1367">
        <v>46186</v>
      </c>
      <c r="L309" s="1367">
        <v>46188</v>
      </c>
      <c r="M309" s="1367">
        <v>46194</v>
      </c>
      <c r="N309" s="1367">
        <v>46215</v>
      </c>
      <c r="O309" s="1367"/>
      <c r="P309" s="1368"/>
      <c r="Q309" s="1369">
        <v>14</v>
      </c>
      <c r="R309" s="1762" t="s">
        <v>60</v>
      </c>
      <c r="S309" s="1371">
        <v>0</v>
      </c>
      <c r="T309" s="1372"/>
      <c r="U309" s="1367"/>
      <c r="V309" s="1367"/>
      <c r="W309" s="1367"/>
      <c r="X309" s="1367">
        <v>46216</v>
      </c>
      <c r="Y309" s="1367"/>
      <c r="Z309" s="1367"/>
      <c r="AA309" s="1367">
        <v>46220</v>
      </c>
      <c r="AB309" s="1367">
        <v>46221</v>
      </c>
      <c r="AC309" s="1367"/>
      <c r="AD309" s="1373"/>
      <c r="AE309" s="1374"/>
      <c r="AF309" s="1364"/>
      <c r="AG309" s="1364"/>
      <c r="AH309" s="1364"/>
      <c r="AI309" s="157">
        <v>11650</v>
      </c>
      <c r="AJ309" s="157"/>
      <c r="AK309" s="157"/>
      <c r="AL309" s="1375"/>
      <c r="AM309" s="1376"/>
      <c r="AN309" s="1376"/>
      <c r="AO309" s="1376"/>
      <c r="AP309" s="1376"/>
      <c r="AQ309" s="1376"/>
      <c r="AR309" s="1376"/>
      <c r="AS309" s="1376"/>
      <c r="AT309" s="157"/>
      <c r="AU309" s="1376"/>
      <c r="AV309" s="1376"/>
      <c r="AW309" s="1377"/>
      <c r="AX309" s="1364"/>
      <c r="AY309" s="1365" t="s">
        <v>68</v>
      </c>
      <c r="AZ309" s="1378"/>
      <c r="BA309" s="1378">
        <f t="shared" ref="BA309:BA320" si="266">Q309</f>
        <v>14</v>
      </c>
      <c r="BB309" s="1379">
        <f t="shared" ref="BB309:BB320" si="267">N309+BA309-1</f>
        <v>46228</v>
      </c>
      <c r="BC309" s="1378">
        <f t="shared" ref="BC309:BC320" si="268">S309</f>
        <v>0</v>
      </c>
      <c r="BD309" s="1380">
        <f t="shared" ref="BD309:BD320" si="269">AA309+BC309</f>
        <v>46220</v>
      </c>
      <c r="BE309" s="1380"/>
      <c r="BF309" s="1381">
        <f>VLOOKUP(C309,[1]Sheet!$F:$Q,9,FALSE)</f>
        <v>0.6118</v>
      </c>
      <c r="BG309" s="1382">
        <f>VLOOKUP(C309,[1]Sheet!$F:$Q,5,FALSE)</f>
        <v>159626.5</v>
      </c>
      <c r="BH309" s="1382">
        <f>VLOOKUP(C309,[1]Sheet!$F:$Q,12,FALSE)</f>
        <v>0</v>
      </c>
      <c r="BI309" s="1382">
        <f t="shared" ref="BI309:BI320" si="270">BG309-BH309</f>
        <v>159626.5</v>
      </c>
    </row>
    <row r="310" s="216" customFormat="1" ht="24.75" customHeight="1" spans="1:61">
      <c r="A310" s="1383">
        <f t="shared" si="265"/>
        <v>308</v>
      </c>
      <c r="B310" s="1383" t="s">
        <v>276</v>
      </c>
      <c r="C310" s="1384" t="s">
        <v>846</v>
      </c>
      <c r="D310" s="1384" t="s">
        <v>55</v>
      </c>
      <c r="E310" s="1384" t="s">
        <v>123</v>
      </c>
      <c r="F310" s="1384" t="s">
        <v>123</v>
      </c>
      <c r="G310" s="1385" t="s">
        <v>148</v>
      </c>
      <c r="H310" s="1386" t="s">
        <v>124</v>
      </c>
      <c r="I310" s="1387" t="s">
        <v>227</v>
      </c>
      <c r="J310" s="1388">
        <v>46193</v>
      </c>
      <c r="K310" s="1388">
        <v>46196</v>
      </c>
      <c r="L310" s="1388">
        <v>46198</v>
      </c>
      <c r="M310" s="1388">
        <v>46207</v>
      </c>
      <c r="N310" s="1388">
        <v>46208</v>
      </c>
      <c r="O310" s="1388"/>
      <c r="P310" s="1388"/>
      <c r="Q310" s="1389">
        <v>21</v>
      </c>
      <c r="R310" s="1764" t="s">
        <v>60</v>
      </c>
      <c r="S310" s="1391">
        <v>0</v>
      </c>
      <c r="T310" s="1388">
        <v>46212</v>
      </c>
      <c r="U310" s="1388">
        <v>46213</v>
      </c>
      <c r="V310" s="1388"/>
      <c r="W310" s="1388"/>
      <c r="X310" s="1388">
        <v>46218</v>
      </c>
      <c r="Y310" s="1388"/>
      <c r="Z310" s="1388"/>
      <c r="AA310" s="1388">
        <v>46219</v>
      </c>
      <c r="AB310" s="1388"/>
      <c r="AC310" s="1388"/>
      <c r="AD310" s="1392"/>
      <c r="AE310" s="1392"/>
      <c r="AF310" s="1392"/>
      <c r="AG310" s="1393"/>
      <c r="AH310" s="1394"/>
      <c r="AI310" s="1395">
        <v>10300</v>
      </c>
      <c r="AJ310" s="1395">
        <v>102650</v>
      </c>
      <c r="AK310" s="1395">
        <f>AJ310*1.4%</f>
        <v>1437.1</v>
      </c>
      <c r="AL310" s="1396"/>
      <c r="AM310" s="1393"/>
      <c r="AN310" s="1397"/>
      <c r="AO310" s="1393"/>
      <c r="AP310" s="1397"/>
      <c r="AQ310" s="1397"/>
      <c r="AR310" s="1397"/>
      <c r="AS310" s="1393"/>
      <c r="AT310" s="1398"/>
      <c r="AU310" s="1392"/>
      <c r="AV310" s="1392"/>
      <c r="AW310" s="1399"/>
      <c r="AX310" s="1392"/>
      <c r="AY310" s="1385" t="s">
        <v>126</v>
      </c>
      <c r="BA310" s="1400">
        <f t="shared" si="266"/>
        <v>21</v>
      </c>
      <c r="BB310" s="1401">
        <f t="shared" si="267"/>
        <v>46228</v>
      </c>
      <c r="BC310" s="1400">
        <f t="shared" si="268"/>
        <v>0</v>
      </c>
      <c r="BD310" s="1401">
        <f t="shared" si="269"/>
        <v>46219</v>
      </c>
      <c r="BE310" s="1401"/>
      <c r="BF310" s="1402" t="e">
        <f>VLOOKUP(C310,[1]Sheet!$F:$Q,9,FALSE)</f>
        <v>#N/A</v>
      </c>
      <c r="BG310" s="1403" t="e">
        <f>VLOOKUP(C310,[1]Sheet!$F:$Q,5,FALSE)</f>
        <v>#N/A</v>
      </c>
      <c r="BH310" s="1403" t="e">
        <f>VLOOKUP(C310,[1]Sheet!$F:$Q,12,FALSE)</f>
        <v>#N/A</v>
      </c>
      <c r="BI310" s="1403" t="e">
        <f t="shared" si="270"/>
        <v>#N/A</v>
      </c>
    </row>
    <row r="311" s="216" customFormat="1" ht="24.75" customHeight="1" spans="1:61">
      <c r="A311" s="1383">
        <f t="shared" si="265"/>
        <v>309</v>
      </c>
      <c r="B311" s="1383" t="s">
        <v>62</v>
      </c>
      <c r="C311" s="1384" t="s">
        <v>847</v>
      </c>
      <c r="D311" s="1384" t="s">
        <v>55</v>
      </c>
      <c r="E311" s="1384" t="s">
        <v>123</v>
      </c>
      <c r="F311" s="1384" t="s">
        <v>123</v>
      </c>
      <c r="G311" s="1385" t="s">
        <v>65</v>
      </c>
      <c r="H311" s="1386" t="s">
        <v>124</v>
      </c>
      <c r="I311" s="1387" t="s">
        <v>577</v>
      </c>
      <c r="J311" s="1388">
        <v>46193</v>
      </c>
      <c r="K311" s="1388">
        <v>46196</v>
      </c>
      <c r="L311" s="1388">
        <v>46198</v>
      </c>
      <c r="M311" s="1388">
        <v>46207</v>
      </c>
      <c r="N311" s="1388">
        <v>46208</v>
      </c>
      <c r="O311" s="1388"/>
      <c r="P311" s="1388"/>
      <c r="Q311" s="1389">
        <v>21</v>
      </c>
      <c r="R311" s="1764" t="s">
        <v>60</v>
      </c>
      <c r="S311" s="1391">
        <v>0</v>
      </c>
      <c r="T311" s="1388">
        <v>46212</v>
      </c>
      <c r="U311" s="1388">
        <v>46213</v>
      </c>
      <c r="V311" s="1388"/>
      <c r="W311" s="1388"/>
      <c r="X311" s="1388">
        <v>46218</v>
      </c>
      <c r="Y311" s="1388"/>
      <c r="Z311" s="1388"/>
      <c r="AA311" s="1388">
        <v>46219</v>
      </c>
      <c r="AB311" s="1388"/>
      <c r="AC311" s="1388"/>
      <c r="AD311" s="1392"/>
      <c r="AE311" s="1392"/>
      <c r="AF311" s="1392"/>
      <c r="AG311" s="1393"/>
      <c r="AH311" s="1394"/>
      <c r="AI311" s="1395">
        <v>10300</v>
      </c>
      <c r="AJ311" s="1395">
        <v>113680</v>
      </c>
      <c r="AK311" s="1395">
        <f>AJ311*1.4%</f>
        <v>1591.52</v>
      </c>
      <c r="AL311" s="1396"/>
      <c r="AM311" s="1393"/>
      <c r="AN311" s="1397"/>
      <c r="AO311" s="1393"/>
      <c r="AP311" s="1397"/>
      <c r="AQ311" s="1397"/>
      <c r="AR311" s="1397"/>
      <c r="AS311" s="1393"/>
      <c r="AT311" s="1398"/>
      <c r="AU311" s="1392"/>
      <c r="AV311" s="1392"/>
      <c r="AW311" s="1399"/>
      <c r="AX311" s="1392"/>
      <c r="AY311" s="1385" t="s">
        <v>126</v>
      </c>
      <c r="BA311" s="1400">
        <f t="shared" si="266"/>
        <v>21</v>
      </c>
      <c r="BB311" s="1401">
        <f t="shared" si="267"/>
        <v>46228</v>
      </c>
      <c r="BC311" s="1400">
        <f t="shared" si="268"/>
        <v>0</v>
      </c>
      <c r="BD311" s="1401">
        <f t="shared" si="269"/>
        <v>46219</v>
      </c>
      <c r="BE311" s="1401"/>
      <c r="BF311" s="1402">
        <f>VLOOKUP(C311,[1]Sheet!$F:$Q,9,FALSE)</f>
        <v>0.6118</v>
      </c>
      <c r="BG311" s="1403">
        <f>VLOOKUP(C311,[1]Sheet!$F:$Q,5,FALSE)</f>
        <v>113680</v>
      </c>
      <c r="BH311" s="1403">
        <f>VLOOKUP(C311,[1]Sheet!$F:$Q,12,FALSE)</f>
        <v>0</v>
      </c>
      <c r="BI311" s="1403">
        <f t="shared" si="270"/>
        <v>113680</v>
      </c>
    </row>
    <row r="312" s="216" customFormat="1" ht="24.75" customHeight="1" spans="1:61">
      <c r="A312" s="1383">
        <f t="shared" si="265"/>
        <v>310</v>
      </c>
      <c r="B312" s="1383" t="s">
        <v>121</v>
      </c>
      <c r="C312" s="1384" t="s">
        <v>848</v>
      </c>
      <c r="D312" s="1384" t="s">
        <v>55</v>
      </c>
      <c r="E312" s="1384" t="s">
        <v>123</v>
      </c>
      <c r="F312" s="1384" t="s">
        <v>123</v>
      </c>
      <c r="G312" s="1385" t="s">
        <v>65</v>
      </c>
      <c r="H312" s="1386" t="s">
        <v>124</v>
      </c>
      <c r="I312" s="1387" t="s">
        <v>849</v>
      </c>
      <c r="J312" s="1388">
        <v>46193</v>
      </c>
      <c r="K312" s="1388">
        <v>46196</v>
      </c>
      <c r="L312" s="1388">
        <v>46198</v>
      </c>
      <c r="M312" s="1388">
        <v>46207</v>
      </c>
      <c r="N312" s="1388">
        <v>46208</v>
      </c>
      <c r="O312" s="1388"/>
      <c r="P312" s="1388"/>
      <c r="Q312" s="1389">
        <v>21</v>
      </c>
      <c r="R312" s="1764" t="s">
        <v>60</v>
      </c>
      <c r="S312" s="1391">
        <v>0</v>
      </c>
      <c r="T312" s="1388">
        <v>46212</v>
      </c>
      <c r="U312" s="1388">
        <v>46213</v>
      </c>
      <c r="V312" s="1388"/>
      <c r="W312" s="1388"/>
      <c r="X312" s="1388">
        <v>46218</v>
      </c>
      <c r="Y312" s="1388"/>
      <c r="Z312" s="1388"/>
      <c r="AA312" s="1388">
        <v>46221</v>
      </c>
      <c r="AB312" s="1388">
        <v>46223</v>
      </c>
      <c r="AC312" s="1388"/>
      <c r="AD312" s="1392"/>
      <c r="AE312" s="1392"/>
      <c r="AF312" s="1392"/>
      <c r="AG312" s="1393"/>
      <c r="AH312" s="1394"/>
      <c r="AI312" s="1395">
        <v>10300</v>
      </c>
      <c r="AJ312" s="1395">
        <v>113680</v>
      </c>
      <c r="AK312" s="1395">
        <f>AJ312*1.4%</f>
        <v>1591.52</v>
      </c>
      <c r="AL312" s="1396"/>
      <c r="AM312" s="1393"/>
      <c r="AN312" s="1397"/>
      <c r="AO312" s="1393"/>
      <c r="AP312" s="1397"/>
      <c r="AQ312" s="1397"/>
      <c r="AR312" s="1397"/>
      <c r="AS312" s="1393"/>
      <c r="AT312" s="1398"/>
      <c r="AU312" s="1392"/>
      <c r="AV312" s="1392"/>
      <c r="AW312" s="1399"/>
      <c r="AX312" s="1392"/>
      <c r="AY312" s="1385" t="s">
        <v>126</v>
      </c>
      <c r="BA312" s="1400">
        <f t="shared" si="266"/>
        <v>21</v>
      </c>
      <c r="BB312" s="1401">
        <f t="shared" si="267"/>
        <v>46228</v>
      </c>
      <c r="BC312" s="1400">
        <f t="shared" si="268"/>
        <v>0</v>
      </c>
      <c r="BD312" s="1401">
        <f t="shared" si="269"/>
        <v>46221</v>
      </c>
      <c r="BE312" s="1401"/>
      <c r="BF312" s="1402">
        <f>VLOOKUP(C312,[1]Sheet!$F:$Q,9,FALSE)</f>
        <v>0.6118</v>
      </c>
      <c r="BG312" s="1403">
        <f>VLOOKUP(C312,[1]Sheet!$F:$Q,5,FALSE)</f>
        <v>113680</v>
      </c>
      <c r="BH312" s="1403">
        <f>VLOOKUP(C312,[1]Sheet!$F:$Q,12,FALSE)</f>
        <v>0</v>
      </c>
      <c r="BI312" s="1403">
        <f t="shared" si="270"/>
        <v>113680</v>
      </c>
    </row>
    <row r="313" s="207" customFormat="1" ht="24.75" customHeight="1" spans="1:61">
      <c r="A313" s="1184">
        <f t="shared" si="265"/>
        <v>311</v>
      </c>
      <c r="B313" s="1184" t="s">
        <v>62</v>
      </c>
      <c r="C313" s="1185" t="s">
        <v>850</v>
      </c>
      <c r="D313" s="1185" t="s">
        <v>55</v>
      </c>
      <c r="E313" s="1185" t="s">
        <v>123</v>
      </c>
      <c r="F313" s="1185" t="s">
        <v>123</v>
      </c>
      <c r="G313" s="1186" t="s">
        <v>65</v>
      </c>
      <c r="H313" s="1187" t="s">
        <v>149</v>
      </c>
      <c r="I313" s="1188" t="s">
        <v>851</v>
      </c>
      <c r="J313" s="1189">
        <v>46194</v>
      </c>
      <c r="K313" s="1189">
        <v>46196</v>
      </c>
      <c r="L313" s="1189">
        <v>46198</v>
      </c>
      <c r="M313" s="1189">
        <v>46207</v>
      </c>
      <c r="N313" s="1189">
        <v>46208</v>
      </c>
      <c r="O313" s="1189"/>
      <c r="P313" s="1189"/>
      <c r="Q313" s="1190">
        <v>21</v>
      </c>
      <c r="R313" s="1819" t="s">
        <v>60</v>
      </c>
      <c r="S313" s="1192">
        <v>0</v>
      </c>
      <c r="T313" s="1189">
        <v>46212</v>
      </c>
      <c r="U313" s="1189">
        <v>46212</v>
      </c>
      <c r="V313" s="1189"/>
      <c r="W313" s="1189"/>
      <c r="X313" s="1189">
        <v>46217</v>
      </c>
      <c r="Y313" s="1189"/>
      <c r="Z313" s="1189"/>
      <c r="AA313" s="1189">
        <v>46219</v>
      </c>
      <c r="AB313" s="1189">
        <v>46221</v>
      </c>
      <c r="AC313" s="1189">
        <v>46221</v>
      </c>
      <c r="AD313" s="1193"/>
      <c r="AE313" s="1193"/>
      <c r="AF313" s="1193"/>
      <c r="AG313" s="1194"/>
      <c r="AH313" s="1195"/>
      <c r="AI313" s="1196">
        <v>10700</v>
      </c>
      <c r="AJ313" s="1196">
        <v>118008</v>
      </c>
      <c r="AK313" s="1196">
        <f>AJ313*1.4%</f>
        <v>1652.112</v>
      </c>
      <c r="AL313" s="1197"/>
      <c r="AM313" s="1194"/>
      <c r="AN313" s="1198"/>
      <c r="AO313" s="1194"/>
      <c r="AP313" s="1198"/>
      <c r="AQ313" s="1198"/>
      <c r="AR313" s="1198"/>
      <c r="AS313" s="1194"/>
      <c r="AT313" s="1199"/>
      <c r="AU313" s="1193"/>
      <c r="AV313" s="1193"/>
      <c r="AW313" s="1200"/>
      <c r="AX313" s="1193"/>
      <c r="AY313" s="1186" t="s">
        <v>151</v>
      </c>
      <c r="BA313" s="1201">
        <f t="shared" si="266"/>
        <v>21</v>
      </c>
      <c r="BB313" s="1202">
        <f t="shared" si="267"/>
        <v>46228</v>
      </c>
      <c r="BC313" s="1201">
        <f t="shared" si="268"/>
        <v>0</v>
      </c>
      <c r="BD313" s="1202">
        <f t="shared" si="269"/>
        <v>46219</v>
      </c>
      <c r="BE313" s="1202"/>
      <c r="BF313" s="1203">
        <f>VLOOKUP(C313,[1]Sheet!$F:$Q,9,FALSE)</f>
        <v>0.6118</v>
      </c>
      <c r="BG313" s="1204">
        <f>VLOOKUP(C313,[1]Sheet!$F:$Q,5,FALSE)</f>
        <v>118008</v>
      </c>
      <c r="BH313" s="1204">
        <f>VLOOKUP(C313,[1]Sheet!$F:$Q,12,FALSE)</f>
        <v>0</v>
      </c>
      <c r="BI313" s="1204">
        <f t="shared" si="270"/>
        <v>118008</v>
      </c>
    </row>
    <row r="314" s="217" customFormat="1" ht="24.75" customHeight="1" spans="1:61">
      <c r="A314" s="1404">
        <f t="shared" si="265"/>
        <v>312</v>
      </c>
      <c r="B314" s="1404" t="s">
        <v>62</v>
      </c>
      <c r="C314" s="1405" t="s">
        <v>852</v>
      </c>
      <c r="D314" s="1405" t="s">
        <v>55</v>
      </c>
      <c r="E314" s="1405" t="s">
        <v>123</v>
      </c>
      <c r="F314" s="1405" t="s">
        <v>123</v>
      </c>
      <c r="G314" s="1406" t="s">
        <v>65</v>
      </c>
      <c r="H314" s="1407" t="s">
        <v>149</v>
      </c>
      <c r="I314" s="1408" t="s">
        <v>853</v>
      </c>
      <c r="J314" s="1409">
        <v>46194</v>
      </c>
      <c r="K314" s="1409">
        <v>46196</v>
      </c>
      <c r="L314" s="1409">
        <v>46198</v>
      </c>
      <c r="M314" s="1409">
        <v>46207</v>
      </c>
      <c r="N314" s="1409">
        <v>46208</v>
      </c>
      <c r="O314" s="1409"/>
      <c r="P314" s="1409"/>
      <c r="Q314" s="1410">
        <v>21</v>
      </c>
      <c r="R314" s="1766" t="s">
        <v>60</v>
      </c>
      <c r="S314" s="1412">
        <v>0</v>
      </c>
      <c r="T314" s="1409">
        <v>46212</v>
      </c>
      <c r="U314" s="1409">
        <v>46212</v>
      </c>
      <c r="V314" s="1409"/>
      <c r="W314" s="1409"/>
      <c r="X314" s="1409">
        <v>46217</v>
      </c>
      <c r="Y314" s="1409"/>
      <c r="Z314" s="1409"/>
      <c r="AA314" s="1409">
        <v>46221</v>
      </c>
      <c r="AB314" s="1409"/>
      <c r="AC314" s="1409"/>
      <c r="AD314" s="1413"/>
      <c r="AE314" s="1413"/>
      <c r="AF314" s="1413"/>
      <c r="AG314" s="1414"/>
      <c r="AH314" s="1415"/>
      <c r="AI314" s="1416">
        <v>10700</v>
      </c>
      <c r="AJ314" s="1416">
        <v>99598</v>
      </c>
      <c r="AK314" s="1416">
        <f>AJ314*1.4%</f>
        <v>1394.372</v>
      </c>
      <c r="AL314" s="1417"/>
      <c r="AM314" s="1414"/>
      <c r="AN314" s="1418"/>
      <c r="AO314" s="1414"/>
      <c r="AP314" s="1418"/>
      <c r="AQ314" s="1418"/>
      <c r="AR314" s="1418"/>
      <c r="AS314" s="1414"/>
      <c r="AT314" s="1419"/>
      <c r="AU314" s="1413"/>
      <c r="AV314" s="1413"/>
      <c r="AW314" s="1420"/>
      <c r="AX314" s="1413"/>
      <c r="AY314" s="1406" t="s">
        <v>151</v>
      </c>
      <c r="BA314" s="1421">
        <f t="shared" si="266"/>
        <v>21</v>
      </c>
      <c r="BB314" s="1422">
        <f t="shared" si="267"/>
        <v>46228</v>
      </c>
      <c r="BC314" s="1421">
        <f t="shared" si="268"/>
        <v>0</v>
      </c>
      <c r="BD314" s="1422">
        <f t="shared" si="269"/>
        <v>46221</v>
      </c>
      <c r="BE314" s="1422"/>
      <c r="BF314" s="1423">
        <f>VLOOKUP(C314,[1]Sheet!$F:$Q,9,FALSE)</f>
        <v>0.6118</v>
      </c>
      <c r="BG314" s="1424">
        <f>VLOOKUP(C314,[1]Sheet!$F:$Q,5,FALSE)</f>
        <v>99598</v>
      </c>
      <c r="BH314" s="1424">
        <f>VLOOKUP(C314,[1]Sheet!$F:$Q,12,FALSE)</f>
        <v>0</v>
      </c>
      <c r="BI314" s="1424">
        <f t="shared" si="270"/>
        <v>99598</v>
      </c>
    </row>
    <row r="315" s="215" customFormat="1" ht="24.75" customHeight="1" spans="1:61">
      <c r="A315" s="1363">
        <f t="shared" si="265"/>
        <v>313</v>
      </c>
      <c r="B315" s="1363" t="s">
        <v>62</v>
      </c>
      <c r="C315" s="1364" t="s">
        <v>854</v>
      </c>
      <c r="D315" s="1364" t="s">
        <v>78</v>
      </c>
      <c r="E315" s="1364" t="s">
        <v>56</v>
      </c>
      <c r="F315" s="1364" t="s">
        <v>64</v>
      </c>
      <c r="G315" s="1365" t="s">
        <v>65</v>
      </c>
      <c r="H315" s="1366" t="s">
        <v>66</v>
      </c>
      <c r="I315" s="1366"/>
      <c r="J315" s="1367">
        <v>46201</v>
      </c>
      <c r="K315" s="1367">
        <v>46203</v>
      </c>
      <c r="L315" s="1367">
        <v>46207</v>
      </c>
      <c r="M315" s="1367">
        <v>46211</v>
      </c>
      <c r="N315" s="1367">
        <v>46213</v>
      </c>
      <c r="O315" s="1367"/>
      <c r="P315" s="1368"/>
      <c r="Q315" s="1369">
        <v>14</v>
      </c>
      <c r="R315" s="1762" t="s">
        <v>60</v>
      </c>
      <c r="S315" s="1371">
        <v>0</v>
      </c>
      <c r="T315" s="1372"/>
      <c r="U315" s="1367"/>
      <c r="V315" s="1367"/>
      <c r="W315" s="1367"/>
      <c r="X315" s="1367">
        <v>46216</v>
      </c>
      <c r="Y315" s="1367"/>
      <c r="Z315" s="1367"/>
      <c r="AA315" s="1367">
        <v>46219</v>
      </c>
      <c r="AB315" s="1367">
        <v>46223</v>
      </c>
      <c r="AC315" s="1367"/>
      <c r="AD315" s="1373"/>
      <c r="AE315" s="1374"/>
      <c r="AF315" s="1364"/>
      <c r="AG315" s="1364"/>
      <c r="AH315" s="1364"/>
      <c r="AI315" s="157">
        <v>12700</v>
      </c>
      <c r="AJ315" s="157"/>
      <c r="AK315" s="157"/>
      <c r="AL315" s="1375"/>
      <c r="AM315" s="1376"/>
      <c r="AN315" s="1376"/>
      <c r="AO315" s="1376"/>
      <c r="AP315" s="1376"/>
      <c r="AQ315" s="1376"/>
      <c r="AR315" s="1376"/>
      <c r="AS315" s="1376"/>
      <c r="AT315" s="157"/>
      <c r="AU315" s="1376"/>
      <c r="AV315" s="1376"/>
      <c r="AW315" s="1377"/>
      <c r="AX315" s="1364"/>
      <c r="AY315" s="1365" t="s">
        <v>79</v>
      </c>
      <c r="AZ315" s="1378"/>
      <c r="BA315" s="1378">
        <f t="shared" si="266"/>
        <v>14</v>
      </c>
      <c r="BB315" s="1379">
        <f t="shared" si="267"/>
        <v>46226</v>
      </c>
      <c r="BC315" s="1378">
        <f t="shared" si="268"/>
        <v>0</v>
      </c>
      <c r="BD315" s="1380">
        <f t="shared" si="269"/>
        <v>46219</v>
      </c>
      <c r="BE315" s="1380"/>
      <c r="BF315" s="1381">
        <f>VLOOKUP(C315,[1]Sheet!$F:$Q,9,FALSE)</f>
        <v>0.6118</v>
      </c>
      <c r="BG315" s="1382">
        <f>VLOOKUP(C315,[1]Sheet!$F:$Q,5,FALSE)</f>
        <v>174253</v>
      </c>
      <c r="BH315" s="1382">
        <f>VLOOKUP(C315,[1]Sheet!$F:$Q,12,FALSE)</f>
        <v>0</v>
      </c>
      <c r="BI315" s="1382">
        <f t="shared" si="270"/>
        <v>174253</v>
      </c>
    </row>
    <row r="316" s="7" customFormat="1" ht="24.75" customHeight="1" spans="1:61">
      <c r="A316" s="44">
        <f t="shared" si="265"/>
        <v>314</v>
      </c>
      <c r="B316" s="44" t="s">
        <v>62</v>
      </c>
      <c r="C316" s="45" t="s">
        <v>855</v>
      </c>
      <c r="D316" s="45" t="s">
        <v>55</v>
      </c>
      <c r="E316" s="45" t="s">
        <v>56</v>
      </c>
      <c r="F316" s="45" t="s">
        <v>57</v>
      </c>
      <c r="G316" s="46" t="s">
        <v>65</v>
      </c>
      <c r="H316" s="48" t="s">
        <v>856</v>
      </c>
      <c r="I316" s="48"/>
      <c r="J316" s="49">
        <v>46182</v>
      </c>
      <c r="K316" s="49">
        <v>46186</v>
      </c>
      <c r="L316" s="49">
        <v>46188</v>
      </c>
      <c r="M316" s="49">
        <v>46194</v>
      </c>
      <c r="N316" s="49">
        <v>46211</v>
      </c>
      <c r="O316" s="49"/>
      <c r="P316" s="255"/>
      <c r="Q316" s="50">
        <v>21</v>
      </c>
      <c r="R316" s="1780" t="s">
        <v>60</v>
      </c>
      <c r="S316" s="52">
        <v>0</v>
      </c>
      <c r="T316" s="256"/>
      <c r="U316" s="49"/>
      <c r="V316" s="49"/>
      <c r="W316" s="49"/>
      <c r="X316" s="49">
        <v>46211</v>
      </c>
      <c r="Y316" s="49"/>
      <c r="Z316" s="49"/>
      <c r="AA316" s="49">
        <v>46221</v>
      </c>
      <c r="AB316" s="49">
        <v>46221</v>
      </c>
      <c r="AC316" s="49">
        <v>46221</v>
      </c>
      <c r="AD316" s="47"/>
      <c r="AE316" s="110"/>
      <c r="AF316" s="45"/>
      <c r="AG316" s="45"/>
      <c r="AH316" s="1248">
        <v>0.6118</v>
      </c>
      <c r="AI316" s="58">
        <v>12550</v>
      </c>
      <c r="AJ316" s="58">
        <v>147969</v>
      </c>
      <c r="AK316" s="58">
        <f>AJ316*1.4%</f>
        <v>2071.566</v>
      </c>
      <c r="AL316" s="56">
        <v>46209</v>
      </c>
      <c r="AM316" s="54">
        <v>8864.6</v>
      </c>
      <c r="AN316" s="54"/>
      <c r="AO316" s="54"/>
      <c r="AP316" s="54"/>
      <c r="AQ316" s="54"/>
      <c r="AR316" s="54"/>
      <c r="AS316" s="54"/>
      <c r="AT316" s="111"/>
      <c r="AU316" s="54"/>
      <c r="AV316" s="54"/>
      <c r="AW316" s="112"/>
      <c r="AX316" s="45"/>
      <c r="AY316" s="46" t="s">
        <v>61</v>
      </c>
      <c r="AZ316" s="10"/>
      <c r="BA316" s="10">
        <f t="shared" si="266"/>
        <v>21</v>
      </c>
      <c r="BB316" s="11">
        <f t="shared" si="267"/>
        <v>46231</v>
      </c>
      <c r="BC316" s="10">
        <f t="shared" si="268"/>
        <v>0</v>
      </c>
      <c r="BD316" s="9">
        <f t="shared" si="269"/>
        <v>46221</v>
      </c>
      <c r="BE316" s="9"/>
      <c r="BF316" s="114">
        <f>VLOOKUP(C316,[1]Sheet!$F:$Q,9,FALSE)</f>
        <v>0.6</v>
      </c>
      <c r="BG316" s="17">
        <f>VLOOKUP(C316,[1]Sheet!$F:$Q,5,FALSE)</f>
        <v>6150</v>
      </c>
      <c r="BH316" s="17">
        <f>VLOOKUP(C316,[1]Sheet!$F:$Q,12,FALSE)</f>
        <v>0</v>
      </c>
      <c r="BI316" s="17">
        <f t="shared" si="270"/>
        <v>6150</v>
      </c>
    </row>
    <row r="317" s="80" customFormat="1" ht="24.75" customHeight="1" spans="1:61">
      <c r="A317" s="60">
        <f t="shared" si="265"/>
        <v>315</v>
      </c>
      <c r="B317" s="60" t="s">
        <v>121</v>
      </c>
      <c r="C317" s="61" t="s">
        <v>857</v>
      </c>
      <c r="D317" s="61" t="s">
        <v>70</v>
      </c>
      <c r="E317" s="61" t="s">
        <v>56</v>
      </c>
      <c r="F317" s="61" t="s">
        <v>57</v>
      </c>
      <c r="G317" s="62" t="s">
        <v>58</v>
      </c>
      <c r="H317" s="64" t="s">
        <v>858</v>
      </c>
      <c r="I317" s="64"/>
      <c r="J317" s="65">
        <v>46191</v>
      </c>
      <c r="K317" s="65">
        <v>46194</v>
      </c>
      <c r="L317" s="65">
        <v>46196</v>
      </c>
      <c r="M317" s="65">
        <v>46205</v>
      </c>
      <c r="N317" s="65">
        <v>46209</v>
      </c>
      <c r="O317" s="65"/>
      <c r="P317" s="1425"/>
      <c r="Q317" s="66">
        <v>14</v>
      </c>
      <c r="R317" s="1761" t="s">
        <v>60</v>
      </c>
      <c r="S317" s="68">
        <v>0</v>
      </c>
      <c r="T317" s="1426"/>
      <c r="U317" s="65"/>
      <c r="V317" s="65"/>
      <c r="W317" s="65"/>
      <c r="X317" s="65">
        <v>46216</v>
      </c>
      <c r="Y317" s="65"/>
      <c r="Z317" s="65"/>
      <c r="AA317" s="65">
        <v>46220</v>
      </c>
      <c r="AB317" s="65"/>
      <c r="AC317" s="65"/>
      <c r="AD317" s="63"/>
      <c r="AE317" s="156"/>
      <c r="AF317" s="61"/>
      <c r="AG317" s="61"/>
      <c r="AH317" s="1427">
        <v>0.6118</v>
      </c>
      <c r="AI317" s="74">
        <v>13850</v>
      </c>
      <c r="AJ317" s="74">
        <v>933128.7</v>
      </c>
      <c r="AK317" s="74">
        <f>AJ317*1.4%</f>
        <v>13063.8018</v>
      </c>
      <c r="AL317" s="72">
        <v>46210</v>
      </c>
      <c r="AM317" s="70">
        <v>56228.1</v>
      </c>
      <c r="AN317" s="70"/>
      <c r="AO317" s="70"/>
      <c r="AP317" s="70"/>
      <c r="AQ317" s="70"/>
      <c r="AR317" s="70"/>
      <c r="AS317" s="70"/>
      <c r="AT317" s="157"/>
      <c r="AU317" s="70"/>
      <c r="AV317" s="70"/>
      <c r="AW317" s="158"/>
      <c r="AX317" s="61"/>
      <c r="AY317" s="62" t="s">
        <v>859</v>
      </c>
      <c r="AZ317" s="76"/>
      <c r="BA317" s="76">
        <f t="shared" si="266"/>
        <v>14</v>
      </c>
      <c r="BB317" s="77">
        <f t="shared" si="267"/>
        <v>46222</v>
      </c>
      <c r="BC317" s="76">
        <f t="shared" si="268"/>
        <v>0</v>
      </c>
      <c r="BD317" s="159">
        <f t="shared" si="269"/>
        <v>46220</v>
      </c>
      <c r="BE317" s="159"/>
      <c r="BF317" s="160">
        <f>VLOOKUP(C317,[1]Sheet!$F:$Q,9,FALSE)</f>
        <v>0.6</v>
      </c>
      <c r="BG317" s="161">
        <f>VLOOKUP(C317,[1]Sheet!$F:$Q,5,FALSE)</f>
        <v>47120</v>
      </c>
      <c r="BH317" s="161">
        <f>VLOOKUP(C317,[1]Sheet!$F:$Q,12,FALSE)</f>
        <v>0</v>
      </c>
      <c r="BI317" s="161">
        <f t="shared" si="270"/>
        <v>47120</v>
      </c>
    </row>
    <row r="318" s="218" customFormat="1" ht="24.75" customHeight="1" spans="1:61">
      <c r="A318" s="1428">
        <f t="shared" si="265"/>
        <v>316</v>
      </c>
      <c r="B318" s="1428" t="s">
        <v>62</v>
      </c>
      <c r="C318" s="1429" t="s">
        <v>860</v>
      </c>
      <c r="D318" s="1429" t="s">
        <v>55</v>
      </c>
      <c r="E318" s="1429" t="s">
        <v>123</v>
      </c>
      <c r="F318" s="1429" t="s">
        <v>123</v>
      </c>
      <c r="G318" s="1430" t="s">
        <v>65</v>
      </c>
      <c r="H318" s="1431" t="s">
        <v>141</v>
      </c>
      <c r="I318" s="1432" t="s">
        <v>861</v>
      </c>
      <c r="J318" s="1433">
        <v>46194</v>
      </c>
      <c r="K318" s="1433">
        <v>46196</v>
      </c>
      <c r="L318" s="1433">
        <v>46198</v>
      </c>
      <c r="M318" s="1433">
        <v>46207</v>
      </c>
      <c r="N318" s="1433">
        <v>46208</v>
      </c>
      <c r="O318" s="1433"/>
      <c r="P318" s="1433"/>
      <c r="Q318" s="1434">
        <v>21</v>
      </c>
      <c r="R318" s="1765" t="s">
        <v>60</v>
      </c>
      <c r="S318" s="1436">
        <v>0</v>
      </c>
      <c r="T318" s="1433">
        <v>46211</v>
      </c>
      <c r="U318" s="1433">
        <v>46212</v>
      </c>
      <c r="V318" s="1433"/>
      <c r="W318" s="1433"/>
      <c r="X318" s="1433">
        <v>46217</v>
      </c>
      <c r="Y318" s="1433"/>
      <c r="Z318" s="1433"/>
      <c r="AA318" s="1433">
        <v>46221</v>
      </c>
      <c r="AB318" s="1433"/>
      <c r="AC318" s="1433"/>
      <c r="AD318" s="1437"/>
      <c r="AE318" s="1437"/>
      <c r="AF318" s="1437"/>
      <c r="AG318" s="1438"/>
      <c r="AH318" s="1439">
        <v>0.6031</v>
      </c>
      <c r="AI318" s="1440">
        <v>10700</v>
      </c>
      <c r="AJ318" s="1440">
        <v>69888</v>
      </c>
      <c r="AK318" s="1440">
        <f>AJ318*1.4%</f>
        <v>978.432</v>
      </c>
      <c r="AL318" s="1441">
        <v>46199</v>
      </c>
      <c r="AM318" s="1438">
        <v>13990.75</v>
      </c>
      <c r="AN318" s="1442"/>
      <c r="AO318" s="1438"/>
      <c r="AP318" s="1442"/>
      <c r="AQ318" s="1442"/>
      <c r="AR318" s="1442"/>
      <c r="AS318" s="1438"/>
      <c r="AT318" s="1443"/>
      <c r="AU318" s="1437"/>
      <c r="AV318" s="1437"/>
      <c r="AW318" s="1444"/>
      <c r="AX318" s="1437"/>
      <c r="AY318" s="1430" t="s">
        <v>143</v>
      </c>
      <c r="BA318" s="1445">
        <f t="shared" si="266"/>
        <v>21</v>
      </c>
      <c r="BB318" s="1446">
        <f t="shared" si="267"/>
        <v>46228</v>
      </c>
      <c r="BC318" s="1445">
        <f t="shared" si="268"/>
        <v>0</v>
      </c>
      <c r="BD318" s="1446">
        <f t="shared" si="269"/>
        <v>46221</v>
      </c>
      <c r="BE318" s="1446"/>
      <c r="BF318" s="1447">
        <f>VLOOKUP(C318,[1]Sheet!$F:$Q,9,FALSE)</f>
        <v>0.6118</v>
      </c>
      <c r="BG318" s="1448">
        <f>VLOOKUP(C318,[1]Sheet!$F:$Q,5,FALSE)</f>
        <v>69888</v>
      </c>
      <c r="BH318" s="1448">
        <f>VLOOKUP(C318,[1]Sheet!$F:$Q,12,FALSE)</f>
        <v>0</v>
      </c>
      <c r="BI318" s="1448">
        <f t="shared" si="270"/>
        <v>69888</v>
      </c>
    </row>
    <row r="319" s="219" customFormat="1" ht="24.75" customHeight="1" spans="1:61">
      <c r="A319" s="1449">
        <f t="shared" si="265"/>
        <v>317</v>
      </c>
      <c r="B319" s="1449" t="s">
        <v>62</v>
      </c>
      <c r="C319" s="1450" t="s">
        <v>862</v>
      </c>
      <c r="D319" s="1450" t="s">
        <v>163</v>
      </c>
      <c r="E319" s="1450" t="s">
        <v>123</v>
      </c>
      <c r="F319" s="1450" t="s">
        <v>123</v>
      </c>
      <c r="G319" s="1451" t="s">
        <v>65</v>
      </c>
      <c r="H319" s="1452" t="s">
        <v>155</v>
      </c>
      <c r="I319" s="1453" t="s">
        <v>863</v>
      </c>
      <c r="J319" s="1454">
        <v>46198</v>
      </c>
      <c r="K319" s="1454">
        <v>46199</v>
      </c>
      <c r="L319" s="1454">
        <v>46201</v>
      </c>
      <c r="M319" s="1454">
        <v>46207</v>
      </c>
      <c r="N319" s="1454">
        <v>46210</v>
      </c>
      <c r="O319" s="1454"/>
      <c r="P319" s="1454"/>
      <c r="Q319" s="1455">
        <v>14</v>
      </c>
      <c r="R319" s="1768" t="s">
        <v>60</v>
      </c>
      <c r="S319" s="1457">
        <v>7</v>
      </c>
      <c r="T319" s="1454">
        <v>46210</v>
      </c>
      <c r="U319" s="1454">
        <v>46217</v>
      </c>
      <c r="V319" s="1454"/>
      <c r="W319" s="1454"/>
      <c r="X319" s="1454">
        <v>46219</v>
      </c>
      <c r="Y319" s="1454"/>
      <c r="Z319" s="1454"/>
      <c r="AA319" s="1454">
        <v>46221</v>
      </c>
      <c r="AB319" s="1454"/>
      <c r="AC319" s="1454"/>
      <c r="AD319" s="1458"/>
      <c r="AE319" s="1458"/>
      <c r="AF319" s="1458"/>
      <c r="AG319" s="1459"/>
      <c r="AH319" s="1460"/>
      <c r="AI319" s="1461">
        <v>10700</v>
      </c>
      <c r="AJ319" s="1461">
        <v>120180</v>
      </c>
      <c r="AK319" s="1461">
        <f>AJ319*1.4%</f>
        <v>1682.52</v>
      </c>
      <c r="AL319" s="1462"/>
      <c r="AM319" s="1459"/>
      <c r="AN319" s="1463"/>
      <c r="AO319" s="1459"/>
      <c r="AP319" s="1463"/>
      <c r="AQ319" s="1463"/>
      <c r="AR319" s="1463"/>
      <c r="AS319" s="1459"/>
      <c r="AT319" s="1464"/>
      <c r="AU319" s="1458"/>
      <c r="AV319" s="1458"/>
      <c r="AW319" s="1465"/>
      <c r="AX319" s="1458"/>
      <c r="AY319" s="1451" t="s">
        <v>165</v>
      </c>
      <c r="BA319" s="1466">
        <f t="shared" si="266"/>
        <v>14</v>
      </c>
      <c r="BB319" s="1467">
        <f t="shared" si="267"/>
        <v>46223</v>
      </c>
      <c r="BC319" s="1466">
        <f t="shared" si="268"/>
        <v>7</v>
      </c>
      <c r="BD319" s="1467">
        <f t="shared" si="269"/>
        <v>46228</v>
      </c>
      <c r="BE319" s="1467"/>
      <c r="BF319" s="1468">
        <f>VLOOKUP(C319,[1]Sheet!$F:$Q,9,FALSE)</f>
        <v>0.6027</v>
      </c>
      <c r="BG319" s="1469">
        <f>VLOOKUP(C319,[1]Sheet!$F:$Q,5,FALSE)</f>
        <v>120180</v>
      </c>
      <c r="BH319" s="1469">
        <f>VLOOKUP(C319,[1]Sheet!$F:$Q,12,FALSE)</f>
        <v>0</v>
      </c>
      <c r="BI319" s="1469">
        <f t="shared" si="270"/>
        <v>120180</v>
      </c>
    </row>
    <row r="320" s="219" customFormat="1" ht="46" spans="1:61">
      <c r="A320" s="1449">
        <f t="shared" si="265"/>
        <v>318</v>
      </c>
      <c r="B320" s="1449" t="s">
        <v>62</v>
      </c>
      <c r="C320" s="1450" t="s">
        <v>864</v>
      </c>
      <c r="D320" s="1450" t="s">
        <v>163</v>
      </c>
      <c r="E320" s="1450" t="s">
        <v>123</v>
      </c>
      <c r="F320" s="1450" t="s">
        <v>123</v>
      </c>
      <c r="G320" s="1451" t="s">
        <v>65</v>
      </c>
      <c r="H320" s="1452" t="s">
        <v>155</v>
      </c>
      <c r="I320" s="1453" t="s">
        <v>865</v>
      </c>
      <c r="J320" s="1454">
        <v>46198</v>
      </c>
      <c r="K320" s="1454">
        <v>46199</v>
      </c>
      <c r="L320" s="1454">
        <v>46201</v>
      </c>
      <c r="M320" s="1454">
        <v>46207</v>
      </c>
      <c r="N320" s="1454">
        <v>46210</v>
      </c>
      <c r="O320" s="1454"/>
      <c r="P320" s="1454"/>
      <c r="Q320" s="1455">
        <v>14</v>
      </c>
      <c r="R320" s="1768" t="s">
        <v>60</v>
      </c>
      <c r="S320" s="1457">
        <v>7</v>
      </c>
      <c r="T320" s="1454">
        <v>46210</v>
      </c>
      <c r="U320" s="1454">
        <v>46217</v>
      </c>
      <c r="V320" s="1454"/>
      <c r="W320" s="1454"/>
      <c r="X320" s="1454">
        <v>46219</v>
      </c>
      <c r="Y320" s="1454"/>
      <c r="Z320" s="1454"/>
      <c r="AA320" s="1454">
        <v>46221</v>
      </c>
      <c r="AB320" s="1454"/>
      <c r="AC320" s="1454"/>
      <c r="AD320" s="1458"/>
      <c r="AE320" s="1458"/>
      <c r="AF320" s="1458"/>
      <c r="AG320" s="1459"/>
      <c r="AH320" s="1460"/>
      <c r="AI320" s="1461">
        <v>10700</v>
      </c>
      <c r="AJ320" s="1461">
        <v>174465</v>
      </c>
      <c r="AK320" s="1461">
        <f>AJ320*1.4%</f>
        <v>2442.51</v>
      </c>
      <c r="AL320" s="1462"/>
      <c r="AM320" s="1459"/>
      <c r="AN320" s="1463"/>
      <c r="AO320" s="1459"/>
      <c r="AP320" s="1463"/>
      <c r="AQ320" s="1463"/>
      <c r="AR320" s="1463"/>
      <c r="AS320" s="1459"/>
      <c r="AT320" s="1464"/>
      <c r="AU320" s="1458"/>
      <c r="AV320" s="1458"/>
      <c r="AW320" s="1465"/>
      <c r="AX320" s="1458"/>
      <c r="AY320" s="1451" t="s">
        <v>165</v>
      </c>
      <c r="BA320" s="1466">
        <f t="shared" si="266"/>
        <v>14</v>
      </c>
      <c r="BB320" s="1467">
        <f t="shared" si="267"/>
        <v>46223</v>
      </c>
      <c r="BC320" s="1466">
        <f t="shared" si="268"/>
        <v>7</v>
      </c>
      <c r="BD320" s="1467">
        <f t="shared" si="269"/>
        <v>46228</v>
      </c>
      <c r="BE320" s="1467"/>
      <c r="BF320" s="1468">
        <f>VLOOKUP(C320,[1]Sheet!$F:$Q,9,FALSE)</f>
        <v>0.6027</v>
      </c>
      <c r="BG320" s="1469">
        <f>VLOOKUP(C320,[1]Sheet!$F:$Q,5,FALSE)</f>
        <v>174465</v>
      </c>
      <c r="BH320" s="1469">
        <f>VLOOKUP(C320,[1]Sheet!$F:$Q,12,FALSE)</f>
        <v>0</v>
      </c>
      <c r="BI320" s="1469">
        <f t="shared" si="270"/>
        <v>174465</v>
      </c>
    </row>
    <row r="321" s="7" customFormat="1" ht="24.95" customHeight="1" spans="1:61">
      <c r="A321" s="44">
        <f t="shared" ref="A321" si="271">ROW()-2</f>
        <v>319</v>
      </c>
      <c r="B321" s="44"/>
      <c r="C321" s="45"/>
      <c r="D321" s="45"/>
      <c r="E321" s="45"/>
      <c r="F321" s="45"/>
      <c r="G321" s="46"/>
      <c r="H321" s="48"/>
      <c r="I321" s="48"/>
      <c r="J321" s="49"/>
      <c r="K321" s="49"/>
      <c r="L321" s="49"/>
      <c r="M321" s="49"/>
      <c r="N321" s="49"/>
      <c r="O321" s="49"/>
      <c r="P321" s="255"/>
      <c r="Q321" s="50"/>
      <c r="R321" s="51"/>
      <c r="S321" s="52"/>
      <c r="T321" s="256"/>
      <c r="U321" s="49"/>
      <c r="V321" s="49"/>
      <c r="W321" s="49"/>
      <c r="X321" s="49"/>
      <c r="Y321" s="49"/>
      <c r="Z321" s="49"/>
      <c r="AA321" s="49"/>
      <c r="AB321" s="49"/>
      <c r="AC321" s="49"/>
      <c r="AD321" s="47"/>
      <c r="AE321" s="110"/>
      <c r="AF321" s="45"/>
      <c r="AG321" s="45"/>
      <c r="AH321" s="45"/>
      <c r="AI321" s="58"/>
      <c r="AJ321" s="257"/>
      <c r="AK321" s="257"/>
      <c r="AL321" s="56"/>
      <c r="AM321" s="258"/>
      <c r="AN321" s="54"/>
      <c r="AO321" s="54"/>
      <c r="AP321" s="54"/>
      <c r="AQ321" s="54"/>
      <c r="AR321" s="54"/>
      <c r="AS321" s="54"/>
      <c r="AT321" s="58"/>
      <c r="AU321" s="54"/>
      <c r="AV321" s="54"/>
      <c r="AW321" s="112"/>
      <c r="AX321" s="45"/>
      <c r="AY321" s="45"/>
      <c r="AZ321" s="10"/>
      <c r="BA321" s="10">
        <f t="shared" ref="BA321" si="272">Q321</f>
        <v>0</v>
      </c>
      <c r="BB321" s="11">
        <f t="shared" ref="BB321" si="273">N321+BA321-1</f>
        <v>-1</v>
      </c>
      <c r="BC321" s="10">
        <f t="shared" ref="BC321" si="274">S321</f>
        <v>0</v>
      </c>
      <c r="BD321" s="9">
        <f t="shared" ref="BD321" si="275">AA321+BC321</f>
        <v>0</v>
      </c>
      <c r="BE321" s="9"/>
      <c r="BF321" s="114" t="e">
        <f>VLOOKUP(C321,[1]Sheet!$F:$Q,10,FALSE)</f>
        <v>#N/A</v>
      </c>
      <c r="BG321" s="17" t="e">
        <f>VLOOKUP(C321,[1]Sheet!$F:$Q,5,FALSE)</f>
        <v>#N/A</v>
      </c>
      <c r="BH321" s="17" t="e">
        <f>VLOOKUP(C321,[1]Sheet!$F:$Q,12,FALSE)</f>
        <v>#N/A</v>
      </c>
      <c r="BI321" s="17" t="e">
        <f t="shared" ref="BI321" si="276">BG321-BH321</f>
        <v>#N/A</v>
      </c>
    </row>
    <row r="322" s="7" customFormat="1" ht="24.95" customHeight="1" spans="1:61">
      <c r="A322" s="44">
        <f t="shared" ref="A322:A330" si="277">ROW()-2</f>
        <v>320</v>
      </c>
      <c r="B322" s="44"/>
      <c r="C322" s="45"/>
      <c r="D322" s="45"/>
      <c r="E322" s="45"/>
      <c r="F322" s="45"/>
      <c r="G322" s="46"/>
      <c r="H322" s="48"/>
      <c r="I322" s="48"/>
      <c r="J322" s="49"/>
      <c r="K322" s="49"/>
      <c r="L322" s="49"/>
      <c r="M322" s="49"/>
      <c r="N322" s="49"/>
      <c r="O322" s="49"/>
      <c r="P322" s="255"/>
      <c r="Q322" s="50"/>
      <c r="R322" s="51"/>
      <c r="S322" s="52"/>
      <c r="T322" s="256"/>
      <c r="U322" s="49"/>
      <c r="V322" s="49"/>
      <c r="W322" s="49"/>
      <c r="X322" s="49"/>
      <c r="Y322" s="49"/>
      <c r="Z322" s="49"/>
      <c r="AA322" s="49"/>
      <c r="AB322" s="49"/>
      <c r="AC322" s="49"/>
      <c r="AD322" s="47"/>
      <c r="AE322" s="110"/>
      <c r="AF322" s="45"/>
      <c r="AG322" s="45"/>
      <c r="AH322" s="45"/>
      <c r="AI322" s="58"/>
      <c r="AJ322" s="257"/>
      <c r="AK322" s="257"/>
      <c r="AL322" s="56"/>
      <c r="AM322" s="258"/>
      <c r="AN322" s="54"/>
      <c r="AO322" s="54"/>
      <c r="AP322" s="54"/>
      <c r="AQ322" s="54"/>
      <c r="AR322" s="54"/>
      <c r="AS322" s="54"/>
      <c r="AT322" s="58"/>
      <c r="AU322" s="54"/>
      <c r="AV322" s="54"/>
      <c r="AW322" s="112"/>
      <c r="AX322" s="45"/>
      <c r="AY322" s="45"/>
      <c r="AZ322" s="10"/>
      <c r="BA322" s="10">
        <f t="shared" ref="BA322:BA330" si="278">Q322</f>
        <v>0</v>
      </c>
      <c r="BB322" s="11">
        <f t="shared" ref="BB322:BB330" si="279">N322+BA322-1</f>
        <v>-1</v>
      </c>
      <c r="BC322" s="10">
        <f t="shared" ref="BC322:BC330" si="280">S322</f>
        <v>0</v>
      </c>
      <c r="BD322" s="9">
        <f t="shared" ref="BD322:BD330" si="281">AA322+BC322</f>
        <v>0</v>
      </c>
      <c r="BE322" s="9"/>
      <c r="BF322" s="114" t="e">
        <f>VLOOKUP(C322,[1]Sheet!$F:$Q,10,FALSE)</f>
        <v>#N/A</v>
      </c>
      <c r="BG322" s="17" t="e">
        <f>VLOOKUP(C322,[1]Sheet!$F:$Q,5,FALSE)</f>
        <v>#N/A</v>
      </c>
      <c r="BH322" s="17" t="e">
        <f>VLOOKUP(C322,[1]Sheet!$F:$Q,12,FALSE)</f>
        <v>#N/A</v>
      </c>
      <c r="BI322" s="17" t="e">
        <f t="shared" ref="BI322:BI330" si="282">BG322-BH322</f>
        <v>#N/A</v>
      </c>
    </row>
    <row r="323" ht="24.95" customHeight="1" spans="1:61">
      <c r="A323" s="44">
        <f t="shared" si="277"/>
        <v>321</v>
      </c>
      <c r="B323" s="44"/>
      <c r="C323" s="45"/>
      <c r="D323" s="45"/>
      <c r="E323" s="45"/>
      <c r="F323" s="45"/>
      <c r="G323" s="45"/>
      <c r="H323" s="109"/>
      <c r="I323" s="48"/>
      <c r="J323" s="49"/>
      <c r="K323" s="49"/>
      <c r="L323" s="49"/>
      <c r="M323" s="49"/>
      <c r="N323" s="49"/>
      <c r="O323" s="49"/>
      <c r="P323" s="255"/>
      <c r="Q323" s="50"/>
      <c r="R323" s="51"/>
      <c r="S323" s="52"/>
      <c r="T323" s="256"/>
      <c r="U323" s="49"/>
      <c r="V323" s="49"/>
      <c r="W323" s="49"/>
      <c r="X323" s="49"/>
      <c r="Y323" s="49"/>
      <c r="Z323" s="49"/>
      <c r="AA323" s="49"/>
      <c r="AB323" s="49"/>
      <c r="AC323" s="49"/>
      <c r="AD323" s="53"/>
      <c r="AE323" s="53"/>
      <c r="AF323" s="53"/>
      <c r="AG323" s="54"/>
      <c r="AH323" s="53"/>
      <c r="AI323" s="55"/>
      <c r="AJ323" s="261"/>
      <c r="AK323" s="261"/>
      <c r="AL323" s="262"/>
      <c r="AM323" s="57"/>
      <c r="AN323" s="54"/>
      <c r="AO323" s="54"/>
      <c r="AP323" s="57"/>
      <c r="AQ323" s="54"/>
      <c r="AR323" s="57"/>
      <c r="AS323" s="54"/>
      <c r="AT323" s="58"/>
      <c r="AU323" s="275"/>
      <c r="AV323" s="53"/>
      <c r="AW323" s="59"/>
      <c r="AX323" s="53"/>
      <c r="AY323" s="53"/>
      <c r="BA323" s="10">
        <f t="shared" si="278"/>
        <v>0</v>
      </c>
      <c r="BB323" s="11">
        <f t="shared" si="279"/>
        <v>-1</v>
      </c>
      <c r="BC323" s="10">
        <f t="shared" si="280"/>
        <v>0</v>
      </c>
      <c r="BD323" s="11">
        <f t="shared" si="281"/>
        <v>0</v>
      </c>
      <c r="BE323" s="11"/>
      <c r="BF323" s="114" t="e">
        <f>VLOOKUP(C323,[1]Sheet!$F:$Q,10,FALSE)</f>
        <v>#N/A</v>
      </c>
      <c r="BG323" s="17" t="e">
        <f>VLOOKUP(C323,[1]Sheet!$F:$Q,5,FALSE)</f>
        <v>#N/A</v>
      </c>
      <c r="BH323" s="17" t="e">
        <f>VLOOKUP(C323,[1]Sheet!$F:$Q,12,FALSE)</f>
        <v>#N/A</v>
      </c>
      <c r="BI323" s="17" t="e">
        <f t="shared" si="282"/>
        <v>#N/A</v>
      </c>
    </row>
    <row r="324" ht="24.95" customHeight="1" spans="1:61">
      <c r="A324" s="44">
        <f t="shared" si="277"/>
        <v>322</v>
      </c>
      <c r="B324" s="44"/>
      <c r="C324" s="45"/>
      <c r="D324" s="45"/>
      <c r="E324" s="45"/>
      <c r="F324" s="45"/>
      <c r="G324" s="45"/>
      <c r="H324" s="109"/>
      <c r="I324" s="48"/>
      <c r="J324" s="49"/>
      <c r="K324" s="49"/>
      <c r="L324" s="49"/>
      <c r="M324" s="49"/>
      <c r="N324" s="49"/>
      <c r="O324" s="49"/>
      <c r="P324" s="255"/>
      <c r="Q324" s="50"/>
      <c r="R324" s="51"/>
      <c r="S324" s="52"/>
      <c r="T324" s="256"/>
      <c r="U324" s="49"/>
      <c r="V324" s="49"/>
      <c r="W324" s="49"/>
      <c r="X324" s="49"/>
      <c r="Y324" s="49"/>
      <c r="Z324" s="49"/>
      <c r="AA324" s="49"/>
      <c r="AB324" s="49"/>
      <c r="AC324" s="49"/>
      <c r="AD324" s="53"/>
      <c r="AE324" s="53"/>
      <c r="AF324" s="53"/>
      <c r="AG324" s="54"/>
      <c r="AH324" s="53"/>
      <c r="AI324" s="55"/>
      <c r="AJ324" s="261"/>
      <c r="AK324" s="261"/>
      <c r="AL324" s="262"/>
      <c r="AM324" s="57"/>
      <c r="AN324" s="54"/>
      <c r="AO324" s="54"/>
      <c r="AP324" s="57"/>
      <c r="AQ324" s="54"/>
      <c r="AR324" s="57"/>
      <c r="AS324" s="54"/>
      <c r="AT324" s="58"/>
      <c r="AU324" s="276"/>
      <c r="AV324" s="53"/>
      <c r="AW324" s="59"/>
      <c r="AX324" s="53"/>
      <c r="AY324" s="53"/>
      <c r="BA324" s="10">
        <f t="shared" si="278"/>
        <v>0</v>
      </c>
      <c r="BB324" s="11">
        <f t="shared" si="279"/>
        <v>-1</v>
      </c>
      <c r="BC324" s="10">
        <f t="shared" si="280"/>
        <v>0</v>
      </c>
      <c r="BD324" s="11">
        <f t="shared" si="281"/>
        <v>0</v>
      </c>
      <c r="BE324" s="11"/>
      <c r="BF324" s="114" t="e">
        <f>VLOOKUP(C324,[1]Sheet!$F:$Q,10,FALSE)</f>
        <v>#N/A</v>
      </c>
      <c r="BG324" s="17" t="e">
        <f>VLOOKUP(C324,[1]Sheet!$F:$Q,5,FALSE)</f>
        <v>#N/A</v>
      </c>
      <c r="BH324" s="17" t="e">
        <f>VLOOKUP(C324,[1]Sheet!$F:$Q,12,FALSE)</f>
        <v>#N/A</v>
      </c>
      <c r="BI324" s="17" t="e">
        <f t="shared" si="282"/>
        <v>#N/A</v>
      </c>
    </row>
    <row r="325" ht="24.95" customHeight="1" spans="1:61">
      <c r="A325" s="44">
        <f t="shared" si="277"/>
        <v>323</v>
      </c>
      <c r="B325" s="44"/>
      <c r="C325" s="45"/>
      <c r="D325" s="45"/>
      <c r="E325" s="45"/>
      <c r="F325" s="45"/>
      <c r="G325" s="45"/>
      <c r="H325" s="109"/>
      <c r="I325" s="48"/>
      <c r="J325" s="49"/>
      <c r="K325" s="49"/>
      <c r="L325" s="49"/>
      <c r="M325" s="49"/>
      <c r="N325" s="49"/>
      <c r="O325" s="49"/>
      <c r="P325" s="255"/>
      <c r="Q325" s="50"/>
      <c r="R325" s="51"/>
      <c r="S325" s="52"/>
      <c r="T325" s="256"/>
      <c r="U325" s="49"/>
      <c r="V325" s="49"/>
      <c r="W325" s="49"/>
      <c r="X325" s="49"/>
      <c r="Y325" s="49"/>
      <c r="Z325" s="49"/>
      <c r="AA325" s="49"/>
      <c r="AB325" s="49"/>
      <c r="AC325" s="49"/>
      <c r="AD325" s="53"/>
      <c r="AE325" s="53"/>
      <c r="AF325" s="53"/>
      <c r="AG325" s="54"/>
      <c r="AH325" s="53"/>
      <c r="AI325" s="55"/>
      <c r="AJ325" s="261"/>
      <c r="AK325" s="261"/>
      <c r="AL325" s="262"/>
      <c r="AM325" s="57"/>
      <c r="AN325" s="54"/>
      <c r="AO325" s="54"/>
      <c r="AP325" s="57"/>
      <c r="AQ325" s="54"/>
      <c r="AR325" s="57"/>
      <c r="AS325" s="54"/>
      <c r="AT325" s="58"/>
      <c r="AU325" s="276"/>
      <c r="AV325" s="53"/>
      <c r="AW325" s="59"/>
      <c r="AX325" s="53"/>
      <c r="AY325" s="53"/>
      <c r="BA325" s="10">
        <f t="shared" si="278"/>
        <v>0</v>
      </c>
      <c r="BB325" s="11">
        <f t="shared" si="279"/>
        <v>-1</v>
      </c>
      <c r="BC325" s="10">
        <f t="shared" si="280"/>
        <v>0</v>
      </c>
      <c r="BD325" s="11">
        <f t="shared" si="281"/>
        <v>0</v>
      </c>
      <c r="BE325" s="11"/>
      <c r="BF325" s="114" t="e">
        <f>VLOOKUP(C325,[1]Sheet!$F:$Q,10,FALSE)</f>
        <v>#N/A</v>
      </c>
      <c r="BG325" s="17" t="e">
        <f>VLOOKUP(C325,[1]Sheet!$F:$Q,5,FALSE)</f>
        <v>#N/A</v>
      </c>
      <c r="BH325" s="17" t="e">
        <f>VLOOKUP(C325,[1]Sheet!$F:$Q,12,FALSE)</f>
        <v>#N/A</v>
      </c>
      <c r="BI325" s="17" t="e">
        <f t="shared" si="282"/>
        <v>#N/A</v>
      </c>
    </row>
    <row r="326" ht="24.95" customHeight="1" spans="1:61">
      <c r="A326" s="44">
        <f t="shared" si="277"/>
        <v>324</v>
      </c>
      <c r="B326" s="44"/>
      <c r="C326" s="45"/>
      <c r="D326" s="45"/>
      <c r="E326" s="45"/>
      <c r="F326" s="45"/>
      <c r="G326" s="45"/>
      <c r="H326" s="109"/>
      <c r="I326" s="48"/>
      <c r="J326" s="49"/>
      <c r="K326" s="49"/>
      <c r="L326" s="49"/>
      <c r="M326" s="49"/>
      <c r="N326" s="49"/>
      <c r="O326" s="49"/>
      <c r="P326" s="255"/>
      <c r="Q326" s="50"/>
      <c r="R326" s="51"/>
      <c r="S326" s="52"/>
      <c r="T326" s="256"/>
      <c r="U326" s="49"/>
      <c r="V326" s="49"/>
      <c r="W326" s="49"/>
      <c r="X326" s="49"/>
      <c r="Y326" s="49"/>
      <c r="Z326" s="49"/>
      <c r="AA326" s="49"/>
      <c r="AB326" s="49"/>
      <c r="AC326" s="49"/>
      <c r="AD326" s="53"/>
      <c r="AE326" s="53"/>
      <c r="AF326" s="53"/>
      <c r="AG326" s="54"/>
      <c r="AH326" s="53"/>
      <c r="AI326" s="55"/>
      <c r="AJ326" s="261"/>
      <c r="AK326" s="261"/>
      <c r="AL326" s="262"/>
      <c r="AM326" s="57"/>
      <c r="AN326" s="54"/>
      <c r="AO326" s="54"/>
      <c r="AP326" s="57"/>
      <c r="AQ326" s="54"/>
      <c r="AR326" s="57"/>
      <c r="AS326" s="54"/>
      <c r="AT326" s="58"/>
      <c r="AU326" s="277"/>
      <c r="AV326" s="53"/>
      <c r="AW326" s="59"/>
      <c r="AX326" s="53"/>
      <c r="AY326" s="53"/>
      <c r="BA326" s="10">
        <f t="shared" si="278"/>
        <v>0</v>
      </c>
      <c r="BB326" s="11">
        <f t="shared" si="279"/>
        <v>-1</v>
      </c>
      <c r="BC326" s="10">
        <f t="shared" si="280"/>
        <v>0</v>
      </c>
      <c r="BD326" s="11">
        <f t="shared" si="281"/>
        <v>0</v>
      </c>
      <c r="BE326" s="11"/>
      <c r="BF326" s="114" t="e">
        <f>VLOOKUP(C326,[1]Sheet!$F:$Q,10,FALSE)</f>
        <v>#N/A</v>
      </c>
      <c r="BG326" s="17" t="e">
        <f>VLOOKUP(C326,[1]Sheet!$F:$Q,5,FALSE)</f>
        <v>#N/A</v>
      </c>
      <c r="BH326" s="17" t="e">
        <f>VLOOKUP(C326,[1]Sheet!$F:$Q,12,FALSE)</f>
        <v>#N/A</v>
      </c>
      <c r="BI326" s="17" t="e">
        <f t="shared" si="282"/>
        <v>#N/A</v>
      </c>
    </row>
    <row r="327" ht="24.95" customHeight="1" spans="1:61">
      <c r="A327" s="44">
        <f t="shared" si="277"/>
        <v>325</v>
      </c>
      <c r="B327" s="44"/>
      <c r="C327" s="45"/>
      <c r="D327" s="45"/>
      <c r="E327" s="45"/>
      <c r="F327" s="45"/>
      <c r="G327" s="46"/>
      <c r="H327" s="109"/>
      <c r="I327" s="48"/>
      <c r="J327" s="49"/>
      <c r="K327" s="49"/>
      <c r="L327" s="49"/>
      <c r="M327" s="49"/>
      <c r="N327" s="49"/>
      <c r="O327" s="49"/>
      <c r="P327" s="255"/>
      <c r="Q327" s="50"/>
      <c r="R327" s="51"/>
      <c r="S327" s="52"/>
      <c r="T327" s="256"/>
      <c r="U327" s="49"/>
      <c r="V327" s="49"/>
      <c r="W327" s="49"/>
      <c r="X327" s="49"/>
      <c r="Y327" s="49"/>
      <c r="Z327" s="49"/>
      <c r="AA327" s="49"/>
      <c r="AB327" s="49"/>
      <c r="AC327" s="49"/>
      <c r="AD327" s="53"/>
      <c r="AE327" s="53"/>
      <c r="AF327" s="53"/>
      <c r="AG327" s="54"/>
      <c r="AH327" s="53"/>
      <c r="AI327" s="55"/>
      <c r="AJ327" s="261"/>
      <c r="AK327" s="261"/>
      <c r="AL327" s="262"/>
      <c r="AM327" s="57"/>
      <c r="AN327" s="54"/>
      <c r="AO327" s="57"/>
      <c r="AP327" s="57"/>
      <c r="AQ327" s="54"/>
      <c r="AR327" s="57"/>
      <c r="AS327" s="54"/>
      <c r="AT327" s="58"/>
      <c r="AU327" s="275"/>
      <c r="AV327" s="53"/>
      <c r="AW327" s="59"/>
      <c r="AX327" s="53"/>
      <c r="AY327" s="53"/>
      <c r="BA327" s="10">
        <f t="shared" si="278"/>
        <v>0</v>
      </c>
      <c r="BB327" s="11">
        <f t="shared" si="279"/>
        <v>-1</v>
      </c>
      <c r="BC327" s="10">
        <f t="shared" si="280"/>
        <v>0</v>
      </c>
      <c r="BD327" s="11">
        <f t="shared" si="281"/>
        <v>0</v>
      </c>
      <c r="BE327" s="11"/>
      <c r="BF327" s="114" t="e">
        <f>VLOOKUP(C327,[1]Sheet!$F:$Q,10,FALSE)</f>
        <v>#N/A</v>
      </c>
      <c r="BG327" s="17" t="e">
        <f>VLOOKUP(C327,[1]Sheet!$F:$Q,5,FALSE)</f>
        <v>#N/A</v>
      </c>
      <c r="BH327" s="17" t="e">
        <f>VLOOKUP(C327,[1]Sheet!$F:$Q,12,FALSE)</f>
        <v>#N/A</v>
      </c>
      <c r="BI327" s="17" t="e">
        <f t="shared" si="282"/>
        <v>#N/A</v>
      </c>
    </row>
    <row r="328" ht="24.95" customHeight="1" spans="1:61">
      <c r="A328" s="44">
        <f t="shared" si="277"/>
        <v>326</v>
      </c>
      <c r="B328" s="44"/>
      <c r="C328" s="45"/>
      <c r="D328" s="45"/>
      <c r="E328" s="45"/>
      <c r="F328" s="45"/>
      <c r="G328" s="46"/>
      <c r="H328" s="109"/>
      <c r="I328" s="48"/>
      <c r="J328" s="49"/>
      <c r="K328" s="49"/>
      <c r="L328" s="49"/>
      <c r="M328" s="49"/>
      <c r="N328" s="49"/>
      <c r="O328" s="49"/>
      <c r="P328" s="255"/>
      <c r="Q328" s="50"/>
      <c r="R328" s="51"/>
      <c r="S328" s="52"/>
      <c r="T328" s="256"/>
      <c r="U328" s="49"/>
      <c r="V328" s="49"/>
      <c r="W328" s="49"/>
      <c r="X328" s="49"/>
      <c r="Y328" s="49"/>
      <c r="Z328" s="49"/>
      <c r="AA328" s="49"/>
      <c r="AB328" s="49"/>
      <c r="AC328" s="49"/>
      <c r="AD328" s="53"/>
      <c r="AE328" s="53"/>
      <c r="AF328" s="53"/>
      <c r="AG328" s="54"/>
      <c r="AH328" s="53"/>
      <c r="AI328" s="55"/>
      <c r="AJ328" s="261"/>
      <c r="AK328" s="261"/>
      <c r="AL328" s="262"/>
      <c r="AM328" s="57"/>
      <c r="AN328" s="54"/>
      <c r="AO328" s="57"/>
      <c r="AP328" s="57"/>
      <c r="AQ328" s="54"/>
      <c r="AR328" s="57"/>
      <c r="AS328" s="54"/>
      <c r="AT328" s="58"/>
      <c r="AU328" s="276"/>
      <c r="AV328" s="53"/>
      <c r="AW328" s="59"/>
      <c r="AX328" s="53"/>
      <c r="AY328" s="53"/>
      <c r="BA328" s="10">
        <f t="shared" si="278"/>
        <v>0</v>
      </c>
      <c r="BB328" s="11">
        <f t="shared" si="279"/>
        <v>-1</v>
      </c>
      <c r="BC328" s="10">
        <f t="shared" si="280"/>
        <v>0</v>
      </c>
      <c r="BD328" s="11">
        <f t="shared" si="281"/>
        <v>0</v>
      </c>
      <c r="BE328" s="11"/>
      <c r="BF328" s="114" t="e">
        <f>VLOOKUP(C328,[1]Sheet!$F:$Q,10,FALSE)</f>
        <v>#N/A</v>
      </c>
      <c r="BG328" s="17" t="e">
        <f>VLOOKUP(C328,[1]Sheet!$F:$Q,5,FALSE)</f>
        <v>#N/A</v>
      </c>
      <c r="BH328" s="17" t="e">
        <f>VLOOKUP(C328,[1]Sheet!$F:$Q,12,FALSE)</f>
        <v>#N/A</v>
      </c>
      <c r="BI328" s="17" t="e">
        <f t="shared" si="282"/>
        <v>#N/A</v>
      </c>
    </row>
    <row r="329" ht="24.95" customHeight="1" spans="1:61">
      <c r="A329" s="44">
        <f t="shared" si="277"/>
        <v>327</v>
      </c>
      <c r="B329" s="44"/>
      <c r="C329" s="45"/>
      <c r="D329" s="45"/>
      <c r="E329" s="45"/>
      <c r="F329" s="45"/>
      <c r="G329" s="45"/>
      <c r="H329" s="109"/>
      <c r="I329" s="48"/>
      <c r="J329" s="49"/>
      <c r="K329" s="49"/>
      <c r="L329" s="49"/>
      <c r="M329" s="49"/>
      <c r="N329" s="49"/>
      <c r="O329" s="49"/>
      <c r="P329" s="255"/>
      <c r="Q329" s="50"/>
      <c r="R329" s="51"/>
      <c r="S329" s="52"/>
      <c r="T329" s="256"/>
      <c r="U329" s="49"/>
      <c r="V329" s="49"/>
      <c r="W329" s="49"/>
      <c r="X329" s="49"/>
      <c r="Y329" s="49"/>
      <c r="Z329" s="49"/>
      <c r="AA329" s="49"/>
      <c r="AB329" s="49"/>
      <c r="AC329" s="49"/>
      <c r="AD329" s="53"/>
      <c r="AE329" s="53"/>
      <c r="AF329" s="53"/>
      <c r="AG329" s="54"/>
      <c r="AH329" s="53"/>
      <c r="AI329" s="55"/>
      <c r="AJ329" s="261"/>
      <c r="AK329" s="261"/>
      <c r="AL329" s="262"/>
      <c r="AM329" s="57"/>
      <c r="AN329" s="54"/>
      <c r="AO329" s="57"/>
      <c r="AP329" s="57"/>
      <c r="AQ329" s="54"/>
      <c r="AR329" s="57"/>
      <c r="AS329" s="54"/>
      <c r="AT329" s="58"/>
      <c r="AU329" s="277"/>
      <c r="AV329" s="53"/>
      <c r="AW329" s="59"/>
      <c r="AX329" s="53"/>
      <c r="AY329" s="53"/>
      <c r="BA329" s="10">
        <f t="shared" si="278"/>
        <v>0</v>
      </c>
      <c r="BB329" s="11">
        <f t="shared" si="279"/>
        <v>-1</v>
      </c>
      <c r="BC329" s="10">
        <f t="shared" si="280"/>
        <v>0</v>
      </c>
      <c r="BD329" s="11">
        <f t="shared" si="281"/>
        <v>0</v>
      </c>
      <c r="BE329" s="11"/>
      <c r="BF329" s="114" t="e">
        <f>VLOOKUP(C329,[1]Sheet!$F:$Q,10,FALSE)</f>
        <v>#N/A</v>
      </c>
      <c r="BG329" s="17" t="e">
        <f>VLOOKUP(C329,[1]Sheet!$F:$Q,5,FALSE)</f>
        <v>#N/A</v>
      </c>
      <c r="BH329" s="17" t="e">
        <f>VLOOKUP(C329,[1]Sheet!$F:$Q,12,FALSE)</f>
        <v>#N/A</v>
      </c>
      <c r="BI329" s="17" t="e">
        <f t="shared" si="282"/>
        <v>#N/A</v>
      </c>
    </row>
    <row r="330" ht="24.95" customHeight="1" spans="1:61">
      <c r="A330" s="44">
        <f t="shared" si="277"/>
        <v>328</v>
      </c>
      <c r="B330" s="44"/>
      <c r="C330" s="45"/>
      <c r="D330" s="45"/>
      <c r="E330" s="45"/>
      <c r="F330" s="45"/>
      <c r="G330" s="45"/>
      <c r="H330" s="109"/>
      <c r="I330" s="48"/>
      <c r="J330" s="49"/>
      <c r="K330" s="49"/>
      <c r="L330" s="49"/>
      <c r="M330" s="49"/>
      <c r="N330" s="49"/>
      <c r="O330" s="49"/>
      <c r="P330" s="255"/>
      <c r="Q330" s="50"/>
      <c r="R330" s="51"/>
      <c r="S330" s="52"/>
      <c r="T330" s="256"/>
      <c r="U330" s="49"/>
      <c r="V330" s="49"/>
      <c r="W330" s="49"/>
      <c r="X330" s="49"/>
      <c r="Y330" s="49"/>
      <c r="Z330" s="49"/>
      <c r="AA330" s="49"/>
      <c r="AB330" s="49"/>
      <c r="AC330" s="49"/>
      <c r="AD330" s="53"/>
      <c r="AE330" s="53"/>
      <c r="AF330" s="53"/>
      <c r="AG330" s="54"/>
      <c r="AH330" s="53"/>
      <c r="AI330" s="55"/>
      <c r="AJ330" s="261"/>
      <c r="AK330" s="261"/>
      <c r="AL330" s="262"/>
      <c r="AM330" s="57"/>
      <c r="AN330" s="54"/>
      <c r="AO330" s="54"/>
      <c r="AP330" s="57"/>
      <c r="AQ330" s="54"/>
      <c r="AR330" s="57"/>
      <c r="AS330" s="54"/>
      <c r="AT330" s="58"/>
      <c r="AU330" s="275"/>
      <c r="AV330" s="53"/>
      <c r="AW330" s="59"/>
      <c r="AX330" s="53"/>
      <c r="AY330" s="53"/>
      <c r="BA330" s="10">
        <f t="shared" si="278"/>
        <v>0</v>
      </c>
      <c r="BB330" s="11">
        <f t="shared" si="279"/>
        <v>-1</v>
      </c>
      <c r="BC330" s="10">
        <f t="shared" si="280"/>
        <v>0</v>
      </c>
      <c r="BD330" s="11">
        <f t="shared" si="281"/>
        <v>0</v>
      </c>
      <c r="BE330" s="11"/>
      <c r="BF330" s="114" t="e">
        <f>VLOOKUP(C330,[1]Sheet!$F:$Q,10,FALSE)</f>
        <v>#N/A</v>
      </c>
      <c r="BG330" s="17" t="e">
        <f>VLOOKUP(C330,[1]Sheet!$F:$Q,5,FALSE)</f>
        <v>#N/A</v>
      </c>
      <c r="BH330" s="17" t="e">
        <f>VLOOKUP(C330,[1]Sheet!$F:$Q,12,FALSE)</f>
        <v>#N/A</v>
      </c>
      <c r="BI330" s="17" t="e">
        <f t="shared" si="282"/>
        <v>#N/A</v>
      </c>
    </row>
    <row r="331" ht="24.95" customHeight="1" spans="1:61">
      <c r="A331" s="44">
        <f t="shared" ref="A331:A339" si="283">ROW()-2</f>
        <v>329</v>
      </c>
      <c r="B331" s="44"/>
      <c r="C331" s="45"/>
      <c r="D331" s="45"/>
      <c r="E331" s="45"/>
      <c r="F331" s="45"/>
      <c r="G331" s="45"/>
      <c r="H331" s="109"/>
      <c r="I331" s="48"/>
      <c r="J331" s="49"/>
      <c r="K331" s="49"/>
      <c r="L331" s="49"/>
      <c r="M331" s="49"/>
      <c r="N331" s="49"/>
      <c r="O331" s="49"/>
      <c r="P331" s="255"/>
      <c r="Q331" s="50"/>
      <c r="R331" s="51"/>
      <c r="S331" s="52"/>
      <c r="T331" s="256"/>
      <c r="U331" s="49"/>
      <c r="V331" s="49"/>
      <c r="W331" s="49"/>
      <c r="X331" s="49"/>
      <c r="Y331" s="49"/>
      <c r="Z331" s="49"/>
      <c r="AA331" s="49"/>
      <c r="AB331" s="49"/>
      <c r="AC331" s="49"/>
      <c r="AD331" s="53"/>
      <c r="AE331" s="53"/>
      <c r="AF331" s="53"/>
      <c r="AG331" s="54"/>
      <c r="AH331" s="53"/>
      <c r="AI331" s="55"/>
      <c r="AJ331" s="261"/>
      <c r="AK331" s="261"/>
      <c r="AL331" s="262"/>
      <c r="AM331" s="57"/>
      <c r="AN331" s="54"/>
      <c r="AO331" s="54"/>
      <c r="AP331" s="57"/>
      <c r="AQ331" s="54"/>
      <c r="AR331" s="57"/>
      <c r="AS331" s="54"/>
      <c r="AT331" s="58"/>
      <c r="AU331" s="276"/>
      <c r="AV331" s="53"/>
      <c r="AW331" s="59"/>
      <c r="AX331" s="53"/>
      <c r="AY331" s="53"/>
      <c r="BA331" s="10">
        <f t="shared" ref="BA331:BA346" si="284">Q331</f>
        <v>0</v>
      </c>
      <c r="BB331" s="11">
        <f t="shared" ref="BB331:BB346" si="285">N331+BA331-1</f>
        <v>-1</v>
      </c>
      <c r="BC331" s="10">
        <f t="shared" ref="BC331:BC346" si="286">S331</f>
        <v>0</v>
      </c>
      <c r="BD331" s="11">
        <f t="shared" ref="BD331:BD346" si="287">AA331+BC331</f>
        <v>0</v>
      </c>
      <c r="BE331" s="11"/>
      <c r="BF331" s="114" t="e">
        <f>VLOOKUP(C331,[1]Sheet!$F:$Q,10,FALSE)</f>
        <v>#N/A</v>
      </c>
      <c r="BG331" s="17" t="e">
        <f>VLOOKUP(C331,[1]Sheet!$F:$Q,5,FALSE)</f>
        <v>#N/A</v>
      </c>
      <c r="BH331" s="17" t="e">
        <f>VLOOKUP(C331,[1]Sheet!$F:$Q,12,FALSE)</f>
        <v>#N/A</v>
      </c>
      <c r="BI331" s="17" t="e">
        <f t="shared" ref="BI331:BI346" si="288">BG331-BH331</f>
        <v>#N/A</v>
      </c>
    </row>
    <row r="332" ht="24.95" customHeight="1" spans="1:61">
      <c r="A332" s="44">
        <f t="shared" si="283"/>
        <v>330</v>
      </c>
      <c r="B332" s="44"/>
      <c r="C332" s="45"/>
      <c r="D332" s="45"/>
      <c r="E332" s="45"/>
      <c r="F332" s="45"/>
      <c r="G332" s="45"/>
      <c r="H332" s="109"/>
      <c r="I332" s="48"/>
      <c r="J332" s="49"/>
      <c r="K332" s="49"/>
      <c r="L332" s="49"/>
      <c r="M332" s="49"/>
      <c r="N332" s="49"/>
      <c r="O332" s="49"/>
      <c r="P332" s="255"/>
      <c r="Q332" s="50"/>
      <c r="R332" s="51"/>
      <c r="S332" s="52"/>
      <c r="T332" s="256"/>
      <c r="U332" s="49"/>
      <c r="V332" s="49"/>
      <c r="W332" s="49"/>
      <c r="X332" s="49"/>
      <c r="Y332" s="49"/>
      <c r="Z332" s="49"/>
      <c r="AA332" s="49"/>
      <c r="AB332" s="49"/>
      <c r="AC332" s="49"/>
      <c r="AD332" s="53"/>
      <c r="AE332" s="53"/>
      <c r="AF332" s="53"/>
      <c r="AG332" s="54"/>
      <c r="AH332" s="53"/>
      <c r="AI332" s="55"/>
      <c r="AJ332" s="261"/>
      <c r="AK332" s="261"/>
      <c r="AL332" s="262"/>
      <c r="AM332" s="57"/>
      <c r="AN332" s="54"/>
      <c r="AO332" s="54"/>
      <c r="AP332" s="57"/>
      <c r="AQ332" s="54"/>
      <c r="AR332" s="57"/>
      <c r="AS332" s="54"/>
      <c r="AT332" s="58"/>
      <c r="AU332" s="276"/>
      <c r="AV332" s="53"/>
      <c r="AW332" s="59"/>
      <c r="AX332" s="53"/>
      <c r="AY332" s="53"/>
      <c r="BA332" s="10">
        <f t="shared" si="284"/>
        <v>0</v>
      </c>
      <c r="BB332" s="11">
        <f t="shared" si="285"/>
        <v>-1</v>
      </c>
      <c r="BC332" s="10">
        <f t="shared" si="286"/>
        <v>0</v>
      </c>
      <c r="BD332" s="11">
        <f t="shared" si="287"/>
        <v>0</v>
      </c>
      <c r="BE332" s="11"/>
      <c r="BF332" s="114" t="e">
        <f>VLOOKUP(C332,[1]Sheet!$F:$Q,10,FALSE)</f>
        <v>#N/A</v>
      </c>
      <c r="BG332" s="17" t="e">
        <f>VLOOKUP(C332,[1]Sheet!$F:$Q,5,FALSE)</f>
        <v>#N/A</v>
      </c>
      <c r="BH332" s="17" t="e">
        <f>VLOOKUP(C332,[1]Sheet!$F:$Q,12,FALSE)</f>
        <v>#N/A</v>
      </c>
      <c r="BI332" s="17" t="e">
        <f t="shared" si="288"/>
        <v>#N/A</v>
      </c>
    </row>
    <row r="333" ht="24.95" customHeight="1" spans="1:61">
      <c r="A333" s="44">
        <f t="shared" si="283"/>
        <v>331</v>
      </c>
      <c r="B333" s="44"/>
      <c r="C333" s="45"/>
      <c r="D333" s="45"/>
      <c r="E333" s="45"/>
      <c r="F333" s="45"/>
      <c r="G333" s="46"/>
      <c r="H333" s="109"/>
      <c r="I333" s="48"/>
      <c r="J333" s="49"/>
      <c r="K333" s="49"/>
      <c r="L333" s="49"/>
      <c r="M333" s="49"/>
      <c r="N333" s="49"/>
      <c r="O333" s="49"/>
      <c r="P333" s="255"/>
      <c r="Q333" s="50"/>
      <c r="R333" s="51"/>
      <c r="S333" s="52"/>
      <c r="T333" s="256"/>
      <c r="U333" s="49"/>
      <c r="V333" s="49"/>
      <c r="W333" s="49"/>
      <c r="X333" s="49"/>
      <c r="Y333" s="49"/>
      <c r="Z333" s="49"/>
      <c r="AA333" s="49"/>
      <c r="AB333" s="49"/>
      <c r="AC333" s="49"/>
      <c r="AD333" s="53"/>
      <c r="AE333" s="53"/>
      <c r="AF333" s="53"/>
      <c r="AG333" s="54"/>
      <c r="AH333" s="53"/>
      <c r="AI333" s="55"/>
      <c r="AJ333" s="261"/>
      <c r="AK333" s="261"/>
      <c r="AL333" s="262"/>
      <c r="AM333" s="57"/>
      <c r="AN333" s="54"/>
      <c r="AO333" s="54"/>
      <c r="AP333" s="57"/>
      <c r="AQ333" s="54"/>
      <c r="AR333" s="57"/>
      <c r="AS333" s="54"/>
      <c r="AT333" s="58"/>
      <c r="AU333" s="276"/>
      <c r="AV333" s="53"/>
      <c r="AW333" s="59"/>
      <c r="AX333" s="53"/>
      <c r="AY333" s="53"/>
      <c r="BA333" s="10">
        <f t="shared" si="284"/>
        <v>0</v>
      </c>
      <c r="BB333" s="11">
        <f t="shared" si="285"/>
        <v>-1</v>
      </c>
      <c r="BC333" s="10">
        <f t="shared" si="286"/>
        <v>0</v>
      </c>
      <c r="BD333" s="11">
        <f t="shared" si="287"/>
        <v>0</v>
      </c>
      <c r="BE333" s="11"/>
      <c r="BF333" s="114" t="e">
        <f>VLOOKUP(C333,[1]Sheet!$F:$Q,10,FALSE)</f>
        <v>#N/A</v>
      </c>
      <c r="BG333" s="17" t="e">
        <f>VLOOKUP(C333,[1]Sheet!$F:$Q,5,FALSE)</f>
        <v>#N/A</v>
      </c>
      <c r="BH333" s="17" t="e">
        <f>VLOOKUP(C333,[1]Sheet!$F:$Q,12,FALSE)</f>
        <v>#N/A</v>
      </c>
      <c r="BI333" s="17" t="e">
        <f t="shared" si="288"/>
        <v>#N/A</v>
      </c>
    </row>
    <row r="334" ht="24.95" customHeight="1" spans="1:61">
      <c r="A334" s="44">
        <f t="shared" si="283"/>
        <v>332</v>
      </c>
      <c r="B334" s="44"/>
      <c r="C334" s="45"/>
      <c r="D334" s="45"/>
      <c r="E334" s="45"/>
      <c r="F334" s="45"/>
      <c r="G334" s="45"/>
      <c r="H334" s="109"/>
      <c r="I334" s="48"/>
      <c r="J334" s="49"/>
      <c r="K334" s="49"/>
      <c r="L334" s="49"/>
      <c r="M334" s="49"/>
      <c r="N334" s="49"/>
      <c r="O334" s="49"/>
      <c r="P334" s="255"/>
      <c r="Q334" s="50"/>
      <c r="R334" s="51"/>
      <c r="S334" s="52"/>
      <c r="T334" s="256"/>
      <c r="U334" s="49"/>
      <c r="V334" s="49"/>
      <c r="W334" s="49"/>
      <c r="X334" s="49"/>
      <c r="Y334" s="49"/>
      <c r="Z334" s="49"/>
      <c r="AA334" s="49"/>
      <c r="AB334" s="49"/>
      <c r="AC334" s="49"/>
      <c r="AD334" s="53"/>
      <c r="AE334" s="53"/>
      <c r="AF334" s="53"/>
      <c r="AG334" s="54"/>
      <c r="AH334" s="53"/>
      <c r="AI334" s="55"/>
      <c r="AJ334" s="261"/>
      <c r="AK334" s="261"/>
      <c r="AL334" s="262"/>
      <c r="AM334" s="57"/>
      <c r="AN334" s="54"/>
      <c r="AO334" s="54"/>
      <c r="AP334" s="54"/>
      <c r="AQ334" s="54"/>
      <c r="AR334" s="57"/>
      <c r="AS334" s="54"/>
      <c r="AT334" s="58"/>
      <c r="AU334" s="277"/>
      <c r="AV334" s="53"/>
      <c r="AW334" s="59"/>
      <c r="AX334" s="53"/>
      <c r="AY334" s="53"/>
      <c r="BA334" s="10">
        <f t="shared" si="284"/>
        <v>0</v>
      </c>
      <c r="BB334" s="11">
        <f t="shared" si="285"/>
        <v>-1</v>
      </c>
      <c r="BC334" s="10">
        <f t="shared" si="286"/>
        <v>0</v>
      </c>
      <c r="BD334" s="11">
        <f t="shared" si="287"/>
        <v>0</v>
      </c>
      <c r="BE334" s="11"/>
      <c r="BF334" s="114" t="e">
        <f>VLOOKUP(C334,[1]Sheet!$F:$Q,10,FALSE)</f>
        <v>#N/A</v>
      </c>
      <c r="BG334" s="17" t="e">
        <f>VLOOKUP(C334,[1]Sheet!$F:$Q,5,FALSE)</f>
        <v>#N/A</v>
      </c>
      <c r="BH334" s="17" t="e">
        <f>VLOOKUP(C334,[1]Sheet!$F:$Q,12,FALSE)</f>
        <v>#N/A</v>
      </c>
      <c r="BI334" s="17" t="e">
        <f t="shared" si="288"/>
        <v>#N/A</v>
      </c>
    </row>
    <row r="335" s="7" customFormat="1" ht="24.95" customHeight="1" spans="1:61">
      <c r="A335" s="44">
        <f t="shared" si="283"/>
        <v>333</v>
      </c>
      <c r="B335" s="44"/>
      <c r="C335" s="45"/>
      <c r="D335" s="45"/>
      <c r="E335" s="45"/>
      <c r="F335" s="45"/>
      <c r="G335" s="46"/>
      <c r="H335" s="48"/>
      <c r="I335" s="48"/>
      <c r="J335" s="49"/>
      <c r="K335" s="49"/>
      <c r="L335" s="49"/>
      <c r="M335" s="49"/>
      <c r="N335" s="49"/>
      <c r="O335" s="49"/>
      <c r="P335" s="255"/>
      <c r="Q335" s="50"/>
      <c r="R335" s="51"/>
      <c r="S335" s="52"/>
      <c r="T335" s="256"/>
      <c r="U335" s="49"/>
      <c r="V335" s="49"/>
      <c r="W335" s="49"/>
      <c r="X335" s="49"/>
      <c r="Y335" s="49"/>
      <c r="Z335" s="49"/>
      <c r="AA335" s="49"/>
      <c r="AB335" s="49"/>
      <c r="AC335" s="49"/>
      <c r="AD335" s="47"/>
      <c r="AE335" s="110"/>
      <c r="AF335" s="45"/>
      <c r="AG335" s="45"/>
      <c r="AH335" s="45"/>
      <c r="AI335" s="58"/>
      <c r="AJ335" s="257"/>
      <c r="AK335" s="257"/>
      <c r="AL335" s="56"/>
      <c r="AM335" s="258"/>
      <c r="AN335" s="54"/>
      <c r="AO335" s="54"/>
      <c r="AP335" s="54"/>
      <c r="AQ335" s="54"/>
      <c r="AR335" s="54"/>
      <c r="AS335" s="54"/>
      <c r="AT335" s="58"/>
      <c r="AU335" s="54"/>
      <c r="AV335" s="54"/>
      <c r="AW335" s="112"/>
      <c r="AX335" s="45"/>
      <c r="AY335" s="45"/>
      <c r="AZ335" s="10"/>
      <c r="BA335" s="10">
        <f t="shared" si="284"/>
        <v>0</v>
      </c>
      <c r="BB335" s="11">
        <f t="shared" si="285"/>
        <v>-1</v>
      </c>
      <c r="BC335" s="10">
        <f t="shared" si="286"/>
        <v>0</v>
      </c>
      <c r="BD335" s="9">
        <f t="shared" si="287"/>
        <v>0</v>
      </c>
      <c r="BE335" s="9"/>
      <c r="BF335" s="114" t="e">
        <f>VLOOKUP(C335,[1]Sheet!$F:$Q,10,FALSE)</f>
        <v>#N/A</v>
      </c>
      <c r="BG335" s="17" t="e">
        <f>VLOOKUP(C335,[1]Sheet!$F:$Q,5,FALSE)</f>
        <v>#N/A</v>
      </c>
      <c r="BH335" s="17" t="e">
        <f>VLOOKUP(C335,[1]Sheet!$F:$Q,12,FALSE)</f>
        <v>#N/A</v>
      </c>
      <c r="BI335" s="17" t="e">
        <f t="shared" si="288"/>
        <v>#N/A</v>
      </c>
    </row>
    <row r="336" ht="24.95" customHeight="1" spans="1:61">
      <c r="A336" s="44">
        <f t="shared" si="283"/>
        <v>334</v>
      </c>
      <c r="B336" s="44"/>
      <c r="C336" s="45"/>
      <c r="D336" s="45"/>
      <c r="E336" s="45"/>
      <c r="F336" s="45"/>
      <c r="G336" s="45"/>
      <c r="H336" s="109"/>
      <c r="I336" s="48"/>
      <c r="J336" s="49"/>
      <c r="K336" s="49"/>
      <c r="L336" s="49"/>
      <c r="M336" s="49"/>
      <c r="N336" s="49"/>
      <c r="O336" s="49"/>
      <c r="P336" s="255"/>
      <c r="Q336" s="50"/>
      <c r="R336" s="51"/>
      <c r="S336" s="52"/>
      <c r="T336" s="256"/>
      <c r="U336" s="49"/>
      <c r="V336" s="49"/>
      <c r="W336" s="49"/>
      <c r="X336" s="49"/>
      <c r="Y336" s="49"/>
      <c r="Z336" s="49"/>
      <c r="AA336" s="49"/>
      <c r="AB336" s="49"/>
      <c r="AC336" s="49"/>
      <c r="AD336" s="53"/>
      <c r="AE336" s="53"/>
      <c r="AF336" s="53"/>
      <c r="AG336" s="54"/>
      <c r="AH336" s="53"/>
      <c r="AI336" s="55"/>
      <c r="AJ336" s="261"/>
      <c r="AK336" s="261"/>
      <c r="AL336" s="262"/>
      <c r="AM336" s="57"/>
      <c r="AN336" s="54"/>
      <c r="AO336" s="54"/>
      <c r="AP336" s="57"/>
      <c r="AQ336" s="54"/>
      <c r="AR336" s="57"/>
      <c r="AS336" s="54"/>
      <c r="AT336" s="58"/>
      <c r="AU336" s="275"/>
      <c r="AV336" s="53"/>
      <c r="AW336" s="59"/>
      <c r="AX336" s="53"/>
      <c r="AY336" s="53"/>
      <c r="BA336" s="10">
        <f t="shared" si="284"/>
        <v>0</v>
      </c>
      <c r="BB336" s="11">
        <f t="shared" si="285"/>
        <v>-1</v>
      </c>
      <c r="BC336" s="10">
        <f t="shared" si="286"/>
        <v>0</v>
      </c>
      <c r="BD336" s="11">
        <f t="shared" si="287"/>
        <v>0</v>
      </c>
      <c r="BE336" s="11"/>
      <c r="BF336" s="114" t="e">
        <f>VLOOKUP(C336,[1]Sheet!$F:$Q,10,FALSE)</f>
        <v>#N/A</v>
      </c>
      <c r="BG336" s="17" t="e">
        <f>VLOOKUP(C336,[1]Sheet!$F:$Q,5,FALSE)</f>
        <v>#N/A</v>
      </c>
      <c r="BH336" s="17" t="e">
        <f>VLOOKUP(C336,[1]Sheet!$F:$Q,12,FALSE)</f>
        <v>#N/A</v>
      </c>
      <c r="BI336" s="17" t="e">
        <f t="shared" si="288"/>
        <v>#N/A</v>
      </c>
    </row>
    <row r="337" ht="24.95" customHeight="1" spans="1:61">
      <c r="A337" s="44">
        <f t="shared" si="283"/>
        <v>335</v>
      </c>
      <c r="B337" s="44"/>
      <c r="C337" s="45"/>
      <c r="D337" s="45"/>
      <c r="E337" s="45"/>
      <c r="F337" s="45"/>
      <c r="G337" s="45"/>
      <c r="H337" s="109"/>
      <c r="I337" s="48"/>
      <c r="J337" s="49"/>
      <c r="K337" s="49"/>
      <c r="L337" s="49"/>
      <c r="M337" s="49"/>
      <c r="N337" s="49"/>
      <c r="O337" s="49"/>
      <c r="P337" s="255"/>
      <c r="Q337" s="50"/>
      <c r="R337" s="51"/>
      <c r="S337" s="52"/>
      <c r="T337" s="256"/>
      <c r="U337" s="49"/>
      <c r="V337" s="49"/>
      <c r="W337" s="49"/>
      <c r="X337" s="49"/>
      <c r="Y337" s="49"/>
      <c r="Z337" s="49"/>
      <c r="AA337" s="49"/>
      <c r="AB337" s="49"/>
      <c r="AC337" s="49"/>
      <c r="AD337" s="53"/>
      <c r="AE337" s="53"/>
      <c r="AF337" s="53"/>
      <c r="AG337" s="54"/>
      <c r="AH337" s="53"/>
      <c r="AI337" s="55"/>
      <c r="AJ337" s="261"/>
      <c r="AK337" s="261"/>
      <c r="AL337" s="262"/>
      <c r="AM337" s="57"/>
      <c r="AN337" s="54"/>
      <c r="AO337" s="54"/>
      <c r="AP337" s="57"/>
      <c r="AQ337" s="54"/>
      <c r="AR337" s="57"/>
      <c r="AS337" s="54"/>
      <c r="AT337" s="58"/>
      <c r="AU337" s="277"/>
      <c r="AV337" s="53"/>
      <c r="AW337" s="59"/>
      <c r="AX337" s="53"/>
      <c r="AY337" s="53"/>
      <c r="BA337" s="10">
        <f t="shared" si="284"/>
        <v>0</v>
      </c>
      <c r="BB337" s="11">
        <f t="shared" si="285"/>
        <v>-1</v>
      </c>
      <c r="BC337" s="10">
        <f t="shared" si="286"/>
        <v>0</v>
      </c>
      <c r="BD337" s="11">
        <f t="shared" si="287"/>
        <v>0</v>
      </c>
      <c r="BE337" s="11"/>
      <c r="BF337" s="114" t="e">
        <f>VLOOKUP(C337,[1]Sheet!$F:$Q,10,FALSE)</f>
        <v>#N/A</v>
      </c>
      <c r="BG337" s="17" t="e">
        <f>VLOOKUP(C337,[1]Sheet!$F:$Q,5,FALSE)</f>
        <v>#N/A</v>
      </c>
      <c r="BH337" s="17" t="e">
        <f>VLOOKUP(C337,[1]Sheet!$F:$Q,12,FALSE)</f>
        <v>#N/A</v>
      </c>
      <c r="BI337" s="17" t="e">
        <f t="shared" si="288"/>
        <v>#N/A</v>
      </c>
    </row>
    <row r="338" s="7" customFormat="1" ht="24.95" customHeight="1" spans="1:61">
      <c r="A338" s="44">
        <f t="shared" si="283"/>
        <v>336</v>
      </c>
      <c r="B338" s="44"/>
      <c r="C338" s="45"/>
      <c r="D338" s="45"/>
      <c r="E338" s="45"/>
      <c r="F338" s="45"/>
      <c r="G338" s="46"/>
      <c r="H338" s="48"/>
      <c r="I338" s="48"/>
      <c r="J338" s="49"/>
      <c r="K338" s="49"/>
      <c r="L338" s="49"/>
      <c r="M338" s="49"/>
      <c r="N338" s="49"/>
      <c r="O338" s="49"/>
      <c r="P338" s="255"/>
      <c r="Q338" s="50"/>
      <c r="R338" s="51"/>
      <c r="S338" s="52"/>
      <c r="T338" s="256"/>
      <c r="U338" s="49"/>
      <c r="V338" s="49"/>
      <c r="W338" s="49"/>
      <c r="X338" s="49"/>
      <c r="Y338" s="49"/>
      <c r="Z338" s="49"/>
      <c r="AA338" s="49"/>
      <c r="AB338" s="49"/>
      <c r="AC338" s="49"/>
      <c r="AD338" s="47"/>
      <c r="AE338" s="110"/>
      <c r="AF338" s="45"/>
      <c r="AG338" s="45"/>
      <c r="AH338" s="45"/>
      <c r="AI338" s="58"/>
      <c r="AJ338" s="257"/>
      <c r="AK338" s="257"/>
      <c r="AL338" s="56"/>
      <c r="AM338" s="258"/>
      <c r="AN338" s="54"/>
      <c r="AO338" s="54"/>
      <c r="AP338" s="54"/>
      <c r="AQ338" s="54"/>
      <c r="AR338" s="54"/>
      <c r="AS338" s="54"/>
      <c r="AT338" s="58"/>
      <c r="AU338" s="54"/>
      <c r="AV338" s="54"/>
      <c r="AW338" s="112"/>
      <c r="AX338" s="45"/>
      <c r="AY338" s="45"/>
      <c r="AZ338" s="10"/>
      <c r="BA338" s="10">
        <f t="shared" si="284"/>
        <v>0</v>
      </c>
      <c r="BB338" s="11">
        <f t="shared" si="285"/>
        <v>-1</v>
      </c>
      <c r="BC338" s="10">
        <f t="shared" si="286"/>
        <v>0</v>
      </c>
      <c r="BD338" s="9">
        <f t="shared" si="287"/>
        <v>0</v>
      </c>
      <c r="BE338" s="9"/>
      <c r="BF338" s="114" t="e">
        <f>VLOOKUP(C338,[1]Sheet!$F:$Q,10,FALSE)</f>
        <v>#N/A</v>
      </c>
      <c r="BG338" s="17" t="e">
        <f>VLOOKUP(C338,[1]Sheet!$F:$Q,5,FALSE)</f>
        <v>#N/A</v>
      </c>
      <c r="BH338" s="17" t="e">
        <f>VLOOKUP(C338,[1]Sheet!$F:$Q,12,FALSE)</f>
        <v>#N/A</v>
      </c>
      <c r="BI338" s="17" t="e">
        <f t="shared" si="288"/>
        <v>#N/A</v>
      </c>
    </row>
    <row r="339" ht="24.95" customHeight="1" spans="1:61">
      <c r="A339" s="44">
        <f t="shared" si="283"/>
        <v>337</v>
      </c>
      <c r="B339" s="44"/>
      <c r="C339" s="45"/>
      <c r="D339" s="45"/>
      <c r="E339" s="259"/>
      <c r="F339" s="45"/>
      <c r="G339" s="45"/>
      <c r="H339" s="109"/>
      <c r="I339" s="48"/>
      <c r="J339" s="49"/>
      <c r="K339" s="49"/>
      <c r="L339" s="49"/>
      <c r="M339" s="49"/>
      <c r="N339" s="49"/>
      <c r="O339" s="49"/>
      <c r="P339" s="255"/>
      <c r="Q339" s="50"/>
      <c r="R339" s="51"/>
      <c r="S339" s="52"/>
      <c r="T339" s="256"/>
      <c r="U339" s="49"/>
      <c r="V339" s="49"/>
      <c r="W339" s="49"/>
      <c r="X339" s="49"/>
      <c r="Y339" s="49"/>
      <c r="Z339" s="49"/>
      <c r="AA339" s="49"/>
      <c r="AB339" s="49"/>
      <c r="AC339" s="49"/>
      <c r="AD339" s="53"/>
      <c r="AE339" s="53"/>
      <c r="AF339" s="53"/>
      <c r="AG339" s="54"/>
      <c r="AH339" s="53"/>
      <c r="AI339" s="55"/>
      <c r="AJ339" s="261"/>
      <c r="AK339" s="261"/>
      <c r="AL339" s="262"/>
      <c r="AM339" s="57"/>
      <c r="AN339" s="54"/>
      <c r="AO339" s="54"/>
      <c r="AP339" s="57"/>
      <c r="AQ339" s="54"/>
      <c r="AR339" s="57"/>
      <c r="AS339" s="54"/>
      <c r="AT339" s="58"/>
      <c r="AU339" s="275"/>
      <c r="AV339" s="53"/>
      <c r="AW339" s="59"/>
      <c r="AX339" s="53"/>
      <c r="AY339" s="53"/>
      <c r="BA339" s="10">
        <f t="shared" si="284"/>
        <v>0</v>
      </c>
      <c r="BB339" s="11">
        <f t="shared" si="285"/>
        <v>-1</v>
      </c>
      <c r="BC339" s="10">
        <f t="shared" si="286"/>
        <v>0</v>
      </c>
      <c r="BD339" s="11">
        <f t="shared" si="287"/>
        <v>0</v>
      </c>
      <c r="BE339" s="11"/>
      <c r="BF339" s="114" t="e">
        <f>VLOOKUP(C339,[1]Sheet!$F:$Q,10,FALSE)</f>
        <v>#N/A</v>
      </c>
      <c r="BG339" s="17" t="e">
        <f>VLOOKUP(C339,[1]Sheet!$F:$Q,5,FALSE)</f>
        <v>#N/A</v>
      </c>
      <c r="BH339" s="17" t="e">
        <f>VLOOKUP(C339,[1]Sheet!$F:$Q,12,FALSE)</f>
        <v>#N/A</v>
      </c>
      <c r="BI339" s="17" t="e">
        <f t="shared" si="288"/>
        <v>#N/A</v>
      </c>
    </row>
    <row r="340" ht="24.95" customHeight="1" spans="1:61">
      <c r="A340" s="44">
        <f t="shared" ref="A340:A346" si="289">ROW()-2</f>
        <v>338</v>
      </c>
      <c r="B340" s="44"/>
      <c r="C340" s="45"/>
      <c r="D340" s="45"/>
      <c r="E340" s="259"/>
      <c r="F340" s="45"/>
      <c r="G340" s="45"/>
      <c r="H340" s="109"/>
      <c r="I340" s="48"/>
      <c r="J340" s="49"/>
      <c r="K340" s="49"/>
      <c r="L340" s="49"/>
      <c r="M340" s="49"/>
      <c r="N340" s="49"/>
      <c r="O340" s="49"/>
      <c r="P340" s="255"/>
      <c r="Q340" s="50"/>
      <c r="R340" s="51"/>
      <c r="S340" s="52"/>
      <c r="T340" s="256"/>
      <c r="U340" s="49"/>
      <c r="V340" s="49"/>
      <c r="W340" s="49"/>
      <c r="X340" s="49"/>
      <c r="Y340" s="49"/>
      <c r="Z340" s="49"/>
      <c r="AA340" s="49"/>
      <c r="AB340" s="49"/>
      <c r="AC340" s="49"/>
      <c r="AD340" s="53"/>
      <c r="AE340" s="53"/>
      <c r="AF340" s="53"/>
      <c r="AG340" s="54"/>
      <c r="AH340" s="53"/>
      <c r="AI340" s="55"/>
      <c r="AJ340" s="261"/>
      <c r="AK340" s="261"/>
      <c r="AL340" s="262"/>
      <c r="AM340" s="57"/>
      <c r="AN340" s="54"/>
      <c r="AO340" s="54"/>
      <c r="AP340" s="57"/>
      <c r="AQ340" s="54"/>
      <c r="AR340" s="57"/>
      <c r="AS340" s="54"/>
      <c r="AT340" s="58"/>
      <c r="AU340" s="276"/>
      <c r="AV340" s="53"/>
      <c r="AW340" s="59"/>
      <c r="AX340" s="53"/>
      <c r="AY340" s="53"/>
      <c r="BA340" s="10">
        <f t="shared" si="284"/>
        <v>0</v>
      </c>
      <c r="BB340" s="11">
        <f t="shared" si="285"/>
        <v>-1</v>
      </c>
      <c r="BC340" s="10">
        <f t="shared" si="286"/>
        <v>0</v>
      </c>
      <c r="BD340" s="11">
        <f t="shared" si="287"/>
        <v>0</v>
      </c>
      <c r="BE340" s="11"/>
      <c r="BF340" s="114" t="e">
        <f>VLOOKUP(C340,[1]Sheet!$F:$Q,10,FALSE)</f>
        <v>#N/A</v>
      </c>
      <c r="BG340" s="17" t="e">
        <f>VLOOKUP(C340,[1]Sheet!$F:$Q,5,FALSE)</f>
        <v>#N/A</v>
      </c>
      <c r="BH340" s="17" t="e">
        <f>VLOOKUP(C340,[1]Sheet!$F:$Q,12,FALSE)</f>
        <v>#N/A</v>
      </c>
      <c r="BI340" s="17" t="e">
        <f t="shared" si="288"/>
        <v>#N/A</v>
      </c>
    </row>
    <row r="341" ht="24.95" customHeight="1" spans="1:61">
      <c r="A341" s="44">
        <f t="shared" si="289"/>
        <v>339</v>
      </c>
      <c r="B341" s="44"/>
      <c r="C341" s="45"/>
      <c r="D341" s="45"/>
      <c r="E341" s="259"/>
      <c r="F341" s="45"/>
      <c r="G341" s="45"/>
      <c r="H341" s="109"/>
      <c r="I341" s="48"/>
      <c r="J341" s="49"/>
      <c r="K341" s="49"/>
      <c r="L341" s="49"/>
      <c r="M341" s="49"/>
      <c r="N341" s="49"/>
      <c r="O341" s="49"/>
      <c r="P341" s="255"/>
      <c r="Q341" s="50"/>
      <c r="R341" s="51"/>
      <c r="S341" s="52"/>
      <c r="T341" s="256"/>
      <c r="U341" s="49"/>
      <c r="V341" s="49"/>
      <c r="W341" s="49"/>
      <c r="X341" s="49"/>
      <c r="Y341" s="49"/>
      <c r="Z341" s="49"/>
      <c r="AA341" s="49"/>
      <c r="AB341" s="49"/>
      <c r="AC341" s="49"/>
      <c r="AD341" s="53"/>
      <c r="AE341" s="53"/>
      <c r="AF341" s="53"/>
      <c r="AG341" s="54"/>
      <c r="AH341" s="53"/>
      <c r="AI341" s="55"/>
      <c r="AJ341" s="261"/>
      <c r="AK341" s="261"/>
      <c r="AL341" s="262"/>
      <c r="AM341" s="57"/>
      <c r="AN341" s="54"/>
      <c r="AO341" s="54"/>
      <c r="AP341" s="57"/>
      <c r="AQ341" s="54"/>
      <c r="AR341" s="57"/>
      <c r="AS341" s="54"/>
      <c r="AT341" s="58"/>
      <c r="AU341" s="276"/>
      <c r="AV341" s="53"/>
      <c r="AW341" s="59"/>
      <c r="AX341" s="53"/>
      <c r="AY341" s="53"/>
      <c r="BA341" s="10">
        <f t="shared" si="284"/>
        <v>0</v>
      </c>
      <c r="BB341" s="11">
        <f t="shared" si="285"/>
        <v>-1</v>
      </c>
      <c r="BC341" s="10">
        <f t="shared" si="286"/>
        <v>0</v>
      </c>
      <c r="BD341" s="11">
        <f t="shared" si="287"/>
        <v>0</v>
      </c>
      <c r="BE341" s="11"/>
      <c r="BF341" s="114" t="e">
        <f>VLOOKUP(C341,[1]Sheet!$F:$Q,10,FALSE)</f>
        <v>#N/A</v>
      </c>
      <c r="BG341" s="17" t="e">
        <f>VLOOKUP(C341,[1]Sheet!$F:$Q,5,FALSE)</f>
        <v>#N/A</v>
      </c>
      <c r="BH341" s="17" t="e">
        <f>VLOOKUP(C341,[1]Sheet!$F:$Q,12,FALSE)</f>
        <v>#N/A</v>
      </c>
      <c r="BI341" s="17" t="e">
        <f t="shared" si="288"/>
        <v>#N/A</v>
      </c>
    </row>
    <row r="342" ht="24.95" customHeight="1" spans="1:61">
      <c r="A342" s="44">
        <f t="shared" si="289"/>
        <v>340</v>
      </c>
      <c r="B342" s="44"/>
      <c r="C342" s="45"/>
      <c r="D342" s="45"/>
      <c r="E342" s="259"/>
      <c r="F342" s="45"/>
      <c r="G342" s="45"/>
      <c r="H342" s="109"/>
      <c r="I342" s="48"/>
      <c r="J342" s="49"/>
      <c r="K342" s="49"/>
      <c r="L342" s="49"/>
      <c r="M342" s="49"/>
      <c r="N342" s="49"/>
      <c r="O342" s="49"/>
      <c r="P342" s="255"/>
      <c r="Q342" s="50"/>
      <c r="R342" s="51"/>
      <c r="S342" s="52"/>
      <c r="T342" s="256"/>
      <c r="U342" s="49"/>
      <c r="V342" s="49"/>
      <c r="W342" s="49"/>
      <c r="X342" s="49"/>
      <c r="Y342" s="49"/>
      <c r="Z342" s="49"/>
      <c r="AA342" s="49"/>
      <c r="AB342" s="49"/>
      <c r="AC342" s="49"/>
      <c r="AD342" s="53"/>
      <c r="AE342" s="53"/>
      <c r="AF342" s="53"/>
      <c r="AG342" s="54"/>
      <c r="AH342" s="53"/>
      <c r="AI342" s="55"/>
      <c r="AJ342" s="261"/>
      <c r="AK342" s="261"/>
      <c r="AL342" s="262"/>
      <c r="AM342" s="57"/>
      <c r="AN342" s="54"/>
      <c r="AO342" s="54"/>
      <c r="AP342" s="57"/>
      <c r="AQ342" s="54"/>
      <c r="AR342" s="57"/>
      <c r="AS342" s="54"/>
      <c r="AT342" s="58"/>
      <c r="AU342" s="276"/>
      <c r="AV342" s="53"/>
      <c r="AW342" s="59"/>
      <c r="AX342" s="53"/>
      <c r="AY342" s="53"/>
      <c r="BA342" s="10">
        <f t="shared" si="284"/>
        <v>0</v>
      </c>
      <c r="BB342" s="11">
        <f t="shared" si="285"/>
        <v>-1</v>
      </c>
      <c r="BC342" s="10">
        <f t="shared" si="286"/>
        <v>0</v>
      </c>
      <c r="BD342" s="11">
        <f t="shared" si="287"/>
        <v>0</v>
      </c>
      <c r="BE342" s="11"/>
      <c r="BF342" s="114" t="e">
        <f>VLOOKUP(C342,[1]Sheet!$F:$Q,10,FALSE)</f>
        <v>#N/A</v>
      </c>
      <c r="BG342" s="17" t="e">
        <f>VLOOKUP(C342,[1]Sheet!$F:$Q,5,FALSE)</f>
        <v>#N/A</v>
      </c>
      <c r="BH342" s="17" t="e">
        <f>VLOOKUP(C342,[1]Sheet!$F:$Q,12,FALSE)</f>
        <v>#N/A</v>
      </c>
      <c r="BI342" s="17" t="e">
        <f t="shared" si="288"/>
        <v>#N/A</v>
      </c>
    </row>
    <row r="343" ht="24.95" customHeight="1" spans="1:61">
      <c r="A343" s="44">
        <f t="shared" si="289"/>
        <v>341</v>
      </c>
      <c r="B343" s="44"/>
      <c r="C343" s="45"/>
      <c r="D343" s="45"/>
      <c r="E343" s="259"/>
      <c r="F343" s="45"/>
      <c r="G343" s="45"/>
      <c r="H343" s="109"/>
      <c r="I343" s="48"/>
      <c r="J343" s="49"/>
      <c r="K343" s="49"/>
      <c r="L343" s="49"/>
      <c r="M343" s="49"/>
      <c r="N343" s="49"/>
      <c r="O343" s="49"/>
      <c r="P343" s="255"/>
      <c r="Q343" s="50"/>
      <c r="R343" s="51"/>
      <c r="S343" s="52"/>
      <c r="T343" s="256"/>
      <c r="U343" s="49"/>
      <c r="V343" s="49"/>
      <c r="W343" s="49"/>
      <c r="X343" s="49"/>
      <c r="Y343" s="49"/>
      <c r="Z343" s="49"/>
      <c r="AA343" s="49"/>
      <c r="AB343" s="49"/>
      <c r="AC343" s="49"/>
      <c r="AD343" s="53"/>
      <c r="AE343" s="53"/>
      <c r="AF343" s="53"/>
      <c r="AG343" s="54"/>
      <c r="AH343" s="53"/>
      <c r="AI343" s="55"/>
      <c r="AJ343" s="261"/>
      <c r="AK343" s="261"/>
      <c r="AL343" s="262"/>
      <c r="AM343" s="57"/>
      <c r="AN343" s="54"/>
      <c r="AO343" s="54"/>
      <c r="AP343" s="57"/>
      <c r="AQ343" s="54"/>
      <c r="AR343" s="57"/>
      <c r="AS343" s="54"/>
      <c r="AT343" s="58"/>
      <c r="AU343" s="277"/>
      <c r="AV343" s="53"/>
      <c r="AW343" s="59"/>
      <c r="AX343" s="53"/>
      <c r="AY343" s="53"/>
      <c r="BA343" s="10">
        <f t="shared" si="284"/>
        <v>0</v>
      </c>
      <c r="BB343" s="11">
        <f t="shared" si="285"/>
        <v>-1</v>
      </c>
      <c r="BC343" s="10">
        <f t="shared" si="286"/>
        <v>0</v>
      </c>
      <c r="BD343" s="11">
        <f t="shared" si="287"/>
        <v>0</v>
      </c>
      <c r="BE343" s="11"/>
      <c r="BF343" s="114" t="e">
        <f>VLOOKUP(C343,[1]Sheet!$F:$Q,10,FALSE)</f>
        <v>#N/A</v>
      </c>
      <c r="BG343" s="17" t="e">
        <f>VLOOKUP(C343,[1]Sheet!$F:$Q,5,FALSE)</f>
        <v>#N/A</v>
      </c>
      <c r="BH343" s="17" t="e">
        <f>VLOOKUP(C343,[1]Sheet!$F:$Q,12,FALSE)</f>
        <v>#N/A</v>
      </c>
      <c r="BI343" s="17" t="e">
        <f t="shared" si="288"/>
        <v>#N/A</v>
      </c>
    </row>
    <row r="344" ht="24.95" customHeight="1" spans="1:61">
      <c r="A344" s="44">
        <f t="shared" si="289"/>
        <v>342</v>
      </c>
      <c r="B344" s="44"/>
      <c r="C344" s="45"/>
      <c r="D344" s="45"/>
      <c r="E344" s="45"/>
      <c r="F344" s="45"/>
      <c r="G344" s="45"/>
      <c r="H344" s="109"/>
      <c r="I344" s="48"/>
      <c r="J344" s="49"/>
      <c r="K344" s="49"/>
      <c r="L344" s="49"/>
      <c r="M344" s="49"/>
      <c r="N344" s="49"/>
      <c r="O344" s="49"/>
      <c r="P344" s="255"/>
      <c r="Q344" s="50"/>
      <c r="R344" s="51"/>
      <c r="S344" s="52"/>
      <c r="T344" s="256"/>
      <c r="U344" s="49"/>
      <c r="V344" s="49"/>
      <c r="W344" s="49"/>
      <c r="X344" s="49"/>
      <c r="Y344" s="49"/>
      <c r="Z344" s="49"/>
      <c r="AA344" s="49"/>
      <c r="AB344" s="49"/>
      <c r="AC344" s="49"/>
      <c r="AD344" s="53"/>
      <c r="AE344" s="53"/>
      <c r="AF344" s="53"/>
      <c r="AG344" s="54"/>
      <c r="AH344" s="53"/>
      <c r="AI344" s="55"/>
      <c r="AJ344" s="261"/>
      <c r="AK344" s="261"/>
      <c r="AL344" s="262"/>
      <c r="AM344" s="57"/>
      <c r="AN344" s="54"/>
      <c r="AO344" s="54"/>
      <c r="AP344" s="57"/>
      <c r="AQ344" s="54"/>
      <c r="AR344" s="57"/>
      <c r="AS344" s="54"/>
      <c r="AT344" s="58"/>
      <c r="AU344" s="275"/>
      <c r="AV344" s="53"/>
      <c r="AW344" s="59"/>
      <c r="AX344" s="53"/>
      <c r="AY344" s="53"/>
      <c r="BA344" s="10">
        <f t="shared" si="284"/>
        <v>0</v>
      </c>
      <c r="BB344" s="11">
        <f t="shared" si="285"/>
        <v>-1</v>
      </c>
      <c r="BC344" s="10">
        <f t="shared" si="286"/>
        <v>0</v>
      </c>
      <c r="BD344" s="11">
        <f t="shared" si="287"/>
        <v>0</v>
      </c>
      <c r="BE344" s="11"/>
      <c r="BF344" s="114" t="e">
        <f>VLOOKUP(C344,[1]Sheet!$F:$Q,10,FALSE)</f>
        <v>#N/A</v>
      </c>
      <c r="BG344" s="17" t="e">
        <f>VLOOKUP(C344,[1]Sheet!$F:$Q,5,FALSE)</f>
        <v>#N/A</v>
      </c>
      <c r="BH344" s="17" t="e">
        <f>VLOOKUP(C344,[1]Sheet!$F:$Q,12,FALSE)</f>
        <v>#N/A</v>
      </c>
      <c r="BI344" s="17" t="e">
        <f t="shared" si="288"/>
        <v>#N/A</v>
      </c>
    </row>
    <row r="345" ht="24.95" customHeight="1" spans="1:61">
      <c r="A345" s="44">
        <f t="shared" si="289"/>
        <v>343</v>
      </c>
      <c r="B345" s="44"/>
      <c r="C345" s="45"/>
      <c r="D345" s="45"/>
      <c r="E345" s="45"/>
      <c r="F345" s="45"/>
      <c r="G345" s="45"/>
      <c r="H345" s="109"/>
      <c r="I345" s="48"/>
      <c r="J345" s="49"/>
      <c r="K345" s="49"/>
      <c r="L345" s="49"/>
      <c r="M345" s="49"/>
      <c r="N345" s="49"/>
      <c r="O345" s="49"/>
      <c r="P345" s="255"/>
      <c r="Q345" s="50"/>
      <c r="R345" s="51"/>
      <c r="S345" s="52"/>
      <c r="T345" s="256"/>
      <c r="U345" s="49"/>
      <c r="V345" s="49"/>
      <c r="W345" s="49"/>
      <c r="X345" s="49"/>
      <c r="Y345" s="49"/>
      <c r="Z345" s="49"/>
      <c r="AA345" s="49"/>
      <c r="AB345" s="49"/>
      <c r="AC345" s="49"/>
      <c r="AD345" s="53"/>
      <c r="AE345" s="53"/>
      <c r="AF345" s="53"/>
      <c r="AG345" s="54"/>
      <c r="AH345" s="53"/>
      <c r="AI345" s="1470"/>
      <c r="AJ345" s="1470"/>
      <c r="AK345" s="1470"/>
      <c r="AL345" s="1471"/>
      <c r="AM345" s="1470"/>
      <c r="AN345" s="54"/>
      <c r="AO345" s="54"/>
      <c r="AP345" s="57"/>
      <c r="AQ345" s="54"/>
      <c r="AR345" s="57"/>
      <c r="AS345" s="54"/>
      <c r="AT345" s="58"/>
      <c r="AU345" s="276"/>
      <c r="AV345" s="53"/>
      <c r="AW345" s="59"/>
      <c r="AX345" s="53"/>
      <c r="AY345" s="53"/>
      <c r="BA345" s="10">
        <f t="shared" si="284"/>
        <v>0</v>
      </c>
      <c r="BB345" s="11">
        <f t="shared" si="285"/>
        <v>-1</v>
      </c>
      <c r="BC345" s="10">
        <f t="shared" si="286"/>
        <v>0</v>
      </c>
      <c r="BD345" s="11">
        <f t="shared" si="287"/>
        <v>0</v>
      </c>
      <c r="BE345" s="11"/>
      <c r="BF345" s="114" t="e">
        <f>VLOOKUP(C345,[1]Sheet!$F:$Q,10,FALSE)</f>
        <v>#N/A</v>
      </c>
      <c r="BG345" s="17" t="e">
        <f>VLOOKUP(C345,[1]Sheet!$F:$Q,5,FALSE)</f>
        <v>#N/A</v>
      </c>
      <c r="BH345" s="17" t="e">
        <f>VLOOKUP(C345,[1]Sheet!$F:$Q,12,FALSE)</f>
        <v>#N/A</v>
      </c>
      <c r="BI345" s="17" t="e">
        <f t="shared" si="288"/>
        <v>#N/A</v>
      </c>
    </row>
    <row r="346" ht="24.95" customHeight="1" spans="1:61">
      <c r="A346" s="44">
        <f t="shared" si="289"/>
        <v>344</v>
      </c>
      <c r="B346" s="44"/>
      <c r="C346" s="45"/>
      <c r="D346" s="45"/>
      <c r="E346" s="45"/>
      <c r="F346" s="45"/>
      <c r="G346" s="45"/>
      <c r="H346" s="109"/>
      <c r="I346" s="48"/>
      <c r="J346" s="49"/>
      <c r="K346" s="49"/>
      <c r="L346" s="49"/>
      <c r="M346" s="49"/>
      <c r="N346" s="49"/>
      <c r="O346" s="49"/>
      <c r="P346" s="255"/>
      <c r="Q346" s="50"/>
      <c r="R346" s="51"/>
      <c r="S346" s="52"/>
      <c r="T346" s="256"/>
      <c r="U346" s="49"/>
      <c r="V346" s="49"/>
      <c r="W346" s="49"/>
      <c r="X346" s="49"/>
      <c r="Y346" s="49"/>
      <c r="Z346" s="49"/>
      <c r="AA346" s="49"/>
      <c r="AB346" s="49"/>
      <c r="AC346" s="49"/>
      <c r="AD346" s="53"/>
      <c r="AE346" s="53"/>
      <c r="AF346" s="53"/>
      <c r="AG346" s="54"/>
      <c r="AH346" s="53"/>
      <c r="AI346" s="1470"/>
      <c r="AJ346" s="1470"/>
      <c r="AK346" s="1470"/>
      <c r="AL346" s="1471"/>
      <c r="AM346" s="1470"/>
      <c r="AN346" s="54"/>
      <c r="AO346" s="54"/>
      <c r="AP346" s="57"/>
      <c r="AQ346" s="54"/>
      <c r="AR346" s="57"/>
      <c r="AS346" s="54"/>
      <c r="AT346" s="58"/>
      <c r="AU346" s="277"/>
      <c r="AV346" s="53"/>
      <c r="AW346" s="59"/>
      <c r="AX346" s="53"/>
      <c r="AY346" s="53"/>
      <c r="BA346" s="10">
        <f t="shared" si="284"/>
        <v>0</v>
      </c>
      <c r="BB346" s="11">
        <f t="shared" si="285"/>
        <v>-1</v>
      </c>
      <c r="BC346" s="10">
        <f t="shared" si="286"/>
        <v>0</v>
      </c>
      <c r="BD346" s="11">
        <f t="shared" si="287"/>
        <v>0</v>
      </c>
      <c r="BE346" s="11"/>
      <c r="BF346" s="114" t="e">
        <f>VLOOKUP(C346,[1]Sheet!$F:$Q,10,FALSE)</f>
        <v>#N/A</v>
      </c>
      <c r="BG346" s="17" t="e">
        <f>VLOOKUP(C346,[1]Sheet!$F:$Q,5,FALSE)</f>
        <v>#N/A</v>
      </c>
      <c r="BH346" s="17" t="e">
        <f>VLOOKUP(C346,[1]Sheet!$F:$Q,12,FALSE)</f>
        <v>#N/A</v>
      </c>
      <c r="BI346" s="17" t="e">
        <f t="shared" si="288"/>
        <v>#N/A</v>
      </c>
    </row>
    <row r="347" s="7" customFormat="1" ht="24.95" customHeight="1" spans="1:61">
      <c r="A347" s="44">
        <f t="shared" ref="A347:A354" si="290">ROW()-2</f>
        <v>345</v>
      </c>
      <c r="B347" s="44"/>
      <c r="C347" s="45"/>
      <c r="D347" s="45"/>
      <c r="E347" s="45"/>
      <c r="F347" s="45"/>
      <c r="G347" s="46"/>
      <c r="H347" s="48"/>
      <c r="I347" s="48"/>
      <c r="J347" s="49"/>
      <c r="K347" s="49"/>
      <c r="L347" s="49"/>
      <c r="M347" s="49"/>
      <c r="N347" s="49"/>
      <c r="O347" s="49"/>
      <c r="P347" s="255"/>
      <c r="Q347" s="50"/>
      <c r="R347" s="51"/>
      <c r="S347" s="52"/>
      <c r="T347" s="256"/>
      <c r="U347" s="49"/>
      <c r="V347" s="49"/>
      <c r="W347" s="49"/>
      <c r="X347" s="49"/>
      <c r="Y347" s="49"/>
      <c r="Z347" s="49"/>
      <c r="AA347" s="49"/>
      <c r="AB347" s="49"/>
      <c r="AC347" s="49"/>
      <c r="AD347" s="47"/>
      <c r="AE347" s="110"/>
      <c r="AF347" s="45"/>
      <c r="AG347" s="45"/>
      <c r="AH347" s="45"/>
      <c r="AI347" s="58"/>
      <c r="AJ347" s="257"/>
      <c r="AK347" s="257"/>
      <c r="AL347" s="56"/>
      <c r="AM347" s="258"/>
      <c r="AN347" s="54"/>
      <c r="AO347" s="54"/>
      <c r="AP347" s="54"/>
      <c r="AQ347" s="54"/>
      <c r="AR347" s="54"/>
      <c r="AS347" s="54"/>
      <c r="AT347" s="58"/>
      <c r="AU347" s="54"/>
      <c r="AV347" s="54"/>
      <c r="AW347" s="112"/>
      <c r="AX347" s="45"/>
      <c r="AY347" s="45"/>
      <c r="AZ347" s="10"/>
      <c r="BA347" s="10">
        <f t="shared" ref="BA347:BA354" si="291">Q347</f>
        <v>0</v>
      </c>
      <c r="BB347" s="11">
        <f t="shared" ref="BB347:BB354" si="292">N347+BA347-1</f>
        <v>-1</v>
      </c>
      <c r="BC347" s="10">
        <f t="shared" ref="BC347:BC354" si="293">S347</f>
        <v>0</v>
      </c>
      <c r="BD347" s="9">
        <f t="shared" ref="BD347:BD354" si="294">AA347+BC347</f>
        <v>0</v>
      </c>
      <c r="BE347" s="9"/>
      <c r="BF347" s="114" t="e">
        <f>VLOOKUP(C347,[1]Sheet!$F:$Q,10,FALSE)</f>
        <v>#N/A</v>
      </c>
      <c r="BG347" s="17" t="e">
        <f>VLOOKUP(C347,[1]Sheet!$F:$Q,5,FALSE)</f>
        <v>#N/A</v>
      </c>
      <c r="BH347" s="17" t="e">
        <f>VLOOKUP(C347,[1]Sheet!$F:$Q,12,FALSE)</f>
        <v>#N/A</v>
      </c>
      <c r="BI347" s="17" t="e">
        <f t="shared" ref="BI347:BI354" si="295">BG347-BH347</f>
        <v>#N/A</v>
      </c>
    </row>
    <row r="348" s="7" customFormat="1" ht="24.95" customHeight="1" spans="1:61">
      <c r="A348" s="44">
        <f t="shared" si="290"/>
        <v>346</v>
      </c>
      <c r="B348" s="44"/>
      <c r="C348" s="45"/>
      <c r="D348" s="45"/>
      <c r="E348" s="45"/>
      <c r="F348" s="45"/>
      <c r="G348" s="46"/>
      <c r="H348" s="48"/>
      <c r="I348" s="48"/>
      <c r="J348" s="49"/>
      <c r="K348" s="49"/>
      <c r="L348" s="49"/>
      <c r="M348" s="49"/>
      <c r="N348" s="49"/>
      <c r="O348" s="49"/>
      <c r="P348" s="255"/>
      <c r="Q348" s="50"/>
      <c r="R348" s="51"/>
      <c r="S348" s="52"/>
      <c r="T348" s="256"/>
      <c r="U348" s="49"/>
      <c r="V348" s="49"/>
      <c r="W348" s="49"/>
      <c r="X348" s="49"/>
      <c r="Y348" s="49"/>
      <c r="Z348" s="49"/>
      <c r="AA348" s="49"/>
      <c r="AB348" s="49"/>
      <c r="AC348" s="49"/>
      <c r="AD348" s="47"/>
      <c r="AE348" s="110"/>
      <c r="AF348" s="45"/>
      <c r="AG348" s="45"/>
      <c r="AH348" s="45"/>
      <c r="AI348" s="58"/>
      <c r="AJ348" s="257"/>
      <c r="AK348" s="257"/>
      <c r="AL348" s="56"/>
      <c r="AM348" s="258"/>
      <c r="AN348" s="54"/>
      <c r="AO348" s="54"/>
      <c r="AP348" s="54"/>
      <c r="AQ348" s="54"/>
      <c r="AR348" s="54"/>
      <c r="AS348" s="54"/>
      <c r="AT348" s="58"/>
      <c r="AU348" s="54"/>
      <c r="AV348" s="54"/>
      <c r="AW348" s="112"/>
      <c r="AX348" s="45"/>
      <c r="AY348" s="45"/>
      <c r="AZ348" s="10"/>
      <c r="BA348" s="10">
        <f t="shared" si="291"/>
        <v>0</v>
      </c>
      <c r="BB348" s="11">
        <f t="shared" si="292"/>
        <v>-1</v>
      </c>
      <c r="BC348" s="10">
        <f t="shared" si="293"/>
        <v>0</v>
      </c>
      <c r="BD348" s="9">
        <f t="shared" si="294"/>
        <v>0</v>
      </c>
      <c r="BE348" s="9"/>
      <c r="BF348" s="114" t="e">
        <f>VLOOKUP(C348,[1]Sheet!$F:$Q,10,FALSE)</f>
        <v>#N/A</v>
      </c>
      <c r="BG348" s="17" t="e">
        <f>VLOOKUP(C348,[1]Sheet!$F:$Q,5,FALSE)</f>
        <v>#N/A</v>
      </c>
      <c r="BH348" s="17" t="e">
        <f>VLOOKUP(C348,[1]Sheet!$F:$Q,12,FALSE)</f>
        <v>#N/A</v>
      </c>
      <c r="BI348" s="17" t="e">
        <f t="shared" si="295"/>
        <v>#N/A</v>
      </c>
    </row>
    <row r="349" s="7" customFormat="1" ht="24.95" customHeight="1" spans="1:61">
      <c r="A349" s="44">
        <f t="shared" si="290"/>
        <v>347</v>
      </c>
      <c r="B349" s="44"/>
      <c r="C349" s="45"/>
      <c r="D349" s="45"/>
      <c r="E349" s="45"/>
      <c r="F349" s="45"/>
      <c r="G349" s="46"/>
      <c r="H349" s="48"/>
      <c r="I349" s="48"/>
      <c r="J349" s="49"/>
      <c r="K349" s="49"/>
      <c r="L349" s="49"/>
      <c r="M349" s="49"/>
      <c r="N349" s="49"/>
      <c r="O349" s="49"/>
      <c r="P349" s="255"/>
      <c r="Q349" s="50"/>
      <c r="R349" s="51"/>
      <c r="S349" s="52"/>
      <c r="T349" s="256"/>
      <c r="U349" s="49"/>
      <c r="V349" s="49"/>
      <c r="W349" s="49"/>
      <c r="X349" s="49"/>
      <c r="Y349" s="49"/>
      <c r="Z349" s="49"/>
      <c r="AA349" s="49"/>
      <c r="AB349" s="49"/>
      <c r="AC349" s="49"/>
      <c r="AD349" s="47"/>
      <c r="AE349" s="110"/>
      <c r="AF349" s="45"/>
      <c r="AG349" s="45"/>
      <c r="AH349" s="45"/>
      <c r="AI349" s="58"/>
      <c r="AJ349" s="257"/>
      <c r="AK349" s="257"/>
      <c r="AL349" s="56"/>
      <c r="AM349" s="258"/>
      <c r="AN349" s="54"/>
      <c r="AO349" s="54"/>
      <c r="AP349" s="54"/>
      <c r="AQ349" s="54"/>
      <c r="AR349" s="54"/>
      <c r="AS349" s="54"/>
      <c r="AT349" s="58"/>
      <c r="AU349" s="54"/>
      <c r="AV349" s="54"/>
      <c r="AW349" s="112"/>
      <c r="AX349" s="45"/>
      <c r="AY349" s="45"/>
      <c r="AZ349" s="10"/>
      <c r="BA349" s="10">
        <f t="shared" si="291"/>
        <v>0</v>
      </c>
      <c r="BB349" s="11">
        <f t="shared" si="292"/>
        <v>-1</v>
      </c>
      <c r="BC349" s="10">
        <f t="shared" si="293"/>
        <v>0</v>
      </c>
      <c r="BD349" s="9">
        <f t="shared" si="294"/>
        <v>0</v>
      </c>
      <c r="BE349" s="9"/>
      <c r="BF349" s="114" t="e">
        <f>VLOOKUP(C349,[1]Sheet!$F:$Q,10,FALSE)</f>
        <v>#N/A</v>
      </c>
      <c r="BG349" s="17" t="e">
        <f>VLOOKUP(C349,[1]Sheet!$F:$Q,5,FALSE)</f>
        <v>#N/A</v>
      </c>
      <c r="BH349" s="17" t="e">
        <f>VLOOKUP(C349,[1]Sheet!$F:$Q,12,FALSE)</f>
        <v>#N/A</v>
      </c>
      <c r="BI349" s="17" t="e">
        <f t="shared" si="295"/>
        <v>#N/A</v>
      </c>
    </row>
    <row r="350" s="7" customFormat="1" ht="24.95" customHeight="1" spans="1:61">
      <c r="A350" s="44">
        <f t="shared" si="290"/>
        <v>348</v>
      </c>
      <c r="B350" s="44"/>
      <c r="C350" s="45"/>
      <c r="D350" s="45"/>
      <c r="E350" s="45"/>
      <c r="F350" s="45"/>
      <c r="G350" s="46"/>
      <c r="H350" s="48"/>
      <c r="I350" s="48"/>
      <c r="J350" s="49"/>
      <c r="K350" s="49"/>
      <c r="L350" s="49"/>
      <c r="M350" s="49"/>
      <c r="N350" s="49"/>
      <c r="O350" s="49"/>
      <c r="P350" s="255"/>
      <c r="Q350" s="50"/>
      <c r="R350" s="51"/>
      <c r="S350" s="52"/>
      <c r="T350" s="256"/>
      <c r="U350" s="49"/>
      <c r="V350" s="49"/>
      <c r="W350" s="49"/>
      <c r="X350" s="49"/>
      <c r="Y350" s="49"/>
      <c r="Z350" s="49"/>
      <c r="AA350" s="49"/>
      <c r="AB350" s="49"/>
      <c r="AC350" s="49"/>
      <c r="AD350" s="47"/>
      <c r="AE350" s="110"/>
      <c r="AF350" s="45"/>
      <c r="AG350" s="45"/>
      <c r="AH350" s="45"/>
      <c r="AI350" s="58"/>
      <c r="AJ350" s="257"/>
      <c r="AK350" s="257"/>
      <c r="AL350" s="56"/>
      <c r="AM350" s="258"/>
      <c r="AN350" s="54"/>
      <c r="AO350" s="54"/>
      <c r="AP350" s="54"/>
      <c r="AQ350" s="54"/>
      <c r="AR350" s="54"/>
      <c r="AS350" s="54"/>
      <c r="AT350" s="58"/>
      <c r="AU350" s="54"/>
      <c r="AV350" s="54"/>
      <c r="AW350" s="112"/>
      <c r="AX350" s="45"/>
      <c r="AY350" s="45"/>
      <c r="AZ350" s="10"/>
      <c r="BA350" s="10">
        <f t="shared" si="291"/>
        <v>0</v>
      </c>
      <c r="BB350" s="11">
        <f t="shared" si="292"/>
        <v>-1</v>
      </c>
      <c r="BC350" s="10">
        <f t="shared" si="293"/>
        <v>0</v>
      </c>
      <c r="BD350" s="9">
        <f t="shared" si="294"/>
        <v>0</v>
      </c>
      <c r="BE350" s="9"/>
      <c r="BF350" s="114" t="e">
        <f>VLOOKUP(C350,[1]Sheet!$F:$Q,10,FALSE)</f>
        <v>#N/A</v>
      </c>
      <c r="BG350" s="17" t="e">
        <f>VLOOKUP(C350,[1]Sheet!$F:$Q,5,FALSE)</f>
        <v>#N/A</v>
      </c>
      <c r="BH350" s="17" t="e">
        <f>VLOOKUP(C350,[1]Sheet!$F:$Q,12,FALSE)</f>
        <v>#N/A</v>
      </c>
      <c r="BI350" s="17" t="e">
        <f t="shared" si="295"/>
        <v>#N/A</v>
      </c>
    </row>
    <row r="351" ht="24.95" customHeight="1" spans="1:61">
      <c r="A351" s="44">
        <f t="shared" si="290"/>
        <v>349</v>
      </c>
      <c r="B351" s="44"/>
      <c r="C351" s="45"/>
      <c r="D351" s="45"/>
      <c r="E351" s="45"/>
      <c r="F351" s="45"/>
      <c r="G351" s="46"/>
      <c r="H351" s="109"/>
      <c r="I351" s="48"/>
      <c r="J351" s="49"/>
      <c r="K351" s="49"/>
      <c r="L351" s="49"/>
      <c r="M351" s="49"/>
      <c r="N351" s="49"/>
      <c r="O351" s="49"/>
      <c r="P351" s="255"/>
      <c r="Q351" s="50"/>
      <c r="R351" s="51"/>
      <c r="S351" s="52"/>
      <c r="T351" s="256"/>
      <c r="U351" s="49"/>
      <c r="V351" s="49"/>
      <c r="W351" s="49"/>
      <c r="X351" s="49"/>
      <c r="Y351" s="49"/>
      <c r="Z351" s="49"/>
      <c r="AA351" s="49"/>
      <c r="AB351" s="49"/>
      <c r="AC351" s="49"/>
      <c r="AD351" s="53"/>
      <c r="AE351" s="53"/>
      <c r="AF351" s="53"/>
      <c r="AG351" s="54"/>
      <c r="AH351" s="53"/>
      <c r="AI351" s="55"/>
      <c r="AJ351" s="261"/>
      <c r="AK351" s="261"/>
      <c r="AL351" s="262"/>
      <c r="AM351" s="57"/>
      <c r="AN351" s="54"/>
      <c r="AO351" s="54"/>
      <c r="AP351" s="57"/>
      <c r="AQ351" s="54"/>
      <c r="AR351" s="57"/>
      <c r="AS351" s="54"/>
      <c r="AT351" s="58"/>
      <c r="AU351" s="53"/>
      <c r="AV351" s="53"/>
      <c r="AW351" s="59"/>
      <c r="AX351" s="53"/>
      <c r="AY351" s="53"/>
      <c r="BA351" s="10">
        <f t="shared" si="291"/>
        <v>0</v>
      </c>
      <c r="BB351" s="11">
        <f t="shared" si="292"/>
        <v>-1</v>
      </c>
      <c r="BC351" s="10">
        <f t="shared" si="293"/>
        <v>0</v>
      </c>
      <c r="BD351" s="11">
        <f t="shared" si="294"/>
        <v>0</v>
      </c>
      <c r="BE351" s="11"/>
      <c r="BF351" s="114" t="e">
        <f>VLOOKUP(C351,[1]Sheet!$F:$Q,10,FALSE)</f>
        <v>#N/A</v>
      </c>
      <c r="BG351" s="17" t="e">
        <f>VLOOKUP(C351,[1]Sheet!$F:$Q,5,FALSE)</f>
        <v>#N/A</v>
      </c>
      <c r="BH351" s="17" t="e">
        <f>VLOOKUP(C351,[1]Sheet!$F:$Q,12,FALSE)</f>
        <v>#N/A</v>
      </c>
      <c r="BI351" s="17" t="e">
        <f t="shared" si="295"/>
        <v>#N/A</v>
      </c>
    </row>
    <row r="352" s="7" customFormat="1" ht="24.95" customHeight="1" spans="1:61">
      <c r="A352" s="44">
        <f t="shared" si="290"/>
        <v>350</v>
      </c>
      <c r="B352" s="44"/>
      <c r="C352" s="45"/>
      <c r="D352" s="45"/>
      <c r="E352" s="45"/>
      <c r="F352" s="45"/>
      <c r="G352" s="46"/>
      <c r="H352" s="48"/>
      <c r="I352" s="48"/>
      <c r="J352" s="49"/>
      <c r="K352" s="49"/>
      <c r="L352" s="49"/>
      <c r="M352" s="49"/>
      <c r="N352" s="49"/>
      <c r="O352" s="49"/>
      <c r="P352" s="255"/>
      <c r="Q352" s="50"/>
      <c r="R352" s="51"/>
      <c r="S352" s="52"/>
      <c r="T352" s="256"/>
      <c r="U352" s="49"/>
      <c r="V352" s="49"/>
      <c r="W352" s="49"/>
      <c r="X352" s="49"/>
      <c r="Y352" s="49"/>
      <c r="Z352" s="49"/>
      <c r="AA352" s="49"/>
      <c r="AB352" s="49"/>
      <c r="AC352" s="49"/>
      <c r="AD352" s="47"/>
      <c r="AE352" s="110"/>
      <c r="AF352" s="45"/>
      <c r="AG352" s="45"/>
      <c r="AH352" s="45"/>
      <c r="AI352" s="58"/>
      <c r="AJ352" s="257"/>
      <c r="AK352" s="257"/>
      <c r="AL352" s="56"/>
      <c r="AM352" s="258"/>
      <c r="AN352" s="54"/>
      <c r="AO352" s="54"/>
      <c r="AP352" s="54"/>
      <c r="AQ352" s="54"/>
      <c r="AR352" s="54"/>
      <c r="AS352" s="54"/>
      <c r="AT352" s="58"/>
      <c r="AU352" s="54"/>
      <c r="AV352" s="54"/>
      <c r="AW352" s="112"/>
      <c r="AX352" s="45"/>
      <c r="AY352" s="45"/>
      <c r="AZ352" s="10"/>
      <c r="BA352" s="10">
        <f t="shared" si="291"/>
        <v>0</v>
      </c>
      <c r="BB352" s="11">
        <f t="shared" si="292"/>
        <v>-1</v>
      </c>
      <c r="BC352" s="10">
        <f t="shared" si="293"/>
        <v>0</v>
      </c>
      <c r="BD352" s="9">
        <f t="shared" si="294"/>
        <v>0</v>
      </c>
      <c r="BE352" s="9"/>
      <c r="BF352" s="114" t="e">
        <f>VLOOKUP(C352,[1]Sheet!$F:$Q,10,FALSE)</f>
        <v>#N/A</v>
      </c>
      <c r="BG352" s="17" t="e">
        <f>VLOOKUP(C352,[1]Sheet!$F:$Q,5,FALSE)</f>
        <v>#N/A</v>
      </c>
      <c r="BH352" s="17" t="e">
        <f>VLOOKUP(C352,[1]Sheet!$F:$Q,12,FALSE)</f>
        <v>#N/A</v>
      </c>
      <c r="BI352" s="17" t="e">
        <f t="shared" si="295"/>
        <v>#N/A</v>
      </c>
    </row>
    <row r="353" s="7" customFormat="1" ht="24.95" customHeight="1" spans="1:61">
      <c r="A353" s="44">
        <f t="shared" si="290"/>
        <v>351</v>
      </c>
      <c r="B353" s="44"/>
      <c r="C353" s="45"/>
      <c r="D353" s="45"/>
      <c r="E353" s="45"/>
      <c r="F353" s="45"/>
      <c r="G353" s="46"/>
      <c r="H353" s="48"/>
      <c r="I353" s="48"/>
      <c r="J353" s="49"/>
      <c r="K353" s="49"/>
      <c r="L353" s="49"/>
      <c r="M353" s="49"/>
      <c r="N353" s="49"/>
      <c r="O353" s="49"/>
      <c r="P353" s="255"/>
      <c r="Q353" s="50"/>
      <c r="R353" s="51"/>
      <c r="S353" s="52"/>
      <c r="T353" s="256"/>
      <c r="U353" s="49"/>
      <c r="V353" s="49"/>
      <c r="W353" s="49"/>
      <c r="X353" s="49"/>
      <c r="Y353" s="49"/>
      <c r="Z353" s="49"/>
      <c r="AA353" s="49"/>
      <c r="AB353" s="49"/>
      <c r="AC353" s="49"/>
      <c r="AD353" s="47"/>
      <c r="AE353" s="110"/>
      <c r="AF353" s="45"/>
      <c r="AG353" s="45"/>
      <c r="AH353" s="45"/>
      <c r="AI353" s="58"/>
      <c r="AJ353" s="257"/>
      <c r="AK353" s="257"/>
      <c r="AL353" s="56"/>
      <c r="AM353" s="258"/>
      <c r="AN353" s="54"/>
      <c r="AO353" s="54"/>
      <c r="AP353" s="54"/>
      <c r="AQ353" s="54"/>
      <c r="AR353" s="54"/>
      <c r="AS353" s="54"/>
      <c r="AT353" s="58"/>
      <c r="AU353" s="1472"/>
      <c r="AV353" s="54"/>
      <c r="AW353" s="112"/>
      <c r="AX353" s="45"/>
      <c r="AY353" s="45"/>
      <c r="AZ353" s="10"/>
      <c r="BA353" s="10">
        <f t="shared" si="291"/>
        <v>0</v>
      </c>
      <c r="BB353" s="11">
        <f t="shared" si="292"/>
        <v>-1</v>
      </c>
      <c r="BC353" s="10">
        <f t="shared" si="293"/>
        <v>0</v>
      </c>
      <c r="BD353" s="9">
        <f t="shared" si="294"/>
        <v>0</v>
      </c>
      <c r="BE353" s="9"/>
      <c r="BF353" s="114" t="e">
        <f>VLOOKUP(C353,[1]Sheet!$F:$Q,10,FALSE)</f>
        <v>#N/A</v>
      </c>
      <c r="BG353" s="17" t="e">
        <f>VLOOKUP(C353,[1]Sheet!$F:$Q,5,FALSE)</f>
        <v>#N/A</v>
      </c>
      <c r="BH353" s="17" t="e">
        <f>VLOOKUP(C353,[1]Sheet!$F:$Q,12,FALSE)</f>
        <v>#N/A</v>
      </c>
      <c r="BI353" s="17" t="e">
        <f t="shared" si="295"/>
        <v>#N/A</v>
      </c>
    </row>
    <row r="354" s="7" customFormat="1" ht="24.95" customHeight="1" spans="1:61">
      <c r="A354" s="44">
        <f t="shared" si="290"/>
        <v>352</v>
      </c>
      <c r="B354" s="44"/>
      <c r="C354" s="45"/>
      <c r="D354" s="45"/>
      <c r="E354" s="45"/>
      <c r="F354" s="259"/>
      <c r="G354" s="46"/>
      <c r="H354" s="48"/>
      <c r="I354" s="48"/>
      <c r="J354" s="49"/>
      <c r="K354" s="49"/>
      <c r="L354" s="49"/>
      <c r="M354" s="49"/>
      <c r="N354" s="49"/>
      <c r="O354" s="49"/>
      <c r="P354" s="255"/>
      <c r="Q354" s="50"/>
      <c r="R354" s="51"/>
      <c r="S354" s="52"/>
      <c r="T354" s="256"/>
      <c r="U354" s="49"/>
      <c r="V354" s="49"/>
      <c r="W354" s="49"/>
      <c r="X354" s="49"/>
      <c r="Y354" s="49"/>
      <c r="Z354" s="49"/>
      <c r="AA354" s="49"/>
      <c r="AB354" s="49"/>
      <c r="AC354" s="49"/>
      <c r="AD354" s="47"/>
      <c r="AE354" s="110"/>
      <c r="AF354" s="45"/>
      <c r="AG354" s="45"/>
      <c r="AH354" s="45"/>
      <c r="AI354" s="58"/>
      <c r="AJ354" s="257"/>
      <c r="AK354" s="257"/>
      <c r="AL354" s="56"/>
      <c r="AM354" s="258"/>
      <c r="AN354" s="54"/>
      <c r="AO354" s="54"/>
      <c r="AP354" s="54"/>
      <c r="AQ354" s="54"/>
      <c r="AR354" s="54"/>
      <c r="AS354" s="54"/>
      <c r="AT354" s="58"/>
      <c r="AU354" s="54"/>
      <c r="AV354" s="54"/>
      <c r="AW354" s="112"/>
      <c r="AX354" s="45"/>
      <c r="AY354" s="45"/>
      <c r="AZ354" s="10"/>
      <c r="BA354" s="10">
        <f t="shared" si="291"/>
        <v>0</v>
      </c>
      <c r="BB354" s="11">
        <f t="shared" si="292"/>
        <v>-1</v>
      </c>
      <c r="BC354" s="10">
        <f t="shared" si="293"/>
        <v>0</v>
      </c>
      <c r="BD354" s="9">
        <f t="shared" si="294"/>
        <v>0</v>
      </c>
      <c r="BE354" s="9"/>
      <c r="BF354" s="114" t="e">
        <f>VLOOKUP(C354,[1]Sheet!$F:$Q,10,FALSE)</f>
        <v>#N/A</v>
      </c>
      <c r="BG354" s="17" t="e">
        <f>VLOOKUP(C354,[1]Sheet!$F:$Q,5,FALSE)</f>
        <v>#N/A</v>
      </c>
      <c r="BH354" s="17" t="e">
        <f>VLOOKUP(C354,[1]Sheet!$F:$Q,12,FALSE)</f>
        <v>#N/A</v>
      </c>
      <c r="BI354" s="17" t="e">
        <f t="shared" si="295"/>
        <v>#N/A</v>
      </c>
    </row>
    <row r="355" ht="24.95" customHeight="1" spans="1:61">
      <c r="A355" s="44">
        <f t="shared" ref="A355:A360" si="296">ROW()-2</f>
        <v>353</v>
      </c>
      <c r="B355" s="44"/>
      <c r="C355" s="45"/>
      <c r="D355" s="45"/>
      <c r="E355" s="45"/>
      <c r="F355" s="45"/>
      <c r="G355" s="45"/>
      <c r="H355" s="109"/>
      <c r="I355" s="48"/>
      <c r="J355" s="49"/>
      <c r="K355" s="49"/>
      <c r="L355" s="49"/>
      <c r="M355" s="49"/>
      <c r="N355" s="49"/>
      <c r="O355" s="49"/>
      <c r="P355" s="255"/>
      <c r="Q355" s="50"/>
      <c r="R355" s="51"/>
      <c r="S355" s="52"/>
      <c r="T355" s="256"/>
      <c r="U355" s="49"/>
      <c r="V355" s="49"/>
      <c r="W355" s="49"/>
      <c r="X355" s="49"/>
      <c r="Y355" s="49"/>
      <c r="Z355" s="49"/>
      <c r="AA355" s="49"/>
      <c r="AB355" s="49"/>
      <c r="AC355" s="49"/>
      <c r="AD355" s="53"/>
      <c r="AE355" s="53"/>
      <c r="AF355" s="53"/>
      <c r="AG355" s="54"/>
      <c r="AH355" s="53"/>
      <c r="AI355" s="55"/>
      <c r="AJ355" s="261"/>
      <c r="AK355" s="261"/>
      <c r="AL355" s="262"/>
      <c r="AM355" s="57"/>
      <c r="AN355" s="54"/>
      <c r="AO355" s="54"/>
      <c r="AP355" s="54"/>
      <c r="AQ355" s="54"/>
      <c r="AR355" s="57"/>
      <c r="AS355" s="54"/>
      <c r="AT355" s="58"/>
      <c r="AU355" s="275"/>
      <c r="AV355" s="53"/>
      <c r="AW355" s="59"/>
      <c r="AX355" s="53"/>
      <c r="AY355" s="53"/>
      <c r="BA355" s="10">
        <f t="shared" ref="BA355:BA360" si="297">Q355</f>
        <v>0</v>
      </c>
      <c r="BB355" s="11">
        <f t="shared" ref="BB355:BB360" si="298">N355+BA355-1</f>
        <v>-1</v>
      </c>
      <c r="BC355" s="10">
        <f t="shared" ref="BC355:BC360" si="299">S355</f>
        <v>0</v>
      </c>
      <c r="BD355" s="11">
        <f t="shared" ref="BD355:BD360" si="300">AA355+BC355</f>
        <v>0</v>
      </c>
      <c r="BE355" s="11"/>
      <c r="BF355" s="114" t="e">
        <f>VLOOKUP(C355,[1]Sheet!$F:$Q,10,FALSE)</f>
        <v>#N/A</v>
      </c>
      <c r="BG355" s="17" t="e">
        <f>VLOOKUP(C355,[1]Sheet!$F:$Q,5,FALSE)</f>
        <v>#N/A</v>
      </c>
      <c r="BH355" s="17" t="e">
        <f>VLOOKUP(C355,[1]Sheet!$F:$Q,12,FALSE)</f>
        <v>#N/A</v>
      </c>
      <c r="BI355" s="17" t="e">
        <f t="shared" ref="BI355:BI360" si="301">BG355-BH355</f>
        <v>#N/A</v>
      </c>
    </row>
    <row r="356" ht="24.95" customHeight="1" spans="1:61">
      <c r="A356" s="44">
        <f t="shared" si="296"/>
        <v>354</v>
      </c>
      <c r="B356" s="44"/>
      <c r="C356" s="45"/>
      <c r="D356" s="45"/>
      <c r="E356" s="45"/>
      <c r="F356" s="45"/>
      <c r="G356" s="46"/>
      <c r="H356" s="109"/>
      <c r="I356" s="48"/>
      <c r="J356" s="49"/>
      <c r="K356" s="49"/>
      <c r="L356" s="49"/>
      <c r="M356" s="49"/>
      <c r="N356" s="49"/>
      <c r="O356" s="49"/>
      <c r="P356" s="255"/>
      <c r="Q356" s="50"/>
      <c r="R356" s="51"/>
      <c r="S356" s="52"/>
      <c r="T356" s="256"/>
      <c r="U356" s="49"/>
      <c r="V356" s="49"/>
      <c r="W356" s="49"/>
      <c r="X356" s="49"/>
      <c r="Y356" s="49"/>
      <c r="Z356" s="49"/>
      <c r="AA356" s="49"/>
      <c r="AB356" s="49"/>
      <c r="AC356" s="49"/>
      <c r="AD356" s="53"/>
      <c r="AE356" s="53"/>
      <c r="AF356" s="53"/>
      <c r="AG356" s="54"/>
      <c r="AH356" s="53"/>
      <c r="AI356" s="55"/>
      <c r="AJ356" s="261"/>
      <c r="AK356" s="261"/>
      <c r="AL356" s="262"/>
      <c r="AM356" s="57"/>
      <c r="AN356" s="54"/>
      <c r="AO356" s="54"/>
      <c r="AP356" s="57"/>
      <c r="AQ356" s="54"/>
      <c r="AR356" s="57"/>
      <c r="AS356" s="54"/>
      <c r="AT356" s="58"/>
      <c r="AU356" s="276"/>
      <c r="AV356" s="53"/>
      <c r="AW356" s="59"/>
      <c r="AX356" s="53"/>
      <c r="AY356" s="53"/>
      <c r="BA356" s="10">
        <f t="shared" si="297"/>
        <v>0</v>
      </c>
      <c r="BB356" s="11">
        <f t="shared" si="298"/>
        <v>-1</v>
      </c>
      <c r="BC356" s="10">
        <f t="shared" si="299"/>
        <v>0</v>
      </c>
      <c r="BD356" s="11">
        <f t="shared" si="300"/>
        <v>0</v>
      </c>
      <c r="BE356" s="11"/>
      <c r="BF356" s="114" t="e">
        <f>VLOOKUP(C356,[1]Sheet!$F:$Q,10,FALSE)</f>
        <v>#N/A</v>
      </c>
      <c r="BG356" s="17" t="e">
        <f>VLOOKUP(C356,[1]Sheet!$F:$Q,5,FALSE)</f>
        <v>#N/A</v>
      </c>
      <c r="BH356" s="17" t="e">
        <f>VLOOKUP(C356,[1]Sheet!$F:$Q,12,FALSE)</f>
        <v>#N/A</v>
      </c>
      <c r="BI356" s="17" t="e">
        <f t="shared" si="301"/>
        <v>#N/A</v>
      </c>
    </row>
    <row r="357" ht="24.95" customHeight="1" spans="1:61">
      <c r="A357" s="44">
        <f t="shared" si="296"/>
        <v>355</v>
      </c>
      <c r="B357" s="44"/>
      <c r="C357" s="45"/>
      <c r="D357" s="45"/>
      <c r="E357" s="45"/>
      <c r="F357" s="45"/>
      <c r="G357" s="46"/>
      <c r="H357" s="109"/>
      <c r="I357" s="48"/>
      <c r="J357" s="49"/>
      <c r="K357" s="49"/>
      <c r="L357" s="49"/>
      <c r="M357" s="49"/>
      <c r="N357" s="49"/>
      <c r="O357" s="49"/>
      <c r="P357" s="255"/>
      <c r="Q357" s="50"/>
      <c r="R357" s="51"/>
      <c r="S357" s="52"/>
      <c r="T357" s="256"/>
      <c r="U357" s="49"/>
      <c r="V357" s="49"/>
      <c r="W357" s="49"/>
      <c r="X357" s="49"/>
      <c r="Y357" s="49"/>
      <c r="Z357" s="49"/>
      <c r="AA357" s="49"/>
      <c r="AB357" s="49"/>
      <c r="AC357" s="49"/>
      <c r="AD357" s="53"/>
      <c r="AE357" s="53"/>
      <c r="AF357" s="53"/>
      <c r="AG357" s="54"/>
      <c r="AH357" s="53"/>
      <c r="AI357" s="55"/>
      <c r="AJ357" s="261"/>
      <c r="AK357" s="261"/>
      <c r="AL357" s="262"/>
      <c r="AM357" s="57"/>
      <c r="AN357" s="54"/>
      <c r="AO357" s="54"/>
      <c r="AP357" s="54"/>
      <c r="AQ357" s="54"/>
      <c r="AR357" s="57"/>
      <c r="AS357" s="54"/>
      <c r="AT357" s="58"/>
      <c r="AU357" s="277"/>
      <c r="AV357" s="53"/>
      <c r="AW357" s="59"/>
      <c r="AX357" s="53"/>
      <c r="AY357" s="53"/>
      <c r="BA357" s="10">
        <f t="shared" si="297"/>
        <v>0</v>
      </c>
      <c r="BB357" s="11">
        <f t="shared" si="298"/>
        <v>-1</v>
      </c>
      <c r="BC357" s="10">
        <f t="shared" si="299"/>
        <v>0</v>
      </c>
      <c r="BD357" s="11">
        <f t="shared" si="300"/>
        <v>0</v>
      </c>
      <c r="BE357" s="11"/>
      <c r="BF357" s="114" t="e">
        <f>VLOOKUP(C357,[1]Sheet!$F:$Q,10,FALSE)</f>
        <v>#N/A</v>
      </c>
      <c r="BG357" s="17" t="e">
        <f>VLOOKUP(C357,[1]Sheet!$F:$Q,5,FALSE)</f>
        <v>#N/A</v>
      </c>
      <c r="BH357" s="17" t="e">
        <f>VLOOKUP(C357,[1]Sheet!$F:$Q,12,FALSE)</f>
        <v>#N/A</v>
      </c>
      <c r="BI357" s="17" t="e">
        <f t="shared" si="301"/>
        <v>#N/A</v>
      </c>
    </row>
    <row r="358" ht="24.95" customHeight="1" spans="1:61">
      <c r="A358" s="44">
        <f t="shared" si="296"/>
        <v>356</v>
      </c>
      <c r="B358" s="44"/>
      <c r="C358" s="45"/>
      <c r="D358" s="45"/>
      <c r="E358" s="45"/>
      <c r="F358" s="45"/>
      <c r="G358" s="46"/>
      <c r="H358" s="109"/>
      <c r="I358" s="48"/>
      <c r="J358" s="49"/>
      <c r="K358" s="49"/>
      <c r="L358" s="49"/>
      <c r="M358" s="49"/>
      <c r="N358" s="49"/>
      <c r="O358" s="49"/>
      <c r="P358" s="255"/>
      <c r="Q358" s="50"/>
      <c r="R358" s="51"/>
      <c r="S358" s="52"/>
      <c r="T358" s="256"/>
      <c r="U358" s="49"/>
      <c r="V358" s="49"/>
      <c r="W358" s="49"/>
      <c r="X358" s="49"/>
      <c r="Y358" s="49"/>
      <c r="Z358" s="49"/>
      <c r="AA358" s="49"/>
      <c r="AB358" s="49"/>
      <c r="AC358" s="49"/>
      <c r="AD358" s="53"/>
      <c r="AE358" s="53"/>
      <c r="AF358" s="53"/>
      <c r="AG358" s="54"/>
      <c r="AH358" s="53"/>
      <c r="AI358" s="55"/>
      <c r="AJ358" s="261"/>
      <c r="AK358" s="261"/>
      <c r="AL358" s="262"/>
      <c r="AM358" s="57"/>
      <c r="AN358" s="54"/>
      <c r="AO358" s="54"/>
      <c r="AP358" s="57"/>
      <c r="AQ358" s="54"/>
      <c r="AR358" s="57"/>
      <c r="AS358" s="54"/>
      <c r="AT358" s="58"/>
      <c r="AU358" s="54"/>
      <c r="AV358" s="53"/>
      <c r="AW358" s="59"/>
      <c r="AX358" s="53"/>
      <c r="AY358" s="53"/>
      <c r="BA358" s="10">
        <f t="shared" si="297"/>
        <v>0</v>
      </c>
      <c r="BB358" s="11">
        <f t="shared" si="298"/>
        <v>-1</v>
      </c>
      <c r="BC358" s="10">
        <f t="shared" si="299"/>
        <v>0</v>
      </c>
      <c r="BD358" s="11">
        <f t="shared" si="300"/>
        <v>0</v>
      </c>
      <c r="BE358" s="11"/>
      <c r="BF358" s="114" t="e">
        <f>VLOOKUP(C358,[1]Sheet!$F:$Q,10,FALSE)</f>
        <v>#N/A</v>
      </c>
      <c r="BG358" s="17" t="e">
        <f>VLOOKUP(C358,[1]Sheet!$F:$Q,5,FALSE)</f>
        <v>#N/A</v>
      </c>
      <c r="BH358" s="17" t="e">
        <f>VLOOKUP(C358,[1]Sheet!$F:$Q,12,FALSE)</f>
        <v>#N/A</v>
      </c>
      <c r="BI358" s="17" t="e">
        <f t="shared" si="301"/>
        <v>#N/A</v>
      </c>
    </row>
    <row r="359" ht="24.95" customHeight="1" spans="1:61">
      <c r="A359" s="44">
        <f t="shared" si="296"/>
        <v>357</v>
      </c>
      <c r="B359" s="44"/>
      <c r="C359" s="45"/>
      <c r="D359" s="45"/>
      <c r="E359" s="45"/>
      <c r="F359" s="45"/>
      <c r="G359" s="46"/>
      <c r="H359" s="109"/>
      <c r="I359" s="48"/>
      <c r="J359" s="49"/>
      <c r="K359" s="49"/>
      <c r="L359" s="49"/>
      <c r="M359" s="49"/>
      <c r="N359" s="49"/>
      <c r="O359" s="49"/>
      <c r="P359" s="255"/>
      <c r="Q359" s="50"/>
      <c r="R359" s="51"/>
      <c r="S359" s="52"/>
      <c r="T359" s="256"/>
      <c r="U359" s="49"/>
      <c r="V359" s="49"/>
      <c r="W359" s="49"/>
      <c r="X359" s="49"/>
      <c r="Y359" s="49"/>
      <c r="Z359" s="49"/>
      <c r="AA359" s="49"/>
      <c r="AB359" s="49"/>
      <c r="AC359" s="49"/>
      <c r="AD359" s="53"/>
      <c r="AE359" s="53"/>
      <c r="AF359" s="53"/>
      <c r="AG359" s="54"/>
      <c r="AH359" s="53"/>
      <c r="AI359" s="55"/>
      <c r="AJ359" s="261"/>
      <c r="AK359" s="261"/>
      <c r="AL359" s="262"/>
      <c r="AM359" s="57"/>
      <c r="AN359" s="54"/>
      <c r="AO359" s="54"/>
      <c r="AP359" s="57"/>
      <c r="AQ359" s="54"/>
      <c r="AR359" s="57"/>
      <c r="AS359" s="54"/>
      <c r="AT359" s="58"/>
      <c r="AU359" s="275"/>
      <c r="AV359" s="53"/>
      <c r="AW359" s="59"/>
      <c r="AX359" s="53"/>
      <c r="AY359" s="53"/>
      <c r="BA359" s="10">
        <f t="shared" si="297"/>
        <v>0</v>
      </c>
      <c r="BB359" s="11">
        <f t="shared" si="298"/>
        <v>-1</v>
      </c>
      <c r="BC359" s="10">
        <f t="shared" si="299"/>
        <v>0</v>
      </c>
      <c r="BD359" s="11">
        <f t="shared" si="300"/>
        <v>0</v>
      </c>
      <c r="BE359" s="11"/>
      <c r="BF359" s="114" t="e">
        <f>VLOOKUP(C359,[1]Sheet!$F:$Q,10,FALSE)</f>
        <v>#N/A</v>
      </c>
      <c r="BG359" s="17" t="e">
        <f>VLOOKUP(C359,[1]Sheet!$F:$Q,5,FALSE)</f>
        <v>#N/A</v>
      </c>
      <c r="BH359" s="17" t="e">
        <f>VLOOKUP(C359,[1]Sheet!$F:$Q,12,FALSE)</f>
        <v>#N/A</v>
      </c>
      <c r="BI359" s="17" t="e">
        <f t="shared" si="301"/>
        <v>#N/A</v>
      </c>
    </row>
    <row r="360" ht="24.95" customHeight="1" spans="1:61">
      <c r="A360" s="44">
        <f t="shared" si="296"/>
        <v>358</v>
      </c>
      <c r="B360" s="44"/>
      <c r="C360" s="45"/>
      <c r="D360" s="45"/>
      <c r="E360" s="45"/>
      <c r="F360" s="45"/>
      <c r="G360" s="46"/>
      <c r="H360" s="109"/>
      <c r="I360" s="48"/>
      <c r="J360" s="49"/>
      <c r="K360" s="49"/>
      <c r="L360" s="49"/>
      <c r="M360" s="49"/>
      <c r="N360" s="49"/>
      <c r="O360" s="49"/>
      <c r="P360" s="255"/>
      <c r="Q360" s="50"/>
      <c r="R360" s="51"/>
      <c r="S360" s="52"/>
      <c r="T360" s="256"/>
      <c r="U360" s="49"/>
      <c r="V360" s="49"/>
      <c r="W360" s="49"/>
      <c r="X360" s="49"/>
      <c r="Y360" s="49"/>
      <c r="Z360" s="49"/>
      <c r="AA360" s="49"/>
      <c r="AB360" s="49"/>
      <c r="AC360" s="49"/>
      <c r="AD360" s="53"/>
      <c r="AE360" s="53"/>
      <c r="AF360" s="53"/>
      <c r="AG360" s="54"/>
      <c r="AH360" s="53"/>
      <c r="AI360" s="55"/>
      <c r="AJ360" s="261"/>
      <c r="AK360" s="261"/>
      <c r="AL360" s="262"/>
      <c r="AM360" s="57"/>
      <c r="AN360" s="54"/>
      <c r="AO360" s="54"/>
      <c r="AP360" s="57"/>
      <c r="AQ360" s="54"/>
      <c r="AR360" s="57"/>
      <c r="AS360" s="54"/>
      <c r="AT360" s="58"/>
      <c r="AU360" s="276"/>
      <c r="AV360" s="53"/>
      <c r="AW360" s="59"/>
      <c r="AX360" s="53"/>
      <c r="AY360" s="53"/>
      <c r="BA360" s="10">
        <f t="shared" si="297"/>
        <v>0</v>
      </c>
      <c r="BB360" s="11">
        <f t="shared" si="298"/>
        <v>-1</v>
      </c>
      <c r="BC360" s="10">
        <f t="shared" si="299"/>
        <v>0</v>
      </c>
      <c r="BD360" s="11">
        <f t="shared" si="300"/>
        <v>0</v>
      </c>
      <c r="BE360" s="11"/>
      <c r="BF360" s="114" t="e">
        <f>VLOOKUP(C360,[1]Sheet!$F:$Q,10,FALSE)</f>
        <v>#N/A</v>
      </c>
      <c r="BG360" s="17" t="e">
        <f>VLOOKUP(C360,[1]Sheet!$F:$Q,5,FALSE)</f>
        <v>#N/A</v>
      </c>
      <c r="BH360" s="17" t="e">
        <f>VLOOKUP(C360,[1]Sheet!$F:$Q,12,FALSE)</f>
        <v>#N/A</v>
      </c>
      <c r="BI360" s="17" t="e">
        <f t="shared" si="301"/>
        <v>#N/A</v>
      </c>
    </row>
    <row r="361" ht="24.95" customHeight="1" spans="1:61">
      <c r="A361" s="44">
        <f t="shared" ref="A361:A369" si="302">ROW()-2</f>
        <v>359</v>
      </c>
      <c r="B361" s="44"/>
      <c r="C361" s="45"/>
      <c r="D361" s="45"/>
      <c r="E361" s="45"/>
      <c r="F361" s="45"/>
      <c r="G361" s="46"/>
      <c r="H361" s="109"/>
      <c r="I361" s="48"/>
      <c r="J361" s="49"/>
      <c r="K361" s="49"/>
      <c r="L361" s="49"/>
      <c r="M361" s="49"/>
      <c r="N361" s="49"/>
      <c r="O361" s="49"/>
      <c r="P361" s="255"/>
      <c r="Q361" s="50"/>
      <c r="R361" s="51"/>
      <c r="S361" s="52"/>
      <c r="T361" s="256"/>
      <c r="U361" s="49"/>
      <c r="V361" s="49"/>
      <c r="W361" s="49"/>
      <c r="X361" s="49"/>
      <c r="Y361" s="49"/>
      <c r="Z361" s="49"/>
      <c r="AA361" s="49"/>
      <c r="AB361" s="49"/>
      <c r="AC361" s="49"/>
      <c r="AD361" s="53"/>
      <c r="AE361" s="53"/>
      <c r="AF361" s="53"/>
      <c r="AG361" s="54"/>
      <c r="AH361" s="53"/>
      <c r="AI361" s="55"/>
      <c r="AJ361" s="261"/>
      <c r="AK361" s="261"/>
      <c r="AL361" s="262"/>
      <c r="AM361" s="57"/>
      <c r="AN361" s="54"/>
      <c r="AO361" s="54"/>
      <c r="AP361" s="57"/>
      <c r="AQ361" s="54"/>
      <c r="AR361" s="57"/>
      <c r="AS361" s="54"/>
      <c r="AT361" s="58"/>
      <c r="AU361" s="276"/>
      <c r="AV361" s="53"/>
      <c r="AW361" s="59"/>
      <c r="AX361" s="53"/>
      <c r="AY361" s="53"/>
      <c r="BA361" s="10">
        <f t="shared" ref="BA361:BA365" si="303">Q361</f>
        <v>0</v>
      </c>
      <c r="BB361" s="11">
        <f t="shared" ref="BB361:BB365" si="304">N361+BA361-1</f>
        <v>-1</v>
      </c>
      <c r="BC361" s="10">
        <f t="shared" ref="BC361:BC365" si="305">S361</f>
        <v>0</v>
      </c>
      <c r="BD361" s="11">
        <f t="shared" ref="BD361:BD365" si="306">AA361+BC361</f>
        <v>0</v>
      </c>
      <c r="BE361" s="11"/>
      <c r="BF361" s="114" t="e">
        <f>VLOOKUP(C361,[1]Sheet!$F:$Q,10,FALSE)</f>
        <v>#N/A</v>
      </c>
      <c r="BG361" s="17" t="e">
        <f>VLOOKUP(C361,[1]Sheet!$F:$Q,5,FALSE)</f>
        <v>#N/A</v>
      </c>
      <c r="BH361" s="17" t="e">
        <f>VLOOKUP(C361,[1]Sheet!$F:$Q,12,FALSE)</f>
        <v>#N/A</v>
      </c>
      <c r="BI361" s="17" t="e">
        <f t="shared" ref="BI361:BI369" si="307">BG361-BH361</f>
        <v>#N/A</v>
      </c>
    </row>
    <row r="362" ht="24.95" customHeight="1" spans="1:61">
      <c r="A362" s="44">
        <f t="shared" si="302"/>
        <v>360</v>
      </c>
      <c r="B362" s="44"/>
      <c r="C362" s="45"/>
      <c r="D362" s="45"/>
      <c r="E362" s="45"/>
      <c r="F362" s="45"/>
      <c r="G362" s="46"/>
      <c r="H362" s="109"/>
      <c r="I362" s="48"/>
      <c r="J362" s="49"/>
      <c r="K362" s="49"/>
      <c r="L362" s="49"/>
      <c r="M362" s="49"/>
      <c r="N362" s="49"/>
      <c r="O362" s="49"/>
      <c r="P362" s="255"/>
      <c r="Q362" s="50"/>
      <c r="R362" s="51"/>
      <c r="S362" s="52"/>
      <c r="T362" s="256"/>
      <c r="U362" s="49"/>
      <c r="V362" s="49"/>
      <c r="W362" s="49"/>
      <c r="X362" s="49"/>
      <c r="Y362" s="49"/>
      <c r="Z362" s="49"/>
      <c r="AA362" s="49"/>
      <c r="AB362" s="49"/>
      <c r="AC362" s="49"/>
      <c r="AD362" s="53"/>
      <c r="AE362" s="53"/>
      <c r="AF362" s="53"/>
      <c r="AG362" s="54"/>
      <c r="AH362" s="53"/>
      <c r="AI362" s="55"/>
      <c r="AJ362" s="261"/>
      <c r="AK362" s="261"/>
      <c r="AL362" s="262"/>
      <c r="AM362" s="57"/>
      <c r="AN362" s="54"/>
      <c r="AO362" s="54"/>
      <c r="AP362" s="57"/>
      <c r="AQ362" s="54"/>
      <c r="AR362" s="57"/>
      <c r="AS362" s="54"/>
      <c r="AT362" s="58"/>
      <c r="AU362" s="276"/>
      <c r="AV362" s="53"/>
      <c r="AW362" s="59"/>
      <c r="AX362" s="53"/>
      <c r="AY362" s="53"/>
      <c r="BA362" s="10">
        <f t="shared" si="303"/>
        <v>0</v>
      </c>
      <c r="BB362" s="11">
        <f t="shared" si="304"/>
        <v>-1</v>
      </c>
      <c r="BC362" s="10">
        <f t="shared" si="305"/>
        <v>0</v>
      </c>
      <c r="BD362" s="11">
        <f t="shared" si="306"/>
        <v>0</v>
      </c>
      <c r="BE362" s="11"/>
      <c r="BF362" s="114" t="e">
        <f>VLOOKUP(C362,[1]Sheet!$F:$Q,10,FALSE)</f>
        <v>#N/A</v>
      </c>
      <c r="BG362" s="17" t="e">
        <f>VLOOKUP(C362,[1]Sheet!$F:$Q,5,FALSE)</f>
        <v>#N/A</v>
      </c>
      <c r="BH362" s="17" t="e">
        <f>VLOOKUP(C362,[1]Sheet!$F:$Q,12,FALSE)</f>
        <v>#N/A</v>
      </c>
      <c r="BI362" s="17" t="e">
        <f t="shared" si="307"/>
        <v>#N/A</v>
      </c>
    </row>
    <row r="363" ht="24.95" customHeight="1" spans="1:61">
      <c r="A363" s="44">
        <f t="shared" si="302"/>
        <v>361</v>
      </c>
      <c r="B363" s="44"/>
      <c r="C363" s="45"/>
      <c r="D363" s="45"/>
      <c r="E363" s="45"/>
      <c r="F363" s="45"/>
      <c r="G363" s="46"/>
      <c r="H363" s="109"/>
      <c r="I363" s="48"/>
      <c r="J363" s="49"/>
      <c r="K363" s="49"/>
      <c r="L363" s="49"/>
      <c r="M363" s="49"/>
      <c r="N363" s="49"/>
      <c r="O363" s="49"/>
      <c r="P363" s="255"/>
      <c r="Q363" s="50"/>
      <c r="R363" s="51"/>
      <c r="S363" s="52"/>
      <c r="T363" s="256"/>
      <c r="U363" s="49"/>
      <c r="V363" s="49"/>
      <c r="W363" s="49"/>
      <c r="X363" s="49"/>
      <c r="Y363" s="49"/>
      <c r="Z363" s="49"/>
      <c r="AA363" s="49"/>
      <c r="AB363" s="49"/>
      <c r="AC363" s="49"/>
      <c r="AD363" s="53"/>
      <c r="AE363" s="53"/>
      <c r="AF363" s="53"/>
      <c r="AG363" s="54"/>
      <c r="AH363" s="53"/>
      <c r="AI363" s="55"/>
      <c r="AJ363" s="261"/>
      <c r="AK363" s="261"/>
      <c r="AL363" s="262"/>
      <c r="AM363" s="57"/>
      <c r="AN363" s="54"/>
      <c r="AO363" s="54"/>
      <c r="AP363" s="57"/>
      <c r="AQ363" s="54"/>
      <c r="AR363" s="57"/>
      <c r="AS363" s="54"/>
      <c r="AT363" s="58"/>
      <c r="AU363" s="277"/>
      <c r="AV363" s="53"/>
      <c r="AW363" s="59"/>
      <c r="AX363" s="53"/>
      <c r="AY363" s="53"/>
      <c r="BA363" s="10">
        <f t="shared" si="303"/>
        <v>0</v>
      </c>
      <c r="BB363" s="11">
        <f t="shared" si="304"/>
        <v>-1</v>
      </c>
      <c r="BC363" s="10">
        <f t="shared" si="305"/>
        <v>0</v>
      </c>
      <c r="BD363" s="11">
        <f t="shared" si="306"/>
        <v>0</v>
      </c>
      <c r="BE363" s="11"/>
      <c r="BF363" s="114" t="e">
        <f>VLOOKUP(C363,[1]Sheet!$F:$Q,10,FALSE)</f>
        <v>#N/A</v>
      </c>
      <c r="BG363" s="17" t="e">
        <f>VLOOKUP(C363,[1]Sheet!$F:$Q,5,FALSE)</f>
        <v>#N/A</v>
      </c>
      <c r="BH363" s="17" t="e">
        <f>VLOOKUP(C363,[1]Sheet!$F:$Q,12,FALSE)</f>
        <v>#N/A</v>
      </c>
      <c r="BI363" s="17" t="e">
        <f t="shared" si="307"/>
        <v>#N/A</v>
      </c>
    </row>
    <row r="364" s="7" customFormat="1" ht="24.95" customHeight="1" spans="1:61">
      <c r="A364" s="44">
        <f t="shared" si="302"/>
        <v>362</v>
      </c>
      <c r="B364" s="44"/>
      <c r="C364" s="45"/>
      <c r="D364" s="45"/>
      <c r="E364" s="45"/>
      <c r="F364" s="45"/>
      <c r="G364" s="46"/>
      <c r="H364" s="48"/>
      <c r="I364" s="48"/>
      <c r="J364" s="49"/>
      <c r="K364" s="49"/>
      <c r="L364" s="49"/>
      <c r="M364" s="49"/>
      <c r="N364" s="49"/>
      <c r="O364" s="49"/>
      <c r="P364" s="255"/>
      <c r="Q364" s="50"/>
      <c r="R364" s="51"/>
      <c r="S364" s="52"/>
      <c r="T364" s="256"/>
      <c r="U364" s="49"/>
      <c r="V364" s="49"/>
      <c r="W364" s="49"/>
      <c r="X364" s="49"/>
      <c r="Y364" s="49"/>
      <c r="Z364" s="49"/>
      <c r="AA364" s="49"/>
      <c r="AB364" s="49"/>
      <c r="AC364" s="49"/>
      <c r="AD364" s="47"/>
      <c r="AE364" s="110"/>
      <c r="AF364" s="45"/>
      <c r="AG364" s="45"/>
      <c r="AH364" s="45"/>
      <c r="AI364" s="58"/>
      <c r="AJ364" s="257"/>
      <c r="AK364" s="257"/>
      <c r="AL364" s="56"/>
      <c r="AM364" s="258"/>
      <c r="AN364" s="54"/>
      <c r="AO364" s="54"/>
      <c r="AP364" s="54"/>
      <c r="AQ364" s="54"/>
      <c r="AR364" s="54"/>
      <c r="AS364" s="54"/>
      <c r="AT364" s="58"/>
      <c r="AU364" s="54"/>
      <c r="AV364" s="54"/>
      <c r="AW364" s="112"/>
      <c r="AX364" s="45"/>
      <c r="AY364" s="45"/>
      <c r="AZ364" s="10"/>
      <c r="BA364" s="10">
        <f t="shared" si="303"/>
        <v>0</v>
      </c>
      <c r="BB364" s="11">
        <f t="shared" si="304"/>
        <v>-1</v>
      </c>
      <c r="BC364" s="10">
        <f t="shared" si="305"/>
        <v>0</v>
      </c>
      <c r="BD364" s="9">
        <f t="shared" si="306"/>
        <v>0</v>
      </c>
      <c r="BE364" s="9"/>
      <c r="BF364" s="114" t="e">
        <f>VLOOKUP(C364,[1]Sheet!$F:$Q,10,FALSE)</f>
        <v>#N/A</v>
      </c>
      <c r="BG364" s="17" t="e">
        <f>VLOOKUP(C364,[1]Sheet!$F:$Q,5,FALSE)</f>
        <v>#N/A</v>
      </c>
      <c r="BH364" s="17" t="e">
        <f>VLOOKUP(C364,[1]Sheet!$F:$Q,12,FALSE)</f>
        <v>#N/A</v>
      </c>
      <c r="BI364" s="17" t="e">
        <f t="shared" si="307"/>
        <v>#N/A</v>
      </c>
    </row>
    <row r="365" ht="24.95" customHeight="1" spans="1:61">
      <c r="A365" s="44">
        <f t="shared" si="302"/>
        <v>363</v>
      </c>
      <c r="B365" s="44"/>
      <c r="C365" s="45"/>
      <c r="D365" s="45"/>
      <c r="E365" s="45"/>
      <c r="F365" s="45"/>
      <c r="G365" s="46"/>
      <c r="H365" s="109"/>
      <c r="I365" s="48"/>
      <c r="J365" s="49"/>
      <c r="K365" s="49"/>
      <c r="L365" s="49"/>
      <c r="M365" s="49"/>
      <c r="N365" s="49"/>
      <c r="O365" s="49"/>
      <c r="P365" s="255"/>
      <c r="Q365" s="50"/>
      <c r="R365" s="51"/>
      <c r="S365" s="52"/>
      <c r="T365" s="256"/>
      <c r="U365" s="49"/>
      <c r="V365" s="49"/>
      <c r="W365" s="49"/>
      <c r="X365" s="49"/>
      <c r="Y365" s="49"/>
      <c r="Z365" s="49"/>
      <c r="AA365" s="49"/>
      <c r="AB365" s="49"/>
      <c r="AC365" s="49"/>
      <c r="AD365" s="53"/>
      <c r="AE365" s="53"/>
      <c r="AF365" s="53"/>
      <c r="AG365" s="54"/>
      <c r="AH365" s="53"/>
      <c r="AI365" s="55"/>
      <c r="AJ365" s="261"/>
      <c r="AK365" s="261"/>
      <c r="AL365" s="262"/>
      <c r="AM365" s="57"/>
      <c r="AN365" s="54"/>
      <c r="AO365" s="275"/>
      <c r="AP365" s="57"/>
      <c r="AQ365" s="54"/>
      <c r="AR365" s="57"/>
      <c r="AS365" s="54"/>
      <c r="AT365" s="58"/>
      <c r="AU365" s="275"/>
      <c r="AV365" s="53"/>
      <c r="AW365" s="59"/>
      <c r="AX365" s="53"/>
      <c r="AY365" s="53"/>
      <c r="BA365" s="10">
        <f t="shared" si="303"/>
        <v>0</v>
      </c>
      <c r="BB365" s="11">
        <f t="shared" si="304"/>
        <v>-1</v>
      </c>
      <c r="BC365" s="10">
        <f t="shared" si="305"/>
        <v>0</v>
      </c>
      <c r="BD365" s="11">
        <f t="shared" si="306"/>
        <v>0</v>
      </c>
      <c r="BE365" s="11"/>
      <c r="BF365" s="114" t="e">
        <f>VLOOKUP(C365,[1]Sheet!$F:$Q,10,FALSE)</f>
        <v>#N/A</v>
      </c>
      <c r="BG365" s="17" t="e">
        <f>VLOOKUP(C365,[1]Sheet!$F:$Q,5,FALSE)</f>
        <v>#N/A</v>
      </c>
      <c r="BH365" s="17" t="e">
        <f>VLOOKUP(C365,[1]Sheet!$F:$Q,12,FALSE)</f>
        <v>#N/A</v>
      </c>
      <c r="BI365" s="17" t="e">
        <f t="shared" si="307"/>
        <v>#N/A</v>
      </c>
    </row>
    <row r="366" ht="24.95" customHeight="1" spans="1:61">
      <c r="A366" s="44">
        <f t="shared" si="302"/>
        <v>364</v>
      </c>
      <c r="B366" s="44"/>
      <c r="C366" s="45"/>
      <c r="D366" s="45"/>
      <c r="E366" s="45"/>
      <c r="F366" s="45"/>
      <c r="G366" s="46"/>
      <c r="H366" s="109"/>
      <c r="I366" s="48"/>
      <c r="J366" s="49"/>
      <c r="K366" s="49"/>
      <c r="L366" s="49"/>
      <c r="M366" s="49"/>
      <c r="N366" s="49"/>
      <c r="O366" s="49"/>
      <c r="P366" s="255"/>
      <c r="Q366" s="50"/>
      <c r="R366" s="51"/>
      <c r="S366" s="52"/>
      <c r="T366" s="256"/>
      <c r="U366" s="49"/>
      <c r="V366" s="49"/>
      <c r="W366" s="49"/>
      <c r="X366" s="49"/>
      <c r="Y366" s="49"/>
      <c r="Z366" s="49"/>
      <c r="AA366" s="49"/>
      <c r="AB366" s="49"/>
      <c r="AC366" s="49"/>
      <c r="AD366" s="53"/>
      <c r="AE366" s="53"/>
      <c r="AF366" s="53"/>
      <c r="AG366" s="54"/>
      <c r="AH366" s="53"/>
      <c r="AI366" s="55"/>
      <c r="AJ366" s="261"/>
      <c r="AK366" s="261"/>
      <c r="AL366" s="262"/>
      <c r="AM366" s="57"/>
      <c r="AN366" s="54"/>
      <c r="AO366" s="276"/>
      <c r="AP366" s="57"/>
      <c r="AQ366" s="54"/>
      <c r="AR366" s="57"/>
      <c r="AS366" s="54"/>
      <c r="AT366" s="58"/>
      <c r="AU366" s="276"/>
      <c r="AV366" s="53"/>
      <c r="AW366" s="59"/>
      <c r="AX366" s="53"/>
      <c r="AY366" s="53"/>
      <c r="BA366" s="10">
        <f t="shared" ref="BA366:BA371" si="308">Q366</f>
        <v>0</v>
      </c>
      <c r="BB366" s="11">
        <f t="shared" ref="BB366:BB371" si="309">N366+BA366-1</f>
        <v>-1</v>
      </c>
      <c r="BC366" s="10">
        <f t="shared" ref="BC366:BC371" si="310">S366</f>
        <v>0</v>
      </c>
      <c r="BD366" s="11">
        <f t="shared" ref="BD366:BD371" si="311">AA366+BC366</f>
        <v>0</v>
      </c>
      <c r="BE366" s="11"/>
      <c r="BF366" s="114" t="e">
        <f>VLOOKUP(C366,[1]Sheet!$F:$Q,10,FALSE)</f>
        <v>#N/A</v>
      </c>
      <c r="BG366" s="17" t="e">
        <f>VLOOKUP(C366,[1]Sheet!$F:$Q,5,FALSE)</f>
        <v>#N/A</v>
      </c>
      <c r="BH366" s="17" t="e">
        <f>VLOOKUP(C366,[1]Sheet!$F:$Q,12,FALSE)</f>
        <v>#N/A</v>
      </c>
      <c r="BI366" s="17" t="e">
        <f t="shared" si="307"/>
        <v>#N/A</v>
      </c>
    </row>
    <row r="367" ht="24.95" customHeight="1" spans="1:61">
      <c r="A367" s="44">
        <f t="shared" si="302"/>
        <v>365</v>
      </c>
      <c r="B367" s="44"/>
      <c r="C367" s="45"/>
      <c r="D367" s="45"/>
      <c r="E367" s="45"/>
      <c r="F367" s="45"/>
      <c r="G367" s="46"/>
      <c r="H367" s="109"/>
      <c r="I367" s="48"/>
      <c r="J367" s="49"/>
      <c r="K367" s="49"/>
      <c r="L367" s="49"/>
      <c r="M367" s="49"/>
      <c r="N367" s="49"/>
      <c r="O367" s="49"/>
      <c r="P367" s="255"/>
      <c r="Q367" s="50"/>
      <c r="R367" s="51"/>
      <c r="S367" s="52"/>
      <c r="T367" s="256"/>
      <c r="U367" s="49"/>
      <c r="V367" s="49"/>
      <c r="W367" s="49"/>
      <c r="X367" s="49"/>
      <c r="Y367" s="49"/>
      <c r="Z367" s="49"/>
      <c r="AA367" s="49"/>
      <c r="AB367" s="49"/>
      <c r="AC367" s="49"/>
      <c r="AD367" s="53"/>
      <c r="AE367" s="53"/>
      <c r="AF367" s="53"/>
      <c r="AG367" s="54"/>
      <c r="AH367" s="53"/>
      <c r="AI367" s="55"/>
      <c r="AJ367" s="261"/>
      <c r="AK367" s="261"/>
      <c r="AL367" s="262"/>
      <c r="AM367" s="57"/>
      <c r="AN367" s="54"/>
      <c r="AO367" s="277"/>
      <c r="AP367" s="57"/>
      <c r="AQ367" s="54"/>
      <c r="AR367" s="57"/>
      <c r="AS367" s="54"/>
      <c r="AT367" s="58"/>
      <c r="AU367" s="277"/>
      <c r="AV367" s="53"/>
      <c r="AW367" s="59"/>
      <c r="AX367" s="53"/>
      <c r="AY367" s="53"/>
      <c r="BA367" s="10">
        <f t="shared" si="308"/>
        <v>0</v>
      </c>
      <c r="BB367" s="11">
        <f t="shared" si="309"/>
        <v>-1</v>
      </c>
      <c r="BC367" s="10">
        <f t="shared" si="310"/>
        <v>0</v>
      </c>
      <c r="BD367" s="11">
        <f t="shared" si="311"/>
        <v>0</v>
      </c>
      <c r="BE367" s="11"/>
      <c r="BF367" s="114" t="e">
        <f>VLOOKUP(C367,[1]Sheet!$F:$Q,10,FALSE)</f>
        <v>#N/A</v>
      </c>
      <c r="BG367" s="17" t="e">
        <f>VLOOKUP(C367,[1]Sheet!$F:$Q,5,FALSE)</f>
        <v>#N/A</v>
      </c>
      <c r="BH367" s="17" t="e">
        <f>VLOOKUP(C367,[1]Sheet!$F:$Q,12,FALSE)</f>
        <v>#N/A</v>
      </c>
      <c r="BI367" s="17" t="e">
        <f t="shared" si="307"/>
        <v>#N/A</v>
      </c>
    </row>
    <row r="368" s="7" customFormat="1" ht="24.95" customHeight="1" spans="1:61">
      <c r="A368" s="44">
        <f t="shared" si="302"/>
        <v>366</v>
      </c>
      <c r="B368" s="44"/>
      <c r="C368" s="45"/>
      <c r="D368" s="45"/>
      <c r="E368" s="45"/>
      <c r="F368" s="45"/>
      <c r="G368" s="46"/>
      <c r="H368" s="48"/>
      <c r="I368" s="48"/>
      <c r="J368" s="49"/>
      <c r="K368" s="49"/>
      <c r="L368" s="49"/>
      <c r="M368" s="49"/>
      <c r="N368" s="49"/>
      <c r="O368" s="49"/>
      <c r="P368" s="255"/>
      <c r="Q368" s="50"/>
      <c r="R368" s="51"/>
      <c r="S368" s="52"/>
      <c r="T368" s="256"/>
      <c r="U368" s="49"/>
      <c r="V368" s="49"/>
      <c r="W368" s="49"/>
      <c r="X368" s="49"/>
      <c r="Y368" s="49"/>
      <c r="Z368" s="49"/>
      <c r="AA368" s="49"/>
      <c r="AB368" s="49"/>
      <c r="AC368" s="49"/>
      <c r="AD368" s="47"/>
      <c r="AE368" s="110"/>
      <c r="AF368" s="45"/>
      <c r="AG368" s="45"/>
      <c r="AH368" s="45"/>
      <c r="AI368" s="58"/>
      <c r="AJ368" s="257"/>
      <c r="AK368" s="257"/>
      <c r="AL368" s="56"/>
      <c r="AM368" s="258"/>
      <c r="AN368" s="54"/>
      <c r="AO368" s="54"/>
      <c r="AP368" s="54"/>
      <c r="AQ368" s="54"/>
      <c r="AR368" s="54"/>
      <c r="AS368" s="54"/>
      <c r="AT368" s="58"/>
      <c r="AU368" s="54"/>
      <c r="AV368" s="54"/>
      <c r="AW368" s="112"/>
      <c r="AX368" s="45"/>
      <c r="AY368" s="45"/>
      <c r="AZ368" s="10"/>
      <c r="BA368" s="10">
        <f t="shared" si="308"/>
        <v>0</v>
      </c>
      <c r="BB368" s="11">
        <f t="shared" si="309"/>
        <v>-1</v>
      </c>
      <c r="BC368" s="10">
        <f t="shared" si="310"/>
        <v>0</v>
      </c>
      <c r="BD368" s="9">
        <f t="shared" si="311"/>
        <v>0</v>
      </c>
      <c r="BE368" s="9"/>
      <c r="BF368" s="114" t="e">
        <f>VLOOKUP(C368,[1]Sheet!$F:$Q,10,FALSE)</f>
        <v>#N/A</v>
      </c>
      <c r="BG368" s="17" t="e">
        <f>VLOOKUP(C368,[1]Sheet!$F:$Q,5,FALSE)</f>
        <v>#N/A</v>
      </c>
      <c r="BH368" s="17" t="e">
        <f>VLOOKUP(C368,[1]Sheet!$F:$Q,12,FALSE)</f>
        <v>#N/A</v>
      </c>
      <c r="BI368" s="17" t="e">
        <f t="shared" si="307"/>
        <v>#N/A</v>
      </c>
    </row>
    <row r="369" s="7" customFormat="1" ht="24.95" customHeight="1" spans="1:61">
      <c r="A369" s="44">
        <f t="shared" si="302"/>
        <v>367</v>
      </c>
      <c r="B369" s="44"/>
      <c r="C369" s="45"/>
      <c r="D369" s="45"/>
      <c r="E369" s="45"/>
      <c r="F369" s="45"/>
      <c r="G369" s="46"/>
      <c r="H369" s="48"/>
      <c r="I369" s="48"/>
      <c r="J369" s="49"/>
      <c r="K369" s="49"/>
      <c r="L369" s="49"/>
      <c r="M369" s="49"/>
      <c r="N369" s="49"/>
      <c r="O369" s="49"/>
      <c r="P369" s="255"/>
      <c r="Q369" s="50"/>
      <c r="R369" s="51"/>
      <c r="S369" s="52"/>
      <c r="T369" s="256"/>
      <c r="U369" s="49"/>
      <c r="V369" s="49"/>
      <c r="W369" s="49"/>
      <c r="X369" s="49"/>
      <c r="Y369" s="49"/>
      <c r="Z369" s="49"/>
      <c r="AA369" s="49"/>
      <c r="AB369" s="49"/>
      <c r="AC369" s="49"/>
      <c r="AD369" s="47"/>
      <c r="AE369" s="110"/>
      <c r="AF369" s="45"/>
      <c r="AG369" s="45"/>
      <c r="AH369" s="45"/>
      <c r="AI369" s="58"/>
      <c r="AJ369" s="257"/>
      <c r="AK369" s="257"/>
      <c r="AL369" s="56"/>
      <c r="AM369" s="258"/>
      <c r="AN369" s="54"/>
      <c r="AO369" s="54"/>
      <c r="AP369" s="54"/>
      <c r="AQ369" s="54"/>
      <c r="AR369" s="54"/>
      <c r="AS369" s="54"/>
      <c r="AT369" s="58"/>
      <c r="AU369" s="54"/>
      <c r="AV369" s="54"/>
      <c r="AW369" s="112"/>
      <c r="AX369" s="45"/>
      <c r="AY369" s="45"/>
      <c r="AZ369" s="10"/>
      <c r="BA369" s="10">
        <f t="shared" si="308"/>
        <v>0</v>
      </c>
      <c r="BB369" s="11">
        <f t="shared" si="309"/>
        <v>-1</v>
      </c>
      <c r="BC369" s="10">
        <f t="shared" si="310"/>
        <v>0</v>
      </c>
      <c r="BD369" s="9">
        <f t="shared" si="311"/>
        <v>0</v>
      </c>
      <c r="BE369" s="9"/>
      <c r="BF369" s="114" t="e">
        <f>VLOOKUP(C369,[1]Sheet!$F:$Q,10,FALSE)</f>
        <v>#N/A</v>
      </c>
      <c r="BG369" s="17" t="e">
        <f>VLOOKUP(C369,[1]Sheet!$F:$Q,5,FALSE)</f>
        <v>#N/A</v>
      </c>
      <c r="BH369" s="17" t="e">
        <f>VLOOKUP(C369,[1]Sheet!$F:$Q,12,FALSE)</f>
        <v>#N/A</v>
      </c>
      <c r="BI369" s="17" t="e">
        <f t="shared" si="307"/>
        <v>#N/A</v>
      </c>
    </row>
    <row r="370" s="7" customFormat="1" ht="24.95" customHeight="1" spans="1:61">
      <c r="A370" s="44">
        <f t="shared" ref="A370:A375" si="312">ROW()-2</f>
        <v>368</v>
      </c>
      <c r="B370" s="44"/>
      <c r="C370" s="45"/>
      <c r="D370" s="45"/>
      <c r="E370" s="45"/>
      <c r="F370" s="259"/>
      <c r="G370" s="46"/>
      <c r="H370" s="48"/>
      <c r="I370" s="48"/>
      <c r="J370" s="49"/>
      <c r="K370" s="49"/>
      <c r="L370" s="49"/>
      <c r="M370" s="49"/>
      <c r="N370" s="49"/>
      <c r="O370" s="49"/>
      <c r="P370" s="255"/>
      <c r="Q370" s="50"/>
      <c r="R370" s="51"/>
      <c r="S370" s="52"/>
      <c r="T370" s="256"/>
      <c r="U370" s="49"/>
      <c r="V370" s="49"/>
      <c r="W370" s="49"/>
      <c r="X370" s="49"/>
      <c r="Y370" s="49"/>
      <c r="Z370" s="49"/>
      <c r="AA370" s="49"/>
      <c r="AB370" s="49"/>
      <c r="AC370" s="49"/>
      <c r="AD370" s="47"/>
      <c r="AE370" s="110"/>
      <c r="AF370" s="45"/>
      <c r="AG370" s="45"/>
      <c r="AH370" s="45"/>
      <c r="AI370" s="58"/>
      <c r="AJ370" s="257"/>
      <c r="AK370" s="257"/>
      <c r="AL370" s="56"/>
      <c r="AM370" s="258"/>
      <c r="AN370" s="54"/>
      <c r="AO370" s="54"/>
      <c r="AP370" s="54"/>
      <c r="AQ370" s="54"/>
      <c r="AR370" s="54"/>
      <c r="AS370" s="54"/>
      <c r="AT370" s="58"/>
      <c r="AU370" s="1472"/>
      <c r="AV370" s="54"/>
      <c r="AW370" s="112"/>
      <c r="AX370" s="45"/>
      <c r="AY370" s="45"/>
      <c r="AZ370" s="10"/>
      <c r="BA370" s="10">
        <f t="shared" si="308"/>
        <v>0</v>
      </c>
      <c r="BB370" s="11">
        <f t="shared" si="309"/>
        <v>-1</v>
      </c>
      <c r="BC370" s="10">
        <f t="shared" si="310"/>
        <v>0</v>
      </c>
      <c r="BD370" s="9">
        <f t="shared" si="311"/>
        <v>0</v>
      </c>
      <c r="BE370" s="9"/>
      <c r="BF370" s="114" t="e">
        <f>VLOOKUP(C370,[1]Sheet!$F:$Q,10,FALSE)</f>
        <v>#N/A</v>
      </c>
      <c r="BG370" s="17" t="e">
        <f>VLOOKUP(C370,[1]Sheet!$F:$Q,5,FALSE)</f>
        <v>#N/A</v>
      </c>
      <c r="BH370" s="17" t="e">
        <f>VLOOKUP(C370,[1]Sheet!$F:$Q,12,FALSE)</f>
        <v>#N/A</v>
      </c>
      <c r="BI370" s="17" t="e">
        <f t="shared" ref="BI370:BI375" si="313">BG370-BH370</f>
        <v>#N/A</v>
      </c>
    </row>
    <row r="371" ht="24.95" customHeight="1" spans="1:61">
      <c r="A371" s="44">
        <f t="shared" si="312"/>
        <v>369</v>
      </c>
      <c r="B371" s="44"/>
      <c r="C371" s="45"/>
      <c r="D371" s="45"/>
      <c r="E371" s="45"/>
      <c r="F371" s="45"/>
      <c r="G371" s="45"/>
      <c r="H371" s="109"/>
      <c r="I371" s="48"/>
      <c r="J371" s="49"/>
      <c r="K371" s="49"/>
      <c r="L371" s="49"/>
      <c r="M371" s="49"/>
      <c r="N371" s="49"/>
      <c r="O371" s="49"/>
      <c r="P371" s="255"/>
      <c r="Q371" s="50"/>
      <c r="R371" s="51"/>
      <c r="S371" s="52"/>
      <c r="T371" s="256"/>
      <c r="U371" s="49"/>
      <c r="V371" s="49"/>
      <c r="W371" s="49"/>
      <c r="X371" s="49"/>
      <c r="Y371" s="49"/>
      <c r="Z371" s="49"/>
      <c r="AA371" s="49"/>
      <c r="AB371" s="49"/>
      <c r="AC371" s="49"/>
      <c r="AD371" s="53"/>
      <c r="AE371" s="53"/>
      <c r="AF371" s="53"/>
      <c r="AG371" s="54"/>
      <c r="AH371" s="53"/>
      <c r="AI371" s="55"/>
      <c r="AJ371" s="261"/>
      <c r="AK371" s="261"/>
      <c r="AL371" s="262"/>
      <c r="AM371" s="57"/>
      <c r="AN371" s="54"/>
      <c r="AO371" s="54"/>
      <c r="AP371" s="57"/>
      <c r="AQ371" s="54"/>
      <c r="AR371" s="57"/>
      <c r="AS371" s="54"/>
      <c r="AT371" s="58"/>
      <c r="AU371" s="54"/>
      <c r="AV371" s="53"/>
      <c r="AW371" s="59"/>
      <c r="AX371" s="53"/>
      <c r="AY371" s="53"/>
      <c r="BA371" s="10">
        <f t="shared" si="308"/>
        <v>0</v>
      </c>
      <c r="BB371" s="11">
        <f t="shared" si="309"/>
        <v>-1</v>
      </c>
      <c r="BC371" s="10">
        <f t="shared" si="310"/>
        <v>0</v>
      </c>
      <c r="BD371" s="11">
        <f t="shared" si="311"/>
        <v>0</v>
      </c>
      <c r="BE371" s="11"/>
      <c r="BF371" s="114" t="e">
        <f>VLOOKUP(C371,[1]Sheet!$F:$Q,10,FALSE)</f>
        <v>#N/A</v>
      </c>
      <c r="BG371" s="17" t="e">
        <f>VLOOKUP(C371,[1]Sheet!$F:$Q,5,FALSE)</f>
        <v>#N/A</v>
      </c>
      <c r="BH371" s="17" t="e">
        <f>VLOOKUP(C371,[1]Sheet!$F:$Q,12,FALSE)</f>
        <v>#N/A</v>
      </c>
      <c r="BI371" s="17" t="e">
        <f t="shared" si="313"/>
        <v>#N/A</v>
      </c>
    </row>
    <row r="372" ht="24.95" customHeight="1" spans="1:61">
      <c r="A372" s="44">
        <f t="shared" si="312"/>
        <v>370</v>
      </c>
      <c r="B372" s="44"/>
      <c r="C372" s="45"/>
      <c r="D372" s="45"/>
      <c r="E372" s="45"/>
      <c r="F372" s="45"/>
      <c r="G372" s="46"/>
      <c r="H372" s="109"/>
      <c r="I372" s="48"/>
      <c r="J372" s="49"/>
      <c r="K372" s="49"/>
      <c r="L372" s="49"/>
      <c r="M372" s="49"/>
      <c r="N372" s="49"/>
      <c r="O372" s="49"/>
      <c r="P372" s="255"/>
      <c r="Q372" s="50"/>
      <c r="R372" s="51"/>
      <c r="S372" s="52"/>
      <c r="T372" s="256"/>
      <c r="U372" s="49"/>
      <c r="V372" s="49"/>
      <c r="W372" s="49"/>
      <c r="X372" s="49"/>
      <c r="Y372" s="49"/>
      <c r="Z372" s="49"/>
      <c r="AA372" s="49"/>
      <c r="AB372" s="49"/>
      <c r="AC372" s="49"/>
      <c r="AD372" s="53"/>
      <c r="AE372" s="53"/>
      <c r="AF372" s="53"/>
      <c r="AG372" s="54"/>
      <c r="AH372" s="53"/>
      <c r="AI372" s="55"/>
      <c r="AJ372" s="261"/>
      <c r="AK372" s="261"/>
      <c r="AL372" s="262"/>
      <c r="AM372" s="57"/>
      <c r="AN372" s="57"/>
      <c r="AO372" s="275"/>
      <c r="AP372" s="57"/>
      <c r="AQ372" s="57"/>
      <c r="AR372" s="57"/>
      <c r="AS372" s="54"/>
      <c r="AT372" s="58"/>
      <c r="AU372" s="53"/>
      <c r="AV372" s="53"/>
      <c r="AW372" s="59"/>
      <c r="AX372" s="53"/>
      <c r="AY372" s="53"/>
      <c r="BA372" s="10">
        <f t="shared" ref="BA372:BA377" si="314">Q372</f>
        <v>0</v>
      </c>
      <c r="BB372" s="11">
        <f t="shared" ref="BB372:BB377" si="315">N372+BA372-1</f>
        <v>-1</v>
      </c>
      <c r="BC372" s="10">
        <f t="shared" ref="BC372:BC377" si="316">S372</f>
        <v>0</v>
      </c>
      <c r="BD372" s="11">
        <f t="shared" ref="BD372:BD377" si="317">AA372+BC372</f>
        <v>0</v>
      </c>
      <c r="BE372" s="11"/>
      <c r="BF372" s="114" t="e">
        <f>VLOOKUP(C372,[1]Sheet!$F:$Q,10,FALSE)</f>
        <v>#N/A</v>
      </c>
      <c r="BG372" s="17" t="e">
        <f>VLOOKUP(C372,[1]Sheet!$F:$Q,5,FALSE)</f>
        <v>#N/A</v>
      </c>
      <c r="BH372" s="17" t="e">
        <f>VLOOKUP(C372,[1]Sheet!$F:$Q,12,FALSE)</f>
        <v>#N/A</v>
      </c>
      <c r="BI372" s="17" t="e">
        <f t="shared" si="313"/>
        <v>#N/A</v>
      </c>
    </row>
    <row r="373" ht="24.95" customHeight="1" spans="1:61">
      <c r="A373" s="44">
        <f t="shared" si="312"/>
        <v>371</v>
      </c>
      <c r="B373" s="44"/>
      <c r="C373" s="45"/>
      <c r="D373" s="45"/>
      <c r="E373" s="45"/>
      <c r="F373" s="45"/>
      <c r="G373" s="46"/>
      <c r="H373" s="109"/>
      <c r="I373" s="48"/>
      <c r="J373" s="49"/>
      <c r="K373" s="49"/>
      <c r="L373" s="49"/>
      <c r="M373" s="49"/>
      <c r="N373" s="49"/>
      <c r="O373" s="49"/>
      <c r="P373" s="255"/>
      <c r="Q373" s="50"/>
      <c r="R373" s="51"/>
      <c r="S373" s="52"/>
      <c r="T373" s="256"/>
      <c r="U373" s="49"/>
      <c r="V373" s="49"/>
      <c r="W373" s="49"/>
      <c r="X373" s="49"/>
      <c r="Y373" s="49"/>
      <c r="Z373" s="49"/>
      <c r="AA373" s="49"/>
      <c r="AB373" s="49"/>
      <c r="AC373" s="49"/>
      <c r="AD373" s="53"/>
      <c r="AE373" s="53"/>
      <c r="AF373" s="53"/>
      <c r="AG373" s="54"/>
      <c r="AH373" s="53"/>
      <c r="AI373" s="55"/>
      <c r="AJ373" s="261"/>
      <c r="AK373" s="261"/>
      <c r="AL373" s="262"/>
      <c r="AM373" s="57"/>
      <c r="AN373" s="57"/>
      <c r="AO373" s="276"/>
      <c r="AP373" s="57"/>
      <c r="AQ373" s="57"/>
      <c r="AR373" s="57"/>
      <c r="AS373" s="54"/>
      <c r="AT373" s="58"/>
      <c r="AU373" s="53"/>
      <c r="AV373" s="53"/>
      <c r="AW373" s="59"/>
      <c r="AX373" s="53"/>
      <c r="AY373" s="53"/>
      <c r="BA373" s="10">
        <f t="shared" si="314"/>
        <v>0</v>
      </c>
      <c r="BB373" s="11">
        <f t="shared" si="315"/>
        <v>-1</v>
      </c>
      <c r="BC373" s="10">
        <f t="shared" si="316"/>
        <v>0</v>
      </c>
      <c r="BD373" s="11">
        <f t="shared" si="317"/>
        <v>0</v>
      </c>
      <c r="BE373" s="11"/>
      <c r="BF373" s="114" t="e">
        <f>VLOOKUP(C373,[1]Sheet!$F:$Q,10,FALSE)</f>
        <v>#N/A</v>
      </c>
      <c r="BG373" s="17" t="e">
        <f>VLOOKUP(C373,[1]Sheet!$F:$Q,5,FALSE)</f>
        <v>#N/A</v>
      </c>
      <c r="BH373" s="17" t="e">
        <f>VLOOKUP(C373,[1]Sheet!$F:$Q,12,FALSE)</f>
        <v>#N/A</v>
      </c>
      <c r="BI373" s="17" t="e">
        <f t="shared" si="313"/>
        <v>#N/A</v>
      </c>
    </row>
    <row r="374" ht="24.95" customHeight="1" spans="1:61">
      <c r="A374" s="44">
        <f t="shared" si="312"/>
        <v>372</v>
      </c>
      <c r="B374" s="44"/>
      <c r="C374" s="45"/>
      <c r="D374" s="45"/>
      <c r="E374" s="45"/>
      <c r="F374" s="45"/>
      <c r="G374" s="46"/>
      <c r="H374" s="109"/>
      <c r="I374" s="48"/>
      <c r="J374" s="49"/>
      <c r="K374" s="49"/>
      <c r="L374" s="49"/>
      <c r="M374" s="49"/>
      <c r="N374" s="49"/>
      <c r="O374" s="49"/>
      <c r="P374" s="255"/>
      <c r="Q374" s="50"/>
      <c r="R374" s="51"/>
      <c r="S374" s="52"/>
      <c r="T374" s="256"/>
      <c r="U374" s="49"/>
      <c r="V374" s="49"/>
      <c r="W374" s="49"/>
      <c r="X374" s="49"/>
      <c r="Y374" s="49"/>
      <c r="Z374" s="49"/>
      <c r="AA374" s="49"/>
      <c r="AB374" s="49"/>
      <c r="AC374" s="49"/>
      <c r="AD374" s="53"/>
      <c r="AE374" s="53"/>
      <c r="AF374" s="53"/>
      <c r="AG374" s="54"/>
      <c r="AH374" s="53"/>
      <c r="AI374" s="55"/>
      <c r="AJ374" s="261"/>
      <c r="AK374" s="261"/>
      <c r="AL374" s="262"/>
      <c r="AM374" s="57"/>
      <c r="AN374" s="57"/>
      <c r="AO374" s="277"/>
      <c r="AP374" s="57"/>
      <c r="AQ374" s="57"/>
      <c r="AR374" s="57"/>
      <c r="AS374" s="54"/>
      <c r="AT374" s="58"/>
      <c r="AU374" s="53"/>
      <c r="AV374" s="53"/>
      <c r="AW374" s="59"/>
      <c r="AX374" s="53"/>
      <c r="AY374" s="53"/>
      <c r="BA374" s="10">
        <f t="shared" si="314"/>
        <v>0</v>
      </c>
      <c r="BB374" s="11">
        <f t="shared" si="315"/>
        <v>-1</v>
      </c>
      <c r="BC374" s="10">
        <f t="shared" si="316"/>
        <v>0</v>
      </c>
      <c r="BD374" s="11">
        <f t="shared" si="317"/>
        <v>0</v>
      </c>
      <c r="BE374" s="11"/>
      <c r="BF374" s="114" t="e">
        <f>VLOOKUP(C374,[1]Sheet!$F:$Q,10,FALSE)</f>
        <v>#N/A</v>
      </c>
      <c r="BG374" s="17" t="e">
        <f>VLOOKUP(C374,[1]Sheet!$F:$Q,5,FALSE)</f>
        <v>#N/A</v>
      </c>
      <c r="BH374" s="17" t="e">
        <f>VLOOKUP(C374,[1]Sheet!$F:$Q,12,FALSE)</f>
        <v>#N/A</v>
      </c>
      <c r="BI374" s="17" t="e">
        <f t="shared" si="313"/>
        <v>#N/A</v>
      </c>
    </row>
    <row r="375" ht="24.95" customHeight="1" spans="1:61">
      <c r="A375" s="44">
        <f t="shared" si="312"/>
        <v>373</v>
      </c>
      <c r="B375" s="44"/>
      <c r="C375" s="45"/>
      <c r="D375" s="45"/>
      <c r="E375" s="45"/>
      <c r="F375" s="45"/>
      <c r="G375" s="45"/>
      <c r="H375" s="109"/>
      <c r="I375" s="48"/>
      <c r="J375" s="49"/>
      <c r="K375" s="49"/>
      <c r="L375" s="49"/>
      <c r="M375" s="49"/>
      <c r="N375" s="49"/>
      <c r="O375" s="49"/>
      <c r="P375" s="255"/>
      <c r="Q375" s="50"/>
      <c r="R375" s="51"/>
      <c r="S375" s="52"/>
      <c r="T375" s="256"/>
      <c r="U375" s="49"/>
      <c r="V375" s="49"/>
      <c r="W375" s="49"/>
      <c r="X375" s="49"/>
      <c r="Y375" s="49"/>
      <c r="Z375" s="49"/>
      <c r="AA375" s="49"/>
      <c r="AB375" s="49"/>
      <c r="AC375" s="49"/>
      <c r="AD375" s="53"/>
      <c r="AE375" s="53"/>
      <c r="AF375" s="53"/>
      <c r="AG375" s="54"/>
      <c r="AH375" s="53"/>
      <c r="AI375" s="55"/>
      <c r="AJ375" s="261"/>
      <c r="AK375" s="261"/>
      <c r="AL375" s="262"/>
      <c r="AM375" s="57"/>
      <c r="AN375" s="54"/>
      <c r="AO375" s="57"/>
      <c r="AP375" s="57"/>
      <c r="AQ375" s="54"/>
      <c r="AR375" s="57"/>
      <c r="AS375" s="54"/>
      <c r="AT375" s="58"/>
      <c r="AU375" s="275"/>
      <c r="AV375" s="53"/>
      <c r="AW375" s="59"/>
      <c r="AX375" s="53"/>
      <c r="AY375" s="53"/>
      <c r="BA375" s="10">
        <f t="shared" si="314"/>
        <v>0</v>
      </c>
      <c r="BB375" s="11">
        <f t="shared" si="315"/>
        <v>-1</v>
      </c>
      <c r="BC375" s="10">
        <f t="shared" si="316"/>
        <v>0</v>
      </c>
      <c r="BD375" s="11">
        <f t="shared" si="317"/>
        <v>0</v>
      </c>
      <c r="BE375" s="11"/>
      <c r="BF375" s="114" t="e">
        <f>VLOOKUP(C375,[1]Sheet!$F:$Q,10,FALSE)</f>
        <v>#N/A</v>
      </c>
      <c r="BG375" s="17" t="e">
        <f>VLOOKUP(C375,[1]Sheet!$F:$Q,5,FALSE)</f>
        <v>#N/A</v>
      </c>
      <c r="BH375" s="17" t="e">
        <f>VLOOKUP(C375,[1]Sheet!$F:$Q,12,FALSE)</f>
        <v>#N/A</v>
      </c>
      <c r="BI375" s="17" t="e">
        <f t="shared" si="313"/>
        <v>#N/A</v>
      </c>
    </row>
    <row r="376" ht="24.95" customHeight="1" spans="1:61">
      <c r="A376" s="44">
        <f t="shared" ref="A376:A382" si="318">ROW()-2</f>
        <v>374</v>
      </c>
      <c r="B376" s="44"/>
      <c r="C376" s="45"/>
      <c r="D376" s="45"/>
      <c r="E376" s="45"/>
      <c r="F376" s="45"/>
      <c r="G376" s="45"/>
      <c r="H376" s="109"/>
      <c r="I376" s="48"/>
      <c r="J376" s="49"/>
      <c r="K376" s="49"/>
      <c r="L376" s="49"/>
      <c r="M376" s="49"/>
      <c r="N376" s="49"/>
      <c r="O376" s="49"/>
      <c r="P376" s="255"/>
      <c r="Q376" s="50"/>
      <c r="R376" s="51"/>
      <c r="S376" s="52"/>
      <c r="T376" s="256"/>
      <c r="U376" s="49"/>
      <c r="V376" s="49"/>
      <c r="W376" s="49"/>
      <c r="X376" s="49"/>
      <c r="Y376" s="49"/>
      <c r="Z376" s="49"/>
      <c r="AA376" s="49"/>
      <c r="AB376" s="49"/>
      <c r="AC376" s="49"/>
      <c r="AD376" s="53"/>
      <c r="AE376" s="53"/>
      <c r="AF376" s="53"/>
      <c r="AG376" s="54"/>
      <c r="AH376" s="53"/>
      <c r="AI376" s="55"/>
      <c r="AJ376" s="261"/>
      <c r="AK376" s="261"/>
      <c r="AL376" s="262"/>
      <c r="AM376" s="57"/>
      <c r="AN376" s="54"/>
      <c r="AO376" s="57"/>
      <c r="AP376" s="57"/>
      <c r="AQ376" s="54"/>
      <c r="AR376" s="57"/>
      <c r="AS376" s="54"/>
      <c r="AT376" s="58"/>
      <c r="AU376" s="276"/>
      <c r="AV376" s="53"/>
      <c r="AW376" s="59"/>
      <c r="AX376" s="53"/>
      <c r="AY376" s="53"/>
      <c r="BA376" s="10">
        <f t="shared" si="314"/>
        <v>0</v>
      </c>
      <c r="BB376" s="11">
        <f t="shared" si="315"/>
        <v>-1</v>
      </c>
      <c r="BC376" s="10">
        <f t="shared" si="316"/>
        <v>0</v>
      </c>
      <c r="BD376" s="11">
        <f t="shared" si="317"/>
        <v>0</v>
      </c>
      <c r="BE376" s="11"/>
      <c r="BF376" s="114" t="e">
        <f>VLOOKUP(C376,[1]Sheet!$F:$Q,10,FALSE)</f>
        <v>#N/A</v>
      </c>
      <c r="BG376" s="17" t="e">
        <f>VLOOKUP(C376,[1]Sheet!$F:$Q,5,FALSE)</f>
        <v>#N/A</v>
      </c>
      <c r="BH376" s="17" t="e">
        <f>VLOOKUP(C376,[1]Sheet!$F:$Q,12,FALSE)</f>
        <v>#N/A</v>
      </c>
      <c r="BI376" s="17" t="e">
        <f t="shared" ref="BI376:BI382" si="319">BG376-BH376</f>
        <v>#N/A</v>
      </c>
    </row>
    <row r="377" ht="24.95" customHeight="1" spans="1:61">
      <c r="A377" s="44">
        <f t="shared" si="318"/>
        <v>375</v>
      </c>
      <c r="B377" s="44"/>
      <c r="C377" s="45"/>
      <c r="D377" s="45"/>
      <c r="E377" s="45"/>
      <c r="F377" s="45"/>
      <c r="G377" s="45"/>
      <c r="H377" s="109"/>
      <c r="I377" s="48"/>
      <c r="J377" s="49"/>
      <c r="K377" s="49"/>
      <c r="L377" s="49"/>
      <c r="M377" s="49"/>
      <c r="N377" s="49"/>
      <c r="O377" s="49"/>
      <c r="P377" s="255"/>
      <c r="Q377" s="50"/>
      <c r="R377" s="51"/>
      <c r="S377" s="52"/>
      <c r="T377" s="256"/>
      <c r="U377" s="49"/>
      <c r="V377" s="49"/>
      <c r="W377" s="49"/>
      <c r="X377" s="49"/>
      <c r="Y377" s="49"/>
      <c r="Z377" s="49"/>
      <c r="AA377" s="49"/>
      <c r="AB377" s="49"/>
      <c r="AC377" s="49"/>
      <c r="AD377" s="53"/>
      <c r="AE377" s="53"/>
      <c r="AF377" s="53"/>
      <c r="AG377" s="54"/>
      <c r="AH377" s="53"/>
      <c r="AI377" s="55"/>
      <c r="AJ377" s="261"/>
      <c r="AK377" s="261"/>
      <c r="AL377" s="262"/>
      <c r="AM377" s="57"/>
      <c r="AN377" s="54"/>
      <c r="AO377" s="57"/>
      <c r="AP377" s="57"/>
      <c r="AQ377" s="54"/>
      <c r="AR377" s="57"/>
      <c r="AS377" s="54"/>
      <c r="AT377" s="58"/>
      <c r="AU377" s="277"/>
      <c r="AV377" s="53"/>
      <c r="AW377" s="59"/>
      <c r="AX377" s="53"/>
      <c r="AY377" s="53"/>
      <c r="BA377" s="10">
        <f t="shared" si="314"/>
        <v>0</v>
      </c>
      <c r="BB377" s="11">
        <f t="shared" si="315"/>
        <v>-1</v>
      </c>
      <c r="BC377" s="10">
        <f t="shared" si="316"/>
        <v>0</v>
      </c>
      <c r="BD377" s="11">
        <f t="shared" si="317"/>
        <v>0</v>
      </c>
      <c r="BE377" s="11"/>
      <c r="BF377" s="114" t="e">
        <f>VLOOKUP(C377,[1]Sheet!$F:$Q,10,FALSE)</f>
        <v>#N/A</v>
      </c>
      <c r="BG377" s="17" t="e">
        <f>VLOOKUP(C377,[1]Sheet!$F:$Q,5,FALSE)</f>
        <v>#N/A</v>
      </c>
      <c r="BH377" s="17" t="e">
        <f>VLOOKUP(C377,[1]Sheet!$F:$Q,12,FALSE)</f>
        <v>#N/A</v>
      </c>
      <c r="BI377" s="17" t="e">
        <f t="shared" si="319"/>
        <v>#N/A</v>
      </c>
    </row>
    <row r="378" s="7" customFormat="1" ht="24.95" customHeight="1" spans="1:61">
      <c r="A378" s="44">
        <f t="shared" si="318"/>
        <v>376</v>
      </c>
      <c r="B378" s="44"/>
      <c r="C378" s="45"/>
      <c r="D378" s="45"/>
      <c r="E378" s="45"/>
      <c r="F378" s="45"/>
      <c r="G378" s="46"/>
      <c r="H378" s="48"/>
      <c r="I378" s="48"/>
      <c r="J378" s="49"/>
      <c r="K378" s="49"/>
      <c r="L378" s="49"/>
      <c r="M378" s="49"/>
      <c r="N378" s="49"/>
      <c r="O378" s="49"/>
      <c r="P378" s="255"/>
      <c r="Q378" s="50"/>
      <c r="R378" s="51"/>
      <c r="S378" s="52"/>
      <c r="T378" s="256"/>
      <c r="U378" s="49"/>
      <c r="V378" s="49"/>
      <c r="W378" s="49"/>
      <c r="X378" s="49"/>
      <c r="Y378" s="49"/>
      <c r="Z378" s="49"/>
      <c r="AA378" s="49"/>
      <c r="AB378" s="49"/>
      <c r="AC378" s="49"/>
      <c r="AD378" s="47"/>
      <c r="AE378" s="110"/>
      <c r="AF378" s="45"/>
      <c r="AG378" s="45"/>
      <c r="AH378" s="45"/>
      <c r="AI378" s="58"/>
      <c r="AJ378" s="257"/>
      <c r="AK378" s="257"/>
      <c r="AL378" s="56"/>
      <c r="AM378" s="258"/>
      <c r="AN378" s="54"/>
      <c r="AO378" s="54"/>
      <c r="AP378" s="54"/>
      <c r="AQ378" s="54"/>
      <c r="AR378" s="54"/>
      <c r="AS378" s="54"/>
      <c r="AT378" s="58"/>
      <c r="AU378" s="54"/>
      <c r="AV378" s="54"/>
      <c r="AW378" s="112"/>
      <c r="AX378" s="45"/>
      <c r="AY378" s="45"/>
      <c r="AZ378" s="10"/>
      <c r="BA378" s="10">
        <f t="shared" ref="BA378:BA384" si="320">Q378</f>
        <v>0</v>
      </c>
      <c r="BB378" s="11">
        <f t="shared" ref="BB378:BB384" si="321">N378+BA378-1</f>
        <v>-1</v>
      </c>
      <c r="BC378" s="10">
        <f t="shared" ref="BC378:BC384" si="322">S378</f>
        <v>0</v>
      </c>
      <c r="BD378" s="9">
        <f t="shared" ref="BD378:BD384" si="323">AA378+BC378</f>
        <v>0</v>
      </c>
      <c r="BE378" s="9"/>
      <c r="BF378" s="114" t="e">
        <f>VLOOKUP(C378,[1]Sheet!$F:$Q,10,FALSE)</f>
        <v>#N/A</v>
      </c>
      <c r="BG378" s="17" t="e">
        <f>VLOOKUP(C378,[1]Sheet!$F:$Q,5,FALSE)</f>
        <v>#N/A</v>
      </c>
      <c r="BH378" s="17" t="e">
        <f>VLOOKUP(C378,[1]Sheet!$F:$Q,12,FALSE)</f>
        <v>#N/A</v>
      </c>
      <c r="BI378" s="17" t="e">
        <f t="shared" si="319"/>
        <v>#N/A</v>
      </c>
    </row>
    <row r="379" s="7" customFormat="1" ht="24.95" customHeight="1" spans="1:61">
      <c r="A379" s="44">
        <f t="shared" si="318"/>
        <v>377</v>
      </c>
      <c r="B379" s="44"/>
      <c r="C379" s="45"/>
      <c r="D379" s="45"/>
      <c r="E379" s="45"/>
      <c r="F379" s="45"/>
      <c r="G379" s="46"/>
      <c r="H379" s="48"/>
      <c r="I379" s="48"/>
      <c r="J379" s="49"/>
      <c r="K379" s="49"/>
      <c r="L379" s="49"/>
      <c r="M379" s="49"/>
      <c r="N379" s="49"/>
      <c r="O379" s="49"/>
      <c r="P379" s="255"/>
      <c r="Q379" s="50"/>
      <c r="R379" s="51"/>
      <c r="S379" s="52"/>
      <c r="T379" s="256"/>
      <c r="U379" s="49"/>
      <c r="V379" s="49"/>
      <c r="W379" s="49"/>
      <c r="X379" s="49"/>
      <c r="Y379" s="49"/>
      <c r="Z379" s="49"/>
      <c r="AA379" s="49"/>
      <c r="AB379" s="49"/>
      <c r="AC379" s="49"/>
      <c r="AD379" s="47"/>
      <c r="AE379" s="110"/>
      <c r="AF379" s="45"/>
      <c r="AG379" s="45"/>
      <c r="AH379" s="45"/>
      <c r="AI379" s="58"/>
      <c r="AJ379" s="257"/>
      <c r="AK379" s="257"/>
      <c r="AL379" s="56"/>
      <c r="AM379" s="258"/>
      <c r="AN379" s="54"/>
      <c r="AO379" s="54"/>
      <c r="AP379" s="54"/>
      <c r="AQ379" s="54"/>
      <c r="AR379" s="54"/>
      <c r="AS379" s="54"/>
      <c r="AT379" s="58"/>
      <c r="AU379" s="275"/>
      <c r="AV379" s="54"/>
      <c r="AW379" s="112"/>
      <c r="AX379" s="45"/>
      <c r="AY379" s="45"/>
      <c r="AZ379" s="10"/>
      <c r="BA379" s="10">
        <f t="shared" si="320"/>
        <v>0</v>
      </c>
      <c r="BB379" s="11">
        <f t="shared" si="321"/>
        <v>-1</v>
      </c>
      <c r="BC379" s="10">
        <f t="shared" si="322"/>
        <v>0</v>
      </c>
      <c r="BD379" s="9">
        <f t="shared" si="323"/>
        <v>0</v>
      </c>
      <c r="BE379" s="9"/>
      <c r="BF379" s="114" t="e">
        <f>VLOOKUP(C379,[1]Sheet!$F:$Q,10,FALSE)</f>
        <v>#N/A</v>
      </c>
      <c r="BG379" s="17" t="e">
        <f>VLOOKUP(C379,[1]Sheet!$F:$Q,5,FALSE)</f>
        <v>#N/A</v>
      </c>
      <c r="BH379" s="17" t="e">
        <f>VLOOKUP(C379,[1]Sheet!$F:$Q,12,FALSE)</f>
        <v>#N/A</v>
      </c>
      <c r="BI379" s="17" t="e">
        <f t="shared" si="319"/>
        <v>#N/A</v>
      </c>
    </row>
    <row r="380" s="7" customFormat="1" ht="24.95" customHeight="1" spans="1:61">
      <c r="A380" s="44">
        <f t="shared" si="318"/>
        <v>378</v>
      </c>
      <c r="B380" s="44"/>
      <c r="C380" s="45"/>
      <c r="D380" s="45"/>
      <c r="E380" s="45"/>
      <c r="F380" s="45"/>
      <c r="G380" s="46"/>
      <c r="H380" s="48"/>
      <c r="I380" s="48"/>
      <c r="J380" s="49"/>
      <c r="K380" s="49"/>
      <c r="L380" s="49"/>
      <c r="M380" s="49"/>
      <c r="N380" s="49"/>
      <c r="O380" s="49"/>
      <c r="P380" s="255"/>
      <c r="Q380" s="50"/>
      <c r="R380" s="51"/>
      <c r="S380" s="52"/>
      <c r="T380" s="256"/>
      <c r="U380" s="49"/>
      <c r="V380" s="49"/>
      <c r="W380" s="49"/>
      <c r="X380" s="49"/>
      <c r="Y380" s="49"/>
      <c r="Z380" s="49"/>
      <c r="AA380" s="49"/>
      <c r="AB380" s="49"/>
      <c r="AC380" s="49"/>
      <c r="AD380" s="47"/>
      <c r="AE380" s="110"/>
      <c r="AF380" s="45"/>
      <c r="AG380" s="45"/>
      <c r="AH380" s="45"/>
      <c r="AI380" s="58"/>
      <c r="AJ380" s="257"/>
      <c r="AK380" s="257"/>
      <c r="AL380" s="56"/>
      <c r="AM380" s="258"/>
      <c r="AN380" s="54"/>
      <c r="AO380" s="54"/>
      <c r="AP380" s="54"/>
      <c r="AQ380" s="54"/>
      <c r="AR380" s="54"/>
      <c r="AS380" s="54"/>
      <c r="AT380" s="58"/>
      <c r="AU380" s="277"/>
      <c r="AV380" s="54"/>
      <c r="AW380" s="112"/>
      <c r="AX380" s="45"/>
      <c r="AY380" s="45"/>
      <c r="AZ380" s="10"/>
      <c r="BA380" s="10">
        <f t="shared" si="320"/>
        <v>0</v>
      </c>
      <c r="BB380" s="11">
        <f t="shared" si="321"/>
        <v>-1</v>
      </c>
      <c r="BC380" s="10">
        <f t="shared" si="322"/>
        <v>0</v>
      </c>
      <c r="BD380" s="9">
        <f t="shared" si="323"/>
        <v>0</v>
      </c>
      <c r="BE380" s="9"/>
      <c r="BF380" s="114" t="e">
        <f>VLOOKUP(C380,[1]Sheet!$F:$Q,10,FALSE)</f>
        <v>#N/A</v>
      </c>
      <c r="BG380" s="17" t="e">
        <f>VLOOKUP(C380,[1]Sheet!$F:$Q,5,FALSE)</f>
        <v>#N/A</v>
      </c>
      <c r="BH380" s="17" t="e">
        <f>VLOOKUP(C380,[1]Sheet!$F:$Q,12,FALSE)</f>
        <v>#N/A</v>
      </c>
      <c r="BI380" s="17" t="e">
        <f t="shared" si="319"/>
        <v>#N/A</v>
      </c>
    </row>
    <row r="381" ht="24.95" customHeight="1" spans="1:61">
      <c r="A381" s="44">
        <f t="shared" si="318"/>
        <v>379</v>
      </c>
      <c r="B381" s="44"/>
      <c r="C381" s="45"/>
      <c r="D381" s="45"/>
      <c r="E381" s="45"/>
      <c r="F381" s="45"/>
      <c r="G381" s="46"/>
      <c r="H381" s="109"/>
      <c r="I381" s="48"/>
      <c r="J381" s="49"/>
      <c r="K381" s="49"/>
      <c r="L381" s="49"/>
      <c r="M381" s="49"/>
      <c r="N381" s="49"/>
      <c r="O381" s="49"/>
      <c r="P381" s="255"/>
      <c r="Q381" s="50"/>
      <c r="R381" s="51"/>
      <c r="S381" s="52"/>
      <c r="T381" s="256"/>
      <c r="U381" s="49"/>
      <c r="V381" s="49"/>
      <c r="W381" s="49"/>
      <c r="X381" s="49"/>
      <c r="Y381" s="49"/>
      <c r="Z381" s="49"/>
      <c r="AA381" s="49"/>
      <c r="AB381" s="49"/>
      <c r="AC381" s="49"/>
      <c r="AD381" s="53"/>
      <c r="AE381" s="53"/>
      <c r="AF381" s="53"/>
      <c r="AG381" s="54"/>
      <c r="AH381" s="53"/>
      <c r="AI381" s="55"/>
      <c r="AJ381" s="261"/>
      <c r="AK381" s="261"/>
      <c r="AL381" s="262"/>
      <c r="AM381" s="57"/>
      <c r="AN381" s="54"/>
      <c r="AO381" s="57"/>
      <c r="AP381" s="57"/>
      <c r="AQ381" s="54"/>
      <c r="AR381" s="57"/>
      <c r="AS381" s="54"/>
      <c r="AT381" s="58"/>
      <c r="AU381" s="275"/>
      <c r="AV381" s="53"/>
      <c r="AW381" s="59"/>
      <c r="AX381" s="53"/>
      <c r="AY381" s="53"/>
      <c r="BA381" s="10">
        <f t="shared" si="320"/>
        <v>0</v>
      </c>
      <c r="BB381" s="11">
        <f t="shared" si="321"/>
        <v>-1</v>
      </c>
      <c r="BC381" s="10">
        <f t="shared" si="322"/>
        <v>0</v>
      </c>
      <c r="BD381" s="11">
        <f t="shared" si="323"/>
        <v>0</v>
      </c>
      <c r="BE381" s="11"/>
      <c r="BF381" s="114" t="e">
        <f>VLOOKUP(C381,[1]Sheet!$F:$Q,10,FALSE)</f>
        <v>#N/A</v>
      </c>
      <c r="BG381" s="17" t="e">
        <f>VLOOKUP(C381,[1]Sheet!$F:$Q,5,FALSE)</f>
        <v>#N/A</v>
      </c>
      <c r="BH381" s="17" t="e">
        <f>VLOOKUP(C381,[1]Sheet!$F:$Q,12,FALSE)</f>
        <v>#N/A</v>
      </c>
      <c r="BI381" s="17" t="e">
        <f t="shared" si="319"/>
        <v>#N/A</v>
      </c>
    </row>
    <row r="382" ht="24.95" customHeight="1" spans="1:61">
      <c r="A382" s="44">
        <f t="shared" si="318"/>
        <v>380</v>
      </c>
      <c r="B382" s="44"/>
      <c r="C382" s="45"/>
      <c r="D382" s="45"/>
      <c r="E382" s="45"/>
      <c r="F382" s="45"/>
      <c r="G382" s="46"/>
      <c r="H382" s="109"/>
      <c r="I382" s="48"/>
      <c r="J382" s="49"/>
      <c r="K382" s="49"/>
      <c r="L382" s="49"/>
      <c r="M382" s="49"/>
      <c r="N382" s="49"/>
      <c r="O382" s="49"/>
      <c r="P382" s="255"/>
      <c r="Q382" s="50"/>
      <c r="R382" s="51"/>
      <c r="S382" s="52"/>
      <c r="T382" s="256"/>
      <c r="U382" s="49"/>
      <c r="V382" s="49"/>
      <c r="W382" s="49"/>
      <c r="X382" s="49"/>
      <c r="Y382" s="49"/>
      <c r="Z382" s="49"/>
      <c r="AA382" s="49"/>
      <c r="AB382" s="49"/>
      <c r="AC382" s="49"/>
      <c r="AD382" s="53"/>
      <c r="AE382" s="53"/>
      <c r="AF382" s="53"/>
      <c r="AG382" s="54"/>
      <c r="AH382" s="53"/>
      <c r="AI382" s="55"/>
      <c r="AJ382" s="261"/>
      <c r="AK382" s="261"/>
      <c r="AL382" s="262"/>
      <c r="AM382" s="57"/>
      <c r="AN382" s="54"/>
      <c r="AO382" s="57"/>
      <c r="AP382" s="57"/>
      <c r="AQ382" s="54"/>
      <c r="AR382" s="57"/>
      <c r="AS382" s="54"/>
      <c r="AT382" s="58"/>
      <c r="AU382" s="276"/>
      <c r="AV382" s="53"/>
      <c r="AW382" s="59"/>
      <c r="AX382" s="53"/>
      <c r="AY382" s="53"/>
      <c r="BA382" s="10">
        <f t="shared" si="320"/>
        <v>0</v>
      </c>
      <c r="BB382" s="11">
        <f t="shared" si="321"/>
        <v>-1</v>
      </c>
      <c r="BC382" s="10">
        <f t="shared" si="322"/>
        <v>0</v>
      </c>
      <c r="BD382" s="11">
        <f t="shared" si="323"/>
        <v>0</v>
      </c>
      <c r="BE382" s="11"/>
      <c r="BF382" s="114" t="e">
        <f>VLOOKUP(C382,[1]Sheet!$F:$Q,10,FALSE)</f>
        <v>#N/A</v>
      </c>
      <c r="BG382" s="17" t="e">
        <f>VLOOKUP(C382,[1]Sheet!$F:$Q,5,FALSE)</f>
        <v>#N/A</v>
      </c>
      <c r="BH382" s="17" t="e">
        <f>VLOOKUP(C382,[1]Sheet!$F:$Q,12,FALSE)</f>
        <v>#N/A</v>
      </c>
      <c r="BI382" s="17" t="e">
        <f t="shared" si="319"/>
        <v>#N/A</v>
      </c>
    </row>
    <row r="383" ht="24.95" customHeight="1" spans="1:61">
      <c r="A383" s="44">
        <f t="shared" ref="A383:A388" si="324">ROW()-2</f>
        <v>381</v>
      </c>
      <c r="B383" s="44"/>
      <c r="C383" s="45"/>
      <c r="D383" s="45"/>
      <c r="E383" s="45"/>
      <c r="F383" s="45"/>
      <c r="G383" s="46"/>
      <c r="H383" s="109"/>
      <c r="I383" s="48"/>
      <c r="J383" s="49"/>
      <c r="K383" s="49"/>
      <c r="L383" s="49"/>
      <c r="M383" s="49"/>
      <c r="N383" s="49"/>
      <c r="O383" s="49"/>
      <c r="P383" s="255"/>
      <c r="Q383" s="50"/>
      <c r="R383" s="51"/>
      <c r="S383" s="52"/>
      <c r="T383" s="256"/>
      <c r="U383" s="49"/>
      <c r="V383" s="49"/>
      <c r="W383" s="49"/>
      <c r="X383" s="49"/>
      <c r="Y383" s="49"/>
      <c r="Z383" s="49"/>
      <c r="AA383" s="49"/>
      <c r="AB383" s="49"/>
      <c r="AC383" s="49"/>
      <c r="AD383" s="53"/>
      <c r="AE383" s="53"/>
      <c r="AF383" s="53"/>
      <c r="AG383" s="54"/>
      <c r="AH383" s="53"/>
      <c r="AI383" s="55"/>
      <c r="AJ383" s="261"/>
      <c r="AK383" s="261"/>
      <c r="AL383" s="262"/>
      <c r="AM383" s="57"/>
      <c r="AN383" s="54"/>
      <c r="AO383" s="57"/>
      <c r="AP383" s="57"/>
      <c r="AQ383" s="54"/>
      <c r="AR383" s="57"/>
      <c r="AS383" s="54"/>
      <c r="AT383" s="58"/>
      <c r="AU383" s="277"/>
      <c r="AV383" s="53"/>
      <c r="AW383" s="59"/>
      <c r="AX383" s="53"/>
      <c r="AY383" s="53"/>
      <c r="BA383" s="10">
        <f t="shared" si="320"/>
        <v>0</v>
      </c>
      <c r="BB383" s="11">
        <f t="shared" si="321"/>
        <v>-1</v>
      </c>
      <c r="BC383" s="10">
        <f t="shared" si="322"/>
        <v>0</v>
      </c>
      <c r="BD383" s="11">
        <f t="shared" si="323"/>
        <v>0</v>
      </c>
      <c r="BE383" s="11"/>
      <c r="BF383" s="114" t="e">
        <f>VLOOKUP(C383,[1]Sheet!$F:$Q,10,FALSE)</f>
        <v>#N/A</v>
      </c>
      <c r="BG383" s="17" t="e">
        <f>VLOOKUP(C383,[1]Sheet!$F:$Q,5,FALSE)</f>
        <v>#N/A</v>
      </c>
      <c r="BH383" s="17" t="e">
        <f>VLOOKUP(C383,[1]Sheet!$F:$Q,12,FALSE)</f>
        <v>#N/A</v>
      </c>
      <c r="BI383" s="17" t="e">
        <f t="shared" ref="BI383:BI388" si="325">BG383-BH383</f>
        <v>#N/A</v>
      </c>
    </row>
    <row r="384" ht="24.95" customHeight="1" spans="1:61">
      <c r="A384" s="44">
        <f t="shared" si="324"/>
        <v>382</v>
      </c>
      <c r="B384" s="44"/>
      <c r="C384" s="45"/>
      <c r="D384" s="45"/>
      <c r="E384" s="45"/>
      <c r="F384" s="45"/>
      <c r="G384" s="46"/>
      <c r="H384" s="109"/>
      <c r="I384" s="48"/>
      <c r="J384" s="49"/>
      <c r="K384" s="49"/>
      <c r="L384" s="49"/>
      <c r="M384" s="49"/>
      <c r="N384" s="49"/>
      <c r="O384" s="49"/>
      <c r="P384" s="255"/>
      <c r="Q384" s="50"/>
      <c r="R384" s="51"/>
      <c r="S384" s="52"/>
      <c r="T384" s="256"/>
      <c r="U384" s="49"/>
      <c r="V384" s="49"/>
      <c r="W384" s="49"/>
      <c r="X384" s="49"/>
      <c r="Y384" s="49"/>
      <c r="Z384" s="49"/>
      <c r="AA384" s="49"/>
      <c r="AB384" s="49"/>
      <c r="AC384" s="49"/>
      <c r="AD384" s="53"/>
      <c r="AE384" s="53"/>
      <c r="AF384" s="53"/>
      <c r="AG384" s="54"/>
      <c r="AH384" s="53"/>
      <c r="AI384" s="55"/>
      <c r="AJ384" s="261"/>
      <c r="AK384" s="261"/>
      <c r="AL384" s="262"/>
      <c r="AM384" s="57"/>
      <c r="AN384" s="54"/>
      <c r="AO384" s="57"/>
      <c r="AP384" s="57"/>
      <c r="AQ384" s="54"/>
      <c r="AR384" s="57"/>
      <c r="AS384" s="54"/>
      <c r="AT384" s="58"/>
      <c r="AU384" s="275"/>
      <c r="AV384" s="53"/>
      <c r="AW384" s="59"/>
      <c r="AX384" s="53"/>
      <c r="AY384" s="53"/>
      <c r="BA384" s="10">
        <f t="shared" si="320"/>
        <v>0</v>
      </c>
      <c r="BB384" s="11">
        <f t="shared" si="321"/>
        <v>-1</v>
      </c>
      <c r="BC384" s="10">
        <f t="shared" si="322"/>
        <v>0</v>
      </c>
      <c r="BD384" s="11">
        <f t="shared" si="323"/>
        <v>0</v>
      </c>
      <c r="BE384" s="11"/>
      <c r="BF384" s="114" t="e">
        <f>VLOOKUP(C384,[1]Sheet!$F:$Q,10,FALSE)</f>
        <v>#N/A</v>
      </c>
      <c r="BG384" s="17" t="e">
        <f>VLOOKUP(C384,[1]Sheet!$F:$Q,5,FALSE)</f>
        <v>#N/A</v>
      </c>
      <c r="BH384" s="17" t="e">
        <f>VLOOKUP(C384,[1]Sheet!$F:$Q,12,FALSE)</f>
        <v>#N/A</v>
      </c>
      <c r="BI384" s="17" t="e">
        <f t="shared" si="325"/>
        <v>#N/A</v>
      </c>
    </row>
    <row r="385" ht="24.95" customHeight="1" spans="1:61">
      <c r="A385" s="44">
        <f t="shared" si="324"/>
        <v>383</v>
      </c>
      <c r="B385" s="44"/>
      <c r="C385" s="45"/>
      <c r="D385" s="45"/>
      <c r="E385" s="45"/>
      <c r="F385" s="45"/>
      <c r="G385" s="46"/>
      <c r="H385" s="109"/>
      <c r="I385" s="48"/>
      <c r="J385" s="49"/>
      <c r="K385" s="49"/>
      <c r="L385" s="49"/>
      <c r="M385" s="49"/>
      <c r="N385" s="49"/>
      <c r="O385" s="49"/>
      <c r="P385" s="255"/>
      <c r="Q385" s="50"/>
      <c r="R385" s="51"/>
      <c r="S385" s="52"/>
      <c r="T385" s="256"/>
      <c r="U385" s="49"/>
      <c r="V385" s="49"/>
      <c r="W385" s="49"/>
      <c r="X385" s="49"/>
      <c r="Y385" s="49"/>
      <c r="Z385" s="49"/>
      <c r="AA385" s="49"/>
      <c r="AB385" s="49"/>
      <c r="AC385" s="49"/>
      <c r="AD385" s="53"/>
      <c r="AE385" s="53"/>
      <c r="AF385" s="53"/>
      <c r="AG385" s="54"/>
      <c r="AH385" s="53"/>
      <c r="AI385" s="55"/>
      <c r="AJ385" s="261"/>
      <c r="AK385" s="261"/>
      <c r="AL385" s="262"/>
      <c r="AM385" s="57"/>
      <c r="AN385" s="54"/>
      <c r="AO385" s="57"/>
      <c r="AP385" s="57"/>
      <c r="AQ385" s="54"/>
      <c r="AR385" s="57"/>
      <c r="AS385" s="54"/>
      <c r="AT385" s="58"/>
      <c r="AU385" s="277"/>
      <c r="AV385" s="53"/>
      <c r="AW385" s="59"/>
      <c r="AX385" s="53"/>
      <c r="AY385" s="53"/>
      <c r="BA385" s="10">
        <f t="shared" ref="BA385:BA391" si="326">Q385</f>
        <v>0</v>
      </c>
      <c r="BB385" s="11">
        <f t="shared" ref="BB385:BB391" si="327">N385+BA385-1</f>
        <v>-1</v>
      </c>
      <c r="BC385" s="10">
        <f t="shared" ref="BC385:BC391" si="328">S385</f>
        <v>0</v>
      </c>
      <c r="BD385" s="11">
        <f t="shared" ref="BD385:BD391" si="329">AA385+BC385</f>
        <v>0</v>
      </c>
      <c r="BE385" s="11"/>
      <c r="BF385" s="114" t="e">
        <f>VLOOKUP(C385,[1]Sheet!$F:$Q,10,FALSE)</f>
        <v>#N/A</v>
      </c>
      <c r="BG385" s="17" t="e">
        <f>VLOOKUP(C385,[1]Sheet!$F:$Q,5,FALSE)</f>
        <v>#N/A</v>
      </c>
      <c r="BH385" s="17" t="e">
        <f>VLOOKUP(C385,[1]Sheet!$F:$Q,12,FALSE)</f>
        <v>#N/A</v>
      </c>
      <c r="BI385" s="17" t="e">
        <f t="shared" si="325"/>
        <v>#N/A</v>
      </c>
    </row>
    <row r="386" s="7" customFormat="1" ht="24.95" customHeight="1" spans="1:61">
      <c r="A386" s="44">
        <f t="shared" si="324"/>
        <v>384</v>
      </c>
      <c r="B386" s="44"/>
      <c r="C386" s="45"/>
      <c r="D386" s="45"/>
      <c r="E386" s="45"/>
      <c r="F386" s="45"/>
      <c r="G386" s="46"/>
      <c r="H386" s="48"/>
      <c r="I386" s="48"/>
      <c r="J386" s="49"/>
      <c r="K386" s="49"/>
      <c r="L386" s="49"/>
      <c r="M386" s="49"/>
      <c r="N386" s="49"/>
      <c r="O386" s="49"/>
      <c r="P386" s="255"/>
      <c r="Q386" s="50"/>
      <c r="R386" s="51"/>
      <c r="S386" s="52"/>
      <c r="T386" s="256"/>
      <c r="U386" s="49"/>
      <c r="V386" s="49"/>
      <c r="W386" s="49"/>
      <c r="X386" s="49"/>
      <c r="Y386" s="49"/>
      <c r="Z386" s="49"/>
      <c r="AA386" s="49"/>
      <c r="AB386" s="49"/>
      <c r="AC386" s="49"/>
      <c r="AD386" s="47"/>
      <c r="AE386" s="110"/>
      <c r="AF386" s="45"/>
      <c r="AG386" s="45"/>
      <c r="AH386" s="45"/>
      <c r="AI386" s="58"/>
      <c r="AJ386" s="257"/>
      <c r="AK386" s="257"/>
      <c r="AL386" s="56"/>
      <c r="AM386" s="258"/>
      <c r="AN386" s="54"/>
      <c r="AO386" s="54"/>
      <c r="AP386" s="54"/>
      <c r="AQ386" s="54"/>
      <c r="AR386" s="54"/>
      <c r="AS386" s="54"/>
      <c r="AT386" s="58"/>
      <c r="AU386" s="54"/>
      <c r="AV386" s="54"/>
      <c r="AW386" s="112"/>
      <c r="AX386" s="45"/>
      <c r="AY386" s="45"/>
      <c r="AZ386" s="10"/>
      <c r="BA386" s="10">
        <f t="shared" si="326"/>
        <v>0</v>
      </c>
      <c r="BB386" s="11">
        <f t="shared" si="327"/>
        <v>-1</v>
      </c>
      <c r="BC386" s="10">
        <f t="shared" si="328"/>
        <v>0</v>
      </c>
      <c r="BD386" s="9">
        <f t="shared" si="329"/>
        <v>0</v>
      </c>
      <c r="BE386" s="9"/>
      <c r="BF386" s="114" t="e">
        <f>VLOOKUP(C386,[1]Sheet!$F:$Q,10,FALSE)</f>
        <v>#N/A</v>
      </c>
      <c r="BG386" s="17" t="e">
        <f>VLOOKUP(C386,[1]Sheet!$F:$Q,5,FALSE)</f>
        <v>#N/A</v>
      </c>
      <c r="BH386" s="17" t="e">
        <f>VLOOKUP(C386,[1]Sheet!$F:$Q,12,FALSE)</f>
        <v>#N/A</v>
      </c>
      <c r="BI386" s="17" t="e">
        <f t="shared" si="325"/>
        <v>#N/A</v>
      </c>
    </row>
    <row r="387" s="7" customFormat="1" ht="24.95" customHeight="1" spans="1:61">
      <c r="A387" s="44">
        <f t="shared" si="324"/>
        <v>385</v>
      </c>
      <c r="B387" s="44"/>
      <c r="C387" s="45"/>
      <c r="D387" s="45"/>
      <c r="E387" s="45"/>
      <c r="F387" s="45"/>
      <c r="G387" s="46"/>
      <c r="H387" s="48"/>
      <c r="I387" s="48"/>
      <c r="J387" s="49"/>
      <c r="K387" s="49"/>
      <c r="L387" s="49"/>
      <c r="M387" s="49"/>
      <c r="N387" s="49"/>
      <c r="O387" s="49"/>
      <c r="P387" s="255"/>
      <c r="Q387" s="50"/>
      <c r="R387" s="51"/>
      <c r="S387" s="52"/>
      <c r="T387" s="256"/>
      <c r="U387" s="49"/>
      <c r="V387" s="49"/>
      <c r="W387" s="49"/>
      <c r="X387" s="49"/>
      <c r="Y387" s="49"/>
      <c r="Z387" s="49"/>
      <c r="AA387" s="49"/>
      <c r="AB387" s="49"/>
      <c r="AC387" s="49"/>
      <c r="AD387" s="47"/>
      <c r="AE387" s="110"/>
      <c r="AF387" s="45"/>
      <c r="AG387" s="45"/>
      <c r="AH387" s="45"/>
      <c r="AI387" s="58"/>
      <c r="AJ387" s="257"/>
      <c r="AK387" s="257"/>
      <c r="AL387" s="56"/>
      <c r="AM387" s="258"/>
      <c r="AN387" s="54"/>
      <c r="AO387" s="54"/>
      <c r="AP387" s="54"/>
      <c r="AQ387" s="54"/>
      <c r="AR387" s="54"/>
      <c r="AS387" s="54"/>
      <c r="AT387" s="58"/>
      <c r="AU387" s="54"/>
      <c r="AV387" s="54"/>
      <c r="AW387" s="112"/>
      <c r="AX387" s="45"/>
      <c r="AY387" s="45"/>
      <c r="AZ387" s="10"/>
      <c r="BA387" s="10">
        <f t="shared" si="326"/>
        <v>0</v>
      </c>
      <c r="BB387" s="11">
        <f t="shared" si="327"/>
        <v>-1</v>
      </c>
      <c r="BC387" s="10">
        <f t="shared" si="328"/>
        <v>0</v>
      </c>
      <c r="BD387" s="9">
        <f t="shared" si="329"/>
        <v>0</v>
      </c>
      <c r="BE387" s="9"/>
      <c r="BF387" s="114" t="e">
        <f>VLOOKUP(C387,[1]Sheet!$F:$Q,10,FALSE)</f>
        <v>#N/A</v>
      </c>
      <c r="BG387" s="17" t="e">
        <f>VLOOKUP(C387,[1]Sheet!$F:$Q,5,FALSE)</f>
        <v>#N/A</v>
      </c>
      <c r="BH387" s="17" t="e">
        <f>VLOOKUP(C387,[1]Sheet!$F:$Q,12,FALSE)</f>
        <v>#N/A</v>
      </c>
      <c r="BI387" s="17" t="e">
        <f t="shared" si="325"/>
        <v>#N/A</v>
      </c>
    </row>
    <row r="388" s="7" customFormat="1" ht="24.95" customHeight="1" spans="1:61">
      <c r="A388" s="44">
        <f t="shared" si="324"/>
        <v>386</v>
      </c>
      <c r="B388" s="44"/>
      <c r="C388" s="45"/>
      <c r="D388" s="45"/>
      <c r="E388" s="45"/>
      <c r="F388" s="45"/>
      <c r="G388" s="46"/>
      <c r="H388" s="48"/>
      <c r="I388" s="48"/>
      <c r="J388" s="49"/>
      <c r="K388" s="49"/>
      <c r="L388" s="49"/>
      <c r="M388" s="49"/>
      <c r="N388" s="49"/>
      <c r="O388" s="49"/>
      <c r="P388" s="255"/>
      <c r="Q388" s="50"/>
      <c r="R388" s="51"/>
      <c r="S388" s="52"/>
      <c r="T388" s="256"/>
      <c r="U388" s="49"/>
      <c r="V388" s="49"/>
      <c r="W388" s="49"/>
      <c r="X388" s="49"/>
      <c r="Y388" s="49"/>
      <c r="Z388" s="49"/>
      <c r="AA388" s="49"/>
      <c r="AB388" s="49"/>
      <c r="AC388" s="49"/>
      <c r="AD388" s="47"/>
      <c r="AE388" s="110"/>
      <c r="AF388" s="45"/>
      <c r="AG388" s="45"/>
      <c r="AH388" s="45"/>
      <c r="AI388" s="58"/>
      <c r="AJ388" s="257"/>
      <c r="AK388" s="257"/>
      <c r="AL388" s="56"/>
      <c r="AM388" s="258"/>
      <c r="AN388" s="54"/>
      <c r="AO388" s="54"/>
      <c r="AP388" s="54"/>
      <c r="AQ388" s="54"/>
      <c r="AR388" s="54"/>
      <c r="AS388" s="54"/>
      <c r="AT388" s="58"/>
      <c r="AU388" s="54"/>
      <c r="AV388" s="54"/>
      <c r="AW388" s="112"/>
      <c r="AX388" s="45"/>
      <c r="AY388" s="45"/>
      <c r="AZ388" s="10"/>
      <c r="BA388" s="10">
        <f t="shared" si="326"/>
        <v>0</v>
      </c>
      <c r="BB388" s="11">
        <f t="shared" si="327"/>
        <v>-1</v>
      </c>
      <c r="BC388" s="10">
        <f t="shared" si="328"/>
        <v>0</v>
      </c>
      <c r="BD388" s="9">
        <f t="shared" si="329"/>
        <v>0</v>
      </c>
      <c r="BE388" s="9"/>
      <c r="BF388" s="114" t="e">
        <f>VLOOKUP(C388,[1]Sheet!$F:$Q,10,FALSE)</f>
        <v>#N/A</v>
      </c>
      <c r="BG388" s="17" t="e">
        <f>VLOOKUP(C388,[1]Sheet!$F:$Q,5,FALSE)</f>
        <v>#N/A</v>
      </c>
      <c r="BH388" s="17" t="e">
        <f>VLOOKUP(C388,[1]Sheet!$F:$Q,12,FALSE)</f>
        <v>#N/A</v>
      </c>
      <c r="BI388" s="17" t="e">
        <f t="shared" si="325"/>
        <v>#N/A</v>
      </c>
    </row>
    <row r="389" s="7" customFormat="1" ht="24.95" customHeight="1" spans="1:61">
      <c r="A389" s="44">
        <f t="shared" ref="A389:A394" si="330">ROW()-2</f>
        <v>387</v>
      </c>
      <c r="B389" s="44"/>
      <c r="C389" s="45"/>
      <c r="D389" s="45"/>
      <c r="E389" s="45"/>
      <c r="F389" s="45"/>
      <c r="G389" s="46"/>
      <c r="H389" s="48"/>
      <c r="I389" s="48"/>
      <c r="J389" s="49"/>
      <c r="K389" s="49"/>
      <c r="L389" s="49"/>
      <c r="M389" s="49"/>
      <c r="N389" s="49"/>
      <c r="O389" s="49"/>
      <c r="P389" s="255"/>
      <c r="Q389" s="50"/>
      <c r="R389" s="51"/>
      <c r="S389" s="52"/>
      <c r="T389" s="256"/>
      <c r="U389" s="49"/>
      <c r="V389" s="49"/>
      <c r="W389" s="49"/>
      <c r="X389" s="49"/>
      <c r="Y389" s="49"/>
      <c r="Z389" s="49"/>
      <c r="AA389" s="49"/>
      <c r="AB389" s="49"/>
      <c r="AC389" s="49"/>
      <c r="AD389" s="47"/>
      <c r="AE389" s="110"/>
      <c r="AF389" s="45"/>
      <c r="AG389" s="45"/>
      <c r="AH389" s="45"/>
      <c r="AI389" s="58"/>
      <c r="AJ389" s="257"/>
      <c r="AK389" s="257"/>
      <c r="AL389" s="56"/>
      <c r="AM389" s="258"/>
      <c r="AN389" s="54"/>
      <c r="AO389" s="54"/>
      <c r="AP389" s="54"/>
      <c r="AQ389" s="54"/>
      <c r="AR389" s="54"/>
      <c r="AS389" s="54"/>
      <c r="AT389" s="58"/>
      <c r="AU389" s="54"/>
      <c r="AV389" s="54"/>
      <c r="AW389" s="112"/>
      <c r="AX389" s="45"/>
      <c r="AY389" s="45"/>
      <c r="AZ389" s="10"/>
      <c r="BA389" s="10">
        <f t="shared" si="326"/>
        <v>0</v>
      </c>
      <c r="BB389" s="11">
        <f t="shared" si="327"/>
        <v>-1</v>
      </c>
      <c r="BC389" s="10">
        <f t="shared" si="328"/>
        <v>0</v>
      </c>
      <c r="BD389" s="9">
        <f t="shared" si="329"/>
        <v>0</v>
      </c>
      <c r="BE389" s="9"/>
      <c r="BF389" s="114" t="e">
        <f>VLOOKUP(C389,[1]Sheet!$F:$Q,10,FALSE)</f>
        <v>#N/A</v>
      </c>
      <c r="BG389" s="17" t="e">
        <f>VLOOKUP(C389,[1]Sheet!$F:$Q,5,FALSE)</f>
        <v>#N/A</v>
      </c>
      <c r="BH389" s="17" t="e">
        <f>VLOOKUP(C389,[1]Sheet!$F:$Q,12,FALSE)</f>
        <v>#N/A</v>
      </c>
      <c r="BI389" s="17" t="e">
        <f t="shared" ref="BI389:BI394" si="331">BG389-BH389</f>
        <v>#N/A</v>
      </c>
    </row>
    <row r="390" s="7" customFormat="1" ht="24.95" customHeight="1" spans="1:61">
      <c r="A390" s="44">
        <f t="shared" si="330"/>
        <v>388</v>
      </c>
      <c r="B390" s="44"/>
      <c r="C390" s="45"/>
      <c r="D390" s="45"/>
      <c r="E390" s="45"/>
      <c r="F390" s="45"/>
      <c r="G390" s="46"/>
      <c r="H390" s="48"/>
      <c r="I390" s="48"/>
      <c r="J390" s="49"/>
      <c r="K390" s="49"/>
      <c r="L390" s="49"/>
      <c r="M390" s="49"/>
      <c r="N390" s="49"/>
      <c r="O390" s="49"/>
      <c r="P390" s="255"/>
      <c r="Q390" s="50"/>
      <c r="R390" s="51"/>
      <c r="S390" s="52"/>
      <c r="T390" s="256"/>
      <c r="U390" s="49"/>
      <c r="V390" s="49"/>
      <c r="W390" s="49"/>
      <c r="X390" s="49"/>
      <c r="Y390" s="49"/>
      <c r="Z390" s="49"/>
      <c r="AA390" s="49"/>
      <c r="AB390" s="49"/>
      <c r="AC390" s="49"/>
      <c r="AD390" s="47"/>
      <c r="AE390" s="110"/>
      <c r="AF390" s="45"/>
      <c r="AG390" s="45"/>
      <c r="AH390" s="45"/>
      <c r="AI390" s="58"/>
      <c r="AJ390" s="257"/>
      <c r="AK390" s="257"/>
      <c r="AL390" s="56"/>
      <c r="AM390" s="258"/>
      <c r="AN390" s="54"/>
      <c r="AO390" s="54"/>
      <c r="AP390" s="54"/>
      <c r="AQ390" s="54"/>
      <c r="AR390" s="54"/>
      <c r="AS390" s="54"/>
      <c r="AT390" s="58"/>
      <c r="AU390" s="54"/>
      <c r="AV390" s="54"/>
      <c r="AW390" s="112"/>
      <c r="AX390" s="45"/>
      <c r="AY390" s="45"/>
      <c r="AZ390" s="10"/>
      <c r="BA390" s="10">
        <f t="shared" si="326"/>
        <v>0</v>
      </c>
      <c r="BB390" s="11">
        <f t="shared" si="327"/>
        <v>-1</v>
      </c>
      <c r="BC390" s="10">
        <f t="shared" si="328"/>
        <v>0</v>
      </c>
      <c r="BD390" s="9">
        <f t="shared" si="329"/>
        <v>0</v>
      </c>
      <c r="BE390" s="9"/>
      <c r="BF390" s="114" t="e">
        <f>VLOOKUP(C390,[1]Sheet!$F:$Q,10,FALSE)</f>
        <v>#N/A</v>
      </c>
      <c r="BG390" s="17" t="e">
        <f>VLOOKUP(C390,[1]Sheet!$F:$Q,5,FALSE)</f>
        <v>#N/A</v>
      </c>
      <c r="BH390" s="17" t="e">
        <f>VLOOKUP(C390,[1]Sheet!$F:$Q,12,FALSE)</f>
        <v>#N/A</v>
      </c>
      <c r="BI390" s="17" t="e">
        <f t="shared" si="331"/>
        <v>#N/A</v>
      </c>
    </row>
    <row r="391" s="7" customFormat="1" ht="24.95" customHeight="1" spans="1:61">
      <c r="A391" s="44">
        <f t="shared" si="330"/>
        <v>389</v>
      </c>
      <c r="B391" s="44"/>
      <c r="C391" s="45"/>
      <c r="D391" s="45"/>
      <c r="E391" s="45"/>
      <c r="F391" s="45"/>
      <c r="G391" s="46"/>
      <c r="H391" s="48"/>
      <c r="I391" s="48"/>
      <c r="J391" s="49"/>
      <c r="K391" s="49"/>
      <c r="L391" s="49"/>
      <c r="M391" s="49"/>
      <c r="N391" s="49"/>
      <c r="O391" s="49"/>
      <c r="P391" s="255"/>
      <c r="Q391" s="50"/>
      <c r="R391" s="51"/>
      <c r="S391" s="52"/>
      <c r="T391" s="256"/>
      <c r="U391" s="49"/>
      <c r="V391" s="49"/>
      <c r="W391" s="49"/>
      <c r="X391" s="49"/>
      <c r="Y391" s="49"/>
      <c r="Z391" s="49"/>
      <c r="AA391" s="49"/>
      <c r="AB391" s="49"/>
      <c r="AC391" s="49"/>
      <c r="AD391" s="47"/>
      <c r="AE391" s="110"/>
      <c r="AF391" s="45"/>
      <c r="AG391" s="45"/>
      <c r="AH391" s="45"/>
      <c r="AI391" s="58"/>
      <c r="AJ391" s="257"/>
      <c r="AK391" s="257"/>
      <c r="AL391" s="56"/>
      <c r="AM391" s="258"/>
      <c r="AN391" s="54"/>
      <c r="AO391" s="54"/>
      <c r="AP391" s="54"/>
      <c r="AQ391" s="54"/>
      <c r="AR391" s="54"/>
      <c r="AS391" s="54"/>
      <c r="AT391" s="58"/>
      <c r="AU391" s="54"/>
      <c r="AV391" s="54"/>
      <c r="AW391" s="112"/>
      <c r="AX391" s="45"/>
      <c r="AY391" s="45"/>
      <c r="AZ391" s="10"/>
      <c r="BA391" s="10">
        <f t="shared" si="326"/>
        <v>0</v>
      </c>
      <c r="BB391" s="11">
        <f t="shared" si="327"/>
        <v>-1</v>
      </c>
      <c r="BC391" s="10">
        <f t="shared" si="328"/>
        <v>0</v>
      </c>
      <c r="BD391" s="9">
        <f t="shared" si="329"/>
        <v>0</v>
      </c>
      <c r="BE391" s="9"/>
      <c r="BF391" s="114" t="e">
        <f>VLOOKUP(C391,[1]Sheet!$F:$Q,10,FALSE)</f>
        <v>#N/A</v>
      </c>
      <c r="BG391" s="17" t="e">
        <f>VLOOKUP(C391,[1]Sheet!$F:$Q,5,FALSE)</f>
        <v>#N/A</v>
      </c>
      <c r="BH391" s="17" t="e">
        <f>VLOOKUP(C391,[1]Sheet!$F:$Q,12,FALSE)</f>
        <v>#N/A</v>
      </c>
      <c r="BI391" s="17" t="e">
        <f t="shared" si="331"/>
        <v>#N/A</v>
      </c>
    </row>
    <row r="392" ht="24.95" customHeight="1" spans="1:61">
      <c r="A392" s="44">
        <f t="shared" si="330"/>
        <v>390</v>
      </c>
      <c r="B392" s="44"/>
      <c r="C392" s="45"/>
      <c r="D392" s="45"/>
      <c r="E392" s="45"/>
      <c r="F392" s="45"/>
      <c r="G392" s="46"/>
      <c r="H392" s="109"/>
      <c r="I392" s="48"/>
      <c r="J392" s="49"/>
      <c r="K392" s="49"/>
      <c r="L392" s="49"/>
      <c r="M392" s="49"/>
      <c r="N392" s="49"/>
      <c r="O392" s="49"/>
      <c r="P392" s="255"/>
      <c r="Q392" s="50"/>
      <c r="R392" s="51"/>
      <c r="S392" s="52"/>
      <c r="T392" s="256"/>
      <c r="U392" s="49"/>
      <c r="V392" s="49"/>
      <c r="W392" s="49"/>
      <c r="X392" s="49"/>
      <c r="Y392" s="49"/>
      <c r="Z392" s="49"/>
      <c r="AA392" s="49"/>
      <c r="AB392" s="49"/>
      <c r="AC392" s="49"/>
      <c r="AD392" s="53"/>
      <c r="AE392" s="53"/>
      <c r="AF392" s="53"/>
      <c r="AG392" s="54"/>
      <c r="AH392" s="53"/>
      <c r="AI392" s="55"/>
      <c r="AJ392" s="261"/>
      <c r="AK392" s="261"/>
      <c r="AL392" s="262"/>
      <c r="AM392" s="57"/>
      <c r="AN392" s="54"/>
      <c r="AO392" s="275"/>
      <c r="AP392" s="57"/>
      <c r="AQ392" s="54"/>
      <c r="AR392" s="57"/>
      <c r="AS392" s="54"/>
      <c r="AT392" s="58"/>
      <c r="AU392" s="275"/>
      <c r="AV392" s="53"/>
      <c r="AW392" s="59"/>
      <c r="AX392" s="53"/>
      <c r="AY392" s="53"/>
      <c r="BA392" s="10">
        <f t="shared" ref="BA392:BA400" si="332">Q392</f>
        <v>0</v>
      </c>
      <c r="BB392" s="11">
        <f t="shared" ref="BB392:BB400" si="333">N392+BA392-1</f>
        <v>-1</v>
      </c>
      <c r="BC392" s="10">
        <f t="shared" ref="BC392:BC400" si="334">S392</f>
        <v>0</v>
      </c>
      <c r="BD392" s="11">
        <f t="shared" ref="BD392:BD400" si="335">AA392+BC392</f>
        <v>0</v>
      </c>
      <c r="BE392" s="11"/>
      <c r="BF392" s="114" t="e">
        <f>VLOOKUP(C392,[1]Sheet!$F:$Q,10,FALSE)</f>
        <v>#N/A</v>
      </c>
      <c r="BG392" s="17" t="e">
        <f>VLOOKUP(C392,[1]Sheet!$F:$Q,5,FALSE)</f>
        <v>#N/A</v>
      </c>
      <c r="BH392" s="17" t="e">
        <f>VLOOKUP(C392,[1]Sheet!$F:$Q,12,FALSE)</f>
        <v>#N/A</v>
      </c>
      <c r="BI392" s="17" t="e">
        <f t="shared" si="331"/>
        <v>#N/A</v>
      </c>
    </row>
    <row r="393" ht="24.95" customHeight="1" spans="1:61">
      <c r="A393" s="44">
        <f t="shared" si="330"/>
        <v>391</v>
      </c>
      <c r="B393" s="44"/>
      <c r="C393" s="45"/>
      <c r="D393" s="45"/>
      <c r="E393" s="45"/>
      <c r="F393" s="45"/>
      <c r="G393" s="46"/>
      <c r="H393" s="109"/>
      <c r="I393" s="48"/>
      <c r="J393" s="49"/>
      <c r="K393" s="49"/>
      <c r="L393" s="49"/>
      <c r="M393" s="49"/>
      <c r="N393" s="49"/>
      <c r="O393" s="49"/>
      <c r="P393" s="255"/>
      <c r="Q393" s="50"/>
      <c r="R393" s="51"/>
      <c r="S393" s="52"/>
      <c r="T393" s="256"/>
      <c r="U393" s="49"/>
      <c r="V393" s="49"/>
      <c r="W393" s="49"/>
      <c r="X393" s="49"/>
      <c r="Y393" s="49"/>
      <c r="Z393" s="49"/>
      <c r="AA393" s="49"/>
      <c r="AB393" s="49"/>
      <c r="AC393" s="49"/>
      <c r="AD393" s="53"/>
      <c r="AE393" s="53"/>
      <c r="AF393" s="53"/>
      <c r="AG393" s="54"/>
      <c r="AH393" s="53"/>
      <c r="AI393" s="55"/>
      <c r="AJ393" s="261"/>
      <c r="AK393" s="261"/>
      <c r="AL393" s="262"/>
      <c r="AM393" s="57"/>
      <c r="AN393" s="54"/>
      <c r="AO393" s="276"/>
      <c r="AP393" s="57"/>
      <c r="AQ393" s="54"/>
      <c r="AR393" s="57"/>
      <c r="AS393" s="54"/>
      <c r="AT393" s="58"/>
      <c r="AU393" s="276"/>
      <c r="AV393" s="53"/>
      <c r="AW393" s="59"/>
      <c r="AX393" s="53"/>
      <c r="AY393" s="53"/>
      <c r="BA393" s="10">
        <f t="shared" si="332"/>
        <v>0</v>
      </c>
      <c r="BB393" s="11">
        <f t="shared" si="333"/>
        <v>-1</v>
      </c>
      <c r="BC393" s="10">
        <f t="shared" si="334"/>
        <v>0</v>
      </c>
      <c r="BD393" s="11">
        <f t="shared" si="335"/>
        <v>0</v>
      </c>
      <c r="BE393" s="11"/>
      <c r="BF393" s="114" t="e">
        <f>VLOOKUP(C393,[1]Sheet!$F:$Q,10,FALSE)</f>
        <v>#N/A</v>
      </c>
      <c r="BG393" s="17" t="e">
        <f>VLOOKUP(C393,[1]Sheet!$F:$Q,5,FALSE)</f>
        <v>#N/A</v>
      </c>
      <c r="BH393" s="17" t="e">
        <f>VLOOKUP(C393,[1]Sheet!$F:$Q,12,FALSE)</f>
        <v>#N/A</v>
      </c>
      <c r="BI393" s="17" t="e">
        <f t="shared" si="331"/>
        <v>#N/A</v>
      </c>
    </row>
    <row r="394" ht="24.95" customHeight="1" spans="1:61">
      <c r="A394" s="44">
        <f t="shared" si="330"/>
        <v>392</v>
      </c>
      <c r="B394" s="44"/>
      <c r="C394" s="45"/>
      <c r="D394" s="45"/>
      <c r="E394" s="45"/>
      <c r="F394" s="45"/>
      <c r="G394" s="46"/>
      <c r="H394" s="109"/>
      <c r="I394" s="48"/>
      <c r="J394" s="49"/>
      <c r="K394" s="49"/>
      <c r="L394" s="49"/>
      <c r="M394" s="49"/>
      <c r="N394" s="49"/>
      <c r="O394" s="49"/>
      <c r="P394" s="255"/>
      <c r="Q394" s="50"/>
      <c r="R394" s="51"/>
      <c r="S394" s="52"/>
      <c r="T394" s="256"/>
      <c r="U394" s="49"/>
      <c r="V394" s="49"/>
      <c r="W394" s="49"/>
      <c r="X394" s="49"/>
      <c r="Y394" s="49"/>
      <c r="Z394" s="49"/>
      <c r="AA394" s="49"/>
      <c r="AB394" s="49"/>
      <c r="AC394" s="49"/>
      <c r="AD394" s="53"/>
      <c r="AE394" s="53"/>
      <c r="AF394" s="53"/>
      <c r="AG394" s="54"/>
      <c r="AH394" s="53"/>
      <c r="AI394" s="55"/>
      <c r="AJ394" s="261"/>
      <c r="AK394" s="261"/>
      <c r="AL394" s="262"/>
      <c r="AM394" s="57"/>
      <c r="AN394" s="54"/>
      <c r="AO394" s="277"/>
      <c r="AP394" s="57"/>
      <c r="AQ394" s="54"/>
      <c r="AR394" s="57"/>
      <c r="AS394" s="54"/>
      <c r="AT394" s="58"/>
      <c r="AU394" s="277"/>
      <c r="AV394" s="53"/>
      <c r="AW394" s="59"/>
      <c r="AX394" s="53"/>
      <c r="AY394" s="53"/>
      <c r="BA394" s="10">
        <f t="shared" si="332"/>
        <v>0</v>
      </c>
      <c r="BB394" s="11">
        <f t="shared" si="333"/>
        <v>-1</v>
      </c>
      <c r="BC394" s="10">
        <f t="shared" si="334"/>
        <v>0</v>
      </c>
      <c r="BD394" s="11">
        <f t="shared" si="335"/>
        <v>0</v>
      </c>
      <c r="BE394" s="11"/>
      <c r="BF394" s="114" t="e">
        <f>VLOOKUP(C394,[1]Sheet!$F:$Q,10,FALSE)</f>
        <v>#N/A</v>
      </c>
      <c r="BG394" s="17" t="e">
        <f>VLOOKUP(C394,[1]Sheet!$F:$Q,5,FALSE)</f>
        <v>#N/A</v>
      </c>
      <c r="BH394" s="17" t="e">
        <f>VLOOKUP(C394,[1]Sheet!$F:$Q,12,FALSE)</f>
        <v>#N/A</v>
      </c>
      <c r="BI394" s="17" t="e">
        <f t="shared" si="331"/>
        <v>#N/A</v>
      </c>
    </row>
    <row r="395" ht="24.95" customHeight="1" spans="1:61">
      <c r="A395" s="44">
        <f t="shared" ref="A395:A400" si="336">ROW()-2</f>
        <v>393</v>
      </c>
      <c r="B395" s="44"/>
      <c r="C395" s="45"/>
      <c r="D395" s="45"/>
      <c r="E395" s="45"/>
      <c r="F395" s="45"/>
      <c r="G395" s="46"/>
      <c r="H395" s="109"/>
      <c r="I395" s="48"/>
      <c r="J395" s="49"/>
      <c r="K395" s="49"/>
      <c r="L395" s="49"/>
      <c r="M395" s="49"/>
      <c r="N395" s="49"/>
      <c r="O395" s="49"/>
      <c r="P395" s="255"/>
      <c r="Q395" s="50"/>
      <c r="R395" s="51"/>
      <c r="S395" s="52"/>
      <c r="T395" s="256"/>
      <c r="U395" s="49"/>
      <c r="V395" s="49"/>
      <c r="W395" s="49"/>
      <c r="X395" s="49"/>
      <c r="Y395" s="49"/>
      <c r="Z395" s="49"/>
      <c r="AA395" s="49"/>
      <c r="AB395" s="49"/>
      <c r="AC395" s="49"/>
      <c r="AD395" s="53"/>
      <c r="AE395" s="53"/>
      <c r="AF395" s="53"/>
      <c r="AG395" s="54"/>
      <c r="AH395" s="53"/>
      <c r="AI395" s="55"/>
      <c r="AJ395" s="261"/>
      <c r="AK395" s="261"/>
      <c r="AL395" s="262"/>
      <c r="AM395" s="57"/>
      <c r="AN395" s="54"/>
      <c r="AO395" s="57"/>
      <c r="AP395" s="57"/>
      <c r="AQ395" s="54"/>
      <c r="AR395" s="57"/>
      <c r="AS395" s="54"/>
      <c r="AT395" s="58"/>
      <c r="AU395" s="275"/>
      <c r="AV395" s="53"/>
      <c r="AW395" s="59"/>
      <c r="AX395" s="53"/>
      <c r="AY395" s="53"/>
      <c r="BA395" s="10">
        <f t="shared" si="332"/>
        <v>0</v>
      </c>
      <c r="BB395" s="11">
        <f t="shared" si="333"/>
        <v>-1</v>
      </c>
      <c r="BC395" s="10">
        <f t="shared" si="334"/>
        <v>0</v>
      </c>
      <c r="BD395" s="11">
        <f t="shared" si="335"/>
        <v>0</v>
      </c>
      <c r="BE395" s="11"/>
      <c r="BF395" s="114" t="e">
        <f>VLOOKUP(C395,[1]Sheet!$F:$Q,10,FALSE)</f>
        <v>#N/A</v>
      </c>
      <c r="BG395" s="17" t="e">
        <f>VLOOKUP(C395,[1]Sheet!$F:$Q,5,FALSE)</f>
        <v>#N/A</v>
      </c>
      <c r="BH395" s="17" t="e">
        <f>VLOOKUP(C395,[1]Sheet!$F:$Q,12,FALSE)</f>
        <v>#N/A</v>
      </c>
      <c r="BI395" s="17" t="e">
        <f t="shared" ref="BI395:BI400" si="337">BG395-BH395</f>
        <v>#N/A</v>
      </c>
    </row>
    <row r="396" ht="24.95" customHeight="1" spans="1:61">
      <c r="A396" s="44">
        <f t="shared" si="336"/>
        <v>394</v>
      </c>
      <c r="B396" s="44"/>
      <c r="C396" s="45"/>
      <c r="D396" s="45"/>
      <c r="E396" s="45"/>
      <c r="F396" s="45"/>
      <c r="G396" s="46"/>
      <c r="H396" s="109"/>
      <c r="I396" s="48"/>
      <c r="J396" s="49"/>
      <c r="K396" s="49"/>
      <c r="L396" s="49"/>
      <c r="M396" s="49"/>
      <c r="N396" s="49"/>
      <c r="O396" s="49"/>
      <c r="P396" s="255"/>
      <c r="Q396" s="50"/>
      <c r="R396" s="51"/>
      <c r="S396" s="52"/>
      <c r="T396" s="256"/>
      <c r="U396" s="49"/>
      <c r="V396" s="49"/>
      <c r="W396" s="49"/>
      <c r="X396" s="49"/>
      <c r="Y396" s="49"/>
      <c r="Z396" s="49"/>
      <c r="AA396" s="49"/>
      <c r="AB396" s="49"/>
      <c r="AC396" s="49"/>
      <c r="AD396" s="53"/>
      <c r="AE396" s="53"/>
      <c r="AF396" s="53"/>
      <c r="AG396" s="54"/>
      <c r="AH396" s="53"/>
      <c r="AI396" s="55"/>
      <c r="AJ396" s="261"/>
      <c r="AK396" s="261"/>
      <c r="AL396" s="262"/>
      <c r="AM396" s="57"/>
      <c r="AN396" s="54"/>
      <c r="AO396" s="57"/>
      <c r="AP396" s="57"/>
      <c r="AQ396" s="54"/>
      <c r="AR396" s="57"/>
      <c r="AS396" s="54"/>
      <c r="AT396" s="58"/>
      <c r="AU396" s="277"/>
      <c r="AV396" s="53"/>
      <c r="AW396" s="59"/>
      <c r="AX396" s="53"/>
      <c r="AY396" s="53"/>
      <c r="BA396" s="10">
        <f t="shared" si="332"/>
        <v>0</v>
      </c>
      <c r="BB396" s="11">
        <f t="shared" si="333"/>
        <v>-1</v>
      </c>
      <c r="BC396" s="10">
        <f t="shared" si="334"/>
        <v>0</v>
      </c>
      <c r="BD396" s="11">
        <f t="shared" si="335"/>
        <v>0</v>
      </c>
      <c r="BE396" s="11"/>
      <c r="BF396" s="114" t="e">
        <f>VLOOKUP(C396,[1]Sheet!$F:$Q,10,FALSE)</f>
        <v>#N/A</v>
      </c>
      <c r="BG396" s="17" t="e">
        <f>VLOOKUP(C396,[1]Sheet!$F:$Q,5,FALSE)</f>
        <v>#N/A</v>
      </c>
      <c r="BH396" s="17" t="e">
        <f>VLOOKUP(C396,[1]Sheet!$F:$Q,12,FALSE)</f>
        <v>#N/A</v>
      </c>
      <c r="BI396" s="17" t="e">
        <f t="shared" si="337"/>
        <v>#N/A</v>
      </c>
    </row>
    <row r="397" ht="24.95" customHeight="1" spans="1:61">
      <c r="A397" s="44">
        <f t="shared" si="336"/>
        <v>395</v>
      </c>
      <c r="B397" s="44"/>
      <c r="C397" s="45"/>
      <c r="D397" s="45"/>
      <c r="E397" s="45"/>
      <c r="F397" s="45"/>
      <c r="G397" s="46"/>
      <c r="H397" s="109"/>
      <c r="I397" s="48"/>
      <c r="J397" s="49"/>
      <c r="K397" s="49"/>
      <c r="L397" s="49"/>
      <c r="M397" s="49"/>
      <c r="N397" s="49"/>
      <c r="O397" s="49"/>
      <c r="P397" s="255"/>
      <c r="Q397" s="50"/>
      <c r="R397" s="51"/>
      <c r="S397" s="52"/>
      <c r="T397" s="256"/>
      <c r="U397" s="49"/>
      <c r="V397" s="49"/>
      <c r="W397" s="49"/>
      <c r="X397" s="49"/>
      <c r="Y397" s="49"/>
      <c r="Z397" s="49"/>
      <c r="AA397" s="49"/>
      <c r="AB397" s="49"/>
      <c r="AC397" s="49"/>
      <c r="AD397" s="53"/>
      <c r="AE397" s="53"/>
      <c r="AF397" s="53"/>
      <c r="AG397" s="54"/>
      <c r="AH397" s="53"/>
      <c r="AI397" s="55"/>
      <c r="AJ397" s="261"/>
      <c r="AK397" s="261"/>
      <c r="AL397" s="262"/>
      <c r="AM397" s="57"/>
      <c r="AN397" s="54"/>
      <c r="AO397" s="275"/>
      <c r="AP397" s="57"/>
      <c r="AQ397" s="54"/>
      <c r="AR397" s="57"/>
      <c r="AS397" s="54"/>
      <c r="AT397" s="58"/>
      <c r="AU397" s="275"/>
      <c r="AV397" s="53"/>
      <c r="AW397" s="59"/>
      <c r="AX397" s="53"/>
      <c r="AY397" s="53"/>
      <c r="BA397" s="10">
        <f t="shared" si="332"/>
        <v>0</v>
      </c>
      <c r="BB397" s="11">
        <f t="shared" si="333"/>
        <v>-1</v>
      </c>
      <c r="BC397" s="10">
        <f t="shared" si="334"/>
        <v>0</v>
      </c>
      <c r="BD397" s="11">
        <f t="shared" si="335"/>
        <v>0</v>
      </c>
      <c r="BE397" s="11"/>
      <c r="BF397" s="114" t="e">
        <f>VLOOKUP(C397,[1]Sheet!$F:$Q,10,FALSE)</f>
        <v>#N/A</v>
      </c>
      <c r="BG397" s="17" t="e">
        <f>VLOOKUP(C397,[1]Sheet!$F:$Q,5,FALSE)</f>
        <v>#N/A</v>
      </c>
      <c r="BH397" s="17" t="e">
        <f>VLOOKUP(C397,[1]Sheet!$F:$Q,12,FALSE)</f>
        <v>#N/A</v>
      </c>
      <c r="BI397" s="17" t="e">
        <f t="shared" si="337"/>
        <v>#N/A</v>
      </c>
    </row>
    <row r="398" ht="24.95" customHeight="1" spans="1:61">
      <c r="A398" s="44">
        <f t="shared" si="336"/>
        <v>396</v>
      </c>
      <c r="B398" s="44"/>
      <c r="C398" s="45"/>
      <c r="D398" s="45"/>
      <c r="E398" s="45"/>
      <c r="F398" s="45"/>
      <c r="G398" s="46"/>
      <c r="H398" s="109"/>
      <c r="I398" s="48"/>
      <c r="J398" s="49"/>
      <c r="K398" s="49"/>
      <c r="L398" s="49"/>
      <c r="M398" s="49"/>
      <c r="N398" s="49"/>
      <c r="O398" s="49"/>
      <c r="P398" s="255"/>
      <c r="Q398" s="50"/>
      <c r="R398" s="51"/>
      <c r="S398" s="52"/>
      <c r="T398" s="256"/>
      <c r="U398" s="49"/>
      <c r="V398" s="49"/>
      <c r="W398" s="49"/>
      <c r="X398" s="49"/>
      <c r="Y398" s="49"/>
      <c r="Z398" s="49"/>
      <c r="AA398" s="49"/>
      <c r="AB398" s="49"/>
      <c r="AC398" s="49"/>
      <c r="AD398" s="53"/>
      <c r="AE398" s="53"/>
      <c r="AF398" s="53"/>
      <c r="AG398" s="54"/>
      <c r="AH398" s="53"/>
      <c r="AI398" s="55"/>
      <c r="AJ398" s="261"/>
      <c r="AK398" s="261"/>
      <c r="AL398" s="262"/>
      <c r="AM398" s="57"/>
      <c r="AN398" s="54"/>
      <c r="AO398" s="277"/>
      <c r="AP398" s="57"/>
      <c r="AQ398" s="54"/>
      <c r="AR398" s="57"/>
      <c r="AS398" s="54"/>
      <c r="AT398" s="58"/>
      <c r="AU398" s="277"/>
      <c r="AV398" s="53"/>
      <c r="AW398" s="59"/>
      <c r="AX398" s="53"/>
      <c r="AY398" s="53"/>
      <c r="BA398" s="10">
        <f t="shared" si="332"/>
        <v>0</v>
      </c>
      <c r="BB398" s="11">
        <f t="shared" si="333"/>
        <v>-1</v>
      </c>
      <c r="BC398" s="10">
        <f t="shared" si="334"/>
        <v>0</v>
      </c>
      <c r="BD398" s="11">
        <f t="shared" si="335"/>
        <v>0</v>
      </c>
      <c r="BE398" s="11"/>
      <c r="BF398" s="114" t="e">
        <f>VLOOKUP(C398,[1]Sheet!$F:$Q,10,FALSE)</f>
        <v>#N/A</v>
      </c>
      <c r="BG398" s="17" t="e">
        <f>VLOOKUP(C398,[1]Sheet!$F:$Q,5,FALSE)</f>
        <v>#N/A</v>
      </c>
      <c r="BH398" s="17" t="e">
        <f>VLOOKUP(C398,[1]Sheet!$F:$Q,12,FALSE)</f>
        <v>#N/A</v>
      </c>
      <c r="BI398" s="17" t="e">
        <f t="shared" si="337"/>
        <v>#N/A</v>
      </c>
    </row>
    <row r="399" s="7" customFormat="1" ht="24.95" customHeight="1" spans="1:61">
      <c r="A399" s="44">
        <f t="shared" si="336"/>
        <v>397</v>
      </c>
      <c r="B399" s="44"/>
      <c r="C399" s="45"/>
      <c r="D399" s="45"/>
      <c r="E399" s="45"/>
      <c r="F399" s="45"/>
      <c r="G399" s="46"/>
      <c r="H399" s="48"/>
      <c r="I399" s="48"/>
      <c r="J399" s="49"/>
      <c r="K399" s="49"/>
      <c r="L399" s="49"/>
      <c r="M399" s="49"/>
      <c r="N399" s="49"/>
      <c r="O399" s="49"/>
      <c r="P399" s="255"/>
      <c r="Q399" s="50"/>
      <c r="R399" s="51"/>
      <c r="S399" s="52"/>
      <c r="T399" s="256"/>
      <c r="U399" s="49"/>
      <c r="V399" s="49"/>
      <c r="W399" s="49"/>
      <c r="X399" s="49"/>
      <c r="Y399" s="49"/>
      <c r="Z399" s="49"/>
      <c r="AA399" s="49"/>
      <c r="AB399" s="49"/>
      <c r="AC399" s="49"/>
      <c r="AD399" s="47"/>
      <c r="AE399" s="110"/>
      <c r="AF399" s="45"/>
      <c r="AG399" s="45"/>
      <c r="AH399" s="45"/>
      <c r="AI399" s="58"/>
      <c r="AJ399" s="257"/>
      <c r="AK399" s="257"/>
      <c r="AL399" s="56"/>
      <c r="AM399" s="258"/>
      <c r="AN399" s="54"/>
      <c r="AO399" s="54"/>
      <c r="AP399" s="54"/>
      <c r="AQ399" s="54"/>
      <c r="AR399" s="54"/>
      <c r="AS399" s="54"/>
      <c r="AT399" s="58"/>
      <c r="AU399" s="54"/>
      <c r="AV399" s="54"/>
      <c r="AW399" s="112"/>
      <c r="AX399" s="45"/>
      <c r="AY399" s="45"/>
      <c r="AZ399" s="10"/>
      <c r="BA399" s="10">
        <f t="shared" si="332"/>
        <v>0</v>
      </c>
      <c r="BB399" s="11">
        <f t="shared" si="333"/>
        <v>-1</v>
      </c>
      <c r="BC399" s="10">
        <f t="shared" si="334"/>
        <v>0</v>
      </c>
      <c r="BD399" s="9">
        <f t="shared" si="335"/>
        <v>0</v>
      </c>
      <c r="BE399" s="9"/>
      <c r="BF399" s="114" t="e">
        <f>VLOOKUP(C399,[1]Sheet!$F:$Q,10,FALSE)</f>
        <v>#N/A</v>
      </c>
      <c r="BG399" s="17" t="e">
        <f>VLOOKUP(C399,[1]Sheet!$F:$Q,5,FALSE)</f>
        <v>#N/A</v>
      </c>
      <c r="BH399" s="17" t="e">
        <f>VLOOKUP(C399,[1]Sheet!$F:$Q,12,FALSE)</f>
        <v>#N/A</v>
      </c>
      <c r="BI399" s="17" t="e">
        <f t="shared" si="337"/>
        <v>#N/A</v>
      </c>
    </row>
    <row r="400" s="7" customFormat="1" ht="24.95" customHeight="1" spans="1:61">
      <c r="A400" s="44">
        <f t="shared" si="336"/>
        <v>398</v>
      </c>
      <c r="B400" s="44"/>
      <c r="C400" s="45"/>
      <c r="D400" s="45"/>
      <c r="E400" s="45"/>
      <c r="F400" s="45"/>
      <c r="G400" s="46"/>
      <c r="H400" s="48"/>
      <c r="I400" s="48"/>
      <c r="J400" s="49"/>
      <c r="K400" s="49"/>
      <c r="L400" s="49"/>
      <c r="M400" s="49"/>
      <c r="N400" s="49"/>
      <c r="O400" s="49"/>
      <c r="P400" s="255"/>
      <c r="Q400" s="50"/>
      <c r="R400" s="51"/>
      <c r="S400" s="52"/>
      <c r="T400" s="256"/>
      <c r="U400" s="49"/>
      <c r="V400" s="49"/>
      <c r="W400" s="49"/>
      <c r="X400" s="49"/>
      <c r="Y400" s="49"/>
      <c r="Z400" s="49"/>
      <c r="AA400" s="49"/>
      <c r="AB400" s="49"/>
      <c r="AC400" s="49"/>
      <c r="AD400" s="47"/>
      <c r="AE400" s="110"/>
      <c r="AF400" s="45"/>
      <c r="AG400" s="45"/>
      <c r="AH400" s="45"/>
      <c r="AI400" s="58"/>
      <c r="AJ400" s="257"/>
      <c r="AK400" s="257"/>
      <c r="AL400" s="56"/>
      <c r="AM400" s="258"/>
      <c r="AN400" s="54"/>
      <c r="AO400" s="54"/>
      <c r="AP400" s="54"/>
      <c r="AQ400" s="54"/>
      <c r="AR400" s="54"/>
      <c r="AS400" s="54"/>
      <c r="AT400" s="58"/>
      <c r="AU400" s="54"/>
      <c r="AV400" s="54"/>
      <c r="AW400" s="112"/>
      <c r="AX400" s="45"/>
      <c r="AY400" s="45"/>
      <c r="AZ400" s="10"/>
      <c r="BA400" s="10">
        <f t="shared" si="332"/>
        <v>0</v>
      </c>
      <c r="BB400" s="11">
        <f t="shared" si="333"/>
        <v>-1</v>
      </c>
      <c r="BC400" s="10">
        <f t="shared" si="334"/>
        <v>0</v>
      </c>
      <c r="BD400" s="9">
        <f t="shared" si="335"/>
        <v>0</v>
      </c>
      <c r="BE400" s="9"/>
      <c r="BF400" s="114" t="e">
        <f>VLOOKUP(C400,[1]Sheet!$F:$Q,10,FALSE)</f>
        <v>#N/A</v>
      </c>
      <c r="BG400" s="17" t="e">
        <f>VLOOKUP(C400,[1]Sheet!$F:$Q,5,FALSE)</f>
        <v>#N/A</v>
      </c>
      <c r="BH400" s="17" t="e">
        <f>VLOOKUP(C400,[1]Sheet!$F:$Q,12,FALSE)</f>
        <v>#N/A</v>
      </c>
      <c r="BI400" s="17" t="e">
        <f t="shared" si="337"/>
        <v>#N/A</v>
      </c>
    </row>
    <row r="401" s="7" customFormat="1" ht="24.95" customHeight="1" spans="1:61">
      <c r="A401" s="44">
        <f t="shared" ref="A401:A407" si="338">ROW()-2</f>
        <v>399</v>
      </c>
      <c r="B401" s="44"/>
      <c r="C401" s="45"/>
      <c r="D401" s="45"/>
      <c r="E401" s="45"/>
      <c r="F401" s="45"/>
      <c r="G401" s="46"/>
      <c r="H401" s="48"/>
      <c r="I401" s="48"/>
      <c r="J401" s="49"/>
      <c r="K401" s="49"/>
      <c r="L401" s="49"/>
      <c r="M401" s="49"/>
      <c r="N401" s="49"/>
      <c r="O401" s="49"/>
      <c r="P401" s="255"/>
      <c r="Q401" s="50"/>
      <c r="R401" s="51"/>
      <c r="S401" s="52"/>
      <c r="T401" s="256"/>
      <c r="U401" s="49"/>
      <c r="V401" s="49"/>
      <c r="W401" s="49"/>
      <c r="X401" s="49"/>
      <c r="Y401" s="49"/>
      <c r="Z401" s="49"/>
      <c r="AA401" s="49"/>
      <c r="AB401" s="49"/>
      <c r="AC401" s="49"/>
      <c r="AD401" s="47"/>
      <c r="AE401" s="110"/>
      <c r="AF401" s="45"/>
      <c r="AG401" s="45"/>
      <c r="AH401" s="45"/>
      <c r="AI401" s="58"/>
      <c r="AJ401" s="257"/>
      <c r="AK401" s="257"/>
      <c r="AL401" s="56"/>
      <c r="AM401" s="258"/>
      <c r="AN401" s="54"/>
      <c r="AO401" s="54"/>
      <c r="AP401" s="54"/>
      <c r="AQ401" s="54"/>
      <c r="AR401" s="54"/>
      <c r="AS401" s="54"/>
      <c r="AT401" s="58"/>
      <c r="AU401" s="1472"/>
      <c r="AV401" s="54"/>
      <c r="AW401" s="112"/>
      <c r="AX401" s="45"/>
      <c r="AY401" s="45"/>
      <c r="AZ401" s="10"/>
      <c r="BA401" s="10">
        <f t="shared" ref="BA401:BA407" si="339">Q401</f>
        <v>0</v>
      </c>
      <c r="BB401" s="11">
        <f t="shared" ref="BB401:BB407" si="340">N401+BA401-1</f>
        <v>-1</v>
      </c>
      <c r="BC401" s="10">
        <f t="shared" ref="BC401:BC407" si="341">S401</f>
        <v>0</v>
      </c>
      <c r="BD401" s="9">
        <f t="shared" ref="BD401:BD407" si="342">AA401+BC401</f>
        <v>0</v>
      </c>
      <c r="BE401" s="9"/>
      <c r="BF401" s="114" t="e">
        <f>VLOOKUP(C401,[1]Sheet!$F:$Q,10,FALSE)</f>
        <v>#N/A</v>
      </c>
      <c r="BG401" s="17" t="e">
        <f>VLOOKUP(C401,[1]Sheet!$F:$Q,5,FALSE)</f>
        <v>#N/A</v>
      </c>
      <c r="BH401" s="17" t="e">
        <f>VLOOKUP(C401,[1]Sheet!$F:$Q,12,FALSE)</f>
        <v>#N/A</v>
      </c>
      <c r="BI401" s="17" t="e">
        <f t="shared" ref="BI401:BI407" si="343">BG401-BH401</f>
        <v>#N/A</v>
      </c>
    </row>
    <row r="402" s="7" customFormat="1" ht="24.95" customHeight="1" spans="1:61">
      <c r="A402" s="44">
        <f t="shared" si="338"/>
        <v>400</v>
      </c>
      <c r="B402" s="44"/>
      <c r="C402" s="45"/>
      <c r="D402" s="45"/>
      <c r="E402" s="45"/>
      <c r="F402" s="45"/>
      <c r="G402" s="46"/>
      <c r="H402" s="48"/>
      <c r="I402" s="48"/>
      <c r="J402" s="49"/>
      <c r="K402" s="49"/>
      <c r="L402" s="49"/>
      <c r="M402" s="49"/>
      <c r="N402" s="49"/>
      <c r="O402" s="49"/>
      <c r="P402" s="255"/>
      <c r="Q402" s="50"/>
      <c r="R402" s="51"/>
      <c r="S402" s="52"/>
      <c r="T402" s="256"/>
      <c r="U402" s="49"/>
      <c r="V402" s="49"/>
      <c r="W402" s="49"/>
      <c r="X402" s="49"/>
      <c r="Y402" s="49"/>
      <c r="Z402" s="49"/>
      <c r="AA402" s="49"/>
      <c r="AB402" s="49"/>
      <c r="AC402" s="49"/>
      <c r="AD402" s="47"/>
      <c r="AE402" s="110"/>
      <c r="AF402" s="45"/>
      <c r="AG402" s="45"/>
      <c r="AH402" s="45"/>
      <c r="AI402" s="58"/>
      <c r="AJ402" s="257"/>
      <c r="AK402" s="257"/>
      <c r="AL402" s="56"/>
      <c r="AM402" s="258"/>
      <c r="AN402" s="54"/>
      <c r="AO402" s="54"/>
      <c r="AP402" s="54"/>
      <c r="AQ402" s="54"/>
      <c r="AR402" s="54"/>
      <c r="AS402" s="54"/>
      <c r="AT402" s="58"/>
      <c r="AU402" s="54"/>
      <c r="AV402" s="54"/>
      <c r="AW402" s="112"/>
      <c r="AX402" s="45"/>
      <c r="AY402" s="45"/>
      <c r="AZ402" s="10"/>
      <c r="BA402" s="10">
        <f t="shared" si="339"/>
        <v>0</v>
      </c>
      <c r="BB402" s="11">
        <f t="shared" si="340"/>
        <v>-1</v>
      </c>
      <c r="BC402" s="10">
        <f t="shared" si="341"/>
        <v>0</v>
      </c>
      <c r="BD402" s="9">
        <f t="shared" si="342"/>
        <v>0</v>
      </c>
      <c r="BE402" s="9"/>
      <c r="BF402" s="114" t="e">
        <f>VLOOKUP(C402,[1]Sheet!$F:$Q,10,FALSE)</f>
        <v>#N/A</v>
      </c>
      <c r="BG402" s="17" t="e">
        <f>VLOOKUP(C402,[1]Sheet!$F:$Q,5,FALSE)</f>
        <v>#N/A</v>
      </c>
      <c r="BH402" s="17" t="e">
        <f>VLOOKUP(C402,[1]Sheet!$F:$Q,12,FALSE)</f>
        <v>#N/A</v>
      </c>
      <c r="BI402" s="17" t="e">
        <f t="shared" si="343"/>
        <v>#N/A</v>
      </c>
    </row>
    <row r="403" ht="24.95" customHeight="1" spans="1:61">
      <c r="A403" s="44">
        <f t="shared" si="338"/>
        <v>401</v>
      </c>
      <c r="B403" s="44"/>
      <c r="C403" s="45"/>
      <c r="D403" s="45"/>
      <c r="E403" s="259"/>
      <c r="F403" s="45"/>
      <c r="G403" s="46"/>
      <c r="H403" s="109"/>
      <c r="I403" s="48"/>
      <c r="J403" s="49"/>
      <c r="K403" s="49"/>
      <c r="L403" s="49"/>
      <c r="M403" s="49"/>
      <c r="N403" s="49"/>
      <c r="O403" s="49"/>
      <c r="P403" s="255"/>
      <c r="Q403" s="50"/>
      <c r="R403" s="51"/>
      <c r="S403" s="52"/>
      <c r="T403" s="256"/>
      <c r="U403" s="49"/>
      <c r="V403" s="49"/>
      <c r="W403" s="49"/>
      <c r="X403" s="49"/>
      <c r="Y403" s="49"/>
      <c r="Z403" s="49"/>
      <c r="AA403" s="49"/>
      <c r="AB403" s="49"/>
      <c r="AC403" s="49"/>
      <c r="AD403" s="53"/>
      <c r="AE403" s="53"/>
      <c r="AF403" s="53"/>
      <c r="AG403" s="54"/>
      <c r="AH403" s="53"/>
      <c r="AI403" s="55"/>
      <c r="AJ403" s="261"/>
      <c r="AK403" s="261"/>
      <c r="AL403" s="262"/>
      <c r="AM403" s="57"/>
      <c r="AN403" s="54"/>
      <c r="AO403" s="57"/>
      <c r="AP403" s="57"/>
      <c r="AQ403" s="54"/>
      <c r="AR403" s="57"/>
      <c r="AS403" s="54"/>
      <c r="AT403" s="58"/>
      <c r="AU403" s="275"/>
      <c r="AV403" s="53"/>
      <c r="AW403" s="59"/>
      <c r="AX403" s="53"/>
      <c r="AY403" s="53"/>
      <c r="BA403" s="10">
        <f t="shared" si="339"/>
        <v>0</v>
      </c>
      <c r="BB403" s="11">
        <f t="shared" si="340"/>
        <v>-1</v>
      </c>
      <c r="BC403" s="10">
        <f t="shared" si="341"/>
        <v>0</v>
      </c>
      <c r="BD403" s="11">
        <f t="shared" si="342"/>
        <v>0</v>
      </c>
      <c r="BE403" s="11"/>
      <c r="BF403" s="114" t="e">
        <f>VLOOKUP(C403,[1]Sheet!$F:$Q,10,FALSE)</f>
        <v>#N/A</v>
      </c>
      <c r="BG403" s="17" t="e">
        <f>VLOOKUP(C403,[1]Sheet!$F:$Q,5,FALSE)</f>
        <v>#N/A</v>
      </c>
      <c r="BH403" s="17" t="e">
        <f>VLOOKUP(C403,[1]Sheet!$F:$Q,12,FALSE)</f>
        <v>#N/A</v>
      </c>
      <c r="BI403" s="17" t="e">
        <f t="shared" si="343"/>
        <v>#N/A</v>
      </c>
    </row>
    <row r="404" ht="24.95" customHeight="1" spans="1:61">
      <c r="A404" s="44">
        <f t="shared" si="338"/>
        <v>402</v>
      </c>
      <c r="B404" s="44"/>
      <c r="C404" s="45"/>
      <c r="D404" s="45"/>
      <c r="E404" s="259"/>
      <c r="F404" s="45"/>
      <c r="G404" s="46"/>
      <c r="H404" s="109"/>
      <c r="I404" s="48"/>
      <c r="J404" s="49"/>
      <c r="K404" s="49"/>
      <c r="L404" s="49"/>
      <c r="M404" s="49"/>
      <c r="N404" s="49"/>
      <c r="O404" s="49"/>
      <c r="P404" s="255"/>
      <c r="Q404" s="50"/>
      <c r="R404" s="51"/>
      <c r="S404" s="52"/>
      <c r="T404" s="256"/>
      <c r="U404" s="49"/>
      <c r="V404" s="49"/>
      <c r="W404" s="49"/>
      <c r="X404" s="49"/>
      <c r="Y404" s="49"/>
      <c r="Z404" s="49"/>
      <c r="AA404" s="49"/>
      <c r="AB404" s="49"/>
      <c r="AC404" s="49"/>
      <c r="AD404" s="53"/>
      <c r="AE404" s="53"/>
      <c r="AF404" s="53"/>
      <c r="AG404" s="54"/>
      <c r="AH404" s="53"/>
      <c r="AI404" s="55"/>
      <c r="AJ404" s="261"/>
      <c r="AK404" s="261"/>
      <c r="AL404" s="262"/>
      <c r="AM404" s="57"/>
      <c r="AN404" s="54"/>
      <c r="AO404" s="57"/>
      <c r="AP404" s="57"/>
      <c r="AQ404" s="54"/>
      <c r="AR404" s="57"/>
      <c r="AS404" s="54"/>
      <c r="AT404" s="58"/>
      <c r="AU404" s="276"/>
      <c r="AV404" s="53"/>
      <c r="AW404" s="59"/>
      <c r="AX404" s="53"/>
      <c r="AY404" s="53"/>
      <c r="BA404" s="10">
        <f t="shared" si="339"/>
        <v>0</v>
      </c>
      <c r="BB404" s="11">
        <f t="shared" si="340"/>
        <v>-1</v>
      </c>
      <c r="BC404" s="10">
        <f t="shared" si="341"/>
        <v>0</v>
      </c>
      <c r="BD404" s="11">
        <f t="shared" si="342"/>
        <v>0</v>
      </c>
      <c r="BE404" s="11"/>
      <c r="BF404" s="114" t="e">
        <f>VLOOKUP(C404,[1]Sheet!$F:$Q,10,FALSE)</f>
        <v>#N/A</v>
      </c>
      <c r="BG404" s="17" t="e">
        <f>VLOOKUP(C404,[1]Sheet!$F:$Q,5,FALSE)</f>
        <v>#N/A</v>
      </c>
      <c r="BH404" s="17" t="e">
        <f>VLOOKUP(C404,[1]Sheet!$F:$Q,12,FALSE)</f>
        <v>#N/A</v>
      </c>
      <c r="BI404" s="17" t="e">
        <f t="shared" si="343"/>
        <v>#N/A</v>
      </c>
    </row>
    <row r="405" ht="24.95" customHeight="1" spans="1:61">
      <c r="A405" s="44">
        <f t="shared" si="338"/>
        <v>403</v>
      </c>
      <c r="B405" s="44"/>
      <c r="C405" s="45"/>
      <c r="D405" s="45"/>
      <c r="E405" s="259"/>
      <c r="F405" s="45"/>
      <c r="G405" s="46"/>
      <c r="H405" s="109"/>
      <c r="I405" s="48"/>
      <c r="J405" s="49"/>
      <c r="K405" s="49"/>
      <c r="L405" s="49"/>
      <c r="M405" s="49"/>
      <c r="N405" s="49"/>
      <c r="O405" s="49"/>
      <c r="P405" s="255"/>
      <c r="Q405" s="50"/>
      <c r="R405" s="51"/>
      <c r="S405" s="52"/>
      <c r="T405" s="256"/>
      <c r="U405" s="49"/>
      <c r="V405" s="49"/>
      <c r="W405" s="49"/>
      <c r="X405" s="49"/>
      <c r="Y405" s="49"/>
      <c r="Z405" s="49"/>
      <c r="AA405" s="49"/>
      <c r="AB405" s="49"/>
      <c r="AC405" s="49"/>
      <c r="AD405" s="53"/>
      <c r="AE405" s="53"/>
      <c r="AF405" s="53"/>
      <c r="AG405" s="54"/>
      <c r="AH405" s="53"/>
      <c r="AI405" s="55"/>
      <c r="AJ405" s="261"/>
      <c r="AK405" s="261"/>
      <c r="AL405" s="262"/>
      <c r="AM405" s="57"/>
      <c r="AN405" s="54"/>
      <c r="AO405" s="57"/>
      <c r="AP405" s="57"/>
      <c r="AQ405" s="54"/>
      <c r="AR405" s="57"/>
      <c r="AS405" s="54"/>
      <c r="AT405" s="58"/>
      <c r="AU405" s="276"/>
      <c r="AV405" s="53"/>
      <c r="AW405" s="59"/>
      <c r="AX405" s="53"/>
      <c r="AY405" s="53"/>
      <c r="BA405" s="10">
        <f t="shared" si="339"/>
        <v>0</v>
      </c>
      <c r="BB405" s="11">
        <f t="shared" si="340"/>
        <v>-1</v>
      </c>
      <c r="BC405" s="10">
        <f t="shared" si="341"/>
        <v>0</v>
      </c>
      <c r="BD405" s="11">
        <f t="shared" si="342"/>
        <v>0</v>
      </c>
      <c r="BE405" s="11"/>
      <c r="BF405" s="114" t="e">
        <f>VLOOKUP(C405,[1]Sheet!$F:$Q,10,FALSE)</f>
        <v>#N/A</v>
      </c>
      <c r="BG405" s="17" t="e">
        <f>VLOOKUP(C405,[1]Sheet!$F:$Q,5,FALSE)</f>
        <v>#N/A</v>
      </c>
      <c r="BH405" s="17" t="e">
        <f>VLOOKUP(C405,[1]Sheet!$F:$Q,12,FALSE)</f>
        <v>#N/A</v>
      </c>
      <c r="BI405" s="17" t="e">
        <f t="shared" si="343"/>
        <v>#N/A</v>
      </c>
    </row>
    <row r="406" ht="24.95" customHeight="1" spans="1:61">
      <c r="A406" s="44">
        <f t="shared" si="338"/>
        <v>404</v>
      </c>
      <c r="B406" s="44"/>
      <c r="C406" s="45"/>
      <c r="D406" s="45"/>
      <c r="E406" s="259"/>
      <c r="F406" s="45"/>
      <c r="G406" s="46"/>
      <c r="H406" s="109"/>
      <c r="I406" s="48"/>
      <c r="J406" s="49"/>
      <c r="K406" s="49"/>
      <c r="L406" s="49"/>
      <c r="M406" s="49"/>
      <c r="N406" s="49"/>
      <c r="O406" s="49"/>
      <c r="P406" s="255"/>
      <c r="Q406" s="50"/>
      <c r="R406" s="51"/>
      <c r="S406" s="52"/>
      <c r="T406" s="256"/>
      <c r="U406" s="49"/>
      <c r="V406" s="49"/>
      <c r="W406" s="49"/>
      <c r="X406" s="49"/>
      <c r="Y406" s="49"/>
      <c r="Z406" s="49"/>
      <c r="AA406" s="49"/>
      <c r="AB406" s="49"/>
      <c r="AC406" s="49"/>
      <c r="AD406" s="53"/>
      <c r="AE406" s="53"/>
      <c r="AF406" s="53"/>
      <c r="AG406" s="54"/>
      <c r="AH406" s="53"/>
      <c r="AI406" s="55"/>
      <c r="AJ406" s="261"/>
      <c r="AK406" s="261"/>
      <c r="AL406" s="262"/>
      <c r="AM406" s="57"/>
      <c r="AN406" s="54"/>
      <c r="AO406" s="57"/>
      <c r="AP406" s="57"/>
      <c r="AQ406" s="54"/>
      <c r="AR406" s="57"/>
      <c r="AS406" s="54"/>
      <c r="AT406" s="58"/>
      <c r="AU406" s="277"/>
      <c r="AV406" s="53"/>
      <c r="AW406" s="59"/>
      <c r="AX406" s="53"/>
      <c r="AY406" s="53"/>
      <c r="BA406" s="10">
        <f t="shared" si="339"/>
        <v>0</v>
      </c>
      <c r="BB406" s="11">
        <f t="shared" si="340"/>
        <v>-1</v>
      </c>
      <c r="BC406" s="10">
        <f t="shared" si="341"/>
        <v>0</v>
      </c>
      <c r="BD406" s="11">
        <f t="shared" si="342"/>
        <v>0</v>
      </c>
      <c r="BE406" s="11"/>
      <c r="BF406" s="114" t="e">
        <f>VLOOKUP(C406,[1]Sheet!$F:$Q,10,FALSE)</f>
        <v>#N/A</v>
      </c>
      <c r="BG406" s="17" t="e">
        <f>VLOOKUP(C406,[1]Sheet!$F:$Q,5,FALSE)</f>
        <v>#N/A</v>
      </c>
      <c r="BH406" s="17" t="e">
        <f>VLOOKUP(C406,[1]Sheet!$F:$Q,12,FALSE)</f>
        <v>#N/A</v>
      </c>
      <c r="BI406" s="17" t="e">
        <f t="shared" si="343"/>
        <v>#N/A</v>
      </c>
    </row>
    <row r="407" s="7" customFormat="1" ht="24.95" customHeight="1" spans="1:61">
      <c r="A407" s="44">
        <f t="shared" si="338"/>
        <v>405</v>
      </c>
      <c r="B407" s="44"/>
      <c r="C407" s="45"/>
      <c r="D407" s="45"/>
      <c r="E407" s="45"/>
      <c r="F407" s="45"/>
      <c r="G407" s="46"/>
      <c r="H407" s="48"/>
      <c r="I407" s="48"/>
      <c r="J407" s="49"/>
      <c r="K407" s="49"/>
      <c r="L407" s="49"/>
      <c r="M407" s="49"/>
      <c r="N407" s="49"/>
      <c r="O407" s="49"/>
      <c r="P407" s="255"/>
      <c r="Q407" s="50"/>
      <c r="R407" s="51"/>
      <c r="S407" s="52"/>
      <c r="T407" s="256"/>
      <c r="U407" s="49"/>
      <c r="V407" s="49"/>
      <c r="W407" s="49"/>
      <c r="X407" s="49"/>
      <c r="Y407" s="49"/>
      <c r="Z407" s="49"/>
      <c r="AA407" s="49"/>
      <c r="AB407" s="49"/>
      <c r="AC407" s="49"/>
      <c r="AD407" s="47"/>
      <c r="AE407" s="110"/>
      <c r="AF407" s="45"/>
      <c r="AG407" s="45"/>
      <c r="AH407" s="45"/>
      <c r="AI407" s="58"/>
      <c r="AJ407" s="257"/>
      <c r="AK407" s="257"/>
      <c r="AL407" s="56"/>
      <c r="AM407" s="258"/>
      <c r="AN407" s="54"/>
      <c r="AO407" s="54"/>
      <c r="AP407" s="54"/>
      <c r="AQ407" s="54"/>
      <c r="AR407" s="54"/>
      <c r="AS407" s="54"/>
      <c r="AT407" s="58"/>
      <c r="AU407" s="54"/>
      <c r="AV407" s="54"/>
      <c r="AW407" s="112"/>
      <c r="AX407" s="45"/>
      <c r="AY407" s="45"/>
      <c r="AZ407" s="10"/>
      <c r="BA407" s="10">
        <f t="shared" si="339"/>
        <v>0</v>
      </c>
      <c r="BB407" s="11">
        <f t="shared" si="340"/>
        <v>-1</v>
      </c>
      <c r="BC407" s="10">
        <f t="shared" si="341"/>
        <v>0</v>
      </c>
      <c r="BD407" s="9">
        <f t="shared" si="342"/>
        <v>0</v>
      </c>
      <c r="BE407" s="9"/>
      <c r="BF407" s="114" t="e">
        <f>VLOOKUP(C407,[1]Sheet!$F:$Q,10,FALSE)</f>
        <v>#N/A</v>
      </c>
      <c r="BG407" s="17" t="e">
        <f>VLOOKUP(C407,[1]Sheet!$F:$Q,5,FALSE)</f>
        <v>#N/A</v>
      </c>
      <c r="BH407" s="17" t="e">
        <f>VLOOKUP(C407,[1]Sheet!$F:$Q,12,FALSE)</f>
        <v>#N/A</v>
      </c>
      <c r="BI407" s="17" t="e">
        <f t="shared" si="343"/>
        <v>#N/A</v>
      </c>
    </row>
    <row r="408" ht="24.95" customHeight="1" spans="1:61">
      <c r="A408" s="44">
        <f t="shared" ref="A408:A413" si="344">ROW()-2</f>
        <v>406</v>
      </c>
      <c r="B408" s="44"/>
      <c r="C408" s="45"/>
      <c r="D408" s="45"/>
      <c r="E408" s="45"/>
      <c r="F408" s="45"/>
      <c r="G408" s="46"/>
      <c r="H408" s="109"/>
      <c r="I408" s="48"/>
      <c r="J408" s="49"/>
      <c r="K408" s="49"/>
      <c r="L408" s="49"/>
      <c r="M408" s="49"/>
      <c r="N408" s="49"/>
      <c r="O408" s="49"/>
      <c r="P408" s="255"/>
      <c r="Q408" s="50"/>
      <c r="R408" s="51"/>
      <c r="S408" s="52"/>
      <c r="T408" s="256"/>
      <c r="U408" s="49"/>
      <c r="V408" s="49"/>
      <c r="W408" s="49"/>
      <c r="X408" s="49"/>
      <c r="Y408" s="49"/>
      <c r="Z408" s="49"/>
      <c r="AA408" s="49"/>
      <c r="AB408" s="49"/>
      <c r="AC408" s="49"/>
      <c r="AD408" s="53"/>
      <c r="AE408" s="53"/>
      <c r="AF408" s="53"/>
      <c r="AG408" s="54"/>
      <c r="AH408" s="53"/>
      <c r="AI408" s="55"/>
      <c r="AJ408" s="261"/>
      <c r="AK408" s="261"/>
      <c r="AL408" s="262"/>
      <c r="AM408" s="57"/>
      <c r="AN408" s="54"/>
      <c r="AO408" s="54"/>
      <c r="AP408" s="57"/>
      <c r="AQ408" s="54"/>
      <c r="AR408" s="57"/>
      <c r="AS408" s="54"/>
      <c r="AT408" s="58"/>
      <c r="AU408" s="54"/>
      <c r="AV408" s="53"/>
      <c r="AW408" s="59"/>
      <c r="AX408" s="53"/>
      <c r="AY408" s="53"/>
      <c r="BA408" s="10">
        <f t="shared" ref="BA408:BA413" si="345">Q408</f>
        <v>0</v>
      </c>
      <c r="BB408" s="11">
        <f t="shared" ref="BB408:BB413" si="346">N408+BA408-1</f>
        <v>-1</v>
      </c>
      <c r="BC408" s="10">
        <f t="shared" ref="BC408:BC413" si="347">S408</f>
        <v>0</v>
      </c>
      <c r="BD408" s="11">
        <f t="shared" ref="BD408:BD413" si="348">AA408+BC408</f>
        <v>0</v>
      </c>
      <c r="BE408" s="11"/>
      <c r="BF408" s="114" t="e">
        <f>VLOOKUP(C408,[1]Sheet!$F:$Q,10,FALSE)</f>
        <v>#N/A</v>
      </c>
      <c r="BG408" s="17" t="e">
        <f>VLOOKUP(C408,[1]Sheet!$F:$Q,5,FALSE)</f>
        <v>#N/A</v>
      </c>
      <c r="BH408" s="17" t="e">
        <f>VLOOKUP(C408,[1]Sheet!$F:$Q,12,FALSE)</f>
        <v>#N/A</v>
      </c>
      <c r="BI408" s="17" t="e">
        <f t="shared" ref="BI408:BI413" si="349">BG408-BH408</f>
        <v>#N/A</v>
      </c>
    </row>
    <row r="409" ht="24.95" customHeight="1" spans="1:61">
      <c r="A409" s="44">
        <f t="shared" si="344"/>
        <v>407</v>
      </c>
      <c r="B409" s="44"/>
      <c r="C409" s="45"/>
      <c r="D409" s="45"/>
      <c r="E409" s="45"/>
      <c r="F409" s="45"/>
      <c r="G409" s="46"/>
      <c r="H409" s="109"/>
      <c r="I409" s="48"/>
      <c r="J409" s="49"/>
      <c r="K409" s="49"/>
      <c r="L409" s="49"/>
      <c r="M409" s="49"/>
      <c r="N409" s="49"/>
      <c r="O409" s="49"/>
      <c r="P409" s="255"/>
      <c r="Q409" s="50"/>
      <c r="R409" s="51"/>
      <c r="S409" s="52"/>
      <c r="T409" s="256"/>
      <c r="U409" s="49"/>
      <c r="V409" s="49"/>
      <c r="W409" s="49"/>
      <c r="X409" s="49"/>
      <c r="Y409" s="49"/>
      <c r="Z409" s="49"/>
      <c r="AA409" s="49"/>
      <c r="AB409" s="49"/>
      <c r="AC409" s="49"/>
      <c r="AD409" s="53"/>
      <c r="AE409" s="53"/>
      <c r="AF409" s="53"/>
      <c r="AG409" s="54"/>
      <c r="AH409" s="53"/>
      <c r="AI409" s="55"/>
      <c r="AJ409" s="261"/>
      <c r="AK409" s="261"/>
      <c r="AL409" s="262"/>
      <c r="AM409" s="57"/>
      <c r="AN409" s="57"/>
      <c r="AO409" s="54"/>
      <c r="AP409" s="57"/>
      <c r="AQ409" s="57"/>
      <c r="AR409" s="57"/>
      <c r="AS409" s="54"/>
      <c r="AT409" s="58"/>
      <c r="AU409" s="53"/>
      <c r="AV409" s="53"/>
      <c r="AW409" s="59"/>
      <c r="AX409" s="53"/>
      <c r="AY409" s="53"/>
      <c r="BA409" s="10">
        <f t="shared" si="345"/>
        <v>0</v>
      </c>
      <c r="BB409" s="11">
        <f t="shared" si="346"/>
        <v>-1</v>
      </c>
      <c r="BC409" s="10">
        <f t="shared" si="347"/>
        <v>0</v>
      </c>
      <c r="BD409" s="11">
        <f t="shared" si="348"/>
        <v>0</v>
      </c>
      <c r="BE409" s="11"/>
      <c r="BF409" s="114" t="e">
        <f>VLOOKUP(C409,[1]Sheet!$F:$Q,10,FALSE)</f>
        <v>#N/A</v>
      </c>
      <c r="BG409" s="17" t="e">
        <f>VLOOKUP(C409,[1]Sheet!$F:$Q,5,FALSE)</f>
        <v>#N/A</v>
      </c>
      <c r="BH409" s="17" t="e">
        <f>VLOOKUP(C409,[1]Sheet!$F:$Q,12,FALSE)</f>
        <v>#N/A</v>
      </c>
      <c r="BI409" s="17" t="e">
        <f t="shared" si="349"/>
        <v>#N/A</v>
      </c>
    </row>
    <row r="410" s="7" customFormat="1" ht="24.95" customHeight="1" spans="1:61">
      <c r="A410" s="44">
        <f t="shared" si="344"/>
        <v>408</v>
      </c>
      <c r="B410" s="44"/>
      <c r="C410" s="45"/>
      <c r="D410" s="45"/>
      <c r="E410" s="45"/>
      <c r="F410" s="45"/>
      <c r="G410" s="46"/>
      <c r="H410" s="48"/>
      <c r="I410" s="48"/>
      <c r="J410" s="49"/>
      <c r="K410" s="49"/>
      <c r="L410" s="49"/>
      <c r="M410" s="49"/>
      <c r="N410" s="49"/>
      <c r="O410" s="49"/>
      <c r="P410" s="255"/>
      <c r="Q410" s="50"/>
      <c r="R410" s="51"/>
      <c r="S410" s="52"/>
      <c r="T410" s="256"/>
      <c r="U410" s="49"/>
      <c r="V410" s="49"/>
      <c r="W410" s="49"/>
      <c r="X410" s="49"/>
      <c r="Y410" s="49"/>
      <c r="Z410" s="49"/>
      <c r="AA410" s="49"/>
      <c r="AB410" s="49"/>
      <c r="AC410" s="49"/>
      <c r="AD410" s="47"/>
      <c r="AE410" s="110"/>
      <c r="AF410" s="45"/>
      <c r="AG410" s="45"/>
      <c r="AH410" s="45"/>
      <c r="AI410" s="58"/>
      <c r="AJ410" s="257"/>
      <c r="AK410" s="257"/>
      <c r="AL410" s="56"/>
      <c r="AM410" s="258"/>
      <c r="AN410" s="54"/>
      <c r="AO410" s="54"/>
      <c r="AP410" s="54"/>
      <c r="AQ410" s="54"/>
      <c r="AR410" s="54"/>
      <c r="AS410" s="54"/>
      <c r="AT410" s="58"/>
      <c r="AU410" s="54"/>
      <c r="AV410" s="54"/>
      <c r="AW410" s="112"/>
      <c r="AX410" s="45"/>
      <c r="AY410" s="45"/>
      <c r="AZ410" s="10"/>
      <c r="BA410" s="10">
        <f t="shared" si="345"/>
        <v>0</v>
      </c>
      <c r="BB410" s="11">
        <f t="shared" si="346"/>
        <v>-1</v>
      </c>
      <c r="BC410" s="10">
        <f t="shared" si="347"/>
        <v>0</v>
      </c>
      <c r="BD410" s="9">
        <f t="shared" si="348"/>
        <v>0</v>
      </c>
      <c r="BE410" s="9"/>
      <c r="BF410" s="114" t="e">
        <f>VLOOKUP(C410,[1]Sheet!$F:$Q,10,FALSE)</f>
        <v>#N/A</v>
      </c>
      <c r="BG410" s="17" t="e">
        <f>VLOOKUP(C410,[1]Sheet!$F:$Q,5,FALSE)</f>
        <v>#N/A</v>
      </c>
      <c r="BH410" s="17" t="e">
        <f>VLOOKUP(C410,[1]Sheet!$F:$Q,12,FALSE)</f>
        <v>#N/A</v>
      </c>
      <c r="BI410" s="17" t="e">
        <f t="shared" si="349"/>
        <v>#N/A</v>
      </c>
    </row>
    <row r="411" s="7" customFormat="1" ht="24.95" customHeight="1" spans="1:61">
      <c r="A411" s="44">
        <f t="shared" si="344"/>
        <v>409</v>
      </c>
      <c r="B411" s="44"/>
      <c r="C411" s="45"/>
      <c r="D411" s="45"/>
      <c r="E411" s="45"/>
      <c r="F411" s="45"/>
      <c r="G411" s="46"/>
      <c r="H411" s="48"/>
      <c r="I411" s="48"/>
      <c r="J411" s="49"/>
      <c r="K411" s="49"/>
      <c r="L411" s="49"/>
      <c r="M411" s="49"/>
      <c r="N411" s="49"/>
      <c r="O411" s="49"/>
      <c r="P411" s="255"/>
      <c r="Q411" s="50"/>
      <c r="R411" s="51"/>
      <c r="S411" s="52"/>
      <c r="T411" s="256"/>
      <c r="U411" s="49"/>
      <c r="V411" s="49"/>
      <c r="W411" s="49"/>
      <c r="X411" s="49"/>
      <c r="Y411" s="49"/>
      <c r="Z411" s="49"/>
      <c r="AA411" s="49"/>
      <c r="AB411" s="49"/>
      <c r="AC411" s="49"/>
      <c r="AD411" s="47"/>
      <c r="AE411" s="110"/>
      <c r="AF411" s="45"/>
      <c r="AG411" s="45"/>
      <c r="AH411" s="45"/>
      <c r="AI411" s="58"/>
      <c r="AJ411" s="257"/>
      <c r="AK411" s="257"/>
      <c r="AL411" s="56"/>
      <c r="AM411" s="258"/>
      <c r="AN411" s="54"/>
      <c r="AO411" s="54"/>
      <c r="AP411" s="54"/>
      <c r="AQ411" s="54"/>
      <c r="AR411" s="54"/>
      <c r="AS411" s="54"/>
      <c r="AT411" s="58"/>
      <c r="AU411" s="54"/>
      <c r="AV411" s="54"/>
      <c r="AW411" s="112"/>
      <c r="AX411" s="45"/>
      <c r="AY411" s="45"/>
      <c r="AZ411" s="10"/>
      <c r="BA411" s="10">
        <f t="shared" si="345"/>
        <v>0</v>
      </c>
      <c r="BB411" s="11">
        <f t="shared" si="346"/>
        <v>-1</v>
      </c>
      <c r="BC411" s="10">
        <f t="shared" si="347"/>
        <v>0</v>
      </c>
      <c r="BD411" s="9">
        <f t="shared" si="348"/>
        <v>0</v>
      </c>
      <c r="BE411" s="9"/>
      <c r="BF411" s="114" t="e">
        <f>VLOOKUP(C411,[1]Sheet!$F:$Q,10,FALSE)</f>
        <v>#N/A</v>
      </c>
      <c r="BG411" s="17" t="e">
        <f>VLOOKUP(C411,[1]Sheet!$F:$Q,5,FALSE)</f>
        <v>#N/A</v>
      </c>
      <c r="BH411" s="17" t="e">
        <f>VLOOKUP(C411,[1]Sheet!$F:$Q,12,FALSE)</f>
        <v>#N/A</v>
      </c>
      <c r="BI411" s="17" t="e">
        <f t="shared" si="349"/>
        <v>#N/A</v>
      </c>
    </row>
    <row r="412" s="7" customFormat="1" ht="24.95" customHeight="1" spans="1:61">
      <c r="A412" s="44">
        <f t="shared" si="344"/>
        <v>410</v>
      </c>
      <c r="B412" s="44"/>
      <c r="C412" s="45"/>
      <c r="D412" s="45"/>
      <c r="E412" s="45"/>
      <c r="F412" s="45"/>
      <c r="G412" s="46"/>
      <c r="H412" s="48"/>
      <c r="I412" s="48"/>
      <c r="J412" s="49"/>
      <c r="K412" s="49"/>
      <c r="L412" s="49"/>
      <c r="M412" s="49"/>
      <c r="N412" s="49"/>
      <c r="O412" s="49"/>
      <c r="P412" s="255"/>
      <c r="Q412" s="50"/>
      <c r="R412" s="51"/>
      <c r="S412" s="52"/>
      <c r="T412" s="256"/>
      <c r="U412" s="49"/>
      <c r="V412" s="49"/>
      <c r="W412" s="49"/>
      <c r="X412" s="49"/>
      <c r="Y412" s="49"/>
      <c r="Z412" s="49"/>
      <c r="AA412" s="49"/>
      <c r="AB412" s="49"/>
      <c r="AC412" s="49"/>
      <c r="AD412" s="47"/>
      <c r="AE412" s="110"/>
      <c r="AF412" s="45"/>
      <c r="AG412" s="45"/>
      <c r="AH412" s="45"/>
      <c r="AI412" s="58"/>
      <c r="AJ412" s="257"/>
      <c r="AK412" s="257"/>
      <c r="AL412" s="56"/>
      <c r="AM412" s="258"/>
      <c r="AN412" s="54"/>
      <c r="AO412" s="54"/>
      <c r="AP412" s="54"/>
      <c r="AQ412" s="54"/>
      <c r="AR412" s="54"/>
      <c r="AS412" s="54"/>
      <c r="AT412" s="58"/>
      <c r="AU412" s="54"/>
      <c r="AV412" s="54"/>
      <c r="AW412" s="112"/>
      <c r="AX412" s="45"/>
      <c r="AY412" s="45"/>
      <c r="AZ412" s="10"/>
      <c r="BA412" s="10">
        <f t="shared" si="345"/>
        <v>0</v>
      </c>
      <c r="BB412" s="11">
        <f t="shared" si="346"/>
        <v>-1</v>
      </c>
      <c r="BC412" s="10">
        <f t="shared" si="347"/>
        <v>0</v>
      </c>
      <c r="BD412" s="9">
        <f t="shared" si="348"/>
        <v>0</v>
      </c>
      <c r="BE412" s="9"/>
      <c r="BF412" s="114" t="e">
        <f>VLOOKUP(C412,[1]Sheet!$F:$Q,10,FALSE)</f>
        <v>#N/A</v>
      </c>
      <c r="BG412" s="17" t="e">
        <f>VLOOKUP(C412,[1]Sheet!$F:$Q,5,FALSE)</f>
        <v>#N/A</v>
      </c>
      <c r="BH412" s="17" t="e">
        <f>VLOOKUP(C412,[1]Sheet!$F:$Q,12,FALSE)</f>
        <v>#N/A</v>
      </c>
      <c r="BI412" s="17" t="e">
        <f t="shared" si="349"/>
        <v>#N/A</v>
      </c>
    </row>
    <row r="413" ht="24.95" customHeight="1" spans="1:61">
      <c r="A413" s="44">
        <f t="shared" si="344"/>
        <v>411</v>
      </c>
      <c r="B413" s="44"/>
      <c r="C413" s="45"/>
      <c r="D413" s="45"/>
      <c r="E413" s="45"/>
      <c r="F413" s="45"/>
      <c r="G413" s="46"/>
      <c r="H413" s="109"/>
      <c r="I413" s="48"/>
      <c r="J413" s="49"/>
      <c r="K413" s="49"/>
      <c r="L413" s="49"/>
      <c r="M413" s="49"/>
      <c r="N413" s="49"/>
      <c r="O413" s="49"/>
      <c r="P413" s="255"/>
      <c r="Q413" s="50"/>
      <c r="R413" s="51"/>
      <c r="S413" s="52"/>
      <c r="T413" s="256"/>
      <c r="U413" s="49"/>
      <c r="V413" s="49"/>
      <c r="W413" s="49"/>
      <c r="X413" s="49"/>
      <c r="Y413" s="49"/>
      <c r="Z413" s="49"/>
      <c r="AA413" s="49"/>
      <c r="AB413" s="49"/>
      <c r="AC413" s="49"/>
      <c r="AD413" s="53"/>
      <c r="AE413" s="53"/>
      <c r="AF413" s="53"/>
      <c r="AG413" s="54"/>
      <c r="AH413" s="53"/>
      <c r="AI413" s="55"/>
      <c r="AJ413" s="261"/>
      <c r="AK413" s="261"/>
      <c r="AL413" s="262"/>
      <c r="AM413" s="57"/>
      <c r="AN413" s="54"/>
      <c r="AO413" s="57"/>
      <c r="AP413" s="54"/>
      <c r="AQ413" s="54"/>
      <c r="AR413" s="57"/>
      <c r="AS413" s="54"/>
      <c r="AT413" s="58"/>
      <c r="AU413" s="275"/>
      <c r="AV413" s="53"/>
      <c r="AW413" s="59"/>
      <c r="AX413" s="53"/>
      <c r="AY413" s="53"/>
      <c r="BA413" s="10">
        <f t="shared" si="345"/>
        <v>0</v>
      </c>
      <c r="BB413" s="11">
        <f t="shared" si="346"/>
        <v>-1</v>
      </c>
      <c r="BC413" s="10">
        <f t="shared" si="347"/>
        <v>0</v>
      </c>
      <c r="BD413" s="11">
        <f t="shared" si="348"/>
        <v>0</v>
      </c>
      <c r="BE413" s="11"/>
      <c r="BF413" s="114" t="e">
        <f>VLOOKUP(C413,[1]Sheet!$F:$Q,10,FALSE)</f>
        <v>#N/A</v>
      </c>
      <c r="BG413" s="17" t="e">
        <f>VLOOKUP(C413,[1]Sheet!$F:$Q,5,FALSE)</f>
        <v>#N/A</v>
      </c>
      <c r="BH413" s="17" t="e">
        <f>VLOOKUP(C413,[1]Sheet!$F:$Q,12,FALSE)</f>
        <v>#N/A</v>
      </c>
      <c r="BI413" s="17" t="e">
        <f t="shared" si="349"/>
        <v>#N/A</v>
      </c>
    </row>
    <row r="414" ht="24.95" customHeight="1" spans="1:61">
      <c r="A414" s="44">
        <f t="shared" ref="A414:A420" si="350">ROW()-2</f>
        <v>412</v>
      </c>
      <c r="B414" s="44"/>
      <c r="C414" s="45"/>
      <c r="D414" s="45"/>
      <c r="E414" s="45"/>
      <c r="F414" s="45"/>
      <c r="G414" s="46"/>
      <c r="H414" s="109"/>
      <c r="I414" s="48"/>
      <c r="J414" s="49"/>
      <c r="K414" s="49"/>
      <c r="L414" s="49"/>
      <c r="M414" s="49"/>
      <c r="N414" s="49"/>
      <c r="O414" s="49"/>
      <c r="P414" s="255"/>
      <c r="Q414" s="50"/>
      <c r="R414" s="51"/>
      <c r="S414" s="52"/>
      <c r="T414" s="256"/>
      <c r="U414" s="49"/>
      <c r="V414" s="49"/>
      <c r="W414" s="49"/>
      <c r="X414" s="49"/>
      <c r="Y414" s="49"/>
      <c r="Z414" s="49"/>
      <c r="AA414" s="49"/>
      <c r="AB414" s="49"/>
      <c r="AC414" s="49"/>
      <c r="AD414" s="53"/>
      <c r="AE414" s="53"/>
      <c r="AF414" s="53"/>
      <c r="AG414" s="54"/>
      <c r="AH414" s="53"/>
      <c r="AI414" s="55"/>
      <c r="AJ414" s="261"/>
      <c r="AK414" s="261"/>
      <c r="AL414" s="262"/>
      <c r="AM414" s="57"/>
      <c r="AN414" s="54"/>
      <c r="AO414" s="1473"/>
      <c r="AP414" s="54"/>
      <c r="AQ414" s="54"/>
      <c r="AR414" s="57"/>
      <c r="AS414" s="54"/>
      <c r="AT414" s="58"/>
      <c r="AU414" s="277"/>
      <c r="AV414" s="53"/>
      <c r="AW414" s="59"/>
      <c r="AX414" s="53"/>
      <c r="AY414" s="53"/>
      <c r="BA414" s="10">
        <f t="shared" ref="BA414:BA420" si="351">Q414</f>
        <v>0</v>
      </c>
      <c r="BB414" s="11">
        <f t="shared" ref="BB414:BB420" si="352">N414+BA414-1</f>
        <v>-1</v>
      </c>
      <c r="BC414" s="10">
        <f t="shared" ref="BC414:BC420" si="353">S414</f>
        <v>0</v>
      </c>
      <c r="BD414" s="11">
        <f t="shared" ref="BD414:BD420" si="354">AA414+BC414</f>
        <v>0</v>
      </c>
      <c r="BE414" s="11"/>
      <c r="BF414" s="114" t="e">
        <f>VLOOKUP(C414,[1]Sheet!$F:$Q,10,FALSE)</f>
        <v>#N/A</v>
      </c>
      <c r="BG414" s="17" t="e">
        <f>VLOOKUP(C414,[1]Sheet!$F:$Q,5,FALSE)</f>
        <v>#N/A</v>
      </c>
      <c r="BH414" s="17" t="e">
        <f>VLOOKUP(C414,[1]Sheet!$F:$Q,12,FALSE)</f>
        <v>#N/A</v>
      </c>
      <c r="BI414" s="17" t="e">
        <f t="shared" ref="BI414:BI420" si="355">BG414-BH414</f>
        <v>#N/A</v>
      </c>
    </row>
    <row r="415" ht="24.95" customHeight="1" spans="1:61">
      <c r="A415" s="44">
        <f t="shared" si="350"/>
        <v>413</v>
      </c>
      <c r="B415" s="44"/>
      <c r="C415" s="45"/>
      <c r="D415" s="45"/>
      <c r="E415" s="259"/>
      <c r="F415" s="45"/>
      <c r="G415" s="46"/>
      <c r="H415" s="109"/>
      <c r="I415" s="48"/>
      <c r="J415" s="49"/>
      <c r="K415" s="49"/>
      <c r="L415" s="49"/>
      <c r="M415" s="49"/>
      <c r="N415" s="49"/>
      <c r="O415" s="49"/>
      <c r="P415" s="255"/>
      <c r="Q415" s="50"/>
      <c r="R415" s="51"/>
      <c r="S415" s="52"/>
      <c r="T415" s="256"/>
      <c r="U415" s="49"/>
      <c r="V415" s="49"/>
      <c r="W415" s="49"/>
      <c r="X415" s="49"/>
      <c r="Y415" s="49"/>
      <c r="Z415" s="49"/>
      <c r="AA415" s="49"/>
      <c r="AB415" s="49"/>
      <c r="AC415" s="49"/>
      <c r="AD415" s="53"/>
      <c r="AE415" s="53"/>
      <c r="AF415" s="53"/>
      <c r="AG415" s="54"/>
      <c r="AH415" s="53"/>
      <c r="AI415" s="55"/>
      <c r="AJ415" s="261"/>
      <c r="AK415" s="261"/>
      <c r="AL415" s="262"/>
      <c r="AM415" s="57"/>
      <c r="AN415" s="54"/>
      <c r="AO415" s="57"/>
      <c r="AP415" s="54"/>
      <c r="AQ415" s="54"/>
      <c r="AR415" s="57"/>
      <c r="AS415" s="54"/>
      <c r="AT415" s="58"/>
      <c r="AU415" s="275"/>
      <c r="AV415" s="53"/>
      <c r="AW415" s="59"/>
      <c r="AX415" s="53"/>
      <c r="AY415" s="53"/>
      <c r="BA415" s="10">
        <f t="shared" si="351"/>
        <v>0</v>
      </c>
      <c r="BB415" s="11">
        <f t="shared" si="352"/>
        <v>-1</v>
      </c>
      <c r="BC415" s="10">
        <f t="shared" si="353"/>
        <v>0</v>
      </c>
      <c r="BD415" s="11">
        <f t="shared" si="354"/>
        <v>0</v>
      </c>
      <c r="BE415" s="11"/>
      <c r="BF415" s="114" t="e">
        <f>VLOOKUP(C415,[1]Sheet!$F:$Q,10,FALSE)</f>
        <v>#N/A</v>
      </c>
      <c r="BG415" s="17" t="e">
        <f>VLOOKUP(C415,[1]Sheet!$F:$Q,5,FALSE)</f>
        <v>#N/A</v>
      </c>
      <c r="BH415" s="17" t="e">
        <f>VLOOKUP(C415,[1]Sheet!$F:$Q,12,FALSE)</f>
        <v>#N/A</v>
      </c>
      <c r="BI415" s="17" t="e">
        <f t="shared" si="355"/>
        <v>#N/A</v>
      </c>
    </row>
    <row r="416" ht="24.95" customHeight="1" spans="1:61">
      <c r="A416" s="44">
        <f t="shared" si="350"/>
        <v>414</v>
      </c>
      <c r="B416" s="44"/>
      <c r="C416" s="45"/>
      <c r="D416" s="45"/>
      <c r="E416" s="259"/>
      <c r="F416" s="45"/>
      <c r="G416" s="46"/>
      <c r="H416" s="109"/>
      <c r="I416" s="48"/>
      <c r="J416" s="49"/>
      <c r="K416" s="49"/>
      <c r="L416" s="49"/>
      <c r="M416" s="49"/>
      <c r="N416" s="49"/>
      <c r="O416" s="49"/>
      <c r="P416" s="255"/>
      <c r="Q416" s="50"/>
      <c r="R416" s="51"/>
      <c r="S416" s="52"/>
      <c r="T416" s="256"/>
      <c r="U416" s="49"/>
      <c r="V416" s="49"/>
      <c r="W416" s="49"/>
      <c r="X416" s="49"/>
      <c r="Y416" s="49"/>
      <c r="Z416" s="49"/>
      <c r="AA416" s="49"/>
      <c r="AB416" s="49"/>
      <c r="AC416" s="49"/>
      <c r="AD416" s="53"/>
      <c r="AE416" s="53"/>
      <c r="AF416" s="53"/>
      <c r="AG416" s="54"/>
      <c r="AH416" s="53"/>
      <c r="AI416" s="55"/>
      <c r="AJ416" s="261"/>
      <c r="AK416" s="261"/>
      <c r="AL416" s="262"/>
      <c r="AM416" s="57"/>
      <c r="AN416" s="54"/>
      <c r="AO416" s="57"/>
      <c r="AP416" s="54"/>
      <c r="AQ416" s="54"/>
      <c r="AR416" s="57"/>
      <c r="AS416" s="54"/>
      <c r="AT416" s="58"/>
      <c r="AU416" s="276"/>
      <c r="AV416" s="53"/>
      <c r="AW416" s="59"/>
      <c r="AX416" s="53"/>
      <c r="AY416" s="53"/>
      <c r="BA416" s="10">
        <f t="shared" si="351"/>
        <v>0</v>
      </c>
      <c r="BB416" s="11">
        <f t="shared" si="352"/>
        <v>-1</v>
      </c>
      <c r="BC416" s="10">
        <f t="shared" si="353"/>
        <v>0</v>
      </c>
      <c r="BD416" s="11">
        <f t="shared" si="354"/>
        <v>0</v>
      </c>
      <c r="BE416" s="11"/>
      <c r="BF416" s="114" t="e">
        <f>VLOOKUP(C416,[1]Sheet!$F:$Q,10,FALSE)</f>
        <v>#N/A</v>
      </c>
      <c r="BG416" s="17" t="e">
        <f>VLOOKUP(C416,[1]Sheet!$F:$Q,5,FALSE)</f>
        <v>#N/A</v>
      </c>
      <c r="BH416" s="17" t="e">
        <f>VLOOKUP(C416,[1]Sheet!$F:$Q,12,FALSE)</f>
        <v>#N/A</v>
      </c>
      <c r="BI416" s="17" t="e">
        <f t="shared" si="355"/>
        <v>#N/A</v>
      </c>
    </row>
    <row r="417" ht="24.95" customHeight="1" spans="1:61">
      <c r="A417" s="44">
        <f t="shared" si="350"/>
        <v>415</v>
      </c>
      <c r="B417" s="44"/>
      <c r="C417" s="45"/>
      <c r="D417" s="45"/>
      <c r="E417" s="259"/>
      <c r="F417" s="45"/>
      <c r="G417" s="46"/>
      <c r="H417" s="109"/>
      <c r="I417" s="48"/>
      <c r="J417" s="49"/>
      <c r="K417" s="49"/>
      <c r="L417" s="49"/>
      <c r="M417" s="49"/>
      <c r="N417" s="49"/>
      <c r="O417" s="49"/>
      <c r="P417" s="255"/>
      <c r="Q417" s="50"/>
      <c r="R417" s="51"/>
      <c r="S417" s="52"/>
      <c r="T417" s="256"/>
      <c r="U417" s="49"/>
      <c r="V417" s="49"/>
      <c r="W417" s="49"/>
      <c r="X417" s="49"/>
      <c r="Y417" s="49"/>
      <c r="Z417" s="49"/>
      <c r="AA417" s="49"/>
      <c r="AB417" s="49"/>
      <c r="AC417" s="49"/>
      <c r="AD417" s="53"/>
      <c r="AE417" s="53"/>
      <c r="AF417" s="53"/>
      <c r="AG417" s="54"/>
      <c r="AH417" s="53"/>
      <c r="AI417" s="55"/>
      <c r="AJ417" s="261"/>
      <c r="AK417" s="261"/>
      <c r="AL417" s="262"/>
      <c r="AM417" s="57"/>
      <c r="AN417" s="54"/>
      <c r="AO417" s="57"/>
      <c r="AP417" s="54"/>
      <c r="AQ417" s="54"/>
      <c r="AR417" s="57"/>
      <c r="AS417" s="54"/>
      <c r="AT417" s="58"/>
      <c r="AU417" s="277"/>
      <c r="AV417" s="53"/>
      <c r="AW417" s="59"/>
      <c r="AX417" s="53"/>
      <c r="AY417" s="53"/>
      <c r="BA417" s="10">
        <f t="shared" si="351"/>
        <v>0</v>
      </c>
      <c r="BB417" s="11">
        <f t="shared" si="352"/>
        <v>-1</v>
      </c>
      <c r="BC417" s="10">
        <f t="shared" si="353"/>
        <v>0</v>
      </c>
      <c r="BD417" s="11">
        <f t="shared" si="354"/>
        <v>0</v>
      </c>
      <c r="BE417" s="11"/>
      <c r="BF417" s="114" t="e">
        <f>VLOOKUP(C417,[1]Sheet!$F:$Q,10,FALSE)</f>
        <v>#N/A</v>
      </c>
      <c r="BG417" s="17" t="e">
        <f>VLOOKUP(C417,[1]Sheet!$F:$Q,5,FALSE)</f>
        <v>#N/A</v>
      </c>
      <c r="BH417" s="17" t="e">
        <f>VLOOKUP(C417,[1]Sheet!$F:$Q,12,FALSE)</f>
        <v>#N/A</v>
      </c>
      <c r="BI417" s="17" t="e">
        <f t="shared" si="355"/>
        <v>#N/A</v>
      </c>
    </row>
    <row r="418" ht="24.95" customHeight="1" spans="1:61">
      <c r="A418" s="44">
        <f t="shared" si="350"/>
        <v>416</v>
      </c>
      <c r="B418" s="44"/>
      <c r="C418" s="45"/>
      <c r="D418" s="45"/>
      <c r="E418" s="259"/>
      <c r="F418" s="45"/>
      <c r="G418" s="46"/>
      <c r="H418" s="109"/>
      <c r="I418" s="48"/>
      <c r="J418" s="49"/>
      <c r="K418" s="49"/>
      <c r="L418" s="49"/>
      <c r="M418" s="49"/>
      <c r="N418" s="49"/>
      <c r="O418" s="49"/>
      <c r="P418" s="255"/>
      <c r="Q418" s="50"/>
      <c r="R418" s="51"/>
      <c r="S418" s="52"/>
      <c r="T418" s="256"/>
      <c r="U418" s="49"/>
      <c r="V418" s="49"/>
      <c r="W418" s="49"/>
      <c r="X418" s="49"/>
      <c r="Y418" s="49"/>
      <c r="Z418" s="49"/>
      <c r="AA418" s="49"/>
      <c r="AB418" s="49"/>
      <c r="AC418" s="49"/>
      <c r="AD418" s="53"/>
      <c r="AE418" s="53"/>
      <c r="AF418" s="53"/>
      <c r="AG418" s="54"/>
      <c r="AH418" s="53"/>
      <c r="AI418" s="55"/>
      <c r="AJ418" s="261"/>
      <c r="AK418" s="261"/>
      <c r="AL418" s="262"/>
      <c r="AM418" s="57"/>
      <c r="AN418" s="54"/>
      <c r="AO418" s="57"/>
      <c r="AP418" s="57"/>
      <c r="AQ418" s="54"/>
      <c r="AR418" s="57"/>
      <c r="AS418" s="54"/>
      <c r="AT418" s="58"/>
      <c r="AU418" s="275"/>
      <c r="AV418" s="53"/>
      <c r="AW418" s="59"/>
      <c r="AX418" s="53"/>
      <c r="AY418" s="53"/>
      <c r="BA418" s="10">
        <f t="shared" si="351"/>
        <v>0</v>
      </c>
      <c r="BB418" s="11">
        <f t="shared" si="352"/>
        <v>-1</v>
      </c>
      <c r="BC418" s="10">
        <f t="shared" si="353"/>
        <v>0</v>
      </c>
      <c r="BD418" s="11">
        <f t="shared" si="354"/>
        <v>0</v>
      </c>
      <c r="BE418" s="11"/>
      <c r="BF418" s="114" t="e">
        <f>VLOOKUP(C418,[1]Sheet!$F:$Q,10,FALSE)</f>
        <v>#N/A</v>
      </c>
      <c r="BG418" s="17" t="e">
        <f>VLOOKUP(C418,[1]Sheet!$F:$Q,5,FALSE)</f>
        <v>#N/A</v>
      </c>
      <c r="BH418" s="17" t="e">
        <f>VLOOKUP(C418,[1]Sheet!$F:$Q,12,FALSE)</f>
        <v>#N/A</v>
      </c>
      <c r="BI418" s="17" t="e">
        <f t="shared" si="355"/>
        <v>#N/A</v>
      </c>
    </row>
    <row r="419" ht="24.95" customHeight="1" spans="1:61">
      <c r="A419" s="44">
        <f t="shared" si="350"/>
        <v>417</v>
      </c>
      <c r="B419" s="44"/>
      <c r="C419" s="45"/>
      <c r="D419" s="45"/>
      <c r="E419" s="259"/>
      <c r="F419" s="45"/>
      <c r="G419" s="46"/>
      <c r="H419" s="109"/>
      <c r="I419" s="48"/>
      <c r="J419" s="49"/>
      <c r="K419" s="49"/>
      <c r="L419" s="49"/>
      <c r="M419" s="49"/>
      <c r="N419" s="49"/>
      <c r="O419" s="49"/>
      <c r="P419" s="255"/>
      <c r="Q419" s="50"/>
      <c r="R419" s="51"/>
      <c r="S419" s="52"/>
      <c r="T419" s="256"/>
      <c r="U419" s="49"/>
      <c r="V419" s="49"/>
      <c r="W419" s="49"/>
      <c r="X419" s="49"/>
      <c r="Y419" s="49"/>
      <c r="Z419" s="49"/>
      <c r="AA419" s="49"/>
      <c r="AB419" s="49"/>
      <c r="AC419" s="49"/>
      <c r="AD419" s="53"/>
      <c r="AE419" s="53"/>
      <c r="AF419" s="53"/>
      <c r="AG419" s="54"/>
      <c r="AH419" s="53"/>
      <c r="AI419" s="55"/>
      <c r="AJ419" s="261"/>
      <c r="AK419" s="261"/>
      <c r="AL419" s="262"/>
      <c r="AM419" s="57"/>
      <c r="AN419" s="54"/>
      <c r="AO419" s="57"/>
      <c r="AP419" s="57"/>
      <c r="AQ419" s="54"/>
      <c r="AR419" s="57"/>
      <c r="AS419" s="54"/>
      <c r="AT419" s="58"/>
      <c r="AU419" s="276"/>
      <c r="AV419" s="53"/>
      <c r="AW419" s="59"/>
      <c r="AX419" s="53"/>
      <c r="AY419" s="53"/>
      <c r="BA419" s="10">
        <f t="shared" si="351"/>
        <v>0</v>
      </c>
      <c r="BB419" s="11">
        <f t="shared" si="352"/>
        <v>-1</v>
      </c>
      <c r="BC419" s="10">
        <f t="shared" si="353"/>
        <v>0</v>
      </c>
      <c r="BD419" s="11">
        <f t="shared" si="354"/>
        <v>0</v>
      </c>
      <c r="BE419" s="11"/>
      <c r="BF419" s="114" t="e">
        <f>VLOOKUP(C419,[1]Sheet!$F:$Q,10,FALSE)</f>
        <v>#N/A</v>
      </c>
      <c r="BG419" s="17" t="e">
        <f>VLOOKUP(C419,[1]Sheet!$F:$Q,5,FALSE)</f>
        <v>#N/A</v>
      </c>
      <c r="BH419" s="17" t="e">
        <f>VLOOKUP(C419,[1]Sheet!$F:$Q,12,FALSE)</f>
        <v>#N/A</v>
      </c>
      <c r="BI419" s="17" t="e">
        <f t="shared" si="355"/>
        <v>#N/A</v>
      </c>
    </row>
    <row r="420" ht="24.95" customHeight="1" spans="1:61">
      <c r="A420" s="44">
        <f t="shared" si="350"/>
        <v>418</v>
      </c>
      <c r="B420" s="44"/>
      <c r="C420" s="45"/>
      <c r="D420" s="45"/>
      <c r="E420" s="259"/>
      <c r="F420" s="45"/>
      <c r="G420" s="46"/>
      <c r="H420" s="109"/>
      <c r="I420" s="48"/>
      <c r="J420" s="49"/>
      <c r="K420" s="49"/>
      <c r="L420" s="49"/>
      <c r="M420" s="49"/>
      <c r="N420" s="49"/>
      <c r="O420" s="49"/>
      <c r="P420" s="255"/>
      <c r="Q420" s="50"/>
      <c r="R420" s="51"/>
      <c r="S420" s="52"/>
      <c r="T420" s="256"/>
      <c r="U420" s="49"/>
      <c r="V420" s="49"/>
      <c r="W420" s="49"/>
      <c r="X420" s="49"/>
      <c r="Y420" s="49"/>
      <c r="Z420" s="49"/>
      <c r="AA420" s="49"/>
      <c r="AB420" s="49"/>
      <c r="AC420" s="49"/>
      <c r="AD420" s="53"/>
      <c r="AE420" s="53"/>
      <c r="AF420" s="53"/>
      <c r="AG420" s="54"/>
      <c r="AH420" s="53"/>
      <c r="AI420" s="55"/>
      <c r="AJ420" s="261"/>
      <c r="AK420" s="261"/>
      <c r="AL420" s="262"/>
      <c r="AM420" s="57"/>
      <c r="AN420" s="54"/>
      <c r="AO420" s="57"/>
      <c r="AP420" s="57"/>
      <c r="AQ420" s="54"/>
      <c r="AR420" s="57"/>
      <c r="AS420" s="54"/>
      <c r="AT420" s="58"/>
      <c r="AU420" s="276"/>
      <c r="AV420" s="53"/>
      <c r="AW420" s="59"/>
      <c r="AX420" s="53"/>
      <c r="AY420" s="53"/>
      <c r="BA420" s="10">
        <f t="shared" si="351"/>
        <v>0</v>
      </c>
      <c r="BB420" s="11">
        <f t="shared" si="352"/>
        <v>-1</v>
      </c>
      <c r="BC420" s="10">
        <f t="shared" si="353"/>
        <v>0</v>
      </c>
      <c r="BD420" s="11">
        <f t="shared" si="354"/>
        <v>0</v>
      </c>
      <c r="BE420" s="11"/>
      <c r="BF420" s="114" t="e">
        <f>VLOOKUP(C420,[1]Sheet!$F:$Q,10,FALSE)</f>
        <v>#N/A</v>
      </c>
      <c r="BG420" s="17" t="e">
        <f>VLOOKUP(C420,[1]Sheet!$F:$Q,5,FALSE)</f>
        <v>#N/A</v>
      </c>
      <c r="BH420" s="17" t="e">
        <f>VLOOKUP(C420,[1]Sheet!$F:$Q,12,FALSE)</f>
        <v>#N/A</v>
      </c>
      <c r="BI420" s="17" t="e">
        <f t="shared" si="355"/>
        <v>#N/A</v>
      </c>
    </row>
    <row r="421" ht="24.95" customHeight="1" spans="1:61">
      <c r="A421" s="44">
        <f t="shared" ref="A421:A426" si="356">ROW()-2</f>
        <v>419</v>
      </c>
      <c r="B421" s="44"/>
      <c r="C421" s="45"/>
      <c r="D421" s="45"/>
      <c r="E421" s="259"/>
      <c r="F421" s="45"/>
      <c r="G421" s="46"/>
      <c r="H421" s="109"/>
      <c r="I421" s="48"/>
      <c r="J421" s="49"/>
      <c r="K421" s="49"/>
      <c r="L421" s="49"/>
      <c r="M421" s="49"/>
      <c r="N421" s="49"/>
      <c r="O421" s="49"/>
      <c r="P421" s="255"/>
      <c r="Q421" s="50"/>
      <c r="R421" s="51"/>
      <c r="S421" s="52"/>
      <c r="T421" s="256"/>
      <c r="U421" s="49"/>
      <c r="V421" s="49"/>
      <c r="W421" s="49"/>
      <c r="X421" s="49"/>
      <c r="Y421" s="49"/>
      <c r="Z421" s="49"/>
      <c r="AA421" s="49"/>
      <c r="AB421" s="49"/>
      <c r="AC421" s="49"/>
      <c r="AD421" s="53"/>
      <c r="AE421" s="53"/>
      <c r="AF421" s="53"/>
      <c r="AG421" s="54"/>
      <c r="AH421" s="53"/>
      <c r="AI421" s="55"/>
      <c r="AJ421" s="261"/>
      <c r="AK421" s="261"/>
      <c r="AL421" s="262"/>
      <c r="AM421" s="57"/>
      <c r="AN421" s="54"/>
      <c r="AO421" s="57"/>
      <c r="AP421" s="54"/>
      <c r="AQ421" s="54"/>
      <c r="AR421" s="57"/>
      <c r="AS421" s="54"/>
      <c r="AT421" s="58"/>
      <c r="AU421" s="276"/>
      <c r="AV421" s="53"/>
      <c r="AW421" s="59"/>
      <c r="AX421" s="53"/>
      <c r="AY421" s="53"/>
      <c r="BA421" s="10">
        <f t="shared" ref="BA421:BA426" si="357">Q421</f>
        <v>0</v>
      </c>
      <c r="BB421" s="11">
        <f t="shared" ref="BB421:BB426" si="358">N421+BA421-1</f>
        <v>-1</v>
      </c>
      <c r="BC421" s="10">
        <f t="shared" ref="BC421:BC426" si="359">S421</f>
        <v>0</v>
      </c>
      <c r="BD421" s="11">
        <f t="shared" ref="BD421:BD425" si="360">AA421+BC421</f>
        <v>0</v>
      </c>
      <c r="BE421" s="11"/>
      <c r="BF421" s="114" t="e">
        <f>VLOOKUP(C421,[1]Sheet!$F:$Q,10,FALSE)</f>
        <v>#N/A</v>
      </c>
      <c r="BG421" s="17" t="e">
        <f>VLOOKUP(C421,[1]Sheet!$F:$Q,5,FALSE)</f>
        <v>#N/A</v>
      </c>
      <c r="BH421" s="17" t="e">
        <f>VLOOKUP(C421,[1]Sheet!$F:$Q,12,FALSE)</f>
        <v>#N/A</v>
      </c>
      <c r="BI421" s="17" t="e">
        <f t="shared" ref="BI421:BI426" si="361">BG421-BH421</f>
        <v>#N/A</v>
      </c>
    </row>
    <row r="422" ht="24.95" customHeight="1" spans="1:61">
      <c r="A422" s="44">
        <f t="shared" si="356"/>
        <v>420</v>
      </c>
      <c r="B422" s="44"/>
      <c r="C422" s="45"/>
      <c r="D422" s="45"/>
      <c r="E422" s="259"/>
      <c r="F422" s="45"/>
      <c r="G422" s="46"/>
      <c r="H422" s="109"/>
      <c r="I422" s="48"/>
      <c r="J422" s="49"/>
      <c r="K422" s="49"/>
      <c r="L422" s="49"/>
      <c r="M422" s="49"/>
      <c r="N422" s="49"/>
      <c r="O422" s="49"/>
      <c r="P422" s="255"/>
      <c r="Q422" s="50"/>
      <c r="R422" s="51"/>
      <c r="S422" s="52"/>
      <c r="T422" s="256"/>
      <c r="U422" s="49"/>
      <c r="V422" s="49"/>
      <c r="W422" s="49"/>
      <c r="X422" s="49"/>
      <c r="Y422" s="49"/>
      <c r="Z422" s="49"/>
      <c r="AA422" s="49"/>
      <c r="AB422" s="49"/>
      <c r="AC422" s="49"/>
      <c r="AD422" s="53"/>
      <c r="AE422" s="53"/>
      <c r="AF422" s="53"/>
      <c r="AG422" s="54"/>
      <c r="AH422" s="53"/>
      <c r="AI422" s="55"/>
      <c r="AJ422" s="261"/>
      <c r="AK422" s="261"/>
      <c r="AL422" s="262"/>
      <c r="AM422" s="57"/>
      <c r="AN422" s="54"/>
      <c r="AO422" s="57"/>
      <c r="AP422" s="54"/>
      <c r="AQ422" s="54"/>
      <c r="AR422" s="57"/>
      <c r="AS422" s="54"/>
      <c r="AT422" s="58"/>
      <c r="AU422" s="277"/>
      <c r="AV422" s="53"/>
      <c r="AW422" s="59"/>
      <c r="AX422" s="53"/>
      <c r="AY422" s="53"/>
      <c r="BA422" s="10">
        <f t="shared" si="357"/>
        <v>0</v>
      </c>
      <c r="BB422" s="11">
        <f t="shared" si="358"/>
        <v>-1</v>
      </c>
      <c r="BC422" s="10">
        <f t="shared" si="359"/>
        <v>0</v>
      </c>
      <c r="BD422" s="11">
        <f t="shared" si="360"/>
        <v>0</v>
      </c>
      <c r="BE422" s="11"/>
      <c r="BF422" s="114" t="e">
        <f>VLOOKUP(C422,[1]Sheet!$F:$Q,10,FALSE)</f>
        <v>#N/A</v>
      </c>
      <c r="BG422" s="17" t="e">
        <f>VLOOKUP(C422,[1]Sheet!$F:$Q,5,FALSE)</f>
        <v>#N/A</v>
      </c>
      <c r="BH422" s="17" t="e">
        <f>VLOOKUP(C422,[1]Sheet!$F:$Q,12,FALSE)</f>
        <v>#N/A</v>
      </c>
      <c r="BI422" s="17" t="e">
        <f t="shared" si="361"/>
        <v>#N/A</v>
      </c>
    </row>
    <row r="423" s="7" customFormat="1" ht="24.95" customHeight="1" spans="1:61">
      <c r="A423" s="44">
        <f t="shared" si="356"/>
        <v>421</v>
      </c>
      <c r="B423" s="44"/>
      <c r="C423" s="45"/>
      <c r="D423" s="45"/>
      <c r="E423" s="45"/>
      <c r="F423" s="45"/>
      <c r="G423" s="46"/>
      <c r="H423" s="48"/>
      <c r="I423" s="48"/>
      <c r="J423" s="49"/>
      <c r="K423" s="49"/>
      <c r="L423" s="49"/>
      <c r="M423" s="49"/>
      <c r="N423" s="49"/>
      <c r="O423" s="49"/>
      <c r="P423" s="255"/>
      <c r="Q423" s="50"/>
      <c r="R423" s="51"/>
      <c r="S423" s="52"/>
      <c r="T423" s="256"/>
      <c r="U423" s="49"/>
      <c r="V423" s="49"/>
      <c r="W423" s="49"/>
      <c r="X423" s="49"/>
      <c r="Y423" s="49"/>
      <c r="Z423" s="49"/>
      <c r="AA423" s="49"/>
      <c r="AB423" s="49"/>
      <c r="AC423" s="49"/>
      <c r="AD423" s="47"/>
      <c r="AE423" s="110"/>
      <c r="AF423" s="45"/>
      <c r="AG423" s="45"/>
      <c r="AH423" s="45"/>
      <c r="AI423" s="58"/>
      <c r="AJ423" s="257"/>
      <c r="AK423" s="257"/>
      <c r="AL423" s="56"/>
      <c r="AM423" s="258"/>
      <c r="AN423" s="54"/>
      <c r="AO423" s="54"/>
      <c r="AP423" s="54"/>
      <c r="AQ423" s="54"/>
      <c r="AR423" s="54"/>
      <c r="AS423" s="54"/>
      <c r="AT423" s="58"/>
      <c r="AU423" s="54"/>
      <c r="AV423" s="54"/>
      <c r="AW423" s="112"/>
      <c r="AX423" s="45"/>
      <c r="AY423" s="45"/>
      <c r="AZ423" s="10"/>
      <c r="BA423" s="10">
        <f t="shared" si="357"/>
        <v>0</v>
      </c>
      <c r="BB423" s="11">
        <f t="shared" si="358"/>
        <v>-1</v>
      </c>
      <c r="BC423" s="10">
        <f t="shared" si="359"/>
        <v>0</v>
      </c>
      <c r="BD423" s="9">
        <f t="shared" si="360"/>
        <v>0</v>
      </c>
      <c r="BE423" s="9"/>
      <c r="BF423" s="114" t="e">
        <f>VLOOKUP(C423,[1]Sheet!$F:$Q,10,FALSE)</f>
        <v>#N/A</v>
      </c>
      <c r="BG423" s="17" t="e">
        <f>VLOOKUP(C423,[1]Sheet!$F:$Q,5,FALSE)</f>
        <v>#N/A</v>
      </c>
      <c r="BH423" s="17" t="e">
        <f>VLOOKUP(C423,[1]Sheet!$F:$Q,12,FALSE)</f>
        <v>#N/A</v>
      </c>
      <c r="BI423" s="17" t="e">
        <f t="shared" si="361"/>
        <v>#N/A</v>
      </c>
    </row>
    <row r="424" s="7" customFormat="1" ht="24.95" customHeight="1" spans="1:61">
      <c r="A424" s="44">
        <f t="shared" si="356"/>
        <v>422</v>
      </c>
      <c r="B424" s="44"/>
      <c r="C424" s="45"/>
      <c r="D424" s="45"/>
      <c r="E424" s="45"/>
      <c r="F424" s="45"/>
      <c r="G424" s="46"/>
      <c r="H424" s="48"/>
      <c r="I424" s="48"/>
      <c r="J424" s="49"/>
      <c r="K424" s="49"/>
      <c r="L424" s="49"/>
      <c r="M424" s="49"/>
      <c r="N424" s="49"/>
      <c r="O424" s="49"/>
      <c r="P424" s="255"/>
      <c r="Q424" s="50"/>
      <c r="R424" s="51"/>
      <c r="S424" s="52"/>
      <c r="T424" s="256"/>
      <c r="U424" s="49"/>
      <c r="V424" s="49"/>
      <c r="W424" s="49"/>
      <c r="X424" s="49"/>
      <c r="Y424" s="49"/>
      <c r="Z424" s="49"/>
      <c r="AA424" s="49"/>
      <c r="AB424" s="49"/>
      <c r="AC424" s="49"/>
      <c r="AD424" s="47"/>
      <c r="AE424" s="110"/>
      <c r="AF424" s="45"/>
      <c r="AG424" s="45"/>
      <c r="AH424" s="45"/>
      <c r="AI424" s="58"/>
      <c r="AJ424" s="257"/>
      <c r="AK424" s="257"/>
      <c r="AL424" s="56"/>
      <c r="AM424" s="258"/>
      <c r="AN424" s="54"/>
      <c r="AO424" s="54"/>
      <c r="AP424" s="54"/>
      <c r="AQ424" s="54"/>
      <c r="AR424" s="54"/>
      <c r="AS424" s="54"/>
      <c r="AT424" s="58"/>
      <c r="AU424" s="54"/>
      <c r="AV424" s="54"/>
      <c r="AW424" s="112"/>
      <c r="AX424" s="45"/>
      <c r="AY424" s="45"/>
      <c r="AZ424" s="10"/>
      <c r="BA424" s="10">
        <f t="shared" si="357"/>
        <v>0</v>
      </c>
      <c r="BB424" s="11">
        <f t="shared" si="358"/>
        <v>-1</v>
      </c>
      <c r="BC424" s="10">
        <f t="shared" si="359"/>
        <v>0</v>
      </c>
      <c r="BD424" s="9">
        <f t="shared" si="360"/>
        <v>0</v>
      </c>
      <c r="BE424" s="9"/>
      <c r="BF424" s="114" t="e">
        <f>VLOOKUP(C424,[1]Sheet!$F:$Q,10,FALSE)</f>
        <v>#N/A</v>
      </c>
      <c r="BG424" s="17" t="e">
        <f>VLOOKUP(C424,[1]Sheet!$F:$Q,5,FALSE)</f>
        <v>#N/A</v>
      </c>
      <c r="BH424" s="17" t="e">
        <f>VLOOKUP(C424,[1]Sheet!$F:$Q,12,FALSE)</f>
        <v>#N/A</v>
      </c>
      <c r="BI424" s="17" t="e">
        <f t="shared" si="361"/>
        <v>#N/A</v>
      </c>
    </row>
    <row r="425" s="7" customFormat="1" ht="24.95" customHeight="1" spans="1:61">
      <c r="A425" s="44">
        <f t="shared" si="356"/>
        <v>423</v>
      </c>
      <c r="B425" s="44"/>
      <c r="C425" s="45"/>
      <c r="D425" s="45"/>
      <c r="E425" s="45"/>
      <c r="F425" s="45"/>
      <c r="G425" s="46"/>
      <c r="H425" s="48"/>
      <c r="I425" s="48"/>
      <c r="J425" s="49"/>
      <c r="K425" s="49"/>
      <c r="L425" s="49"/>
      <c r="M425" s="49"/>
      <c r="N425" s="49"/>
      <c r="O425" s="49"/>
      <c r="P425" s="255"/>
      <c r="Q425" s="50"/>
      <c r="R425" s="51"/>
      <c r="S425" s="52"/>
      <c r="T425" s="256"/>
      <c r="U425" s="49"/>
      <c r="V425" s="49"/>
      <c r="W425" s="49"/>
      <c r="X425" s="49"/>
      <c r="Y425" s="49"/>
      <c r="Z425" s="49"/>
      <c r="AA425" s="49"/>
      <c r="AB425" s="49"/>
      <c r="AC425" s="49"/>
      <c r="AD425" s="47"/>
      <c r="AE425" s="110"/>
      <c r="AF425" s="45"/>
      <c r="AG425" s="45"/>
      <c r="AH425" s="45"/>
      <c r="AI425" s="58"/>
      <c r="AJ425" s="257"/>
      <c r="AK425" s="257"/>
      <c r="AL425" s="56"/>
      <c r="AM425" s="258"/>
      <c r="AN425" s="54"/>
      <c r="AO425" s="54"/>
      <c r="AP425" s="54"/>
      <c r="AQ425" s="54"/>
      <c r="AR425" s="54"/>
      <c r="AS425" s="54"/>
      <c r="AT425" s="58"/>
      <c r="AU425" s="54"/>
      <c r="AV425" s="54"/>
      <c r="AW425" s="112"/>
      <c r="AX425" s="45"/>
      <c r="AY425" s="45"/>
      <c r="AZ425" s="10"/>
      <c r="BA425" s="10">
        <f t="shared" si="357"/>
        <v>0</v>
      </c>
      <c r="BB425" s="11">
        <f t="shared" si="358"/>
        <v>-1</v>
      </c>
      <c r="BC425" s="10">
        <f t="shared" si="359"/>
        <v>0</v>
      </c>
      <c r="BD425" s="9">
        <f t="shared" si="360"/>
        <v>0</v>
      </c>
      <c r="BE425" s="9"/>
      <c r="BF425" s="114" t="e">
        <f>VLOOKUP(C425,[1]Sheet!$F:$Q,10,FALSE)</f>
        <v>#N/A</v>
      </c>
      <c r="BG425" s="17" t="e">
        <f>VLOOKUP(C425,[1]Sheet!$F:$Q,5,FALSE)</f>
        <v>#N/A</v>
      </c>
      <c r="BH425" s="17" t="e">
        <f>VLOOKUP(C425,[1]Sheet!$F:$Q,12,FALSE)</f>
        <v>#N/A</v>
      </c>
      <c r="BI425" s="17" t="e">
        <f t="shared" si="361"/>
        <v>#N/A</v>
      </c>
    </row>
    <row r="426" s="7" customFormat="1" ht="24.95" customHeight="1" spans="1:61">
      <c r="A426" s="44">
        <f t="shared" si="356"/>
        <v>424</v>
      </c>
      <c r="B426" s="44"/>
      <c r="C426" s="45"/>
      <c r="D426" s="45"/>
      <c r="E426" s="45"/>
      <c r="F426" s="45"/>
      <c r="G426" s="46"/>
      <c r="H426" s="48"/>
      <c r="I426" s="48"/>
      <c r="J426" s="49"/>
      <c r="K426" s="49"/>
      <c r="L426" s="49"/>
      <c r="M426" s="49"/>
      <c r="N426" s="49"/>
      <c r="O426" s="49"/>
      <c r="P426" s="255"/>
      <c r="Q426" s="50"/>
      <c r="R426" s="51"/>
      <c r="S426" s="52"/>
      <c r="T426" s="256"/>
      <c r="U426" s="49"/>
      <c r="V426" s="49"/>
      <c r="W426" s="49"/>
      <c r="X426" s="49"/>
      <c r="Y426" s="49"/>
      <c r="Z426" s="49"/>
      <c r="AA426" s="49"/>
      <c r="AB426" s="49"/>
      <c r="AC426" s="49"/>
      <c r="AD426" s="47"/>
      <c r="AE426" s="110"/>
      <c r="AF426" s="45"/>
      <c r="AG426" s="45"/>
      <c r="AH426" s="45"/>
      <c r="AI426" s="58"/>
      <c r="AJ426" s="257"/>
      <c r="AK426" s="257"/>
      <c r="AL426" s="56"/>
      <c r="AM426" s="258"/>
      <c r="AN426" s="54"/>
      <c r="AO426" s="54"/>
      <c r="AP426" s="54"/>
      <c r="AQ426" s="54"/>
      <c r="AR426" s="54"/>
      <c r="AS426" s="54"/>
      <c r="AT426" s="58"/>
      <c r="AU426" s="54"/>
      <c r="AV426" s="54"/>
      <c r="AW426" s="112"/>
      <c r="AX426" s="45"/>
      <c r="AY426" s="45"/>
      <c r="AZ426" s="10"/>
      <c r="BA426" s="10">
        <f t="shared" si="357"/>
        <v>0</v>
      </c>
      <c r="BB426" s="11">
        <f t="shared" si="358"/>
        <v>-1</v>
      </c>
      <c r="BC426" s="10">
        <f t="shared" si="359"/>
        <v>0</v>
      </c>
      <c r="BD426" s="9">
        <f t="shared" ref="BD426:BD433" si="362">AA426+BC426</f>
        <v>0</v>
      </c>
      <c r="BE426" s="9"/>
      <c r="BF426" s="114" t="e">
        <f>VLOOKUP(C426,[1]Sheet!$F:$Q,10,FALSE)</f>
        <v>#N/A</v>
      </c>
      <c r="BG426" s="17" t="e">
        <f>VLOOKUP(C426,[1]Sheet!$F:$Q,5,FALSE)</f>
        <v>#N/A</v>
      </c>
      <c r="BH426" s="17" t="e">
        <f>VLOOKUP(C426,[1]Sheet!$F:$Q,12,FALSE)</f>
        <v>#N/A</v>
      </c>
      <c r="BI426" s="17" t="e">
        <f t="shared" si="361"/>
        <v>#N/A</v>
      </c>
    </row>
    <row r="427" s="7" customFormat="1" ht="24.95" customHeight="1" spans="1:61">
      <c r="A427" s="44">
        <f t="shared" ref="A427:A433" si="363">ROW()-2</f>
        <v>425</v>
      </c>
      <c r="B427" s="44"/>
      <c r="C427" s="45"/>
      <c r="D427" s="45"/>
      <c r="E427" s="45"/>
      <c r="F427" s="45"/>
      <c r="G427" s="46"/>
      <c r="H427" s="48"/>
      <c r="I427" s="48"/>
      <c r="J427" s="49"/>
      <c r="K427" s="49"/>
      <c r="L427" s="49"/>
      <c r="M427" s="49"/>
      <c r="N427" s="49"/>
      <c r="O427" s="49"/>
      <c r="P427" s="255"/>
      <c r="Q427" s="50"/>
      <c r="R427" s="51"/>
      <c r="S427" s="52"/>
      <c r="T427" s="256"/>
      <c r="U427" s="49"/>
      <c r="V427" s="49"/>
      <c r="W427" s="49"/>
      <c r="X427" s="49"/>
      <c r="Y427" s="49"/>
      <c r="Z427" s="49"/>
      <c r="AA427" s="49"/>
      <c r="AB427" s="49"/>
      <c r="AC427" s="49"/>
      <c r="AD427" s="47"/>
      <c r="AE427" s="110"/>
      <c r="AF427" s="45"/>
      <c r="AG427" s="45"/>
      <c r="AH427" s="45"/>
      <c r="AI427" s="58"/>
      <c r="AJ427" s="257"/>
      <c r="AK427" s="257"/>
      <c r="AL427" s="56"/>
      <c r="AM427" s="258"/>
      <c r="AN427" s="54"/>
      <c r="AO427" s="54"/>
      <c r="AP427" s="54"/>
      <c r="AQ427" s="54"/>
      <c r="AR427" s="54"/>
      <c r="AS427" s="54"/>
      <c r="AT427" s="58"/>
      <c r="AU427" s="54"/>
      <c r="AV427" s="54"/>
      <c r="AW427" s="112"/>
      <c r="AX427" s="45"/>
      <c r="AY427" s="45"/>
      <c r="AZ427" s="10"/>
      <c r="BA427" s="10">
        <f t="shared" ref="BA427:BA433" si="364">Q427</f>
        <v>0</v>
      </c>
      <c r="BB427" s="11">
        <f t="shared" ref="BB427:BB433" si="365">N427+BA427-1</f>
        <v>-1</v>
      </c>
      <c r="BC427" s="10">
        <f t="shared" ref="BC427:BC433" si="366">S427</f>
        <v>0</v>
      </c>
      <c r="BD427" s="9">
        <f t="shared" si="362"/>
        <v>0</v>
      </c>
      <c r="BE427" s="9"/>
      <c r="BF427" s="114" t="e">
        <f>VLOOKUP(C427,[1]Sheet!$F:$Q,10,FALSE)</f>
        <v>#N/A</v>
      </c>
      <c r="BG427" s="17" t="e">
        <f>VLOOKUP(C427,[1]Sheet!$F:$Q,5,FALSE)</f>
        <v>#N/A</v>
      </c>
      <c r="BH427" s="17" t="e">
        <f>VLOOKUP(C427,[1]Sheet!$F:$Q,12,FALSE)</f>
        <v>#N/A</v>
      </c>
      <c r="BI427" s="17" t="e">
        <f t="shared" ref="BI427:BI433" si="367">BG427-BH427</f>
        <v>#N/A</v>
      </c>
    </row>
    <row r="428" ht="24.95" customHeight="1" spans="1:61">
      <c r="A428" s="44">
        <f t="shared" si="363"/>
        <v>426</v>
      </c>
      <c r="B428" s="44"/>
      <c r="C428" s="45"/>
      <c r="D428" s="45"/>
      <c r="E428" s="259"/>
      <c r="F428" s="45"/>
      <c r="G428" s="46"/>
      <c r="H428" s="109"/>
      <c r="I428" s="48"/>
      <c r="J428" s="49"/>
      <c r="K428" s="49"/>
      <c r="L428" s="49"/>
      <c r="M428" s="49"/>
      <c r="N428" s="49"/>
      <c r="O428" s="49"/>
      <c r="P428" s="255"/>
      <c r="Q428" s="50"/>
      <c r="R428" s="51"/>
      <c r="S428" s="52"/>
      <c r="T428" s="256"/>
      <c r="U428" s="49"/>
      <c r="V428" s="49"/>
      <c r="W428" s="49"/>
      <c r="X428" s="49"/>
      <c r="Y428" s="49"/>
      <c r="Z428" s="49"/>
      <c r="AA428" s="49"/>
      <c r="AB428" s="49"/>
      <c r="AC428" s="49"/>
      <c r="AD428" s="53"/>
      <c r="AE428" s="53"/>
      <c r="AF428" s="53"/>
      <c r="AG428" s="54"/>
      <c r="AH428" s="53"/>
      <c r="AI428" s="55"/>
      <c r="AJ428" s="261"/>
      <c r="AK428" s="261"/>
      <c r="AL428" s="262"/>
      <c r="AM428" s="57"/>
      <c r="AN428" s="54"/>
      <c r="AO428" s="57"/>
      <c r="AP428" s="54"/>
      <c r="AQ428" s="54"/>
      <c r="AR428" s="57"/>
      <c r="AS428" s="54"/>
      <c r="AT428" s="58"/>
      <c r="AU428" s="275"/>
      <c r="AV428" s="53"/>
      <c r="AW428" s="59"/>
      <c r="AX428" s="53"/>
      <c r="AY428" s="53"/>
      <c r="BA428" s="10">
        <f t="shared" si="364"/>
        <v>0</v>
      </c>
      <c r="BB428" s="11">
        <f t="shared" si="365"/>
        <v>-1</v>
      </c>
      <c r="BC428" s="10">
        <f t="shared" si="366"/>
        <v>0</v>
      </c>
      <c r="BD428" s="11">
        <f t="shared" si="362"/>
        <v>0</v>
      </c>
      <c r="BE428" s="11"/>
      <c r="BF428" s="114" t="e">
        <f>VLOOKUP(C428,[1]Sheet!$F:$Q,10,FALSE)</f>
        <v>#N/A</v>
      </c>
      <c r="BG428" s="17" t="e">
        <f>VLOOKUP(C428,[1]Sheet!$F:$Q,5,FALSE)</f>
        <v>#N/A</v>
      </c>
      <c r="BH428" s="17" t="e">
        <f>VLOOKUP(C428,[1]Sheet!$F:$Q,12,FALSE)</f>
        <v>#N/A</v>
      </c>
      <c r="BI428" s="17" t="e">
        <f t="shared" si="367"/>
        <v>#N/A</v>
      </c>
    </row>
    <row r="429" ht="24.95" customHeight="1" spans="1:61">
      <c r="A429" s="44">
        <f t="shared" si="363"/>
        <v>427</v>
      </c>
      <c r="B429" s="44"/>
      <c r="C429" s="45"/>
      <c r="D429" s="45"/>
      <c r="E429" s="259"/>
      <c r="F429" s="45"/>
      <c r="G429" s="46"/>
      <c r="H429" s="109"/>
      <c r="I429" s="48"/>
      <c r="J429" s="49"/>
      <c r="K429" s="49"/>
      <c r="L429" s="49"/>
      <c r="M429" s="49"/>
      <c r="N429" s="49"/>
      <c r="O429" s="49"/>
      <c r="P429" s="255"/>
      <c r="Q429" s="50"/>
      <c r="R429" s="51"/>
      <c r="S429" s="52"/>
      <c r="T429" s="256"/>
      <c r="U429" s="49"/>
      <c r="V429" s="49"/>
      <c r="W429" s="49"/>
      <c r="X429" s="49"/>
      <c r="Y429" s="49"/>
      <c r="Z429" s="49"/>
      <c r="AA429" s="49"/>
      <c r="AB429" s="49"/>
      <c r="AC429" s="49"/>
      <c r="AD429" s="53"/>
      <c r="AE429" s="53"/>
      <c r="AF429" s="53"/>
      <c r="AG429" s="54"/>
      <c r="AH429" s="53"/>
      <c r="AI429" s="55"/>
      <c r="AJ429" s="261"/>
      <c r="AK429" s="261"/>
      <c r="AL429" s="262"/>
      <c r="AM429" s="57"/>
      <c r="AN429" s="54"/>
      <c r="AO429" s="57"/>
      <c r="AP429" s="54"/>
      <c r="AQ429" s="54"/>
      <c r="AR429" s="57"/>
      <c r="AS429" s="54"/>
      <c r="AT429" s="58"/>
      <c r="AU429" s="276"/>
      <c r="AV429" s="53"/>
      <c r="AW429" s="59"/>
      <c r="AX429" s="53"/>
      <c r="AY429" s="53"/>
      <c r="BA429" s="10">
        <f t="shared" si="364"/>
        <v>0</v>
      </c>
      <c r="BB429" s="11">
        <f t="shared" si="365"/>
        <v>-1</v>
      </c>
      <c r="BC429" s="10">
        <f t="shared" si="366"/>
        <v>0</v>
      </c>
      <c r="BD429" s="11">
        <f t="shared" si="362"/>
        <v>0</v>
      </c>
      <c r="BE429" s="11"/>
      <c r="BF429" s="114" t="e">
        <f>VLOOKUP(C429,[1]Sheet!$F:$Q,10,FALSE)</f>
        <v>#N/A</v>
      </c>
      <c r="BG429" s="17" t="e">
        <f>VLOOKUP(C429,[1]Sheet!$F:$Q,5,FALSE)</f>
        <v>#N/A</v>
      </c>
      <c r="BH429" s="17" t="e">
        <f>VLOOKUP(C429,[1]Sheet!$F:$Q,12,FALSE)</f>
        <v>#N/A</v>
      </c>
      <c r="BI429" s="17" t="e">
        <f t="shared" si="367"/>
        <v>#N/A</v>
      </c>
    </row>
    <row r="430" ht="24.95" customHeight="1" spans="1:61">
      <c r="A430" s="44">
        <f t="shared" si="363"/>
        <v>428</v>
      </c>
      <c r="B430" s="44"/>
      <c r="C430" s="45"/>
      <c r="D430" s="45"/>
      <c r="E430" s="259"/>
      <c r="F430" s="45"/>
      <c r="G430" s="46"/>
      <c r="H430" s="109"/>
      <c r="I430" s="48"/>
      <c r="J430" s="49"/>
      <c r="K430" s="49"/>
      <c r="L430" s="49"/>
      <c r="M430" s="49"/>
      <c r="N430" s="49"/>
      <c r="O430" s="49"/>
      <c r="P430" s="255"/>
      <c r="Q430" s="50"/>
      <c r="R430" s="51"/>
      <c r="S430" s="52"/>
      <c r="T430" s="256"/>
      <c r="U430" s="49"/>
      <c r="V430" s="49"/>
      <c r="W430" s="49"/>
      <c r="X430" s="49"/>
      <c r="Y430" s="49"/>
      <c r="Z430" s="49"/>
      <c r="AA430" s="49"/>
      <c r="AB430" s="49"/>
      <c r="AC430" s="49"/>
      <c r="AD430" s="53"/>
      <c r="AE430" s="53"/>
      <c r="AF430" s="53"/>
      <c r="AG430" s="54"/>
      <c r="AH430" s="53"/>
      <c r="AI430" s="55"/>
      <c r="AJ430" s="261"/>
      <c r="AK430" s="261"/>
      <c r="AL430" s="262"/>
      <c r="AM430" s="57"/>
      <c r="AN430" s="54"/>
      <c r="AO430" s="57"/>
      <c r="AP430" s="54"/>
      <c r="AQ430" s="54"/>
      <c r="AR430" s="57"/>
      <c r="AS430" s="54"/>
      <c r="AT430" s="58"/>
      <c r="AU430" s="276"/>
      <c r="AV430" s="53"/>
      <c r="AW430" s="59"/>
      <c r="AX430" s="53"/>
      <c r="AY430" s="53"/>
      <c r="BA430" s="10">
        <f t="shared" si="364"/>
        <v>0</v>
      </c>
      <c r="BB430" s="11">
        <f t="shared" si="365"/>
        <v>-1</v>
      </c>
      <c r="BC430" s="10">
        <f t="shared" si="366"/>
        <v>0</v>
      </c>
      <c r="BD430" s="11">
        <f t="shared" si="362"/>
        <v>0</v>
      </c>
      <c r="BE430" s="11"/>
      <c r="BF430" s="114" t="e">
        <f>VLOOKUP(C430,[1]Sheet!$F:$Q,10,FALSE)</f>
        <v>#N/A</v>
      </c>
      <c r="BG430" s="17" t="e">
        <f>VLOOKUP(C430,[1]Sheet!$F:$Q,5,FALSE)</f>
        <v>#N/A</v>
      </c>
      <c r="BH430" s="17" t="e">
        <f>VLOOKUP(C430,[1]Sheet!$F:$Q,12,FALSE)</f>
        <v>#N/A</v>
      </c>
      <c r="BI430" s="17" t="e">
        <f t="shared" si="367"/>
        <v>#N/A</v>
      </c>
    </row>
    <row r="431" ht="24.95" customHeight="1" spans="1:61">
      <c r="A431" s="44">
        <f t="shared" si="363"/>
        <v>429</v>
      </c>
      <c r="B431" s="44"/>
      <c r="C431" s="45"/>
      <c r="D431" s="45"/>
      <c r="E431" s="259"/>
      <c r="F431" s="45"/>
      <c r="G431" s="46"/>
      <c r="H431" s="109"/>
      <c r="I431" s="48"/>
      <c r="J431" s="49"/>
      <c r="K431" s="49"/>
      <c r="L431" s="49"/>
      <c r="M431" s="49"/>
      <c r="N431" s="49"/>
      <c r="O431" s="49"/>
      <c r="P431" s="255"/>
      <c r="Q431" s="50"/>
      <c r="R431" s="51"/>
      <c r="S431" s="52"/>
      <c r="T431" s="256"/>
      <c r="U431" s="49"/>
      <c r="V431" s="49"/>
      <c r="W431" s="49"/>
      <c r="X431" s="49"/>
      <c r="Y431" s="49"/>
      <c r="Z431" s="49"/>
      <c r="AA431" s="49"/>
      <c r="AB431" s="49"/>
      <c r="AC431" s="49"/>
      <c r="AD431" s="53"/>
      <c r="AE431" s="53"/>
      <c r="AF431" s="53"/>
      <c r="AG431" s="54"/>
      <c r="AH431" s="53"/>
      <c r="AI431" s="55"/>
      <c r="AJ431" s="261"/>
      <c r="AK431" s="261"/>
      <c r="AL431" s="262"/>
      <c r="AM431" s="57"/>
      <c r="AN431" s="54"/>
      <c r="AO431" s="57"/>
      <c r="AP431" s="54"/>
      <c r="AQ431" s="54"/>
      <c r="AR431" s="57"/>
      <c r="AS431" s="54"/>
      <c r="AT431" s="58"/>
      <c r="AU431" s="276"/>
      <c r="AV431" s="53"/>
      <c r="AW431" s="59"/>
      <c r="AX431" s="53"/>
      <c r="AY431" s="53"/>
      <c r="BA431" s="10">
        <f t="shared" si="364"/>
        <v>0</v>
      </c>
      <c r="BB431" s="11">
        <f t="shared" si="365"/>
        <v>-1</v>
      </c>
      <c r="BC431" s="10">
        <f t="shared" si="366"/>
        <v>0</v>
      </c>
      <c r="BD431" s="11">
        <f t="shared" si="362"/>
        <v>0</v>
      </c>
      <c r="BE431" s="11"/>
      <c r="BF431" s="114" t="e">
        <f>VLOOKUP(C431,[1]Sheet!$F:$Q,10,FALSE)</f>
        <v>#N/A</v>
      </c>
      <c r="BG431" s="17" t="e">
        <f>VLOOKUP(C431,[1]Sheet!$F:$Q,5,FALSE)</f>
        <v>#N/A</v>
      </c>
      <c r="BH431" s="17" t="e">
        <f>VLOOKUP(C431,[1]Sheet!$F:$Q,12,FALSE)</f>
        <v>#N/A</v>
      </c>
      <c r="BI431" s="17" t="e">
        <f t="shared" si="367"/>
        <v>#N/A</v>
      </c>
    </row>
    <row r="432" ht="24.95" customHeight="1" spans="1:61">
      <c r="A432" s="44">
        <f t="shared" si="363"/>
        <v>430</v>
      </c>
      <c r="B432" s="44"/>
      <c r="C432" s="45"/>
      <c r="D432" s="45"/>
      <c r="E432" s="259"/>
      <c r="F432" s="45"/>
      <c r="G432" s="46"/>
      <c r="H432" s="109"/>
      <c r="I432" s="48"/>
      <c r="J432" s="49"/>
      <c r="K432" s="49"/>
      <c r="L432" s="49"/>
      <c r="M432" s="49"/>
      <c r="N432" s="49"/>
      <c r="O432" s="49"/>
      <c r="P432" s="255"/>
      <c r="Q432" s="50"/>
      <c r="R432" s="51"/>
      <c r="S432" s="52"/>
      <c r="T432" s="256"/>
      <c r="U432" s="49"/>
      <c r="V432" s="49"/>
      <c r="W432" s="49"/>
      <c r="X432" s="49"/>
      <c r="Y432" s="49"/>
      <c r="Z432" s="49"/>
      <c r="AA432" s="49"/>
      <c r="AB432" s="49"/>
      <c r="AC432" s="49"/>
      <c r="AD432" s="53"/>
      <c r="AE432" s="53"/>
      <c r="AF432" s="53"/>
      <c r="AG432" s="54"/>
      <c r="AH432" s="53"/>
      <c r="AI432" s="55"/>
      <c r="AJ432" s="261"/>
      <c r="AK432" s="261"/>
      <c r="AL432" s="262"/>
      <c r="AM432" s="57"/>
      <c r="AN432" s="54"/>
      <c r="AO432" s="57"/>
      <c r="AP432" s="54"/>
      <c r="AQ432" s="54"/>
      <c r="AR432" s="57"/>
      <c r="AS432" s="54"/>
      <c r="AT432" s="58"/>
      <c r="AU432" s="277"/>
      <c r="AV432" s="53"/>
      <c r="AW432" s="59"/>
      <c r="AX432" s="53"/>
      <c r="AY432" s="53"/>
      <c r="BA432" s="10">
        <f t="shared" si="364"/>
        <v>0</v>
      </c>
      <c r="BB432" s="11">
        <f t="shared" si="365"/>
        <v>-1</v>
      </c>
      <c r="BC432" s="10">
        <f t="shared" si="366"/>
        <v>0</v>
      </c>
      <c r="BD432" s="11">
        <f t="shared" si="362"/>
        <v>0</v>
      </c>
      <c r="BE432" s="11"/>
      <c r="BF432" s="114" t="e">
        <f>VLOOKUP(C432,[1]Sheet!$F:$Q,10,FALSE)</f>
        <v>#N/A</v>
      </c>
      <c r="BG432" s="17" t="e">
        <f>VLOOKUP(C432,[1]Sheet!$F:$Q,5,FALSE)</f>
        <v>#N/A</v>
      </c>
      <c r="BH432" s="17" t="e">
        <f>VLOOKUP(C432,[1]Sheet!$F:$Q,12,FALSE)</f>
        <v>#N/A</v>
      </c>
      <c r="BI432" s="17" t="e">
        <f t="shared" si="367"/>
        <v>#N/A</v>
      </c>
    </row>
    <row r="433" ht="24.95" customHeight="1" spans="1:61">
      <c r="A433" s="44">
        <f t="shared" si="363"/>
        <v>431</v>
      </c>
      <c r="B433" s="44"/>
      <c r="C433" s="45"/>
      <c r="D433" s="45"/>
      <c r="E433" s="45"/>
      <c r="F433" s="45"/>
      <c r="G433" s="46"/>
      <c r="H433" s="109"/>
      <c r="I433" s="48"/>
      <c r="J433" s="49"/>
      <c r="K433" s="49"/>
      <c r="L433" s="49"/>
      <c r="M433" s="49"/>
      <c r="N433" s="49"/>
      <c r="O433" s="49"/>
      <c r="P433" s="255"/>
      <c r="Q433" s="50"/>
      <c r="R433" s="51"/>
      <c r="S433" s="52"/>
      <c r="T433" s="256"/>
      <c r="U433" s="49"/>
      <c r="V433" s="49"/>
      <c r="W433" s="49"/>
      <c r="X433" s="49"/>
      <c r="Y433" s="49"/>
      <c r="Z433" s="49"/>
      <c r="AA433" s="49"/>
      <c r="AB433" s="49"/>
      <c r="AC433" s="49"/>
      <c r="AD433" s="53"/>
      <c r="AE433" s="53"/>
      <c r="AF433" s="53"/>
      <c r="AG433" s="54"/>
      <c r="AH433" s="53"/>
      <c r="AI433" s="55"/>
      <c r="AJ433" s="261"/>
      <c r="AK433" s="261"/>
      <c r="AL433" s="262"/>
      <c r="AM433" s="57"/>
      <c r="AN433" s="54"/>
      <c r="AO433" s="57"/>
      <c r="AP433" s="57"/>
      <c r="AQ433" s="54"/>
      <c r="AR433" s="57"/>
      <c r="AS433" s="54"/>
      <c r="AT433" s="58"/>
      <c r="AU433" s="275"/>
      <c r="AV433" s="53"/>
      <c r="AW433" s="59"/>
      <c r="AX433" s="53"/>
      <c r="AY433" s="53"/>
      <c r="BA433" s="10">
        <f t="shared" si="364"/>
        <v>0</v>
      </c>
      <c r="BB433" s="11">
        <f t="shared" si="365"/>
        <v>-1</v>
      </c>
      <c r="BC433" s="10">
        <f t="shared" si="366"/>
        <v>0</v>
      </c>
      <c r="BD433" s="11">
        <f t="shared" si="362"/>
        <v>0</v>
      </c>
      <c r="BE433" s="11"/>
      <c r="BF433" s="114" t="e">
        <f>VLOOKUP(C433,[1]Sheet!$F:$Q,10,FALSE)</f>
        <v>#N/A</v>
      </c>
      <c r="BG433" s="17" t="e">
        <f>VLOOKUP(C433,[1]Sheet!$F:$Q,5,FALSE)</f>
        <v>#N/A</v>
      </c>
      <c r="BH433" s="17" t="e">
        <f>VLOOKUP(C433,[1]Sheet!$F:$Q,12,FALSE)</f>
        <v>#N/A</v>
      </c>
      <c r="BI433" s="17" t="e">
        <f t="shared" si="367"/>
        <v>#N/A</v>
      </c>
    </row>
    <row r="434" ht="24.95" customHeight="1" spans="1:61">
      <c r="A434" s="44">
        <f t="shared" ref="A434:A440" si="368">ROW()-2</f>
        <v>432</v>
      </c>
      <c r="B434" s="44"/>
      <c r="C434" s="45"/>
      <c r="D434" s="45"/>
      <c r="E434" s="45"/>
      <c r="F434" s="45"/>
      <c r="G434" s="46"/>
      <c r="H434" s="109"/>
      <c r="I434" s="48"/>
      <c r="J434" s="49"/>
      <c r="K434" s="49"/>
      <c r="L434" s="49"/>
      <c r="M434" s="49"/>
      <c r="N434" s="49"/>
      <c r="O434" s="49"/>
      <c r="P434" s="255"/>
      <c r="Q434" s="50"/>
      <c r="R434" s="51"/>
      <c r="S434" s="52"/>
      <c r="T434" s="256"/>
      <c r="U434" s="49"/>
      <c r="V434" s="49"/>
      <c r="W434" s="49"/>
      <c r="X434" s="49"/>
      <c r="Y434" s="49"/>
      <c r="Z434" s="49"/>
      <c r="AA434" s="49"/>
      <c r="AB434" s="49"/>
      <c r="AC434" s="49"/>
      <c r="AD434" s="53"/>
      <c r="AE434" s="53"/>
      <c r="AF434" s="53"/>
      <c r="AG434" s="54"/>
      <c r="AH434" s="53"/>
      <c r="AI434" s="55"/>
      <c r="AJ434" s="261"/>
      <c r="AK434" s="261"/>
      <c r="AL434" s="262"/>
      <c r="AM434" s="57"/>
      <c r="AN434" s="54"/>
      <c r="AO434" s="57"/>
      <c r="AP434" s="54"/>
      <c r="AQ434" s="54"/>
      <c r="AR434" s="57"/>
      <c r="AS434" s="54"/>
      <c r="AT434" s="58"/>
      <c r="AU434" s="277"/>
      <c r="AV434" s="53"/>
      <c r="AW434" s="59"/>
      <c r="AX434" s="53"/>
      <c r="AY434" s="53"/>
      <c r="BA434" s="10">
        <f t="shared" ref="BA434:BA440" si="369">Q434</f>
        <v>0</v>
      </c>
      <c r="BB434" s="11">
        <f t="shared" ref="BB434:BB440" si="370">N434+BA434-1</f>
        <v>-1</v>
      </c>
      <c r="BC434" s="10">
        <f t="shared" ref="BC434:BC440" si="371">S434</f>
        <v>0</v>
      </c>
      <c r="BD434" s="11">
        <f t="shared" ref="BD434:BD440" si="372">AA434+BC434</f>
        <v>0</v>
      </c>
      <c r="BE434" s="11"/>
      <c r="BF434" s="114" t="e">
        <f>VLOOKUP(C434,[1]Sheet!$F:$Q,10,FALSE)</f>
        <v>#N/A</v>
      </c>
      <c r="BG434" s="17" t="e">
        <f>VLOOKUP(C434,[1]Sheet!$F:$Q,5,FALSE)</f>
        <v>#N/A</v>
      </c>
      <c r="BH434" s="17" t="e">
        <f>VLOOKUP(C434,[1]Sheet!$F:$Q,12,FALSE)</f>
        <v>#N/A</v>
      </c>
      <c r="BI434" s="17" t="e">
        <f t="shared" ref="BI434:BI440" si="373">BG434-BH434</f>
        <v>#N/A</v>
      </c>
    </row>
    <row r="435" ht="24.95" customHeight="1" spans="1:61">
      <c r="A435" s="44">
        <f t="shared" si="368"/>
        <v>433</v>
      </c>
      <c r="B435" s="44"/>
      <c r="C435" s="45"/>
      <c r="D435" s="45"/>
      <c r="E435" s="45"/>
      <c r="F435" s="45"/>
      <c r="G435" s="46"/>
      <c r="H435" s="109"/>
      <c r="I435" s="48"/>
      <c r="J435" s="49"/>
      <c r="K435" s="49"/>
      <c r="L435" s="49"/>
      <c r="M435" s="49"/>
      <c r="N435" s="49"/>
      <c r="O435" s="49"/>
      <c r="P435" s="255"/>
      <c r="Q435" s="50"/>
      <c r="R435" s="51"/>
      <c r="S435" s="52"/>
      <c r="T435" s="256"/>
      <c r="U435" s="49"/>
      <c r="V435" s="49"/>
      <c r="W435" s="49"/>
      <c r="X435" s="49"/>
      <c r="Y435" s="49"/>
      <c r="Z435" s="49"/>
      <c r="AA435" s="49"/>
      <c r="AB435" s="49"/>
      <c r="AC435" s="49"/>
      <c r="AD435" s="53"/>
      <c r="AE435" s="53"/>
      <c r="AF435" s="53"/>
      <c r="AG435" s="54"/>
      <c r="AH435" s="53"/>
      <c r="AI435" s="55"/>
      <c r="AJ435" s="261"/>
      <c r="AK435" s="261"/>
      <c r="AL435" s="262"/>
      <c r="AM435" s="57"/>
      <c r="AN435" s="54"/>
      <c r="AO435" s="275"/>
      <c r="AP435" s="54"/>
      <c r="AQ435" s="54"/>
      <c r="AR435" s="57"/>
      <c r="AS435" s="54"/>
      <c r="AT435" s="58"/>
      <c r="AU435" s="275"/>
      <c r="AV435" s="53"/>
      <c r="AW435" s="59"/>
      <c r="AX435" s="53"/>
      <c r="AY435" s="53"/>
      <c r="BA435" s="10">
        <f t="shared" si="369"/>
        <v>0</v>
      </c>
      <c r="BB435" s="11">
        <f t="shared" si="370"/>
        <v>-1</v>
      </c>
      <c r="BC435" s="10">
        <f t="shared" si="371"/>
        <v>0</v>
      </c>
      <c r="BD435" s="11">
        <f t="shared" si="372"/>
        <v>0</v>
      </c>
      <c r="BE435" s="11"/>
      <c r="BF435" s="114" t="e">
        <f>VLOOKUP(C435,[1]Sheet!$F:$Q,10,FALSE)</f>
        <v>#N/A</v>
      </c>
      <c r="BG435" s="17" t="e">
        <f>VLOOKUP(C435,[1]Sheet!$F:$Q,5,FALSE)</f>
        <v>#N/A</v>
      </c>
      <c r="BH435" s="17" t="e">
        <f>VLOOKUP(C435,[1]Sheet!$F:$Q,12,FALSE)</f>
        <v>#N/A</v>
      </c>
      <c r="BI435" s="17" t="e">
        <f t="shared" si="373"/>
        <v>#N/A</v>
      </c>
    </row>
    <row r="436" ht="24.95" customHeight="1" spans="1:61">
      <c r="A436" s="44">
        <f t="shared" si="368"/>
        <v>434</v>
      </c>
      <c r="B436" s="44"/>
      <c r="C436" s="45"/>
      <c r="D436" s="45"/>
      <c r="E436" s="45"/>
      <c r="F436" s="45"/>
      <c r="G436" s="46"/>
      <c r="H436" s="109"/>
      <c r="I436" s="48"/>
      <c r="J436" s="49"/>
      <c r="K436" s="49"/>
      <c r="L436" s="49"/>
      <c r="M436" s="49"/>
      <c r="N436" s="49"/>
      <c r="O436" s="49"/>
      <c r="P436" s="255"/>
      <c r="Q436" s="50"/>
      <c r="R436" s="51"/>
      <c r="S436" s="52"/>
      <c r="T436" s="256"/>
      <c r="U436" s="49"/>
      <c r="V436" s="49"/>
      <c r="W436" s="49"/>
      <c r="X436" s="49"/>
      <c r="Y436" s="49"/>
      <c r="Z436" s="49"/>
      <c r="AA436" s="49"/>
      <c r="AB436" s="49"/>
      <c r="AC436" s="49"/>
      <c r="AD436" s="53"/>
      <c r="AE436" s="53"/>
      <c r="AF436" s="53"/>
      <c r="AG436" s="54"/>
      <c r="AH436" s="53"/>
      <c r="AI436" s="55"/>
      <c r="AJ436" s="261"/>
      <c r="AK436" s="261"/>
      <c r="AL436" s="262"/>
      <c r="AM436" s="57"/>
      <c r="AN436" s="54"/>
      <c r="AO436" s="277"/>
      <c r="AP436" s="54"/>
      <c r="AQ436" s="54"/>
      <c r="AR436" s="57"/>
      <c r="AS436" s="54"/>
      <c r="AT436" s="58"/>
      <c r="AU436" s="277"/>
      <c r="AV436" s="53"/>
      <c r="AW436" s="59"/>
      <c r="AX436" s="53"/>
      <c r="AY436" s="53"/>
      <c r="BA436" s="10">
        <f t="shared" si="369"/>
        <v>0</v>
      </c>
      <c r="BB436" s="11">
        <f t="shared" si="370"/>
        <v>-1</v>
      </c>
      <c r="BC436" s="10">
        <f t="shared" si="371"/>
        <v>0</v>
      </c>
      <c r="BD436" s="11">
        <f t="shared" si="372"/>
        <v>0</v>
      </c>
      <c r="BE436" s="11"/>
      <c r="BF436" s="114" t="e">
        <f>VLOOKUP(C436,[1]Sheet!$F:$Q,10,FALSE)</f>
        <v>#N/A</v>
      </c>
      <c r="BG436" s="17" t="e">
        <f>VLOOKUP(C436,[1]Sheet!$F:$Q,5,FALSE)</f>
        <v>#N/A</v>
      </c>
      <c r="BH436" s="17" t="e">
        <f>VLOOKUP(C436,[1]Sheet!$F:$Q,12,FALSE)</f>
        <v>#N/A</v>
      </c>
      <c r="BI436" s="17" t="e">
        <f t="shared" si="373"/>
        <v>#N/A</v>
      </c>
    </row>
    <row r="437" s="7" customFormat="1" ht="24.95" customHeight="1" spans="1:61">
      <c r="A437" s="44">
        <f t="shared" si="368"/>
        <v>435</v>
      </c>
      <c r="B437" s="44"/>
      <c r="C437" s="45"/>
      <c r="D437" s="45"/>
      <c r="E437" s="45"/>
      <c r="F437" s="45"/>
      <c r="G437" s="46"/>
      <c r="H437" s="48"/>
      <c r="I437" s="48"/>
      <c r="J437" s="49"/>
      <c r="K437" s="49"/>
      <c r="L437" s="49"/>
      <c r="M437" s="49"/>
      <c r="N437" s="49"/>
      <c r="O437" s="49"/>
      <c r="P437" s="255"/>
      <c r="Q437" s="50"/>
      <c r="R437" s="51"/>
      <c r="S437" s="52"/>
      <c r="T437" s="256"/>
      <c r="U437" s="49"/>
      <c r="V437" s="49"/>
      <c r="W437" s="49"/>
      <c r="X437" s="49"/>
      <c r="Y437" s="49"/>
      <c r="Z437" s="49"/>
      <c r="AA437" s="49"/>
      <c r="AB437" s="49"/>
      <c r="AC437" s="49"/>
      <c r="AD437" s="47"/>
      <c r="AE437" s="110"/>
      <c r="AF437" s="45"/>
      <c r="AG437" s="45"/>
      <c r="AH437" s="45"/>
      <c r="AI437" s="58"/>
      <c r="AJ437" s="257"/>
      <c r="AK437" s="257"/>
      <c r="AL437" s="56"/>
      <c r="AM437" s="258"/>
      <c r="AN437" s="54"/>
      <c r="AO437" s="54"/>
      <c r="AP437" s="54"/>
      <c r="AQ437" s="54"/>
      <c r="AR437" s="54"/>
      <c r="AS437" s="54"/>
      <c r="AT437" s="58"/>
      <c r="AU437" s="54"/>
      <c r="AV437" s="54"/>
      <c r="AW437" s="112"/>
      <c r="AX437" s="45"/>
      <c r="AY437" s="45"/>
      <c r="AZ437" s="10"/>
      <c r="BA437" s="10">
        <f t="shared" si="369"/>
        <v>0</v>
      </c>
      <c r="BB437" s="11">
        <f t="shared" si="370"/>
        <v>-1</v>
      </c>
      <c r="BC437" s="10">
        <f t="shared" si="371"/>
        <v>0</v>
      </c>
      <c r="BD437" s="9">
        <f t="shared" si="372"/>
        <v>0</v>
      </c>
      <c r="BE437" s="9"/>
      <c r="BF437" s="114" t="e">
        <f>VLOOKUP(C437,[1]Sheet!$F:$Q,10,FALSE)</f>
        <v>#N/A</v>
      </c>
      <c r="BG437" s="17" t="e">
        <f>VLOOKUP(C437,[1]Sheet!$F:$Q,5,FALSE)</f>
        <v>#N/A</v>
      </c>
      <c r="BH437" s="17" t="e">
        <f>VLOOKUP(C437,[1]Sheet!$F:$Q,12,FALSE)</f>
        <v>#N/A</v>
      </c>
      <c r="BI437" s="17" t="e">
        <f t="shared" si="373"/>
        <v>#N/A</v>
      </c>
    </row>
    <row r="438" s="7" customFormat="1" ht="24.95" customHeight="1" spans="1:61">
      <c r="A438" s="44">
        <f t="shared" si="368"/>
        <v>436</v>
      </c>
      <c r="B438" s="44"/>
      <c r="C438" s="45"/>
      <c r="D438" s="45"/>
      <c r="E438" s="45"/>
      <c r="F438" s="45"/>
      <c r="G438" s="46"/>
      <c r="H438" s="48"/>
      <c r="I438" s="48"/>
      <c r="J438" s="49"/>
      <c r="K438" s="49"/>
      <c r="L438" s="49"/>
      <c r="M438" s="49"/>
      <c r="N438" s="49"/>
      <c r="O438" s="49"/>
      <c r="P438" s="255"/>
      <c r="Q438" s="50"/>
      <c r="R438" s="51"/>
      <c r="S438" s="52"/>
      <c r="T438" s="256"/>
      <c r="U438" s="49"/>
      <c r="V438" s="49"/>
      <c r="W438" s="49"/>
      <c r="X438" s="49"/>
      <c r="Y438" s="49"/>
      <c r="Z438" s="49"/>
      <c r="AA438" s="49"/>
      <c r="AB438" s="49"/>
      <c r="AC438" s="49"/>
      <c r="AD438" s="47"/>
      <c r="AE438" s="110"/>
      <c r="AF438" s="45"/>
      <c r="AG438" s="45"/>
      <c r="AH438" s="45"/>
      <c r="AI438" s="58"/>
      <c r="AJ438" s="257"/>
      <c r="AK438" s="257"/>
      <c r="AL438" s="56"/>
      <c r="AM438" s="258"/>
      <c r="AN438" s="54"/>
      <c r="AO438" s="54"/>
      <c r="AP438" s="54"/>
      <c r="AQ438" s="54"/>
      <c r="AR438" s="54"/>
      <c r="AS438" s="54"/>
      <c r="AT438" s="58"/>
      <c r="AU438" s="54"/>
      <c r="AV438" s="54"/>
      <c r="AW438" s="112"/>
      <c r="AX438" s="45"/>
      <c r="AY438" s="45"/>
      <c r="AZ438" s="10"/>
      <c r="BA438" s="10">
        <f t="shared" si="369"/>
        <v>0</v>
      </c>
      <c r="BB438" s="11">
        <f t="shared" si="370"/>
        <v>-1</v>
      </c>
      <c r="BC438" s="10">
        <f t="shared" si="371"/>
        <v>0</v>
      </c>
      <c r="BD438" s="9">
        <f t="shared" si="372"/>
        <v>0</v>
      </c>
      <c r="BE438" s="9"/>
      <c r="BF438" s="114" t="e">
        <f>VLOOKUP(C438,[1]Sheet!$F:$Q,10,FALSE)</f>
        <v>#N/A</v>
      </c>
      <c r="BG438" s="17" t="e">
        <f>VLOOKUP(C438,[1]Sheet!$F:$Q,5,FALSE)</f>
        <v>#N/A</v>
      </c>
      <c r="BH438" s="17" t="e">
        <f>VLOOKUP(C438,[1]Sheet!$F:$Q,12,FALSE)</f>
        <v>#N/A</v>
      </c>
      <c r="BI438" s="17" t="e">
        <f t="shared" si="373"/>
        <v>#N/A</v>
      </c>
    </row>
    <row r="439" ht="24.95" customHeight="1" spans="1:61">
      <c r="A439" s="44">
        <f t="shared" si="368"/>
        <v>437</v>
      </c>
      <c r="B439" s="44"/>
      <c r="C439" s="45"/>
      <c r="D439" s="45"/>
      <c r="E439" s="45"/>
      <c r="F439" s="45"/>
      <c r="G439" s="46"/>
      <c r="H439" s="109"/>
      <c r="I439" s="48"/>
      <c r="J439" s="49"/>
      <c r="K439" s="49"/>
      <c r="L439" s="49"/>
      <c r="M439" s="49"/>
      <c r="N439" s="49"/>
      <c r="O439" s="49"/>
      <c r="P439" s="255"/>
      <c r="Q439" s="50"/>
      <c r="R439" s="51"/>
      <c r="S439" s="52"/>
      <c r="T439" s="256"/>
      <c r="U439" s="49"/>
      <c r="V439" s="49"/>
      <c r="W439" s="49"/>
      <c r="X439" s="49"/>
      <c r="Y439" s="49"/>
      <c r="Z439" s="49"/>
      <c r="AA439" s="49"/>
      <c r="AB439" s="49"/>
      <c r="AC439" s="49"/>
      <c r="AD439" s="53"/>
      <c r="AE439" s="53"/>
      <c r="AF439" s="53"/>
      <c r="AG439" s="54"/>
      <c r="AH439" s="53"/>
      <c r="AI439" s="55"/>
      <c r="AJ439" s="261"/>
      <c r="AK439" s="261"/>
      <c r="AL439" s="262"/>
      <c r="AM439" s="57"/>
      <c r="AN439" s="54"/>
      <c r="AO439" s="57"/>
      <c r="AP439" s="54"/>
      <c r="AQ439" s="54"/>
      <c r="AR439" s="57"/>
      <c r="AS439" s="54"/>
      <c r="AT439" s="58"/>
      <c r="AU439" s="275"/>
      <c r="AV439" s="53"/>
      <c r="AW439" s="59"/>
      <c r="AX439" s="53"/>
      <c r="AY439" s="53"/>
      <c r="BA439" s="10">
        <f t="shared" si="369"/>
        <v>0</v>
      </c>
      <c r="BB439" s="11">
        <f t="shared" si="370"/>
        <v>-1</v>
      </c>
      <c r="BC439" s="10">
        <f t="shared" si="371"/>
        <v>0</v>
      </c>
      <c r="BD439" s="11">
        <f t="shared" si="372"/>
        <v>0</v>
      </c>
      <c r="BE439" s="11"/>
      <c r="BF439" s="114" t="e">
        <f>VLOOKUP(C439,[1]Sheet!$F:$Q,10,FALSE)</f>
        <v>#N/A</v>
      </c>
      <c r="BG439" s="17" t="e">
        <f>VLOOKUP(C439,[1]Sheet!$F:$Q,5,FALSE)</f>
        <v>#N/A</v>
      </c>
      <c r="BH439" s="17" t="e">
        <f>VLOOKUP(C439,[1]Sheet!$F:$Q,12,FALSE)</f>
        <v>#N/A</v>
      </c>
      <c r="BI439" s="17" t="e">
        <f t="shared" si="373"/>
        <v>#N/A</v>
      </c>
    </row>
    <row r="440" ht="24.95" customHeight="1" spans="1:61">
      <c r="A440" s="44">
        <f t="shared" si="368"/>
        <v>438</v>
      </c>
      <c r="B440" s="44"/>
      <c r="C440" s="45"/>
      <c r="D440" s="45"/>
      <c r="E440" s="45"/>
      <c r="F440" s="45"/>
      <c r="G440" s="46"/>
      <c r="H440" s="109"/>
      <c r="I440" s="48"/>
      <c r="J440" s="49"/>
      <c r="K440" s="49"/>
      <c r="L440" s="49"/>
      <c r="M440" s="49"/>
      <c r="N440" s="49"/>
      <c r="O440" s="49"/>
      <c r="P440" s="255"/>
      <c r="Q440" s="50"/>
      <c r="R440" s="51"/>
      <c r="S440" s="52"/>
      <c r="T440" s="256"/>
      <c r="U440" s="49"/>
      <c r="V440" s="49"/>
      <c r="W440" s="49"/>
      <c r="X440" s="49"/>
      <c r="Y440" s="49"/>
      <c r="Z440" s="49"/>
      <c r="AA440" s="49"/>
      <c r="AB440" s="49"/>
      <c r="AC440" s="49"/>
      <c r="AD440" s="53"/>
      <c r="AE440" s="53"/>
      <c r="AF440" s="53"/>
      <c r="AG440" s="54"/>
      <c r="AH440" s="53"/>
      <c r="AI440" s="55"/>
      <c r="AJ440" s="261"/>
      <c r="AK440" s="261"/>
      <c r="AL440" s="262"/>
      <c r="AM440" s="57"/>
      <c r="AN440" s="54"/>
      <c r="AO440" s="57"/>
      <c r="AP440" s="54"/>
      <c r="AQ440" s="54"/>
      <c r="AR440" s="57"/>
      <c r="AS440" s="54"/>
      <c r="AT440" s="58"/>
      <c r="AU440" s="276"/>
      <c r="AV440" s="53"/>
      <c r="AW440" s="59"/>
      <c r="AX440" s="53"/>
      <c r="AY440" s="53"/>
      <c r="BA440" s="10">
        <f t="shared" si="369"/>
        <v>0</v>
      </c>
      <c r="BB440" s="11">
        <f t="shared" si="370"/>
        <v>-1</v>
      </c>
      <c r="BC440" s="10">
        <f t="shared" si="371"/>
        <v>0</v>
      </c>
      <c r="BD440" s="11">
        <f t="shared" si="372"/>
        <v>0</v>
      </c>
      <c r="BE440" s="11"/>
      <c r="BF440" s="114" t="e">
        <f>VLOOKUP(C440,[1]Sheet!$F:$Q,10,FALSE)</f>
        <v>#N/A</v>
      </c>
      <c r="BG440" s="17" t="e">
        <f>VLOOKUP(C440,[1]Sheet!$F:$Q,5,FALSE)</f>
        <v>#N/A</v>
      </c>
      <c r="BH440" s="17" t="e">
        <f>VLOOKUP(C440,[1]Sheet!$F:$Q,12,FALSE)</f>
        <v>#N/A</v>
      </c>
      <c r="BI440" s="17" t="e">
        <f t="shared" si="373"/>
        <v>#N/A</v>
      </c>
    </row>
    <row r="441" ht="24.95" customHeight="1" spans="1:61">
      <c r="A441" s="44">
        <f t="shared" ref="A441:A445" si="374">ROW()-2</f>
        <v>439</v>
      </c>
      <c r="B441" s="44"/>
      <c r="C441" s="45"/>
      <c r="D441" s="45"/>
      <c r="E441" s="45"/>
      <c r="F441" s="45"/>
      <c r="G441" s="46"/>
      <c r="H441" s="109"/>
      <c r="I441" s="48"/>
      <c r="J441" s="49"/>
      <c r="K441" s="49"/>
      <c r="L441" s="49"/>
      <c r="M441" s="49"/>
      <c r="N441" s="49"/>
      <c r="O441" s="49"/>
      <c r="P441" s="255"/>
      <c r="Q441" s="50"/>
      <c r="R441" s="51"/>
      <c r="S441" s="52"/>
      <c r="T441" s="256"/>
      <c r="U441" s="49"/>
      <c r="V441" s="49"/>
      <c r="W441" s="49"/>
      <c r="X441" s="49"/>
      <c r="Y441" s="49"/>
      <c r="Z441" s="49"/>
      <c r="AA441" s="49"/>
      <c r="AB441" s="49"/>
      <c r="AC441" s="49"/>
      <c r="AD441" s="53"/>
      <c r="AE441" s="53"/>
      <c r="AF441" s="53"/>
      <c r="AG441" s="54"/>
      <c r="AH441" s="53"/>
      <c r="AI441" s="55"/>
      <c r="AJ441" s="261"/>
      <c r="AK441" s="261"/>
      <c r="AL441" s="262"/>
      <c r="AM441" s="57"/>
      <c r="AN441" s="54"/>
      <c r="AO441" s="57"/>
      <c r="AP441" s="54"/>
      <c r="AQ441" s="54"/>
      <c r="AR441" s="57"/>
      <c r="AS441" s="54"/>
      <c r="AT441" s="58"/>
      <c r="AU441" s="276"/>
      <c r="AV441" s="53"/>
      <c r="AW441" s="59"/>
      <c r="AX441" s="53"/>
      <c r="AY441" s="53"/>
      <c r="BA441" s="10">
        <f t="shared" ref="BA441:BA445" si="375">Q441</f>
        <v>0</v>
      </c>
      <c r="BB441" s="11">
        <f t="shared" ref="BB441:BB445" si="376">N441+BA441-1</f>
        <v>-1</v>
      </c>
      <c r="BC441" s="10">
        <f t="shared" ref="BC441:BC445" si="377">S441</f>
        <v>0</v>
      </c>
      <c r="BD441" s="11">
        <f t="shared" ref="BD441:BD445" si="378">AA441+BC441</f>
        <v>0</v>
      </c>
      <c r="BE441" s="11"/>
      <c r="BF441" s="114" t="e">
        <f>VLOOKUP(C441,[1]Sheet!$F:$Q,10,FALSE)</f>
        <v>#N/A</v>
      </c>
      <c r="BG441" s="17" t="e">
        <f>VLOOKUP(C441,[1]Sheet!$F:$Q,5,FALSE)</f>
        <v>#N/A</v>
      </c>
      <c r="BH441" s="17" t="e">
        <f>VLOOKUP(C441,[1]Sheet!$F:$Q,12,FALSE)</f>
        <v>#N/A</v>
      </c>
      <c r="BI441" s="17" t="e">
        <f t="shared" ref="BI441:BI446" si="379">BG441-BH441</f>
        <v>#N/A</v>
      </c>
    </row>
    <row r="442" ht="24.95" customHeight="1" spans="1:61">
      <c r="A442" s="44">
        <f t="shared" si="374"/>
        <v>440</v>
      </c>
      <c r="B442" s="44"/>
      <c r="C442" s="45"/>
      <c r="D442" s="45"/>
      <c r="E442" s="45"/>
      <c r="F442" s="45"/>
      <c r="G442" s="46"/>
      <c r="H442" s="109"/>
      <c r="I442" s="48"/>
      <c r="J442" s="49"/>
      <c r="K442" s="49"/>
      <c r="L442" s="49"/>
      <c r="M442" s="49"/>
      <c r="N442" s="49"/>
      <c r="O442" s="49"/>
      <c r="P442" s="255"/>
      <c r="Q442" s="50"/>
      <c r="R442" s="51"/>
      <c r="S442" s="52"/>
      <c r="T442" s="256"/>
      <c r="U442" s="49"/>
      <c r="V442" s="49"/>
      <c r="W442" s="49"/>
      <c r="X442" s="49"/>
      <c r="Y442" s="49"/>
      <c r="Z442" s="49"/>
      <c r="AA442" s="49"/>
      <c r="AB442" s="49"/>
      <c r="AC442" s="49"/>
      <c r="AD442" s="53"/>
      <c r="AE442" s="53"/>
      <c r="AF442" s="53"/>
      <c r="AG442" s="54"/>
      <c r="AH442" s="53"/>
      <c r="AI442" s="55"/>
      <c r="AJ442" s="261"/>
      <c r="AK442" s="261"/>
      <c r="AL442" s="262"/>
      <c r="AM442" s="57"/>
      <c r="AN442" s="54"/>
      <c r="AO442" s="57"/>
      <c r="AP442" s="54"/>
      <c r="AQ442" s="54"/>
      <c r="AR442" s="57"/>
      <c r="AS442" s="54"/>
      <c r="AT442" s="58"/>
      <c r="AU442" s="276"/>
      <c r="AV442" s="53"/>
      <c r="AW442" s="59"/>
      <c r="AX442" s="53"/>
      <c r="AY442" s="53"/>
      <c r="BA442" s="10">
        <f t="shared" si="375"/>
        <v>0</v>
      </c>
      <c r="BB442" s="11">
        <f t="shared" si="376"/>
        <v>-1</v>
      </c>
      <c r="BC442" s="10">
        <f t="shared" si="377"/>
        <v>0</v>
      </c>
      <c r="BD442" s="11">
        <f t="shared" si="378"/>
        <v>0</v>
      </c>
      <c r="BE442" s="11"/>
      <c r="BF442" s="114" t="e">
        <f>VLOOKUP(C442,[1]Sheet!$F:$Q,10,FALSE)</f>
        <v>#N/A</v>
      </c>
      <c r="BG442" s="17" t="e">
        <f>VLOOKUP(C442,[1]Sheet!$F:$Q,5,FALSE)</f>
        <v>#N/A</v>
      </c>
      <c r="BH442" s="17" t="e">
        <f>VLOOKUP(C442,[1]Sheet!$F:$Q,12,FALSE)</f>
        <v>#N/A</v>
      </c>
      <c r="BI442" s="17" t="e">
        <f t="shared" si="379"/>
        <v>#N/A</v>
      </c>
    </row>
    <row r="443" ht="24.95" customHeight="1" spans="1:61">
      <c r="A443" s="44">
        <f t="shared" si="374"/>
        <v>441</v>
      </c>
      <c r="B443" s="44"/>
      <c r="C443" s="45"/>
      <c r="D443" s="45"/>
      <c r="E443" s="45"/>
      <c r="F443" s="45"/>
      <c r="G443" s="46"/>
      <c r="H443" s="109"/>
      <c r="I443" s="48"/>
      <c r="J443" s="49"/>
      <c r="K443" s="49"/>
      <c r="L443" s="49"/>
      <c r="M443" s="49"/>
      <c r="N443" s="49"/>
      <c r="O443" s="49"/>
      <c r="P443" s="255"/>
      <c r="Q443" s="50"/>
      <c r="R443" s="51"/>
      <c r="S443" s="52"/>
      <c r="T443" s="256"/>
      <c r="U443" s="49"/>
      <c r="V443" s="49"/>
      <c r="W443" s="49"/>
      <c r="X443" s="49"/>
      <c r="Y443" s="49"/>
      <c r="Z443" s="49"/>
      <c r="AA443" s="49"/>
      <c r="AB443" s="49"/>
      <c r="AC443" s="49"/>
      <c r="AD443" s="53"/>
      <c r="AE443" s="53"/>
      <c r="AF443" s="53"/>
      <c r="AG443" s="54"/>
      <c r="AH443" s="53"/>
      <c r="AI443" s="55"/>
      <c r="AJ443" s="261"/>
      <c r="AK443" s="261"/>
      <c r="AL443" s="262"/>
      <c r="AM443" s="57"/>
      <c r="AN443" s="54"/>
      <c r="AO443" s="57"/>
      <c r="AP443" s="54"/>
      <c r="AQ443" s="54"/>
      <c r="AR443" s="57"/>
      <c r="AS443" s="54"/>
      <c r="AT443" s="58"/>
      <c r="AU443" s="277"/>
      <c r="AV443" s="53"/>
      <c r="AW443" s="59"/>
      <c r="AX443" s="53"/>
      <c r="AY443" s="53"/>
      <c r="BA443" s="10">
        <f t="shared" si="375"/>
        <v>0</v>
      </c>
      <c r="BB443" s="11">
        <f t="shared" si="376"/>
        <v>-1</v>
      </c>
      <c r="BC443" s="10">
        <f t="shared" si="377"/>
        <v>0</v>
      </c>
      <c r="BD443" s="11">
        <f t="shared" si="378"/>
        <v>0</v>
      </c>
      <c r="BE443" s="11"/>
      <c r="BF443" s="114" t="e">
        <f>VLOOKUP(C443,[1]Sheet!$F:$Q,10,FALSE)</f>
        <v>#N/A</v>
      </c>
      <c r="BG443" s="17" t="e">
        <f>VLOOKUP(C443,[1]Sheet!$F:$Q,5,FALSE)</f>
        <v>#N/A</v>
      </c>
      <c r="BH443" s="17" t="e">
        <f>VLOOKUP(C443,[1]Sheet!$F:$Q,12,FALSE)</f>
        <v>#N/A</v>
      </c>
      <c r="BI443" s="17" t="e">
        <f t="shared" si="379"/>
        <v>#N/A</v>
      </c>
    </row>
    <row r="444" s="7" customFormat="1" ht="24.95" customHeight="1" spans="1:61">
      <c r="A444" s="44">
        <f t="shared" si="374"/>
        <v>442</v>
      </c>
      <c r="B444" s="44"/>
      <c r="C444" s="45"/>
      <c r="D444" s="45"/>
      <c r="E444" s="45"/>
      <c r="F444" s="45"/>
      <c r="G444" s="46"/>
      <c r="H444" s="48"/>
      <c r="I444" s="48"/>
      <c r="J444" s="49"/>
      <c r="K444" s="49"/>
      <c r="L444" s="49"/>
      <c r="M444" s="49"/>
      <c r="N444" s="49"/>
      <c r="O444" s="49"/>
      <c r="P444" s="255"/>
      <c r="Q444" s="50"/>
      <c r="R444" s="51"/>
      <c r="S444" s="52"/>
      <c r="T444" s="256"/>
      <c r="U444" s="49"/>
      <c r="V444" s="49"/>
      <c r="W444" s="49"/>
      <c r="X444" s="49"/>
      <c r="Y444" s="49"/>
      <c r="Z444" s="49"/>
      <c r="AA444" s="49"/>
      <c r="AB444" s="49"/>
      <c r="AC444" s="49"/>
      <c r="AD444" s="47"/>
      <c r="AE444" s="110"/>
      <c r="AF444" s="45"/>
      <c r="AG444" s="45"/>
      <c r="AH444" s="45"/>
      <c r="AI444" s="58"/>
      <c r="AJ444" s="257"/>
      <c r="AK444" s="257"/>
      <c r="AL444" s="56"/>
      <c r="AM444" s="258"/>
      <c r="AN444" s="54"/>
      <c r="AO444" s="54"/>
      <c r="AP444" s="54"/>
      <c r="AQ444" s="54"/>
      <c r="AR444" s="54"/>
      <c r="AS444" s="54"/>
      <c r="AT444" s="58"/>
      <c r="AU444" s="54"/>
      <c r="AV444" s="54"/>
      <c r="AW444" s="112"/>
      <c r="AX444" s="45"/>
      <c r="AY444" s="45"/>
      <c r="AZ444" s="10"/>
      <c r="BA444" s="10">
        <f t="shared" si="375"/>
        <v>0</v>
      </c>
      <c r="BB444" s="11">
        <f t="shared" si="376"/>
        <v>-1</v>
      </c>
      <c r="BC444" s="10">
        <f t="shared" si="377"/>
        <v>0</v>
      </c>
      <c r="BD444" s="9">
        <f t="shared" si="378"/>
        <v>0</v>
      </c>
      <c r="BE444" s="9"/>
      <c r="BF444" s="114" t="e">
        <f>VLOOKUP(C444,[1]Sheet!$F:$Q,10,FALSE)</f>
        <v>#N/A</v>
      </c>
      <c r="BG444" s="17" t="e">
        <f>VLOOKUP(C444,[1]Sheet!$F:$Q,5,FALSE)</f>
        <v>#N/A</v>
      </c>
      <c r="BH444" s="17" t="e">
        <f>VLOOKUP(C444,[1]Sheet!$F:$Q,12,FALSE)</f>
        <v>#N/A</v>
      </c>
      <c r="BI444" s="17" t="e">
        <f t="shared" si="379"/>
        <v>#N/A</v>
      </c>
    </row>
    <row r="445" s="7" customFormat="1" ht="24.95" customHeight="1" spans="1:61">
      <c r="A445" s="44">
        <f t="shared" si="374"/>
        <v>443</v>
      </c>
      <c r="B445" s="44"/>
      <c r="C445" s="45"/>
      <c r="D445" s="45"/>
      <c r="E445" s="45"/>
      <c r="F445" s="45"/>
      <c r="G445" s="46"/>
      <c r="H445" s="48"/>
      <c r="I445" s="48"/>
      <c r="J445" s="49"/>
      <c r="K445" s="49"/>
      <c r="L445" s="49"/>
      <c r="M445" s="49"/>
      <c r="N445" s="49"/>
      <c r="O445" s="49"/>
      <c r="P445" s="255"/>
      <c r="Q445" s="50"/>
      <c r="R445" s="51"/>
      <c r="S445" s="52"/>
      <c r="T445" s="256"/>
      <c r="U445" s="49"/>
      <c r="V445" s="49"/>
      <c r="W445" s="49"/>
      <c r="X445" s="49"/>
      <c r="Y445" s="49"/>
      <c r="Z445" s="49"/>
      <c r="AA445" s="49"/>
      <c r="AB445" s="49"/>
      <c r="AC445" s="49"/>
      <c r="AD445" s="47"/>
      <c r="AE445" s="110"/>
      <c r="AF445" s="45"/>
      <c r="AG445" s="45"/>
      <c r="AH445" s="45"/>
      <c r="AI445" s="58"/>
      <c r="AJ445" s="257"/>
      <c r="AK445" s="257"/>
      <c r="AL445" s="56"/>
      <c r="AM445" s="258"/>
      <c r="AN445" s="54"/>
      <c r="AO445" s="54"/>
      <c r="AP445" s="54"/>
      <c r="AQ445" s="54"/>
      <c r="AR445" s="54"/>
      <c r="AS445" s="54"/>
      <c r="AT445" s="58"/>
      <c r="AU445" s="54"/>
      <c r="AV445" s="54"/>
      <c r="AW445" s="112"/>
      <c r="AX445" s="45"/>
      <c r="AY445" s="45"/>
      <c r="AZ445" s="10"/>
      <c r="BA445" s="10">
        <f t="shared" si="375"/>
        <v>0</v>
      </c>
      <c r="BB445" s="11">
        <f t="shared" si="376"/>
        <v>-1</v>
      </c>
      <c r="BC445" s="10">
        <f t="shared" si="377"/>
        <v>0</v>
      </c>
      <c r="BD445" s="9">
        <f t="shared" si="378"/>
        <v>0</v>
      </c>
      <c r="BE445" s="9"/>
      <c r="BF445" s="114" t="e">
        <f>VLOOKUP(C445,[1]Sheet!$F:$Q,10,FALSE)</f>
        <v>#N/A</v>
      </c>
      <c r="BG445" s="17" t="e">
        <f>VLOOKUP(C445,[1]Sheet!$F:$Q,5,FALSE)</f>
        <v>#N/A</v>
      </c>
      <c r="BH445" s="17" t="e">
        <f>VLOOKUP(C445,[1]Sheet!$F:$Q,12,FALSE)</f>
        <v>#N/A</v>
      </c>
      <c r="BI445" s="17" t="e">
        <f t="shared" si="379"/>
        <v>#N/A</v>
      </c>
    </row>
    <row r="446" ht="24.95" customHeight="1" spans="1:61">
      <c r="A446" s="44">
        <f t="shared" ref="A446:A451" si="380">ROW()-2</f>
        <v>444</v>
      </c>
      <c r="B446" s="44"/>
      <c r="C446" s="45"/>
      <c r="D446" s="45"/>
      <c r="E446" s="259"/>
      <c r="F446" s="45"/>
      <c r="G446" s="46"/>
      <c r="H446" s="109"/>
      <c r="I446" s="48"/>
      <c r="J446" s="49"/>
      <c r="K446" s="49"/>
      <c r="L446" s="49"/>
      <c r="M446" s="49"/>
      <c r="N446" s="49"/>
      <c r="O446" s="49"/>
      <c r="P446" s="255"/>
      <c r="Q446" s="50"/>
      <c r="R446" s="51"/>
      <c r="S446" s="52"/>
      <c r="T446" s="256"/>
      <c r="U446" s="49"/>
      <c r="V446" s="49"/>
      <c r="W446" s="49"/>
      <c r="X446" s="49"/>
      <c r="Y446" s="49"/>
      <c r="Z446" s="49"/>
      <c r="AA446" s="49"/>
      <c r="AB446" s="49"/>
      <c r="AC446" s="49"/>
      <c r="AD446" s="53"/>
      <c r="AE446" s="53"/>
      <c r="AF446" s="53"/>
      <c r="AG446" s="54"/>
      <c r="AH446" s="53"/>
      <c r="AI446" s="55"/>
      <c r="AJ446" s="261"/>
      <c r="AK446" s="261"/>
      <c r="AL446" s="262"/>
      <c r="AM446" s="57"/>
      <c r="AN446" s="54"/>
      <c r="AO446" s="54"/>
      <c r="AP446" s="57"/>
      <c r="AQ446" s="54"/>
      <c r="AR446" s="57"/>
      <c r="AS446" s="54"/>
      <c r="AT446" s="58"/>
      <c r="AU446" s="54"/>
      <c r="AV446" s="53"/>
      <c r="AW446" s="59"/>
      <c r="AX446" s="53"/>
      <c r="AY446" s="53"/>
      <c r="BA446" s="10">
        <f t="shared" ref="BA446:BA451" si="381">Q446</f>
        <v>0</v>
      </c>
      <c r="BB446" s="11">
        <f t="shared" ref="BB446:BB451" si="382">N446+BA446-1</f>
        <v>-1</v>
      </c>
      <c r="BC446" s="10">
        <f t="shared" ref="BC446:BC451" si="383">S446</f>
        <v>0</v>
      </c>
      <c r="BD446" s="11">
        <f t="shared" ref="BD446:BD451" si="384">AA446+BC446</f>
        <v>0</v>
      </c>
      <c r="BE446" s="11"/>
      <c r="BF446" s="114" t="e">
        <f>VLOOKUP(C446,[1]Sheet!$F:$Q,10,FALSE)</f>
        <v>#N/A</v>
      </c>
      <c r="BG446" s="17" t="e">
        <f>VLOOKUP(C446,[1]Sheet!$F:$Q,5,FALSE)</f>
        <v>#N/A</v>
      </c>
      <c r="BH446" s="17" t="e">
        <f>VLOOKUP(C446,[1]Sheet!$F:$Q,12,FALSE)</f>
        <v>#N/A</v>
      </c>
      <c r="BI446" s="17" t="e">
        <f t="shared" si="379"/>
        <v>#N/A</v>
      </c>
    </row>
    <row r="447" s="7" customFormat="1" ht="24.95" customHeight="1" spans="1:61">
      <c r="A447" s="44">
        <f t="shared" si="380"/>
        <v>445</v>
      </c>
      <c r="B447" s="44"/>
      <c r="C447" s="45"/>
      <c r="D447" s="45"/>
      <c r="E447" s="45"/>
      <c r="F447" s="45"/>
      <c r="G447" s="46"/>
      <c r="H447" s="48"/>
      <c r="I447" s="48"/>
      <c r="J447" s="49"/>
      <c r="K447" s="49"/>
      <c r="L447" s="49"/>
      <c r="M447" s="49"/>
      <c r="N447" s="49"/>
      <c r="O447" s="49"/>
      <c r="P447" s="255"/>
      <c r="Q447" s="50"/>
      <c r="R447" s="51"/>
      <c r="S447" s="52"/>
      <c r="T447" s="256"/>
      <c r="U447" s="49"/>
      <c r="V447" s="49"/>
      <c r="W447" s="49"/>
      <c r="X447" s="49"/>
      <c r="Y447" s="49"/>
      <c r="Z447" s="49"/>
      <c r="AA447" s="49"/>
      <c r="AB447" s="49"/>
      <c r="AC447" s="49"/>
      <c r="AD447" s="47"/>
      <c r="AE447" s="110"/>
      <c r="AF447" s="45"/>
      <c r="AG447" s="45"/>
      <c r="AH447" s="45"/>
      <c r="AI447" s="58"/>
      <c r="AJ447" s="257"/>
      <c r="AK447" s="257"/>
      <c r="AL447" s="56"/>
      <c r="AM447" s="258"/>
      <c r="AN447" s="54"/>
      <c r="AO447" s="54"/>
      <c r="AP447" s="54"/>
      <c r="AQ447" s="54"/>
      <c r="AR447" s="54"/>
      <c r="AS447" s="54"/>
      <c r="AT447" s="58"/>
      <c r="AU447" s="54"/>
      <c r="AV447" s="54"/>
      <c r="AW447" s="112"/>
      <c r="AX447" s="45"/>
      <c r="AY447" s="45"/>
      <c r="AZ447" s="10"/>
      <c r="BA447" s="10">
        <f t="shared" si="381"/>
        <v>0</v>
      </c>
      <c r="BB447" s="11">
        <f t="shared" si="382"/>
        <v>-1</v>
      </c>
      <c r="BC447" s="10">
        <f t="shared" si="383"/>
        <v>0</v>
      </c>
      <c r="BD447" s="9">
        <f t="shared" si="384"/>
        <v>0</v>
      </c>
      <c r="BE447" s="9"/>
      <c r="BF447" s="114" t="e">
        <f>VLOOKUP(C447,[1]Sheet!$F:$Q,10,FALSE)</f>
        <v>#N/A</v>
      </c>
      <c r="BG447" s="17" t="e">
        <f>VLOOKUP(C447,[1]Sheet!$F:$Q,5,FALSE)</f>
        <v>#N/A</v>
      </c>
      <c r="BH447" s="17" t="e">
        <f>VLOOKUP(C447,[1]Sheet!$F:$Q,12,FALSE)</f>
        <v>#N/A</v>
      </c>
      <c r="BI447" s="17" t="e">
        <f t="shared" ref="BI447:BI452" si="385">BG447-BH447</f>
        <v>#N/A</v>
      </c>
    </row>
    <row r="448" ht="24.95" customHeight="1" spans="1:61">
      <c r="A448" s="44">
        <f t="shared" si="380"/>
        <v>446</v>
      </c>
      <c r="B448" s="44"/>
      <c r="C448" s="45"/>
      <c r="D448" s="45"/>
      <c r="E448" s="45"/>
      <c r="F448" s="45"/>
      <c r="G448" s="46"/>
      <c r="H448" s="109"/>
      <c r="I448" s="48"/>
      <c r="J448" s="49"/>
      <c r="K448" s="49"/>
      <c r="L448" s="49"/>
      <c r="M448" s="49"/>
      <c r="N448" s="49"/>
      <c r="O448" s="49"/>
      <c r="P448" s="255"/>
      <c r="Q448" s="50"/>
      <c r="R448" s="51"/>
      <c r="S448" s="52"/>
      <c r="T448" s="256"/>
      <c r="U448" s="49"/>
      <c r="V448" s="49"/>
      <c r="W448" s="49"/>
      <c r="X448" s="49"/>
      <c r="Y448" s="49"/>
      <c r="Z448" s="49"/>
      <c r="AA448" s="49"/>
      <c r="AB448" s="49"/>
      <c r="AC448" s="49"/>
      <c r="AD448" s="53"/>
      <c r="AE448" s="53"/>
      <c r="AF448" s="53"/>
      <c r="AG448" s="54"/>
      <c r="AH448" s="53"/>
      <c r="AI448" s="55"/>
      <c r="AJ448" s="261"/>
      <c r="AK448" s="261"/>
      <c r="AL448" s="262"/>
      <c r="AM448" s="57"/>
      <c r="AN448" s="54"/>
      <c r="AO448" s="54"/>
      <c r="AP448" s="54"/>
      <c r="AQ448" s="54"/>
      <c r="AR448" s="57"/>
      <c r="AS448" s="54"/>
      <c r="AT448" s="58"/>
      <c r="AU448" s="54"/>
      <c r="AV448" s="53"/>
      <c r="AW448" s="59"/>
      <c r="AX448" s="53"/>
      <c r="AY448" s="53"/>
      <c r="BA448" s="10">
        <f t="shared" si="381"/>
        <v>0</v>
      </c>
      <c r="BB448" s="11">
        <f t="shared" si="382"/>
        <v>-1</v>
      </c>
      <c r="BC448" s="10">
        <f t="shared" si="383"/>
        <v>0</v>
      </c>
      <c r="BD448" s="11">
        <f t="shared" si="384"/>
        <v>0</v>
      </c>
      <c r="BE448" s="11"/>
      <c r="BF448" s="114" t="e">
        <f>VLOOKUP(C448,[1]Sheet!$F:$Q,10,FALSE)</f>
        <v>#N/A</v>
      </c>
      <c r="BG448" s="17" t="e">
        <f>VLOOKUP(C448,[1]Sheet!$F:$Q,5,FALSE)</f>
        <v>#N/A</v>
      </c>
      <c r="BH448" s="17" t="e">
        <f>VLOOKUP(C448,[1]Sheet!$F:$Q,12,FALSE)</f>
        <v>#N/A</v>
      </c>
      <c r="BI448" s="17" t="e">
        <f t="shared" si="385"/>
        <v>#N/A</v>
      </c>
    </row>
    <row r="449" s="7" customFormat="1" ht="24.95" customHeight="1" spans="1:61">
      <c r="A449" s="44">
        <f t="shared" si="380"/>
        <v>447</v>
      </c>
      <c r="B449" s="44"/>
      <c r="C449" s="45"/>
      <c r="D449" s="45"/>
      <c r="E449" s="45"/>
      <c r="F449" s="45"/>
      <c r="G449" s="46"/>
      <c r="H449" s="48"/>
      <c r="I449" s="48"/>
      <c r="J449" s="49"/>
      <c r="K449" s="49"/>
      <c r="L449" s="49"/>
      <c r="M449" s="49"/>
      <c r="N449" s="49"/>
      <c r="O449" s="49"/>
      <c r="P449" s="255"/>
      <c r="Q449" s="50"/>
      <c r="R449" s="51"/>
      <c r="S449" s="52"/>
      <c r="T449" s="256"/>
      <c r="U449" s="49"/>
      <c r="V449" s="49"/>
      <c r="W449" s="49"/>
      <c r="X449" s="49"/>
      <c r="Y449" s="49"/>
      <c r="Z449" s="49"/>
      <c r="AA449" s="49"/>
      <c r="AB449" s="49"/>
      <c r="AC449" s="49"/>
      <c r="AD449" s="47"/>
      <c r="AE449" s="110"/>
      <c r="AF449" s="45"/>
      <c r="AG449" s="45"/>
      <c r="AH449" s="45"/>
      <c r="AI449" s="58"/>
      <c r="AJ449" s="257"/>
      <c r="AK449" s="257"/>
      <c r="AL449" s="56"/>
      <c r="AM449" s="258"/>
      <c r="AN449" s="54"/>
      <c r="AO449" s="54"/>
      <c r="AP449" s="54"/>
      <c r="AQ449" s="54"/>
      <c r="AR449" s="54"/>
      <c r="AS449" s="54"/>
      <c r="AT449" s="58"/>
      <c r="AU449" s="275"/>
      <c r="AV449" s="54"/>
      <c r="AW449" s="112"/>
      <c r="AX449" s="45"/>
      <c r="AY449" s="45"/>
      <c r="AZ449" s="10"/>
      <c r="BA449" s="10">
        <f t="shared" si="381"/>
        <v>0</v>
      </c>
      <c r="BB449" s="11">
        <f t="shared" si="382"/>
        <v>-1</v>
      </c>
      <c r="BC449" s="10">
        <f t="shared" si="383"/>
        <v>0</v>
      </c>
      <c r="BD449" s="9">
        <f t="shared" si="384"/>
        <v>0</v>
      </c>
      <c r="BE449" s="9"/>
      <c r="BF449" s="114" t="e">
        <f>VLOOKUP(C449,[1]Sheet!$F:$Q,10,FALSE)</f>
        <v>#N/A</v>
      </c>
      <c r="BG449" s="17" t="e">
        <f>VLOOKUP(C449,[1]Sheet!$F:$Q,5,FALSE)</f>
        <v>#N/A</v>
      </c>
      <c r="BH449" s="17" t="e">
        <f>VLOOKUP(C449,[1]Sheet!$F:$Q,12,FALSE)</f>
        <v>#N/A</v>
      </c>
      <c r="BI449" s="17" t="e">
        <f t="shared" si="385"/>
        <v>#N/A</v>
      </c>
    </row>
    <row r="450" s="7" customFormat="1" ht="24.95" customHeight="1" spans="1:61">
      <c r="A450" s="44">
        <f t="shared" si="380"/>
        <v>448</v>
      </c>
      <c r="B450" s="44"/>
      <c r="C450" s="45"/>
      <c r="D450" s="45"/>
      <c r="E450" s="45"/>
      <c r="F450" s="45"/>
      <c r="G450" s="46"/>
      <c r="H450" s="48"/>
      <c r="I450" s="48"/>
      <c r="J450" s="49"/>
      <c r="K450" s="49"/>
      <c r="L450" s="49"/>
      <c r="M450" s="49"/>
      <c r="N450" s="49"/>
      <c r="O450" s="49"/>
      <c r="P450" s="255"/>
      <c r="Q450" s="50"/>
      <c r="R450" s="51"/>
      <c r="S450" s="52"/>
      <c r="T450" s="256"/>
      <c r="U450" s="49"/>
      <c r="V450" s="49"/>
      <c r="W450" s="49"/>
      <c r="X450" s="49"/>
      <c r="Y450" s="49"/>
      <c r="Z450" s="49"/>
      <c r="AA450" s="49"/>
      <c r="AB450" s="49"/>
      <c r="AC450" s="49"/>
      <c r="AD450" s="47"/>
      <c r="AE450" s="110"/>
      <c r="AF450" s="45"/>
      <c r="AG450" s="45"/>
      <c r="AH450" s="45"/>
      <c r="AI450" s="58"/>
      <c r="AJ450" s="257"/>
      <c r="AK450" s="257"/>
      <c r="AL450" s="56"/>
      <c r="AM450" s="258"/>
      <c r="AN450" s="54"/>
      <c r="AO450" s="54"/>
      <c r="AP450" s="54"/>
      <c r="AQ450" s="54"/>
      <c r="AR450" s="54"/>
      <c r="AS450" s="54"/>
      <c r="AT450" s="58"/>
      <c r="AU450" s="277"/>
      <c r="AV450" s="54"/>
      <c r="AW450" s="112"/>
      <c r="AX450" s="45"/>
      <c r="AY450" s="45"/>
      <c r="AZ450" s="10"/>
      <c r="BA450" s="10">
        <f t="shared" si="381"/>
        <v>0</v>
      </c>
      <c r="BB450" s="11">
        <f t="shared" si="382"/>
        <v>-1</v>
      </c>
      <c r="BC450" s="10">
        <f t="shared" si="383"/>
        <v>0</v>
      </c>
      <c r="BD450" s="9">
        <f t="shared" si="384"/>
        <v>0</v>
      </c>
      <c r="BE450" s="9"/>
      <c r="BF450" s="114" t="e">
        <f>VLOOKUP(C450,[1]Sheet!$F:$Q,10,FALSE)</f>
        <v>#N/A</v>
      </c>
      <c r="BG450" s="17" t="e">
        <f>VLOOKUP(C450,[1]Sheet!$F:$Q,5,FALSE)</f>
        <v>#N/A</v>
      </c>
      <c r="BH450" s="17" t="e">
        <f>VLOOKUP(C450,[1]Sheet!$F:$Q,12,FALSE)</f>
        <v>#N/A</v>
      </c>
      <c r="BI450" s="17" t="e">
        <f t="shared" si="385"/>
        <v>#N/A</v>
      </c>
    </row>
    <row r="451" s="7" customFormat="1" ht="24.95" customHeight="1" spans="1:61">
      <c r="A451" s="44">
        <f t="shared" si="380"/>
        <v>449</v>
      </c>
      <c r="B451" s="44"/>
      <c r="C451" s="45"/>
      <c r="D451" s="45"/>
      <c r="E451" s="45"/>
      <c r="F451" s="45"/>
      <c r="G451" s="46"/>
      <c r="H451" s="48"/>
      <c r="I451" s="48"/>
      <c r="J451" s="49"/>
      <c r="K451" s="49"/>
      <c r="L451" s="49"/>
      <c r="M451" s="49"/>
      <c r="N451" s="49"/>
      <c r="O451" s="49"/>
      <c r="P451" s="255"/>
      <c r="Q451" s="50"/>
      <c r="R451" s="51"/>
      <c r="S451" s="52"/>
      <c r="T451" s="256"/>
      <c r="U451" s="49"/>
      <c r="V451" s="49"/>
      <c r="W451" s="49"/>
      <c r="X451" s="49"/>
      <c r="Y451" s="49"/>
      <c r="Z451" s="49"/>
      <c r="AA451" s="49"/>
      <c r="AB451" s="49"/>
      <c r="AC451" s="49"/>
      <c r="AD451" s="47"/>
      <c r="AE451" s="110"/>
      <c r="AF451" s="45"/>
      <c r="AG451" s="45"/>
      <c r="AH451" s="45"/>
      <c r="AI451" s="58"/>
      <c r="AJ451" s="257"/>
      <c r="AK451" s="257"/>
      <c r="AL451" s="56"/>
      <c r="AM451" s="258"/>
      <c r="AN451" s="54"/>
      <c r="AO451" s="54"/>
      <c r="AP451" s="54"/>
      <c r="AQ451" s="54"/>
      <c r="AR451" s="54"/>
      <c r="AS451" s="54"/>
      <c r="AT451" s="58"/>
      <c r="AU451" s="54"/>
      <c r="AV451" s="54"/>
      <c r="AW451" s="112"/>
      <c r="AX451" s="45"/>
      <c r="AY451" s="45"/>
      <c r="AZ451" s="10"/>
      <c r="BA451" s="10">
        <f t="shared" si="381"/>
        <v>0</v>
      </c>
      <c r="BB451" s="11">
        <f t="shared" si="382"/>
        <v>-1</v>
      </c>
      <c r="BC451" s="10">
        <f t="shared" si="383"/>
        <v>0</v>
      </c>
      <c r="BD451" s="9">
        <f t="shared" si="384"/>
        <v>0</v>
      </c>
      <c r="BE451" s="9"/>
      <c r="BF451" s="114" t="e">
        <f>VLOOKUP(C451,[1]Sheet!$F:$Q,10,FALSE)</f>
        <v>#N/A</v>
      </c>
      <c r="BG451" s="17" t="e">
        <f>VLOOKUP(C451,[1]Sheet!$F:$Q,5,FALSE)</f>
        <v>#N/A</v>
      </c>
      <c r="BH451" s="17" t="e">
        <f>VLOOKUP(C451,[1]Sheet!$F:$Q,12,FALSE)</f>
        <v>#N/A</v>
      </c>
      <c r="BI451" s="17" t="e">
        <f t="shared" si="385"/>
        <v>#N/A</v>
      </c>
    </row>
    <row r="452" ht="24.95" customHeight="1" spans="1:61">
      <c r="A452" s="44">
        <f t="shared" ref="A452:A458" si="386">ROW()-2</f>
        <v>450</v>
      </c>
      <c r="B452" s="44"/>
      <c r="C452" s="45"/>
      <c r="D452" s="45"/>
      <c r="E452" s="45"/>
      <c r="F452" s="45"/>
      <c r="G452" s="46"/>
      <c r="H452" s="109"/>
      <c r="I452" s="48"/>
      <c r="J452" s="49"/>
      <c r="K452" s="49"/>
      <c r="L452" s="49"/>
      <c r="M452" s="49"/>
      <c r="N452" s="49"/>
      <c r="O452" s="49"/>
      <c r="P452" s="255"/>
      <c r="Q452" s="50"/>
      <c r="R452" s="51"/>
      <c r="S452" s="52"/>
      <c r="T452" s="256"/>
      <c r="U452" s="49"/>
      <c r="V452" s="49"/>
      <c r="W452" s="49"/>
      <c r="X452" s="49"/>
      <c r="Y452" s="49"/>
      <c r="Z452" s="49"/>
      <c r="AA452" s="49"/>
      <c r="AB452" s="49"/>
      <c r="AC452" s="49"/>
      <c r="AD452" s="53"/>
      <c r="AE452" s="53"/>
      <c r="AF452" s="53"/>
      <c r="AG452" s="54"/>
      <c r="AH452" s="53"/>
      <c r="AI452" s="57"/>
      <c r="AJ452" s="1470"/>
      <c r="AK452" s="1470"/>
      <c r="AL452" s="262"/>
      <c r="AM452" s="57"/>
      <c r="AN452" s="54"/>
      <c r="AO452" s="57"/>
      <c r="AP452" s="54"/>
      <c r="AQ452" s="54"/>
      <c r="AR452" s="57"/>
      <c r="AS452" s="54"/>
      <c r="AT452" s="258"/>
      <c r="AU452" s="275"/>
      <c r="AV452" s="53"/>
      <c r="AW452" s="59"/>
      <c r="AX452" s="53"/>
      <c r="AY452" s="53"/>
      <c r="BA452" s="10">
        <f t="shared" ref="BA452:BA458" si="387">Q452</f>
        <v>0</v>
      </c>
      <c r="BB452" s="11">
        <f t="shared" ref="BB452:BB458" si="388">N452+BA452-1</f>
        <v>-1</v>
      </c>
      <c r="BC452" s="10">
        <f t="shared" ref="BC452:BC458" si="389">S452</f>
        <v>0</v>
      </c>
      <c r="BD452" s="11">
        <f t="shared" ref="BD452:BD458" si="390">AA452+BC452</f>
        <v>0</v>
      </c>
      <c r="BE452" s="11"/>
      <c r="BF452" s="114" t="e">
        <f>VLOOKUP(C452,[1]Sheet!$F:$Q,10,FALSE)</f>
        <v>#N/A</v>
      </c>
      <c r="BG452" s="17" t="e">
        <f>VLOOKUP(C452,[1]Sheet!$F:$Q,5,FALSE)</f>
        <v>#N/A</v>
      </c>
      <c r="BH452" s="17" t="e">
        <f>VLOOKUP(C452,[1]Sheet!$F:$Q,12,FALSE)</f>
        <v>#N/A</v>
      </c>
      <c r="BI452" s="17" t="e">
        <f t="shared" si="385"/>
        <v>#N/A</v>
      </c>
    </row>
    <row r="453" ht="24.95" customHeight="1" spans="1:61">
      <c r="A453" s="44">
        <f t="shared" si="386"/>
        <v>451</v>
      </c>
      <c r="B453" s="44"/>
      <c r="C453" s="45"/>
      <c r="D453" s="45"/>
      <c r="E453" s="45"/>
      <c r="F453" s="45"/>
      <c r="G453" s="46"/>
      <c r="H453" s="109"/>
      <c r="I453" s="48"/>
      <c r="J453" s="49"/>
      <c r="K453" s="49"/>
      <c r="L453" s="49"/>
      <c r="M453" s="49"/>
      <c r="N453" s="49"/>
      <c r="O453" s="49"/>
      <c r="P453" s="255"/>
      <c r="Q453" s="50"/>
      <c r="R453" s="51"/>
      <c r="S453" s="52"/>
      <c r="T453" s="256"/>
      <c r="U453" s="49"/>
      <c r="V453" s="49"/>
      <c r="W453" s="49"/>
      <c r="X453" s="49"/>
      <c r="Y453" s="49"/>
      <c r="Z453" s="49"/>
      <c r="AA453" s="49"/>
      <c r="AB453" s="49"/>
      <c r="AC453" s="49"/>
      <c r="AD453" s="53"/>
      <c r="AE453" s="53"/>
      <c r="AF453" s="53"/>
      <c r="AG453" s="54"/>
      <c r="AH453" s="53"/>
      <c r="AI453" s="55"/>
      <c r="AJ453" s="261"/>
      <c r="AK453" s="261"/>
      <c r="AL453" s="262"/>
      <c r="AM453" s="57"/>
      <c r="AN453" s="54"/>
      <c r="AO453" s="57"/>
      <c r="AP453" s="54"/>
      <c r="AQ453" s="54"/>
      <c r="AR453" s="57"/>
      <c r="AS453" s="54"/>
      <c r="AT453" s="58"/>
      <c r="AU453" s="276"/>
      <c r="AV453" s="53"/>
      <c r="AW453" s="59"/>
      <c r="AX453" s="53"/>
      <c r="AY453" s="53"/>
      <c r="BA453" s="10">
        <f t="shared" si="387"/>
        <v>0</v>
      </c>
      <c r="BB453" s="11">
        <f t="shared" si="388"/>
        <v>-1</v>
      </c>
      <c r="BC453" s="10">
        <f t="shared" si="389"/>
        <v>0</v>
      </c>
      <c r="BD453" s="11">
        <f t="shared" si="390"/>
        <v>0</v>
      </c>
      <c r="BE453" s="11"/>
      <c r="BF453" s="114" t="e">
        <f>VLOOKUP(C453,[1]Sheet!$F:$Q,10,FALSE)</f>
        <v>#N/A</v>
      </c>
      <c r="BG453" s="17" t="e">
        <f>VLOOKUP(C453,[1]Sheet!$F:$Q,5,FALSE)</f>
        <v>#N/A</v>
      </c>
      <c r="BH453" s="17" t="e">
        <f>VLOOKUP(C453,[1]Sheet!$F:$Q,12,FALSE)</f>
        <v>#N/A</v>
      </c>
      <c r="BI453" s="17" t="e">
        <f t="shared" ref="BI453:BI458" si="391">BG453-BH453</f>
        <v>#N/A</v>
      </c>
    </row>
    <row r="454" ht="24.95" customHeight="1" spans="1:61">
      <c r="A454" s="44">
        <f t="shared" si="386"/>
        <v>452</v>
      </c>
      <c r="B454" s="44"/>
      <c r="C454" s="45"/>
      <c r="D454" s="45"/>
      <c r="E454" s="45"/>
      <c r="F454" s="45"/>
      <c r="G454" s="46"/>
      <c r="H454" s="109"/>
      <c r="I454" s="48"/>
      <c r="J454" s="49"/>
      <c r="K454" s="49"/>
      <c r="L454" s="49"/>
      <c r="M454" s="49"/>
      <c r="N454" s="49"/>
      <c r="O454" s="49"/>
      <c r="P454" s="255"/>
      <c r="Q454" s="50"/>
      <c r="R454" s="51"/>
      <c r="S454" s="52"/>
      <c r="T454" s="256"/>
      <c r="U454" s="49"/>
      <c r="V454" s="49"/>
      <c r="W454" s="49"/>
      <c r="X454" s="49"/>
      <c r="Y454" s="49"/>
      <c r="Z454" s="49"/>
      <c r="AA454" s="49"/>
      <c r="AB454" s="49"/>
      <c r="AC454" s="49"/>
      <c r="AD454" s="53"/>
      <c r="AE454" s="53"/>
      <c r="AF454" s="53"/>
      <c r="AG454" s="54"/>
      <c r="AH454" s="53"/>
      <c r="AI454" s="55"/>
      <c r="AJ454" s="261"/>
      <c r="AK454" s="261"/>
      <c r="AL454" s="262"/>
      <c r="AM454" s="57"/>
      <c r="AN454" s="54"/>
      <c r="AO454" s="57"/>
      <c r="AP454" s="54"/>
      <c r="AQ454" s="54"/>
      <c r="AR454" s="57"/>
      <c r="AS454" s="54"/>
      <c r="AT454" s="58"/>
      <c r="AU454" s="276"/>
      <c r="AV454" s="53"/>
      <c r="AW454" s="59"/>
      <c r="AX454" s="53"/>
      <c r="AY454" s="53"/>
      <c r="BA454" s="10">
        <f t="shared" si="387"/>
        <v>0</v>
      </c>
      <c r="BB454" s="11">
        <f t="shared" si="388"/>
        <v>-1</v>
      </c>
      <c r="BC454" s="10">
        <f t="shared" si="389"/>
        <v>0</v>
      </c>
      <c r="BD454" s="11">
        <f t="shared" si="390"/>
        <v>0</v>
      </c>
      <c r="BE454" s="11"/>
      <c r="BF454" s="114" t="e">
        <f>VLOOKUP(C454,[1]Sheet!$F:$Q,10,FALSE)</f>
        <v>#N/A</v>
      </c>
      <c r="BG454" s="17" t="e">
        <f>VLOOKUP(C454,[1]Sheet!$F:$Q,5,FALSE)</f>
        <v>#N/A</v>
      </c>
      <c r="BH454" s="17" t="e">
        <f>VLOOKUP(C454,[1]Sheet!$F:$Q,12,FALSE)</f>
        <v>#N/A</v>
      </c>
      <c r="BI454" s="17" t="e">
        <f t="shared" si="391"/>
        <v>#N/A</v>
      </c>
    </row>
    <row r="455" ht="24.95" customHeight="1" spans="1:61">
      <c r="A455" s="44">
        <f t="shared" si="386"/>
        <v>453</v>
      </c>
      <c r="B455" s="44"/>
      <c r="C455" s="45"/>
      <c r="D455" s="45"/>
      <c r="E455" s="45"/>
      <c r="F455" s="45"/>
      <c r="G455" s="46"/>
      <c r="H455" s="109"/>
      <c r="I455" s="48"/>
      <c r="J455" s="49"/>
      <c r="K455" s="49"/>
      <c r="L455" s="49"/>
      <c r="M455" s="49"/>
      <c r="N455" s="49"/>
      <c r="O455" s="49"/>
      <c r="P455" s="255"/>
      <c r="Q455" s="50"/>
      <c r="R455" s="51"/>
      <c r="S455" s="52"/>
      <c r="T455" s="256"/>
      <c r="U455" s="49"/>
      <c r="V455" s="49"/>
      <c r="W455" s="49"/>
      <c r="X455" s="49"/>
      <c r="Y455" s="49"/>
      <c r="Z455" s="49"/>
      <c r="AA455" s="49"/>
      <c r="AB455" s="49"/>
      <c r="AC455" s="49"/>
      <c r="AD455" s="53"/>
      <c r="AE455" s="53"/>
      <c r="AF455" s="53"/>
      <c r="AG455" s="54"/>
      <c r="AH455" s="53"/>
      <c r="AI455" s="55"/>
      <c r="AJ455" s="261"/>
      <c r="AK455" s="261"/>
      <c r="AL455" s="262"/>
      <c r="AM455" s="57"/>
      <c r="AN455" s="54"/>
      <c r="AO455" s="57"/>
      <c r="AP455" s="54"/>
      <c r="AQ455" s="54"/>
      <c r="AR455" s="57"/>
      <c r="AS455" s="54"/>
      <c r="AT455" s="58"/>
      <c r="AU455" s="276"/>
      <c r="AV455" s="53"/>
      <c r="AW455" s="59"/>
      <c r="AX455" s="53"/>
      <c r="AY455" s="53"/>
      <c r="BA455" s="10">
        <f t="shared" si="387"/>
        <v>0</v>
      </c>
      <c r="BB455" s="11">
        <f t="shared" si="388"/>
        <v>-1</v>
      </c>
      <c r="BC455" s="10">
        <f t="shared" si="389"/>
        <v>0</v>
      </c>
      <c r="BD455" s="11">
        <f t="shared" si="390"/>
        <v>0</v>
      </c>
      <c r="BE455" s="11"/>
      <c r="BF455" s="114" t="e">
        <f>VLOOKUP(C455,[1]Sheet!$F:$Q,10,FALSE)</f>
        <v>#N/A</v>
      </c>
      <c r="BG455" s="17" t="e">
        <f>VLOOKUP(C455,[1]Sheet!$F:$Q,5,FALSE)</f>
        <v>#N/A</v>
      </c>
      <c r="BH455" s="17" t="e">
        <f>VLOOKUP(C455,[1]Sheet!$F:$Q,12,FALSE)</f>
        <v>#N/A</v>
      </c>
      <c r="BI455" s="17" t="e">
        <f t="shared" si="391"/>
        <v>#N/A</v>
      </c>
    </row>
    <row r="456" ht="24.95" customHeight="1" spans="1:61">
      <c r="A456" s="44">
        <f t="shared" si="386"/>
        <v>454</v>
      </c>
      <c r="B456" s="44"/>
      <c r="C456" s="45"/>
      <c r="D456" s="45"/>
      <c r="E456" s="45"/>
      <c r="F456" s="45"/>
      <c r="G456" s="46"/>
      <c r="H456" s="109"/>
      <c r="I456" s="48"/>
      <c r="J456" s="49"/>
      <c r="K456" s="49"/>
      <c r="L456" s="49"/>
      <c r="M456" s="49"/>
      <c r="N456" s="49"/>
      <c r="O456" s="49"/>
      <c r="P456" s="255"/>
      <c r="Q456" s="50"/>
      <c r="R456" s="51"/>
      <c r="S456" s="52"/>
      <c r="T456" s="256"/>
      <c r="U456" s="49"/>
      <c r="V456" s="49"/>
      <c r="W456" s="49"/>
      <c r="X456" s="49"/>
      <c r="Y456" s="49"/>
      <c r="Z456" s="49"/>
      <c r="AA456" s="49"/>
      <c r="AB456" s="49"/>
      <c r="AC456" s="49"/>
      <c r="AD456" s="53"/>
      <c r="AE456" s="53"/>
      <c r="AF456" s="53"/>
      <c r="AG456" s="54"/>
      <c r="AH456" s="53"/>
      <c r="AI456" s="55"/>
      <c r="AJ456" s="261"/>
      <c r="AK456" s="261"/>
      <c r="AL456" s="262"/>
      <c r="AM456" s="57"/>
      <c r="AN456" s="54"/>
      <c r="AO456" s="57"/>
      <c r="AP456" s="54"/>
      <c r="AQ456" s="54"/>
      <c r="AR456" s="57"/>
      <c r="AS456" s="54"/>
      <c r="AT456" s="58"/>
      <c r="AU456" s="277"/>
      <c r="AV456" s="53"/>
      <c r="AW456" s="59"/>
      <c r="AX456" s="53"/>
      <c r="AY456" s="53"/>
      <c r="BA456" s="10">
        <f t="shared" si="387"/>
        <v>0</v>
      </c>
      <c r="BB456" s="11">
        <f t="shared" si="388"/>
        <v>-1</v>
      </c>
      <c r="BC456" s="10">
        <f t="shared" si="389"/>
        <v>0</v>
      </c>
      <c r="BD456" s="11">
        <f t="shared" si="390"/>
        <v>0</v>
      </c>
      <c r="BE456" s="11"/>
      <c r="BF456" s="114" t="e">
        <f>VLOOKUP(C456,[1]Sheet!$F:$Q,10,FALSE)</f>
        <v>#N/A</v>
      </c>
      <c r="BG456" s="17" t="e">
        <f>VLOOKUP(C456,[1]Sheet!$F:$Q,5,FALSE)</f>
        <v>#N/A</v>
      </c>
      <c r="BH456" s="17" t="e">
        <f>VLOOKUP(C456,[1]Sheet!$F:$Q,12,FALSE)</f>
        <v>#N/A</v>
      </c>
      <c r="BI456" s="17" t="e">
        <f t="shared" si="391"/>
        <v>#N/A</v>
      </c>
    </row>
    <row r="457" ht="24.95" customHeight="1" spans="1:61">
      <c r="A457" s="44">
        <f t="shared" si="386"/>
        <v>455</v>
      </c>
      <c r="B457" s="44"/>
      <c r="C457" s="45"/>
      <c r="D457" s="45"/>
      <c r="E457" s="45"/>
      <c r="F457" s="45"/>
      <c r="G457" s="46"/>
      <c r="H457" s="109"/>
      <c r="I457" s="48"/>
      <c r="J457" s="49"/>
      <c r="K457" s="49"/>
      <c r="L457" s="49"/>
      <c r="M457" s="49"/>
      <c r="N457" s="49"/>
      <c r="O457" s="49"/>
      <c r="P457" s="255"/>
      <c r="Q457" s="50"/>
      <c r="R457" s="51"/>
      <c r="S457" s="52"/>
      <c r="T457" s="256"/>
      <c r="U457" s="49"/>
      <c r="V457" s="49"/>
      <c r="W457" s="49"/>
      <c r="X457" s="49"/>
      <c r="Y457" s="49"/>
      <c r="Z457" s="49"/>
      <c r="AA457" s="49"/>
      <c r="AB457" s="49"/>
      <c r="AC457" s="49"/>
      <c r="AD457" s="53"/>
      <c r="AE457" s="53"/>
      <c r="AF457" s="53"/>
      <c r="AG457" s="54"/>
      <c r="AH457" s="53"/>
      <c r="AI457" s="55"/>
      <c r="AJ457" s="261"/>
      <c r="AK457" s="261"/>
      <c r="AL457" s="262"/>
      <c r="AM457" s="57"/>
      <c r="AN457" s="54"/>
      <c r="AO457" s="275"/>
      <c r="AP457" s="57"/>
      <c r="AQ457" s="54"/>
      <c r="AR457" s="57"/>
      <c r="AS457" s="54"/>
      <c r="AT457" s="58"/>
      <c r="AU457" s="53"/>
      <c r="AV457" s="53"/>
      <c r="AW457" s="59"/>
      <c r="AX457" s="53"/>
      <c r="AY457" s="53"/>
      <c r="BA457" s="10">
        <f t="shared" si="387"/>
        <v>0</v>
      </c>
      <c r="BB457" s="11">
        <f t="shared" si="388"/>
        <v>-1</v>
      </c>
      <c r="BC457" s="10">
        <f t="shared" si="389"/>
        <v>0</v>
      </c>
      <c r="BD457" s="11">
        <f t="shared" si="390"/>
        <v>0</v>
      </c>
      <c r="BE457" s="11"/>
      <c r="BF457" s="114" t="e">
        <f>VLOOKUP(C457,[1]Sheet!$F:$Q,10,FALSE)</f>
        <v>#N/A</v>
      </c>
      <c r="BG457" s="17" t="e">
        <f>VLOOKUP(C457,[1]Sheet!$F:$Q,5,FALSE)</f>
        <v>#N/A</v>
      </c>
      <c r="BH457" s="17" t="e">
        <f>VLOOKUP(C457,[1]Sheet!$F:$Q,12,FALSE)</f>
        <v>#N/A</v>
      </c>
      <c r="BI457" s="17" t="e">
        <f t="shared" si="391"/>
        <v>#N/A</v>
      </c>
    </row>
    <row r="458" ht="24.95" customHeight="1" spans="1:61">
      <c r="A458" s="44">
        <f t="shared" si="386"/>
        <v>456</v>
      </c>
      <c r="B458" s="44"/>
      <c r="C458" s="45"/>
      <c r="D458" s="45"/>
      <c r="E458" s="45"/>
      <c r="F458" s="45"/>
      <c r="G458" s="46"/>
      <c r="H458" s="109"/>
      <c r="I458" s="48"/>
      <c r="J458" s="49"/>
      <c r="K458" s="49"/>
      <c r="L458" s="49"/>
      <c r="M458" s="49"/>
      <c r="N458" s="49"/>
      <c r="O458" s="49"/>
      <c r="P458" s="255"/>
      <c r="Q458" s="50"/>
      <c r="R458" s="51"/>
      <c r="S458" s="52"/>
      <c r="T458" s="256"/>
      <c r="U458" s="49"/>
      <c r="V458" s="49"/>
      <c r="W458" s="49"/>
      <c r="X458" s="49"/>
      <c r="Y458" s="49"/>
      <c r="Z458" s="49"/>
      <c r="AA458" s="49"/>
      <c r="AB458" s="49"/>
      <c r="AC458" s="49"/>
      <c r="AD458" s="53"/>
      <c r="AE458" s="53"/>
      <c r="AF458" s="53"/>
      <c r="AG458" s="54"/>
      <c r="AH458" s="53"/>
      <c r="AI458" s="55"/>
      <c r="AJ458" s="261"/>
      <c r="AK458" s="261"/>
      <c r="AL458" s="262"/>
      <c r="AM458" s="57"/>
      <c r="AN458" s="54"/>
      <c r="AO458" s="276"/>
      <c r="AP458" s="57"/>
      <c r="AQ458" s="54"/>
      <c r="AR458" s="57"/>
      <c r="AS458" s="54"/>
      <c r="AT458" s="58"/>
      <c r="AU458" s="53"/>
      <c r="AV458" s="53"/>
      <c r="AW458" s="59"/>
      <c r="AX458" s="53"/>
      <c r="AY458" s="53"/>
      <c r="BA458" s="10">
        <f t="shared" si="387"/>
        <v>0</v>
      </c>
      <c r="BB458" s="11">
        <f t="shared" si="388"/>
        <v>-1</v>
      </c>
      <c r="BC458" s="10">
        <f t="shared" si="389"/>
        <v>0</v>
      </c>
      <c r="BD458" s="11">
        <f t="shared" si="390"/>
        <v>0</v>
      </c>
      <c r="BE458" s="11"/>
      <c r="BF458" s="114" t="e">
        <f>VLOOKUP(C458,[1]Sheet!$F:$Q,10,FALSE)</f>
        <v>#N/A</v>
      </c>
      <c r="BG458" s="17" t="e">
        <f>VLOOKUP(C458,[1]Sheet!$F:$Q,5,FALSE)</f>
        <v>#N/A</v>
      </c>
      <c r="BH458" s="17" t="e">
        <f>VLOOKUP(C458,[1]Sheet!$F:$Q,12,FALSE)</f>
        <v>#N/A</v>
      </c>
      <c r="BI458" s="17" t="e">
        <f t="shared" si="391"/>
        <v>#N/A</v>
      </c>
    </row>
    <row r="459" ht="24.95" customHeight="1" spans="1:61">
      <c r="A459" s="44">
        <f t="shared" ref="A459:A468" si="392">ROW()-2</f>
        <v>457</v>
      </c>
      <c r="B459" s="44"/>
      <c r="C459" s="45"/>
      <c r="D459" s="45"/>
      <c r="E459" s="45"/>
      <c r="F459" s="45"/>
      <c r="G459" s="46"/>
      <c r="H459" s="109"/>
      <c r="I459" s="48"/>
      <c r="J459" s="49"/>
      <c r="K459" s="49"/>
      <c r="L459" s="49"/>
      <c r="M459" s="49"/>
      <c r="N459" s="49"/>
      <c r="O459" s="49"/>
      <c r="P459" s="255"/>
      <c r="Q459" s="50"/>
      <c r="R459" s="51"/>
      <c r="S459" s="52"/>
      <c r="T459" s="256"/>
      <c r="U459" s="49"/>
      <c r="V459" s="49"/>
      <c r="W459" s="49"/>
      <c r="X459" s="49"/>
      <c r="Y459" s="49"/>
      <c r="Z459" s="49"/>
      <c r="AA459" s="49"/>
      <c r="AB459" s="49"/>
      <c r="AC459" s="49"/>
      <c r="AD459" s="53"/>
      <c r="AE459" s="53"/>
      <c r="AF459" s="53"/>
      <c r="AG459" s="54"/>
      <c r="AH459" s="53"/>
      <c r="AI459" s="55"/>
      <c r="AJ459" s="261"/>
      <c r="AK459" s="261"/>
      <c r="AL459" s="262"/>
      <c r="AM459" s="57"/>
      <c r="AN459" s="54"/>
      <c r="AO459" s="276"/>
      <c r="AP459" s="57"/>
      <c r="AQ459" s="54"/>
      <c r="AR459" s="57"/>
      <c r="AS459" s="54"/>
      <c r="AT459" s="58"/>
      <c r="AU459" s="53"/>
      <c r="AV459" s="53"/>
      <c r="AW459" s="59"/>
      <c r="AX459" s="53"/>
      <c r="AY459" s="53"/>
      <c r="BA459" s="10">
        <f t="shared" ref="BA459:BA468" si="393">Q459</f>
        <v>0</v>
      </c>
      <c r="BB459" s="11">
        <f t="shared" ref="BB459:BB468" si="394">N459+BA459-1</f>
        <v>-1</v>
      </c>
      <c r="BC459" s="10">
        <f t="shared" ref="BC459:BC468" si="395">S459</f>
        <v>0</v>
      </c>
      <c r="BD459" s="11">
        <f t="shared" ref="BD459:BD468" si="396">AA459+BC459</f>
        <v>0</v>
      </c>
      <c r="BE459" s="11"/>
      <c r="BF459" s="114" t="e">
        <f>VLOOKUP(C459,[1]Sheet!$F:$Q,10,FALSE)</f>
        <v>#N/A</v>
      </c>
      <c r="BG459" s="17" t="e">
        <f>VLOOKUP(C459,[1]Sheet!$F:$Q,5,FALSE)</f>
        <v>#N/A</v>
      </c>
      <c r="BH459" s="17" t="e">
        <f>VLOOKUP(C459,[1]Sheet!$F:$Q,12,FALSE)</f>
        <v>#N/A</v>
      </c>
      <c r="BI459" s="17" t="e">
        <f t="shared" ref="BI459:BI468" si="397">BG459-BH459</f>
        <v>#N/A</v>
      </c>
    </row>
    <row r="460" ht="24.95" customHeight="1" spans="1:61">
      <c r="A460" s="44">
        <f t="shared" si="392"/>
        <v>458</v>
      </c>
      <c r="B460" s="44"/>
      <c r="C460" s="45"/>
      <c r="D460" s="45"/>
      <c r="E460" s="45"/>
      <c r="F460" s="45"/>
      <c r="G460" s="46"/>
      <c r="H460" s="109"/>
      <c r="I460" s="48"/>
      <c r="J460" s="49"/>
      <c r="K460" s="49"/>
      <c r="L460" s="49"/>
      <c r="M460" s="49"/>
      <c r="N460" s="49"/>
      <c r="O460" s="49"/>
      <c r="P460" s="255"/>
      <c r="Q460" s="50"/>
      <c r="R460" s="51"/>
      <c r="S460" s="52"/>
      <c r="T460" s="256"/>
      <c r="U460" s="49"/>
      <c r="V460" s="49"/>
      <c r="W460" s="49"/>
      <c r="X460" s="49"/>
      <c r="Y460" s="49"/>
      <c r="Z460" s="49"/>
      <c r="AA460" s="49"/>
      <c r="AB460" s="49"/>
      <c r="AC460" s="49"/>
      <c r="AD460" s="53"/>
      <c r="AE460" s="53"/>
      <c r="AF460" s="53"/>
      <c r="AG460" s="54"/>
      <c r="AH460" s="53"/>
      <c r="AI460" s="55"/>
      <c r="AJ460" s="261"/>
      <c r="AK460" s="261"/>
      <c r="AL460" s="262"/>
      <c r="AM460" s="57"/>
      <c r="AN460" s="54"/>
      <c r="AO460" s="277"/>
      <c r="AP460" s="54"/>
      <c r="AQ460" s="54"/>
      <c r="AR460" s="57"/>
      <c r="AS460" s="54"/>
      <c r="AT460" s="58"/>
      <c r="AU460" s="54"/>
      <c r="AV460" s="53"/>
      <c r="AW460" s="59"/>
      <c r="AX460" s="53"/>
      <c r="AY460" s="53"/>
      <c r="BA460" s="10">
        <f t="shared" si="393"/>
        <v>0</v>
      </c>
      <c r="BB460" s="11">
        <f t="shared" si="394"/>
        <v>-1</v>
      </c>
      <c r="BC460" s="10">
        <f t="shared" si="395"/>
        <v>0</v>
      </c>
      <c r="BD460" s="11">
        <f t="shared" si="396"/>
        <v>0</v>
      </c>
      <c r="BE460" s="11"/>
      <c r="BF460" s="114" t="e">
        <f>VLOOKUP(C460,[1]Sheet!$F:$Q,10,FALSE)</f>
        <v>#N/A</v>
      </c>
      <c r="BG460" s="17" t="e">
        <f>VLOOKUP(C460,[1]Sheet!$F:$Q,5,FALSE)</f>
        <v>#N/A</v>
      </c>
      <c r="BH460" s="17" t="e">
        <f>VLOOKUP(C460,[1]Sheet!$F:$Q,12,FALSE)</f>
        <v>#N/A</v>
      </c>
      <c r="BI460" s="17" t="e">
        <f t="shared" si="397"/>
        <v>#N/A</v>
      </c>
    </row>
    <row r="461" ht="24.95" customHeight="1" spans="1:61">
      <c r="A461" s="44">
        <f t="shared" si="392"/>
        <v>459</v>
      </c>
      <c r="B461" s="44"/>
      <c r="C461" s="45"/>
      <c r="D461" s="45"/>
      <c r="E461" s="45"/>
      <c r="F461" s="45"/>
      <c r="G461" s="46"/>
      <c r="H461" s="109"/>
      <c r="I461" s="48"/>
      <c r="J461" s="49"/>
      <c r="K461" s="49"/>
      <c r="L461" s="49"/>
      <c r="M461" s="49"/>
      <c r="N461" s="49"/>
      <c r="O461" s="49"/>
      <c r="P461" s="255"/>
      <c r="Q461" s="50"/>
      <c r="R461" s="51"/>
      <c r="S461" s="52"/>
      <c r="T461" s="256"/>
      <c r="U461" s="49"/>
      <c r="V461" s="49"/>
      <c r="W461" s="49"/>
      <c r="X461" s="49"/>
      <c r="Y461" s="49"/>
      <c r="Z461" s="49"/>
      <c r="AA461" s="49"/>
      <c r="AB461" s="49"/>
      <c r="AC461" s="49"/>
      <c r="AD461" s="53"/>
      <c r="AE461" s="53"/>
      <c r="AF461" s="53"/>
      <c r="AG461" s="54"/>
      <c r="AH461" s="53"/>
      <c r="AI461" s="55"/>
      <c r="AJ461" s="261"/>
      <c r="AK461" s="261"/>
      <c r="AL461" s="262"/>
      <c r="AM461" s="57"/>
      <c r="AN461" s="54"/>
      <c r="AO461" s="54"/>
      <c r="AP461" s="57"/>
      <c r="AQ461" s="54"/>
      <c r="AR461" s="57"/>
      <c r="AS461" s="54"/>
      <c r="AT461" s="58"/>
      <c r="AU461" s="54"/>
      <c r="AV461" s="53"/>
      <c r="AW461" s="59"/>
      <c r="AX461" s="53"/>
      <c r="AY461" s="53"/>
      <c r="BA461" s="10">
        <f t="shared" si="393"/>
        <v>0</v>
      </c>
      <c r="BB461" s="11">
        <f t="shared" si="394"/>
        <v>-1</v>
      </c>
      <c r="BC461" s="10">
        <f t="shared" si="395"/>
        <v>0</v>
      </c>
      <c r="BD461" s="11">
        <f t="shared" si="396"/>
        <v>0</v>
      </c>
      <c r="BE461" s="11"/>
      <c r="BF461" s="114" t="e">
        <f>VLOOKUP(C461,[1]Sheet!$F:$Q,10,FALSE)</f>
        <v>#N/A</v>
      </c>
      <c r="BG461" s="17" t="e">
        <f>VLOOKUP(C461,[1]Sheet!$F:$Q,5,FALSE)</f>
        <v>#N/A</v>
      </c>
      <c r="BH461" s="17" t="e">
        <f>VLOOKUP(C461,[1]Sheet!$F:$Q,12,FALSE)</f>
        <v>#N/A</v>
      </c>
      <c r="BI461" s="17" t="e">
        <f t="shared" si="397"/>
        <v>#N/A</v>
      </c>
    </row>
    <row r="462" ht="24.95" customHeight="1" spans="1:61">
      <c r="A462" s="44">
        <f t="shared" si="392"/>
        <v>460</v>
      </c>
      <c r="B462" s="44"/>
      <c r="C462" s="45"/>
      <c r="D462" s="45"/>
      <c r="E462" s="259"/>
      <c r="F462" s="45"/>
      <c r="G462" s="46"/>
      <c r="H462" s="109"/>
      <c r="I462" s="48"/>
      <c r="J462" s="49"/>
      <c r="K462" s="49"/>
      <c r="L462" s="49"/>
      <c r="M462" s="49"/>
      <c r="N462" s="49"/>
      <c r="O462" s="49"/>
      <c r="P462" s="255"/>
      <c r="Q462" s="50"/>
      <c r="R462" s="51"/>
      <c r="S462" s="52"/>
      <c r="T462" s="256"/>
      <c r="U462" s="49"/>
      <c r="V462" s="49"/>
      <c r="W462" s="49"/>
      <c r="X462" s="49"/>
      <c r="Y462" s="49"/>
      <c r="Z462" s="49"/>
      <c r="AA462" s="49"/>
      <c r="AB462" s="49"/>
      <c r="AC462" s="49"/>
      <c r="AD462" s="53"/>
      <c r="AE462" s="53"/>
      <c r="AF462" s="53"/>
      <c r="AG462" s="54"/>
      <c r="AH462" s="53"/>
      <c r="AI462" s="55"/>
      <c r="AJ462" s="261"/>
      <c r="AK462" s="261"/>
      <c r="AL462" s="262"/>
      <c r="AM462" s="57"/>
      <c r="AN462" s="54"/>
      <c r="AO462" s="57"/>
      <c r="AP462" s="57"/>
      <c r="AQ462" s="54"/>
      <c r="AR462" s="57"/>
      <c r="AS462" s="54"/>
      <c r="AT462" s="58"/>
      <c r="AU462" s="275"/>
      <c r="AV462" s="53"/>
      <c r="AW462" s="59"/>
      <c r="AX462" s="53"/>
      <c r="AY462" s="53"/>
      <c r="BA462" s="10">
        <f t="shared" si="393"/>
        <v>0</v>
      </c>
      <c r="BB462" s="11">
        <f t="shared" si="394"/>
        <v>-1</v>
      </c>
      <c r="BC462" s="10">
        <f t="shared" si="395"/>
        <v>0</v>
      </c>
      <c r="BD462" s="11">
        <f t="shared" si="396"/>
        <v>0</v>
      </c>
      <c r="BE462" s="11"/>
      <c r="BF462" s="114" t="e">
        <f>VLOOKUP(C462,[1]Sheet!$F:$Q,10,FALSE)</f>
        <v>#N/A</v>
      </c>
      <c r="BG462" s="17" t="e">
        <f>VLOOKUP(C462,[1]Sheet!$F:$Q,5,FALSE)</f>
        <v>#N/A</v>
      </c>
      <c r="BH462" s="17" t="e">
        <f>VLOOKUP(C462,[1]Sheet!$F:$Q,12,FALSE)</f>
        <v>#N/A</v>
      </c>
      <c r="BI462" s="17" t="e">
        <f t="shared" si="397"/>
        <v>#N/A</v>
      </c>
    </row>
    <row r="463" ht="24.95" customHeight="1" spans="1:61">
      <c r="A463" s="44">
        <f t="shared" si="392"/>
        <v>461</v>
      </c>
      <c r="B463" s="44"/>
      <c r="C463" s="45"/>
      <c r="D463" s="45"/>
      <c r="E463" s="259"/>
      <c r="F463" s="45"/>
      <c r="G463" s="46"/>
      <c r="H463" s="109"/>
      <c r="I463" s="48"/>
      <c r="J463" s="49"/>
      <c r="K463" s="49"/>
      <c r="L463" s="49"/>
      <c r="M463" s="49"/>
      <c r="N463" s="49"/>
      <c r="O463" s="49"/>
      <c r="P463" s="255"/>
      <c r="Q463" s="50"/>
      <c r="R463" s="51"/>
      <c r="S463" s="52"/>
      <c r="T463" s="256"/>
      <c r="U463" s="49"/>
      <c r="V463" s="49"/>
      <c r="W463" s="49"/>
      <c r="X463" s="49"/>
      <c r="Y463" s="49"/>
      <c r="Z463" s="49"/>
      <c r="AA463" s="49"/>
      <c r="AB463" s="49"/>
      <c r="AC463" s="49"/>
      <c r="AD463" s="53"/>
      <c r="AE463" s="53"/>
      <c r="AF463" s="53"/>
      <c r="AG463" s="54"/>
      <c r="AH463" s="53"/>
      <c r="AI463" s="55"/>
      <c r="AJ463" s="261"/>
      <c r="AK463" s="261"/>
      <c r="AL463" s="262"/>
      <c r="AM463" s="57"/>
      <c r="AN463" s="54"/>
      <c r="AO463" s="57"/>
      <c r="AP463" s="57"/>
      <c r="AQ463" s="54"/>
      <c r="AR463" s="57"/>
      <c r="AS463" s="54"/>
      <c r="AT463" s="58"/>
      <c r="AU463" s="276"/>
      <c r="AV463" s="53"/>
      <c r="AW463" s="59"/>
      <c r="AX463" s="53"/>
      <c r="AY463" s="53"/>
      <c r="BA463" s="10">
        <f t="shared" si="393"/>
        <v>0</v>
      </c>
      <c r="BB463" s="11">
        <f t="shared" si="394"/>
        <v>-1</v>
      </c>
      <c r="BC463" s="10">
        <f t="shared" si="395"/>
        <v>0</v>
      </c>
      <c r="BD463" s="11">
        <f t="shared" si="396"/>
        <v>0</v>
      </c>
      <c r="BE463" s="11"/>
      <c r="BF463" s="114" t="e">
        <f>VLOOKUP(C463,[1]Sheet!$F:$Q,10,FALSE)</f>
        <v>#N/A</v>
      </c>
      <c r="BG463" s="17" t="e">
        <f>VLOOKUP(C463,[1]Sheet!$F:$Q,5,FALSE)</f>
        <v>#N/A</v>
      </c>
      <c r="BH463" s="17" t="e">
        <f>VLOOKUP(C463,[1]Sheet!$F:$Q,12,FALSE)</f>
        <v>#N/A</v>
      </c>
      <c r="BI463" s="17" t="e">
        <f t="shared" si="397"/>
        <v>#N/A</v>
      </c>
    </row>
    <row r="464" ht="24.95" customHeight="1" spans="1:61">
      <c r="A464" s="44">
        <f t="shared" si="392"/>
        <v>462</v>
      </c>
      <c r="B464" s="44"/>
      <c r="C464" s="45"/>
      <c r="D464" s="45"/>
      <c r="E464" s="259"/>
      <c r="F464" s="45"/>
      <c r="G464" s="46"/>
      <c r="H464" s="109"/>
      <c r="I464" s="48"/>
      <c r="J464" s="49"/>
      <c r="K464" s="49"/>
      <c r="L464" s="49"/>
      <c r="M464" s="49"/>
      <c r="N464" s="49"/>
      <c r="O464" s="49"/>
      <c r="P464" s="255"/>
      <c r="Q464" s="50"/>
      <c r="R464" s="51"/>
      <c r="S464" s="52"/>
      <c r="T464" s="256"/>
      <c r="U464" s="49"/>
      <c r="V464" s="49"/>
      <c r="W464" s="49"/>
      <c r="X464" s="49"/>
      <c r="Y464" s="49"/>
      <c r="Z464" s="49"/>
      <c r="AA464" s="49"/>
      <c r="AB464" s="49"/>
      <c r="AC464" s="49"/>
      <c r="AD464" s="53"/>
      <c r="AE464" s="53"/>
      <c r="AF464" s="53"/>
      <c r="AG464" s="54"/>
      <c r="AH464" s="53"/>
      <c r="AI464" s="55"/>
      <c r="AJ464" s="261"/>
      <c r="AK464" s="261"/>
      <c r="AL464" s="262"/>
      <c r="AM464" s="57"/>
      <c r="AN464" s="54"/>
      <c r="AO464" s="57"/>
      <c r="AP464" s="57"/>
      <c r="AQ464" s="54"/>
      <c r="AR464" s="57"/>
      <c r="AS464" s="54"/>
      <c r="AT464" s="58"/>
      <c r="AU464" s="276"/>
      <c r="AV464" s="53"/>
      <c r="AW464" s="59"/>
      <c r="AX464" s="53"/>
      <c r="AY464" s="53"/>
      <c r="BA464" s="10">
        <f t="shared" si="393"/>
        <v>0</v>
      </c>
      <c r="BB464" s="11">
        <f t="shared" si="394"/>
        <v>-1</v>
      </c>
      <c r="BC464" s="10">
        <f t="shared" si="395"/>
        <v>0</v>
      </c>
      <c r="BD464" s="11">
        <f t="shared" si="396"/>
        <v>0</v>
      </c>
      <c r="BE464" s="11"/>
      <c r="BF464" s="114" t="e">
        <f>VLOOKUP(C464,[1]Sheet!$F:$Q,10,FALSE)</f>
        <v>#N/A</v>
      </c>
      <c r="BG464" s="17" t="e">
        <f>VLOOKUP(C464,[1]Sheet!$F:$Q,5,FALSE)</f>
        <v>#N/A</v>
      </c>
      <c r="BH464" s="17" t="e">
        <f>VLOOKUP(C464,[1]Sheet!$F:$Q,12,FALSE)</f>
        <v>#N/A</v>
      </c>
      <c r="BI464" s="17" t="e">
        <f t="shared" si="397"/>
        <v>#N/A</v>
      </c>
    </row>
    <row r="465" ht="24.95" customHeight="1" spans="1:61">
      <c r="A465" s="44">
        <f t="shared" si="392"/>
        <v>463</v>
      </c>
      <c r="B465" s="44"/>
      <c r="C465" s="45"/>
      <c r="D465" s="45"/>
      <c r="E465" s="259"/>
      <c r="F465" s="45"/>
      <c r="G465" s="46"/>
      <c r="H465" s="109"/>
      <c r="I465" s="48"/>
      <c r="J465" s="49"/>
      <c r="K465" s="49"/>
      <c r="L465" s="49"/>
      <c r="M465" s="49"/>
      <c r="N465" s="49"/>
      <c r="O465" s="49"/>
      <c r="P465" s="255"/>
      <c r="Q465" s="50"/>
      <c r="R465" s="51"/>
      <c r="S465" s="52"/>
      <c r="T465" s="256"/>
      <c r="U465" s="49"/>
      <c r="V465" s="49"/>
      <c r="W465" s="49"/>
      <c r="X465" s="49"/>
      <c r="Y465" s="49"/>
      <c r="Z465" s="49"/>
      <c r="AA465" s="49"/>
      <c r="AB465" s="49"/>
      <c r="AC465" s="49"/>
      <c r="AD465" s="53"/>
      <c r="AE465" s="53"/>
      <c r="AF465" s="53"/>
      <c r="AG465" s="54"/>
      <c r="AH465" s="53"/>
      <c r="AI465" s="55"/>
      <c r="AJ465" s="261"/>
      <c r="AK465" s="261"/>
      <c r="AL465" s="262"/>
      <c r="AM465" s="57"/>
      <c r="AN465" s="54"/>
      <c r="AO465" s="57"/>
      <c r="AP465" s="57"/>
      <c r="AQ465" s="54"/>
      <c r="AR465" s="57"/>
      <c r="AS465" s="54"/>
      <c r="AT465" s="58"/>
      <c r="AU465" s="276"/>
      <c r="AV465" s="53"/>
      <c r="AW465" s="59"/>
      <c r="AX465" s="53"/>
      <c r="AY465" s="53"/>
      <c r="BA465" s="10">
        <f t="shared" si="393"/>
        <v>0</v>
      </c>
      <c r="BB465" s="11">
        <f t="shared" si="394"/>
        <v>-1</v>
      </c>
      <c r="BC465" s="10">
        <f t="shared" si="395"/>
        <v>0</v>
      </c>
      <c r="BD465" s="11">
        <f t="shared" si="396"/>
        <v>0</v>
      </c>
      <c r="BE465" s="11"/>
      <c r="BF465" s="114" t="e">
        <f>VLOOKUP(C465,[1]Sheet!$F:$Q,10,FALSE)</f>
        <v>#N/A</v>
      </c>
      <c r="BG465" s="17" t="e">
        <f>VLOOKUP(C465,[1]Sheet!$F:$Q,5,FALSE)</f>
        <v>#N/A</v>
      </c>
      <c r="BH465" s="17" t="e">
        <f>VLOOKUP(C465,[1]Sheet!$F:$Q,12,FALSE)</f>
        <v>#N/A</v>
      </c>
      <c r="BI465" s="17" t="e">
        <f t="shared" si="397"/>
        <v>#N/A</v>
      </c>
    </row>
    <row r="466" ht="24.95" customHeight="1" spans="1:61">
      <c r="A466" s="44">
        <f t="shared" si="392"/>
        <v>464</v>
      </c>
      <c r="B466" s="44"/>
      <c r="C466" s="45"/>
      <c r="D466" s="45"/>
      <c r="E466" s="259"/>
      <c r="F466" s="45"/>
      <c r="G466" s="46"/>
      <c r="H466" s="109"/>
      <c r="I466" s="48"/>
      <c r="J466" s="49"/>
      <c r="K466" s="49"/>
      <c r="L466" s="49"/>
      <c r="M466" s="49"/>
      <c r="N466" s="49"/>
      <c r="O466" s="49"/>
      <c r="P466" s="255"/>
      <c r="Q466" s="50"/>
      <c r="R466" s="51"/>
      <c r="S466" s="52"/>
      <c r="T466" s="256"/>
      <c r="U466" s="49"/>
      <c r="V466" s="49"/>
      <c r="W466" s="49"/>
      <c r="X466" s="49"/>
      <c r="Y466" s="49"/>
      <c r="Z466" s="49"/>
      <c r="AA466" s="49"/>
      <c r="AB466" s="49"/>
      <c r="AC466" s="49"/>
      <c r="AD466" s="53"/>
      <c r="AE466" s="53"/>
      <c r="AF466" s="53"/>
      <c r="AG466" s="54"/>
      <c r="AH466" s="53"/>
      <c r="AI466" s="55"/>
      <c r="AJ466" s="261"/>
      <c r="AK466" s="261"/>
      <c r="AL466" s="262"/>
      <c r="AM466" s="57"/>
      <c r="AN466" s="54"/>
      <c r="AO466" s="57"/>
      <c r="AP466" s="57"/>
      <c r="AQ466" s="54"/>
      <c r="AR466" s="57"/>
      <c r="AS466" s="54"/>
      <c r="AT466" s="58"/>
      <c r="AU466" s="277"/>
      <c r="AV466" s="53"/>
      <c r="AW466" s="59"/>
      <c r="AX466" s="53"/>
      <c r="AY466" s="53"/>
      <c r="BA466" s="10">
        <f t="shared" si="393"/>
        <v>0</v>
      </c>
      <c r="BB466" s="11">
        <f t="shared" si="394"/>
        <v>-1</v>
      </c>
      <c r="BC466" s="10">
        <f t="shared" si="395"/>
        <v>0</v>
      </c>
      <c r="BD466" s="11">
        <f t="shared" si="396"/>
        <v>0</v>
      </c>
      <c r="BE466" s="11"/>
      <c r="BF466" s="114" t="e">
        <f>VLOOKUP(C466,[1]Sheet!$F:$Q,10,FALSE)</f>
        <v>#N/A</v>
      </c>
      <c r="BG466" s="17" t="e">
        <f>VLOOKUP(C466,[1]Sheet!$F:$Q,5,FALSE)</f>
        <v>#N/A</v>
      </c>
      <c r="BH466" s="17" t="e">
        <f>VLOOKUP(C466,[1]Sheet!$F:$Q,12,FALSE)</f>
        <v>#N/A</v>
      </c>
      <c r="BI466" s="17" t="e">
        <f t="shared" si="397"/>
        <v>#N/A</v>
      </c>
    </row>
    <row r="467" ht="24.95" customHeight="1" spans="1:61">
      <c r="A467" s="44">
        <f t="shared" si="392"/>
        <v>465</v>
      </c>
      <c r="B467" s="44"/>
      <c r="C467" s="45"/>
      <c r="D467" s="45"/>
      <c r="E467" s="259"/>
      <c r="F467" s="45"/>
      <c r="G467" s="46"/>
      <c r="H467" s="109"/>
      <c r="I467" s="48"/>
      <c r="J467" s="49"/>
      <c r="K467" s="49"/>
      <c r="L467" s="49"/>
      <c r="M467" s="49"/>
      <c r="N467" s="49"/>
      <c r="O467" s="49"/>
      <c r="P467" s="255"/>
      <c r="Q467" s="50"/>
      <c r="R467" s="51"/>
      <c r="S467" s="52"/>
      <c r="T467" s="256"/>
      <c r="U467" s="49"/>
      <c r="V467" s="49"/>
      <c r="W467" s="49"/>
      <c r="X467" s="49"/>
      <c r="Y467" s="49"/>
      <c r="Z467" s="49"/>
      <c r="AA467" s="49"/>
      <c r="AB467" s="49"/>
      <c r="AC467" s="49"/>
      <c r="AD467" s="53"/>
      <c r="AE467" s="53"/>
      <c r="AF467" s="53"/>
      <c r="AG467" s="54"/>
      <c r="AH467" s="53"/>
      <c r="AI467" s="55"/>
      <c r="AJ467" s="261"/>
      <c r="AK467" s="261"/>
      <c r="AL467" s="262"/>
      <c r="AM467" s="57"/>
      <c r="AN467" s="54"/>
      <c r="AO467" s="57"/>
      <c r="AP467" s="57"/>
      <c r="AQ467" s="54"/>
      <c r="AR467" s="57"/>
      <c r="AS467" s="54"/>
      <c r="AT467" s="58"/>
      <c r="AU467" s="275"/>
      <c r="AV467" s="53"/>
      <c r="AW467" s="59"/>
      <c r="AX467" s="53"/>
      <c r="AY467" s="53"/>
      <c r="BA467" s="10">
        <f t="shared" si="393"/>
        <v>0</v>
      </c>
      <c r="BB467" s="11">
        <f t="shared" si="394"/>
        <v>-1</v>
      </c>
      <c r="BC467" s="10">
        <f t="shared" si="395"/>
        <v>0</v>
      </c>
      <c r="BD467" s="11">
        <f t="shared" si="396"/>
        <v>0</v>
      </c>
      <c r="BE467" s="11"/>
      <c r="BF467" s="114" t="e">
        <f>VLOOKUP(C467,[1]Sheet!$F:$Q,10,FALSE)</f>
        <v>#N/A</v>
      </c>
      <c r="BG467" s="17" t="e">
        <f>VLOOKUP(C467,[1]Sheet!$F:$Q,5,FALSE)</f>
        <v>#N/A</v>
      </c>
      <c r="BH467" s="17" t="e">
        <f>VLOOKUP(C467,[1]Sheet!$F:$Q,12,FALSE)</f>
        <v>#N/A</v>
      </c>
      <c r="BI467" s="17" t="e">
        <f t="shared" si="397"/>
        <v>#N/A</v>
      </c>
    </row>
    <row r="468" ht="24.95" customHeight="1" spans="1:61">
      <c r="A468" s="44">
        <f t="shared" si="392"/>
        <v>466</v>
      </c>
      <c r="B468" s="44"/>
      <c r="C468" s="45"/>
      <c r="D468" s="45"/>
      <c r="E468" s="259"/>
      <c r="F468" s="45"/>
      <c r="G468" s="46"/>
      <c r="H468" s="109"/>
      <c r="I468" s="48"/>
      <c r="J468" s="49"/>
      <c r="K468" s="49"/>
      <c r="L468" s="49"/>
      <c r="M468" s="49"/>
      <c r="N468" s="49"/>
      <c r="O468" s="49"/>
      <c r="P468" s="255"/>
      <c r="Q468" s="50"/>
      <c r="R468" s="51"/>
      <c r="S468" s="52"/>
      <c r="T468" s="256"/>
      <c r="U468" s="49"/>
      <c r="V468" s="49"/>
      <c r="W468" s="49"/>
      <c r="X468" s="49"/>
      <c r="Y468" s="49"/>
      <c r="Z468" s="49"/>
      <c r="AA468" s="49"/>
      <c r="AB468" s="49"/>
      <c r="AC468" s="49"/>
      <c r="AD468" s="53"/>
      <c r="AE468" s="53"/>
      <c r="AF468" s="53"/>
      <c r="AG468" s="54"/>
      <c r="AH468" s="53"/>
      <c r="AI468" s="55"/>
      <c r="AJ468" s="261"/>
      <c r="AK468" s="261"/>
      <c r="AL468" s="262"/>
      <c r="AM468" s="57"/>
      <c r="AN468" s="54"/>
      <c r="AO468" s="57"/>
      <c r="AP468" s="57"/>
      <c r="AQ468" s="54"/>
      <c r="AR468" s="57"/>
      <c r="AS468" s="54"/>
      <c r="AT468" s="58"/>
      <c r="AU468" s="277"/>
      <c r="AV468" s="53"/>
      <c r="AW468" s="59"/>
      <c r="AX468" s="53"/>
      <c r="AY468" s="53"/>
      <c r="BA468" s="10">
        <f t="shared" si="393"/>
        <v>0</v>
      </c>
      <c r="BB468" s="11">
        <f t="shared" si="394"/>
        <v>-1</v>
      </c>
      <c r="BC468" s="10">
        <f t="shared" si="395"/>
        <v>0</v>
      </c>
      <c r="BD468" s="11">
        <f t="shared" si="396"/>
        <v>0</v>
      </c>
      <c r="BE468" s="11"/>
      <c r="BF468" s="114" t="e">
        <f>VLOOKUP(C468,[1]Sheet!$F:$Q,10,FALSE)</f>
        <v>#N/A</v>
      </c>
      <c r="BG468" s="17" t="e">
        <f>VLOOKUP(C468,[1]Sheet!$F:$Q,5,FALSE)</f>
        <v>#N/A</v>
      </c>
      <c r="BH468" s="17" t="e">
        <f>VLOOKUP(C468,[1]Sheet!$F:$Q,12,FALSE)</f>
        <v>#N/A</v>
      </c>
      <c r="BI468" s="17" t="e">
        <f t="shared" si="397"/>
        <v>#N/A</v>
      </c>
    </row>
    <row r="469" ht="24.95" customHeight="1" spans="1:61">
      <c r="A469" s="44">
        <f t="shared" ref="A469:A477" si="398">ROW()-2</f>
        <v>467</v>
      </c>
      <c r="B469" s="44"/>
      <c r="C469" s="45"/>
      <c r="D469" s="45"/>
      <c r="E469" s="45"/>
      <c r="F469" s="45"/>
      <c r="G469" s="46"/>
      <c r="H469" s="109"/>
      <c r="I469" s="48"/>
      <c r="J469" s="49"/>
      <c r="K469" s="49"/>
      <c r="L469" s="49"/>
      <c r="M469" s="49"/>
      <c r="N469" s="49"/>
      <c r="O469" s="49"/>
      <c r="P469" s="255"/>
      <c r="Q469" s="50"/>
      <c r="R469" s="51"/>
      <c r="S469" s="52"/>
      <c r="T469" s="256"/>
      <c r="U469" s="49"/>
      <c r="V469" s="49"/>
      <c r="W469" s="49"/>
      <c r="X469" s="49"/>
      <c r="Y469" s="49"/>
      <c r="Z469" s="49"/>
      <c r="AA469" s="49"/>
      <c r="AB469" s="49"/>
      <c r="AC469" s="49"/>
      <c r="AD469" s="53"/>
      <c r="AE469" s="53"/>
      <c r="AF469" s="53"/>
      <c r="AG469" s="54"/>
      <c r="AH469" s="53"/>
      <c r="AI469" s="55"/>
      <c r="AJ469" s="261"/>
      <c r="AK469" s="261"/>
      <c r="AL469" s="262"/>
      <c r="AM469" s="57"/>
      <c r="AN469" s="54"/>
      <c r="AO469" s="57"/>
      <c r="AP469" s="57"/>
      <c r="AQ469" s="54"/>
      <c r="AR469" s="57"/>
      <c r="AS469" s="54"/>
      <c r="AT469" s="58"/>
      <c r="AU469" s="275"/>
      <c r="AV469" s="53"/>
      <c r="AW469" s="59"/>
      <c r="AX469" s="53"/>
      <c r="AY469" s="53"/>
      <c r="BA469" s="10">
        <f t="shared" ref="BA469:BA477" si="399">Q469</f>
        <v>0</v>
      </c>
      <c r="BB469" s="11">
        <f t="shared" ref="BB469:BB477" si="400">N469+BA469-1</f>
        <v>-1</v>
      </c>
      <c r="BC469" s="10">
        <f t="shared" ref="BC469:BC477" si="401">S469</f>
        <v>0</v>
      </c>
      <c r="BD469" s="11">
        <f t="shared" ref="BD469:BD477" si="402">AA469+BC469</f>
        <v>0</v>
      </c>
      <c r="BE469" s="11"/>
      <c r="BF469" s="114" t="e">
        <f>VLOOKUP(C469,[1]Sheet!$F:$Q,10,FALSE)</f>
        <v>#N/A</v>
      </c>
      <c r="BG469" s="17" t="e">
        <f>VLOOKUP(C469,[1]Sheet!$F:$Q,5,FALSE)</f>
        <v>#N/A</v>
      </c>
      <c r="BH469" s="17" t="e">
        <f>VLOOKUP(C469,[1]Sheet!$F:$Q,12,FALSE)</f>
        <v>#N/A</v>
      </c>
      <c r="BI469" s="17" t="e">
        <f t="shared" ref="BI469:BI477" si="403">BG469-BH469</f>
        <v>#N/A</v>
      </c>
    </row>
    <row r="470" ht="24.95" customHeight="1" spans="1:61">
      <c r="A470" s="44">
        <f t="shared" si="398"/>
        <v>468</v>
      </c>
      <c r="B470" s="44"/>
      <c r="C470" s="45"/>
      <c r="D470" s="45"/>
      <c r="E470" s="45"/>
      <c r="F470" s="45"/>
      <c r="G470" s="46"/>
      <c r="H470" s="109"/>
      <c r="I470" s="48"/>
      <c r="J470" s="49"/>
      <c r="K470" s="49"/>
      <c r="L470" s="49"/>
      <c r="M470" s="49"/>
      <c r="N470" s="49"/>
      <c r="O470" s="49"/>
      <c r="P470" s="255"/>
      <c r="Q470" s="50"/>
      <c r="R470" s="51"/>
      <c r="S470" s="52"/>
      <c r="T470" s="256"/>
      <c r="U470" s="49"/>
      <c r="V470" s="49"/>
      <c r="W470" s="49"/>
      <c r="X470" s="49"/>
      <c r="Y470" s="49"/>
      <c r="Z470" s="49"/>
      <c r="AA470" s="49"/>
      <c r="AB470" s="49"/>
      <c r="AC470" s="49"/>
      <c r="AD470" s="53"/>
      <c r="AE470" s="53"/>
      <c r="AF470" s="53"/>
      <c r="AG470" s="54"/>
      <c r="AH470" s="53"/>
      <c r="AI470" s="55"/>
      <c r="AJ470" s="261"/>
      <c r="AK470" s="261"/>
      <c r="AL470" s="262"/>
      <c r="AM470" s="57"/>
      <c r="AN470" s="54"/>
      <c r="AO470" s="57"/>
      <c r="AP470" s="57"/>
      <c r="AQ470" s="54"/>
      <c r="AR470" s="57"/>
      <c r="AS470" s="54"/>
      <c r="AT470" s="58"/>
      <c r="AU470" s="277"/>
      <c r="AV470" s="53"/>
      <c r="AW470" s="59"/>
      <c r="AX470" s="53"/>
      <c r="AY470" s="53"/>
      <c r="BA470" s="10">
        <f t="shared" si="399"/>
        <v>0</v>
      </c>
      <c r="BB470" s="11">
        <f t="shared" si="400"/>
        <v>-1</v>
      </c>
      <c r="BC470" s="10">
        <f t="shared" si="401"/>
        <v>0</v>
      </c>
      <c r="BD470" s="11">
        <f t="shared" si="402"/>
        <v>0</v>
      </c>
      <c r="BE470" s="11"/>
      <c r="BF470" s="114" t="e">
        <f>VLOOKUP(C470,[1]Sheet!$F:$Q,10,FALSE)</f>
        <v>#N/A</v>
      </c>
      <c r="BG470" s="17" t="e">
        <f>VLOOKUP(C470,[1]Sheet!$F:$Q,5,FALSE)</f>
        <v>#N/A</v>
      </c>
      <c r="BH470" s="17" t="e">
        <f>VLOOKUP(C470,[1]Sheet!$F:$Q,12,FALSE)</f>
        <v>#N/A</v>
      </c>
      <c r="BI470" s="17" t="e">
        <f t="shared" si="403"/>
        <v>#N/A</v>
      </c>
    </row>
    <row r="471" ht="24.95" customHeight="1" spans="1:61">
      <c r="A471" s="44">
        <f t="shared" si="398"/>
        <v>469</v>
      </c>
      <c r="B471" s="44"/>
      <c r="C471" s="45"/>
      <c r="D471" s="45"/>
      <c r="E471" s="45"/>
      <c r="F471" s="45"/>
      <c r="G471" s="46"/>
      <c r="H471" s="109"/>
      <c r="I471" s="48"/>
      <c r="J471" s="49"/>
      <c r="K471" s="49"/>
      <c r="L471" s="49"/>
      <c r="M471" s="49"/>
      <c r="N471" s="49"/>
      <c r="O471" s="49"/>
      <c r="P471" s="255"/>
      <c r="Q471" s="50"/>
      <c r="R471" s="51"/>
      <c r="S471" s="52"/>
      <c r="T471" s="256"/>
      <c r="U471" s="49"/>
      <c r="V471" s="49"/>
      <c r="W471" s="49"/>
      <c r="X471" s="49"/>
      <c r="Y471" s="49"/>
      <c r="Z471" s="49"/>
      <c r="AA471" s="49"/>
      <c r="AB471" s="49"/>
      <c r="AC471" s="49"/>
      <c r="AD471" s="53"/>
      <c r="AE471" s="53"/>
      <c r="AF471" s="53"/>
      <c r="AG471" s="54"/>
      <c r="AH471" s="53"/>
      <c r="AI471" s="55"/>
      <c r="AJ471" s="261"/>
      <c r="AK471" s="261"/>
      <c r="AL471" s="262"/>
      <c r="AM471" s="57"/>
      <c r="AN471" s="54"/>
      <c r="AO471" s="275"/>
      <c r="AP471" s="57"/>
      <c r="AQ471" s="54"/>
      <c r="AR471" s="57"/>
      <c r="AS471" s="54"/>
      <c r="AT471" s="58"/>
      <c r="AU471" s="275"/>
      <c r="AV471" s="53"/>
      <c r="AW471" s="59"/>
      <c r="AX471" s="53"/>
      <c r="AY471" s="53"/>
      <c r="BA471" s="10">
        <f t="shared" si="399"/>
        <v>0</v>
      </c>
      <c r="BB471" s="11">
        <f t="shared" si="400"/>
        <v>-1</v>
      </c>
      <c r="BC471" s="10">
        <f t="shared" si="401"/>
        <v>0</v>
      </c>
      <c r="BD471" s="11">
        <f t="shared" si="402"/>
        <v>0</v>
      </c>
      <c r="BE471" s="11"/>
      <c r="BF471" s="114" t="e">
        <f>VLOOKUP(C471,[1]Sheet!$F:$Q,10,FALSE)</f>
        <v>#N/A</v>
      </c>
      <c r="BG471" s="17" t="e">
        <f>VLOOKUP(C471,[1]Sheet!$F:$Q,5,FALSE)</f>
        <v>#N/A</v>
      </c>
      <c r="BH471" s="17" t="e">
        <f>VLOOKUP(C471,[1]Sheet!$F:$Q,12,FALSE)</f>
        <v>#N/A</v>
      </c>
      <c r="BI471" s="17" t="e">
        <f t="shared" si="403"/>
        <v>#N/A</v>
      </c>
    </row>
    <row r="472" ht="24.95" customHeight="1" spans="1:61">
      <c r="A472" s="44">
        <f t="shared" si="398"/>
        <v>470</v>
      </c>
      <c r="B472" s="44"/>
      <c r="C472" s="45"/>
      <c r="D472" s="45"/>
      <c r="E472" s="45"/>
      <c r="F472" s="45"/>
      <c r="G472" s="46"/>
      <c r="H472" s="109"/>
      <c r="I472" s="48"/>
      <c r="J472" s="49"/>
      <c r="K472" s="49"/>
      <c r="L472" s="49"/>
      <c r="M472" s="49"/>
      <c r="N472" s="49"/>
      <c r="O472" s="49"/>
      <c r="P472" s="255"/>
      <c r="Q472" s="50"/>
      <c r="R472" s="51"/>
      <c r="S472" s="52"/>
      <c r="T472" s="256"/>
      <c r="U472" s="49"/>
      <c r="V472" s="49"/>
      <c r="W472" s="49"/>
      <c r="X472" s="49"/>
      <c r="Y472" s="49"/>
      <c r="Z472" s="49"/>
      <c r="AA472" s="49"/>
      <c r="AB472" s="49"/>
      <c r="AC472" s="49"/>
      <c r="AD472" s="53"/>
      <c r="AE472" s="53"/>
      <c r="AF472" s="53"/>
      <c r="AG472" s="54"/>
      <c r="AH472" s="53"/>
      <c r="AI472" s="55"/>
      <c r="AJ472" s="261"/>
      <c r="AK472" s="261"/>
      <c r="AL472" s="262"/>
      <c r="AM472" s="57"/>
      <c r="AN472" s="54"/>
      <c r="AO472" s="276"/>
      <c r="AP472" s="57"/>
      <c r="AQ472" s="54"/>
      <c r="AR472" s="57"/>
      <c r="AS472" s="54"/>
      <c r="AT472" s="58"/>
      <c r="AU472" s="276"/>
      <c r="AV472" s="53"/>
      <c r="AW472" s="59"/>
      <c r="AX472" s="53"/>
      <c r="AY472" s="53"/>
      <c r="BA472" s="10">
        <f t="shared" si="399"/>
        <v>0</v>
      </c>
      <c r="BB472" s="11">
        <f t="shared" si="400"/>
        <v>-1</v>
      </c>
      <c r="BC472" s="10">
        <f t="shared" si="401"/>
        <v>0</v>
      </c>
      <c r="BD472" s="11">
        <f t="shared" si="402"/>
        <v>0</v>
      </c>
      <c r="BE472" s="11"/>
      <c r="BF472" s="114" t="e">
        <f>VLOOKUP(C472,[1]Sheet!$F:$Q,10,FALSE)</f>
        <v>#N/A</v>
      </c>
      <c r="BG472" s="17" t="e">
        <f>VLOOKUP(C472,[1]Sheet!$F:$Q,5,FALSE)</f>
        <v>#N/A</v>
      </c>
      <c r="BH472" s="17" t="e">
        <f>VLOOKUP(C472,[1]Sheet!$F:$Q,12,FALSE)</f>
        <v>#N/A</v>
      </c>
      <c r="BI472" s="17" t="e">
        <f t="shared" si="403"/>
        <v>#N/A</v>
      </c>
    </row>
    <row r="473" ht="24.95" customHeight="1" spans="1:61">
      <c r="A473" s="44">
        <f t="shared" si="398"/>
        <v>471</v>
      </c>
      <c r="B473" s="44"/>
      <c r="C473" s="45"/>
      <c r="D473" s="45"/>
      <c r="E473" s="45"/>
      <c r="F473" s="45"/>
      <c r="G473" s="46"/>
      <c r="H473" s="109"/>
      <c r="I473" s="48"/>
      <c r="J473" s="49"/>
      <c r="K473" s="49"/>
      <c r="L473" s="49"/>
      <c r="M473" s="49"/>
      <c r="N473" s="49"/>
      <c r="O473" s="49"/>
      <c r="P473" s="255"/>
      <c r="Q473" s="50"/>
      <c r="R473" s="51"/>
      <c r="S473" s="52"/>
      <c r="T473" s="256"/>
      <c r="U473" s="49"/>
      <c r="V473" s="49"/>
      <c r="W473" s="49"/>
      <c r="X473" s="49"/>
      <c r="Y473" s="49"/>
      <c r="Z473" s="49"/>
      <c r="AA473" s="49"/>
      <c r="AB473" s="49"/>
      <c r="AC473" s="49"/>
      <c r="AD473" s="53"/>
      <c r="AE473" s="53"/>
      <c r="AF473" s="53"/>
      <c r="AG473" s="54"/>
      <c r="AH473" s="53"/>
      <c r="AI473" s="55"/>
      <c r="AJ473" s="261"/>
      <c r="AK473" s="261"/>
      <c r="AL473" s="262"/>
      <c r="AM473" s="57"/>
      <c r="AN473" s="54"/>
      <c r="AO473" s="276"/>
      <c r="AP473" s="57"/>
      <c r="AQ473" s="54"/>
      <c r="AR473" s="57"/>
      <c r="AS473" s="54"/>
      <c r="AT473" s="58"/>
      <c r="AU473" s="276"/>
      <c r="AV473" s="53"/>
      <c r="AW473" s="59"/>
      <c r="AX473" s="53"/>
      <c r="AY473" s="53"/>
      <c r="BA473" s="10">
        <f t="shared" si="399"/>
        <v>0</v>
      </c>
      <c r="BB473" s="11">
        <f t="shared" si="400"/>
        <v>-1</v>
      </c>
      <c r="BC473" s="10">
        <f t="shared" si="401"/>
        <v>0</v>
      </c>
      <c r="BD473" s="11">
        <f t="shared" si="402"/>
        <v>0</v>
      </c>
      <c r="BE473" s="11"/>
      <c r="BF473" s="114" t="e">
        <f>VLOOKUP(C473,[1]Sheet!$F:$Q,10,FALSE)</f>
        <v>#N/A</v>
      </c>
      <c r="BG473" s="17" t="e">
        <f>VLOOKUP(C473,[1]Sheet!$F:$Q,5,FALSE)</f>
        <v>#N/A</v>
      </c>
      <c r="BH473" s="17" t="e">
        <f>VLOOKUP(C473,[1]Sheet!$F:$Q,12,FALSE)</f>
        <v>#N/A</v>
      </c>
      <c r="BI473" s="17" t="e">
        <f t="shared" si="403"/>
        <v>#N/A</v>
      </c>
    </row>
    <row r="474" ht="24.95" customHeight="1" spans="1:61">
      <c r="A474" s="44">
        <f t="shared" si="398"/>
        <v>472</v>
      </c>
      <c r="B474" s="44"/>
      <c r="C474" s="45"/>
      <c r="D474" s="45"/>
      <c r="E474" s="45"/>
      <c r="F474" s="45"/>
      <c r="G474" s="46"/>
      <c r="H474" s="109"/>
      <c r="I474" s="48"/>
      <c r="J474" s="49"/>
      <c r="K474" s="49"/>
      <c r="L474" s="49"/>
      <c r="M474" s="49"/>
      <c r="N474" s="49"/>
      <c r="O474" s="49"/>
      <c r="P474" s="255"/>
      <c r="Q474" s="50"/>
      <c r="R474" s="51"/>
      <c r="S474" s="52"/>
      <c r="T474" s="256"/>
      <c r="U474" s="49"/>
      <c r="V474" s="49"/>
      <c r="W474" s="49"/>
      <c r="X474" s="49"/>
      <c r="Y474" s="49"/>
      <c r="Z474" s="49"/>
      <c r="AA474" s="49"/>
      <c r="AB474" s="49"/>
      <c r="AC474" s="49"/>
      <c r="AD474" s="53"/>
      <c r="AE474" s="53"/>
      <c r="AF474" s="53"/>
      <c r="AG474" s="54"/>
      <c r="AH474" s="53"/>
      <c r="AI474" s="55"/>
      <c r="AJ474" s="261"/>
      <c r="AK474" s="261"/>
      <c r="AL474" s="262"/>
      <c r="AM474" s="57"/>
      <c r="AN474" s="54"/>
      <c r="AO474" s="276"/>
      <c r="AP474" s="57"/>
      <c r="AQ474" s="54"/>
      <c r="AR474" s="57"/>
      <c r="AS474" s="54"/>
      <c r="AT474" s="58"/>
      <c r="AU474" s="276"/>
      <c r="AV474" s="53"/>
      <c r="AW474" s="59"/>
      <c r="AX474" s="53"/>
      <c r="AY474" s="53"/>
      <c r="BA474" s="10">
        <f t="shared" si="399"/>
        <v>0</v>
      </c>
      <c r="BB474" s="11">
        <f t="shared" si="400"/>
        <v>-1</v>
      </c>
      <c r="BC474" s="10">
        <f t="shared" si="401"/>
        <v>0</v>
      </c>
      <c r="BD474" s="11">
        <f t="shared" si="402"/>
        <v>0</v>
      </c>
      <c r="BE474" s="11"/>
      <c r="BF474" s="114" t="e">
        <f>VLOOKUP(C474,[1]Sheet!$F:$Q,10,FALSE)</f>
        <v>#N/A</v>
      </c>
      <c r="BG474" s="17" t="e">
        <f>VLOOKUP(C474,[1]Sheet!$F:$Q,5,FALSE)</f>
        <v>#N/A</v>
      </c>
      <c r="BH474" s="17" t="e">
        <f>VLOOKUP(C474,[1]Sheet!$F:$Q,12,FALSE)</f>
        <v>#N/A</v>
      </c>
      <c r="BI474" s="17" t="e">
        <f t="shared" si="403"/>
        <v>#N/A</v>
      </c>
    </row>
    <row r="475" ht="24.95" customHeight="1" spans="1:61">
      <c r="A475" s="44">
        <f t="shared" si="398"/>
        <v>473</v>
      </c>
      <c r="B475" s="44"/>
      <c r="C475" s="45"/>
      <c r="D475" s="45"/>
      <c r="E475" s="45"/>
      <c r="F475" s="45"/>
      <c r="G475" s="46"/>
      <c r="H475" s="109"/>
      <c r="I475" s="48"/>
      <c r="J475" s="49"/>
      <c r="K475" s="49"/>
      <c r="L475" s="49"/>
      <c r="M475" s="49"/>
      <c r="N475" s="49"/>
      <c r="O475" s="49"/>
      <c r="P475" s="255"/>
      <c r="Q475" s="50"/>
      <c r="R475" s="51"/>
      <c r="S475" s="52"/>
      <c r="T475" s="256"/>
      <c r="U475" s="49"/>
      <c r="V475" s="49"/>
      <c r="W475" s="49"/>
      <c r="X475" s="49"/>
      <c r="Y475" s="49"/>
      <c r="Z475" s="49"/>
      <c r="AA475" s="49"/>
      <c r="AB475" s="49"/>
      <c r="AC475" s="49"/>
      <c r="AD475" s="53"/>
      <c r="AE475" s="53"/>
      <c r="AF475" s="53"/>
      <c r="AG475" s="54"/>
      <c r="AH475" s="53"/>
      <c r="AI475" s="55"/>
      <c r="AJ475" s="261"/>
      <c r="AK475" s="261"/>
      <c r="AL475" s="262"/>
      <c r="AM475" s="57"/>
      <c r="AN475" s="54"/>
      <c r="AO475" s="276"/>
      <c r="AP475" s="57"/>
      <c r="AQ475" s="54"/>
      <c r="AR475" s="57"/>
      <c r="AS475" s="54"/>
      <c r="AT475" s="58"/>
      <c r="AU475" s="276"/>
      <c r="AV475" s="53"/>
      <c r="AW475" s="59"/>
      <c r="AX475" s="53"/>
      <c r="AY475" s="53"/>
      <c r="BA475" s="10">
        <f t="shared" si="399"/>
        <v>0</v>
      </c>
      <c r="BB475" s="11">
        <f t="shared" si="400"/>
        <v>-1</v>
      </c>
      <c r="BC475" s="10">
        <f t="shared" si="401"/>
        <v>0</v>
      </c>
      <c r="BD475" s="11">
        <f t="shared" si="402"/>
        <v>0</v>
      </c>
      <c r="BE475" s="11"/>
      <c r="BF475" s="114" t="e">
        <f>VLOOKUP(C475,[1]Sheet!$F:$Q,10,FALSE)</f>
        <v>#N/A</v>
      </c>
      <c r="BG475" s="17" t="e">
        <f>VLOOKUP(C475,[1]Sheet!$F:$Q,5,FALSE)</f>
        <v>#N/A</v>
      </c>
      <c r="BH475" s="17" t="e">
        <f>VLOOKUP(C475,[1]Sheet!$F:$Q,12,FALSE)</f>
        <v>#N/A</v>
      </c>
      <c r="BI475" s="17" t="e">
        <f t="shared" si="403"/>
        <v>#N/A</v>
      </c>
    </row>
    <row r="476" ht="24.95" customHeight="1" spans="1:61">
      <c r="A476" s="44">
        <f t="shared" si="398"/>
        <v>474</v>
      </c>
      <c r="B476" s="44"/>
      <c r="C476" s="45"/>
      <c r="D476" s="45"/>
      <c r="E476" s="45"/>
      <c r="F476" s="45"/>
      <c r="G476" s="46"/>
      <c r="H476" s="109"/>
      <c r="I476" s="48"/>
      <c r="J476" s="49"/>
      <c r="K476" s="49"/>
      <c r="L476" s="49"/>
      <c r="M476" s="49"/>
      <c r="N476" s="49"/>
      <c r="O476" s="49"/>
      <c r="P476" s="255"/>
      <c r="Q476" s="50"/>
      <c r="R476" s="51"/>
      <c r="S476" s="52"/>
      <c r="T476" s="256"/>
      <c r="U476" s="49"/>
      <c r="V476" s="49"/>
      <c r="W476" s="49"/>
      <c r="X476" s="49"/>
      <c r="Y476" s="49"/>
      <c r="Z476" s="49"/>
      <c r="AA476" s="49"/>
      <c r="AB476" s="49"/>
      <c r="AC476" s="49"/>
      <c r="AD476" s="53"/>
      <c r="AE476" s="53"/>
      <c r="AF476" s="53"/>
      <c r="AG476" s="54"/>
      <c r="AH476" s="53"/>
      <c r="AI476" s="55"/>
      <c r="AJ476" s="261"/>
      <c r="AK476" s="261"/>
      <c r="AL476" s="262"/>
      <c r="AM476" s="57"/>
      <c r="AN476" s="54"/>
      <c r="AO476" s="277"/>
      <c r="AP476" s="57"/>
      <c r="AQ476" s="54"/>
      <c r="AR476" s="57"/>
      <c r="AS476" s="54"/>
      <c r="AT476" s="58"/>
      <c r="AU476" s="277"/>
      <c r="AV476" s="53"/>
      <c r="AW476" s="59"/>
      <c r="AX476" s="53"/>
      <c r="AY476" s="53"/>
      <c r="BA476" s="10">
        <f t="shared" si="399"/>
        <v>0</v>
      </c>
      <c r="BB476" s="11">
        <f t="shared" si="400"/>
        <v>-1</v>
      </c>
      <c r="BC476" s="10">
        <f t="shared" si="401"/>
        <v>0</v>
      </c>
      <c r="BD476" s="11">
        <f t="shared" si="402"/>
        <v>0</v>
      </c>
      <c r="BE476" s="11"/>
      <c r="BF476" s="114" t="e">
        <f>VLOOKUP(C476,[1]Sheet!$F:$Q,10,FALSE)</f>
        <v>#N/A</v>
      </c>
      <c r="BG476" s="17" t="e">
        <f>VLOOKUP(C476,[1]Sheet!$F:$Q,5,FALSE)</f>
        <v>#N/A</v>
      </c>
      <c r="BH476" s="17" t="e">
        <f>VLOOKUP(C476,[1]Sheet!$F:$Q,12,FALSE)</f>
        <v>#N/A</v>
      </c>
      <c r="BI476" s="17" t="e">
        <f t="shared" si="403"/>
        <v>#N/A</v>
      </c>
    </row>
    <row r="477" ht="24.95" customHeight="1" spans="1:61">
      <c r="A477" s="44">
        <f t="shared" si="398"/>
        <v>475</v>
      </c>
      <c r="B477" s="44"/>
      <c r="C477" s="45"/>
      <c r="D477" s="45"/>
      <c r="E477" s="45"/>
      <c r="F477" s="45"/>
      <c r="G477" s="46"/>
      <c r="H477" s="109"/>
      <c r="I477" s="48"/>
      <c r="J477" s="49"/>
      <c r="K477" s="49"/>
      <c r="L477" s="49"/>
      <c r="M477" s="49"/>
      <c r="N477" s="49"/>
      <c r="O477" s="49"/>
      <c r="P477" s="255"/>
      <c r="Q477" s="50"/>
      <c r="R477" s="51"/>
      <c r="S477" s="52"/>
      <c r="T477" s="256"/>
      <c r="U477" s="49"/>
      <c r="V477" s="49"/>
      <c r="W477" s="49"/>
      <c r="X477" s="49"/>
      <c r="Y477" s="49"/>
      <c r="Z477" s="49"/>
      <c r="AA477" s="49"/>
      <c r="AB477" s="49"/>
      <c r="AC477" s="49"/>
      <c r="AD477" s="53"/>
      <c r="AE477" s="53"/>
      <c r="AF477" s="53"/>
      <c r="AG477" s="54"/>
      <c r="AH477" s="53"/>
      <c r="AI477" s="55"/>
      <c r="AJ477" s="261"/>
      <c r="AK477" s="261"/>
      <c r="AL477" s="262"/>
      <c r="AM477" s="57"/>
      <c r="AN477" s="54"/>
      <c r="AO477" s="54"/>
      <c r="AP477" s="57"/>
      <c r="AQ477" s="54"/>
      <c r="AR477" s="57"/>
      <c r="AS477" s="54"/>
      <c r="AT477" s="58"/>
      <c r="AU477" s="54"/>
      <c r="AV477" s="53"/>
      <c r="AW477" s="59"/>
      <c r="AX477" s="53"/>
      <c r="AY477" s="53"/>
      <c r="BA477" s="10">
        <f t="shared" si="399"/>
        <v>0</v>
      </c>
      <c r="BB477" s="11">
        <f t="shared" si="400"/>
        <v>-1</v>
      </c>
      <c r="BC477" s="10">
        <f t="shared" si="401"/>
        <v>0</v>
      </c>
      <c r="BD477" s="11">
        <f t="shared" si="402"/>
        <v>0</v>
      </c>
      <c r="BE477" s="11"/>
      <c r="BF477" s="114" t="e">
        <f>VLOOKUP(C477,[1]Sheet!$F:$Q,10,FALSE)</f>
        <v>#N/A</v>
      </c>
      <c r="BG477" s="17" t="e">
        <f>VLOOKUP(C477,[1]Sheet!$F:$Q,5,FALSE)</f>
        <v>#N/A</v>
      </c>
      <c r="BH477" s="17" t="e">
        <f>VLOOKUP(C477,[1]Sheet!$F:$Q,12,FALSE)</f>
        <v>#N/A</v>
      </c>
      <c r="BI477" s="17" t="e">
        <f t="shared" si="403"/>
        <v>#N/A</v>
      </c>
    </row>
    <row r="478" s="7" customFormat="1" ht="24.95" customHeight="1" spans="1:61">
      <c r="A478" s="44">
        <f t="shared" ref="A478:A483" si="404">ROW()-2</f>
        <v>476</v>
      </c>
      <c r="B478" s="44"/>
      <c r="C478" s="45"/>
      <c r="D478" s="45"/>
      <c r="E478" s="259"/>
      <c r="F478" s="45"/>
      <c r="G478" s="46"/>
      <c r="H478" s="109"/>
      <c r="I478" s="48"/>
      <c r="J478" s="49"/>
      <c r="K478" s="49"/>
      <c r="L478" s="49"/>
      <c r="M478" s="49"/>
      <c r="N478" s="49"/>
      <c r="O478" s="49"/>
      <c r="P478" s="255"/>
      <c r="Q478" s="50"/>
      <c r="R478" s="51"/>
      <c r="S478" s="52"/>
      <c r="T478" s="256"/>
      <c r="U478" s="49"/>
      <c r="V478" s="49"/>
      <c r="W478" s="49"/>
      <c r="X478" s="49"/>
      <c r="Y478" s="49"/>
      <c r="Z478" s="49"/>
      <c r="AA478" s="49"/>
      <c r="AB478" s="49"/>
      <c r="AC478" s="49"/>
      <c r="AD478" s="53"/>
      <c r="AE478" s="53"/>
      <c r="AF478" s="53"/>
      <c r="AG478" s="54"/>
      <c r="AH478" s="53"/>
      <c r="AI478" s="55"/>
      <c r="AJ478" s="261"/>
      <c r="AK478" s="261"/>
      <c r="AL478" s="262"/>
      <c r="AM478" s="57"/>
      <c r="AN478" s="54"/>
      <c r="AO478" s="57"/>
      <c r="AP478" s="57"/>
      <c r="AQ478" s="54"/>
      <c r="AR478" s="57"/>
      <c r="AS478" s="54"/>
      <c r="AT478" s="58"/>
      <c r="AU478" s="275"/>
      <c r="AV478" s="53"/>
      <c r="AW478" s="59"/>
      <c r="AX478" s="53"/>
      <c r="AY478" s="53"/>
      <c r="AZ478" s="1"/>
      <c r="BA478" s="10">
        <f t="shared" ref="BA478:BA483" si="405">Q478</f>
        <v>0</v>
      </c>
      <c r="BB478" s="11">
        <f t="shared" ref="BB478:BB483" si="406">N478+BA478-1</f>
        <v>-1</v>
      </c>
      <c r="BC478" s="10">
        <f t="shared" ref="BC478:BC483" si="407">S478</f>
        <v>0</v>
      </c>
      <c r="BD478" s="11">
        <f t="shared" ref="BD478:BD483" si="408">AA478+BC478</f>
        <v>0</v>
      </c>
      <c r="BE478" s="11"/>
      <c r="BF478" s="114" t="e">
        <f>VLOOKUP(C478,[1]Sheet!$F:$Q,10,FALSE)</f>
        <v>#N/A</v>
      </c>
      <c r="BG478" s="17" t="e">
        <f>VLOOKUP(C478,[1]Sheet!$F:$Q,5,FALSE)</f>
        <v>#N/A</v>
      </c>
      <c r="BH478" s="17" t="e">
        <f>VLOOKUP(C478,[1]Sheet!$F:$Q,12,FALSE)</f>
        <v>#N/A</v>
      </c>
      <c r="BI478" s="17" t="e">
        <f t="shared" ref="BI478:BI483" si="409">BG478-BH478</f>
        <v>#N/A</v>
      </c>
    </row>
    <row r="479" s="7" customFormat="1" ht="24.95" customHeight="1" spans="1:61">
      <c r="A479" s="44">
        <f t="shared" si="404"/>
        <v>477</v>
      </c>
      <c r="B479" s="44"/>
      <c r="C479" s="45"/>
      <c r="D479" s="45"/>
      <c r="E479" s="259"/>
      <c r="F479" s="45"/>
      <c r="G479" s="46"/>
      <c r="H479" s="109"/>
      <c r="I479" s="48"/>
      <c r="J479" s="49"/>
      <c r="K479" s="49"/>
      <c r="L479" s="49"/>
      <c r="M479" s="49"/>
      <c r="N479" s="49"/>
      <c r="O479" s="49"/>
      <c r="P479" s="255"/>
      <c r="Q479" s="50"/>
      <c r="R479" s="51"/>
      <c r="S479" s="52"/>
      <c r="T479" s="256"/>
      <c r="U479" s="49"/>
      <c r="V479" s="49"/>
      <c r="W479" s="49"/>
      <c r="X479" s="49"/>
      <c r="Y479" s="49"/>
      <c r="Z479" s="49"/>
      <c r="AA479" s="49"/>
      <c r="AB479" s="49"/>
      <c r="AC479" s="49"/>
      <c r="AD479" s="53"/>
      <c r="AE479" s="53"/>
      <c r="AF479" s="53"/>
      <c r="AG479" s="54"/>
      <c r="AH479" s="53"/>
      <c r="AI479" s="55"/>
      <c r="AJ479" s="261"/>
      <c r="AK479" s="261"/>
      <c r="AL479" s="262"/>
      <c r="AM479" s="57"/>
      <c r="AN479" s="54"/>
      <c r="AO479" s="1473"/>
      <c r="AP479" s="57"/>
      <c r="AQ479" s="54"/>
      <c r="AR479" s="57"/>
      <c r="AS479" s="54"/>
      <c r="AT479" s="58"/>
      <c r="AU479" s="277"/>
      <c r="AV479" s="53"/>
      <c r="AW479" s="59"/>
      <c r="AX479" s="53"/>
      <c r="AY479" s="53"/>
      <c r="AZ479" s="1"/>
      <c r="BA479" s="10">
        <f t="shared" si="405"/>
        <v>0</v>
      </c>
      <c r="BB479" s="11">
        <f t="shared" si="406"/>
        <v>-1</v>
      </c>
      <c r="BC479" s="10">
        <f t="shared" si="407"/>
        <v>0</v>
      </c>
      <c r="BD479" s="11">
        <f t="shared" si="408"/>
        <v>0</v>
      </c>
      <c r="BE479" s="11"/>
      <c r="BF479" s="114" t="e">
        <f>VLOOKUP(C479,[1]Sheet!$F:$Q,10,FALSE)</f>
        <v>#N/A</v>
      </c>
      <c r="BG479" s="17" t="e">
        <f>VLOOKUP(C479,[1]Sheet!$F:$Q,5,FALSE)</f>
        <v>#N/A</v>
      </c>
      <c r="BH479" s="17" t="e">
        <f>VLOOKUP(C479,[1]Sheet!$F:$Q,12,FALSE)</f>
        <v>#N/A</v>
      </c>
      <c r="BI479" s="17" t="e">
        <f t="shared" si="409"/>
        <v>#N/A</v>
      </c>
    </row>
    <row r="480" s="7" customFormat="1" ht="24.95" customHeight="1" spans="1:61">
      <c r="A480" s="44">
        <f t="shared" si="404"/>
        <v>478</v>
      </c>
      <c r="B480" s="44"/>
      <c r="C480" s="45"/>
      <c r="D480" s="45"/>
      <c r="E480" s="45"/>
      <c r="F480" s="45"/>
      <c r="G480" s="46"/>
      <c r="H480" s="48"/>
      <c r="I480" s="48"/>
      <c r="J480" s="49"/>
      <c r="K480" s="49"/>
      <c r="L480" s="49"/>
      <c r="M480" s="49"/>
      <c r="N480" s="49"/>
      <c r="O480" s="49"/>
      <c r="P480" s="255"/>
      <c r="Q480" s="50"/>
      <c r="R480" s="51"/>
      <c r="S480" s="52"/>
      <c r="T480" s="256"/>
      <c r="U480" s="49"/>
      <c r="V480" s="49"/>
      <c r="W480" s="49"/>
      <c r="X480" s="49"/>
      <c r="Y480" s="49"/>
      <c r="Z480" s="49"/>
      <c r="AA480" s="49"/>
      <c r="AB480" s="49"/>
      <c r="AC480" s="49"/>
      <c r="AD480" s="47"/>
      <c r="AE480" s="110"/>
      <c r="AF480" s="45"/>
      <c r="AG480" s="45"/>
      <c r="AH480" s="45"/>
      <c r="AI480" s="58"/>
      <c r="AJ480" s="257"/>
      <c r="AK480" s="257"/>
      <c r="AL480" s="56"/>
      <c r="AM480" s="258"/>
      <c r="AN480" s="54"/>
      <c r="AO480" s="54"/>
      <c r="AP480" s="54"/>
      <c r="AQ480" s="54"/>
      <c r="AR480" s="54"/>
      <c r="AS480" s="54"/>
      <c r="AT480" s="58"/>
      <c r="AU480" s="54"/>
      <c r="AV480" s="54"/>
      <c r="AW480" s="112"/>
      <c r="AX480" s="45"/>
      <c r="AY480" s="45"/>
      <c r="AZ480" s="10"/>
      <c r="BA480" s="10">
        <f t="shared" si="405"/>
        <v>0</v>
      </c>
      <c r="BB480" s="11">
        <f t="shared" si="406"/>
        <v>-1</v>
      </c>
      <c r="BC480" s="10">
        <f t="shared" si="407"/>
        <v>0</v>
      </c>
      <c r="BD480" s="9">
        <f t="shared" si="408"/>
        <v>0</v>
      </c>
      <c r="BE480" s="9"/>
      <c r="BF480" s="114" t="e">
        <f>VLOOKUP(C480,[1]Sheet!$F:$Q,10,FALSE)</f>
        <v>#N/A</v>
      </c>
      <c r="BG480" s="17" t="e">
        <f>VLOOKUP(C480,[1]Sheet!$F:$Q,5,FALSE)</f>
        <v>#N/A</v>
      </c>
      <c r="BH480" s="17" t="e">
        <f>VLOOKUP(C480,[1]Sheet!$F:$Q,12,FALSE)</f>
        <v>#N/A</v>
      </c>
      <c r="BI480" s="17" t="e">
        <f t="shared" si="409"/>
        <v>#N/A</v>
      </c>
    </row>
    <row r="481" ht="24.95" customHeight="1" spans="1:61">
      <c r="A481" s="44">
        <f t="shared" si="404"/>
        <v>479</v>
      </c>
      <c r="B481" s="44"/>
      <c r="C481" s="45"/>
      <c r="D481" s="45"/>
      <c r="E481" s="259"/>
      <c r="F481" s="45"/>
      <c r="G481" s="46"/>
      <c r="H481" s="109"/>
      <c r="I481" s="48"/>
      <c r="J481" s="49"/>
      <c r="K481" s="49"/>
      <c r="L481" s="49"/>
      <c r="M481" s="49"/>
      <c r="N481" s="49"/>
      <c r="O481" s="49"/>
      <c r="P481" s="255"/>
      <c r="Q481" s="50"/>
      <c r="R481" s="51"/>
      <c r="S481" s="52"/>
      <c r="T481" s="256"/>
      <c r="U481" s="49"/>
      <c r="V481" s="49"/>
      <c r="W481" s="49"/>
      <c r="X481" s="49"/>
      <c r="Y481" s="49"/>
      <c r="Z481" s="49"/>
      <c r="AA481" s="49"/>
      <c r="AB481" s="49"/>
      <c r="AC481" s="49"/>
      <c r="AD481" s="53"/>
      <c r="AE481" s="53"/>
      <c r="AF481" s="53"/>
      <c r="AG481" s="54"/>
      <c r="AH481" s="53"/>
      <c r="AI481" s="55"/>
      <c r="AJ481" s="261"/>
      <c r="AK481" s="261"/>
      <c r="AL481" s="262"/>
      <c r="AM481" s="57"/>
      <c r="AN481" s="54"/>
      <c r="AO481" s="57"/>
      <c r="AP481" s="57"/>
      <c r="AQ481" s="54"/>
      <c r="AR481" s="57"/>
      <c r="AS481" s="54"/>
      <c r="AT481" s="58"/>
      <c r="AU481" s="275"/>
      <c r="AV481" s="53"/>
      <c r="AW481" s="59"/>
      <c r="AX481" s="53"/>
      <c r="AY481" s="53"/>
      <c r="BA481" s="10">
        <f t="shared" si="405"/>
        <v>0</v>
      </c>
      <c r="BB481" s="11">
        <f t="shared" si="406"/>
        <v>-1</v>
      </c>
      <c r="BC481" s="10">
        <f t="shared" si="407"/>
        <v>0</v>
      </c>
      <c r="BD481" s="11">
        <f t="shared" si="408"/>
        <v>0</v>
      </c>
      <c r="BE481" s="11"/>
      <c r="BF481" s="114" t="e">
        <f>VLOOKUP(C481,[1]Sheet!$F:$Q,10,FALSE)</f>
        <v>#N/A</v>
      </c>
      <c r="BG481" s="17" t="e">
        <f>VLOOKUP(C481,[1]Sheet!$F:$Q,5,FALSE)</f>
        <v>#N/A</v>
      </c>
      <c r="BH481" s="17" t="e">
        <f>VLOOKUP(C481,[1]Sheet!$F:$Q,12,FALSE)</f>
        <v>#N/A</v>
      </c>
      <c r="BI481" s="17" t="e">
        <f t="shared" si="409"/>
        <v>#N/A</v>
      </c>
    </row>
    <row r="482" ht="24.95" customHeight="1" spans="1:61">
      <c r="A482" s="44">
        <f t="shared" si="404"/>
        <v>480</v>
      </c>
      <c r="B482" s="44"/>
      <c r="C482" s="45"/>
      <c r="D482" s="45"/>
      <c r="E482" s="259"/>
      <c r="F482" s="45"/>
      <c r="G482" s="46"/>
      <c r="H482" s="109"/>
      <c r="I482" s="48"/>
      <c r="J482" s="49"/>
      <c r="K482" s="49"/>
      <c r="L482" s="49"/>
      <c r="M482" s="49"/>
      <c r="N482" s="49"/>
      <c r="O482" s="49"/>
      <c r="P482" s="255"/>
      <c r="Q482" s="50"/>
      <c r="R482" s="51"/>
      <c r="S482" s="52"/>
      <c r="T482" s="256"/>
      <c r="U482" s="49"/>
      <c r="V482" s="49"/>
      <c r="W482" s="49"/>
      <c r="X482" s="49"/>
      <c r="Y482" s="49"/>
      <c r="Z482" s="49"/>
      <c r="AA482" s="49"/>
      <c r="AB482" s="49"/>
      <c r="AC482" s="49"/>
      <c r="AD482" s="53"/>
      <c r="AE482" s="53"/>
      <c r="AF482" s="53"/>
      <c r="AG482" s="54"/>
      <c r="AH482" s="53"/>
      <c r="AI482" s="55"/>
      <c r="AJ482" s="261"/>
      <c r="AK482" s="261"/>
      <c r="AL482" s="262"/>
      <c r="AM482" s="57"/>
      <c r="AN482" s="54"/>
      <c r="AO482" s="1473"/>
      <c r="AP482" s="57"/>
      <c r="AQ482" s="54"/>
      <c r="AR482" s="57"/>
      <c r="AS482" s="54"/>
      <c r="AT482" s="58"/>
      <c r="AU482" s="277"/>
      <c r="AV482" s="53"/>
      <c r="AW482" s="59"/>
      <c r="AX482" s="53"/>
      <c r="AY482" s="53"/>
      <c r="BA482" s="10">
        <f t="shared" si="405"/>
        <v>0</v>
      </c>
      <c r="BB482" s="11">
        <f t="shared" si="406"/>
        <v>-1</v>
      </c>
      <c r="BC482" s="10">
        <f t="shared" si="407"/>
        <v>0</v>
      </c>
      <c r="BD482" s="11">
        <f t="shared" si="408"/>
        <v>0</v>
      </c>
      <c r="BE482" s="11"/>
      <c r="BF482" s="114" t="e">
        <f>VLOOKUP(C482,[1]Sheet!$F:$Q,10,FALSE)</f>
        <v>#N/A</v>
      </c>
      <c r="BG482" s="17" t="e">
        <f>VLOOKUP(C482,[1]Sheet!$F:$Q,5,FALSE)</f>
        <v>#N/A</v>
      </c>
      <c r="BH482" s="17" t="e">
        <f>VLOOKUP(C482,[1]Sheet!$F:$Q,12,FALSE)</f>
        <v>#N/A</v>
      </c>
      <c r="BI482" s="17" t="e">
        <f t="shared" si="409"/>
        <v>#N/A</v>
      </c>
    </row>
    <row r="483" s="7" customFormat="1" ht="24.95" customHeight="1" spans="1:61">
      <c r="A483" s="44">
        <f t="shared" si="404"/>
        <v>481</v>
      </c>
      <c r="B483" s="44"/>
      <c r="C483" s="45"/>
      <c r="D483" s="45"/>
      <c r="E483" s="45"/>
      <c r="F483" s="45"/>
      <c r="G483" s="46"/>
      <c r="H483" s="48"/>
      <c r="I483" s="48"/>
      <c r="J483" s="49"/>
      <c r="K483" s="49"/>
      <c r="L483" s="49"/>
      <c r="M483" s="49"/>
      <c r="N483" s="49"/>
      <c r="O483" s="49"/>
      <c r="P483" s="255"/>
      <c r="Q483" s="50"/>
      <c r="R483" s="51"/>
      <c r="S483" s="52"/>
      <c r="T483" s="256"/>
      <c r="U483" s="49"/>
      <c r="V483" s="49"/>
      <c r="W483" s="49"/>
      <c r="X483" s="49"/>
      <c r="Y483" s="49"/>
      <c r="Z483" s="49"/>
      <c r="AA483" s="49"/>
      <c r="AB483" s="49"/>
      <c r="AC483" s="49"/>
      <c r="AD483" s="47"/>
      <c r="AE483" s="110"/>
      <c r="AF483" s="45"/>
      <c r="AG483" s="45"/>
      <c r="AH483" s="45"/>
      <c r="AI483" s="58"/>
      <c r="AJ483" s="257"/>
      <c r="AK483" s="257"/>
      <c r="AL483" s="56"/>
      <c r="AM483" s="258"/>
      <c r="AN483" s="54"/>
      <c r="AO483" s="54"/>
      <c r="AP483" s="54"/>
      <c r="AQ483" s="54"/>
      <c r="AR483" s="54"/>
      <c r="AS483" s="54"/>
      <c r="AT483" s="58"/>
      <c r="AU483" s="275"/>
      <c r="AV483" s="54"/>
      <c r="AW483" s="112"/>
      <c r="AX483" s="45"/>
      <c r="AY483" s="45"/>
      <c r="AZ483" s="10"/>
      <c r="BA483" s="10">
        <f t="shared" si="405"/>
        <v>0</v>
      </c>
      <c r="BB483" s="11">
        <f t="shared" si="406"/>
        <v>-1</v>
      </c>
      <c r="BC483" s="10">
        <f t="shared" si="407"/>
        <v>0</v>
      </c>
      <c r="BD483" s="9">
        <f t="shared" si="408"/>
        <v>0</v>
      </c>
      <c r="BE483" s="9"/>
      <c r="BF483" s="114" t="e">
        <f>VLOOKUP(C483,[1]Sheet!$F:$Q,10,FALSE)</f>
        <v>#N/A</v>
      </c>
      <c r="BG483" s="17" t="e">
        <f>VLOOKUP(C483,[1]Sheet!$F:$Q,5,FALSE)</f>
        <v>#N/A</v>
      </c>
      <c r="BH483" s="17" t="e">
        <f>VLOOKUP(C483,[1]Sheet!$F:$Q,12,FALSE)</f>
        <v>#N/A</v>
      </c>
      <c r="BI483" s="17" t="e">
        <f t="shared" si="409"/>
        <v>#N/A</v>
      </c>
    </row>
    <row r="484" s="7" customFormat="1" ht="24.95" customHeight="1" spans="1:61">
      <c r="A484" s="44">
        <f t="shared" ref="A484:A494" si="410">ROW()-2</f>
        <v>482</v>
      </c>
      <c r="B484" s="44"/>
      <c r="C484" s="45"/>
      <c r="D484" s="45"/>
      <c r="E484" s="45"/>
      <c r="F484" s="45"/>
      <c r="G484" s="46"/>
      <c r="H484" s="48"/>
      <c r="I484" s="48"/>
      <c r="J484" s="49"/>
      <c r="K484" s="49"/>
      <c r="L484" s="49"/>
      <c r="M484" s="49"/>
      <c r="N484" s="49"/>
      <c r="O484" s="49"/>
      <c r="P484" s="255"/>
      <c r="Q484" s="50"/>
      <c r="R484" s="51"/>
      <c r="S484" s="52"/>
      <c r="T484" s="256"/>
      <c r="U484" s="49"/>
      <c r="V484" s="49"/>
      <c r="W484" s="49"/>
      <c r="X484" s="49"/>
      <c r="Y484" s="49"/>
      <c r="Z484" s="49"/>
      <c r="AA484" s="49"/>
      <c r="AB484" s="49"/>
      <c r="AC484" s="49"/>
      <c r="AD484" s="47"/>
      <c r="AE484" s="110"/>
      <c r="AF484" s="45"/>
      <c r="AG484" s="45"/>
      <c r="AH484" s="45"/>
      <c r="AI484" s="58"/>
      <c r="AJ484" s="257"/>
      <c r="AK484" s="257"/>
      <c r="AL484" s="56"/>
      <c r="AM484" s="258"/>
      <c r="AN484" s="54"/>
      <c r="AO484" s="54"/>
      <c r="AP484" s="54"/>
      <c r="AQ484" s="54"/>
      <c r="AR484" s="54"/>
      <c r="AS484" s="54"/>
      <c r="AT484" s="58"/>
      <c r="AU484" s="276"/>
      <c r="AV484" s="54"/>
      <c r="AW484" s="112"/>
      <c r="AX484" s="45"/>
      <c r="AY484" s="45"/>
      <c r="AZ484" s="10"/>
      <c r="BA484" s="10">
        <f t="shared" ref="BA484:BA488" si="411">Q484</f>
        <v>0</v>
      </c>
      <c r="BB484" s="11">
        <f t="shared" ref="BB484:BB488" si="412">N484+BA484-1</f>
        <v>-1</v>
      </c>
      <c r="BC484" s="10">
        <f t="shared" ref="BC484:BC488" si="413">S484</f>
        <v>0</v>
      </c>
      <c r="BD484" s="9">
        <f t="shared" ref="BD484:BD488" si="414">AA484+BC484</f>
        <v>0</v>
      </c>
      <c r="BE484" s="9"/>
      <c r="BF484" s="114" t="e">
        <f>VLOOKUP(C484,[1]Sheet!$F:$Q,10,FALSE)</f>
        <v>#N/A</v>
      </c>
      <c r="BG484" s="17" t="e">
        <f>VLOOKUP(C484,[1]Sheet!$F:$Q,5,FALSE)</f>
        <v>#N/A</v>
      </c>
      <c r="BH484" s="17" t="e">
        <f>VLOOKUP(C484,[1]Sheet!$F:$Q,12,FALSE)</f>
        <v>#N/A</v>
      </c>
      <c r="BI484" s="17" t="e">
        <f t="shared" ref="BI484:BI488" si="415">BG484-BH484</f>
        <v>#N/A</v>
      </c>
    </row>
    <row r="485" s="7" customFormat="1" ht="24.95" customHeight="1" spans="1:61">
      <c r="A485" s="44">
        <f t="shared" si="410"/>
        <v>483</v>
      </c>
      <c r="B485" s="44"/>
      <c r="C485" s="45"/>
      <c r="D485" s="45"/>
      <c r="E485" s="45"/>
      <c r="F485" s="45"/>
      <c r="G485" s="46"/>
      <c r="H485" s="48"/>
      <c r="I485" s="48"/>
      <c r="J485" s="49"/>
      <c r="K485" s="49"/>
      <c r="L485" s="49"/>
      <c r="M485" s="49"/>
      <c r="N485" s="49"/>
      <c r="O485" s="49"/>
      <c r="P485" s="255"/>
      <c r="Q485" s="50"/>
      <c r="R485" s="51"/>
      <c r="S485" s="52"/>
      <c r="T485" s="256"/>
      <c r="U485" s="49"/>
      <c r="V485" s="49"/>
      <c r="W485" s="49"/>
      <c r="X485" s="49"/>
      <c r="Y485" s="49"/>
      <c r="Z485" s="49"/>
      <c r="AA485" s="49"/>
      <c r="AB485" s="49"/>
      <c r="AC485" s="49"/>
      <c r="AD485" s="47"/>
      <c r="AE485" s="110"/>
      <c r="AF485" s="45"/>
      <c r="AG485" s="45"/>
      <c r="AH485" s="45"/>
      <c r="AI485" s="58"/>
      <c r="AJ485" s="257"/>
      <c r="AK485" s="257"/>
      <c r="AL485" s="56"/>
      <c r="AM485" s="258"/>
      <c r="AN485" s="54"/>
      <c r="AO485" s="54"/>
      <c r="AP485" s="54"/>
      <c r="AQ485" s="54"/>
      <c r="AR485" s="54"/>
      <c r="AS485" s="54"/>
      <c r="AT485" s="58"/>
      <c r="AU485" s="277"/>
      <c r="AV485" s="54"/>
      <c r="AW485" s="112"/>
      <c r="AX485" s="45"/>
      <c r="AY485" s="45"/>
      <c r="AZ485" s="10"/>
      <c r="BA485" s="10">
        <f t="shared" si="411"/>
        <v>0</v>
      </c>
      <c r="BB485" s="11">
        <f t="shared" si="412"/>
        <v>-1</v>
      </c>
      <c r="BC485" s="10">
        <f t="shared" si="413"/>
        <v>0</v>
      </c>
      <c r="BD485" s="9">
        <f t="shared" si="414"/>
        <v>0</v>
      </c>
      <c r="BE485" s="9"/>
      <c r="BF485" s="114" t="e">
        <f>VLOOKUP(C485,[1]Sheet!$F:$Q,10,FALSE)</f>
        <v>#N/A</v>
      </c>
      <c r="BG485" s="17" t="e">
        <f>VLOOKUP(C485,[1]Sheet!$F:$Q,5,FALSE)</f>
        <v>#N/A</v>
      </c>
      <c r="BH485" s="17" t="e">
        <f>VLOOKUP(C485,[1]Sheet!$F:$Q,12,FALSE)</f>
        <v>#N/A</v>
      </c>
      <c r="BI485" s="17" t="e">
        <f t="shared" si="415"/>
        <v>#N/A</v>
      </c>
    </row>
    <row r="486" s="7" customFormat="1" ht="24.95" customHeight="1" spans="1:61">
      <c r="A486" s="44">
        <f t="shared" si="410"/>
        <v>484</v>
      </c>
      <c r="B486" s="44"/>
      <c r="C486" s="45"/>
      <c r="D486" s="45"/>
      <c r="E486" s="45"/>
      <c r="F486" s="45"/>
      <c r="G486" s="46"/>
      <c r="H486" s="48"/>
      <c r="I486" s="48"/>
      <c r="J486" s="49"/>
      <c r="K486" s="49"/>
      <c r="L486" s="49"/>
      <c r="M486" s="49"/>
      <c r="N486" s="49"/>
      <c r="O486" s="49"/>
      <c r="P486" s="255"/>
      <c r="Q486" s="50"/>
      <c r="R486" s="51"/>
      <c r="S486" s="52"/>
      <c r="T486" s="256"/>
      <c r="U486" s="49"/>
      <c r="V486" s="49"/>
      <c r="W486" s="49"/>
      <c r="X486" s="49"/>
      <c r="Y486" s="49"/>
      <c r="Z486" s="49"/>
      <c r="AA486" s="49"/>
      <c r="AB486" s="49"/>
      <c r="AC486" s="49"/>
      <c r="AD486" s="47"/>
      <c r="AE486" s="110"/>
      <c r="AF486" s="45"/>
      <c r="AG486" s="45"/>
      <c r="AH486" s="45"/>
      <c r="AI486" s="58"/>
      <c r="AJ486" s="257"/>
      <c r="AK486" s="257"/>
      <c r="AL486" s="56"/>
      <c r="AM486" s="258"/>
      <c r="AN486" s="54"/>
      <c r="AO486" s="54"/>
      <c r="AP486" s="54"/>
      <c r="AQ486" s="54"/>
      <c r="AR486" s="54"/>
      <c r="AS486" s="54"/>
      <c r="AT486" s="58"/>
      <c r="AU486" s="54"/>
      <c r="AV486" s="54"/>
      <c r="AW486" s="112"/>
      <c r="AX486" s="45"/>
      <c r="AY486" s="45"/>
      <c r="AZ486" s="10"/>
      <c r="BA486" s="10">
        <f t="shared" si="411"/>
        <v>0</v>
      </c>
      <c r="BB486" s="11">
        <f t="shared" si="412"/>
        <v>-1</v>
      </c>
      <c r="BC486" s="10">
        <f t="shared" si="413"/>
        <v>0</v>
      </c>
      <c r="BD486" s="9">
        <f t="shared" si="414"/>
        <v>0</v>
      </c>
      <c r="BE486" s="9"/>
      <c r="BF486" s="114" t="e">
        <f>VLOOKUP(C486,[1]Sheet!$F:$Q,10,FALSE)</f>
        <v>#N/A</v>
      </c>
      <c r="BG486" s="17" t="e">
        <f>VLOOKUP(C486,[1]Sheet!$F:$Q,5,FALSE)</f>
        <v>#N/A</v>
      </c>
      <c r="BH486" s="17" t="e">
        <f>VLOOKUP(C486,[1]Sheet!$F:$Q,12,FALSE)</f>
        <v>#N/A</v>
      </c>
      <c r="BI486" s="17" t="e">
        <f t="shared" si="415"/>
        <v>#N/A</v>
      </c>
    </row>
    <row r="487" ht="24.95" customHeight="1" spans="1:61">
      <c r="A487" s="44">
        <f t="shared" si="410"/>
        <v>485</v>
      </c>
      <c r="B487" s="44"/>
      <c r="C487" s="45"/>
      <c r="D487" s="45"/>
      <c r="E487" s="45"/>
      <c r="F487" s="45"/>
      <c r="G487" s="46"/>
      <c r="H487" s="109"/>
      <c r="I487" s="48"/>
      <c r="J487" s="49"/>
      <c r="K487" s="49"/>
      <c r="L487" s="49"/>
      <c r="M487" s="49"/>
      <c r="N487" s="49"/>
      <c r="O487" s="49"/>
      <c r="P487" s="255"/>
      <c r="Q487" s="50"/>
      <c r="R487" s="51"/>
      <c r="S487" s="52"/>
      <c r="T487" s="256"/>
      <c r="U487" s="49"/>
      <c r="V487" s="49"/>
      <c r="W487" s="49"/>
      <c r="X487" s="49"/>
      <c r="Y487" s="49"/>
      <c r="Z487" s="49"/>
      <c r="AA487" s="49"/>
      <c r="AB487" s="49"/>
      <c r="AC487" s="49"/>
      <c r="AD487" s="53"/>
      <c r="AE487" s="53"/>
      <c r="AF487" s="53"/>
      <c r="AG487" s="54"/>
      <c r="AH487" s="53"/>
      <c r="AI487" s="55"/>
      <c r="AJ487" s="261"/>
      <c r="AK487" s="261"/>
      <c r="AL487" s="262"/>
      <c r="AM487" s="57"/>
      <c r="AN487" s="54"/>
      <c r="AO487" s="275"/>
      <c r="AP487" s="57"/>
      <c r="AQ487" s="54"/>
      <c r="AR487" s="57"/>
      <c r="AS487" s="54"/>
      <c r="AT487" s="58"/>
      <c r="AU487" s="53"/>
      <c r="AV487" s="53"/>
      <c r="AW487" s="59"/>
      <c r="AX487" s="53"/>
      <c r="AY487" s="53"/>
      <c r="BA487" s="10">
        <f t="shared" si="411"/>
        <v>0</v>
      </c>
      <c r="BB487" s="11">
        <f t="shared" si="412"/>
        <v>-1</v>
      </c>
      <c r="BC487" s="10">
        <f t="shared" si="413"/>
        <v>0</v>
      </c>
      <c r="BD487" s="11">
        <f t="shared" si="414"/>
        <v>0</v>
      </c>
      <c r="BE487" s="11"/>
      <c r="BF487" s="114" t="e">
        <f>VLOOKUP(C487,[1]Sheet!$F:$Q,10,FALSE)</f>
        <v>#N/A</v>
      </c>
      <c r="BG487" s="17" t="e">
        <f>VLOOKUP(C487,[1]Sheet!$F:$Q,5,FALSE)</f>
        <v>#N/A</v>
      </c>
      <c r="BH487" s="17" t="e">
        <f>VLOOKUP(C487,[1]Sheet!$F:$Q,12,FALSE)</f>
        <v>#N/A</v>
      </c>
      <c r="BI487" s="17" t="e">
        <f t="shared" si="415"/>
        <v>#N/A</v>
      </c>
    </row>
    <row r="488" ht="24.95" customHeight="1" spans="1:61">
      <c r="A488" s="44">
        <f t="shared" si="410"/>
        <v>486</v>
      </c>
      <c r="B488" s="44"/>
      <c r="C488" s="45"/>
      <c r="D488" s="45"/>
      <c r="E488" s="45"/>
      <c r="F488" s="45"/>
      <c r="G488" s="46"/>
      <c r="H488" s="109"/>
      <c r="I488" s="48"/>
      <c r="J488" s="49"/>
      <c r="K488" s="49"/>
      <c r="L488" s="49"/>
      <c r="M488" s="49"/>
      <c r="N488" s="49"/>
      <c r="O488" s="49"/>
      <c r="P488" s="255"/>
      <c r="Q488" s="50"/>
      <c r="R488" s="51"/>
      <c r="S488" s="52"/>
      <c r="T488" s="256"/>
      <c r="U488" s="49"/>
      <c r="V488" s="49"/>
      <c r="W488" s="49"/>
      <c r="X488" s="49"/>
      <c r="Y488" s="49"/>
      <c r="Z488" s="49"/>
      <c r="AA488" s="49"/>
      <c r="AB488" s="49"/>
      <c r="AC488" s="49"/>
      <c r="AD488" s="53"/>
      <c r="AE488" s="53"/>
      <c r="AF488" s="53"/>
      <c r="AG488" s="54"/>
      <c r="AH488" s="53"/>
      <c r="AI488" s="55"/>
      <c r="AJ488" s="261"/>
      <c r="AK488" s="261"/>
      <c r="AL488" s="262"/>
      <c r="AM488" s="57"/>
      <c r="AN488" s="54"/>
      <c r="AO488" s="276"/>
      <c r="AP488" s="57"/>
      <c r="AQ488" s="54"/>
      <c r="AR488" s="57"/>
      <c r="AS488" s="54"/>
      <c r="AT488" s="58"/>
      <c r="AU488" s="53"/>
      <c r="AV488" s="53"/>
      <c r="AW488" s="59"/>
      <c r="AX488" s="53"/>
      <c r="AY488" s="53"/>
      <c r="BA488" s="10">
        <f t="shared" si="411"/>
        <v>0</v>
      </c>
      <c r="BB488" s="11">
        <f t="shared" si="412"/>
        <v>-1</v>
      </c>
      <c r="BC488" s="10">
        <f t="shared" si="413"/>
        <v>0</v>
      </c>
      <c r="BD488" s="11">
        <f t="shared" si="414"/>
        <v>0</v>
      </c>
      <c r="BE488" s="11"/>
      <c r="BF488" s="114" t="e">
        <f>VLOOKUP(C488,[1]Sheet!$F:$Q,10,FALSE)</f>
        <v>#N/A</v>
      </c>
      <c r="BG488" s="17" t="e">
        <f>VLOOKUP(C488,[1]Sheet!$F:$Q,5,FALSE)</f>
        <v>#N/A</v>
      </c>
      <c r="BH488" s="17" t="e">
        <f>VLOOKUP(C488,[1]Sheet!$F:$Q,12,FALSE)</f>
        <v>#N/A</v>
      </c>
      <c r="BI488" s="17" t="e">
        <f t="shared" si="415"/>
        <v>#N/A</v>
      </c>
    </row>
    <row r="489" ht="24.95" customHeight="1" spans="1:61">
      <c r="A489" s="44">
        <f t="shared" si="410"/>
        <v>487</v>
      </c>
      <c r="B489" s="44"/>
      <c r="C489" s="45"/>
      <c r="D489" s="45"/>
      <c r="E489" s="45"/>
      <c r="F489" s="45"/>
      <c r="G489" s="46"/>
      <c r="H489" s="109"/>
      <c r="I489" s="48"/>
      <c r="J489" s="49"/>
      <c r="K489" s="49"/>
      <c r="L489" s="49"/>
      <c r="M489" s="49"/>
      <c r="N489" s="49"/>
      <c r="O489" s="49"/>
      <c r="P489" s="255"/>
      <c r="Q489" s="50"/>
      <c r="R489" s="51"/>
      <c r="S489" s="52"/>
      <c r="T489" s="256"/>
      <c r="U489" s="49"/>
      <c r="V489" s="49"/>
      <c r="W489" s="49"/>
      <c r="X489" s="49"/>
      <c r="Y489" s="49"/>
      <c r="Z489" s="49"/>
      <c r="AA489" s="49"/>
      <c r="AB489" s="49"/>
      <c r="AC489" s="49"/>
      <c r="AD489" s="53"/>
      <c r="AE489" s="53"/>
      <c r="AF489" s="53"/>
      <c r="AG489" s="54"/>
      <c r="AH489" s="53"/>
      <c r="AI489" s="55"/>
      <c r="AJ489" s="261"/>
      <c r="AK489" s="261"/>
      <c r="AL489" s="262"/>
      <c r="AM489" s="57"/>
      <c r="AN489" s="54"/>
      <c r="AO489" s="276"/>
      <c r="AP489" s="57"/>
      <c r="AQ489" s="54"/>
      <c r="AR489" s="57"/>
      <c r="AS489" s="54"/>
      <c r="AT489" s="58"/>
      <c r="AU489" s="53"/>
      <c r="AV489" s="53"/>
      <c r="AW489" s="59"/>
      <c r="AX489" s="53"/>
      <c r="AY489" s="53"/>
      <c r="BA489" s="10">
        <f t="shared" ref="BA489:BA496" si="416">Q489</f>
        <v>0</v>
      </c>
      <c r="BB489" s="11">
        <f t="shared" ref="BB489:BB496" si="417">N489+BA489-1</f>
        <v>-1</v>
      </c>
      <c r="BC489" s="10">
        <f t="shared" ref="BC489:BC496" si="418">S489</f>
        <v>0</v>
      </c>
      <c r="BD489" s="11">
        <f t="shared" ref="BD489:BD496" si="419">AA489+BC489</f>
        <v>0</v>
      </c>
      <c r="BE489" s="11"/>
      <c r="BF489" s="114" t="e">
        <f>VLOOKUP(C489,[1]Sheet!$F:$Q,10,FALSE)</f>
        <v>#N/A</v>
      </c>
      <c r="BG489" s="17" t="e">
        <f>VLOOKUP(C489,[1]Sheet!$F:$Q,5,FALSE)</f>
        <v>#N/A</v>
      </c>
      <c r="BH489" s="17" t="e">
        <f>VLOOKUP(C489,[1]Sheet!$F:$Q,12,FALSE)</f>
        <v>#N/A</v>
      </c>
      <c r="BI489" s="17" t="e">
        <f t="shared" ref="BI489:BI496" si="420">BG489-BH489</f>
        <v>#N/A</v>
      </c>
    </row>
    <row r="490" ht="24.95" customHeight="1" spans="1:61">
      <c r="A490" s="44">
        <f t="shared" si="410"/>
        <v>488</v>
      </c>
      <c r="B490" s="44"/>
      <c r="C490" s="45"/>
      <c r="D490" s="45"/>
      <c r="E490" s="45"/>
      <c r="F490" s="45"/>
      <c r="G490" s="46"/>
      <c r="H490" s="109"/>
      <c r="I490" s="48"/>
      <c r="J490" s="49"/>
      <c r="K490" s="49"/>
      <c r="L490" s="49"/>
      <c r="M490" s="49"/>
      <c r="N490" s="49"/>
      <c r="O490" s="49"/>
      <c r="P490" s="255"/>
      <c r="Q490" s="50"/>
      <c r="R490" s="51"/>
      <c r="S490" s="52"/>
      <c r="T490" s="256"/>
      <c r="U490" s="49"/>
      <c r="V490" s="49"/>
      <c r="W490" s="49"/>
      <c r="X490" s="49"/>
      <c r="Y490" s="49"/>
      <c r="Z490" s="49"/>
      <c r="AA490" s="49"/>
      <c r="AB490" s="49"/>
      <c r="AC490" s="49"/>
      <c r="AD490" s="53"/>
      <c r="AE490" s="53"/>
      <c r="AF490" s="53"/>
      <c r="AG490" s="54"/>
      <c r="AH490" s="53"/>
      <c r="AI490" s="55"/>
      <c r="AJ490" s="261"/>
      <c r="AK490" s="261"/>
      <c r="AL490" s="262"/>
      <c r="AM490" s="57"/>
      <c r="AN490" s="54"/>
      <c r="AO490" s="276"/>
      <c r="AP490" s="57"/>
      <c r="AQ490" s="54"/>
      <c r="AR490" s="57"/>
      <c r="AS490" s="54"/>
      <c r="AT490" s="58"/>
      <c r="AU490" s="53"/>
      <c r="AV490" s="53"/>
      <c r="AW490" s="59"/>
      <c r="AX490" s="53"/>
      <c r="AY490" s="53"/>
      <c r="BA490" s="10">
        <f t="shared" si="416"/>
        <v>0</v>
      </c>
      <c r="BB490" s="11">
        <f t="shared" si="417"/>
        <v>-1</v>
      </c>
      <c r="BC490" s="10">
        <f t="shared" si="418"/>
        <v>0</v>
      </c>
      <c r="BD490" s="11">
        <f t="shared" si="419"/>
        <v>0</v>
      </c>
      <c r="BE490" s="11"/>
      <c r="BF490" s="114" t="e">
        <f>VLOOKUP(C490,[1]Sheet!$F:$Q,10,FALSE)</f>
        <v>#N/A</v>
      </c>
      <c r="BG490" s="17" t="e">
        <f>VLOOKUP(C490,[1]Sheet!$F:$Q,5,FALSE)</f>
        <v>#N/A</v>
      </c>
      <c r="BH490" s="17" t="e">
        <f>VLOOKUP(C490,[1]Sheet!$F:$Q,12,FALSE)</f>
        <v>#N/A</v>
      </c>
      <c r="BI490" s="17" t="e">
        <f t="shared" si="420"/>
        <v>#N/A</v>
      </c>
    </row>
    <row r="491" ht="24.95" customHeight="1" spans="1:61">
      <c r="A491" s="44">
        <f t="shared" si="410"/>
        <v>489</v>
      </c>
      <c r="B491" s="44"/>
      <c r="C491" s="45"/>
      <c r="D491" s="45"/>
      <c r="E491" s="45"/>
      <c r="F491" s="45"/>
      <c r="G491" s="46"/>
      <c r="H491" s="109"/>
      <c r="I491" s="48"/>
      <c r="J491" s="49"/>
      <c r="K491" s="49"/>
      <c r="L491" s="49"/>
      <c r="M491" s="49"/>
      <c r="N491" s="49"/>
      <c r="O491" s="49"/>
      <c r="P491" s="255"/>
      <c r="Q491" s="50"/>
      <c r="R491" s="51"/>
      <c r="S491" s="52"/>
      <c r="T491" s="256"/>
      <c r="U491" s="49"/>
      <c r="V491" s="49"/>
      <c r="W491" s="49"/>
      <c r="X491" s="49"/>
      <c r="Y491" s="49"/>
      <c r="Z491" s="49"/>
      <c r="AA491" s="49"/>
      <c r="AB491" s="49"/>
      <c r="AC491" s="49"/>
      <c r="AD491" s="53"/>
      <c r="AE491" s="53"/>
      <c r="AF491" s="53"/>
      <c r="AG491" s="54"/>
      <c r="AH491" s="53"/>
      <c r="AI491" s="55"/>
      <c r="AJ491" s="261"/>
      <c r="AK491" s="261"/>
      <c r="AL491" s="262"/>
      <c r="AM491" s="57"/>
      <c r="AN491" s="54"/>
      <c r="AO491" s="276"/>
      <c r="AP491" s="57"/>
      <c r="AQ491" s="54"/>
      <c r="AR491" s="57"/>
      <c r="AS491" s="54"/>
      <c r="AT491" s="58"/>
      <c r="AU491" s="53"/>
      <c r="AV491" s="53"/>
      <c r="AW491" s="59"/>
      <c r="AX491" s="53"/>
      <c r="AY491" s="53"/>
      <c r="BA491" s="10">
        <f t="shared" si="416"/>
        <v>0</v>
      </c>
      <c r="BB491" s="11">
        <f t="shared" si="417"/>
        <v>-1</v>
      </c>
      <c r="BC491" s="10">
        <f t="shared" si="418"/>
        <v>0</v>
      </c>
      <c r="BD491" s="11">
        <f t="shared" si="419"/>
        <v>0</v>
      </c>
      <c r="BE491" s="11"/>
      <c r="BF491" s="114" t="e">
        <f>VLOOKUP(C491,[1]Sheet!$F:$Q,10,FALSE)</f>
        <v>#N/A</v>
      </c>
      <c r="BG491" s="17" t="e">
        <f>VLOOKUP(C491,[1]Sheet!$F:$Q,5,FALSE)</f>
        <v>#N/A</v>
      </c>
      <c r="BH491" s="17" t="e">
        <f>VLOOKUP(C491,[1]Sheet!$F:$Q,12,FALSE)</f>
        <v>#N/A</v>
      </c>
      <c r="BI491" s="17" t="e">
        <f t="shared" si="420"/>
        <v>#N/A</v>
      </c>
    </row>
    <row r="492" ht="24.95" customHeight="1" spans="1:61">
      <c r="A492" s="44">
        <f t="shared" si="410"/>
        <v>490</v>
      </c>
      <c r="B492" s="44"/>
      <c r="C492" s="45"/>
      <c r="D492" s="45"/>
      <c r="E492" s="45"/>
      <c r="F492" s="45"/>
      <c r="G492" s="46"/>
      <c r="H492" s="109"/>
      <c r="I492" s="48"/>
      <c r="J492" s="49"/>
      <c r="K492" s="49"/>
      <c r="L492" s="49"/>
      <c r="M492" s="49"/>
      <c r="N492" s="49"/>
      <c r="O492" s="49"/>
      <c r="P492" s="255"/>
      <c r="Q492" s="50"/>
      <c r="R492" s="51"/>
      <c r="S492" s="52"/>
      <c r="T492" s="256"/>
      <c r="U492" s="49"/>
      <c r="V492" s="49"/>
      <c r="W492" s="49"/>
      <c r="X492" s="49"/>
      <c r="Y492" s="49"/>
      <c r="Z492" s="49"/>
      <c r="AA492" s="49"/>
      <c r="AB492" s="49"/>
      <c r="AC492" s="49"/>
      <c r="AD492" s="53"/>
      <c r="AE492" s="53"/>
      <c r="AF492" s="53"/>
      <c r="AG492" s="54"/>
      <c r="AH492" s="53"/>
      <c r="AI492" s="55"/>
      <c r="AJ492" s="261"/>
      <c r="AK492" s="261"/>
      <c r="AL492" s="262"/>
      <c r="AM492" s="57"/>
      <c r="AN492" s="54"/>
      <c r="AO492" s="276"/>
      <c r="AP492" s="57"/>
      <c r="AQ492" s="54"/>
      <c r="AR492" s="57"/>
      <c r="AS492" s="54"/>
      <c r="AT492" s="58"/>
      <c r="AU492" s="53"/>
      <c r="AV492" s="53"/>
      <c r="AW492" s="59"/>
      <c r="AX492" s="53"/>
      <c r="AY492" s="53"/>
      <c r="BA492" s="10">
        <f t="shared" si="416"/>
        <v>0</v>
      </c>
      <c r="BB492" s="11">
        <f t="shared" si="417"/>
        <v>-1</v>
      </c>
      <c r="BC492" s="10">
        <f t="shared" si="418"/>
        <v>0</v>
      </c>
      <c r="BD492" s="11">
        <f t="shared" si="419"/>
        <v>0</v>
      </c>
      <c r="BE492" s="11"/>
      <c r="BF492" s="114" t="e">
        <f>VLOOKUP(C492,[1]Sheet!$F:$Q,10,FALSE)</f>
        <v>#N/A</v>
      </c>
      <c r="BG492" s="17" t="e">
        <f>VLOOKUP(C492,[1]Sheet!$F:$Q,5,FALSE)</f>
        <v>#N/A</v>
      </c>
      <c r="BH492" s="17" t="e">
        <f>VLOOKUP(C492,[1]Sheet!$F:$Q,12,FALSE)</f>
        <v>#N/A</v>
      </c>
      <c r="BI492" s="17" t="e">
        <f t="shared" si="420"/>
        <v>#N/A</v>
      </c>
    </row>
    <row r="493" ht="24.95" customHeight="1" spans="1:61">
      <c r="A493" s="44">
        <f t="shared" si="410"/>
        <v>491</v>
      </c>
      <c r="B493" s="44"/>
      <c r="C493" s="45"/>
      <c r="D493" s="45"/>
      <c r="E493" s="45"/>
      <c r="F493" s="45"/>
      <c r="G493" s="46"/>
      <c r="H493" s="109"/>
      <c r="I493" s="48"/>
      <c r="J493" s="49"/>
      <c r="K493" s="49"/>
      <c r="L493" s="49"/>
      <c r="M493" s="49"/>
      <c r="N493" s="49"/>
      <c r="O493" s="49"/>
      <c r="P493" s="255"/>
      <c r="Q493" s="50"/>
      <c r="R493" s="51"/>
      <c r="S493" s="52"/>
      <c r="T493" s="256"/>
      <c r="U493" s="49"/>
      <c r="V493" s="49"/>
      <c r="W493" s="49"/>
      <c r="X493" s="49"/>
      <c r="Y493" s="49"/>
      <c r="Z493" s="49"/>
      <c r="AA493" s="49"/>
      <c r="AB493" s="49"/>
      <c r="AC493" s="49"/>
      <c r="AD493" s="53"/>
      <c r="AE493" s="53"/>
      <c r="AF493" s="53"/>
      <c r="AG493" s="54"/>
      <c r="AH493" s="53"/>
      <c r="AI493" s="55"/>
      <c r="AJ493" s="261"/>
      <c r="AK493" s="261"/>
      <c r="AL493" s="262"/>
      <c r="AM493" s="57"/>
      <c r="AN493" s="54"/>
      <c r="AO493" s="277"/>
      <c r="AP493" s="57"/>
      <c r="AQ493" s="54"/>
      <c r="AR493" s="57"/>
      <c r="AS493" s="54"/>
      <c r="AT493" s="58"/>
      <c r="AU493" s="53"/>
      <c r="AV493" s="53"/>
      <c r="AW493" s="59"/>
      <c r="AX493" s="53"/>
      <c r="AY493" s="53"/>
      <c r="BA493" s="10">
        <f t="shared" si="416"/>
        <v>0</v>
      </c>
      <c r="BB493" s="11">
        <f t="shared" si="417"/>
        <v>-1</v>
      </c>
      <c r="BC493" s="10">
        <f t="shared" si="418"/>
        <v>0</v>
      </c>
      <c r="BD493" s="11">
        <f t="shared" si="419"/>
        <v>0</v>
      </c>
      <c r="BE493" s="11"/>
      <c r="BF493" s="114" t="e">
        <f>VLOOKUP(C493,[1]Sheet!$F:$Q,10,FALSE)</f>
        <v>#N/A</v>
      </c>
      <c r="BG493" s="17" t="e">
        <f>VLOOKUP(C493,[1]Sheet!$F:$Q,5,FALSE)</f>
        <v>#N/A</v>
      </c>
      <c r="BH493" s="17" t="e">
        <f>VLOOKUP(C493,[1]Sheet!$F:$Q,12,FALSE)</f>
        <v>#N/A</v>
      </c>
      <c r="BI493" s="17" t="e">
        <f t="shared" si="420"/>
        <v>#N/A</v>
      </c>
    </row>
    <row r="494" s="7" customFormat="1" ht="24.95" customHeight="1" spans="1:61">
      <c r="A494" s="44">
        <f t="shared" si="410"/>
        <v>492</v>
      </c>
      <c r="B494" s="44"/>
      <c r="C494" s="45"/>
      <c r="D494" s="45"/>
      <c r="E494" s="45"/>
      <c r="F494" s="45"/>
      <c r="G494" s="46"/>
      <c r="H494" s="48"/>
      <c r="I494" s="48"/>
      <c r="J494" s="49"/>
      <c r="K494" s="49"/>
      <c r="L494" s="49"/>
      <c r="M494" s="49"/>
      <c r="N494" s="49"/>
      <c r="O494" s="49"/>
      <c r="P494" s="255"/>
      <c r="Q494" s="50"/>
      <c r="R494" s="51"/>
      <c r="S494" s="52"/>
      <c r="T494" s="256"/>
      <c r="U494" s="49"/>
      <c r="V494" s="49"/>
      <c r="W494" s="49"/>
      <c r="X494" s="49"/>
      <c r="Y494" s="49"/>
      <c r="Z494" s="49"/>
      <c r="AA494" s="49"/>
      <c r="AB494" s="49"/>
      <c r="AC494" s="49"/>
      <c r="AD494" s="47"/>
      <c r="AE494" s="110"/>
      <c r="AF494" s="45"/>
      <c r="AG494" s="45"/>
      <c r="AH494" s="45"/>
      <c r="AI494" s="58"/>
      <c r="AJ494" s="257"/>
      <c r="AK494" s="257"/>
      <c r="AL494" s="56"/>
      <c r="AM494" s="258"/>
      <c r="AN494" s="54"/>
      <c r="AO494" s="54"/>
      <c r="AP494" s="54"/>
      <c r="AQ494" s="54"/>
      <c r="AR494" s="54"/>
      <c r="AS494" s="54"/>
      <c r="AT494" s="58"/>
      <c r="AU494" s="54"/>
      <c r="AV494" s="54"/>
      <c r="AW494" s="112"/>
      <c r="AX494" s="45"/>
      <c r="AY494" s="45"/>
      <c r="AZ494" s="10"/>
      <c r="BA494" s="10">
        <f t="shared" si="416"/>
        <v>0</v>
      </c>
      <c r="BB494" s="11">
        <f t="shared" si="417"/>
        <v>-1</v>
      </c>
      <c r="BC494" s="10">
        <f t="shared" si="418"/>
        <v>0</v>
      </c>
      <c r="BD494" s="9">
        <f t="shared" si="419"/>
        <v>0</v>
      </c>
      <c r="BE494" s="9"/>
      <c r="BF494" s="114" t="e">
        <f>VLOOKUP(C494,[1]Sheet!$F:$Q,10,FALSE)</f>
        <v>#N/A</v>
      </c>
      <c r="BG494" s="17" t="e">
        <f>VLOOKUP(C494,[1]Sheet!$F:$Q,5,FALSE)</f>
        <v>#N/A</v>
      </c>
      <c r="BH494" s="17" t="e">
        <f>VLOOKUP(C494,[1]Sheet!$F:$Q,12,FALSE)</f>
        <v>#N/A</v>
      </c>
      <c r="BI494" s="17" t="e">
        <f t="shared" si="420"/>
        <v>#N/A</v>
      </c>
    </row>
    <row r="495" s="7" customFormat="1" ht="24.95" customHeight="1" spans="1:61">
      <c r="A495" s="44">
        <f t="shared" ref="A495:A503" si="421">ROW()-2</f>
        <v>493</v>
      </c>
      <c r="B495" s="44"/>
      <c r="C495" s="45"/>
      <c r="D495" s="45"/>
      <c r="E495" s="45"/>
      <c r="F495" s="45"/>
      <c r="G495" s="46"/>
      <c r="H495" s="48"/>
      <c r="I495" s="48"/>
      <c r="J495" s="49"/>
      <c r="K495" s="49"/>
      <c r="L495" s="49"/>
      <c r="M495" s="49"/>
      <c r="N495" s="49"/>
      <c r="O495" s="49"/>
      <c r="P495" s="255"/>
      <c r="Q495" s="50"/>
      <c r="R495" s="51"/>
      <c r="S495" s="52"/>
      <c r="T495" s="256"/>
      <c r="U495" s="49"/>
      <c r="V495" s="49"/>
      <c r="W495" s="49"/>
      <c r="X495" s="49"/>
      <c r="Y495" s="49"/>
      <c r="Z495" s="49"/>
      <c r="AA495" s="49"/>
      <c r="AB495" s="49"/>
      <c r="AC495" s="49"/>
      <c r="AD495" s="47"/>
      <c r="AE495" s="110"/>
      <c r="AF495" s="45"/>
      <c r="AG495" s="45"/>
      <c r="AH495" s="45"/>
      <c r="AI495" s="58"/>
      <c r="AJ495" s="257"/>
      <c r="AK495" s="257"/>
      <c r="AL495" s="56"/>
      <c r="AM495" s="258"/>
      <c r="AN495" s="54"/>
      <c r="AO495" s="54"/>
      <c r="AP495" s="54"/>
      <c r="AQ495" s="54"/>
      <c r="AR495" s="54"/>
      <c r="AS495" s="54"/>
      <c r="AT495" s="58"/>
      <c r="AU495" s="275"/>
      <c r="AV495" s="54"/>
      <c r="AW495" s="112"/>
      <c r="AX495" s="45"/>
      <c r="AY495" s="45"/>
      <c r="AZ495" s="10"/>
      <c r="BA495" s="10">
        <f t="shared" si="416"/>
        <v>0</v>
      </c>
      <c r="BB495" s="11">
        <f t="shared" si="417"/>
        <v>-1</v>
      </c>
      <c r="BC495" s="10">
        <f t="shared" si="418"/>
        <v>0</v>
      </c>
      <c r="BD495" s="9">
        <f t="shared" si="419"/>
        <v>0</v>
      </c>
      <c r="BE495" s="9"/>
      <c r="BF495" s="114" t="e">
        <f>VLOOKUP(C495,[1]Sheet!$F:$Q,10,FALSE)</f>
        <v>#N/A</v>
      </c>
      <c r="BG495" s="17" t="e">
        <f>VLOOKUP(C495,[1]Sheet!$F:$Q,5,FALSE)</f>
        <v>#N/A</v>
      </c>
      <c r="BH495" s="17" t="e">
        <f>VLOOKUP(C495,[1]Sheet!$F:$Q,12,FALSE)</f>
        <v>#N/A</v>
      </c>
      <c r="BI495" s="17" t="e">
        <f t="shared" si="420"/>
        <v>#N/A</v>
      </c>
    </row>
    <row r="496" s="7" customFormat="1" ht="24.95" customHeight="1" spans="1:61">
      <c r="A496" s="44">
        <f t="shared" si="421"/>
        <v>494</v>
      </c>
      <c r="B496" s="44"/>
      <c r="C496" s="45"/>
      <c r="D496" s="45"/>
      <c r="E496" s="45"/>
      <c r="F496" s="45"/>
      <c r="G496" s="46"/>
      <c r="H496" s="48"/>
      <c r="I496" s="48"/>
      <c r="J496" s="49"/>
      <c r="K496" s="49"/>
      <c r="L496" s="49"/>
      <c r="M496" s="49"/>
      <c r="N496" s="49"/>
      <c r="O496" s="49"/>
      <c r="P496" s="255"/>
      <c r="Q496" s="50"/>
      <c r="R496" s="51"/>
      <c r="S496" s="52"/>
      <c r="T496" s="256"/>
      <c r="U496" s="49"/>
      <c r="V496" s="49"/>
      <c r="W496" s="49"/>
      <c r="X496" s="49"/>
      <c r="Y496" s="49"/>
      <c r="Z496" s="49"/>
      <c r="AA496" s="49"/>
      <c r="AB496" s="49"/>
      <c r="AC496" s="49"/>
      <c r="AD496" s="47"/>
      <c r="AE496" s="110"/>
      <c r="AF496" s="45"/>
      <c r="AG496" s="45"/>
      <c r="AH496" s="45"/>
      <c r="AI496" s="58"/>
      <c r="AJ496" s="257"/>
      <c r="AK496" s="257"/>
      <c r="AL496" s="56"/>
      <c r="AM496" s="258"/>
      <c r="AN496" s="54"/>
      <c r="AO496" s="54"/>
      <c r="AP496" s="54"/>
      <c r="AQ496" s="54"/>
      <c r="AR496" s="54"/>
      <c r="AS496" s="54"/>
      <c r="AT496" s="58"/>
      <c r="AU496" s="277"/>
      <c r="AV496" s="54"/>
      <c r="AW496" s="112"/>
      <c r="AX496" s="45"/>
      <c r="AY496" s="45"/>
      <c r="AZ496" s="10"/>
      <c r="BA496" s="10">
        <f t="shared" si="416"/>
        <v>0</v>
      </c>
      <c r="BB496" s="11">
        <f t="shared" si="417"/>
        <v>-1</v>
      </c>
      <c r="BC496" s="10">
        <f t="shared" si="418"/>
        <v>0</v>
      </c>
      <c r="BD496" s="9">
        <f t="shared" si="419"/>
        <v>0</v>
      </c>
      <c r="BE496" s="9"/>
      <c r="BF496" s="114" t="e">
        <f>VLOOKUP(C496,[1]Sheet!$F:$Q,10,FALSE)</f>
        <v>#N/A</v>
      </c>
      <c r="BG496" s="17" t="e">
        <f>VLOOKUP(C496,[1]Sheet!$F:$Q,5,FALSE)</f>
        <v>#N/A</v>
      </c>
      <c r="BH496" s="17" t="e">
        <f>VLOOKUP(C496,[1]Sheet!$F:$Q,12,FALSE)</f>
        <v>#N/A</v>
      </c>
      <c r="BI496" s="17" t="e">
        <f t="shared" si="420"/>
        <v>#N/A</v>
      </c>
    </row>
    <row r="497" ht="24.95" customHeight="1" spans="1:61">
      <c r="A497" s="44">
        <f t="shared" si="421"/>
        <v>495</v>
      </c>
      <c r="B497" s="44"/>
      <c r="C497" s="45"/>
      <c r="D497" s="45"/>
      <c r="E497" s="45"/>
      <c r="F497" s="45"/>
      <c r="G497" s="46"/>
      <c r="H497" s="109"/>
      <c r="I497" s="48"/>
      <c r="J497" s="49"/>
      <c r="K497" s="49"/>
      <c r="L497" s="49"/>
      <c r="M497" s="49"/>
      <c r="N497" s="49"/>
      <c r="O497" s="49"/>
      <c r="P497" s="255"/>
      <c r="Q497" s="50"/>
      <c r="R497" s="51"/>
      <c r="S497" s="52"/>
      <c r="T497" s="256"/>
      <c r="U497" s="49"/>
      <c r="V497" s="49"/>
      <c r="W497" s="49"/>
      <c r="X497" s="49"/>
      <c r="Y497" s="49"/>
      <c r="Z497" s="49"/>
      <c r="AA497" s="49"/>
      <c r="AB497" s="49"/>
      <c r="AC497" s="49"/>
      <c r="AD497" s="53"/>
      <c r="AE497" s="53"/>
      <c r="AF497" s="53"/>
      <c r="AG497" s="54"/>
      <c r="AH497" s="53"/>
      <c r="AI497" s="55"/>
      <c r="AJ497" s="261"/>
      <c r="AK497" s="261"/>
      <c r="AL497" s="262"/>
      <c r="AM497" s="57"/>
      <c r="AN497" s="54"/>
      <c r="AO497" s="275"/>
      <c r="AP497" s="57"/>
      <c r="AQ497" s="54"/>
      <c r="AR497" s="57"/>
      <c r="AS497" s="54"/>
      <c r="AT497" s="58"/>
      <c r="AU497" s="53"/>
      <c r="AV497" s="53"/>
      <c r="AW497" s="59"/>
      <c r="AX497" s="53"/>
      <c r="AY497" s="53"/>
      <c r="BA497" s="10">
        <f t="shared" ref="BA497:BA503" si="422">Q497</f>
        <v>0</v>
      </c>
      <c r="BB497" s="11">
        <f t="shared" ref="BB497:BB503" si="423">N497+BA497-1</f>
        <v>-1</v>
      </c>
      <c r="BC497" s="10">
        <f t="shared" ref="BC497:BC503" si="424">S497</f>
        <v>0</v>
      </c>
      <c r="BD497" s="11">
        <f t="shared" ref="BD497:BD503" si="425">AA497+BC497</f>
        <v>0</v>
      </c>
      <c r="BE497" s="11"/>
      <c r="BF497" s="114" t="e">
        <f>VLOOKUP(C497,[1]Sheet!$F:$Q,10,FALSE)</f>
        <v>#N/A</v>
      </c>
      <c r="BG497" s="17" t="e">
        <f>VLOOKUP(C497,[1]Sheet!$F:$Q,5,FALSE)</f>
        <v>#N/A</v>
      </c>
      <c r="BH497" s="17" t="e">
        <f>VLOOKUP(C497,[1]Sheet!$F:$Q,12,FALSE)</f>
        <v>#N/A</v>
      </c>
      <c r="BI497" s="17" t="e">
        <f t="shared" ref="BI497:BI503" si="426">BG497-BH497</f>
        <v>#N/A</v>
      </c>
    </row>
    <row r="498" ht="24.95" customHeight="1" spans="1:61">
      <c r="A498" s="44">
        <f t="shared" si="421"/>
        <v>496</v>
      </c>
      <c r="B498" s="44"/>
      <c r="C498" s="45"/>
      <c r="D498" s="45"/>
      <c r="E498" s="45"/>
      <c r="F498" s="45"/>
      <c r="G498" s="46"/>
      <c r="H498" s="109"/>
      <c r="I498" s="48"/>
      <c r="J498" s="49"/>
      <c r="K498" s="49"/>
      <c r="L498" s="49"/>
      <c r="M498" s="49"/>
      <c r="N498" s="49"/>
      <c r="O498" s="49"/>
      <c r="P498" s="255"/>
      <c r="Q498" s="50"/>
      <c r="R498" s="51"/>
      <c r="S498" s="52"/>
      <c r="T498" s="256"/>
      <c r="U498" s="49"/>
      <c r="V498" s="49"/>
      <c r="W498" s="49"/>
      <c r="X498" s="49"/>
      <c r="Y498" s="49"/>
      <c r="Z498" s="49"/>
      <c r="AA498" s="49"/>
      <c r="AB498" s="49"/>
      <c r="AC498" s="49"/>
      <c r="AD498" s="53"/>
      <c r="AE498" s="53"/>
      <c r="AF498" s="53"/>
      <c r="AG498" s="54"/>
      <c r="AH498" s="53"/>
      <c r="AI498" s="55"/>
      <c r="AJ498" s="261"/>
      <c r="AK498" s="261"/>
      <c r="AL498" s="262"/>
      <c r="AM498" s="57"/>
      <c r="AN498" s="54"/>
      <c r="AO498" s="276"/>
      <c r="AP498" s="57"/>
      <c r="AQ498" s="54"/>
      <c r="AR498" s="57"/>
      <c r="AS498" s="54"/>
      <c r="AT498" s="58"/>
      <c r="AU498" s="53"/>
      <c r="AV498" s="53"/>
      <c r="AW498" s="59"/>
      <c r="AX498" s="53"/>
      <c r="AY498" s="53"/>
      <c r="BA498" s="10">
        <f t="shared" si="422"/>
        <v>0</v>
      </c>
      <c r="BB498" s="11">
        <f t="shared" si="423"/>
        <v>-1</v>
      </c>
      <c r="BC498" s="10">
        <f t="shared" si="424"/>
        <v>0</v>
      </c>
      <c r="BD498" s="11">
        <f t="shared" si="425"/>
        <v>0</v>
      </c>
      <c r="BE498" s="11"/>
      <c r="BF498" s="114" t="e">
        <f>VLOOKUP(C498,[1]Sheet!$F:$Q,10,FALSE)</f>
        <v>#N/A</v>
      </c>
      <c r="BG498" s="17" t="e">
        <f>VLOOKUP(C498,[1]Sheet!$F:$Q,5,FALSE)</f>
        <v>#N/A</v>
      </c>
      <c r="BH498" s="17" t="e">
        <f>VLOOKUP(C498,[1]Sheet!$F:$Q,12,FALSE)</f>
        <v>#N/A</v>
      </c>
      <c r="BI498" s="17" t="e">
        <f t="shared" si="426"/>
        <v>#N/A</v>
      </c>
    </row>
    <row r="499" ht="24.95" customHeight="1" spans="1:61">
      <c r="A499" s="44">
        <f t="shared" si="421"/>
        <v>497</v>
      </c>
      <c r="B499" s="44"/>
      <c r="C499" s="45"/>
      <c r="D499" s="45"/>
      <c r="E499" s="45"/>
      <c r="F499" s="45"/>
      <c r="G499" s="46"/>
      <c r="H499" s="109"/>
      <c r="I499" s="48"/>
      <c r="J499" s="49"/>
      <c r="K499" s="49"/>
      <c r="L499" s="49"/>
      <c r="M499" s="49"/>
      <c r="N499" s="49"/>
      <c r="O499" s="49"/>
      <c r="P499" s="255"/>
      <c r="Q499" s="50"/>
      <c r="R499" s="51"/>
      <c r="S499" s="52"/>
      <c r="T499" s="256"/>
      <c r="U499" s="49"/>
      <c r="V499" s="49"/>
      <c r="W499" s="49"/>
      <c r="X499" s="49"/>
      <c r="Y499" s="49"/>
      <c r="Z499" s="49"/>
      <c r="AA499" s="49"/>
      <c r="AB499" s="49"/>
      <c r="AC499" s="49"/>
      <c r="AD499" s="53"/>
      <c r="AE499" s="53"/>
      <c r="AF499" s="53"/>
      <c r="AG499" s="54"/>
      <c r="AH499" s="53"/>
      <c r="AI499" s="55"/>
      <c r="AJ499" s="261"/>
      <c r="AK499" s="261"/>
      <c r="AL499" s="262"/>
      <c r="AM499" s="57"/>
      <c r="AN499" s="54"/>
      <c r="AO499" s="276"/>
      <c r="AP499" s="57"/>
      <c r="AQ499" s="54"/>
      <c r="AR499" s="57"/>
      <c r="AS499" s="54"/>
      <c r="AT499" s="58"/>
      <c r="AU499" s="53"/>
      <c r="AV499" s="53"/>
      <c r="AW499" s="59"/>
      <c r="AX499" s="53"/>
      <c r="AY499" s="53"/>
      <c r="BA499" s="10">
        <f t="shared" si="422"/>
        <v>0</v>
      </c>
      <c r="BB499" s="11">
        <f t="shared" si="423"/>
        <v>-1</v>
      </c>
      <c r="BC499" s="10">
        <f t="shared" si="424"/>
        <v>0</v>
      </c>
      <c r="BD499" s="11">
        <f t="shared" si="425"/>
        <v>0</v>
      </c>
      <c r="BE499" s="11"/>
      <c r="BF499" s="114" t="e">
        <f>VLOOKUP(C499,[1]Sheet!$F:$Q,10,FALSE)</f>
        <v>#N/A</v>
      </c>
      <c r="BG499" s="17" t="e">
        <f>VLOOKUP(C499,[1]Sheet!$F:$Q,5,FALSE)</f>
        <v>#N/A</v>
      </c>
      <c r="BH499" s="17" t="e">
        <f>VLOOKUP(C499,[1]Sheet!$F:$Q,12,FALSE)</f>
        <v>#N/A</v>
      </c>
      <c r="BI499" s="17" t="e">
        <f t="shared" si="426"/>
        <v>#N/A</v>
      </c>
    </row>
    <row r="500" ht="24.95" customHeight="1" spans="1:61">
      <c r="A500" s="44">
        <f t="shared" si="421"/>
        <v>498</v>
      </c>
      <c r="B500" s="44"/>
      <c r="C500" s="45"/>
      <c r="D500" s="45"/>
      <c r="E500" s="45"/>
      <c r="F500" s="45"/>
      <c r="G500" s="46"/>
      <c r="H500" s="109"/>
      <c r="I500" s="48"/>
      <c r="J500" s="49"/>
      <c r="K500" s="49"/>
      <c r="L500" s="49"/>
      <c r="M500" s="49"/>
      <c r="N500" s="49"/>
      <c r="O500" s="49"/>
      <c r="P500" s="255"/>
      <c r="Q500" s="50"/>
      <c r="R500" s="51"/>
      <c r="S500" s="52"/>
      <c r="T500" s="256"/>
      <c r="U500" s="49"/>
      <c r="V500" s="49"/>
      <c r="W500" s="49"/>
      <c r="X500" s="49"/>
      <c r="Y500" s="49"/>
      <c r="Z500" s="49"/>
      <c r="AA500" s="49"/>
      <c r="AB500" s="49"/>
      <c r="AC500" s="49"/>
      <c r="AD500" s="53"/>
      <c r="AE500" s="53"/>
      <c r="AF500" s="53"/>
      <c r="AG500" s="54"/>
      <c r="AH500" s="53"/>
      <c r="AI500" s="55"/>
      <c r="AJ500" s="261"/>
      <c r="AK500" s="261"/>
      <c r="AL500" s="262"/>
      <c r="AM500" s="57"/>
      <c r="AN500" s="54"/>
      <c r="AO500" s="276"/>
      <c r="AP500" s="57"/>
      <c r="AQ500" s="54"/>
      <c r="AR500" s="57"/>
      <c r="AS500" s="54"/>
      <c r="AT500" s="58"/>
      <c r="AU500" s="53"/>
      <c r="AV500" s="53"/>
      <c r="AW500" s="59"/>
      <c r="AX500" s="53"/>
      <c r="AY500" s="53"/>
      <c r="BA500" s="10">
        <f t="shared" si="422"/>
        <v>0</v>
      </c>
      <c r="BB500" s="11">
        <f t="shared" si="423"/>
        <v>-1</v>
      </c>
      <c r="BC500" s="10">
        <f t="shared" si="424"/>
        <v>0</v>
      </c>
      <c r="BD500" s="11">
        <f t="shared" si="425"/>
        <v>0</v>
      </c>
      <c r="BE500" s="11"/>
      <c r="BF500" s="114" t="e">
        <f>VLOOKUP(C500,[1]Sheet!$F:$Q,10,FALSE)</f>
        <v>#N/A</v>
      </c>
      <c r="BG500" s="17" t="e">
        <f>VLOOKUP(C500,[1]Sheet!$F:$Q,5,FALSE)</f>
        <v>#N/A</v>
      </c>
      <c r="BH500" s="17" t="e">
        <f>VLOOKUP(C500,[1]Sheet!$F:$Q,12,FALSE)</f>
        <v>#N/A</v>
      </c>
      <c r="BI500" s="17" t="e">
        <f t="shared" si="426"/>
        <v>#N/A</v>
      </c>
    </row>
    <row r="501" ht="24.95" customHeight="1" spans="1:61">
      <c r="A501" s="44">
        <f t="shared" si="421"/>
        <v>499</v>
      </c>
      <c r="B501" s="44"/>
      <c r="C501" s="45"/>
      <c r="D501" s="45"/>
      <c r="E501" s="45"/>
      <c r="F501" s="45"/>
      <c r="G501" s="46"/>
      <c r="H501" s="109"/>
      <c r="I501" s="48"/>
      <c r="J501" s="49"/>
      <c r="K501" s="49"/>
      <c r="L501" s="49"/>
      <c r="M501" s="49"/>
      <c r="N501" s="49"/>
      <c r="O501" s="49"/>
      <c r="P501" s="255"/>
      <c r="Q501" s="50"/>
      <c r="R501" s="51"/>
      <c r="S501" s="52"/>
      <c r="T501" s="256"/>
      <c r="U501" s="49"/>
      <c r="V501" s="49"/>
      <c r="W501" s="49"/>
      <c r="X501" s="49"/>
      <c r="Y501" s="49"/>
      <c r="Z501" s="49"/>
      <c r="AA501" s="49"/>
      <c r="AB501" s="49"/>
      <c r="AC501" s="49"/>
      <c r="AD501" s="53"/>
      <c r="AE501" s="53"/>
      <c r="AF501" s="53"/>
      <c r="AG501" s="54"/>
      <c r="AH501" s="53"/>
      <c r="AI501" s="55"/>
      <c r="AJ501" s="261"/>
      <c r="AK501" s="261"/>
      <c r="AL501" s="262"/>
      <c r="AM501" s="57"/>
      <c r="AN501" s="54"/>
      <c r="AO501" s="276"/>
      <c r="AP501" s="57"/>
      <c r="AQ501" s="54"/>
      <c r="AR501" s="57"/>
      <c r="AS501" s="54"/>
      <c r="AT501" s="58"/>
      <c r="AU501" s="53"/>
      <c r="AV501" s="53"/>
      <c r="AW501" s="59"/>
      <c r="AX501" s="53"/>
      <c r="AY501" s="53"/>
      <c r="BA501" s="10">
        <f t="shared" si="422"/>
        <v>0</v>
      </c>
      <c r="BB501" s="11">
        <f t="shared" si="423"/>
        <v>-1</v>
      </c>
      <c r="BC501" s="10">
        <f t="shared" si="424"/>
        <v>0</v>
      </c>
      <c r="BD501" s="11">
        <f t="shared" si="425"/>
        <v>0</v>
      </c>
      <c r="BE501" s="11"/>
      <c r="BF501" s="114" t="e">
        <f>VLOOKUP(C501,[1]Sheet!$F:$Q,10,FALSE)</f>
        <v>#N/A</v>
      </c>
      <c r="BG501" s="17" t="e">
        <f>VLOOKUP(C501,[1]Sheet!$F:$Q,5,FALSE)</f>
        <v>#N/A</v>
      </c>
      <c r="BH501" s="17" t="e">
        <f>VLOOKUP(C501,[1]Sheet!$F:$Q,12,FALSE)</f>
        <v>#N/A</v>
      </c>
      <c r="BI501" s="17" t="e">
        <f t="shared" si="426"/>
        <v>#N/A</v>
      </c>
    </row>
    <row r="502" ht="24.95" customHeight="1" spans="1:61">
      <c r="A502" s="44">
        <f t="shared" si="421"/>
        <v>500</v>
      </c>
      <c r="B502" s="44"/>
      <c r="C502" s="45"/>
      <c r="D502" s="45"/>
      <c r="E502" s="45"/>
      <c r="F502" s="45"/>
      <c r="G502" s="46"/>
      <c r="H502" s="109"/>
      <c r="I502" s="48"/>
      <c r="J502" s="49"/>
      <c r="K502" s="49"/>
      <c r="L502" s="49"/>
      <c r="M502" s="49"/>
      <c r="N502" s="49"/>
      <c r="O502" s="49"/>
      <c r="P502" s="255"/>
      <c r="Q502" s="50"/>
      <c r="R502" s="51"/>
      <c r="S502" s="52"/>
      <c r="T502" s="256"/>
      <c r="U502" s="49"/>
      <c r="V502" s="49"/>
      <c r="W502" s="49"/>
      <c r="X502" s="49"/>
      <c r="Y502" s="49"/>
      <c r="Z502" s="49"/>
      <c r="AA502" s="49"/>
      <c r="AB502" s="49"/>
      <c r="AC502" s="49"/>
      <c r="AD502" s="53"/>
      <c r="AE502" s="53"/>
      <c r="AF502" s="53"/>
      <c r="AG502" s="54"/>
      <c r="AH502" s="53"/>
      <c r="AI502" s="55"/>
      <c r="AJ502" s="261"/>
      <c r="AK502" s="261"/>
      <c r="AL502" s="262"/>
      <c r="AM502" s="57"/>
      <c r="AN502" s="54"/>
      <c r="AO502" s="277"/>
      <c r="AP502" s="57"/>
      <c r="AQ502" s="54"/>
      <c r="AR502" s="57"/>
      <c r="AS502" s="54"/>
      <c r="AT502" s="58"/>
      <c r="AU502" s="53"/>
      <c r="AV502" s="53"/>
      <c r="AW502" s="59"/>
      <c r="AX502" s="53"/>
      <c r="AY502" s="53"/>
      <c r="BA502" s="10">
        <f t="shared" si="422"/>
        <v>0</v>
      </c>
      <c r="BB502" s="11">
        <f t="shared" si="423"/>
        <v>-1</v>
      </c>
      <c r="BC502" s="10">
        <f t="shared" si="424"/>
        <v>0</v>
      </c>
      <c r="BD502" s="11">
        <f t="shared" si="425"/>
        <v>0</v>
      </c>
      <c r="BE502" s="11"/>
      <c r="BF502" s="114" t="e">
        <f>VLOOKUP(C502,[1]Sheet!$F:$Q,10,FALSE)</f>
        <v>#N/A</v>
      </c>
      <c r="BG502" s="17" t="e">
        <f>VLOOKUP(C502,[1]Sheet!$F:$Q,5,FALSE)</f>
        <v>#N/A</v>
      </c>
      <c r="BH502" s="17" t="e">
        <f>VLOOKUP(C502,[1]Sheet!$F:$Q,12,FALSE)</f>
        <v>#N/A</v>
      </c>
      <c r="BI502" s="17" t="e">
        <f t="shared" si="426"/>
        <v>#N/A</v>
      </c>
    </row>
    <row r="503" s="7" customFormat="1" ht="24.95" customHeight="1" spans="1:61">
      <c r="A503" s="44">
        <f t="shared" si="421"/>
        <v>501</v>
      </c>
      <c r="B503" s="44"/>
      <c r="C503" s="45"/>
      <c r="D503" s="45"/>
      <c r="E503" s="45"/>
      <c r="F503" s="45"/>
      <c r="G503" s="46"/>
      <c r="H503" s="48"/>
      <c r="I503" s="48"/>
      <c r="J503" s="49"/>
      <c r="K503" s="49"/>
      <c r="L503" s="49"/>
      <c r="M503" s="49"/>
      <c r="N503" s="49"/>
      <c r="O503" s="49"/>
      <c r="P503" s="255"/>
      <c r="Q503" s="50"/>
      <c r="R503" s="51"/>
      <c r="S503" s="52"/>
      <c r="T503" s="256"/>
      <c r="U503" s="49"/>
      <c r="V503" s="49"/>
      <c r="W503" s="49"/>
      <c r="X503" s="49"/>
      <c r="Y503" s="49"/>
      <c r="Z503" s="49"/>
      <c r="AA503" s="49"/>
      <c r="AB503" s="49"/>
      <c r="AC503" s="49"/>
      <c r="AD503" s="47"/>
      <c r="AE503" s="110"/>
      <c r="AF503" s="45"/>
      <c r="AG503" s="45"/>
      <c r="AH503" s="45"/>
      <c r="AI503" s="58"/>
      <c r="AJ503" s="257"/>
      <c r="AK503" s="257"/>
      <c r="AL503" s="56"/>
      <c r="AM503" s="258"/>
      <c r="AN503" s="54"/>
      <c r="AO503" s="54"/>
      <c r="AP503" s="54"/>
      <c r="AQ503" s="54"/>
      <c r="AR503" s="54"/>
      <c r="AS503" s="54"/>
      <c r="AT503" s="58"/>
      <c r="AU503" s="54"/>
      <c r="AV503" s="54"/>
      <c r="AW503" s="112"/>
      <c r="AX503" s="45"/>
      <c r="AY503" s="45"/>
      <c r="AZ503" s="10"/>
      <c r="BA503" s="10">
        <f t="shared" si="422"/>
        <v>0</v>
      </c>
      <c r="BB503" s="11">
        <f t="shared" si="423"/>
        <v>-1</v>
      </c>
      <c r="BC503" s="10">
        <f t="shared" si="424"/>
        <v>0</v>
      </c>
      <c r="BD503" s="9">
        <f t="shared" si="425"/>
        <v>0</v>
      </c>
      <c r="BE503" s="9"/>
      <c r="BF503" s="114" t="e">
        <f>VLOOKUP(C503,[1]Sheet!$F:$Q,10,FALSE)</f>
        <v>#N/A</v>
      </c>
      <c r="BG503" s="17" t="e">
        <f>VLOOKUP(C503,[1]Sheet!$F:$Q,5,FALSE)</f>
        <v>#N/A</v>
      </c>
      <c r="BH503" s="17" t="e">
        <f>VLOOKUP(C503,[1]Sheet!$F:$Q,12,FALSE)</f>
        <v>#N/A</v>
      </c>
      <c r="BI503" s="17" t="e">
        <f t="shared" si="426"/>
        <v>#N/A</v>
      </c>
    </row>
    <row r="504" ht="24.95" customHeight="1" spans="1:61">
      <c r="A504" s="44">
        <f t="shared" ref="A504:A510" si="427">ROW()-2</f>
        <v>502</v>
      </c>
      <c r="B504" s="44"/>
      <c r="C504" s="45"/>
      <c r="D504" s="45"/>
      <c r="E504" s="259"/>
      <c r="F504" s="45"/>
      <c r="G504" s="46"/>
      <c r="H504" s="109"/>
      <c r="I504" s="48"/>
      <c r="J504" s="49"/>
      <c r="K504" s="49"/>
      <c r="L504" s="49"/>
      <c r="M504" s="49"/>
      <c r="N504" s="49"/>
      <c r="O504" s="49"/>
      <c r="P504" s="255"/>
      <c r="Q504" s="50"/>
      <c r="R504" s="51"/>
      <c r="S504" s="52"/>
      <c r="T504" s="256"/>
      <c r="U504" s="49"/>
      <c r="V504" s="49"/>
      <c r="W504" s="49"/>
      <c r="X504" s="49"/>
      <c r="Y504" s="49"/>
      <c r="Z504" s="49"/>
      <c r="AA504" s="49"/>
      <c r="AB504" s="49"/>
      <c r="AC504" s="49"/>
      <c r="AD504" s="53"/>
      <c r="AE504" s="53"/>
      <c r="AF504" s="53"/>
      <c r="AG504" s="54"/>
      <c r="AH504" s="53"/>
      <c r="AI504" s="55"/>
      <c r="AJ504" s="261"/>
      <c r="AK504" s="261"/>
      <c r="AL504" s="262"/>
      <c r="AM504" s="57"/>
      <c r="AN504" s="54"/>
      <c r="AO504" s="275"/>
      <c r="AP504" s="57"/>
      <c r="AQ504" s="54"/>
      <c r="AR504" s="57"/>
      <c r="AS504" s="54"/>
      <c r="AT504" s="58"/>
      <c r="AU504" s="1474"/>
      <c r="AV504" s="53"/>
      <c r="AW504" s="59"/>
      <c r="AX504" s="53"/>
      <c r="AY504" s="53"/>
      <c r="BA504" s="10">
        <f t="shared" ref="BA504:BA510" si="428">Q504</f>
        <v>0</v>
      </c>
      <c r="BB504" s="11">
        <f t="shared" ref="BB504:BB510" si="429">N504+BA504-1</f>
        <v>-1</v>
      </c>
      <c r="BC504" s="10">
        <f t="shared" ref="BC504:BC510" si="430">S504</f>
        <v>0</v>
      </c>
      <c r="BD504" s="11">
        <f t="shared" ref="BD504:BD510" si="431">AA504+BC504</f>
        <v>0</v>
      </c>
      <c r="BE504" s="11"/>
      <c r="BF504" s="114" t="e">
        <f>VLOOKUP(C504,[1]Sheet!$F:$Q,10,FALSE)</f>
        <v>#N/A</v>
      </c>
      <c r="BG504" s="17" t="e">
        <f>VLOOKUP(C504,[1]Sheet!$F:$Q,5,FALSE)</f>
        <v>#N/A</v>
      </c>
      <c r="BH504" s="17" t="e">
        <f>VLOOKUP(C504,[1]Sheet!$F:$Q,12,FALSE)</f>
        <v>#N/A</v>
      </c>
      <c r="BI504" s="17" t="e">
        <f t="shared" ref="BI504:BI510" si="432">BG504-BH504</f>
        <v>#N/A</v>
      </c>
    </row>
    <row r="505" ht="24.95" customHeight="1" spans="1:61">
      <c r="A505" s="44">
        <f t="shared" si="427"/>
        <v>503</v>
      </c>
      <c r="B505" s="44"/>
      <c r="C505" s="45"/>
      <c r="D505" s="45"/>
      <c r="E505" s="259"/>
      <c r="F505" s="45"/>
      <c r="G505" s="46"/>
      <c r="H505" s="109"/>
      <c r="I505" s="48"/>
      <c r="J505" s="49"/>
      <c r="K505" s="49"/>
      <c r="L505" s="49"/>
      <c r="M505" s="49"/>
      <c r="N505" s="49"/>
      <c r="O505" s="49"/>
      <c r="P505" s="255"/>
      <c r="Q505" s="50"/>
      <c r="R505" s="51"/>
      <c r="S505" s="52"/>
      <c r="T505" s="256"/>
      <c r="U505" s="49"/>
      <c r="V505" s="49"/>
      <c r="W505" s="49"/>
      <c r="X505" s="49"/>
      <c r="Y505" s="49"/>
      <c r="Z505" s="49"/>
      <c r="AA505" s="49"/>
      <c r="AB505" s="49"/>
      <c r="AC505" s="49"/>
      <c r="AD505" s="53"/>
      <c r="AE505" s="53"/>
      <c r="AF505" s="53"/>
      <c r="AG505" s="54"/>
      <c r="AH505" s="53"/>
      <c r="AI505" s="55"/>
      <c r="AJ505" s="261"/>
      <c r="AK505" s="261"/>
      <c r="AL505" s="262"/>
      <c r="AM505" s="57"/>
      <c r="AN505" s="54"/>
      <c r="AO505" s="276"/>
      <c r="AP505" s="57"/>
      <c r="AQ505" s="54"/>
      <c r="AR505" s="57"/>
      <c r="AS505" s="54"/>
      <c r="AT505" s="58"/>
      <c r="AU505" s="1475"/>
      <c r="AV505" s="53"/>
      <c r="AW505" s="59"/>
      <c r="AX505" s="53"/>
      <c r="AY505" s="53"/>
      <c r="BA505" s="10">
        <f t="shared" si="428"/>
        <v>0</v>
      </c>
      <c r="BB505" s="11">
        <f t="shared" si="429"/>
        <v>-1</v>
      </c>
      <c r="BC505" s="10">
        <f t="shared" si="430"/>
        <v>0</v>
      </c>
      <c r="BD505" s="11">
        <f t="shared" si="431"/>
        <v>0</v>
      </c>
      <c r="BE505" s="11"/>
      <c r="BF505" s="114" t="e">
        <f>VLOOKUP(C505,[1]Sheet!$F:$Q,10,FALSE)</f>
        <v>#N/A</v>
      </c>
      <c r="BG505" s="17" t="e">
        <f>VLOOKUP(C505,[1]Sheet!$F:$Q,5,FALSE)</f>
        <v>#N/A</v>
      </c>
      <c r="BH505" s="17" t="e">
        <f>VLOOKUP(C505,[1]Sheet!$F:$Q,12,FALSE)</f>
        <v>#N/A</v>
      </c>
      <c r="BI505" s="17" t="e">
        <f t="shared" si="432"/>
        <v>#N/A</v>
      </c>
    </row>
    <row r="506" ht="24.95" customHeight="1" spans="1:61">
      <c r="A506" s="44">
        <f t="shared" si="427"/>
        <v>504</v>
      </c>
      <c r="B506" s="44"/>
      <c r="C506" s="45"/>
      <c r="D506" s="45"/>
      <c r="E506" s="259"/>
      <c r="F506" s="45"/>
      <c r="G506" s="46"/>
      <c r="H506" s="109"/>
      <c r="I506" s="48"/>
      <c r="J506" s="49"/>
      <c r="K506" s="49"/>
      <c r="L506" s="49"/>
      <c r="M506" s="49"/>
      <c r="N506" s="49"/>
      <c r="O506" s="49"/>
      <c r="P506" s="255"/>
      <c r="Q506" s="50"/>
      <c r="R506" s="51"/>
      <c r="S506" s="52"/>
      <c r="T506" s="256"/>
      <c r="U506" s="49"/>
      <c r="V506" s="49"/>
      <c r="W506" s="49"/>
      <c r="X506" s="49"/>
      <c r="Y506" s="49"/>
      <c r="Z506" s="49"/>
      <c r="AA506" s="49"/>
      <c r="AB506" s="49"/>
      <c r="AC506" s="49"/>
      <c r="AD506" s="53"/>
      <c r="AE506" s="53"/>
      <c r="AF506" s="53"/>
      <c r="AG506" s="54"/>
      <c r="AH506" s="53"/>
      <c r="AI506" s="55"/>
      <c r="AJ506" s="261"/>
      <c r="AK506" s="261"/>
      <c r="AL506" s="262"/>
      <c r="AM506" s="57"/>
      <c r="AN506" s="54"/>
      <c r="AO506" s="276"/>
      <c r="AP506" s="57"/>
      <c r="AQ506" s="54"/>
      <c r="AR506" s="57"/>
      <c r="AS506" s="54"/>
      <c r="AT506" s="58"/>
      <c r="AU506" s="1473"/>
      <c r="AV506" s="53"/>
      <c r="AW506" s="59"/>
      <c r="AX506" s="53"/>
      <c r="AY506" s="53"/>
      <c r="BA506" s="10">
        <f t="shared" si="428"/>
        <v>0</v>
      </c>
      <c r="BB506" s="11">
        <f t="shared" si="429"/>
        <v>-1</v>
      </c>
      <c r="BC506" s="10">
        <f t="shared" si="430"/>
        <v>0</v>
      </c>
      <c r="BD506" s="11">
        <f t="shared" si="431"/>
        <v>0</v>
      </c>
      <c r="BE506" s="11"/>
      <c r="BF506" s="114" t="e">
        <f>VLOOKUP(C506,[1]Sheet!$F:$Q,10,FALSE)</f>
        <v>#N/A</v>
      </c>
      <c r="BG506" s="17" t="e">
        <f>VLOOKUP(C506,[1]Sheet!$F:$Q,5,FALSE)</f>
        <v>#N/A</v>
      </c>
      <c r="BH506" s="17" t="e">
        <f>VLOOKUP(C506,[1]Sheet!$F:$Q,12,FALSE)</f>
        <v>#N/A</v>
      </c>
      <c r="BI506" s="17" t="e">
        <f t="shared" si="432"/>
        <v>#N/A</v>
      </c>
    </row>
    <row r="507" ht="24.95" customHeight="1" spans="1:61">
      <c r="A507" s="44">
        <f t="shared" si="427"/>
        <v>505</v>
      </c>
      <c r="B507" s="44"/>
      <c r="C507" s="45"/>
      <c r="D507" s="45"/>
      <c r="E507" s="259"/>
      <c r="F507" s="45"/>
      <c r="G507" s="46"/>
      <c r="H507" s="109"/>
      <c r="I507" s="48"/>
      <c r="J507" s="49"/>
      <c r="K507" s="49"/>
      <c r="L507" s="49"/>
      <c r="M507" s="49"/>
      <c r="N507" s="49"/>
      <c r="O507" s="49"/>
      <c r="P507" s="255"/>
      <c r="Q507" s="50"/>
      <c r="R507" s="51"/>
      <c r="S507" s="52"/>
      <c r="T507" s="256"/>
      <c r="U507" s="49"/>
      <c r="V507" s="49"/>
      <c r="W507" s="49"/>
      <c r="X507" s="49"/>
      <c r="Y507" s="49"/>
      <c r="Z507" s="49"/>
      <c r="AA507" s="49"/>
      <c r="AB507" s="49"/>
      <c r="AC507" s="49"/>
      <c r="AD507" s="53"/>
      <c r="AE507" s="53"/>
      <c r="AF507" s="53"/>
      <c r="AG507" s="54"/>
      <c r="AH507" s="53"/>
      <c r="AI507" s="55"/>
      <c r="AJ507" s="261"/>
      <c r="AK507" s="261"/>
      <c r="AL507" s="262"/>
      <c r="AM507" s="57"/>
      <c r="AN507" s="54"/>
      <c r="AO507" s="276"/>
      <c r="AP507" s="57"/>
      <c r="AQ507" s="54"/>
      <c r="AR507" s="57"/>
      <c r="AS507" s="54"/>
      <c r="AT507" s="58"/>
      <c r="AU507" s="1474"/>
      <c r="AV507" s="53"/>
      <c r="AW507" s="59"/>
      <c r="AX507" s="53"/>
      <c r="AY507" s="53"/>
      <c r="BA507" s="10">
        <f t="shared" si="428"/>
        <v>0</v>
      </c>
      <c r="BB507" s="11">
        <f t="shared" si="429"/>
        <v>-1</v>
      </c>
      <c r="BC507" s="10">
        <f t="shared" si="430"/>
        <v>0</v>
      </c>
      <c r="BD507" s="11">
        <f t="shared" si="431"/>
        <v>0</v>
      </c>
      <c r="BE507" s="11"/>
      <c r="BF507" s="114" t="e">
        <f>VLOOKUP(C507,[1]Sheet!$F:$Q,10,FALSE)</f>
        <v>#N/A</v>
      </c>
      <c r="BG507" s="17" t="e">
        <f>VLOOKUP(C507,[1]Sheet!$F:$Q,5,FALSE)</f>
        <v>#N/A</v>
      </c>
      <c r="BH507" s="17" t="e">
        <f>VLOOKUP(C507,[1]Sheet!$F:$Q,12,FALSE)</f>
        <v>#N/A</v>
      </c>
      <c r="BI507" s="17" t="e">
        <f t="shared" si="432"/>
        <v>#N/A</v>
      </c>
    </row>
    <row r="508" ht="24.95" customHeight="1" spans="1:61">
      <c r="A508" s="44">
        <f t="shared" si="427"/>
        <v>506</v>
      </c>
      <c r="B508" s="44"/>
      <c r="C508" s="45"/>
      <c r="D508" s="45"/>
      <c r="E508" s="259"/>
      <c r="F508" s="45"/>
      <c r="G508" s="46"/>
      <c r="H508" s="109"/>
      <c r="I508" s="48"/>
      <c r="J508" s="49"/>
      <c r="K508" s="49"/>
      <c r="L508" s="49"/>
      <c r="M508" s="49"/>
      <c r="N508" s="49"/>
      <c r="O508" s="49"/>
      <c r="P508" s="255"/>
      <c r="Q508" s="50"/>
      <c r="R508" s="51"/>
      <c r="S508" s="52"/>
      <c r="T508" s="256"/>
      <c r="U508" s="49"/>
      <c r="V508" s="49"/>
      <c r="W508" s="49"/>
      <c r="X508" s="49"/>
      <c r="Y508" s="49"/>
      <c r="Z508" s="49"/>
      <c r="AA508" s="49"/>
      <c r="AB508" s="49"/>
      <c r="AC508" s="49"/>
      <c r="AD508" s="53"/>
      <c r="AE508" s="53"/>
      <c r="AF508" s="53"/>
      <c r="AG508" s="54"/>
      <c r="AH508" s="53"/>
      <c r="AI508" s="55"/>
      <c r="AJ508" s="261"/>
      <c r="AK508" s="261"/>
      <c r="AL508" s="262"/>
      <c r="AM508" s="57"/>
      <c r="AN508" s="54"/>
      <c r="AO508" s="276"/>
      <c r="AP508" s="57"/>
      <c r="AQ508" s="54"/>
      <c r="AR508" s="57"/>
      <c r="AS508" s="54"/>
      <c r="AT508" s="58"/>
      <c r="AU508" s="1474"/>
      <c r="AV508" s="53"/>
      <c r="AW508" s="59"/>
      <c r="AX508" s="53"/>
      <c r="AY508" s="53"/>
      <c r="BA508" s="10">
        <f t="shared" si="428"/>
        <v>0</v>
      </c>
      <c r="BB508" s="11">
        <f t="shared" si="429"/>
        <v>-1</v>
      </c>
      <c r="BC508" s="10">
        <f t="shared" si="430"/>
        <v>0</v>
      </c>
      <c r="BD508" s="11">
        <f t="shared" si="431"/>
        <v>0</v>
      </c>
      <c r="BE508" s="11"/>
      <c r="BF508" s="114" t="e">
        <f>VLOOKUP(C508,[1]Sheet!$F:$Q,10,FALSE)</f>
        <v>#N/A</v>
      </c>
      <c r="BG508" s="17" t="e">
        <f>VLOOKUP(C508,[1]Sheet!$F:$Q,5,FALSE)</f>
        <v>#N/A</v>
      </c>
      <c r="BH508" s="17" t="e">
        <f>VLOOKUP(C508,[1]Sheet!$F:$Q,12,FALSE)</f>
        <v>#N/A</v>
      </c>
      <c r="BI508" s="17" t="e">
        <f t="shared" si="432"/>
        <v>#N/A</v>
      </c>
    </row>
    <row r="509" ht="24.95" customHeight="1" spans="1:61">
      <c r="A509" s="44">
        <f t="shared" si="427"/>
        <v>507</v>
      </c>
      <c r="B509" s="44"/>
      <c r="C509" s="45"/>
      <c r="D509" s="45"/>
      <c r="E509" s="259"/>
      <c r="F509" s="45"/>
      <c r="G509" s="46"/>
      <c r="H509" s="109"/>
      <c r="I509" s="48"/>
      <c r="J509" s="49"/>
      <c r="K509" s="49"/>
      <c r="L509" s="49"/>
      <c r="M509" s="49"/>
      <c r="N509" s="49"/>
      <c r="O509" s="49"/>
      <c r="P509" s="255"/>
      <c r="Q509" s="50"/>
      <c r="R509" s="51"/>
      <c r="S509" s="52"/>
      <c r="T509" s="256"/>
      <c r="U509" s="49"/>
      <c r="V509" s="49"/>
      <c r="W509" s="49"/>
      <c r="X509" s="49"/>
      <c r="Y509" s="49"/>
      <c r="Z509" s="49"/>
      <c r="AA509" s="49"/>
      <c r="AB509" s="49"/>
      <c r="AC509" s="49"/>
      <c r="AD509" s="53"/>
      <c r="AE509" s="53"/>
      <c r="AF509" s="53"/>
      <c r="AG509" s="54"/>
      <c r="AH509" s="53"/>
      <c r="AI509" s="55"/>
      <c r="AJ509" s="261"/>
      <c r="AK509" s="261"/>
      <c r="AL509" s="262"/>
      <c r="AM509" s="57"/>
      <c r="AN509" s="54"/>
      <c r="AO509" s="276"/>
      <c r="AP509" s="57"/>
      <c r="AQ509" s="54"/>
      <c r="AR509" s="57"/>
      <c r="AS509" s="54"/>
      <c r="AT509" s="58"/>
      <c r="AU509" s="1474"/>
      <c r="AV509" s="53"/>
      <c r="AW509" s="59"/>
      <c r="AX509" s="53"/>
      <c r="AY509" s="53"/>
      <c r="BA509" s="10">
        <f t="shared" si="428"/>
        <v>0</v>
      </c>
      <c r="BB509" s="11">
        <f t="shared" si="429"/>
        <v>-1</v>
      </c>
      <c r="BC509" s="10">
        <f t="shared" si="430"/>
        <v>0</v>
      </c>
      <c r="BD509" s="11">
        <f t="shared" si="431"/>
        <v>0</v>
      </c>
      <c r="BE509" s="11"/>
      <c r="BF509" s="114" t="e">
        <f>VLOOKUP(C509,[1]Sheet!$F:$Q,10,FALSE)</f>
        <v>#N/A</v>
      </c>
      <c r="BG509" s="17" t="e">
        <f>VLOOKUP(C509,[1]Sheet!$F:$Q,5,FALSE)</f>
        <v>#N/A</v>
      </c>
      <c r="BH509" s="17" t="e">
        <f>VLOOKUP(C509,[1]Sheet!$F:$Q,12,FALSE)</f>
        <v>#N/A</v>
      </c>
      <c r="BI509" s="17" t="e">
        <f t="shared" si="432"/>
        <v>#N/A</v>
      </c>
    </row>
    <row r="510" ht="24.95" customHeight="1" spans="1:61">
      <c r="A510" s="44">
        <f t="shared" si="427"/>
        <v>508</v>
      </c>
      <c r="B510" s="44"/>
      <c r="C510" s="45"/>
      <c r="D510" s="45"/>
      <c r="E510" s="259"/>
      <c r="F510" s="45"/>
      <c r="G510" s="46"/>
      <c r="H510" s="109"/>
      <c r="I510" s="48"/>
      <c r="J510" s="49"/>
      <c r="K510" s="49"/>
      <c r="L510" s="49"/>
      <c r="M510" s="49"/>
      <c r="N510" s="49"/>
      <c r="O510" s="49"/>
      <c r="P510" s="255"/>
      <c r="Q510" s="50"/>
      <c r="R510" s="51"/>
      <c r="S510" s="52"/>
      <c r="T510" s="256"/>
      <c r="U510" s="49"/>
      <c r="V510" s="49"/>
      <c r="W510" s="49"/>
      <c r="X510" s="49"/>
      <c r="Y510" s="49"/>
      <c r="Z510" s="49"/>
      <c r="AA510" s="49"/>
      <c r="AB510" s="49"/>
      <c r="AC510" s="49"/>
      <c r="AD510" s="53"/>
      <c r="AE510" s="53"/>
      <c r="AF510" s="53"/>
      <c r="AG510" s="54"/>
      <c r="AH510" s="53"/>
      <c r="AI510" s="55"/>
      <c r="AJ510" s="261"/>
      <c r="AK510" s="261"/>
      <c r="AL510" s="262"/>
      <c r="AM510" s="57"/>
      <c r="AN510" s="54"/>
      <c r="AO510" s="276"/>
      <c r="AP510" s="57"/>
      <c r="AQ510" s="54"/>
      <c r="AR510" s="57"/>
      <c r="AS510" s="54"/>
      <c r="AT510" s="58"/>
      <c r="AU510" s="1474"/>
      <c r="AV510" s="53"/>
      <c r="AW510" s="59"/>
      <c r="AX510" s="53"/>
      <c r="AY510" s="53"/>
      <c r="BA510" s="10">
        <f t="shared" si="428"/>
        <v>0</v>
      </c>
      <c r="BB510" s="11">
        <f t="shared" si="429"/>
        <v>-1</v>
      </c>
      <c r="BC510" s="10">
        <f t="shared" si="430"/>
        <v>0</v>
      </c>
      <c r="BD510" s="11">
        <f t="shared" si="431"/>
        <v>0</v>
      </c>
      <c r="BE510" s="11"/>
      <c r="BF510" s="114" t="e">
        <f>VLOOKUP(C510,[1]Sheet!$F:$Q,10,FALSE)</f>
        <v>#N/A</v>
      </c>
      <c r="BG510" s="17" t="e">
        <f>VLOOKUP(C510,[1]Sheet!$F:$Q,5,FALSE)</f>
        <v>#N/A</v>
      </c>
      <c r="BH510" s="17" t="e">
        <f>VLOOKUP(C510,[1]Sheet!$F:$Q,12,FALSE)</f>
        <v>#N/A</v>
      </c>
      <c r="BI510" s="17" t="e">
        <f t="shared" si="432"/>
        <v>#N/A</v>
      </c>
    </row>
    <row r="511" ht="24.95" customHeight="1" spans="1:61">
      <c r="A511" s="44">
        <f t="shared" ref="A511:A516" si="433">ROW()-2</f>
        <v>509</v>
      </c>
      <c r="B511" s="44"/>
      <c r="C511" s="45"/>
      <c r="D511" s="45"/>
      <c r="E511" s="259"/>
      <c r="F511" s="45"/>
      <c r="G511" s="46"/>
      <c r="H511" s="109"/>
      <c r="I511" s="48"/>
      <c r="J511" s="49"/>
      <c r="K511" s="49"/>
      <c r="L511" s="49"/>
      <c r="M511" s="49"/>
      <c r="N511" s="49"/>
      <c r="O511" s="49"/>
      <c r="P511" s="255"/>
      <c r="Q511" s="50"/>
      <c r="R511" s="51"/>
      <c r="S511" s="52"/>
      <c r="T511" s="256"/>
      <c r="U511" s="49"/>
      <c r="V511" s="49"/>
      <c r="W511" s="49"/>
      <c r="X511" s="49"/>
      <c r="Y511" s="49"/>
      <c r="Z511" s="49"/>
      <c r="AA511" s="49"/>
      <c r="AB511" s="49"/>
      <c r="AC511" s="49"/>
      <c r="AD511" s="53"/>
      <c r="AE511" s="53"/>
      <c r="AF511" s="53"/>
      <c r="AG511" s="54"/>
      <c r="AH511" s="53"/>
      <c r="AI511" s="55"/>
      <c r="AJ511" s="261"/>
      <c r="AK511" s="261"/>
      <c r="AL511" s="262"/>
      <c r="AM511" s="57"/>
      <c r="AN511" s="54"/>
      <c r="AO511" s="277"/>
      <c r="AP511" s="57"/>
      <c r="AQ511" s="54"/>
      <c r="AR511" s="57"/>
      <c r="AS511" s="54"/>
      <c r="AT511" s="58"/>
      <c r="AU511" s="1474"/>
      <c r="AV511" s="53"/>
      <c r="AW511" s="59"/>
      <c r="AX511" s="53"/>
      <c r="AY511" s="53"/>
      <c r="BA511" s="10">
        <f t="shared" ref="BA511:BA516" si="434">Q511</f>
        <v>0</v>
      </c>
      <c r="BB511" s="11">
        <f t="shared" ref="BB511:BB516" si="435">N511+BA511-1</f>
        <v>-1</v>
      </c>
      <c r="BC511" s="10">
        <f t="shared" ref="BC511:BC516" si="436">S511</f>
        <v>0</v>
      </c>
      <c r="BD511" s="11">
        <f t="shared" ref="BD511:BD516" si="437">AA511+BC511</f>
        <v>0</v>
      </c>
      <c r="BE511" s="11"/>
      <c r="BF511" s="114" t="e">
        <f>VLOOKUP(C511,[1]Sheet!$F:$Q,10,FALSE)</f>
        <v>#N/A</v>
      </c>
      <c r="BG511" s="17" t="e">
        <f>VLOOKUP(C511,[1]Sheet!$F:$Q,5,FALSE)</f>
        <v>#N/A</v>
      </c>
      <c r="BH511" s="17" t="e">
        <f>VLOOKUP(C511,[1]Sheet!$F:$Q,12,FALSE)</f>
        <v>#N/A</v>
      </c>
      <c r="BI511" s="17" t="e">
        <f t="shared" ref="BI511:BI516" si="438">BG511-BH511</f>
        <v>#N/A</v>
      </c>
    </row>
    <row r="512" ht="24.95" customHeight="1" spans="1:61">
      <c r="A512" s="44">
        <f t="shared" si="433"/>
        <v>510</v>
      </c>
      <c r="B512" s="44"/>
      <c r="C512" s="45"/>
      <c r="D512" s="45"/>
      <c r="E512" s="45"/>
      <c r="F512" s="45"/>
      <c r="G512" s="46"/>
      <c r="H512" s="109"/>
      <c r="I512" s="48"/>
      <c r="J512" s="49"/>
      <c r="K512" s="49"/>
      <c r="L512" s="49"/>
      <c r="M512" s="49"/>
      <c r="N512" s="49"/>
      <c r="O512" s="49"/>
      <c r="P512" s="255"/>
      <c r="Q512" s="50"/>
      <c r="R512" s="51"/>
      <c r="S512" s="52"/>
      <c r="T512" s="256"/>
      <c r="U512" s="49"/>
      <c r="V512" s="49"/>
      <c r="W512" s="49"/>
      <c r="X512" s="49"/>
      <c r="Y512" s="49"/>
      <c r="Z512" s="49"/>
      <c r="AA512" s="49"/>
      <c r="AB512" s="49"/>
      <c r="AC512" s="49"/>
      <c r="AD512" s="53"/>
      <c r="AE512" s="53"/>
      <c r="AF512" s="53"/>
      <c r="AG512" s="54"/>
      <c r="AH512" s="53"/>
      <c r="AI512" s="55"/>
      <c r="AJ512" s="261"/>
      <c r="AK512" s="261"/>
      <c r="AL512" s="262"/>
      <c r="AM512" s="57"/>
      <c r="AN512" s="54"/>
      <c r="AO512" s="57"/>
      <c r="AP512" s="57"/>
      <c r="AQ512" s="54"/>
      <c r="AR512" s="57"/>
      <c r="AS512" s="54"/>
      <c r="AT512" s="58"/>
      <c r="AU512" s="275"/>
      <c r="AV512" s="53"/>
      <c r="AW512" s="59"/>
      <c r="AX512" s="53"/>
      <c r="AY512" s="53"/>
      <c r="BA512" s="10">
        <f t="shared" si="434"/>
        <v>0</v>
      </c>
      <c r="BB512" s="11">
        <f t="shared" si="435"/>
        <v>-1</v>
      </c>
      <c r="BC512" s="10">
        <f t="shared" si="436"/>
        <v>0</v>
      </c>
      <c r="BD512" s="11">
        <f t="shared" si="437"/>
        <v>0</v>
      </c>
      <c r="BE512" s="11"/>
      <c r="BF512" s="114" t="e">
        <f>VLOOKUP(C512,[1]Sheet!$F:$Q,10,FALSE)</f>
        <v>#N/A</v>
      </c>
      <c r="BG512" s="17" t="e">
        <f>VLOOKUP(C512,[1]Sheet!$F:$Q,5,FALSE)</f>
        <v>#N/A</v>
      </c>
      <c r="BH512" s="17" t="e">
        <f>VLOOKUP(C512,[1]Sheet!$F:$Q,12,FALSE)</f>
        <v>#N/A</v>
      </c>
      <c r="BI512" s="17" t="e">
        <f t="shared" si="438"/>
        <v>#N/A</v>
      </c>
    </row>
    <row r="513" ht="24.95" customHeight="1" spans="1:61">
      <c r="A513" s="44">
        <f t="shared" si="433"/>
        <v>511</v>
      </c>
      <c r="B513" s="44"/>
      <c r="C513" s="45"/>
      <c r="D513" s="45"/>
      <c r="E513" s="45"/>
      <c r="F513" s="45"/>
      <c r="G513" s="46"/>
      <c r="H513" s="109"/>
      <c r="I513" s="48"/>
      <c r="J513" s="49"/>
      <c r="K513" s="49"/>
      <c r="L513" s="49"/>
      <c r="M513" s="49"/>
      <c r="N513" s="49"/>
      <c r="O513" s="49"/>
      <c r="P513" s="255"/>
      <c r="Q513" s="50"/>
      <c r="R513" s="51"/>
      <c r="S513" s="52"/>
      <c r="T513" s="256"/>
      <c r="U513" s="49"/>
      <c r="V513" s="49"/>
      <c r="W513" s="49"/>
      <c r="X513" s="49"/>
      <c r="Y513" s="49"/>
      <c r="Z513" s="49"/>
      <c r="AA513" s="49"/>
      <c r="AB513" s="49"/>
      <c r="AC513" s="49"/>
      <c r="AD513" s="53"/>
      <c r="AE513" s="53"/>
      <c r="AF513" s="53"/>
      <c r="AG513" s="54"/>
      <c r="AH513" s="53"/>
      <c r="AI513" s="55"/>
      <c r="AJ513" s="261"/>
      <c r="AK513" s="261"/>
      <c r="AL513" s="262"/>
      <c r="AM513" s="57"/>
      <c r="AN513" s="54"/>
      <c r="AO513" s="57"/>
      <c r="AP513" s="57"/>
      <c r="AQ513" s="54"/>
      <c r="AR513" s="57"/>
      <c r="AS513" s="54"/>
      <c r="AT513" s="58"/>
      <c r="AU513" s="276"/>
      <c r="AV513" s="53"/>
      <c r="AW513" s="59"/>
      <c r="AX513" s="53"/>
      <c r="AY513" s="53"/>
      <c r="BA513" s="10">
        <f t="shared" si="434"/>
        <v>0</v>
      </c>
      <c r="BB513" s="11">
        <f t="shared" si="435"/>
        <v>-1</v>
      </c>
      <c r="BC513" s="10">
        <f t="shared" si="436"/>
        <v>0</v>
      </c>
      <c r="BD513" s="11">
        <f t="shared" si="437"/>
        <v>0</v>
      </c>
      <c r="BE513" s="11"/>
      <c r="BF513" s="114" t="e">
        <f>VLOOKUP(C513,[1]Sheet!$F:$Q,10,FALSE)</f>
        <v>#N/A</v>
      </c>
      <c r="BG513" s="17" t="e">
        <f>VLOOKUP(C513,[1]Sheet!$F:$Q,5,FALSE)</f>
        <v>#N/A</v>
      </c>
      <c r="BH513" s="17" t="e">
        <f>VLOOKUP(C513,[1]Sheet!$F:$Q,12,FALSE)</f>
        <v>#N/A</v>
      </c>
      <c r="BI513" s="17" t="e">
        <f t="shared" si="438"/>
        <v>#N/A</v>
      </c>
    </row>
    <row r="514" ht="24.95" customHeight="1" spans="1:61">
      <c r="A514" s="44">
        <f t="shared" si="433"/>
        <v>512</v>
      </c>
      <c r="B514" s="44"/>
      <c r="C514" s="45"/>
      <c r="D514" s="45"/>
      <c r="E514" s="45"/>
      <c r="F514" s="45"/>
      <c r="G514" s="46"/>
      <c r="H514" s="109"/>
      <c r="I514" s="48"/>
      <c r="J514" s="49"/>
      <c r="K514" s="49"/>
      <c r="L514" s="49"/>
      <c r="M514" s="49"/>
      <c r="N514" s="49"/>
      <c r="O514" s="49"/>
      <c r="P514" s="255"/>
      <c r="Q514" s="50"/>
      <c r="R514" s="51"/>
      <c r="S514" s="52"/>
      <c r="T514" s="256"/>
      <c r="U514" s="49"/>
      <c r="V514" s="49"/>
      <c r="W514" s="49"/>
      <c r="X514" s="49"/>
      <c r="Y514" s="49"/>
      <c r="Z514" s="49"/>
      <c r="AA514" s="49"/>
      <c r="AB514" s="49"/>
      <c r="AC514" s="49"/>
      <c r="AD514" s="53"/>
      <c r="AE514" s="53"/>
      <c r="AF514" s="53"/>
      <c r="AG514" s="54"/>
      <c r="AH514" s="53"/>
      <c r="AI514" s="55"/>
      <c r="AJ514" s="261"/>
      <c r="AK514" s="261"/>
      <c r="AL514" s="262"/>
      <c r="AM514" s="57"/>
      <c r="AN514" s="54"/>
      <c r="AO514" s="57"/>
      <c r="AP514" s="57"/>
      <c r="AQ514" s="54"/>
      <c r="AR514" s="57"/>
      <c r="AS514" s="54"/>
      <c r="AT514" s="58"/>
      <c r="AU514" s="277"/>
      <c r="AV514" s="53"/>
      <c r="AW514" s="59"/>
      <c r="AX514" s="53"/>
      <c r="AY514" s="53"/>
      <c r="BA514" s="10">
        <f t="shared" si="434"/>
        <v>0</v>
      </c>
      <c r="BB514" s="11">
        <f t="shared" si="435"/>
        <v>-1</v>
      </c>
      <c r="BC514" s="10">
        <f t="shared" si="436"/>
        <v>0</v>
      </c>
      <c r="BD514" s="11">
        <f t="shared" si="437"/>
        <v>0</v>
      </c>
      <c r="BE514" s="11"/>
      <c r="BF514" s="114" t="e">
        <f>VLOOKUP(C514,[1]Sheet!$F:$Q,10,FALSE)</f>
        <v>#N/A</v>
      </c>
      <c r="BG514" s="17" t="e">
        <f>VLOOKUP(C514,[1]Sheet!$F:$Q,5,FALSE)</f>
        <v>#N/A</v>
      </c>
      <c r="BH514" s="17" t="e">
        <f>VLOOKUP(C514,[1]Sheet!$F:$Q,12,FALSE)</f>
        <v>#N/A</v>
      </c>
      <c r="BI514" s="17" t="e">
        <f t="shared" si="438"/>
        <v>#N/A</v>
      </c>
    </row>
    <row r="515" s="7" customFormat="1" ht="24.95" customHeight="1" spans="1:61">
      <c r="A515" s="44">
        <f t="shared" si="433"/>
        <v>513</v>
      </c>
      <c r="B515" s="44"/>
      <c r="C515" s="45"/>
      <c r="D515" s="45"/>
      <c r="E515" s="45"/>
      <c r="F515" s="45"/>
      <c r="G515" s="46"/>
      <c r="H515" s="48"/>
      <c r="I515" s="48"/>
      <c r="J515" s="49"/>
      <c r="K515" s="49"/>
      <c r="L515" s="49"/>
      <c r="M515" s="49"/>
      <c r="N515" s="49"/>
      <c r="O515" s="49"/>
      <c r="P515" s="255"/>
      <c r="Q515" s="50"/>
      <c r="R515" s="51"/>
      <c r="S515" s="52"/>
      <c r="T515" s="256"/>
      <c r="U515" s="49"/>
      <c r="V515" s="49"/>
      <c r="W515" s="49"/>
      <c r="X515" s="49"/>
      <c r="Y515" s="49"/>
      <c r="Z515" s="49"/>
      <c r="AA515" s="49"/>
      <c r="AB515" s="49"/>
      <c r="AC515" s="49"/>
      <c r="AD515" s="47"/>
      <c r="AE515" s="110"/>
      <c r="AF515" s="45"/>
      <c r="AG515" s="45"/>
      <c r="AH515" s="45"/>
      <c r="AI515" s="58"/>
      <c r="AJ515" s="257"/>
      <c r="AK515" s="257"/>
      <c r="AL515" s="56"/>
      <c r="AM515" s="258"/>
      <c r="AN515" s="54"/>
      <c r="AO515" s="54"/>
      <c r="AP515" s="54"/>
      <c r="AQ515" s="54"/>
      <c r="AR515" s="54"/>
      <c r="AS515" s="54"/>
      <c r="AT515" s="58"/>
      <c r="AU515" s="275"/>
      <c r="AV515" s="54"/>
      <c r="AW515" s="112"/>
      <c r="AX515" s="45"/>
      <c r="AY515" s="45"/>
      <c r="AZ515" s="10"/>
      <c r="BA515" s="10">
        <f t="shared" si="434"/>
        <v>0</v>
      </c>
      <c r="BB515" s="11">
        <f t="shared" si="435"/>
        <v>-1</v>
      </c>
      <c r="BC515" s="10">
        <f t="shared" si="436"/>
        <v>0</v>
      </c>
      <c r="BD515" s="9">
        <f t="shared" si="437"/>
        <v>0</v>
      </c>
      <c r="BE515" s="9"/>
      <c r="BF515" s="114" t="e">
        <f>VLOOKUP(C515,[1]Sheet!$F:$Q,10,FALSE)</f>
        <v>#N/A</v>
      </c>
      <c r="BG515" s="17" t="e">
        <f>VLOOKUP(C515,[1]Sheet!$F:$Q,5,FALSE)</f>
        <v>#N/A</v>
      </c>
      <c r="BH515" s="17" t="e">
        <f>VLOOKUP(C515,[1]Sheet!$F:$Q,12,FALSE)</f>
        <v>#N/A</v>
      </c>
      <c r="BI515" s="17" t="e">
        <f t="shared" si="438"/>
        <v>#N/A</v>
      </c>
    </row>
    <row r="516" s="7" customFormat="1" ht="24.95" customHeight="1" spans="1:61">
      <c r="A516" s="44">
        <f t="shared" si="433"/>
        <v>514</v>
      </c>
      <c r="B516" s="44"/>
      <c r="C516" s="45"/>
      <c r="D516" s="45"/>
      <c r="E516" s="45"/>
      <c r="F516" s="45"/>
      <c r="G516" s="46"/>
      <c r="H516" s="48"/>
      <c r="I516" s="48"/>
      <c r="J516" s="49"/>
      <c r="K516" s="49"/>
      <c r="L516" s="49"/>
      <c r="M516" s="49"/>
      <c r="N516" s="49"/>
      <c r="O516" s="49"/>
      <c r="P516" s="255"/>
      <c r="Q516" s="50"/>
      <c r="R516" s="51"/>
      <c r="S516" s="52"/>
      <c r="T516" s="256"/>
      <c r="U516" s="49"/>
      <c r="V516" s="49"/>
      <c r="W516" s="49"/>
      <c r="X516" s="49"/>
      <c r="Y516" s="49"/>
      <c r="Z516" s="49"/>
      <c r="AA516" s="49"/>
      <c r="AB516" s="49"/>
      <c r="AC516" s="49"/>
      <c r="AD516" s="47"/>
      <c r="AE516" s="110"/>
      <c r="AF516" s="45"/>
      <c r="AG516" s="45"/>
      <c r="AH516" s="45"/>
      <c r="AI516" s="58"/>
      <c r="AJ516" s="257"/>
      <c r="AK516" s="257"/>
      <c r="AL516" s="56"/>
      <c r="AM516" s="258"/>
      <c r="AN516" s="54"/>
      <c r="AO516" s="54"/>
      <c r="AP516" s="54"/>
      <c r="AQ516" s="54"/>
      <c r="AR516" s="54"/>
      <c r="AS516" s="54"/>
      <c r="AT516" s="58"/>
      <c r="AU516" s="277"/>
      <c r="AV516" s="54"/>
      <c r="AW516" s="112"/>
      <c r="AX516" s="45"/>
      <c r="AY516" s="45"/>
      <c r="AZ516" s="10"/>
      <c r="BA516" s="10">
        <f t="shared" si="434"/>
        <v>0</v>
      </c>
      <c r="BB516" s="11">
        <f t="shared" si="435"/>
        <v>-1</v>
      </c>
      <c r="BC516" s="10">
        <f t="shared" si="436"/>
        <v>0</v>
      </c>
      <c r="BD516" s="9">
        <f t="shared" si="437"/>
        <v>0</v>
      </c>
      <c r="BE516" s="9"/>
      <c r="BF516" s="114" t="e">
        <f>VLOOKUP(C516,[1]Sheet!$F:$Q,10,FALSE)</f>
        <v>#N/A</v>
      </c>
      <c r="BG516" s="17" t="e">
        <f>VLOOKUP(C516,[1]Sheet!$F:$Q,5,FALSE)</f>
        <v>#N/A</v>
      </c>
      <c r="BH516" s="17" t="e">
        <f>VLOOKUP(C516,[1]Sheet!$F:$Q,12,FALSE)</f>
        <v>#N/A</v>
      </c>
      <c r="BI516" s="17" t="e">
        <f t="shared" si="438"/>
        <v>#N/A</v>
      </c>
    </row>
    <row r="517" ht="24.95" customHeight="1" spans="1:61">
      <c r="A517" s="44">
        <f t="shared" ref="A517:A522" si="439">ROW()-2</f>
        <v>515</v>
      </c>
      <c r="B517" s="44"/>
      <c r="C517" s="45"/>
      <c r="D517" s="45"/>
      <c r="E517" s="45"/>
      <c r="F517" s="45"/>
      <c r="G517" s="46"/>
      <c r="H517" s="109"/>
      <c r="I517" s="48"/>
      <c r="J517" s="49"/>
      <c r="K517" s="49"/>
      <c r="L517" s="49"/>
      <c r="M517" s="49"/>
      <c r="N517" s="49"/>
      <c r="O517" s="49"/>
      <c r="P517" s="255"/>
      <c r="Q517" s="50"/>
      <c r="R517" s="51"/>
      <c r="S517" s="52"/>
      <c r="T517" s="256"/>
      <c r="U517" s="49"/>
      <c r="V517" s="49"/>
      <c r="W517" s="49"/>
      <c r="X517" s="49"/>
      <c r="Y517" s="49"/>
      <c r="Z517" s="49"/>
      <c r="AA517" s="49"/>
      <c r="AB517" s="49"/>
      <c r="AC517" s="49"/>
      <c r="AD517" s="53"/>
      <c r="AE517" s="53"/>
      <c r="AF517" s="53"/>
      <c r="AG517" s="54"/>
      <c r="AH517" s="53"/>
      <c r="AI517" s="55"/>
      <c r="AJ517" s="261"/>
      <c r="AK517" s="261"/>
      <c r="AL517" s="262"/>
      <c r="AM517" s="57"/>
      <c r="AN517" s="54"/>
      <c r="AO517" s="54"/>
      <c r="AP517" s="57"/>
      <c r="AQ517" s="54"/>
      <c r="AR517" s="57"/>
      <c r="AS517" s="54"/>
      <c r="AT517" s="58"/>
      <c r="AU517" s="54"/>
      <c r="AV517" s="53"/>
      <c r="AW517" s="59"/>
      <c r="AX517" s="53"/>
      <c r="AY517" s="53"/>
      <c r="BA517" s="10">
        <f t="shared" ref="BA517:BA522" si="440">Q517</f>
        <v>0</v>
      </c>
      <c r="BB517" s="11">
        <f t="shared" ref="BB517:BB522" si="441">N517+BA517-1</f>
        <v>-1</v>
      </c>
      <c r="BC517" s="10">
        <f t="shared" ref="BC517:BC522" si="442">S517</f>
        <v>0</v>
      </c>
      <c r="BD517" s="11">
        <f t="shared" ref="BD517:BD522" si="443">AA517+BC517</f>
        <v>0</v>
      </c>
      <c r="BE517" s="11"/>
      <c r="BF517" s="114" t="e">
        <f>VLOOKUP(C517,[1]Sheet!$F:$Q,10,FALSE)</f>
        <v>#N/A</v>
      </c>
      <c r="BG517" s="17" t="e">
        <f>VLOOKUP(C517,[1]Sheet!$F:$Q,5,FALSE)</f>
        <v>#N/A</v>
      </c>
      <c r="BH517" s="17" t="e">
        <f>VLOOKUP(C517,[1]Sheet!$F:$Q,12,FALSE)</f>
        <v>#N/A</v>
      </c>
      <c r="BI517" s="17" t="e">
        <f t="shared" ref="BI517:BI522" si="444">BG517-BH517</f>
        <v>#N/A</v>
      </c>
    </row>
    <row r="518" s="7" customFormat="1" ht="24.95" customHeight="1" spans="1:61">
      <c r="A518" s="44">
        <f t="shared" si="439"/>
        <v>516</v>
      </c>
      <c r="B518" s="44"/>
      <c r="C518" s="45"/>
      <c r="D518" s="45"/>
      <c r="E518" s="45"/>
      <c r="F518" s="45"/>
      <c r="G518" s="46"/>
      <c r="H518" s="48"/>
      <c r="I518" s="48"/>
      <c r="J518" s="49"/>
      <c r="K518" s="49"/>
      <c r="L518" s="49"/>
      <c r="M518" s="49"/>
      <c r="N518" s="49"/>
      <c r="O518" s="49"/>
      <c r="P518" s="255"/>
      <c r="Q518" s="50"/>
      <c r="R518" s="51"/>
      <c r="S518" s="52"/>
      <c r="T518" s="256"/>
      <c r="U518" s="49"/>
      <c r="V518" s="49"/>
      <c r="W518" s="49"/>
      <c r="X518" s="49"/>
      <c r="Y518" s="49"/>
      <c r="Z518" s="49"/>
      <c r="AA518" s="49"/>
      <c r="AB518" s="49"/>
      <c r="AC518" s="49"/>
      <c r="AD518" s="47"/>
      <c r="AE518" s="110"/>
      <c r="AF518" s="45"/>
      <c r="AG518" s="45"/>
      <c r="AH518" s="45"/>
      <c r="AI518" s="58"/>
      <c r="AJ518" s="257"/>
      <c r="AK518" s="257"/>
      <c r="AL518" s="56"/>
      <c r="AM518" s="258"/>
      <c r="AN518" s="54"/>
      <c r="AO518" s="54"/>
      <c r="AP518" s="54"/>
      <c r="AQ518" s="54"/>
      <c r="AR518" s="54"/>
      <c r="AS518" s="54"/>
      <c r="AT518" s="58"/>
      <c r="AU518" s="275"/>
      <c r="AV518" s="54"/>
      <c r="AW518" s="112"/>
      <c r="AX518" s="45"/>
      <c r="AY518" s="45"/>
      <c r="AZ518" s="10"/>
      <c r="BA518" s="10">
        <f t="shared" si="440"/>
        <v>0</v>
      </c>
      <c r="BB518" s="11">
        <f t="shared" si="441"/>
        <v>-1</v>
      </c>
      <c r="BC518" s="10">
        <f t="shared" si="442"/>
        <v>0</v>
      </c>
      <c r="BD518" s="9">
        <f t="shared" si="443"/>
        <v>0</v>
      </c>
      <c r="BE518" s="9"/>
      <c r="BF518" s="114" t="e">
        <f>VLOOKUP(C518,[1]Sheet!$F:$Q,10,FALSE)</f>
        <v>#N/A</v>
      </c>
      <c r="BG518" s="17" t="e">
        <f>VLOOKUP(C518,[1]Sheet!$F:$Q,5,FALSE)</f>
        <v>#N/A</v>
      </c>
      <c r="BH518" s="17" t="e">
        <f>VLOOKUP(C518,[1]Sheet!$F:$Q,12,FALSE)</f>
        <v>#N/A</v>
      </c>
      <c r="BI518" s="17" t="e">
        <f t="shared" si="444"/>
        <v>#N/A</v>
      </c>
    </row>
    <row r="519" s="7" customFormat="1" ht="24.95" customHeight="1" spans="1:61">
      <c r="A519" s="44">
        <f t="shared" si="439"/>
        <v>517</v>
      </c>
      <c r="B519" s="44"/>
      <c r="C519" s="45"/>
      <c r="D519" s="45"/>
      <c r="E519" s="45"/>
      <c r="F519" s="45"/>
      <c r="G519" s="46"/>
      <c r="H519" s="48"/>
      <c r="I519" s="48"/>
      <c r="J519" s="49"/>
      <c r="K519" s="49"/>
      <c r="L519" s="49"/>
      <c r="M519" s="49"/>
      <c r="N519" s="49"/>
      <c r="O519" s="49"/>
      <c r="P519" s="255"/>
      <c r="Q519" s="50"/>
      <c r="R519" s="51"/>
      <c r="S519" s="52"/>
      <c r="T519" s="256"/>
      <c r="U519" s="49"/>
      <c r="V519" s="49"/>
      <c r="W519" s="49"/>
      <c r="X519" s="49"/>
      <c r="Y519" s="49"/>
      <c r="Z519" s="49"/>
      <c r="AA519" s="49"/>
      <c r="AB519" s="49"/>
      <c r="AC519" s="49"/>
      <c r="AD519" s="47"/>
      <c r="AE519" s="110"/>
      <c r="AF519" s="45"/>
      <c r="AG519" s="45"/>
      <c r="AH519" s="45"/>
      <c r="AI519" s="58"/>
      <c r="AJ519" s="257"/>
      <c r="AK519" s="257"/>
      <c r="AL519" s="56"/>
      <c r="AM519" s="258"/>
      <c r="AN519" s="54"/>
      <c r="AO519" s="54"/>
      <c r="AP519" s="54"/>
      <c r="AQ519" s="54"/>
      <c r="AR519" s="54"/>
      <c r="AS519" s="54"/>
      <c r="AT519" s="58"/>
      <c r="AU519" s="276"/>
      <c r="AV519" s="54"/>
      <c r="AW519" s="112"/>
      <c r="AX519" s="45"/>
      <c r="AY519" s="45"/>
      <c r="AZ519" s="10"/>
      <c r="BA519" s="10">
        <f t="shared" si="440"/>
        <v>0</v>
      </c>
      <c r="BB519" s="11">
        <f t="shared" si="441"/>
        <v>-1</v>
      </c>
      <c r="BC519" s="10">
        <f t="shared" si="442"/>
        <v>0</v>
      </c>
      <c r="BD519" s="9">
        <f t="shared" si="443"/>
        <v>0</v>
      </c>
      <c r="BE519" s="9"/>
      <c r="BF519" s="114" t="e">
        <f>VLOOKUP(C519,[1]Sheet!$F:$Q,10,FALSE)</f>
        <v>#N/A</v>
      </c>
      <c r="BG519" s="17" t="e">
        <f>VLOOKUP(C519,[1]Sheet!$F:$Q,5,FALSE)</f>
        <v>#N/A</v>
      </c>
      <c r="BH519" s="17" t="e">
        <f>VLOOKUP(C519,[1]Sheet!$F:$Q,12,FALSE)</f>
        <v>#N/A</v>
      </c>
      <c r="BI519" s="17" t="e">
        <f t="shared" si="444"/>
        <v>#N/A</v>
      </c>
    </row>
    <row r="520" s="7" customFormat="1" ht="24.95" customHeight="1" spans="1:61">
      <c r="A520" s="44">
        <f t="shared" si="439"/>
        <v>518</v>
      </c>
      <c r="B520" s="44"/>
      <c r="C520" s="45"/>
      <c r="D520" s="45"/>
      <c r="E520" s="45"/>
      <c r="F520" s="45"/>
      <c r="G520" s="46"/>
      <c r="H520" s="48"/>
      <c r="I520" s="48"/>
      <c r="J520" s="49"/>
      <c r="K520" s="49"/>
      <c r="L520" s="49"/>
      <c r="M520" s="49"/>
      <c r="N520" s="49"/>
      <c r="O520" s="49"/>
      <c r="P520" s="255"/>
      <c r="Q520" s="50"/>
      <c r="R520" s="51"/>
      <c r="S520" s="52"/>
      <c r="T520" s="256"/>
      <c r="U520" s="49"/>
      <c r="V520" s="49"/>
      <c r="W520" s="49"/>
      <c r="X520" s="49"/>
      <c r="Y520" s="49"/>
      <c r="Z520" s="49"/>
      <c r="AA520" s="49"/>
      <c r="AB520" s="49"/>
      <c r="AC520" s="49"/>
      <c r="AD520" s="47"/>
      <c r="AE520" s="110"/>
      <c r="AF520" s="45"/>
      <c r="AG520" s="45"/>
      <c r="AH520" s="45"/>
      <c r="AI520" s="58"/>
      <c r="AJ520" s="257"/>
      <c r="AK520" s="257"/>
      <c r="AL520" s="56"/>
      <c r="AM520" s="258"/>
      <c r="AN520" s="54"/>
      <c r="AO520" s="54"/>
      <c r="AP520" s="54"/>
      <c r="AQ520" s="54"/>
      <c r="AR520" s="54"/>
      <c r="AS520" s="54"/>
      <c r="AT520" s="58"/>
      <c r="AU520" s="276"/>
      <c r="AV520" s="54"/>
      <c r="AW520" s="112"/>
      <c r="AX520" s="45"/>
      <c r="AY520" s="45"/>
      <c r="AZ520" s="10"/>
      <c r="BA520" s="10">
        <f t="shared" si="440"/>
        <v>0</v>
      </c>
      <c r="BB520" s="11">
        <f t="shared" si="441"/>
        <v>-1</v>
      </c>
      <c r="BC520" s="10">
        <f t="shared" si="442"/>
        <v>0</v>
      </c>
      <c r="BD520" s="9">
        <f t="shared" si="443"/>
        <v>0</v>
      </c>
      <c r="BE520" s="9"/>
      <c r="BF520" s="114" t="e">
        <f>VLOOKUP(C520,[1]Sheet!$F:$Q,10,FALSE)</f>
        <v>#N/A</v>
      </c>
      <c r="BG520" s="17" t="e">
        <f>VLOOKUP(C520,[1]Sheet!$F:$Q,5,FALSE)</f>
        <v>#N/A</v>
      </c>
      <c r="BH520" s="17" t="e">
        <f>VLOOKUP(C520,[1]Sheet!$F:$Q,12,FALSE)</f>
        <v>#N/A</v>
      </c>
      <c r="BI520" s="17" t="e">
        <f t="shared" si="444"/>
        <v>#N/A</v>
      </c>
    </row>
    <row r="521" s="7" customFormat="1" ht="24.95" customHeight="1" spans="1:61">
      <c r="A521" s="44">
        <f t="shared" si="439"/>
        <v>519</v>
      </c>
      <c r="B521" s="44"/>
      <c r="C521" s="45"/>
      <c r="D521" s="45"/>
      <c r="E521" s="45"/>
      <c r="F521" s="45"/>
      <c r="G521" s="46"/>
      <c r="H521" s="48"/>
      <c r="I521" s="48"/>
      <c r="J521" s="49"/>
      <c r="K521" s="49"/>
      <c r="L521" s="49"/>
      <c r="M521" s="49"/>
      <c r="N521" s="49"/>
      <c r="O521" s="49"/>
      <c r="P521" s="255"/>
      <c r="Q521" s="50"/>
      <c r="R521" s="51"/>
      <c r="S521" s="52"/>
      <c r="T521" s="256"/>
      <c r="U521" s="49"/>
      <c r="V521" s="49"/>
      <c r="W521" s="49"/>
      <c r="X521" s="49"/>
      <c r="Y521" s="49"/>
      <c r="Z521" s="49"/>
      <c r="AA521" s="49"/>
      <c r="AB521" s="49"/>
      <c r="AC521" s="49"/>
      <c r="AD521" s="47"/>
      <c r="AE521" s="110"/>
      <c r="AF521" s="45"/>
      <c r="AG521" s="45"/>
      <c r="AH521" s="45"/>
      <c r="AI521" s="58"/>
      <c r="AJ521" s="257"/>
      <c r="AK521" s="257"/>
      <c r="AL521" s="56"/>
      <c r="AM521" s="258"/>
      <c r="AN521" s="54"/>
      <c r="AO521" s="54"/>
      <c r="AP521" s="54"/>
      <c r="AQ521" s="54"/>
      <c r="AR521" s="54"/>
      <c r="AS521" s="54"/>
      <c r="AT521" s="58"/>
      <c r="AU521" s="277"/>
      <c r="AV521" s="54"/>
      <c r="AW521" s="112"/>
      <c r="AX521" s="45"/>
      <c r="AY521" s="45"/>
      <c r="AZ521" s="10"/>
      <c r="BA521" s="10">
        <f t="shared" si="440"/>
        <v>0</v>
      </c>
      <c r="BB521" s="11">
        <f t="shared" si="441"/>
        <v>-1</v>
      </c>
      <c r="BC521" s="10">
        <f t="shared" si="442"/>
        <v>0</v>
      </c>
      <c r="BD521" s="9">
        <f t="shared" si="443"/>
        <v>0</v>
      </c>
      <c r="BE521" s="9"/>
      <c r="BF521" s="114" t="e">
        <f>VLOOKUP(C521,[1]Sheet!$F:$Q,10,FALSE)</f>
        <v>#N/A</v>
      </c>
      <c r="BG521" s="17" t="e">
        <f>VLOOKUP(C521,[1]Sheet!$F:$Q,5,FALSE)</f>
        <v>#N/A</v>
      </c>
      <c r="BH521" s="17" t="e">
        <f>VLOOKUP(C521,[1]Sheet!$F:$Q,12,FALSE)</f>
        <v>#N/A</v>
      </c>
      <c r="BI521" s="17" t="e">
        <f t="shared" si="444"/>
        <v>#N/A</v>
      </c>
    </row>
    <row r="522" s="7" customFormat="1" ht="24.95" customHeight="1" spans="1:61">
      <c r="A522" s="44">
        <f t="shared" si="439"/>
        <v>520</v>
      </c>
      <c r="B522" s="44"/>
      <c r="C522" s="45"/>
      <c r="D522" s="45"/>
      <c r="E522" s="45"/>
      <c r="F522" s="45"/>
      <c r="G522" s="46"/>
      <c r="H522" s="48"/>
      <c r="I522" s="48"/>
      <c r="J522" s="49"/>
      <c r="K522" s="49"/>
      <c r="L522" s="49"/>
      <c r="M522" s="49"/>
      <c r="N522" s="49"/>
      <c r="O522" s="49"/>
      <c r="P522" s="255"/>
      <c r="Q522" s="50"/>
      <c r="R522" s="51"/>
      <c r="S522" s="52"/>
      <c r="T522" s="256"/>
      <c r="U522" s="49"/>
      <c r="V522" s="49"/>
      <c r="W522" s="49"/>
      <c r="X522" s="49"/>
      <c r="Y522" s="49"/>
      <c r="Z522" s="49"/>
      <c r="AA522" s="49"/>
      <c r="AB522" s="49"/>
      <c r="AC522" s="49"/>
      <c r="AD522" s="47"/>
      <c r="AE522" s="110"/>
      <c r="AF522" s="45"/>
      <c r="AG522" s="45"/>
      <c r="AH522" s="45"/>
      <c r="AI522" s="58"/>
      <c r="AJ522" s="257"/>
      <c r="AK522" s="257"/>
      <c r="AL522" s="56"/>
      <c r="AM522" s="258"/>
      <c r="AN522" s="54"/>
      <c r="AO522" s="54"/>
      <c r="AP522" s="54"/>
      <c r="AQ522" s="54"/>
      <c r="AR522" s="54"/>
      <c r="AS522" s="54"/>
      <c r="AT522" s="58"/>
      <c r="AU522" s="54"/>
      <c r="AV522" s="54"/>
      <c r="AW522" s="112"/>
      <c r="AX522" s="45"/>
      <c r="AY522" s="45"/>
      <c r="AZ522" s="10"/>
      <c r="BA522" s="10">
        <f t="shared" si="440"/>
        <v>0</v>
      </c>
      <c r="BB522" s="11">
        <f t="shared" si="441"/>
        <v>-1</v>
      </c>
      <c r="BC522" s="10">
        <f t="shared" si="442"/>
        <v>0</v>
      </c>
      <c r="BD522" s="9">
        <f t="shared" si="443"/>
        <v>0</v>
      </c>
      <c r="BE522" s="9"/>
      <c r="BF522" s="114" t="e">
        <f>VLOOKUP(C522,[1]Sheet!$F:$Q,10,FALSE)</f>
        <v>#N/A</v>
      </c>
      <c r="BG522" s="17" t="e">
        <f>VLOOKUP(C522,[1]Sheet!$F:$Q,5,FALSE)</f>
        <v>#N/A</v>
      </c>
      <c r="BH522" s="17" t="e">
        <f>VLOOKUP(C522,[1]Sheet!$F:$Q,12,FALSE)</f>
        <v>#N/A</v>
      </c>
      <c r="BI522" s="17" t="e">
        <f t="shared" si="444"/>
        <v>#N/A</v>
      </c>
    </row>
    <row r="523" s="7" customFormat="1" ht="24.95" customHeight="1" spans="1:61">
      <c r="A523" s="44">
        <f t="shared" ref="A523:A529" si="445">ROW()-2</f>
        <v>521</v>
      </c>
      <c r="B523" s="44"/>
      <c r="C523" s="45"/>
      <c r="D523" s="45"/>
      <c r="E523" s="45"/>
      <c r="F523" s="45"/>
      <c r="G523" s="46"/>
      <c r="H523" s="48"/>
      <c r="I523" s="48"/>
      <c r="J523" s="49"/>
      <c r="K523" s="49"/>
      <c r="L523" s="49"/>
      <c r="M523" s="49"/>
      <c r="N523" s="49"/>
      <c r="O523" s="49"/>
      <c r="P523" s="255"/>
      <c r="Q523" s="50"/>
      <c r="R523" s="51"/>
      <c r="S523" s="52"/>
      <c r="T523" s="256"/>
      <c r="U523" s="49"/>
      <c r="V523" s="49"/>
      <c r="W523" s="49"/>
      <c r="X523" s="49"/>
      <c r="Y523" s="49"/>
      <c r="Z523" s="49"/>
      <c r="AA523" s="49"/>
      <c r="AB523" s="49"/>
      <c r="AC523" s="49"/>
      <c r="AD523" s="47"/>
      <c r="AE523" s="110"/>
      <c r="AF523" s="45"/>
      <c r="AG523" s="45"/>
      <c r="AH523" s="45"/>
      <c r="AI523" s="58"/>
      <c r="AJ523" s="257"/>
      <c r="AK523" s="257"/>
      <c r="AL523" s="56"/>
      <c r="AM523" s="258"/>
      <c r="AN523" s="54"/>
      <c r="AO523" s="54"/>
      <c r="AP523" s="54"/>
      <c r="AQ523" s="54"/>
      <c r="AR523" s="54"/>
      <c r="AS523" s="54"/>
      <c r="AT523" s="58"/>
      <c r="AU523" s="275"/>
      <c r="AV523" s="54"/>
      <c r="AW523" s="112"/>
      <c r="AX523" s="45"/>
      <c r="AY523" s="45"/>
      <c r="AZ523" s="10"/>
      <c r="BA523" s="10">
        <f t="shared" ref="BA523:BA529" si="446">Q523</f>
        <v>0</v>
      </c>
      <c r="BB523" s="11">
        <f t="shared" ref="BB523:BB529" si="447">N523+BA523-1</f>
        <v>-1</v>
      </c>
      <c r="BC523" s="10">
        <f t="shared" ref="BC523:BC529" si="448">S523</f>
        <v>0</v>
      </c>
      <c r="BD523" s="9">
        <f t="shared" ref="BD523:BD529" si="449">AA523+BC523</f>
        <v>0</v>
      </c>
      <c r="BE523" s="9"/>
      <c r="BF523" s="114" t="e">
        <f>VLOOKUP(C523,[1]Sheet!$F:$Q,10,FALSE)</f>
        <v>#N/A</v>
      </c>
      <c r="BG523" s="17" t="e">
        <f>VLOOKUP(C523,[1]Sheet!$F:$Q,5,FALSE)</f>
        <v>#N/A</v>
      </c>
      <c r="BH523" s="17" t="e">
        <f>VLOOKUP(C523,[1]Sheet!$F:$Q,12,FALSE)</f>
        <v>#N/A</v>
      </c>
      <c r="BI523" s="17" t="e">
        <f t="shared" ref="BI523:BI529" si="450">BG523-BH523</f>
        <v>#N/A</v>
      </c>
    </row>
    <row r="524" s="7" customFormat="1" ht="24.95" customHeight="1" spans="1:61">
      <c r="A524" s="44">
        <f t="shared" si="445"/>
        <v>522</v>
      </c>
      <c r="B524" s="44"/>
      <c r="C524" s="45"/>
      <c r="D524" s="45"/>
      <c r="E524" s="45"/>
      <c r="F524" s="45"/>
      <c r="G524" s="46"/>
      <c r="H524" s="48"/>
      <c r="I524" s="48"/>
      <c r="J524" s="49"/>
      <c r="K524" s="49"/>
      <c r="L524" s="49"/>
      <c r="M524" s="49"/>
      <c r="N524" s="49"/>
      <c r="O524" s="49"/>
      <c r="P524" s="255"/>
      <c r="Q524" s="50"/>
      <c r="R524" s="51"/>
      <c r="S524" s="52"/>
      <c r="T524" s="256"/>
      <c r="U524" s="49"/>
      <c r="V524" s="49"/>
      <c r="W524" s="49"/>
      <c r="X524" s="49"/>
      <c r="Y524" s="49"/>
      <c r="Z524" s="49"/>
      <c r="AA524" s="49"/>
      <c r="AB524" s="49"/>
      <c r="AC524" s="49"/>
      <c r="AD524" s="47"/>
      <c r="AE524" s="110"/>
      <c r="AF524" s="45"/>
      <c r="AG524" s="45"/>
      <c r="AH524" s="45"/>
      <c r="AI524" s="58"/>
      <c r="AJ524" s="257"/>
      <c r="AK524" s="257"/>
      <c r="AL524" s="56"/>
      <c r="AM524" s="258"/>
      <c r="AN524" s="54"/>
      <c r="AO524" s="54"/>
      <c r="AP524" s="54"/>
      <c r="AQ524" s="54"/>
      <c r="AR524" s="54"/>
      <c r="AS524" s="54"/>
      <c r="AT524" s="58"/>
      <c r="AU524" s="277"/>
      <c r="AV524" s="54"/>
      <c r="AW524" s="112"/>
      <c r="AX524" s="45"/>
      <c r="AY524" s="45"/>
      <c r="AZ524" s="10"/>
      <c r="BA524" s="10">
        <f t="shared" si="446"/>
        <v>0</v>
      </c>
      <c r="BB524" s="11">
        <f t="shared" si="447"/>
        <v>-1</v>
      </c>
      <c r="BC524" s="10">
        <f t="shared" si="448"/>
        <v>0</v>
      </c>
      <c r="BD524" s="9">
        <f t="shared" si="449"/>
        <v>0</v>
      </c>
      <c r="BE524" s="9"/>
      <c r="BF524" s="114" t="e">
        <f>VLOOKUP(C524,[1]Sheet!$F:$Q,10,FALSE)</f>
        <v>#N/A</v>
      </c>
      <c r="BG524" s="17" t="e">
        <f>VLOOKUP(C524,[1]Sheet!$F:$Q,5,FALSE)</f>
        <v>#N/A</v>
      </c>
      <c r="BH524" s="17" t="e">
        <f>VLOOKUP(C524,[1]Sheet!$F:$Q,12,FALSE)</f>
        <v>#N/A</v>
      </c>
      <c r="BI524" s="17" t="e">
        <f t="shared" si="450"/>
        <v>#N/A</v>
      </c>
    </row>
    <row r="525" s="7" customFormat="1" ht="24.95" customHeight="1" spans="1:61">
      <c r="A525" s="44">
        <f t="shared" si="445"/>
        <v>523</v>
      </c>
      <c r="B525" s="44"/>
      <c r="C525" s="45"/>
      <c r="D525" s="45"/>
      <c r="E525" s="259"/>
      <c r="F525" s="45"/>
      <c r="G525" s="46"/>
      <c r="H525" s="48"/>
      <c r="I525" s="48"/>
      <c r="J525" s="49"/>
      <c r="K525" s="49"/>
      <c r="L525" s="49"/>
      <c r="M525" s="49"/>
      <c r="N525" s="49"/>
      <c r="O525" s="49"/>
      <c r="P525" s="255"/>
      <c r="Q525" s="50"/>
      <c r="R525" s="51"/>
      <c r="S525" s="52"/>
      <c r="T525" s="256"/>
      <c r="U525" s="49"/>
      <c r="V525" s="49"/>
      <c r="W525" s="49"/>
      <c r="X525" s="49"/>
      <c r="Y525" s="49"/>
      <c r="Z525" s="49"/>
      <c r="AA525" s="49"/>
      <c r="AB525" s="49"/>
      <c r="AC525" s="49"/>
      <c r="AD525" s="47"/>
      <c r="AE525" s="110"/>
      <c r="AF525" s="45"/>
      <c r="AG525" s="45"/>
      <c r="AH525" s="45"/>
      <c r="AI525" s="58"/>
      <c r="AJ525" s="257"/>
      <c r="AK525" s="257"/>
      <c r="AL525" s="56"/>
      <c r="AM525" s="258"/>
      <c r="AN525" s="54"/>
      <c r="AO525" s="54"/>
      <c r="AP525" s="54"/>
      <c r="AQ525" s="54"/>
      <c r="AR525" s="54"/>
      <c r="AS525" s="54"/>
      <c r="AT525" s="58"/>
      <c r="AU525" s="54"/>
      <c r="AV525" s="54"/>
      <c r="AW525" s="112"/>
      <c r="AX525" s="45"/>
      <c r="AY525" s="45"/>
      <c r="AZ525" s="10"/>
      <c r="BA525" s="10">
        <f t="shared" si="446"/>
        <v>0</v>
      </c>
      <c r="BB525" s="11">
        <f t="shared" si="447"/>
        <v>-1</v>
      </c>
      <c r="BC525" s="10">
        <f t="shared" si="448"/>
        <v>0</v>
      </c>
      <c r="BD525" s="9">
        <f t="shared" si="449"/>
        <v>0</v>
      </c>
      <c r="BE525" s="9"/>
      <c r="BF525" s="114" t="e">
        <f>VLOOKUP(C525,[1]Sheet!$F:$Q,10,FALSE)</f>
        <v>#N/A</v>
      </c>
      <c r="BG525" s="17" t="e">
        <f>VLOOKUP(C525,[1]Sheet!$F:$Q,5,FALSE)</f>
        <v>#N/A</v>
      </c>
      <c r="BH525" s="17" t="e">
        <f>VLOOKUP(C525,[1]Sheet!$F:$Q,12,FALSE)</f>
        <v>#N/A</v>
      </c>
      <c r="BI525" s="17" t="e">
        <f t="shared" si="450"/>
        <v>#N/A</v>
      </c>
    </row>
    <row r="526" s="7" customFormat="1" ht="24.95" customHeight="1" spans="1:61">
      <c r="A526" s="44">
        <f t="shared" si="445"/>
        <v>524</v>
      </c>
      <c r="B526" s="44"/>
      <c r="C526" s="45"/>
      <c r="D526" s="45"/>
      <c r="E526" s="259"/>
      <c r="F526" s="45"/>
      <c r="G526" s="46"/>
      <c r="H526" s="48"/>
      <c r="I526" s="48"/>
      <c r="J526" s="49"/>
      <c r="K526" s="49"/>
      <c r="L526" s="49"/>
      <c r="M526" s="49"/>
      <c r="N526" s="49"/>
      <c r="O526" s="49"/>
      <c r="P526" s="255"/>
      <c r="Q526" s="50"/>
      <c r="R526" s="51"/>
      <c r="S526" s="52"/>
      <c r="T526" s="256"/>
      <c r="U526" s="49"/>
      <c r="V526" s="49"/>
      <c r="W526" s="49"/>
      <c r="X526" s="49"/>
      <c r="Y526" s="49"/>
      <c r="Z526" s="49"/>
      <c r="AA526" s="49"/>
      <c r="AB526" s="49"/>
      <c r="AC526" s="49"/>
      <c r="AD526" s="47"/>
      <c r="AE526" s="110"/>
      <c r="AF526" s="45"/>
      <c r="AG526" s="45"/>
      <c r="AH526" s="45"/>
      <c r="AI526" s="58"/>
      <c r="AJ526" s="257"/>
      <c r="AK526" s="257"/>
      <c r="AL526" s="56"/>
      <c r="AM526" s="258"/>
      <c r="AN526" s="54"/>
      <c r="AO526" s="54"/>
      <c r="AP526" s="54"/>
      <c r="AQ526" s="54"/>
      <c r="AR526" s="54"/>
      <c r="AS526" s="54"/>
      <c r="AT526" s="58"/>
      <c r="AU526" s="54"/>
      <c r="AV526" s="54"/>
      <c r="AW526" s="112"/>
      <c r="AX526" s="45"/>
      <c r="AY526" s="45"/>
      <c r="AZ526" s="10"/>
      <c r="BA526" s="10">
        <f t="shared" si="446"/>
        <v>0</v>
      </c>
      <c r="BB526" s="11">
        <f t="shared" si="447"/>
        <v>-1</v>
      </c>
      <c r="BC526" s="10">
        <f t="shared" si="448"/>
        <v>0</v>
      </c>
      <c r="BD526" s="9">
        <f t="shared" si="449"/>
        <v>0</v>
      </c>
      <c r="BE526" s="9"/>
      <c r="BF526" s="114" t="e">
        <f>VLOOKUP(C526,[1]Sheet!$F:$Q,10,FALSE)</f>
        <v>#N/A</v>
      </c>
      <c r="BG526" s="17" t="e">
        <f>VLOOKUP(C526,[1]Sheet!$F:$Q,5,FALSE)</f>
        <v>#N/A</v>
      </c>
      <c r="BH526" s="17" t="e">
        <f>VLOOKUP(C526,[1]Sheet!$F:$Q,12,FALSE)</f>
        <v>#N/A</v>
      </c>
      <c r="BI526" s="17" t="e">
        <f t="shared" si="450"/>
        <v>#N/A</v>
      </c>
    </row>
    <row r="527" s="7" customFormat="1" ht="24.95" customHeight="1" spans="1:61">
      <c r="A527" s="44">
        <f t="shared" si="445"/>
        <v>525</v>
      </c>
      <c r="B527" s="44"/>
      <c r="C527" s="45"/>
      <c r="D527" s="45"/>
      <c r="E527" s="259"/>
      <c r="F527" s="45"/>
      <c r="G527" s="46"/>
      <c r="H527" s="48"/>
      <c r="I527" s="48"/>
      <c r="J527" s="49"/>
      <c r="K527" s="49"/>
      <c r="L527" s="49"/>
      <c r="M527" s="49"/>
      <c r="N527" s="49"/>
      <c r="O527" s="49"/>
      <c r="P527" s="255"/>
      <c r="Q527" s="50"/>
      <c r="R527" s="51"/>
      <c r="S527" s="52"/>
      <c r="T527" s="256"/>
      <c r="U527" s="49"/>
      <c r="V527" s="49"/>
      <c r="W527" s="49"/>
      <c r="X527" s="49"/>
      <c r="Y527" s="49"/>
      <c r="Z527" s="49"/>
      <c r="AA527" s="49"/>
      <c r="AB527" s="49"/>
      <c r="AC527" s="49"/>
      <c r="AD527" s="47"/>
      <c r="AE527" s="110"/>
      <c r="AF527" s="45"/>
      <c r="AG527" s="45"/>
      <c r="AH527" s="45"/>
      <c r="AI527" s="58"/>
      <c r="AJ527" s="257"/>
      <c r="AK527" s="257"/>
      <c r="AL527" s="56"/>
      <c r="AM527" s="258"/>
      <c r="AN527" s="54"/>
      <c r="AO527" s="54"/>
      <c r="AP527" s="54"/>
      <c r="AQ527" s="54"/>
      <c r="AR527" s="54"/>
      <c r="AS527" s="54"/>
      <c r="AT527" s="58"/>
      <c r="AU527" s="54"/>
      <c r="AV527" s="54"/>
      <c r="AW527" s="112"/>
      <c r="AX527" s="45"/>
      <c r="AY527" s="45"/>
      <c r="AZ527" s="10"/>
      <c r="BA527" s="10">
        <f t="shared" si="446"/>
        <v>0</v>
      </c>
      <c r="BB527" s="11">
        <f t="shared" si="447"/>
        <v>-1</v>
      </c>
      <c r="BC527" s="10">
        <f t="shared" si="448"/>
        <v>0</v>
      </c>
      <c r="BD527" s="9">
        <f t="shared" si="449"/>
        <v>0</v>
      </c>
      <c r="BE527" s="9"/>
      <c r="BF527" s="114" t="e">
        <f>VLOOKUP(C527,[1]Sheet!$F:$Q,10,FALSE)</f>
        <v>#N/A</v>
      </c>
      <c r="BG527" s="17" t="e">
        <f>VLOOKUP(C527,[1]Sheet!$F:$Q,5,FALSE)</f>
        <v>#N/A</v>
      </c>
      <c r="BH527" s="17" t="e">
        <f>VLOOKUP(C527,[1]Sheet!$F:$Q,12,FALSE)</f>
        <v>#N/A</v>
      </c>
      <c r="BI527" s="17" t="e">
        <f t="shared" si="450"/>
        <v>#N/A</v>
      </c>
    </row>
    <row r="528" s="7" customFormat="1" ht="24.95" customHeight="1" spans="1:61">
      <c r="A528" s="44">
        <f t="shared" si="445"/>
        <v>526</v>
      </c>
      <c r="B528" s="44"/>
      <c r="C528" s="45"/>
      <c r="D528" s="45"/>
      <c r="E528" s="45"/>
      <c r="F528" s="45"/>
      <c r="G528" s="46"/>
      <c r="H528" s="48"/>
      <c r="I528" s="48"/>
      <c r="J528" s="49"/>
      <c r="K528" s="49"/>
      <c r="L528" s="49"/>
      <c r="M528" s="49"/>
      <c r="N528" s="49"/>
      <c r="O528" s="49"/>
      <c r="P528" s="255"/>
      <c r="Q528" s="50"/>
      <c r="R528" s="51"/>
      <c r="S528" s="52"/>
      <c r="T528" s="256"/>
      <c r="U528" s="49"/>
      <c r="V528" s="49"/>
      <c r="W528" s="49"/>
      <c r="X528" s="49"/>
      <c r="Y528" s="49"/>
      <c r="Z528" s="49"/>
      <c r="AA528" s="49"/>
      <c r="AB528" s="49"/>
      <c r="AC528" s="49"/>
      <c r="AD528" s="47"/>
      <c r="AE528" s="110"/>
      <c r="AF528" s="45"/>
      <c r="AG528" s="45"/>
      <c r="AH528" s="45"/>
      <c r="AI528" s="58"/>
      <c r="AJ528" s="257"/>
      <c r="AK528" s="257"/>
      <c r="AL528" s="56"/>
      <c r="AM528" s="258"/>
      <c r="AN528" s="54"/>
      <c r="AO528" s="54"/>
      <c r="AP528" s="54"/>
      <c r="AQ528" s="54"/>
      <c r="AR528" s="54"/>
      <c r="AS528" s="54"/>
      <c r="AT528" s="58"/>
      <c r="AU528" s="54"/>
      <c r="AV528" s="54"/>
      <c r="AW528" s="112"/>
      <c r="AX528" s="45"/>
      <c r="AY528" s="45"/>
      <c r="AZ528" s="10"/>
      <c r="BA528" s="10">
        <f t="shared" si="446"/>
        <v>0</v>
      </c>
      <c r="BB528" s="11">
        <f t="shared" si="447"/>
        <v>-1</v>
      </c>
      <c r="BC528" s="10">
        <f t="shared" si="448"/>
        <v>0</v>
      </c>
      <c r="BD528" s="9">
        <f t="shared" si="449"/>
        <v>0</v>
      </c>
      <c r="BE528" s="9"/>
      <c r="BF528" s="114" t="e">
        <f>VLOOKUP(C528,[1]Sheet!$F:$Q,10,FALSE)</f>
        <v>#N/A</v>
      </c>
      <c r="BG528" s="17" t="e">
        <f>VLOOKUP(C528,[1]Sheet!$F:$Q,5,FALSE)</f>
        <v>#N/A</v>
      </c>
      <c r="BH528" s="17" t="e">
        <f>VLOOKUP(C528,[1]Sheet!$F:$Q,12,FALSE)</f>
        <v>#N/A</v>
      </c>
      <c r="BI528" s="17" t="e">
        <f t="shared" si="450"/>
        <v>#N/A</v>
      </c>
    </row>
    <row r="529" ht="24.95" customHeight="1" spans="1:61">
      <c r="A529" s="44">
        <f t="shared" si="445"/>
        <v>527</v>
      </c>
      <c r="B529" s="44"/>
      <c r="C529" s="45"/>
      <c r="D529" s="45"/>
      <c r="E529" s="45"/>
      <c r="F529" s="45"/>
      <c r="G529" s="46"/>
      <c r="H529" s="109"/>
      <c r="I529" s="48"/>
      <c r="J529" s="49"/>
      <c r="K529" s="49"/>
      <c r="L529" s="49"/>
      <c r="M529" s="49"/>
      <c r="N529" s="49"/>
      <c r="O529" s="49"/>
      <c r="P529" s="255"/>
      <c r="Q529" s="50"/>
      <c r="R529" s="51"/>
      <c r="S529" s="52"/>
      <c r="T529" s="256"/>
      <c r="U529" s="49"/>
      <c r="V529" s="49"/>
      <c r="W529" s="49"/>
      <c r="X529" s="49"/>
      <c r="Y529" s="49"/>
      <c r="Z529" s="49"/>
      <c r="AA529" s="49"/>
      <c r="AB529" s="49"/>
      <c r="AC529" s="49"/>
      <c r="AD529" s="53"/>
      <c r="AE529" s="53"/>
      <c r="AF529" s="53"/>
      <c r="AG529" s="54"/>
      <c r="AH529" s="53"/>
      <c r="AI529" s="55"/>
      <c r="AJ529" s="261"/>
      <c r="AK529" s="261"/>
      <c r="AL529" s="262"/>
      <c r="AM529" s="57"/>
      <c r="AN529" s="54"/>
      <c r="AO529" s="57"/>
      <c r="AP529" s="57"/>
      <c r="AQ529" s="54"/>
      <c r="AR529" s="57"/>
      <c r="AS529" s="54"/>
      <c r="AT529" s="58"/>
      <c r="AU529" s="275"/>
      <c r="AV529" s="53"/>
      <c r="AW529" s="59"/>
      <c r="AX529" s="53"/>
      <c r="AY529" s="53"/>
      <c r="BA529" s="10">
        <f t="shared" si="446"/>
        <v>0</v>
      </c>
      <c r="BB529" s="11">
        <f t="shared" si="447"/>
        <v>-1</v>
      </c>
      <c r="BC529" s="10">
        <f t="shared" si="448"/>
        <v>0</v>
      </c>
      <c r="BD529" s="11">
        <f t="shared" si="449"/>
        <v>0</v>
      </c>
      <c r="BE529" s="11"/>
      <c r="BF529" s="114" t="e">
        <f>VLOOKUP(C529,[1]Sheet!$F:$Q,10,FALSE)</f>
        <v>#N/A</v>
      </c>
      <c r="BG529" s="17" t="e">
        <f>VLOOKUP(C529,[1]Sheet!$F:$Q,5,FALSE)</f>
        <v>#N/A</v>
      </c>
      <c r="BH529" s="17" t="e">
        <f>VLOOKUP(C529,[1]Sheet!$F:$Q,12,FALSE)</f>
        <v>#N/A</v>
      </c>
      <c r="BI529" s="17" t="e">
        <f t="shared" si="450"/>
        <v>#N/A</v>
      </c>
    </row>
    <row r="530" ht="24.95" customHeight="1" spans="1:61">
      <c r="A530" s="44">
        <f t="shared" ref="A530:A539" si="451">ROW()-2</f>
        <v>528</v>
      </c>
      <c r="B530" s="44"/>
      <c r="C530" s="45"/>
      <c r="D530" s="45"/>
      <c r="E530" s="45"/>
      <c r="F530" s="45"/>
      <c r="G530" s="46"/>
      <c r="H530" s="109"/>
      <c r="I530" s="48"/>
      <c r="J530" s="49"/>
      <c r="K530" s="49"/>
      <c r="L530" s="49"/>
      <c r="M530" s="49"/>
      <c r="N530" s="49"/>
      <c r="O530" s="49"/>
      <c r="P530" s="255"/>
      <c r="Q530" s="50"/>
      <c r="R530" s="51"/>
      <c r="S530" s="52"/>
      <c r="T530" s="256"/>
      <c r="U530" s="49"/>
      <c r="V530" s="49"/>
      <c r="W530" s="49"/>
      <c r="X530" s="49"/>
      <c r="Y530" s="49"/>
      <c r="Z530" s="49"/>
      <c r="AA530" s="49"/>
      <c r="AB530" s="49"/>
      <c r="AC530" s="49"/>
      <c r="AD530" s="53"/>
      <c r="AE530" s="53"/>
      <c r="AF530" s="53"/>
      <c r="AG530" s="54"/>
      <c r="AH530" s="53"/>
      <c r="AI530" s="55"/>
      <c r="AJ530" s="261"/>
      <c r="AK530" s="261"/>
      <c r="AL530" s="262"/>
      <c r="AM530" s="57"/>
      <c r="AN530" s="54"/>
      <c r="AO530" s="57"/>
      <c r="AP530" s="57"/>
      <c r="AQ530" s="54"/>
      <c r="AR530" s="57"/>
      <c r="AS530" s="54"/>
      <c r="AT530" s="58"/>
      <c r="AU530" s="276"/>
      <c r="AV530" s="53"/>
      <c r="AW530" s="59"/>
      <c r="AX530" s="53"/>
      <c r="AY530" s="53"/>
      <c r="BA530" s="10">
        <f t="shared" ref="BA530:BA539" si="452">Q530</f>
        <v>0</v>
      </c>
      <c r="BB530" s="11">
        <f t="shared" ref="BB530:BB539" si="453">N530+BA530-1</f>
        <v>-1</v>
      </c>
      <c r="BC530" s="10">
        <f t="shared" ref="BC530:BC539" si="454">S530</f>
        <v>0</v>
      </c>
      <c r="BD530" s="11">
        <f t="shared" ref="BD530:BD539" si="455">AA530+BC530</f>
        <v>0</v>
      </c>
      <c r="BE530" s="11"/>
      <c r="BF530" s="114" t="e">
        <f>VLOOKUP(C530,[1]Sheet!$F:$Q,10,FALSE)</f>
        <v>#N/A</v>
      </c>
      <c r="BG530" s="17" t="e">
        <f>VLOOKUP(C530,[1]Sheet!$F:$Q,5,FALSE)</f>
        <v>#N/A</v>
      </c>
      <c r="BH530" s="17" t="e">
        <f>VLOOKUP(C530,[1]Sheet!$F:$Q,12,FALSE)</f>
        <v>#N/A</v>
      </c>
      <c r="BI530" s="17" t="e">
        <f t="shared" ref="BI530:BI539" si="456">BG530-BH530</f>
        <v>#N/A</v>
      </c>
    </row>
    <row r="531" ht="24.95" customHeight="1" spans="1:61">
      <c r="A531" s="44">
        <f t="shared" si="451"/>
        <v>529</v>
      </c>
      <c r="B531" s="44"/>
      <c r="C531" s="45"/>
      <c r="D531" s="45"/>
      <c r="E531" s="45"/>
      <c r="F531" s="45"/>
      <c r="G531" s="46"/>
      <c r="H531" s="109"/>
      <c r="I531" s="48"/>
      <c r="J531" s="49"/>
      <c r="K531" s="49"/>
      <c r="L531" s="49"/>
      <c r="M531" s="49"/>
      <c r="N531" s="49"/>
      <c r="O531" s="49"/>
      <c r="P531" s="255"/>
      <c r="Q531" s="50"/>
      <c r="R531" s="51"/>
      <c r="S531" s="52"/>
      <c r="T531" s="256"/>
      <c r="U531" s="49"/>
      <c r="V531" s="49"/>
      <c r="W531" s="49"/>
      <c r="X531" s="49"/>
      <c r="Y531" s="49"/>
      <c r="Z531" s="49"/>
      <c r="AA531" s="49"/>
      <c r="AB531" s="49"/>
      <c r="AC531" s="49"/>
      <c r="AD531" s="53"/>
      <c r="AE531" s="53"/>
      <c r="AF531" s="53"/>
      <c r="AG531" s="54"/>
      <c r="AH531" s="53"/>
      <c r="AI531" s="55"/>
      <c r="AJ531" s="261"/>
      <c r="AK531" s="261"/>
      <c r="AL531" s="262"/>
      <c r="AM531" s="57"/>
      <c r="AN531" s="54"/>
      <c r="AO531" s="57"/>
      <c r="AP531" s="57"/>
      <c r="AQ531" s="54"/>
      <c r="AR531" s="57"/>
      <c r="AS531" s="54"/>
      <c r="AT531" s="58"/>
      <c r="AU531" s="277"/>
      <c r="AV531" s="53"/>
      <c r="AW531" s="59"/>
      <c r="AX531" s="53"/>
      <c r="AY531" s="53"/>
      <c r="BA531" s="10">
        <f t="shared" si="452"/>
        <v>0</v>
      </c>
      <c r="BB531" s="11">
        <f t="shared" si="453"/>
        <v>-1</v>
      </c>
      <c r="BC531" s="10">
        <f t="shared" si="454"/>
        <v>0</v>
      </c>
      <c r="BD531" s="11">
        <f t="shared" si="455"/>
        <v>0</v>
      </c>
      <c r="BE531" s="11"/>
      <c r="BF531" s="114" t="e">
        <f>VLOOKUP(C531,[1]Sheet!$F:$Q,10,FALSE)</f>
        <v>#N/A</v>
      </c>
      <c r="BG531" s="17" t="e">
        <f>VLOOKUP(C531,[1]Sheet!$F:$Q,5,FALSE)</f>
        <v>#N/A</v>
      </c>
      <c r="BH531" s="17" t="e">
        <f>VLOOKUP(C531,[1]Sheet!$F:$Q,12,FALSE)</f>
        <v>#N/A</v>
      </c>
      <c r="BI531" s="17" t="e">
        <f t="shared" si="456"/>
        <v>#N/A</v>
      </c>
    </row>
    <row r="532" ht="24.95" customHeight="1" spans="1:61">
      <c r="A532" s="44">
        <f t="shared" si="451"/>
        <v>530</v>
      </c>
      <c r="B532" s="44"/>
      <c r="C532" s="45"/>
      <c r="D532" s="45"/>
      <c r="E532" s="259"/>
      <c r="F532" s="45"/>
      <c r="G532" s="46"/>
      <c r="H532" s="109"/>
      <c r="I532" s="48"/>
      <c r="J532" s="49"/>
      <c r="K532" s="49"/>
      <c r="L532" s="49"/>
      <c r="M532" s="49"/>
      <c r="N532" s="49"/>
      <c r="O532" s="49"/>
      <c r="P532" s="255"/>
      <c r="Q532" s="50"/>
      <c r="R532" s="51"/>
      <c r="S532" s="52"/>
      <c r="T532" s="256"/>
      <c r="U532" s="49"/>
      <c r="V532" s="49"/>
      <c r="W532" s="49"/>
      <c r="X532" s="49"/>
      <c r="Y532" s="49"/>
      <c r="Z532" s="49"/>
      <c r="AA532" s="49"/>
      <c r="AB532" s="49"/>
      <c r="AC532" s="49"/>
      <c r="AD532" s="53"/>
      <c r="AE532" s="53"/>
      <c r="AF532" s="53"/>
      <c r="AG532" s="54"/>
      <c r="AH532" s="53"/>
      <c r="AI532" s="55"/>
      <c r="AJ532" s="261"/>
      <c r="AK532" s="261"/>
      <c r="AL532" s="262"/>
      <c r="AM532" s="57"/>
      <c r="AN532" s="54"/>
      <c r="AO532" s="57"/>
      <c r="AP532" s="57"/>
      <c r="AQ532" s="54"/>
      <c r="AR532" s="57"/>
      <c r="AS532" s="54"/>
      <c r="AT532" s="58"/>
      <c r="AU532" s="53"/>
      <c r="AV532" s="53"/>
      <c r="AW532" s="59"/>
      <c r="AX532" s="53"/>
      <c r="AY532" s="53"/>
      <c r="BA532" s="10">
        <f t="shared" si="452"/>
        <v>0</v>
      </c>
      <c r="BB532" s="11">
        <f t="shared" si="453"/>
        <v>-1</v>
      </c>
      <c r="BC532" s="10">
        <f t="shared" si="454"/>
        <v>0</v>
      </c>
      <c r="BD532" s="11">
        <f t="shared" si="455"/>
        <v>0</v>
      </c>
      <c r="BE532" s="11"/>
      <c r="BF532" s="114" t="e">
        <f>VLOOKUP(C532,[1]Sheet!$F:$Q,10,FALSE)</f>
        <v>#N/A</v>
      </c>
      <c r="BG532" s="17" t="e">
        <f>VLOOKUP(C532,[1]Sheet!$F:$Q,5,FALSE)</f>
        <v>#N/A</v>
      </c>
      <c r="BH532" s="17" t="e">
        <f>VLOOKUP(C532,[1]Sheet!$F:$Q,12,FALSE)</f>
        <v>#N/A</v>
      </c>
      <c r="BI532" s="17" t="e">
        <f t="shared" si="456"/>
        <v>#N/A</v>
      </c>
    </row>
    <row r="533" ht="24.95" customHeight="1" spans="1:61">
      <c r="A533" s="44">
        <f t="shared" si="451"/>
        <v>531</v>
      </c>
      <c r="B533" s="44"/>
      <c r="C533" s="45"/>
      <c r="D533" s="45"/>
      <c r="E533" s="259"/>
      <c r="F533" s="45"/>
      <c r="G533" s="46"/>
      <c r="H533" s="109"/>
      <c r="I533" s="48"/>
      <c r="J533" s="49"/>
      <c r="K533" s="49"/>
      <c r="L533" s="49"/>
      <c r="M533" s="49"/>
      <c r="N533" s="49"/>
      <c r="O533" s="49"/>
      <c r="P533" s="255"/>
      <c r="Q533" s="50"/>
      <c r="R533" s="51"/>
      <c r="S533" s="52"/>
      <c r="T533" s="256"/>
      <c r="U533" s="49"/>
      <c r="V533" s="49"/>
      <c r="W533" s="49"/>
      <c r="X533" s="49"/>
      <c r="Y533" s="49"/>
      <c r="Z533" s="49"/>
      <c r="AA533" s="49"/>
      <c r="AB533" s="49"/>
      <c r="AC533" s="49"/>
      <c r="AD533" s="53"/>
      <c r="AE533" s="53"/>
      <c r="AF533" s="53"/>
      <c r="AG533" s="54"/>
      <c r="AH533" s="53"/>
      <c r="AI533" s="55"/>
      <c r="AJ533" s="261"/>
      <c r="AK533" s="261"/>
      <c r="AL533" s="262"/>
      <c r="AM533" s="57"/>
      <c r="AN533" s="54"/>
      <c r="AO533" s="57"/>
      <c r="AP533" s="57"/>
      <c r="AQ533" s="54"/>
      <c r="AR533" s="57"/>
      <c r="AS533" s="54"/>
      <c r="AT533" s="58"/>
      <c r="AU533" s="53"/>
      <c r="AV533" s="53"/>
      <c r="AW533" s="59"/>
      <c r="AX533" s="53"/>
      <c r="AY533" s="53"/>
      <c r="BA533" s="10">
        <f t="shared" si="452"/>
        <v>0</v>
      </c>
      <c r="BB533" s="11">
        <f t="shared" si="453"/>
        <v>-1</v>
      </c>
      <c r="BC533" s="10">
        <f t="shared" si="454"/>
        <v>0</v>
      </c>
      <c r="BD533" s="11">
        <f t="shared" si="455"/>
        <v>0</v>
      </c>
      <c r="BE533" s="11"/>
      <c r="BF533" s="114" t="e">
        <f>VLOOKUP(C533,[1]Sheet!$F:$Q,10,FALSE)</f>
        <v>#N/A</v>
      </c>
      <c r="BG533" s="17" t="e">
        <f>VLOOKUP(C533,[1]Sheet!$F:$Q,5,FALSE)</f>
        <v>#N/A</v>
      </c>
      <c r="BH533" s="17" t="e">
        <f>VLOOKUP(C533,[1]Sheet!$F:$Q,12,FALSE)</f>
        <v>#N/A</v>
      </c>
      <c r="BI533" s="17" t="e">
        <f t="shared" si="456"/>
        <v>#N/A</v>
      </c>
    </row>
    <row r="534" ht="24.95" customHeight="1" spans="1:61">
      <c r="A534" s="44">
        <f t="shared" si="451"/>
        <v>532</v>
      </c>
      <c r="B534" s="44"/>
      <c r="C534" s="45"/>
      <c r="D534" s="45"/>
      <c r="E534" s="259"/>
      <c r="F534" s="45"/>
      <c r="G534" s="46"/>
      <c r="H534" s="109"/>
      <c r="I534" s="48"/>
      <c r="J534" s="49"/>
      <c r="K534" s="49"/>
      <c r="L534" s="49"/>
      <c r="M534" s="49"/>
      <c r="N534" s="49"/>
      <c r="O534" s="49"/>
      <c r="P534" s="255"/>
      <c r="Q534" s="50"/>
      <c r="R534" s="51"/>
      <c r="S534" s="52"/>
      <c r="T534" s="256"/>
      <c r="U534" s="49"/>
      <c r="V534" s="49"/>
      <c r="W534" s="49"/>
      <c r="X534" s="49"/>
      <c r="Y534" s="49"/>
      <c r="Z534" s="49"/>
      <c r="AA534" s="49"/>
      <c r="AB534" s="49"/>
      <c r="AC534" s="49"/>
      <c r="AD534" s="53"/>
      <c r="AE534" s="53"/>
      <c r="AF534" s="53"/>
      <c r="AG534" s="54"/>
      <c r="AH534" s="53"/>
      <c r="AI534" s="55"/>
      <c r="AJ534" s="261"/>
      <c r="AK534" s="261"/>
      <c r="AL534" s="262"/>
      <c r="AM534" s="57"/>
      <c r="AN534" s="54"/>
      <c r="AO534" s="57"/>
      <c r="AP534" s="57"/>
      <c r="AQ534" s="54"/>
      <c r="AR534" s="57"/>
      <c r="AS534" s="54"/>
      <c r="AT534" s="58"/>
      <c r="AU534" s="53"/>
      <c r="AV534" s="53"/>
      <c r="AW534" s="59"/>
      <c r="AX534" s="53"/>
      <c r="AY534" s="53"/>
      <c r="BA534" s="10">
        <f t="shared" si="452"/>
        <v>0</v>
      </c>
      <c r="BB534" s="11">
        <f t="shared" si="453"/>
        <v>-1</v>
      </c>
      <c r="BC534" s="10">
        <f t="shared" si="454"/>
        <v>0</v>
      </c>
      <c r="BD534" s="11">
        <f t="shared" si="455"/>
        <v>0</v>
      </c>
      <c r="BE534" s="11"/>
      <c r="BF534" s="114" t="e">
        <f>VLOOKUP(C534,[1]Sheet!$F:$Q,10,FALSE)</f>
        <v>#N/A</v>
      </c>
      <c r="BG534" s="17" t="e">
        <f>VLOOKUP(C534,[1]Sheet!$F:$Q,5,FALSE)</f>
        <v>#N/A</v>
      </c>
      <c r="BH534" s="17" t="e">
        <f>VLOOKUP(C534,[1]Sheet!$F:$Q,12,FALSE)</f>
        <v>#N/A</v>
      </c>
      <c r="BI534" s="17" t="e">
        <f t="shared" si="456"/>
        <v>#N/A</v>
      </c>
    </row>
    <row r="535" ht="24.95" customHeight="1" spans="1:61">
      <c r="A535" s="44">
        <f t="shared" si="451"/>
        <v>533</v>
      </c>
      <c r="B535" s="44"/>
      <c r="C535" s="45"/>
      <c r="D535" s="45"/>
      <c r="E535" s="259"/>
      <c r="F535" s="45"/>
      <c r="G535" s="46"/>
      <c r="H535" s="109"/>
      <c r="I535" s="48"/>
      <c r="J535" s="49"/>
      <c r="K535" s="49"/>
      <c r="L535" s="49"/>
      <c r="M535" s="49"/>
      <c r="N535" s="49"/>
      <c r="O535" s="49"/>
      <c r="P535" s="255"/>
      <c r="Q535" s="50"/>
      <c r="R535" s="51"/>
      <c r="S535" s="52"/>
      <c r="T535" s="256"/>
      <c r="U535" s="49"/>
      <c r="V535" s="49"/>
      <c r="W535" s="49"/>
      <c r="X535" s="49"/>
      <c r="Y535" s="49"/>
      <c r="Z535" s="49"/>
      <c r="AA535" s="49"/>
      <c r="AB535" s="49"/>
      <c r="AC535" s="49"/>
      <c r="AD535" s="53"/>
      <c r="AE535" s="53"/>
      <c r="AF535" s="53"/>
      <c r="AG535" s="54"/>
      <c r="AH535" s="53"/>
      <c r="AI535" s="55"/>
      <c r="AJ535" s="261"/>
      <c r="AK535" s="261"/>
      <c r="AL535" s="262"/>
      <c r="AM535" s="57"/>
      <c r="AN535" s="54"/>
      <c r="AO535" s="57"/>
      <c r="AP535" s="57"/>
      <c r="AQ535" s="54"/>
      <c r="AR535" s="57"/>
      <c r="AS535" s="54"/>
      <c r="AT535" s="58"/>
      <c r="AU535" s="53"/>
      <c r="AV535" s="53"/>
      <c r="AW535" s="59"/>
      <c r="AX535" s="53"/>
      <c r="AY535" s="53"/>
      <c r="BA535" s="10">
        <f t="shared" si="452"/>
        <v>0</v>
      </c>
      <c r="BB535" s="11">
        <f t="shared" si="453"/>
        <v>-1</v>
      </c>
      <c r="BC535" s="10">
        <f t="shared" si="454"/>
        <v>0</v>
      </c>
      <c r="BD535" s="11">
        <f t="shared" si="455"/>
        <v>0</v>
      </c>
      <c r="BE535" s="11"/>
      <c r="BF535" s="114" t="e">
        <f>VLOOKUP(C535,[1]Sheet!$F:$Q,10,FALSE)</f>
        <v>#N/A</v>
      </c>
      <c r="BG535" s="17" t="e">
        <f>VLOOKUP(C535,[1]Sheet!$F:$Q,5,FALSE)</f>
        <v>#N/A</v>
      </c>
      <c r="BH535" s="17" t="e">
        <f>VLOOKUP(C535,[1]Sheet!$F:$Q,12,FALSE)</f>
        <v>#N/A</v>
      </c>
      <c r="BI535" s="17" t="e">
        <f t="shared" si="456"/>
        <v>#N/A</v>
      </c>
    </row>
    <row r="536" ht="24.95" customHeight="1" spans="1:61">
      <c r="A536" s="44">
        <f t="shared" si="451"/>
        <v>534</v>
      </c>
      <c r="B536" s="44"/>
      <c r="C536" s="45"/>
      <c r="D536" s="45"/>
      <c r="E536" s="259"/>
      <c r="F536" s="45"/>
      <c r="G536" s="46"/>
      <c r="H536" s="109"/>
      <c r="I536" s="48"/>
      <c r="J536" s="49"/>
      <c r="K536" s="49"/>
      <c r="L536" s="49"/>
      <c r="M536" s="49"/>
      <c r="N536" s="49"/>
      <c r="O536" s="49"/>
      <c r="P536" s="255"/>
      <c r="Q536" s="50"/>
      <c r="R536" s="51"/>
      <c r="S536" s="52"/>
      <c r="T536" s="256"/>
      <c r="U536" s="49"/>
      <c r="V536" s="49"/>
      <c r="W536" s="49"/>
      <c r="X536" s="49"/>
      <c r="Y536" s="49"/>
      <c r="Z536" s="49"/>
      <c r="AA536" s="49"/>
      <c r="AB536" s="49"/>
      <c r="AC536" s="49"/>
      <c r="AD536" s="53"/>
      <c r="AE536" s="53"/>
      <c r="AF536" s="53"/>
      <c r="AG536" s="54"/>
      <c r="AH536" s="53"/>
      <c r="AI536" s="55"/>
      <c r="AJ536" s="261"/>
      <c r="AK536" s="261"/>
      <c r="AL536" s="262"/>
      <c r="AM536" s="57"/>
      <c r="AN536" s="54"/>
      <c r="AO536" s="57"/>
      <c r="AP536" s="57"/>
      <c r="AQ536" s="54"/>
      <c r="AR536" s="57"/>
      <c r="AS536" s="54"/>
      <c r="AT536" s="58"/>
      <c r="AU536" s="53"/>
      <c r="AV536" s="53"/>
      <c r="AW536" s="59"/>
      <c r="AX536" s="53"/>
      <c r="AY536" s="53"/>
      <c r="BA536" s="10">
        <f t="shared" si="452"/>
        <v>0</v>
      </c>
      <c r="BB536" s="11">
        <f t="shared" si="453"/>
        <v>-1</v>
      </c>
      <c r="BC536" s="10">
        <f t="shared" si="454"/>
        <v>0</v>
      </c>
      <c r="BD536" s="11">
        <f t="shared" si="455"/>
        <v>0</v>
      </c>
      <c r="BE536" s="11"/>
      <c r="BF536" s="114" t="e">
        <f>VLOOKUP(C536,[1]Sheet!$F:$Q,10,FALSE)</f>
        <v>#N/A</v>
      </c>
      <c r="BG536" s="17" t="e">
        <f>VLOOKUP(C536,[1]Sheet!$F:$Q,5,FALSE)</f>
        <v>#N/A</v>
      </c>
      <c r="BH536" s="17" t="e">
        <f>VLOOKUP(C536,[1]Sheet!$F:$Q,12,FALSE)</f>
        <v>#N/A</v>
      </c>
      <c r="BI536" s="17" t="e">
        <f t="shared" si="456"/>
        <v>#N/A</v>
      </c>
    </row>
    <row r="537" ht="24.95" customHeight="1" spans="1:61">
      <c r="A537" s="44">
        <f t="shared" si="451"/>
        <v>535</v>
      </c>
      <c r="B537" s="44"/>
      <c r="C537" s="45"/>
      <c r="D537" s="45"/>
      <c r="E537" s="259"/>
      <c r="F537" s="45"/>
      <c r="G537" s="46"/>
      <c r="H537" s="109"/>
      <c r="I537" s="48"/>
      <c r="J537" s="49"/>
      <c r="K537" s="49"/>
      <c r="L537" s="49"/>
      <c r="M537" s="49"/>
      <c r="N537" s="49"/>
      <c r="O537" s="49"/>
      <c r="P537" s="255"/>
      <c r="Q537" s="50"/>
      <c r="R537" s="51"/>
      <c r="S537" s="52"/>
      <c r="T537" s="256"/>
      <c r="U537" s="49"/>
      <c r="V537" s="49"/>
      <c r="W537" s="49"/>
      <c r="X537" s="49"/>
      <c r="Y537" s="49"/>
      <c r="Z537" s="49"/>
      <c r="AA537" s="49"/>
      <c r="AB537" s="49"/>
      <c r="AC537" s="49"/>
      <c r="AD537" s="53"/>
      <c r="AE537" s="53"/>
      <c r="AF537" s="53"/>
      <c r="AG537" s="54"/>
      <c r="AH537" s="53"/>
      <c r="AI537" s="55"/>
      <c r="AJ537" s="261"/>
      <c r="AK537" s="261"/>
      <c r="AL537" s="262"/>
      <c r="AM537" s="57"/>
      <c r="AN537" s="54"/>
      <c r="AO537" s="57"/>
      <c r="AP537" s="57"/>
      <c r="AQ537" s="54"/>
      <c r="AR537" s="57"/>
      <c r="AS537" s="54"/>
      <c r="AT537" s="58"/>
      <c r="AU537" s="53"/>
      <c r="AV537" s="53"/>
      <c r="AW537" s="59"/>
      <c r="AX537" s="53"/>
      <c r="AY537" s="53"/>
      <c r="BA537" s="10">
        <f t="shared" si="452"/>
        <v>0</v>
      </c>
      <c r="BB537" s="11">
        <f t="shared" si="453"/>
        <v>-1</v>
      </c>
      <c r="BC537" s="10">
        <f t="shared" si="454"/>
        <v>0</v>
      </c>
      <c r="BD537" s="11">
        <f t="shared" si="455"/>
        <v>0</v>
      </c>
      <c r="BE537" s="11"/>
      <c r="BF537" s="114" t="e">
        <f>VLOOKUP(C537,[1]Sheet!$F:$Q,10,FALSE)</f>
        <v>#N/A</v>
      </c>
      <c r="BG537" s="17" t="e">
        <f>VLOOKUP(C537,[1]Sheet!$F:$Q,5,FALSE)</f>
        <v>#N/A</v>
      </c>
      <c r="BH537" s="17" t="e">
        <f>VLOOKUP(C537,[1]Sheet!$F:$Q,12,FALSE)</f>
        <v>#N/A</v>
      </c>
      <c r="BI537" s="17" t="e">
        <f t="shared" si="456"/>
        <v>#N/A</v>
      </c>
    </row>
    <row r="538" ht="24.95" customHeight="1" spans="1:61">
      <c r="A538" s="44">
        <f t="shared" si="451"/>
        <v>536</v>
      </c>
      <c r="B538" s="44"/>
      <c r="C538" s="45"/>
      <c r="D538" s="45"/>
      <c r="E538" s="259"/>
      <c r="F538" s="45"/>
      <c r="G538" s="46"/>
      <c r="H538" s="109"/>
      <c r="I538" s="48"/>
      <c r="J538" s="49"/>
      <c r="K538" s="49"/>
      <c r="L538" s="49"/>
      <c r="M538" s="49"/>
      <c r="N538" s="49"/>
      <c r="O538" s="49"/>
      <c r="P538" s="255"/>
      <c r="Q538" s="50"/>
      <c r="R538" s="51"/>
      <c r="S538" s="52"/>
      <c r="T538" s="256"/>
      <c r="U538" s="49"/>
      <c r="V538" s="49"/>
      <c r="W538" s="49"/>
      <c r="X538" s="49"/>
      <c r="Y538" s="49"/>
      <c r="Z538" s="49"/>
      <c r="AA538" s="49"/>
      <c r="AB538" s="49"/>
      <c r="AC538" s="49"/>
      <c r="AD538" s="53"/>
      <c r="AE538" s="53"/>
      <c r="AF538" s="53"/>
      <c r="AG538" s="54"/>
      <c r="AH538" s="53"/>
      <c r="AI538" s="55"/>
      <c r="AJ538" s="261"/>
      <c r="AK538" s="261"/>
      <c r="AL538" s="262"/>
      <c r="AM538" s="57"/>
      <c r="AN538" s="54"/>
      <c r="AO538" s="57"/>
      <c r="AP538" s="57"/>
      <c r="AQ538" s="54"/>
      <c r="AR538" s="57"/>
      <c r="AS538" s="54"/>
      <c r="AT538" s="58"/>
      <c r="AU538" s="53"/>
      <c r="AV538" s="53"/>
      <c r="AW538" s="59"/>
      <c r="AX538" s="53"/>
      <c r="AY538" s="53"/>
      <c r="BA538" s="10">
        <f t="shared" si="452"/>
        <v>0</v>
      </c>
      <c r="BB538" s="11">
        <f t="shared" si="453"/>
        <v>-1</v>
      </c>
      <c r="BC538" s="10">
        <f t="shared" si="454"/>
        <v>0</v>
      </c>
      <c r="BD538" s="11">
        <f t="shared" si="455"/>
        <v>0</v>
      </c>
      <c r="BE538" s="11"/>
      <c r="BF538" s="114" t="e">
        <f>VLOOKUP(C538,[1]Sheet!$F:$Q,10,FALSE)</f>
        <v>#N/A</v>
      </c>
      <c r="BG538" s="17" t="e">
        <f>VLOOKUP(C538,[1]Sheet!$F:$Q,5,FALSE)</f>
        <v>#N/A</v>
      </c>
      <c r="BH538" s="17" t="e">
        <f>VLOOKUP(C538,[1]Sheet!$F:$Q,12,FALSE)</f>
        <v>#N/A</v>
      </c>
      <c r="BI538" s="17" t="e">
        <f t="shared" si="456"/>
        <v>#N/A</v>
      </c>
    </row>
    <row r="539" ht="24.95" customHeight="1" spans="1:61">
      <c r="A539" s="44">
        <f t="shared" si="451"/>
        <v>537</v>
      </c>
      <c r="B539" s="44"/>
      <c r="C539" s="45"/>
      <c r="D539" s="45"/>
      <c r="E539" s="259"/>
      <c r="F539" s="45"/>
      <c r="G539" s="46"/>
      <c r="H539" s="109"/>
      <c r="I539" s="48"/>
      <c r="J539" s="49"/>
      <c r="K539" s="49"/>
      <c r="L539" s="49"/>
      <c r="M539" s="49"/>
      <c r="N539" s="49"/>
      <c r="O539" s="49"/>
      <c r="P539" s="255"/>
      <c r="Q539" s="50"/>
      <c r="R539" s="51"/>
      <c r="S539" s="52"/>
      <c r="T539" s="256"/>
      <c r="U539" s="49"/>
      <c r="V539" s="49"/>
      <c r="W539" s="49"/>
      <c r="X539" s="49"/>
      <c r="Y539" s="49"/>
      <c r="Z539" s="49"/>
      <c r="AA539" s="49"/>
      <c r="AB539" s="49"/>
      <c r="AC539" s="49"/>
      <c r="AD539" s="53"/>
      <c r="AE539" s="53"/>
      <c r="AF539" s="53"/>
      <c r="AG539" s="54"/>
      <c r="AH539" s="53"/>
      <c r="AI539" s="55"/>
      <c r="AJ539" s="261"/>
      <c r="AK539" s="261"/>
      <c r="AL539" s="262"/>
      <c r="AM539" s="57"/>
      <c r="AN539" s="54"/>
      <c r="AO539" s="57"/>
      <c r="AP539" s="57"/>
      <c r="AQ539" s="54"/>
      <c r="AR539" s="57"/>
      <c r="AS539" s="54"/>
      <c r="AT539" s="58"/>
      <c r="AU539" s="53"/>
      <c r="AV539" s="53"/>
      <c r="AW539" s="59"/>
      <c r="AX539" s="53"/>
      <c r="AY539" s="53"/>
      <c r="BA539" s="10">
        <f t="shared" si="452"/>
        <v>0</v>
      </c>
      <c r="BB539" s="11">
        <f t="shared" si="453"/>
        <v>-1</v>
      </c>
      <c r="BC539" s="10">
        <f t="shared" si="454"/>
        <v>0</v>
      </c>
      <c r="BD539" s="11">
        <f t="shared" si="455"/>
        <v>0</v>
      </c>
      <c r="BE539" s="11"/>
      <c r="BF539" s="114" t="e">
        <f>VLOOKUP(C539,[1]Sheet!$F:$Q,10,FALSE)</f>
        <v>#N/A</v>
      </c>
      <c r="BG539" s="17" t="e">
        <f>VLOOKUP(C539,[1]Sheet!$F:$Q,5,FALSE)</f>
        <v>#N/A</v>
      </c>
      <c r="BH539" s="17" t="e">
        <f>VLOOKUP(C539,[1]Sheet!$F:$Q,12,FALSE)</f>
        <v>#N/A</v>
      </c>
      <c r="BI539" s="17" t="e">
        <f t="shared" si="456"/>
        <v>#N/A</v>
      </c>
    </row>
    <row r="540" s="7" customFormat="1" ht="24.95" customHeight="1" spans="1:61">
      <c r="A540" s="44">
        <f t="shared" ref="A540:A545" si="457">ROW()-2</f>
        <v>538</v>
      </c>
      <c r="B540" s="44"/>
      <c r="C540" s="45"/>
      <c r="D540" s="45"/>
      <c r="E540" s="45"/>
      <c r="F540" s="45"/>
      <c r="G540" s="46"/>
      <c r="H540" s="48"/>
      <c r="I540" s="48"/>
      <c r="J540" s="49"/>
      <c r="K540" s="49"/>
      <c r="L540" s="49"/>
      <c r="M540" s="49"/>
      <c r="N540" s="49"/>
      <c r="O540" s="49"/>
      <c r="P540" s="255"/>
      <c r="Q540" s="50"/>
      <c r="R540" s="51"/>
      <c r="S540" s="52"/>
      <c r="T540" s="256"/>
      <c r="U540" s="49"/>
      <c r="V540" s="49"/>
      <c r="W540" s="49"/>
      <c r="X540" s="49"/>
      <c r="Y540" s="49"/>
      <c r="Z540" s="49"/>
      <c r="AA540" s="49"/>
      <c r="AB540" s="49"/>
      <c r="AC540" s="49"/>
      <c r="AD540" s="47"/>
      <c r="AE540" s="110"/>
      <c r="AF540" s="45"/>
      <c r="AG540" s="45"/>
      <c r="AH540" s="45"/>
      <c r="AI540" s="58"/>
      <c r="AJ540" s="257"/>
      <c r="AK540" s="257"/>
      <c r="AL540" s="56"/>
      <c r="AM540" s="258"/>
      <c r="AN540" s="54"/>
      <c r="AO540" s="54"/>
      <c r="AP540" s="54"/>
      <c r="AQ540" s="54"/>
      <c r="AR540" s="54"/>
      <c r="AS540" s="54"/>
      <c r="AT540" s="58"/>
      <c r="AU540" s="54"/>
      <c r="AV540" s="54"/>
      <c r="AW540" s="112"/>
      <c r="AX540" s="45"/>
      <c r="AY540" s="45"/>
      <c r="AZ540" s="10"/>
      <c r="BA540" s="10">
        <f t="shared" ref="BA540:BA545" si="458">Q540</f>
        <v>0</v>
      </c>
      <c r="BB540" s="11">
        <f t="shared" ref="BB540:BB545" si="459">N540+BA540-1</f>
        <v>-1</v>
      </c>
      <c r="BC540" s="10">
        <f t="shared" ref="BC540:BC545" si="460">S540</f>
        <v>0</v>
      </c>
      <c r="BD540" s="9">
        <f t="shared" ref="BD540:BD545" si="461">AA540+BC540</f>
        <v>0</v>
      </c>
      <c r="BE540" s="9"/>
      <c r="BF540" s="114" t="e">
        <f>VLOOKUP(C540,[1]Sheet!$F:$Q,10,FALSE)</f>
        <v>#N/A</v>
      </c>
      <c r="BG540" s="17" t="e">
        <f>VLOOKUP(C540,[1]Sheet!$F:$Q,5,FALSE)</f>
        <v>#N/A</v>
      </c>
      <c r="BH540" s="17" t="e">
        <f>VLOOKUP(C540,[1]Sheet!$F:$Q,12,FALSE)</f>
        <v>#N/A</v>
      </c>
      <c r="BI540" s="17" t="e">
        <f t="shared" ref="BI540:BI545" si="462">BG540-BH540</f>
        <v>#N/A</v>
      </c>
    </row>
    <row r="541" s="7" customFormat="1" ht="24.95" customHeight="1" spans="1:61">
      <c r="A541" s="44">
        <f t="shared" si="457"/>
        <v>539</v>
      </c>
      <c r="B541" s="44"/>
      <c r="C541" s="45"/>
      <c r="D541" s="45"/>
      <c r="E541" s="45"/>
      <c r="F541" s="45"/>
      <c r="G541" s="46"/>
      <c r="H541" s="48"/>
      <c r="I541" s="48"/>
      <c r="J541" s="49"/>
      <c r="K541" s="49"/>
      <c r="L541" s="49"/>
      <c r="M541" s="49"/>
      <c r="N541" s="49"/>
      <c r="O541" s="49"/>
      <c r="P541" s="255"/>
      <c r="Q541" s="50"/>
      <c r="R541" s="51"/>
      <c r="S541" s="52"/>
      <c r="T541" s="256"/>
      <c r="U541" s="49"/>
      <c r="V541" s="49"/>
      <c r="W541" s="49"/>
      <c r="X541" s="49"/>
      <c r="Y541" s="49"/>
      <c r="Z541" s="49"/>
      <c r="AA541" s="49"/>
      <c r="AB541" s="49"/>
      <c r="AC541" s="49"/>
      <c r="AD541" s="47"/>
      <c r="AE541" s="110"/>
      <c r="AF541" s="45"/>
      <c r="AG541" s="45"/>
      <c r="AH541" s="45"/>
      <c r="AI541" s="58"/>
      <c r="AJ541" s="257"/>
      <c r="AK541" s="257"/>
      <c r="AL541" s="56"/>
      <c r="AM541" s="258"/>
      <c r="AN541" s="54"/>
      <c r="AO541" s="54"/>
      <c r="AP541" s="54"/>
      <c r="AQ541" s="54"/>
      <c r="AR541" s="54"/>
      <c r="AS541" s="54"/>
      <c r="AT541" s="58"/>
      <c r="AU541" s="54"/>
      <c r="AV541" s="54"/>
      <c r="AW541" s="112"/>
      <c r="AX541" s="45"/>
      <c r="AY541" s="45"/>
      <c r="AZ541" s="10"/>
      <c r="BA541" s="10">
        <f t="shared" si="458"/>
        <v>0</v>
      </c>
      <c r="BB541" s="11">
        <f t="shared" si="459"/>
        <v>-1</v>
      </c>
      <c r="BC541" s="10">
        <f t="shared" si="460"/>
        <v>0</v>
      </c>
      <c r="BD541" s="9">
        <f t="shared" si="461"/>
        <v>0</v>
      </c>
      <c r="BE541" s="9"/>
      <c r="BF541" s="114" t="e">
        <f>VLOOKUP(C541,[1]Sheet!$F:$Q,10,FALSE)</f>
        <v>#N/A</v>
      </c>
      <c r="BG541" s="17" t="e">
        <f>VLOOKUP(C541,[1]Sheet!$F:$Q,5,FALSE)</f>
        <v>#N/A</v>
      </c>
      <c r="BH541" s="17" t="e">
        <f>VLOOKUP(C541,[1]Sheet!$F:$Q,12,FALSE)</f>
        <v>#N/A</v>
      </c>
      <c r="BI541" s="17" t="e">
        <f t="shared" si="462"/>
        <v>#N/A</v>
      </c>
    </row>
    <row r="542" s="7" customFormat="1" ht="24.95" customHeight="1" spans="1:61">
      <c r="A542" s="44">
        <f t="shared" si="457"/>
        <v>540</v>
      </c>
      <c r="B542" s="44"/>
      <c r="C542" s="45"/>
      <c r="D542" s="45"/>
      <c r="E542" s="45"/>
      <c r="F542" s="45"/>
      <c r="G542" s="46"/>
      <c r="H542" s="48"/>
      <c r="I542" s="48"/>
      <c r="J542" s="49"/>
      <c r="K542" s="49"/>
      <c r="L542" s="49"/>
      <c r="M542" s="49"/>
      <c r="N542" s="49"/>
      <c r="O542" s="49"/>
      <c r="P542" s="255"/>
      <c r="Q542" s="50"/>
      <c r="R542" s="51"/>
      <c r="S542" s="52"/>
      <c r="T542" s="256"/>
      <c r="U542" s="49"/>
      <c r="V542" s="49"/>
      <c r="W542" s="49"/>
      <c r="X542" s="49"/>
      <c r="Y542" s="49"/>
      <c r="Z542" s="49"/>
      <c r="AA542" s="49"/>
      <c r="AB542" s="49"/>
      <c r="AC542" s="49"/>
      <c r="AD542" s="47"/>
      <c r="AE542" s="110"/>
      <c r="AF542" s="45"/>
      <c r="AG542" s="45"/>
      <c r="AH542" s="45"/>
      <c r="AI542" s="58"/>
      <c r="AJ542" s="257"/>
      <c r="AK542" s="257"/>
      <c r="AL542" s="56"/>
      <c r="AM542" s="258"/>
      <c r="AN542" s="54"/>
      <c r="AO542" s="54"/>
      <c r="AP542" s="54"/>
      <c r="AQ542" s="54"/>
      <c r="AR542" s="54"/>
      <c r="AS542" s="54"/>
      <c r="AT542" s="58"/>
      <c r="AU542" s="54"/>
      <c r="AV542" s="54"/>
      <c r="AW542" s="112"/>
      <c r="AX542" s="45"/>
      <c r="AY542" s="45"/>
      <c r="AZ542" s="10"/>
      <c r="BA542" s="10">
        <f t="shared" si="458"/>
        <v>0</v>
      </c>
      <c r="BB542" s="11">
        <f t="shared" si="459"/>
        <v>-1</v>
      </c>
      <c r="BC542" s="10">
        <f t="shared" si="460"/>
        <v>0</v>
      </c>
      <c r="BD542" s="9">
        <f t="shared" si="461"/>
        <v>0</v>
      </c>
      <c r="BE542" s="9"/>
      <c r="BF542" s="114" t="e">
        <f>VLOOKUP(C542,[1]Sheet!$F:$Q,10,FALSE)</f>
        <v>#N/A</v>
      </c>
      <c r="BG542" s="17" t="e">
        <f>VLOOKUP(C542,[1]Sheet!$F:$Q,5,FALSE)</f>
        <v>#N/A</v>
      </c>
      <c r="BH542" s="17" t="e">
        <f>VLOOKUP(C542,[1]Sheet!$F:$Q,12,FALSE)</f>
        <v>#N/A</v>
      </c>
      <c r="BI542" s="17" t="e">
        <f t="shared" si="462"/>
        <v>#N/A</v>
      </c>
    </row>
    <row r="543" s="7" customFormat="1" ht="24.95" customHeight="1" spans="1:61">
      <c r="A543" s="44">
        <f t="shared" si="457"/>
        <v>541</v>
      </c>
      <c r="B543" s="44"/>
      <c r="C543" s="45"/>
      <c r="D543" s="45"/>
      <c r="E543" s="45"/>
      <c r="F543" s="45"/>
      <c r="G543" s="46"/>
      <c r="H543" s="48"/>
      <c r="I543" s="48"/>
      <c r="J543" s="49"/>
      <c r="K543" s="49"/>
      <c r="L543" s="49"/>
      <c r="M543" s="49"/>
      <c r="N543" s="49"/>
      <c r="O543" s="49"/>
      <c r="P543" s="255"/>
      <c r="Q543" s="50"/>
      <c r="R543" s="51"/>
      <c r="S543" s="52"/>
      <c r="T543" s="256"/>
      <c r="U543" s="49"/>
      <c r="V543" s="49"/>
      <c r="W543" s="49"/>
      <c r="X543" s="49"/>
      <c r="Y543" s="49"/>
      <c r="Z543" s="49"/>
      <c r="AA543" s="49"/>
      <c r="AB543" s="49"/>
      <c r="AC543" s="49"/>
      <c r="AD543" s="47"/>
      <c r="AE543" s="110"/>
      <c r="AF543" s="45"/>
      <c r="AG543" s="45"/>
      <c r="AH543" s="45"/>
      <c r="AI543" s="58"/>
      <c r="AJ543" s="257"/>
      <c r="AK543" s="257"/>
      <c r="AL543" s="56"/>
      <c r="AM543" s="258"/>
      <c r="AN543" s="54"/>
      <c r="AO543" s="54"/>
      <c r="AP543" s="54"/>
      <c r="AQ543" s="54"/>
      <c r="AR543" s="54"/>
      <c r="AS543" s="54"/>
      <c r="AT543" s="58"/>
      <c r="AU543" s="54"/>
      <c r="AV543" s="54"/>
      <c r="AW543" s="112"/>
      <c r="AX543" s="45"/>
      <c r="AY543" s="45"/>
      <c r="AZ543" s="10"/>
      <c r="BA543" s="10">
        <f t="shared" si="458"/>
        <v>0</v>
      </c>
      <c r="BB543" s="11">
        <f t="shared" si="459"/>
        <v>-1</v>
      </c>
      <c r="BC543" s="10">
        <f t="shared" si="460"/>
        <v>0</v>
      </c>
      <c r="BD543" s="9">
        <f t="shared" si="461"/>
        <v>0</v>
      </c>
      <c r="BE543" s="9"/>
      <c r="BF543" s="114" t="e">
        <f>VLOOKUP(C543,[1]Sheet!$F:$Q,10,FALSE)</f>
        <v>#N/A</v>
      </c>
      <c r="BG543" s="17" t="e">
        <f>VLOOKUP(C543,[1]Sheet!$F:$Q,5,FALSE)</f>
        <v>#N/A</v>
      </c>
      <c r="BH543" s="17" t="e">
        <f>VLOOKUP(C543,[1]Sheet!$F:$Q,12,FALSE)</f>
        <v>#N/A</v>
      </c>
      <c r="BI543" s="17" t="e">
        <f t="shared" si="462"/>
        <v>#N/A</v>
      </c>
    </row>
    <row r="544" s="7" customFormat="1" ht="24.95" customHeight="1" spans="1:61">
      <c r="A544" s="44">
        <f t="shared" si="457"/>
        <v>542</v>
      </c>
      <c r="B544" s="44"/>
      <c r="C544" s="45"/>
      <c r="D544" s="45"/>
      <c r="E544" s="45"/>
      <c r="F544" s="45"/>
      <c r="G544" s="46"/>
      <c r="H544" s="48"/>
      <c r="I544" s="48"/>
      <c r="J544" s="49"/>
      <c r="K544" s="49"/>
      <c r="L544" s="49"/>
      <c r="M544" s="49"/>
      <c r="N544" s="49"/>
      <c r="O544" s="49"/>
      <c r="P544" s="255"/>
      <c r="Q544" s="50"/>
      <c r="R544" s="51"/>
      <c r="S544" s="52"/>
      <c r="T544" s="256"/>
      <c r="U544" s="49"/>
      <c r="V544" s="49"/>
      <c r="W544" s="49"/>
      <c r="X544" s="49"/>
      <c r="Y544" s="49"/>
      <c r="Z544" s="49"/>
      <c r="AA544" s="49"/>
      <c r="AB544" s="49"/>
      <c r="AC544" s="49"/>
      <c r="AD544" s="47"/>
      <c r="AE544" s="110"/>
      <c r="AF544" s="45"/>
      <c r="AG544" s="45"/>
      <c r="AH544" s="45"/>
      <c r="AI544" s="58"/>
      <c r="AJ544" s="257"/>
      <c r="AK544" s="257"/>
      <c r="AL544" s="56"/>
      <c r="AM544" s="258"/>
      <c r="AN544" s="54"/>
      <c r="AO544" s="54"/>
      <c r="AP544" s="54"/>
      <c r="AQ544" s="54"/>
      <c r="AR544" s="54"/>
      <c r="AS544" s="54"/>
      <c r="AT544" s="58"/>
      <c r="AU544" s="54"/>
      <c r="AV544" s="54"/>
      <c r="AW544" s="112"/>
      <c r="AX544" s="45"/>
      <c r="AY544" s="45"/>
      <c r="AZ544" s="10"/>
      <c r="BA544" s="10">
        <f t="shared" si="458"/>
        <v>0</v>
      </c>
      <c r="BB544" s="11">
        <f t="shared" si="459"/>
        <v>-1</v>
      </c>
      <c r="BC544" s="10">
        <f t="shared" si="460"/>
        <v>0</v>
      </c>
      <c r="BD544" s="9">
        <f t="shared" si="461"/>
        <v>0</v>
      </c>
      <c r="BE544" s="9"/>
      <c r="BF544" s="114" t="e">
        <f>VLOOKUP(C544,[1]Sheet!$F:$Q,10,FALSE)</f>
        <v>#N/A</v>
      </c>
      <c r="BG544" s="17" t="e">
        <f>VLOOKUP(C544,[1]Sheet!$F:$Q,5,FALSE)</f>
        <v>#N/A</v>
      </c>
      <c r="BH544" s="17" t="e">
        <f>VLOOKUP(C544,[1]Sheet!$F:$Q,12,FALSE)</f>
        <v>#N/A</v>
      </c>
      <c r="BI544" s="17" t="e">
        <f t="shared" si="462"/>
        <v>#N/A</v>
      </c>
    </row>
    <row r="545" s="7" customFormat="1" ht="24.95" customHeight="1" spans="1:61">
      <c r="A545" s="44">
        <f t="shared" si="457"/>
        <v>543</v>
      </c>
      <c r="B545" s="44"/>
      <c r="C545" s="45"/>
      <c r="D545" s="45"/>
      <c r="E545" s="45"/>
      <c r="F545" s="45"/>
      <c r="G545" s="46"/>
      <c r="H545" s="48"/>
      <c r="I545" s="48"/>
      <c r="J545" s="49"/>
      <c r="K545" s="49"/>
      <c r="L545" s="49"/>
      <c r="M545" s="49"/>
      <c r="N545" s="49"/>
      <c r="O545" s="49"/>
      <c r="P545" s="255"/>
      <c r="Q545" s="50"/>
      <c r="R545" s="51"/>
      <c r="S545" s="52"/>
      <c r="T545" s="256"/>
      <c r="U545" s="49"/>
      <c r="V545" s="49"/>
      <c r="W545" s="49"/>
      <c r="X545" s="49"/>
      <c r="Y545" s="49"/>
      <c r="Z545" s="49"/>
      <c r="AA545" s="49"/>
      <c r="AB545" s="49"/>
      <c r="AC545" s="49"/>
      <c r="AD545" s="47"/>
      <c r="AE545" s="110"/>
      <c r="AF545" s="45"/>
      <c r="AG545" s="45"/>
      <c r="AH545" s="45"/>
      <c r="AI545" s="58"/>
      <c r="AJ545" s="257"/>
      <c r="AK545" s="257"/>
      <c r="AL545" s="56"/>
      <c r="AM545" s="258"/>
      <c r="AN545" s="54"/>
      <c r="AO545" s="54"/>
      <c r="AP545" s="54"/>
      <c r="AQ545" s="54"/>
      <c r="AR545" s="54"/>
      <c r="AS545" s="54"/>
      <c r="AT545" s="58"/>
      <c r="AU545" s="275"/>
      <c r="AV545" s="54"/>
      <c r="AW545" s="112"/>
      <c r="AX545" s="45"/>
      <c r="AY545" s="45"/>
      <c r="AZ545" s="10"/>
      <c r="BA545" s="10">
        <f t="shared" si="458"/>
        <v>0</v>
      </c>
      <c r="BB545" s="11">
        <f t="shared" si="459"/>
        <v>-1</v>
      </c>
      <c r="BC545" s="10">
        <f t="shared" si="460"/>
        <v>0</v>
      </c>
      <c r="BD545" s="9">
        <f t="shared" si="461"/>
        <v>0</v>
      </c>
      <c r="BE545" s="9"/>
      <c r="BF545" s="114" t="e">
        <f>VLOOKUP(C545,[1]Sheet!$F:$Q,10,FALSE)</f>
        <v>#N/A</v>
      </c>
      <c r="BG545" s="17" t="e">
        <f>VLOOKUP(C545,[1]Sheet!$F:$Q,5,FALSE)</f>
        <v>#N/A</v>
      </c>
      <c r="BH545" s="17" t="e">
        <f>VLOOKUP(C545,[1]Sheet!$F:$Q,12,FALSE)</f>
        <v>#N/A</v>
      </c>
      <c r="BI545" s="17" t="e">
        <f t="shared" si="462"/>
        <v>#N/A</v>
      </c>
    </row>
    <row r="546" s="7" customFormat="1" ht="24.95" customHeight="1" spans="1:61">
      <c r="A546" s="44">
        <f t="shared" ref="A546:A552" si="463">ROW()-2</f>
        <v>544</v>
      </c>
      <c r="B546" s="44"/>
      <c r="C546" s="45"/>
      <c r="D546" s="45"/>
      <c r="E546" s="45"/>
      <c r="F546" s="45"/>
      <c r="G546" s="46"/>
      <c r="H546" s="48"/>
      <c r="I546" s="48"/>
      <c r="J546" s="49"/>
      <c r="K546" s="49"/>
      <c r="L546" s="49"/>
      <c r="M546" s="49"/>
      <c r="N546" s="49"/>
      <c r="O546" s="49"/>
      <c r="P546" s="255"/>
      <c r="Q546" s="50"/>
      <c r="R546" s="51"/>
      <c r="S546" s="52"/>
      <c r="T546" s="256"/>
      <c r="U546" s="49"/>
      <c r="V546" s="49"/>
      <c r="W546" s="49"/>
      <c r="X546" s="49"/>
      <c r="Y546" s="49"/>
      <c r="Z546" s="49"/>
      <c r="AA546" s="49"/>
      <c r="AB546" s="49"/>
      <c r="AC546" s="49"/>
      <c r="AD546" s="47"/>
      <c r="AE546" s="110"/>
      <c r="AF546" s="45"/>
      <c r="AG546" s="45"/>
      <c r="AH546" s="45"/>
      <c r="AI546" s="58"/>
      <c r="AJ546" s="257"/>
      <c r="AK546" s="257"/>
      <c r="AL546" s="56"/>
      <c r="AM546" s="258"/>
      <c r="AN546" s="54"/>
      <c r="AO546" s="54"/>
      <c r="AP546" s="54"/>
      <c r="AQ546" s="54"/>
      <c r="AR546" s="54"/>
      <c r="AS546" s="54"/>
      <c r="AT546" s="58"/>
      <c r="AU546" s="277"/>
      <c r="AV546" s="54"/>
      <c r="AW546" s="112"/>
      <c r="AX546" s="45"/>
      <c r="AY546" s="45"/>
      <c r="AZ546" s="10"/>
      <c r="BA546" s="10">
        <f t="shared" ref="BA546:BA552" si="464">Q546</f>
        <v>0</v>
      </c>
      <c r="BB546" s="11">
        <f t="shared" ref="BB546:BB552" si="465">N546+BA546-1</f>
        <v>-1</v>
      </c>
      <c r="BC546" s="10">
        <f t="shared" ref="BC546:BC552" si="466">S546</f>
        <v>0</v>
      </c>
      <c r="BD546" s="9">
        <f t="shared" ref="BD546:BD552" si="467">AA546+BC546</f>
        <v>0</v>
      </c>
      <c r="BE546" s="9"/>
      <c r="BF546" s="114" t="e">
        <f>VLOOKUP(C546,[1]Sheet!$F:$Q,10,FALSE)</f>
        <v>#N/A</v>
      </c>
      <c r="BG546" s="17" t="e">
        <f>VLOOKUP(C546,[1]Sheet!$F:$Q,5,FALSE)</f>
        <v>#N/A</v>
      </c>
      <c r="BH546" s="17" t="e">
        <f>VLOOKUP(C546,[1]Sheet!$F:$Q,12,FALSE)</f>
        <v>#N/A</v>
      </c>
      <c r="BI546" s="17" t="e">
        <f t="shared" ref="BI546:BI552" si="468">BG546-BH546</f>
        <v>#N/A</v>
      </c>
    </row>
    <row r="547" s="7" customFormat="1" ht="24.95" customHeight="1" spans="1:61">
      <c r="A547" s="44">
        <f t="shared" si="463"/>
        <v>545</v>
      </c>
      <c r="B547" s="44"/>
      <c r="C547" s="45"/>
      <c r="D547" s="45"/>
      <c r="E547" s="45"/>
      <c r="F547" s="45"/>
      <c r="G547" s="46"/>
      <c r="H547" s="48"/>
      <c r="I547" s="48"/>
      <c r="J547" s="49"/>
      <c r="K547" s="49"/>
      <c r="L547" s="49"/>
      <c r="M547" s="49"/>
      <c r="N547" s="49"/>
      <c r="O547" s="49"/>
      <c r="P547" s="255"/>
      <c r="Q547" s="50"/>
      <c r="R547" s="51"/>
      <c r="S547" s="52"/>
      <c r="T547" s="256"/>
      <c r="U547" s="49"/>
      <c r="V547" s="49"/>
      <c r="W547" s="49"/>
      <c r="X547" s="49"/>
      <c r="Y547" s="49"/>
      <c r="Z547" s="49"/>
      <c r="AA547" s="49"/>
      <c r="AB547" s="49"/>
      <c r="AC547" s="49"/>
      <c r="AD547" s="47"/>
      <c r="AE547" s="110"/>
      <c r="AF547" s="45"/>
      <c r="AG547" s="45"/>
      <c r="AH547" s="45"/>
      <c r="AI547" s="58"/>
      <c r="AJ547" s="257"/>
      <c r="AK547" s="257"/>
      <c r="AL547" s="56"/>
      <c r="AM547" s="258"/>
      <c r="AN547" s="54"/>
      <c r="AO547" s="54"/>
      <c r="AP547" s="54"/>
      <c r="AQ547" s="54"/>
      <c r="AR547" s="54"/>
      <c r="AS547" s="54"/>
      <c r="AT547" s="58"/>
      <c r="AU547" s="54"/>
      <c r="AV547" s="54"/>
      <c r="AW547" s="112"/>
      <c r="AX547" s="45"/>
      <c r="AY547" s="45"/>
      <c r="AZ547" s="10"/>
      <c r="BA547" s="10">
        <f t="shared" si="464"/>
        <v>0</v>
      </c>
      <c r="BB547" s="11">
        <f t="shared" si="465"/>
        <v>-1</v>
      </c>
      <c r="BC547" s="10">
        <f t="shared" si="466"/>
        <v>0</v>
      </c>
      <c r="BD547" s="9">
        <f t="shared" si="467"/>
        <v>0</v>
      </c>
      <c r="BE547" s="9"/>
      <c r="BF547" s="114" t="e">
        <f>VLOOKUP(C547,[1]Sheet!$F:$Q,10,FALSE)</f>
        <v>#N/A</v>
      </c>
      <c r="BG547" s="17" t="e">
        <f>VLOOKUP(C547,[1]Sheet!$F:$Q,5,FALSE)</f>
        <v>#N/A</v>
      </c>
      <c r="BH547" s="17" t="e">
        <f>VLOOKUP(C547,[1]Sheet!$F:$Q,12,FALSE)</f>
        <v>#N/A</v>
      </c>
      <c r="BI547" s="17" t="e">
        <f t="shared" si="468"/>
        <v>#N/A</v>
      </c>
    </row>
    <row r="548" s="7" customFormat="1" ht="24.95" customHeight="1" spans="1:61">
      <c r="A548" s="44">
        <f t="shared" si="463"/>
        <v>546</v>
      </c>
      <c r="B548" s="44"/>
      <c r="C548" s="45"/>
      <c r="D548" s="45"/>
      <c r="E548" s="45"/>
      <c r="F548" s="45"/>
      <c r="G548" s="46"/>
      <c r="H548" s="48"/>
      <c r="I548" s="48"/>
      <c r="J548" s="49"/>
      <c r="K548" s="49"/>
      <c r="L548" s="49"/>
      <c r="M548" s="49"/>
      <c r="N548" s="49"/>
      <c r="O548" s="49"/>
      <c r="P548" s="255"/>
      <c r="Q548" s="50"/>
      <c r="R548" s="51"/>
      <c r="S548" s="52"/>
      <c r="T548" s="256"/>
      <c r="U548" s="49"/>
      <c r="V548" s="49"/>
      <c r="W548" s="49"/>
      <c r="X548" s="49"/>
      <c r="Y548" s="49"/>
      <c r="Z548" s="49"/>
      <c r="AA548" s="49"/>
      <c r="AB548" s="49"/>
      <c r="AC548" s="49"/>
      <c r="AD548" s="47"/>
      <c r="AE548" s="110"/>
      <c r="AF548" s="45"/>
      <c r="AG548" s="45"/>
      <c r="AH548" s="45"/>
      <c r="AI548" s="58"/>
      <c r="AJ548" s="257"/>
      <c r="AK548" s="257"/>
      <c r="AL548" s="56"/>
      <c r="AM548" s="258"/>
      <c r="AN548" s="54"/>
      <c r="AO548" s="54"/>
      <c r="AP548" s="54"/>
      <c r="AQ548" s="54"/>
      <c r="AR548" s="54"/>
      <c r="AS548" s="54"/>
      <c r="AT548" s="58"/>
      <c r="AU548" s="54"/>
      <c r="AV548" s="54"/>
      <c r="AW548" s="112"/>
      <c r="AX548" s="45"/>
      <c r="AY548" s="45"/>
      <c r="AZ548" s="10"/>
      <c r="BA548" s="10">
        <f t="shared" si="464"/>
        <v>0</v>
      </c>
      <c r="BB548" s="11">
        <f t="shared" si="465"/>
        <v>-1</v>
      </c>
      <c r="BC548" s="10">
        <f t="shared" si="466"/>
        <v>0</v>
      </c>
      <c r="BD548" s="9">
        <f t="shared" si="467"/>
        <v>0</v>
      </c>
      <c r="BE548" s="9"/>
      <c r="BF548" s="114" t="e">
        <f>VLOOKUP(C548,[1]Sheet!$F:$Q,10,FALSE)</f>
        <v>#N/A</v>
      </c>
      <c r="BG548" s="17" t="e">
        <f>VLOOKUP(C548,[1]Sheet!$F:$Q,5,FALSE)</f>
        <v>#N/A</v>
      </c>
      <c r="BH548" s="17" t="e">
        <f>VLOOKUP(C548,[1]Sheet!$F:$Q,12,FALSE)</f>
        <v>#N/A</v>
      </c>
      <c r="BI548" s="17" t="e">
        <f t="shared" si="468"/>
        <v>#N/A</v>
      </c>
    </row>
    <row r="549" s="7" customFormat="1" ht="24.95" customHeight="1" spans="1:61">
      <c r="A549" s="44">
        <f t="shared" si="463"/>
        <v>547</v>
      </c>
      <c r="B549" s="44"/>
      <c r="C549" s="45"/>
      <c r="D549" s="45"/>
      <c r="E549" s="45"/>
      <c r="F549" s="45"/>
      <c r="G549" s="46"/>
      <c r="H549" s="48"/>
      <c r="I549" s="48"/>
      <c r="J549" s="49"/>
      <c r="K549" s="49"/>
      <c r="L549" s="49"/>
      <c r="M549" s="49"/>
      <c r="N549" s="49"/>
      <c r="O549" s="49"/>
      <c r="P549" s="255"/>
      <c r="Q549" s="50"/>
      <c r="R549" s="51"/>
      <c r="S549" s="52"/>
      <c r="T549" s="256"/>
      <c r="U549" s="49"/>
      <c r="V549" s="49"/>
      <c r="W549" s="49"/>
      <c r="X549" s="49"/>
      <c r="Y549" s="49"/>
      <c r="Z549" s="49"/>
      <c r="AA549" s="49"/>
      <c r="AB549" s="49"/>
      <c r="AC549" s="49"/>
      <c r="AD549" s="47"/>
      <c r="AE549" s="110"/>
      <c r="AF549" s="45"/>
      <c r="AG549" s="45"/>
      <c r="AH549" s="45"/>
      <c r="AI549" s="58"/>
      <c r="AJ549" s="257"/>
      <c r="AK549" s="257"/>
      <c r="AL549" s="56"/>
      <c r="AM549" s="258"/>
      <c r="AN549" s="54"/>
      <c r="AO549" s="54"/>
      <c r="AP549" s="54"/>
      <c r="AQ549" s="54"/>
      <c r="AR549" s="54"/>
      <c r="AS549" s="54"/>
      <c r="AT549" s="58"/>
      <c r="AU549" s="54"/>
      <c r="AV549" s="54"/>
      <c r="AW549" s="112"/>
      <c r="AX549" s="45"/>
      <c r="AY549" s="45"/>
      <c r="AZ549" s="10"/>
      <c r="BA549" s="10">
        <f t="shared" si="464"/>
        <v>0</v>
      </c>
      <c r="BB549" s="11">
        <f t="shared" si="465"/>
        <v>-1</v>
      </c>
      <c r="BC549" s="10">
        <f t="shared" si="466"/>
        <v>0</v>
      </c>
      <c r="BD549" s="9">
        <f t="shared" si="467"/>
        <v>0</v>
      </c>
      <c r="BE549" s="9"/>
      <c r="BF549" s="114" t="e">
        <f>VLOOKUP(C549,[1]Sheet!$F:$Q,10,FALSE)</f>
        <v>#N/A</v>
      </c>
      <c r="BG549" s="17" t="e">
        <f>VLOOKUP(C549,[1]Sheet!$F:$Q,5,FALSE)</f>
        <v>#N/A</v>
      </c>
      <c r="BH549" s="17" t="e">
        <f>VLOOKUP(C549,[1]Sheet!$F:$Q,12,FALSE)</f>
        <v>#N/A</v>
      </c>
      <c r="BI549" s="17" t="e">
        <f t="shared" si="468"/>
        <v>#N/A</v>
      </c>
    </row>
    <row r="550" s="7" customFormat="1" ht="24.95" customHeight="1" spans="1:61">
      <c r="A550" s="44">
        <f t="shared" si="463"/>
        <v>548</v>
      </c>
      <c r="B550" s="44"/>
      <c r="C550" s="45"/>
      <c r="D550" s="45"/>
      <c r="E550" s="45"/>
      <c r="F550" s="45"/>
      <c r="G550" s="46"/>
      <c r="H550" s="48"/>
      <c r="I550" s="48"/>
      <c r="J550" s="49"/>
      <c r="K550" s="49"/>
      <c r="L550" s="49"/>
      <c r="M550" s="49"/>
      <c r="N550" s="49"/>
      <c r="O550" s="49"/>
      <c r="P550" s="255"/>
      <c r="Q550" s="50"/>
      <c r="R550" s="51"/>
      <c r="S550" s="52"/>
      <c r="T550" s="256"/>
      <c r="U550" s="49"/>
      <c r="V550" s="49"/>
      <c r="W550" s="49"/>
      <c r="X550" s="49"/>
      <c r="Y550" s="49"/>
      <c r="Z550" s="49"/>
      <c r="AA550" s="49"/>
      <c r="AB550" s="49"/>
      <c r="AC550" s="49"/>
      <c r="AD550" s="47"/>
      <c r="AE550" s="110"/>
      <c r="AF550" s="45"/>
      <c r="AG550" s="45"/>
      <c r="AH550" s="45"/>
      <c r="AI550" s="58"/>
      <c r="AJ550" s="257"/>
      <c r="AK550" s="257"/>
      <c r="AL550" s="56"/>
      <c r="AM550" s="258"/>
      <c r="AN550" s="54"/>
      <c r="AO550" s="54"/>
      <c r="AP550" s="54"/>
      <c r="AQ550" s="54"/>
      <c r="AR550" s="54"/>
      <c r="AS550" s="54"/>
      <c r="AT550" s="58"/>
      <c r="AU550" s="54"/>
      <c r="AV550" s="54"/>
      <c r="AW550" s="112"/>
      <c r="AX550" s="45"/>
      <c r="AY550" s="45"/>
      <c r="AZ550" s="10"/>
      <c r="BA550" s="10">
        <f t="shared" si="464"/>
        <v>0</v>
      </c>
      <c r="BB550" s="11">
        <f t="shared" si="465"/>
        <v>-1</v>
      </c>
      <c r="BC550" s="10">
        <f t="shared" si="466"/>
        <v>0</v>
      </c>
      <c r="BD550" s="9">
        <f t="shared" si="467"/>
        <v>0</v>
      </c>
      <c r="BE550" s="9"/>
      <c r="BF550" s="114" t="e">
        <f>VLOOKUP(C550,[1]Sheet!$F:$Q,10,FALSE)</f>
        <v>#N/A</v>
      </c>
      <c r="BG550" s="17" t="e">
        <f>VLOOKUP(C550,[1]Sheet!$F:$Q,5,FALSE)</f>
        <v>#N/A</v>
      </c>
      <c r="BH550" s="17" t="e">
        <f>VLOOKUP(C550,[1]Sheet!$F:$Q,12,FALSE)</f>
        <v>#N/A</v>
      </c>
      <c r="BI550" s="17" t="e">
        <f t="shared" si="468"/>
        <v>#N/A</v>
      </c>
    </row>
    <row r="551" s="7" customFormat="1" ht="24.95" customHeight="1" spans="1:61">
      <c r="A551" s="44">
        <f t="shared" si="463"/>
        <v>549</v>
      </c>
      <c r="B551" s="44"/>
      <c r="C551" s="45"/>
      <c r="D551" s="45"/>
      <c r="E551" s="45"/>
      <c r="F551" s="45"/>
      <c r="G551" s="46"/>
      <c r="H551" s="48"/>
      <c r="I551" s="48"/>
      <c r="J551" s="49"/>
      <c r="K551" s="49"/>
      <c r="L551" s="49"/>
      <c r="M551" s="49"/>
      <c r="N551" s="49"/>
      <c r="O551" s="49"/>
      <c r="P551" s="255"/>
      <c r="Q551" s="50"/>
      <c r="R551" s="51"/>
      <c r="S551" s="52"/>
      <c r="T551" s="256"/>
      <c r="U551" s="49"/>
      <c r="V551" s="49"/>
      <c r="W551" s="49"/>
      <c r="X551" s="49"/>
      <c r="Y551" s="49"/>
      <c r="Z551" s="49"/>
      <c r="AA551" s="49"/>
      <c r="AB551" s="49"/>
      <c r="AC551" s="49"/>
      <c r="AD551" s="47"/>
      <c r="AE551" s="110"/>
      <c r="AF551" s="45"/>
      <c r="AG551" s="45"/>
      <c r="AH551" s="45"/>
      <c r="AI551" s="58"/>
      <c r="AJ551" s="257"/>
      <c r="AK551" s="257"/>
      <c r="AL551" s="56"/>
      <c r="AM551" s="258"/>
      <c r="AN551" s="54"/>
      <c r="AO551" s="54"/>
      <c r="AP551" s="54"/>
      <c r="AQ551" s="54"/>
      <c r="AR551" s="54"/>
      <c r="AS551" s="54"/>
      <c r="AT551" s="58"/>
      <c r="AU551" s="54"/>
      <c r="AV551" s="54"/>
      <c r="AW551" s="112"/>
      <c r="AX551" s="45"/>
      <c r="AY551" s="45"/>
      <c r="AZ551" s="10"/>
      <c r="BA551" s="10">
        <f t="shared" si="464"/>
        <v>0</v>
      </c>
      <c r="BB551" s="11">
        <f t="shared" si="465"/>
        <v>-1</v>
      </c>
      <c r="BC551" s="10">
        <f t="shared" si="466"/>
        <v>0</v>
      </c>
      <c r="BD551" s="9">
        <f t="shared" si="467"/>
        <v>0</v>
      </c>
      <c r="BE551" s="9"/>
      <c r="BF551" s="114" t="e">
        <f>VLOOKUP(C551,[1]Sheet!$F:$Q,10,FALSE)</f>
        <v>#N/A</v>
      </c>
      <c r="BG551" s="17" t="e">
        <f>VLOOKUP(C551,[1]Sheet!$F:$Q,5,FALSE)</f>
        <v>#N/A</v>
      </c>
      <c r="BH551" s="17" t="e">
        <f>VLOOKUP(C551,[1]Sheet!$F:$Q,12,FALSE)</f>
        <v>#N/A</v>
      </c>
      <c r="BI551" s="17" t="e">
        <f t="shared" si="468"/>
        <v>#N/A</v>
      </c>
    </row>
    <row r="552" ht="24.95" customHeight="1" spans="1:61">
      <c r="A552" s="44">
        <f t="shared" si="463"/>
        <v>550</v>
      </c>
      <c r="B552" s="44"/>
      <c r="C552" s="45"/>
      <c r="D552" s="45"/>
      <c r="E552" s="259"/>
      <c r="F552" s="45"/>
      <c r="G552" s="46"/>
      <c r="H552" s="109"/>
      <c r="I552" s="48"/>
      <c r="J552" s="49"/>
      <c r="K552" s="49"/>
      <c r="L552" s="49"/>
      <c r="M552" s="49"/>
      <c r="N552" s="49"/>
      <c r="O552" s="49"/>
      <c r="P552" s="255"/>
      <c r="Q552" s="50"/>
      <c r="R552" s="51"/>
      <c r="S552" s="52"/>
      <c r="T552" s="256"/>
      <c r="U552" s="49"/>
      <c r="V552" s="49"/>
      <c r="W552" s="49"/>
      <c r="X552" s="49"/>
      <c r="Y552" s="49"/>
      <c r="Z552" s="49"/>
      <c r="AA552" s="49"/>
      <c r="AB552" s="49"/>
      <c r="AC552" s="49"/>
      <c r="AD552" s="53"/>
      <c r="AE552" s="53"/>
      <c r="AF552" s="53"/>
      <c r="AG552" s="54"/>
      <c r="AH552" s="53"/>
      <c r="AI552" s="55"/>
      <c r="AJ552" s="261"/>
      <c r="AK552" s="261"/>
      <c r="AL552" s="262"/>
      <c r="AM552" s="57"/>
      <c r="AN552" s="54"/>
      <c r="AO552" s="57"/>
      <c r="AP552" s="57"/>
      <c r="AQ552" s="54"/>
      <c r="AR552" s="57"/>
      <c r="AS552" s="54"/>
      <c r="AT552" s="58"/>
      <c r="AU552" s="53"/>
      <c r="AV552" s="53"/>
      <c r="AW552" s="59"/>
      <c r="AX552" s="53"/>
      <c r="AY552" s="53"/>
      <c r="BA552" s="10">
        <f t="shared" si="464"/>
        <v>0</v>
      </c>
      <c r="BB552" s="11">
        <f t="shared" si="465"/>
        <v>-1</v>
      </c>
      <c r="BC552" s="10">
        <f t="shared" si="466"/>
        <v>0</v>
      </c>
      <c r="BD552" s="11">
        <f t="shared" si="467"/>
        <v>0</v>
      </c>
      <c r="BE552" s="11"/>
      <c r="BF552" s="114" t="e">
        <f>VLOOKUP(C552,[1]Sheet!$F:$Q,10,FALSE)</f>
        <v>#N/A</v>
      </c>
      <c r="BG552" s="17" t="e">
        <f>VLOOKUP(C552,[1]Sheet!$F:$Q,5,FALSE)</f>
        <v>#N/A</v>
      </c>
      <c r="BH552" s="17" t="e">
        <f>VLOOKUP(C552,[1]Sheet!$F:$Q,12,FALSE)</f>
        <v>#N/A</v>
      </c>
      <c r="BI552" s="17" t="e">
        <f t="shared" si="468"/>
        <v>#N/A</v>
      </c>
    </row>
    <row r="553" ht="24.95" customHeight="1" spans="1:61">
      <c r="A553" s="44">
        <f t="shared" ref="A553:A564" si="469">ROW()-2</f>
        <v>551</v>
      </c>
      <c r="B553" s="44"/>
      <c r="C553" s="45"/>
      <c r="D553" s="45"/>
      <c r="E553" s="259"/>
      <c r="F553" s="45"/>
      <c r="G553" s="46"/>
      <c r="H553" s="109"/>
      <c r="I553" s="48"/>
      <c r="J553" s="49"/>
      <c r="K553" s="49"/>
      <c r="L553" s="49"/>
      <c r="M553" s="49"/>
      <c r="N553" s="49"/>
      <c r="O553" s="49"/>
      <c r="P553" s="255"/>
      <c r="Q553" s="50"/>
      <c r="R553" s="51"/>
      <c r="S553" s="52"/>
      <c r="T553" s="256"/>
      <c r="U553" s="49"/>
      <c r="V553" s="49"/>
      <c r="W553" s="49"/>
      <c r="X553" s="49"/>
      <c r="Y553" s="49"/>
      <c r="Z553" s="49"/>
      <c r="AA553" s="49"/>
      <c r="AB553" s="49"/>
      <c r="AC553" s="49"/>
      <c r="AD553" s="53"/>
      <c r="AE553" s="53"/>
      <c r="AF553" s="53"/>
      <c r="AG553" s="54"/>
      <c r="AH553" s="53"/>
      <c r="AI553" s="55"/>
      <c r="AJ553" s="261"/>
      <c r="AK553" s="261"/>
      <c r="AL553" s="262"/>
      <c r="AM553" s="57"/>
      <c r="AN553" s="54"/>
      <c r="AO553" s="57"/>
      <c r="AP553" s="57"/>
      <c r="AQ553" s="54"/>
      <c r="AR553" s="57"/>
      <c r="AS553" s="54"/>
      <c r="AT553" s="58"/>
      <c r="AU553" s="53"/>
      <c r="AV553" s="53"/>
      <c r="AW553" s="59"/>
      <c r="AX553" s="53"/>
      <c r="AY553" s="53"/>
      <c r="BA553" s="10">
        <f t="shared" ref="BA553:BA564" si="470">Q553</f>
        <v>0</v>
      </c>
      <c r="BB553" s="11">
        <f t="shared" ref="BB553:BB564" si="471">N553+BA553-1</f>
        <v>-1</v>
      </c>
      <c r="BC553" s="10">
        <f t="shared" ref="BC553:BC564" si="472">S553</f>
        <v>0</v>
      </c>
      <c r="BD553" s="11">
        <f t="shared" ref="BD553:BD564" si="473">AA553+BC553</f>
        <v>0</v>
      </c>
      <c r="BE553" s="11"/>
      <c r="BF553" s="114" t="e">
        <f>VLOOKUP(C553,[1]Sheet!$F:$Q,10,FALSE)</f>
        <v>#N/A</v>
      </c>
      <c r="BG553" s="17" t="e">
        <f>VLOOKUP(C553,[1]Sheet!$F:$Q,5,FALSE)</f>
        <v>#N/A</v>
      </c>
      <c r="BH553" s="17" t="e">
        <f>VLOOKUP(C553,[1]Sheet!$F:$Q,12,FALSE)</f>
        <v>#N/A</v>
      </c>
      <c r="BI553" s="17" t="e">
        <f t="shared" ref="BI553:BI561" si="474">BG553-BH553</f>
        <v>#N/A</v>
      </c>
    </row>
    <row r="554" s="7" customFormat="1" ht="24.95" customHeight="1" spans="1:61">
      <c r="A554" s="44">
        <f t="shared" si="469"/>
        <v>552</v>
      </c>
      <c r="B554" s="44"/>
      <c r="C554" s="45"/>
      <c r="D554" s="45"/>
      <c r="E554" s="45"/>
      <c r="F554" s="45"/>
      <c r="G554" s="46"/>
      <c r="H554" s="48"/>
      <c r="I554" s="48"/>
      <c r="J554" s="49"/>
      <c r="K554" s="49"/>
      <c r="L554" s="49"/>
      <c r="M554" s="49"/>
      <c r="N554" s="49"/>
      <c r="O554" s="49"/>
      <c r="P554" s="255"/>
      <c r="Q554" s="50"/>
      <c r="R554" s="51"/>
      <c r="S554" s="52"/>
      <c r="T554" s="256"/>
      <c r="U554" s="49"/>
      <c r="V554" s="49"/>
      <c r="W554" s="49"/>
      <c r="X554" s="49"/>
      <c r="Y554" s="49"/>
      <c r="Z554" s="49"/>
      <c r="AA554" s="49"/>
      <c r="AB554" s="49"/>
      <c r="AC554" s="49"/>
      <c r="AD554" s="47"/>
      <c r="AE554" s="110"/>
      <c r="AF554" s="45"/>
      <c r="AG554" s="45"/>
      <c r="AH554" s="45"/>
      <c r="AI554" s="58"/>
      <c r="AJ554" s="257"/>
      <c r="AK554" s="257"/>
      <c r="AL554" s="56"/>
      <c r="AM554" s="258"/>
      <c r="AN554" s="54"/>
      <c r="AO554" s="54"/>
      <c r="AP554" s="54"/>
      <c r="AQ554" s="54"/>
      <c r="AR554" s="54"/>
      <c r="AS554" s="54"/>
      <c r="AT554" s="58"/>
      <c r="AU554" s="54"/>
      <c r="AV554" s="54"/>
      <c r="AW554" s="112"/>
      <c r="AX554" s="45"/>
      <c r="AY554" s="45"/>
      <c r="AZ554" s="10"/>
      <c r="BA554" s="10">
        <f t="shared" si="470"/>
        <v>0</v>
      </c>
      <c r="BB554" s="11">
        <f t="shared" si="471"/>
        <v>-1</v>
      </c>
      <c r="BC554" s="10">
        <f t="shared" si="472"/>
        <v>0</v>
      </c>
      <c r="BD554" s="9">
        <f t="shared" si="473"/>
        <v>0</v>
      </c>
      <c r="BE554" s="9"/>
      <c r="BF554" s="114" t="e">
        <f>VLOOKUP(C554,[1]Sheet!$F:$Q,10,FALSE)</f>
        <v>#N/A</v>
      </c>
      <c r="BG554" s="17" t="e">
        <f>VLOOKUP(C554,[1]Sheet!$F:$Q,5,FALSE)</f>
        <v>#N/A</v>
      </c>
      <c r="BH554" s="17" t="e">
        <f>VLOOKUP(C554,[1]Sheet!$F:$Q,12,FALSE)</f>
        <v>#N/A</v>
      </c>
      <c r="BI554" s="17" t="e">
        <f t="shared" si="474"/>
        <v>#N/A</v>
      </c>
    </row>
    <row r="555" ht="24.95" customHeight="1" spans="1:61">
      <c r="A555" s="44">
        <f t="shared" si="469"/>
        <v>553</v>
      </c>
      <c r="B555" s="44"/>
      <c r="C555" s="45"/>
      <c r="D555" s="45"/>
      <c r="E555" s="45"/>
      <c r="F555" s="45"/>
      <c r="G555" s="46"/>
      <c r="H555" s="109"/>
      <c r="I555" s="48"/>
      <c r="J555" s="49"/>
      <c r="K555" s="49"/>
      <c r="L555" s="49"/>
      <c r="M555" s="49"/>
      <c r="N555" s="49"/>
      <c r="O555" s="49"/>
      <c r="P555" s="255"/>
      <c r="Q555" s="50"/>
      <c r="R555" s="51"/>
      <c r="S555" s="52"/>
      <c r="T555" s="256"/>
      <c r="U555" s="49"/>
      <c r="V555" s="49"/>
      <c r="W555" s="49"/>
      <c r="X555" s="49"/>
      <c r="Y555" s="49"/>
      <c r="Z555" s="49"/>
      <c r="AA555" s="49"/>
      <c r="AB555" s="49"/>
      <c r="AC555" s="49"/>
      <c r="AD555" s="53"/>
      <c r="AE555" s="53"/>
      <c r="AF555" s="53"/>
      <c r="AG555" s="54"/>
      <c r="AH555" s="53"/>
      <c r="AI555" s="55"/>
      <c r="AJ555" s="261"/>
      <c r="AK555" s="261"/>
      <c r="AL555" s="262"/>
      <c r="AM555" s="57"/>
      <c r="AN555" s="57"/>
      <c r="AO555" s="54"/>
      <c r="AP555" s="54"/>
      <c r="AQ555" s="57"/>
      <c r="AR555" s="57"/>
      <c r="AS555" s="54"/>
      <c r="AT555" s="58"/>
      <c r="AU555" s="53"/>
      <c r="AV555" s="53"/>
      <c r="AW555" s="59"/>
      <c r="AX555" s="53"/>
      <c r="AY555" s="53"/>
      <c r="BA555" s="10">
        <f t="shared" si="470"/>
        <v>0</v>
      </c>
      <c r="BB555" s="11">
        <f t="shared" si="471"/>
        <v>-1</v>
      </c>
      <c r="BC555" s="10">
        <f t="shared" si="472"/>
        <v>0</v>
      </c>
      <c r="BD555" s="11">
        <f t="shared" si="473"/>
        <v>0</v>
      </c>
      <c r="BE555" s="11"/>
      <c r="BF555" s="114" t="e">
        <f>VLOOKUP(C555,[1]Sheet!$F:$Q,10,FALSE)</f>
        <v>#N/A</v>
      </c>
      <c r="BG555" s="17" t="e">
        <f>VLOOKUP(C555,[1]Sheet!$F:$Q,5,FALSE)</f>
        <v>#N/A</v>
      </c>
      <c r="BH555" s="17" t="e">
        <f>VLOOKUP(C555,[1]Sheet!$F:$Q,12,FALSE)</f>
        <v>#N/A</v>
      </c>
      <c r="BI555" s="17" t="e">
        <f t="shared" si="474"/>
        <v>#N/A</v>
      </c>
    </row>
    <row r="556" ht="24.95" customHeight="1" spans="1:61">
      <c r="A556" s="44">
        <f t="shared" si="469"/>
        <v>554</v>
      </c>
      <c r="B556" s="44"/>
      <c r="C556" s="45"/>
      <c r="D556" s="45"/>
      <c r="E556" s="259"/>
      <c r="F556" s="45"/>
      <c r="G556" s="46"/>
      <c r="H556" s="109"/>
      <c r="I556" s="48"/>
      <c r="J556" s="49"/>
      <c r="K556" s="49"/>
      <c r="L556" s="49"/>
      <c r="M556" s="49"/>
      <c r="N556" s="49"/>
      <c r="O556" s="49"/>
      <c r="P556" s="255"/>
      <c r="Q556" s="50"/>
      <c r="R556" s="51"/>
      <c r="S556" s="52"/>
      <c r="T556" s="256"/>
      <c r="U556" s="49"/>
      <c r="V556" s="49"/>
      <c r="W556" s="49"/>
      <c r="X556" s="49"/>
      <c r="Y556" s="49"/>
      <c r="Z556" s="49"/>
      <c r="AA556" s="49"/>
      <c r="AB556" s="49"/>
      <c r="AC556" s="49"/>
      <c r="AD556" s="53"/>
      <c r="AE556" s="53"/>
      <c r="AF556" s="53"/>
      <c r="AG556" s="54"/>
      <c r="AH556" s="53"/>
      <c r="AI556" s="55"/>
      <c r="AJ556" s="261"/>
      <c r="AK556" s="261"/>
      <c r="AL556" s="262"/>
      <c r="AM556" s="57"/>
      <c r="AN556" s="54"/>
      <c r="AO556" s="57"/>
      <c r="AP556" s="57"/>
      <c r="AQ556" s="54"/>
      <c r="AR556" s="57"/>
      <c r="AS556" s="54"/>
      <c r="AT556" s="58"/>
      <c r="AU556" s="53"/>
      <c r="AV556" s="53"/>
      <c r="AW556" s="59"/>
      <c r="AX556" s="53"/>
      <c r="AY556" s="53"/>
      <c r="BA556" s="10">
        <f t="shared" si="470"/>
        <v>0</v>
      </c>
      <c r="BB556" s="11">
        <f t="shared" si="471"/>
        <v>-1</v>
      </c>
      <c r="BC556" s="10">
        <f t="shared" si="472"/>
        <v>0</v>
      </c>
      <c r="BD556" s="11">
        <f t="shared" si="473"/>
        <v>0</v>
      </c>
      <c r="BE556" s="11"/>
      <c r="BF556" s="114" t="e">
        <f>VLOOKUP(C556,[1]Sheet!$F:$Q,10,FALSE)</f>
        <v>#N/A</v>
      </c>
      <c r="BG556" s="17" t="e">
        <f>VLOOKUP(C556,[1]Sheet!$F:$Q,5,FALSE)</f>
        <v>#N/A</v>
      </c>
      <c r="BH556" s="17" t="e">
        <f>VLOOKUP(C556,[1]Sheet!$F:$Q,12,FALSE)</f>
        <v>#N/A</v>
      </c>
      <c r="BI556" s="17" t="e">
        <f t="shared" si="474"/>
        <v>#N/A</v>
      </c>
    </row>
    <row r="557" ht="24.95" customHeight="1" spans="1:61">
      <c r="A557" s="44">
        <f t="shared" si="469"/>
        <v>555</v>
      </c>
      <c r="B557" s="44"/>
      <c r="C557" s="45"/>
      <c r="D557" s="45"/>
      <c r="E557" s="259"/>
      <c r="F557" s="45"/>
      <c r="G557" s="46"/>
      <c r="H557" s="109"/>
      <c r="I557" s="48"/>
      <c r="J557" s="49"/>
      <c r="K557" s="49"/>
      <c r="L557" s="49"/>
      <c r="M557" s="49"/>
      <c r="N557" s="49"/>
      <c r="O557" s="49"/>
      <c r="P557" s="255"/>
      <c r="Q557" s="50"/>
      <c r="R557" s="51"/>
      <c r="S557" s="52"/>
      <c r="T557" s="256"/>
      <c r="U557" s="49"/>
      <c r="V557" s="49"/>
      <c r="W557" s="49"/>
      <c r="X557" s="49"/>
      <c r="Y557" s="49"/>
      <c r="Z557" s="49"/>
      <c r="AA557" s="49"/>
      <c r="AB557" s="49"/>
      <c r="AC557" s="49"/>
      <c r="AD557" s="53"/>
      <c r="AE557" s="53"/>
      <c r="AF557" s="53"/>
      <c r="AG557" s="54"/>
      <c r="AH557" s="53"/>
      <c r="AI557" s="55"/>
      <c r="AJ557" s="261"/>
      <c r="AK557" s="261"/>
      <c r="AL557" s="262"/>
      <c r="AM557" s="57"/>
      <c r="AN557" s="54"/>
      <c r="AO557" s="57"/>
      <c r="AP557" s="57"/>
      <c r="AQ557" s="54"/>
      <c r="AR557" s="57"/>
      <c r="AS557" s="54"/>
      <c r="AT557" s="58"/>
      <c r="AU557" s="53"/>
      <c r="AV557" s="53"/>
      <c r="AW557" s="59"/>
      <c r="AX557" s="53"/>
      <c r="AY557" s="53"/>
      <c r="BA557" s="10">
        <f t="shared" si="470"/>
        <v>0</v>
      </c>
      <c r="BB557" s="11">
        <f t="shared" si="471"/>
        <v>-1</v>
      </c>
      <c r="BC557" s="10">
        <f t="shared" si="472"/>
        <v>0</v>
      </c>
      <c r="BD557" s="11">
        <f t="shared" si="473"/>
        <v>0</v>
      </c>
      <c r="BE557" s="11"/>
      <c r="BF557" s="114" t="e">
        <f>VLOOKUP(C557,[1]Sheet!$F:$Q,10,FALSE)</f>
        <v>#N/A</v>
      </c>
      <c r="BG557" s="17" t="e">
        <f>VLOOKUP(C557,[1]Sheet!$F:$Q,5,FALSE)</f>
        <v>#N/A</v>
      </c>
      <c r="BH557" s="17" t="e">
        <f>VLOOKUP(C557,[1]Sheet!$F:$Q,12,FALSE)</f>
        <v>#N/A</v>
      </c>
      <c r="BI557" s="17" t="e">
        <f t="shared" si="474"/>
        <v>#N/A</v>
      </c>
    </row>
    <row r="558" ht="24.95" customHeight="1" spans="1:61">
      <c r="A558" s="44">
        <f t="shared" si="469"/>
        <v>556</v>
      </c>
      <c r="B558" s="44"/>
      <c r="C558" s="45"/>
      <c r="D558" s="45"/>
      <c r="E558" s="259"/>
      <c r="F558" s="45"/>
      <c r="G558" s="46"/>
      <c r="H558" s="109"/>
      <c r="I558" s="48"/>
      <c r="J558" s="49"/>
      <c r="K558" s="49"/>
      <c r="L558" s="49"/>
      <c r="M558" s="49"/>
      <c r="N558" s="49"/>
      <c r="O558" s="49"/>
      <c r="P558" s="255"/>
      <c r="Q558" s="50"/>
      <c r="R558" s="51"/>
      <c r="S558" s="52"/>
      <c r="T558" s="256"/>
      <c r="U558" s="49"/>
      <c r="V558" s="49"/>
      <c r="W558" s="49"/>
      <c r="X558" s="49"/>
      <c r="Y558" s="49"/>
      <c r="Z558" s="49"/>
      <c r="AA558" s="49"/>
      <c r="AB558" s="49"/>
      <c r="AC558" s="49"/>
      <c r="AD558" s="53"/>
      <c r="AE558" s="53"/>
      <c r="AF558" s="53"/>
      <c r="AG558" s="54"/>
      <c r="AH558" s="53"/>
      <c r="AI558" s="55"/>
      <c r="AJ558" s="261"/>
      <c r="AK558" s="261"/>
      <c r="AL558" s="262"/>
      <c r="AM558" s="57"/>
      <c r="AN558" s="54"/>
      <c r="AO558" s="57"/>
      <c r="AP558" s="57"/>
      <c r="AQ558" s="54"/>
      <c r="AR558" s="57"/>
      <c r="AS558" s="54"/>
      <c r="AT558" s="58"/>
      <c r="AU558" s="53"/>
      <c r="AV558" s="53"/>
      <c r="AW558" s="59"/>
      <c r="AX558" s="53"/>
      <c r="AY558" s="53"/>
      <c r="BA558" s="10">
        <f t="shared" si="470"/>
        <v>0</v>
      </c>
      <c r="BB558" s="11">
        <f t="shared" si="471"/>
        <v>-1</v>
      </c>
      <c r="BC558" s="10">
        <f t="shared" si="472"/>
        <v>0</v>
      </c>
      <c r="BD558" s="11">
        <f t="shared" si="473"/>
        <v>0</v>
      </c>
      <c r="BE558" s="11"/>
      <c r="BF558" s="114" t="e">
        <f>VLOOKUP(C558,[1]Sheet!$F:$Q,10,FALSE)</f>
        <v>#N/A</v>
      </c>
      <c r="BG558" s="17" t="e">
        <f>VLOOKUP(C558,[1]Sheet!$F:$Q,5,FALSE)</f>
        <v>#N/A</v>
      </c>
      <c r="BH558" s="17" t="e">
        <f>VLOOKUP(C558,[1]Sheet!$F:$Q,12,FALSE)</f>
        <v>#N/A</v>
      </c>
      <c r="BI558" s="17" t="e">
        <f t="shared" si="474"/>
        <v>#N/A</v>
      </c>
    </row>
    <row r="559" ht="24.95" customHeight="1" spans="1:61">
      <c r="A559" s="44">
        <f t="shared" si="469"/>
        <v>557</v>
      </c>
      <c r="B559" s="44"/>
      <c r="C559" s="45"/>
      <c r="D559" s="45"/>
      <c r="E559" s="259"/>
      <c r="F559" s="45"/>
      <c r="G559" s="46"/>
      <c r="H559" s="109"/>
      <c r="I559" s="48"/>
      <c r="J559" s="49"/>
      <c r="K559" s="49"/>
      <c r="L559" s="49"/>
      <c r="M559" s="49"/>
      <c r="N559" s="49"/>
      <c r="O559" s="49"/>
      <c r="P559" s="255"/>
      <c r="Q559" s="50"/>
      <c r="R559" s="51"/>
      <c r="S559" s="52"/>
      <c r="T559" s="256"/>
      <c r="U559" s="49"/>
      <c r="V559" s="49"/>
      <c r="W559" s="49"/>
      <c r="X559" s="49"/>
      <c r="Y559" s="49"/>
      <c r="Z559" s="49"/>
      <c r="AA559" s="49"/>
      <c r="AB559" s="49"/>
      <c r="AC559" s="49"/>
      <c r="AD559" s="53"/>
      <c r="AE559" s="53"/>
      <c r="AF559" s="53"/>
      <c r="AG559" s="54"/>
      <c r="AH559" s="53"/>
      <c r="AI559" s="55"/>
      <c r="AJ559" s="261"/>
      <c r="AK559" s="261"/>
      <c r="AL559" s="262"/>
      <c r="AM559" s="57"/>
      <c r="AN559" s="54"/>
      <c r="AO559" s="57"/>
      <c r="AP559" s="57"/>
      <c r="AQ559" s="54"/>
      <c r="AR559" s="57"/>
      <c r="AS559" s="54"/>
      <c r="AT559" s="58"/>
      <c r="AU559" s="53"/>
      <c r="AV559" s="53"/>
      <c r="AW559" s="59"/>
      <c r="AX559" s="53"/>
      <c r="AY559" s="53"/>
      <c r="BA559" s="10">
        <f t="shared" si="470"/>
        <v>0</v>
      </c>
      <c r="BB559" s="11">
        <f t="shared" si="471"/>
        <v>-1</v>
      </c>
      <c r="BC559" s="10">
        <f t="shared" si="472"/>
        <v>0</v>
      </c>
      <c r="BD559" s="11">
        <f t="shared" si="473"/>
        <v>0</v>
      </c>
      <c r="BE559" s="11"/>
      <c r="BF559" s="114" t="e">
        <f>VLOOKUP(C559,[1]Sheet!$F:$Q,10,FALSE)</f>
        <v>#N/A</v>
      </c>
      <c r="BG559" s="17" t="e">
        <f>VLOOKUP(C559,[1]Sheet!$F:$Q,5,FALSE)</f>
        <v>#N/A</v>
      </c>
      <c r="BH559" s="17" t="e">
        <f>VLOOKUP(C559,[1]Sheet!$F:$Q,12,FALSE)</f>
        <v>#N/A</v>
      </c>
      <c r="BI559" s="17" t="e">
        <f t="shared" si="474"/>
        <v>#N/A</v>
      </c>
    </row>
    <row r="560" ht="24.95" customHeight="1" spans="1:61">
      <c r="A560" s="44">
        <f t="shared" si="469"/>
        <v>558</v>
      </c>
      <c r="B560" s="44"/>
      <c r="C560" s="45"/>
      <c r="D560" s="45"/>
      <c r="E560" s="259"/>
      <c r="F560" s="45"/>
      <c r="G560" s="46"/>
      <c r="H560" s="109"/>
      <c r="I560" s="48"/>
      <c r="J560" s="49"/>
      <c r="K560" s="49"/>
      <c r="L560" s="49"/>
      <c r="M560" s="49"/>
      <c r="N560" s="49"/>
      <c r="O560" s="49"/>
      <c r="P560" s="255"/>
      <c r="Q560" s="50"/>
      <c r="R560" s="51"/>
      <c r="S560" s="52"/>
      <c r="T560" s="256"/>
      <c r="U560" s="49"/>
      <c r="V560" s="49"/>
      <c r="W560" s="49"/>
      <c r="X560" s="49"/>
      <c r="Y560" s="49"/>
      <c r="Z560" s="49"/>
      <c r="AA560" s="49"/>
      <c r="AB560" s="49"/>
      <c r="AC560" s="49"/>
      <c r="AD560" s="53"/>
      <c r="AE560" s="53"/>
      <c r="AF560" s="53"/>
      <c r="AG560" s="54"/>
      <c r="AH560" s="53"/>
      <c r="AI560" s="55"/>
      <c r="AJ560" s="261"/>
      <c r="AK560" s="261"/>
      <c r="AL560" s="262"/>
      <c r="AM560" s="57"/>
      <c r="AN560" s="54"/>
      <c r="AO560" s="57"/>
      <c r="AP560" s="57"/>
      <c r="AQ560" s="54"/>
      <c r="AR560" s="57"/>
      <c r="AS560" s="54"/>
      <c r="AT560" s="58"/>
      <c r="AU560" s="53"/>
      <c r="AV560" s="53"/>
      <c r="AW560" s="59"/>
      <c r="AX560" s="53"/>
      <c r="AY560" s="53"/>
      <c r="BA560" s="10">
        <f t="shared" si="470"/>
        <v>0</v>
      </c>
      <c r="BB560" s="11">
        <f t="shared" si="471"/>
        <v>-1</v>
      </c>
      <c r="BC560" s="10">
        <f t="shared" si="472"/>
        <v>0</v>
      </c>
      <c r="BD560" s="11">
        <f t="shared" si="473"/>
        <v>0</v>
      </c>
      <c r="BE560" s="11"/>
      <c r="BF560" s="114" t="e">
        <f>VLOOKUP(C560,[1]Sheet!$F:$Q,10,FALSE)</f>
        <v>#N/A</v>
      </c>
      <c r="BG560" s="17" t="e">
        <f>VLOOKUP(C560,[1]Sheet!$F:$Q,5,FALSE)</f>
        <v>#N/A</v>
      </c>
      <c r="BH560" s="17" t="e">
        <f>VLOOKUP(C560,[1]Sheet!$F:$Q,12,FALSE)</f>
        <v>#N/A</v>
      </c>
      <c r="BI560" s="17" t="e">
        <f t="shared" si="474"/>
        <v>#N/A</v>
      </c>
    </row>
    <row r="561" ht="24.95" customHeight="1" spans="1:61">
      <c r="A561" s="44">
        <f t="shared" si="469"/>
        <v>559</v>
      </c>
      <c r="B561" s="44"/>
      <c r="C561" s="45"/>
      <c r="D561" s="45"/>
      <c r="E561" s="259"/>
      <c r="F561" s="45"/>
      <c r="G561" s="46"/>
      <c r="H561" s="109"/>
      <c r="I561" s="48"/>
      <c r="J561" s="49"/>
      <c r="K561" s="49"/>
      <c r="L561" s="49"/>
      <c r="M561" s="49"/>
      <c r="N561" s="49"/>
      <c r="O561" s="49"/>
      <c r="P561" s="255"/>
      <c r="Q561" s="50"/>
      <c r="R561" s="51"/>
      <c r="S561" s="52"/>
      <c r="T561" s="256"/>
      <c r="U561" s="49"/>
      <c r="V561" s="49"/>
      <c r="W561" s="49"/>
      <c r="X561" s="49"/>
      <c r="Y561" s="49"/>
      <c r="Z561" s="49"/>
      <c r="AA561" s="49"/>
      <c r="AB561" s="49"/>
      <c r="AC561" s="49"/>
      <c r="AD561" s="53"/>
      <c r="AE561" s="53"/>
      <c r="AF561" s="53"/>
      <c r="AG561" s="54"/>
      <c r="AH561" s="53"/>
      <c r="AI561" s="55"/>
      <c r="AJ561" s="261"/>
      <c r="AK561" s="261"/>
      <c r="AL561" s="262"/>
      <c r="AM561" s="57"/>
      <c r="AN561" s="54"/>
      <c r="AO561" s="57"/>
      <c r="AP561" s="57"/>
      <c r="AQ561" s="54"/>
      <c r="AR561" s="57"/>
      <c r="AS561" s="54"/>
      <c r="AT561" s="58"/>
      <c r="AU561" s="53"/>
      <c r="AV561" s="53"/>
      <c r="AW561" s="59"/>
      <c r="AX561" s="53"/>
      <c r="AY561" s="53"/>
      <c r="BA561" s="10">
        <f t="shared" si="470"/>
        <v>0</v>
      </c>
      <c r="BB561" s="11">
        <f t="shared" si="471"/>
        <v>-1</v>
      </c>
      <c r="BC561" s="10">
        <f t="shared" si="472"/>
        <v>0</v>
      </c>
      <c r="BD561" s="11">
        <f t="shared" si="473"/>
        <v>0</v>
      </c>
      <c r="BE561" s="11"/>
      <c r="BF561" s="114" t="e">
        <f>VLOOKUP(C561,[1]Sheet!$F:$Q,10,FALSE)</f>
        <v>#N/A</v>
      </c>
      <c r="BG561" s="17" t="e">
        <f>VLOOKUP(C561,[1]Sheet!$F:$Q,5,FALSE)</f>
        <v>#N/A</v>
      </c>
      <c r="BH561" s="17" t="e">
        <f>VLOOKUP(C561,[1]Sheet!$F:$Q,12,FALSE)</f>
        <v>#N/A</v>
      </c>
      <c r="BI561" s="17" t="e">
        <f t="shared" si="474"/>
        <v>#N/A</v>
      </c>
    </row>
    <row r="562" s="7" customFormat="1" ht="24.95" customHeight="1" spans="1:61">
      <c r="A562" s="44">
        <f t="shared" si="469"/>
        <v>560</v>
      </c>
      <c r="B562" s="44"/>
      <c r="C562" s="45"/>
      <c r="D562" s="45"/>
      <c r="E562" s="45"/>
      <c r="F562" s="45"/>
      <c r="G562" s="46"/>
      <c r="H562" s="48"/>
      <c r="I562" s="48"/>
      <c r="J562" s="49"/>
      <c r="K562" s="49"/>
      <c r="L562" s="49"/>
      <c r="M562" s="49"/>
      <c r="N562" s="49"/>
      <c r="O562" s="49"/>
      <c r="P562" s="255"/>
      <c r="Q562" s="50"/>
      <c r="R562" s="51"/>
      <c r="S562" s="52"/>
      <c r="T562" s="256"/>
      <c r="U562" s="49"/>
      <c r="V562" s="49"/>
      <c r="W562" s="49"/>
      <c r="X562" s="49"/>
      <c r="Y562" s="49"/>
      <c r="Z562" s="49"/>
      <c r="AA562" s="49"/>
      <c r="AB562" s="49"/>
      <c r="AC562" s="49"/>
      <c r="AD562" s="47"/>
      <c r="AE562" s="110"/>
      <c r="AF562" s="45"/>
      <c r="AG562" s="45"/>
      <c r="AH562" s="45"/>
      <c r="AI562" s="58"/>
      <c r="AJ562" s="257"/>
      <c r="AK562" s="257"/>
      <c r="AL562" s="56"/>
      <c r="AM562" s="258"/>
      <c r="AN562" s="54"/>
      <c r="AO562" s="54"/>
      <c r="AP562" s="54"/>
      <c r="AQ562" s="54"/>
      <c r="AR562" s="54"/>
      <c r="AS562" s="54"/>
      <c r="AT562" s="58"/>
      <c r="AU562" s="54"/>
      <c r="AV562" s="54"/>
      <c r="AW562" s="112"/>
      <c r="AX562" s="45"/>
      <c r="AY562" s="45"/>
      <c r="AZ562" s="10"/>
      <c r="BA562" s="10">
        <f t="shared" si="470"/>
        <v>0</v>
      </c>
      <c r="BB562" s="11">
        <f t="shared" si="471"/>
        <v>-1</v>
      </c>
      <c r="BC562" s="10">
        <f t="shared" si="472"/>
        <v>0</v>
      </c>
      <c r="BD562" s="9">
        <f t="shared" si="473"/>
        <v>0</v>
      </c>
      <c r="BE562" s="9"/>
      <c r="BF562" s="114" t="e">
        <f>VLOOKUP(C562,[1]Sheet!$F:$Q,10,FALSE)</f>
        <v>#N/A</v>
      </c>
      <c r="BG562" s="17" t="e">
        <f>VLOOKUP(C562,[1]Sheet!$F:$Q,5,FALSE)</f>
        <v>#N/A</v>
      </c>
      <c r="BH562" s="17" t="e">
        <f>VLOOKUP(C562,[1]Sheet!$F:$Q,12,FALSE)</f>
        <v>#N/A</v>
      </c>
      <c r="BI562" s="17" t="e">
        <f t="shared" ref="BI562" si="475">BG562-BH562</f>
        <v>#N/A</v>
      </c>
    </row>
    <row r="563" ht="24.95" customHeight="1" spans="1:61">
      <c r="A563" s="44">
        <f t="shared" si="469"/>
        <v>561</v>
      </c>
      <c r="B563" s="44"/>
      <c r="C563" s="45"/>
      <c r="D563" s="45"/>
      <c r="E563" s="45"/>
      <c r="F563" s="45"/>
      <c r="G563" s="46"/>
      <c r="H563" s="109"/>
      <c r="I563" s="48"/>
      <c r="J563" s="49"/>
      <c r="K563" s="49"/>
      <c r="L563" s="49"/>
      <c r="M563" s="49"/>
      <c r="N563" s="49"/>
      <c r="O563" s="49"/>
      <c r="P563" s="255"/>
      <c r="Q563" s="50"/>
      <c r="R563" s="51"/>
      <c r="S563" s="52"/>
      <c r="T563" s="256"/>
      <c r="U563" s="49"/>
      <c r="V563" s="49"/>
      <c r="W563" s="49"/>
      <c r="X563" s="49"/>
      <c r="Y563" s="49"/>
      <c r="Z563" s="49"/>
      <c r="AA563" s="49"/>
      <c r="AB563" s="49"/>
      <c r="AC563" s="49"/>
      <c r="AD563" s="53"/>
      <c r="AE563" s="53"/>
      <c r="AF563" s="53"/>
      <c r="AG563" s="54"/>
      <c r="AH563" s="53"/>
      <c r="AI563" s="55"/>
      <c r="AJ563" s="261"/>
      <c r="AK563" s="261"/>
      <c r="AL563" s="262"/>
      <c r="AM563" s="57"/>
      <c r="AN563" s="54"/>
      <c r="AO563" s="57"/>
      <c r="AP563" s="54"/>
      <c r="AQ563" s="54"/>
      <c r="AR563" s="57"/>
      <c r="AS563" s="54"/>
      <c r="AT563" s="58"/>
      <c r="AU563" s="275"/>
      <c r="AV563" s="53"/>
      <c r="AW563" s="59"/>
      <c r="AX563" s="53"/>
      <c r="AY563" s="53"/>
      <c r="BA563" s="10">
        <f t="shared" si="470"/>
        <v>0</v>
      </c>
      <c r="BB563" s="11">
        <f t="shared" si="471"/>
        <v>-1</v>
      </c>
      <c r="BC563" s="10">
        <f t="shared" si="472"/>
        <v>0</v>
      </c>
      <c r="BD563" s="11">
        <f t="shared" si="473"/>
        <v>0</v>
      </c>
      <c r="BE563" s="11"/>
      <c r="BF563" s="114" t="e">
        <f>VLOOKUP(C563,[1]Sheet!$F:$Q,10,FALSE)</f>
        <v>#N/A</v>
      </c>
      <c r="BG563" s="17" t="e">
        <f>VLOOKUP(C563,[1]Sheet!$F:$Q,5,FALSE)</f>
        <v>#N/A</v>
      </c>
      <c r="BH563" s="17" t="e">
        <f>VLOOKUP(C563,[1]Sheet!$F:$Q,12,FALSE)</f>
        <v>#N/A</v>
      </c>
      <c r="BI563" s="17" t="e">
        <f t="shared" ref="BI563:BI572" si="476">BG563-BH563</f>
        <v>#N/A</v>
      </c>
    </row>
    <row r="564" ht="24.95" customHeight="1" spans="1:61">
      <c r="A564" s="44">
        <f t="shared" si="469"/>
        <v>562</v>
      </c>
      <c r="B564" s="44"/>
      <c r="C564" s="45"/>
      <c r="D564" s="45"/>
      <c r="E564" s="45"/>
      <c r="F564" s="45"/>
      <c r="G564" s="46"/>
      <c r="H564" s="109"/>
      <c r="I564" s="48"/>
      <c r="J564" s="49"/>
      <c r="K564" s="49"/>
      <c r="L564" s="49"/>
      <c r="M564" s="49"/>
      <c r="N564" s="49"/>
      <c r="O564" s="49"/>
      <c r="P564" s="255"/>
      <c r="Q564" s="50"/>
      <c r="R564" s="51"/>
      <c r="S564" s="52"/>
      <c r="T564" s="256"/>
      <c r="U564" s="49"/>
      <c r="V564" s="49"/>
      <c r="W564" s="49"/>
      <c r="X564" s="49"/>
      <c r="Y564" s="49"/>
      <c r="Z564" s="49"/>
      <c r="AA564" s="49"/>
      <c r="AB564" s="49"/>
      <c r="AC564" s="49"/>
      <c r="AD564" s="53"/>
      <c r="AE564" s="53"/>
      <c r="AF564" s="53"/>
      <c r="AG564" s="54"/>
      <c r="AH564" s="53"/>
      <c r="AI564" s="55"/>
      <c r="AJ564" s="261"/>
      <c r="AK564" s="261"/>
      <c r="AL564" s="262"/>
      <c r="AM564" s="57"/>
      <c r="AN564" s="54"/>
      <c r="AO564" s="57"/>
      <c r="AP564" s="54"/>
      <c r="AQ564" s="54"/>
      <c r="AR564" s="57"/>
      <c r="AS564" s="54"/>
      <c r="AT564" s="58"/>
      <c r="AU564" s="277"/>
      <c r="AV564" s="53"/>
      <c r="AW564" s="59"/>
      <c r="AX564" s="53"/>
      <c r="AY564" s="53"/>
      <c r="BA564" s="10">
        <f t="shared" si="470"/>
        <v>0</v>
      </c>
      <c r="BB564" s="11">
        <f t="shared" si="471"/>
        <v>-1</v>
      </c>
      <c r="BC564" s="10">
        <f t="shared" si="472"/>
        <v>0</v>
      </c>
      <c r="BD564" s="11">
        <f t="shared" si="473"/>
        <v>0</v>
      </c>
      <c r="BE564" s="11"/>
      <c r="BF564" s="114" t="e">
        <f>VLOOKUP(C564,[1]Sheet!$F:$Q,10,FALSE)</f>
        <v>#N/A</v>
      </c>
      <c r="BG564" s="17" t="e">
        <f>VLOOKUP(C564,[1]Sheet!$F:$Q,5,FALSE)</f>
        <v>#N/A</v>
      </c>
      <c r="BH564" s="17" t="e">
        <f>VLOOKUP(C564,[1]Sheet!$F:$Q,12,FALSE)</f>
        <v>#N/A</v>
      </c>
      <c r="BI564" s="17" t="e">
        <f t="shared" si="476"/>
        <v>#N/A</v>
      </c>
    </row>
    <row r="565" ht="24.95" customHeight="1" spans="1:61">
      <c r="A565" s="44">
        <f t="shared" ref="A565:A581" si="477">ROW()-2</f>
        <v>563</v>
      </c>
      <c r="B565" s="44"/>
      <c r="C565" s="45"/>
      <c r="D565" s="45"/>
      <c r="E565" s="45"/>
      <c r="F565" s="45"/>
      <c r="G565" s="46"/>
      <c r="H565" s="109"/>
      <c r="I565" s="48"/>
      <c r="J565" s="49"/>
      <c r="K565" s="49"/>
      <c r="L565" s="49"/>
      <c r="M565" s="49"/>
      <c r="N565" s="49"/>
      <c r="O565" s="49"/>
      <c r="P565" s="255"/>
      <c r="Q565" s="50"/>
      <c r="R565" s="51"/>
      <c r="S565" s="52"/>
      <c r="T565" s="256"/>
      <c r="U565" s="49"/>
      <c r="V565" s="49"/>
      <c r="W565" s="49"/>
      <c r="X565" s="49"/>
      <c r="Y565" s="49"/>
      <c r="Z565" s="49"/>
      <c r="AA565" s="49"/>
      <c r="AB565" s="49"/>
      <c r="AC565" s="49"/>
      <c r="AD565" s="53"/>
      <c r="AE565" s="53"/>
      <c r="AF565" s="53"/>
      <c r="AG565" s="54"/>
      <c r="AH565" s="53"/>
      <c r="AI565" s="55"/>
      <c r="AJ565" s="261"/>
      <c r="AK565" s="261"/>
      <c r="AL565" s="262"/>
      <c r="AM565" s="57"/>
      <c r="AN565" s="54"/>
      <c r="AO565" s="57"/>
      <c r="AP565" s="54"/>
      <c r="AQ565" s="54"/>
      <c r="AR565" s="57"/>
      <c r="AS565" s="54"/>
      <c r="AT565" s="58"/>
      <c r="AU565" s="53"/>
      <c r="AV565" s="53"/>
      <c r="AW565" s="59"/>
      <c r="AX565" s="53"/>
      <c r="AY565" s="53"/>
      <c r="BA565" s="10">
        <f t="shared" ref="BA565:BA581" si="478">Q565</f>
        <v>0</v>
      </c>
      <c r="BB565" s="11">
        <f t="shared" ref="BB565:BB581" si="479">N565+BA565-1</f>
        <v>-1</v>
      </c>
      <c r="BC565" s="10">
        <f t="shared" ref="BC565:BC581" si="480">S565</f>
        <v>0</v>
      </c>
      <c r="BD565" s="11">
        <f t="shared" ref="BD565:BD581" si="481">AA565+BC565</f>
        <v>0</v>
      </c>
      <c r="BE565" s="11"/>
      <c r="BF565" s="114" t="e">
        <f>VLOOKUP(C565,[1]Sheet!$F:$Q,10,FALSE)</f>
        <v>#N/A</v>
      </c>
      <c r="BG565" s="17" t="e">
        <f>VLOOKUP(C565,[1]Sheet!$F:$Q,5,FALSE)</f>
        <v>#N/A</v>
      </c>
      <c r="BH565" s="17" t="e">
        <f>VLOOKUP(C565,[1]Sheet!$F:$Q,12,FALSE)</f>
        <v>#N/A</v>
      </c>
      <c r="BI565" s="17" t="e">
        <f t="shared" si="476"/>
        <v>#N/A</v>
      </c>
    </row>
    <row r="566" ht="24.95" customHeight="1" spans="1:61">
      <c r="A566" s="44">
        <f t="shared" si="477"/>
        <v>564</v>
      </c>
      <c r="B566" s="44"/>
      <c r="C566" s="45"/>
      <c r="D566" s="45"/>
      <c r="E566" s="45"/>
      <c r="F566" s="45"/>
      <c r="G566" s="46"/>
      <c r="H566" s="109"/>
      <c r="I566" s="48"/>
      <c r="J566" s="49"/>
      <c r="K566" s="49"/>
      <c r="L566" s="49"/>
      <c r="M566" s="49"/>
      <c r="N566" s="49"/>
      <c r="O566" s="49"/>
      <c r="P566" s="255"/>
      <c r="Q566" s="50"/>
      <c r="R566" s="51"/>
      <c r="S566" s="52"/>
      <c r="T566" s="256"/>
      <c r="U566" s="49"/>
      <c r="V566" s="49"/>
      <c r="W566" s="49"/>
      <c r="X566" s="49"/>
      <c r="Y566" s="49"/>
      <c r="Z566" s="49"/>
      <c r="AA566" s="49"/>
      <c r="AB566" s="49"/>
      <c r="AC566" s="49"/>
      <c r="AD566" s="53"/>
      <c r="AE566" s="53"/>
      <c r="AF566" s="53"/>
      <c r="AG566" s="54"/>
      <c r="AH566" s="53"/>
      <c r="AI566" s="55"/>
      <c r="AJ566" s="261"/>
      <c r="AK566" s="261"/>
      <c r="AL566" s="262"/>
      <c r="AM566" s="57"/>
      <c r="AN566" s="54"/>
      <c r="AO566" s="57"/>
      <c r="AP566" s="54"/>
      <c r="AQ566" s="54"/>
      <c r="AR566" s="57"/>
      <c r="AS566" s="54"/>
      <c r="AT566" s="58"/>
      <c r="AU566" s="53"/>
      <c r="AV566" s="53"/>
      <c r="AW566" s="59"/>
      <c r="AX566" s="53"/>
      <c r="AY566" s="53"/>
      <c r="BA566" s="10">
        <f t="shared" si="478"/>
        <v>0</v>
      </c>
      <c r="BB566" s="11">
        <f t="shared" si="479"/>
        <v>-1</v>
      </c>
      <c r="BC566" s="10">
        <f t="shared" si="480"/>
        <v>0</v>
      </c>
      <c r="BD566" s="11">
        <f t="shared" si="481"/>
        <v>0</v>
      </c>
      <c r="BE566" s="11"/>
      <c r="BF566" s="114" t="e">
        <f>VLOOKUP(C566,[1]Sheet!$F:$Q,10,FALSE)</f>
        <v>#N/A</v>
      </c>
      <c r="BG566" s="17" t="e">
        <f>VLOOKUP(C566,[1]Sheet!$F:$Q,5,FALSE)</f>
        <v>#N/A</v>
      </c>
      <c r="BH566" s="17" t="e">
        <f>VLOOKUP(C566,[1]Sheet!$F:$Q,12,FALSE)</f>
        <v>#N/A</v>
      </c>
      <c r="BI566" s="17" t="e">
        <f t="shared" si="476"/>
        <v>#N/A</v>
      </c>
    </row>
    <row r="567" ht="24.95" customHeight="1" spans="1:61">
      <c r="A567" s="44">
        <f t="shared" si="477"/>
        <v>565</v>
      </c>
      <c r="B567" s="44"/>
      <c r="C567" s="45"/>
      <c r="D567" s="45"/>
      <c r="E567" s="259"/>
      <c r="F567" s="45"/>
      <c r="G567" s="46"/>
      <c r="H567" s="109"/>
      <c r="I567" s="48"/>
      <c r="J567" s="49"/>
      <c r="K567" s="49"/>
      <c r="L567" s="49"/>
      <c r="M567" s="49"/>
      <c r="N567" s="49"/>
      <c r="O567" s="49"/>
      <c r="P567" s="255"/>
      <c r="Q567" s="50"/>
      <c r="R567" s="51"/>
      <c r="S567" s="52"/>
      <c r="T567" s="256"/>
      <c r="U567" s="49"/>
      <c r="V567" s="49"/>
      <c r="W567" s="49"/>
      <c r="X567" s="49"/>
      <c r="Y567" s="49"/>
      <c r="Z567" s="49"/>
      <c r="AA567" s="49"/>
      <c r="AB567" s="49"/>
      <c r="AC567" s="49"/>
      <c r="AD567" s="53"/>
      <c r="AE567" s="53"/>
      <c r="AF567" s="53"/>
      <c r="AG567" s="54"/>
      <c r="AH567" s="53"/>
      <c r="AI567" s="55"/>
      <c r="AJ567" s="261"/>
      <c r="AK567" s="261"/>
      <c r="AL567" s="262"/>
      <c r="AM567" s="57"/>
      <c r="AN567" s="54"/>
      <c r="AO567" s="57"/>
      <c r="AP567" s="57"/>
      <c r="AQ567" s="54"/>
      <c r="AR567" s="57"/>
      <c r="AS567" s="54"/>
      <c r="AT567" s="58"/>
      <c r="AU567" s="53"/>
      <c r="AV567" s="53"/>
      <c r="AW567" s="59"/>
      <c r="AX567" s="53"/>
      <c r="AY567" s="53"/>
      <c r="BA567" s="10">
        <f t="shared" si="478"/>
        <v>0</v>
      </c>
      <c r="BB567" s="11">
        <f t="shared" si="479"/>
        <v>-1</v>
      </c>
      <c r="BC567" s="10">
        <f t="shared" si="480"/>
        <v>0</v>
      </c>
      <c r="BD567" s="11">
        <f t="shared" si="481"/>
        <v>0</v>
      </c>
      <c r="BE567" s="11"/>
      <c r="BF567" s="114" t="e">
        <f>VLOOKUP(C567,[1]Sheet!$F:$Q,10,FALSE)</f>
        <v>#N/A</v>
      </c>
      <c r="BG567" s="17" t="e">
        <f>VLOOKUP(C567,[1]Sheet!$F:$Q,5,FALSE)</f>
        <v>#N/A</v>
      </c>
      <c r="BH567" s="17" t="e">
        <f>VLOOKUP(C567,[1]Sheet!$F:$Q,12,FALSE)</f>
        <v>#N/A</v>
      </c>
      <c r="BI567" s="17" t="e">
        <f t="shared" si="476"/>
        <v>#N/A</v>
      </c>
    </row>
    <row r="568" ht="24.95" customHeight="1" spans="1:61">
      <c r="A568" s="44">
        <f t="shared" si="477"/>
        <v>566</v>
      </c>
      <c r="B568" s="44"/>
      <c r="C568" s="45"/>
      <c r="D568" s="45"/>
      <c r="E568" s="259"/>
      <c r="F568" s="45"/>
      <c r="G568" s="46"/>
      <c r="H568" s="109"/>
      <c r="I568" s="48"/>
      <c r="J568" s="49"/>
      <c r="K568" s="49"/>
      <c r="L568" s="49"/>
      <c r="M568" s="49"/>
      <c r="N568" s="49"/>
      <c r="O568" s="49"/>
      <c r="P568" s="255"/>
      <c r="Q568" s="50"/>
      <c r="R568" s="51"/>
      <c r="S568" s="52"/>
      <c r="T568" s="256"/>
      <c r="U568" s="49"/>
      <c r="V568" s="49"/>
      <c r="W568" s="49"/>
      <c r="X568" s="49"/>
      <c r="Y568" s="49"/>
      <c r="Z568" s="49"/>
      <c r="AA568" s="49"/>
      <c r="AB568" s="49"/>
      <c r="AC568" s="49"/>
      <c r="AD568" s="53"/>
      <c r="AE568" s="53"/>
      <c r="AF568" s="53"/>
      <c r="AG568" s="54"/>
      <c r="AH568" s="53"/>
      <c r="AI568" s="55"/>
      <c r="AJ568" s="261"/>
      <c r="AK568" s="261"/>
      <c r="AL568" s="262"/>
      <c r="AM568" s="57"/>
      <c r="AN568" s="54"/>
      <c r="AO568" s="57"/>
      <c r="AP568" s="57"/>
      <c r="AQ568" s="54"/>
      <c r="AR568" s="57"/>
      <c r="AS568" s="54"/>
      <c r="AT568" s="58"/>
      <c r="AU568" s="53"/>
      <c r="AV568" s="53"/>
      <c r="AW568" s="59"/>
      <c r="AX568" s="53"/>
      <c r="AY568" s="53"/>
      <c r="BA568" s="10">
        <f t="shared" si="478"/>
        <v>0</v>
      </c>
      <c r="BB568" s="11">
        <f t="shared" si="479"/>
        <v>-1</v>
      </c>
      <c r="BC568" s="10">
        <f t="shared" si="480"/>
        <v>0</v>
      </c>
      <c r="BD568" s="11">
        <f t="shared" si="481"/>
        <v>0</v>
      </c>
      <c r="BE568" s="11"/>
      <c r="BF568" s="114" t="e">
        <f>VLOOKUP(C568,[1]Sheet!$F:$Q,10,FALSE)</f>
        <v>#N/A</v>
      </c>
      <c r="BG568" s="17" t="e">
        <f>VLOOKUP(C568,[1]Sheet!$F:$Q,5,FALSE)</f>
        <v>#N/A</v>
      </c>
      <c r="BH568" s="17" t="e">
        <f>VLOOKUP(C568,[1]Sheet!$F:$Q,12,FALSE)</f>
        <v>#N/A</v>
      </c>
      <c r="BI568" s="17" t="e">
        <f t="shared" si="476"/>
        <v>#N/A</v>
      </c>
    </row>
    <row r="569" ht="24.95" customHeight="1" spans="1:61">
      <c r="A569" s="44">
        <f t="shared" si="477"/>
        <v>567</v>
      </c>
      <c r="B569" s="44"/>
      <c r="C569" s="45"/>
      <c r="D569" s="45"/>
      <c r="E569" s="45"/>
      <c r="F569" s="45"/>
      <c r="G569" s="46"/>
      <c r="H569" s="109"/>
      <c r="I569" s="48"/>
      <c r="J569" s="49"/>
      <c r="K569" s="49"/>
      <c r="L569" s="49"/>
      <c r="M569" s="49"/>
      <c r="N569" s="49"/>
      <c r="O569" s="49"/>
      <c r="P569" s="255"/>
      <c r="Q569" s="50"/>
      <c r="R569" s="51"/>
      <c r="S569" s="52"/>
      <c r="T569" s="256"/>
      <c r="U569" s="49"/>
      <c r="V569" s="49"/>
      <c r="W569" s="49"/>
      <c r="X569" s="49"/>
      <c r="Y569" s="49"/>
      <c r="Z569" s="49"/>
      <c r="AA569" s="49"/>
      <c r="AB569" s="49"/>
      <c r="AC569" s="49"/>
      <c r="AD569" s="53"/>
      <c r="AE569" s="53"/>
      <c r="AF569" s="53"/>
      <c r="AG569" s="54"/>
      <c r="AH569" s="53"/>
      <c r="AI569" s="55"/>
      <c r="AJ569" s="261"/>
      <c r="AK569" s="261"/>
      <c r="AL569" s="262"/>
      <c r="AM569" s="57"/>
      <c r="AN569" s="54"/>
      <c r="AO569" s="1475"/>
      <c r="AP569" s="54"/>
      <c r="AQ569" s="54"/>
      <c r="AR569" s="57"/>
      <c r="AS569" s="54"/>
      <c r="AT569" s="58"/>
      <c r="AU569" s="275"/>
      <c r="AV569" s="53"/>
      <c r="AW569" s="59"/>
      <c r="AX569" s="53"/>
      <c r="AY569" s="53"/>
      <c r="BA569" s="10">
        <f t="shared" si="478"/>
        <v>0</v>
      </c>
      <c r="BB569" s="11">
        <f t="shared" si="479"/>
        <v>-1</v>
      </c>
      <c r="BC569" s="10">
        <f t="shared" si="480"/>
        <v>0</v>
      </c>
      <c r="BD569" s="11">
        <f t="shared" si="481"/>
        <v>0</v>
      </c>
      <c r="BE569" s="11"/>
      <c r="BF569" s="114" t="e">
        <f>VLOOKUP(C569,[1]Sheet!$F:$Q,10,FALSE)</f>
        <v>#N/A</v>
      </c>
      <c r="BG569" s="17" t="e">
        <f>VLOOKUP(C569,[1]Sheet!$F:$Q,5,FALSE)</f>
        <v>#N/A</v>
      </c>
      <c r="BH569" s="17" t="e">
        <f>VLOOKUP(C569,[1]Sheet!$F:$Q,12,FALSE)</f>
        <v>#N/A</v>
      </c>
      <c r="BI569" s="17" t="e">
        <f t="shared" si="476"/>
        <v>#N/A</v>
      </c>
    </row>
    <row r="570" ht="24.95" customHeight="1" spans="1:61">
      <c r="A570" s="44">
        <f t="shared" si="477"/>
        <v>568</v>
      </c>
      <c r="B570" s="44"/>
      <c r="C570" s="45"/>
      <c r="D570" s="45"/>
      <c r="E570" s="45"/>
      <c r="F570" s="45"/>
      <c r="G570" s="46"/>
      <c r="H570" s="109"/>
      <c r="I570" s="48"/>
      <c r="J570" s="49"/>
      <c r="K570" s="49"/>
      <c r="L570" s="49"/>
      <c r="M570" s="49"/>
      <c r="N570" s="49"/>
      <c r="O570" s="49"/>
      <c r="P570" s="255"/>
      <c r="Q570" s="50"/>
      <c r="R570" s="51"/>
      <c r="S570" s="52"/>
      <c r="T570" s="256"/>
      <c r="U570" s="49"/>
      <c r="V570" s="49"/>
      <c r="W570" s="49"/>
      <c r="X570" s="49"/>
      <c r="Y570" s="49"/>
      <c r="Z570" s="49"/>
      <c r="AA570" s="49"/>
      <c r="AB570" s="49"/>
      <c r="AC570" s="49"/>
      <c r="AD570" s="53"/>
      <c r="AE570" s="53"/>
      <c r="AF570" s="53"/>
      <c r="AG570" s="54"/>
      <c r="AH570" s="53"/>
      <c r="AI570" s="55"/>
      <c r="AJ570" s="261"/>
      <c r="AK570" s="261"/>
      <c r="AL570" s="262"/>
      <c r="AM570" s="57"/>
      <c r="AN570" s="54"/>
      <c r="AO570" s="1474"/>
      <c r="AP570" s="54"/>
      <c r="AQ570" s="54"/>
      <c r="AR570" s="57"/>
      <c r="AS570" s="54"/>
      <c r="AT570" s="58"/>
      <c r="AU570" s="276"/>
      <c r="AV570" s="53"/>
      <c r="AW570" s="59"/>
      <c r="AX570" s="53"/>
      <c r="AY570" s="53"/>
      <c r="BA570" s="10">
        <f t="shared" si="478"/>
        <v>0</v>
      </c>
      <c r="BB570" s="11">
        <f t="shared" si="479"/>
        <v>-1</v>
      </c>
      <c r="BC570" s="10">
        <f t="shared" si="480"/>
        <v>0</v>
      </c>
      <c r="BD570" s="11">
        <f t="shared" si="481"/>
        <v>0</v>
      </c>
      <c r="BE570" s="11"/>
      <c r="BF570" s="114" t="e">
        <f>VLOOKUP(C570,[1]Sheet!$F:$Q,10,FALSE)</f>
        <v>#N/A</v>
      </c>
      <c r="BG570" s="17" t="e">
        <f>VLOOKUP(C570,[1]Sheet!$F:$Q,5,FALSE)</f>
        <v>#N/A</v>
      </c>
      <c r="BH570" s="17" t="e">
        <f>VLOOKUP(C570,[1]Sheet!$F:$Q,12,FALSE)</f>
        <v>#N/A</v>
      </c>
      <c r="BI570" s="17" t="e">
        <f t="shared" si="476"/>
        <v>#N/A</v>
      </c>
    </row>
    <row r="571" ht="24.95" customHeight="1" spans="1:61">
      <c r="A571" s="44">
        <f t="shared" si="477"/>
        <v>569</v>
      </c>
      <c r="B571" s="44"/>
      <c r="C571" s="45"/>
      <c r="D571" s="45"/>
      <c r="E571" s="45"/>
      <c r="F571" s="45"/>
      <c r="G571" s="46"/>
      <c r="H571" s="109"/>
      <c r="I571" s="48"/>
      <c r="J571" s="49"/>
      <c r="K571" s="49"/>
      <c r="L571" s="49"/>
      <c r="M571" s="49"/>
      <c r="N571" s="49"/>
      <c r="O571" s="49"/>
      <c r="P571" s="255"/>
      <c r="Q571" s="50"/>
      <c r="R571" s="51"/>
      <c r="S571" s="52"/>
      <c r="T571" s="256"/>
      <c r="U571" s="49"/>
      <c r="V571" s="49"/>
      <c r="W571" s="49"/>
      <c r="X571" s="49"/>
      <c r="Y571" s="49"/>
      <c r="Z571" s="49"/>
      <c r="AA571" s="49"/>
      <c r="AB571" s="49"/>
      <c r="AC571" s="49"/>
      <c r="AD571" s="53"/>
      <c r="AE571" s="53"/>
      <c r="AF571" s="53"/>
      <c r="AG571" s="54"/>
      <c r="AH571" s="53"/>
      <c r="AI571" s="55"/>
      <c r="AJ571" s="261"/>
      <c r="AK571" s="261"/>
      <c r="AL571" s="262"/>
      <c r="AM571" s="57"/>
      <c r="AN571" s="54"/>
      <c r="AO571" s="1473"/>
      <c r="AP571" s="54"/>
      <c r="AQ571" s="54"/>
      <c r="AR571" s="57"/>
      <c r="AS571" s="54"/>
      <c r="AT571" s="58"/>
      <c r="AU571" s="277"/>
      <c r="AV571" s="53"/>
      <c r="AW571" s="59"/>
      <c r="AX571" s="53"/>
      <c r="AY571" s="53"/>
      <c r="BA571" s="10">
        <f t="shared" si="478"/>
        <v>0</v>
      </c>
      <c r="BB571" s="11">
        <f t="shared" si="479"/>
        <v>-1</v>
      </c>
      <c r="BC571" s="10">
        <f t="shared" si="480"/>
        <v>0</v>
      </c>
      <c r="BD571" s="11">
        <f t="shared" si="481"/>
        <v>0</v>
      </c>
      <c r="BE571" s="11"/>
      <c r="BF571" s="114" t="e">
        <f>VLOOKUP(C571,[1]Sheet!$F:$Q,10,FALSE)</f>
        <v>#N/A</v>
      </c>
      <c r="BG571" s="17" t="e">
        <f>VLOOKUP(C571,[1]Sheet!$F:$Q,5,FALSE)</f>
        <v>#N/A</v>
      </c>
      <c r="BH571" s="17" t="e">
        <f>VLOOKUP(C571,[1]Sheet!$F:$Q,12,FALSE)</f>
        <v>#N/A</v>
      </c>
      <c r="BI571" s="17" t="e">
        <f t="shared" si="476"/>
        <v>#N/A</v>
      </c>
    </row>
    <row r="572" s="7" customFormat="1" ht="24.95" customHeight="1" spans="1:61">
      <c r="A572" s="44">
        <f t="shared" si="477"/>
        <v>570</v>
      </c>
      <c r="B572" s="44"/>
      <c r="C572" s="45"/>
      <c r="D572" s="45"/>
      <c r="E572" s="45"/>
      <c r="F572" s="45"/>
      <c r="G572" s="46"/>
      <c r="H572" s="48"/>
      <c r="I572" s="48"/>
      <c r="J572" s="49"/>
      <c r="K572" s="49"/>
      <c r="L572" s="49"/>
      <c r="M572" s="49"/>
      <c r="N572" s="49"/>
      <c r="O572" s="49"/>
      <c r="P572" s="255"/>
      <c r="Q572" s="50"/>
      <c r="R572" s="51"/>
      <c r="S572" s="52"/>
      <c r="T572" s="256"/>
      <c r="U572" s="49"/>
      <c r="V572" s="49"/>
      <c r="W572" s="49"/>
      <c r="X572" s="49"/>
      <c r="Y572" s="49"/>
      <c r="Z572" s="49"/>
      <c r="AA572" s="49"/>
      <c r="AB572" s="49"/>
      <c r="AC572" s="49"/>
      <c r="AD572" s="47"/>
      <c r="AE572" s="110"/>
      <c r="AF572" s="45"/>
      <c r="AG572" s="45"/>
      <c r="AH572" s="45"/>
      <c r="AI572" s="58"/>
      <c r="AJ572" s="257"/>
      <c r="AK572" s="257"/>
      <c r="AL572" s="56"/>
      <c r="AM572" s="258"/>
      <c r="AN572" s="54"/>
      <c r="AO572" s="54"/>
      <c r="AP572" s="54"/>
      <c r="AQ572" s="54"/>
      <c r="AR572" s="54"/>
      <c r="AS572" s="54"/>
      <c r="AT572" s="58"/>
      <c r="AU572" s="54"/>
      <c r="AV572" s="54"/>
      <c r="AW572" s="112"/>
      <c r="AX572" s="45"/>
      <c r="AY572" s="45"/>
      <c r="AZ572" s="10"/>
      <c r="BA572" s="10">
        <f t="shared" si="478"/>
        <v>0</v>
      </c>
      <c r="BB572" s="11">
        <f t="shared" si="479"/>
        <v>-1</v>
      </c>
      <c r="BC572" s="10">
        <f t="shared" si="480"/>
        <v>0</v>
      </c>
      <c r="BD572" s="9">
        <f t="shared" si="481"/>
        <v>0</v>
      </c>
      <c r="BE572" s="9"/>
      <c r="BF572" s="114" t="e">
        <f>VLOOKUP(C572,[1]Sheet!$F:$Q,10,FALSE)</f>
        <v>#N/A</v>
      </c>
      <c r="BG572" s="17" t="e">
        <f>VLOOKUP(C572,[1]Sheet!$F:$Q,5,FALSE)</f>
        <v>#N/A</v>
      </c>
      <c r="BH572" s="17" t="e">
        <f>VLOOKUP(C572,[1]Sheet!$F:$Q,12,FALSE)</f>
        <v>#N/A</v>
      </c>
      <c r="BI572" s="17" t="e">
        <f t="shared" si="476"/>
        <v>#N/A</v>
      </c>
    </row>
    <row r="573" s="7" customFormat="1" ht="24.95" customHeight="1" spans="1:61">
      <c r="A573" s="44">
        <f t="shared" si="477"/>
        <v>571</v>
      </c>
      <c r="B573" s="44"/>
      <c r="C573" s="45"/>
      <c r="D573" s="45"/>
      <c r="E573" s="45"/>
      <c r="F573" s="45"/>
      <c r="G573" s="46"/>
      <c r="H573" s="48"/>
      <c r="I573" s="48"/>
      <c r="J573" s="49"/>
      <c r="K573" s="49"/>
      <c r="L573" s="49"/>
      <c r="M573" s="49"/>
      <c r="N573" s="49"/>
      <c r="O573" s="49"/>
      <c r="P573" s="255"/>
      <c r="Q573" s="50"/>
      <c r="R573" s="51"/>
      <c r="S573" s="52"/>
      <c r="T573" s="256"/>
      <c r="U573" s="49"/>
      <c r="V573" s="49"/>
      <c r="W573" s="49"/>
      <c r="X573" s="49"/>
      <c r="Y573" s="49"/>
      <c r="Z573" s="49"/>
      <c r="AA573" s="49"/>
      <c r="AB573" s="49"/>
      <c r="AC573" s="49"/>
      <c r="AD573" s="47"/>
      <c r="AE573" s="110"/>
      <c r="AF573" s="45"/>
      <c r="AG573" s="45"/>
      <c r="AH573" s="45"/>
      <c r="AI573" s="58"/>
      <c r="AJ573" s="257"/>
      <c r="AK573" s="257"/>
      <c r="AL573" s="56"/>
      <c r="AM573" s="258"/>
      <c r="AN573" s="54"/>
      <c r="AO573" s="54"/>
      <c r="AP573" s="54"/>
      <c r="AQ573" s="54"/>
      <c r="AR573" s="54"/>
      <c r="AS573" s="54"/>
      <c r="AT573" s="58"/>
      <c r="AU573" s="54"/>
      <c r="AV573" s="54"/>
      <c r="AW573" s="112"/>
      <c r="AX573" s="45"/>
      <c r="AY573" s="45"/>
      <c r="AZ573" s="10"/>
      <c r="BA573" s="10">
        <f t="shared" si="478"/>
        <v>0</v>
      </c>
      <c r="BB573" s="11">
        <f t="shared" si="479"/>
        <v>-1</v>
      </c>
      <c r="BC573" s="10">
        <f t="shared" si="480"/>
        <v>0</v>
      </c>
      <c r="BD573" s="9">
        <f t="shared" si="481"/>
        <v>0</v>
      </c>
      <c r="BE573" s="9"/>
      <c r="BF573" s="114" t="e">
        <f>VLOOKUP(C573,[1]Sheet!$F:$Q,10,FALSE)</f>
        <v>#N/A</v>
      </c>
      <c r="BG573" s="17" t="e">
        <f>VLOOKUP(C573,[1]Sheet!$F:$Q,5,FALSE)</f>
        <v>#N/A</v>
      </c>
      <c r="BH573" s="17" t="e">
        <f>VLOOKUP(C573,[1]Sheet!$F:$Q,12,FALSE)</f>
        <v>#N/A</v>
      </c>
      <c r="BI573" s="17" t="e">
        <f t="shared" ref="BI573:BI586" si="482">BG573-BH573</f>
        <v>#N/A</v>
      </c>
    </row>
    <row r="574" ht="24.95" customHeight="1" spans="1:61">
      <c r="A574" s="44">
        <f t="shared" si="477"/>
        <v>572</v>
      </c>
      <c r="B574" s="44"/>
      <c r="C574" s="45"/>
      <c r="D574" s="45"/>
      <c r="E574" s="45"/>
      <c r="F574" s="45"/>
      <c r="G574" s="46"/>
      <c r="H574" s="109"/>
      <c r="I574" s="48"/>
      <c r="J574" s="49"/>
      <c r="K574" s="49"/>
      <c r="L574" s="49"/>
      <c r="M574" s="49"/>
      <c r="N574" s="49"/>
      <c r="O574" s="49"/>
      <c r="P574" s="255"/>
      <c r="Q574" s="50"/>
      <c r="R574" s="51"/>
      <c r="S574" s="52"/>
      <c r="T574" s="256"/>
      <c r="U574" s="49"/>
      <c r="V574" s="49"/>
      <c r="W574" s="49"/>
      <c r="X574" s="49"/>
      <c r="Y574" s="49"/>
      <c r="Z574" s="49"/>
      <c r="AA574" s="49"/>
      <c r="AB574" s="49"/>
      <c r="AC574" s="49"/>
      <c r="AD574" s="53"/>
      <c r="AE574" s="53"/>
      <c r="AF574" s="53"/>
      <c r="AG574" s="54"/>
      <c r="AH574" s="53"/>
      <c r="AI574" s="55"/>
      <c r="AJ574" s="261"/>
      <c r="AK574" s="261"/>
      <c r="AL574" s="262"/>
      <c r="AM574" s="57"/>
      <c r="AN574" s="57"/>
      <c r="AO574" s="275"/>
      <c r="AP574" s="57"/>
      <c r="AQ574" s="57"/>
      <c r="AR574" s="57"/>
      <c r="AS574" s="54"/>
      <c r="AT574" s="58"/>
      <c r="AU574" s="53"/>
      <c r="AV574" s="53"/>
      <c r="AW574" s="59"/>
      <c r="AX574" s="53"/>
      <c r="AY574" s="53"/>
      <c r="BA574" s="10">
        <f t="shared" si="478"/>
        <v>0</v>
      </c>
      <c r="BB574" s="11">
        <f t="shared" si="479"/>
        <v>-1</v>
      </c>
      <c r="BC574" s="10">
        <f t="shared" si="480"/>
        <v>0</v>
      </c>
      <c r="BD574" s="11">
        <f t="shared" si="481"/>
        <v>0</v>
      </c>
      <c r="BE574" s="11"/>
      <c r="BF574" s="114" t="e">
        <f>VLOOKUP(C574,[1]Sheet!$F:$Q,10,FALSE)</f>
        <v>#N/A</v>
      </c>
      <c r="BG574" s="17" t="e">
        <f>VLOOKUP(C574,[1]Sheet!$F:$Q,5,FALSE)</f>
        <v>#N/A</v>
      </c>
      <c r="BH574" s="17" t="e">
        <f>VLOOKUP(C574,[1]Sheet!$F:$Q,12,FALSE)</f>
        <v>#N/A</v>
      </c>
      <c r="BI574" s="17" t="e">
        <f t="shared" si="482"/>
        <v>#N/A</v>
      </c>
    </row>
    <row r="575" ht="24.95" customHeight="1" spans="1:61">
      <c r="A575" s="44">
        <f t="shared" si="477"/>
        <v>573</v>
      </c>
      <c r="B575" s="44"/>
      <c r="C575" s="45"/>
      <c r="D575" s="45"/>
      <c r="E575" s="45"/>
      <c r="F575" s="45"/>
      <c r="G575" s="46"/>
      <c r="H575" s="109"/>
      <c r="I575" s="48"/>
      <c r="J575" s="49"/>
      <c r="K575" s="49"/>
      <c r="L575" s="49"/>
      <c r="M575" s="49"/>
      <c r="N575" s="49"/>
      <c r="O575" s="49"/>
      <c r="P575" s="255"/>
      <c r="Q575" s="50"/>
      <c r="R575" s="51"/>
      <c r="S575" s="52"/>
      <c r="T575" s="256"/>
      <c r="U575" s="49"/>
      <c r="V575" s="49"/>
      <c r="W575" s="49"/>
      <c r="X575" s="49"/>
      <c r="Y575" s="49"/>
      <c r="Z575" s="49"/>
      <c r="AA575" s="49"/>
      <c r="AB575" s="49"/>
      <c r="AC575" s="49"/>
      <c r="AD575" s="53"/>
      <c r="AE575" s="53"/>
      <c r="AF575" s="53"/>
      <c r="AG575" s="54"/>
      <c r="AH575" s="53"/>
      <c r="AI575" s="55"/>
      <c r="AJ575" s="261"/>
      <c r="AK575" s="261"/>
      <c r="AL575" s="262"/>
      <c r="AM575" s="57"/>
      <c r="AN575" s="57"/>
      <c r="AO575" s="276"/>
      <c r="AP575" s="57"/>
      <c r="AQ575" s="57"/>
      <c r="AR575" s="57"/>
      <c r="AS575" s="54"/>
      <c r="AT575" s="58"/>
      <c r="AU575" s="53"/>
      <c r="AV575" s="53"/>
      <c r="AW575" s="59"/>
      <c r="AX575" s="53"/>
      <c r="AY575" s="53"/>
      <c r="BA575" s="10">
        <f t="shared" si="478"/>
        <v>0</v>
      </c>
      <c r="BB575" s="11">
        <f t="shared" si="479"/>
        <v>-1</v>
      </c>
      <c r="BC575" s="10">
        <f t="shared" si="480"/>
        <v>0</v>
      </c>
      <c r="BD575" s="11">
        <f t="shared" si="481"/>
        <v>0</v>
      </c>
      <c r="BE575" s="11"/>
      <c r="BF575" s="114" t="e">
        <f>VLOOKUP(C575,[1]Sheet!$F:$Q,10,FALSE)</f>
        <v>#N/A</v>
      </c>
      <c r="BG575" s="17" t="e">
        <f>VLOOKUP(C575,[1]Sheet!$F:$Q,5,FALSE)</f>
        <v>#N/A</v>
      </c>
      <c r="BH575" s="17" t="e">
        <f>VLOOKUP(C575,[1]Sheet!$F:$Q,12,FALSE)</f>
        <v>#N/A</v>
      </c>
      <c r="BI575" s="17" t="e">
        <f t="shared" si="482"/>
        <v>#N/A</v>
      </c>
    </row>
    <row r="576" ht="24.95" customHeight="1" spans="1:61">
      <c r="A576" s="44">
        <f t="shared" si="477"/>
        <v>574</v>
      </c>
      <c r="B576" s="44"/>
      <c r="C576" s="45"/>
      <c r="D576" s="45"/>
      <c r="E576" s="45"/>
      <c r="F576" s="45"/>
      <c r="G576" s="46"/>
      <c r="H576" s="109"/>
      <c r="I576" s="48"/>
      <c r="J576" s="49"/>
      <c r="K576" s="49"/>
      <c r="L576" s="49"/>
      <c r="M576" s="49"/>
      <c r="N576" s="49"/>
      <c r="O576" s="49"/>
      <c r="P576" s="255"/>
      <c r="Q576" s="50"/>
      <c r="R576" s="51"/>
      <c r="S576" s="52"/>
      <c r="T576" s="256"/>
      <c r="U576" s="49"/>
      <c r="V576" s="49"/>
      <c r="W576" s="49"/>
      <c r="X576" s="49"/>
      <c r="Y576" s="49"/>
      <c r="Z576" s="49"/>
      <c r="AA576" s="49"/>
      <c r="AB576" s="49"/>
      <c r="AC576" s="49"/>
      <c r="AD576" s="53"/>
      <c r="AE576" s="53"/>
      <c r="AF576" s="53"/>
      <c r="AG576" s="54"/>
      <c r="AH576" s="53"/>
      <c r="AI576" s="55"/>
      <c r="AJ576" s="261"/>
      <c r="AK576" s="261"/>
      <c r="AL576" s="262"/>
      <c r="AM576" s="57"/>
      <c r="AN576" s="57"/>
      <c r="AO576" s="276"/>
      <c r="AP576" s="57"/>
      <c r="AQ576" s="57"/>
      <c r="AR576" s="57"/>
      <c r="AS576" s="54"/>
      <c r="AT576" s="58"/>
      <c r="AU576" s="53"/>
      <c r="AV576" s="53"/>
      <c r="AW576" s="59"/>
      <c r="AX576" s="53"/>
      <c r="AY576" s="53"/>
      <c r="BA576" s="10">
        <f t="shared" si="478"/>
        <v>0</v>
      </c>
      <c r="BB576" s="11">
        <f t="shared" si="479"/>
        <v>-1</v>
      </c>
      <c r="BC576" s="10">
        <f t="shared" si="480"/>
        <v>0</v>
      </c>
      <c r="BD576" s="11">
        <f t="shared" si="481"/>
        <v>0</v>
      </c>
      <c r="BE576" s="11"/>
      <c r="BF576" s="114" t="e">
        <f>VLOOKUP(C576,[1]Sheet!$F:$Q,10,FALSE)</f>
        <v>#N/A</v>
      </c>
      <c r="BG576" s="17" t="e">
        <f>VLOOKUP(C576,[1]Sheet!$F:$Q,5,FALSE)</f>
        <v>#N/A</v>
      </c>
      <c r="BH576" s="17" t="e">
        <f>VLOOKUP(C576,[1]Sheet!$F:$Q,12,FALSE)</f>
        <v>#N/A</v>
      </c>
      <c r="BI576" s="17" t="e">
        <f t="shared" si="482"/>
        <v>#N/A</v>
      </c>
    </row>
    <row r="577" ht="24.95" customHeight="1" spans="1:61">
      <c r="A577" s="44">
        <f t="shared" si="477"/>
        <v>575</v>
      </c>
      <c r="B577" s="44"/>
      <c r="C577" s="45"/>
      <c r="D577" s="45"/>
      <c r="E577" s="45"/>
      <c r="F577" s="45"/>
      <c r="G577" s="46"/>
      <c r="H577" s="109"/>
      <c r="I577" s="48"/>
      <c r="J577" s="49"/>
      <c r="K577" s="49"/>
      <c r="L577" s="49"/>
      <c r="M577" s="49"/>
      <c r="N577" s="49"/>
      <c r="O577" s="49"/>
      <c r="P577" s="255"/>
      <c r="Q577" s="50"/>
      <c r="R577" s="51"/>
      <c r="S577" s="52"/>
      <c r="T577" s="256"/>
      <c r="U577" s="49"/>
      <c r="V577" s="49"/>
      <c r="W577" s="49"/>
      <c r="X577" s="49"/>
      <c r="Y577" s="49"/>
      <c r="Z577" s="49"/>
      <c r="AA577" s="49"/>
      <c r="AB577" s="49"/>
      <c r="AC577" s="49"/>
      <c r="AD577" s="53"/>
      <c r="AE577" s="53"/>
      <c r="AF577" s="53"/>
      <c r="AG577" s="54"/>
      <c r="AH577" s="53"/>
      <c r="AI577" s="55"/>
      <c r="AJ577" s="261"/>
      <c r="AK577" s="261"/>
      <c r="AL577" s="262"/>
      <c r="AM577" s="57"/>
      <c r="AN577" s="57"/>
      <c r="AO577" s="276"/>
      <c r="AP577" s="57"/>
      <c r="AQ577" s="57"/>
      <c r="AR577" s="57"/>
      <c r="AS577" s="54"/>
      <c r="AT577" s="58"/>
      <c r="AU577" s="53"/>
      <c r="AV577" s="53"/>
      <c r="AW577" s="59"/>
      <c r="AX577" s="53"/>
      <c r="AY577" s="53"/>
      <c r="BA577" s="10">
        <f t="shared" si="478"/>
        <v>0</v>
      </c>
      <c r="BB577" s="11">
        <f t="shared" si="479"/>
        <v>-1</v>
      </c>
      <c r="BC577" s="10">
        <f t="shared" si="480"/>
        <v>0</v>
      </c>
      <c r="BD577" s="11">
        <f t="shared" si="481"/>
        <v>0</v>
      </c>
      <c r="BE577" s="11"/>
      <c r="BF577" s="114" t="e">
        <f>VLOOKUP(C577,[1]Sheet!$F:$Q,10,FALSE)</f>
        <v>#N/A</v>
      </c>
      <c r="BG577" s="17" t="e">
        <f>VLOOKUP(C577,[1]Sheet!$F:$Q,5,FALSE)</f>
        <v>#N/A</v>
      </c>
      <c r="BH577" s="17" t="e">
        <f>VLOOKUP(C577,[1]Sheet!$F:$Q,12,FALSE)</f>
        <v>#N/A</v>
      </c>
      <c r="BI577" s="17" t="e">
        <f t="shared" si="482"/>
        <v>#N/A</v>
      </c>
    </row>
    <row r="578" ht="24.95" customHeight="1" spans="1:61">
      <c r="A578" s="44">
        <f t="shared" si="477"/>
        <v>576</v>
      </c>
      <c r="B578" s="44"/>
      <c r="C578" s="45"/>
      <c r="D578" s="45"/>
      <c r="E578" s="45"/>
      <c r="F578" s="45"/>
      <c r="G578" s="46"/>
      <c r="H578" s="109"/>
      <c r="I578" s="48"/>
      <c r="J578" s="49"/>
      <c r="K578" s="49"/>
      <c r="L578" s="49"/>
      <c r="M578" s="49"/>
      <c r="N578" s="49"/>
      <c r="O578" s="49"/>
      <c r="P578" s="255"/>
      <c r="Q578" s="50"/>
      <c r="R578" s="51"/>
      <c r="S578" s="52"/>
      <c r="T578" s="256"/>
      <c r="U578" s="49"/>
      <c r="V578" s="49"/>
      <c r="W578" s="49"/>
      <c r="X578" s="49"/>
      <c r="Y578" s="49"/>
      <c r="Z578" s="49"/>
      <c r="AA578" s="49"/>
      <c r="AB578" s="49"/>
      <c r="AC578" s="49"/>
      <c r="AD578" s="53"/>
      <c r="AE578" s="53"/>
      <c r="AF578" s="53"/>
      <c r="AG578" s="54"/>
      <c r="AH578" s="53"/>
      <c r="AI578" s="55"/>
      <c r="AJ578" s="261"/>
      <c r="AK578" s="261"/>
      <c r="AL578" s="262"/>
      <c r="AM578" s="57"/>
      <c r="AN578" s="57"/>
      <c r="AO578" s="276"/>
      <c r="AP578" s="57"/>
      <c r="AQ578" s="57"/>
      <c r="AR578" s="57"/>
      <c r="AS578" s="54"/>
      <c r="AT578" s="58"/>
      <c r="AU578" s="53"/>
      <c r="AV578" s="53"/>
      <c r="AW578" s="59"/>
      <c r="AX578" s="53"/>
      <c r="AY578" s="53"/>
      <c r="BA578" s="10">
        <f t="shared" si="478"/>
        <v>0</v>
      </c>
      <c r="BB578" s="11">
        <f t="shared" si="479"/>
        <v>-1</v>
      </c>
      <c r="BC578" s="10">
        <f t="shared" si="480"/>
        <v>0</v>
      </c>
      <c r="BD578" s="11">
        <f t="shared" si="481"/>
        <v>0</v>
      </c>
      <c r="BE578" s="11"/>
      <c r="BF578" s="114" t="e">
        <f>VLOOKUP(C578,[1]Sheet!$F:$Q,10,FALSE)</f>
        <v>#N/A</v>
      </c>
      <c r="BG578" s="17" t="e">
        <f>VLOOKUP(C578,[1]Sheet!$F:$Q,5,FALSE)</f>
        <v>#N/A</v>
      </c>
      <c r="BH578" s="17" t="e">
        <f>VLOOKUP(C578,[1]Sheet!$F:$Q,12,FALSE)</f>
        <v>#N/A</v>
      </c>
      <c r="BI578" s="17" t="e">
        <f t="shared" si="482"/>
        <v>#N/A</v>
      </c>
    </row>
    <row r="579" ht="24.95" customHeight="1" spans="1:61">
      <c r="A579" s="44">
        <f t="shared" si="477"/>
        <v>577</v>
      </c>
      <c r="B579" s="44"/>
      <c r="C579" s="45"/>
      <c r="D579" s="45"/>
      <c r="E579" s="45"/>
      <c r="F579" s="45"/>
      <c r="G579" s="46"/>
      <c r="H579" s="109"/>
      <c r="I579" s="48"/>
      <c r="J579" s="49"/>
      <c r="K579" s="49"/>
      <c r="L579" s="49"/>
      <c r="M579" s="49"/>
      <c r="N579" s="49"/>
      <c r="O579" s="49"/>
      <c r="P579" s="255"/>
      <c r="Q579" s="50"/>
      <c r="R579" s="51"/>
      <c r="S579" s="52"/>
      <c r="T579" s="256"/>
      <c r="U579" s="49"/>
      <c r="V579" s="49"/>
      <c r="W579" s="49"/>
      <c r="X579" s="49"/>
      <c r="Y579" s="49"/>
      <c r="Z579" s="49"/>
      <c r="AA579" s="49"/>
      <c r="AB579" s="49"/>
      <c r="AC579" s="49"/>
      <c r="AD579" s="53"/>
      <c r="AE579" s="53"/>
      <c r="AF579" s="53"/>
      <c r="AG579" s="54"/>
      <c r="AH579" s="53"/>
      <c r="AI579" s="55"/>
      <c r="AJ579" s="261"/>
      <c r="AK579" s="261"/>
      <c r="AL579" s="262"/>
      <c r="AM579" s="57"/>
      <c r="AN579" s="57"/>
      <c r="AO579" s="277"/>
      <c r="AP579" s="57"/>
      <c r="AQ579" s="57"/>
      <c r="AR579" s="57"/>
      <c r="AS579" s="54"/>
      <c r="AT579" s="58"/>
      <c r="AU579" s="53"/>
      <c r="AV579" s="53"/>
      <c r="AW579" s="59"/>
      <c r="AX579" s="53"/>
      <c r="AY579" s="53"/>
      <c r="BA579" s="10">
        <f t="shared" si="478"/>
        <v>0</v>
      </c>
      <c r="BB579" s="11">
        <f t="shared" si="479"/>
        <v>-1</v>
      </c>
      <c r="BC579" s="10">
        <f t="shared" si="480"/>
        <v>0</v>
      </c>
      <c r="BD579" s="11">
        <f t="shared" si="481"/>
        <v>0</v>
      </c>
      <c r="BE579" s="11"/>
      <c r="BF579" s="114" t="e">
        <f>VLOOKUP(C579,[1]Sheet!$F:$Q,10,FALSE)</f>
        <v>#N/A</v>
      </c>
      <c r="BG579" s="17" t="e">
        <f>VLOOKUP(C579,[1]Sheet!$F:$Q,5,FALSE)</f>
        <v>#N/A</v>
      </c>
      <c r="BH579" s="17" t="e">
        <f>VLOOKUP(C579,[1]Sheet!$F:$Q,12,FALSE)</f>
        <v>#N/A</v>
      </c>
      <c r="BI579" s="17" t="e">
        <f t="shared" si="482"/>
        <v>#N/A</v>
      </c>
    </row>
    <row r="580" s="7" customFormat="1" ht="24.95" customHeight="1" spans="1:61">
      <c r="A580" s="44">
        <f t="shared" si="477"/>
        <v>578</v>
      </c>
      <c r="B580" s="44"/>
      <c r="C580" s="45"/>
      <c r="D580" s="45"/>
      <c r="E580" s="45"/>
      <c r="F580" s="45"/>
      <c r="G580" s="46"/>
      <c r="H580" s="48"/>
      <c r="I580" s="48"/>
      <c r="J580" s="49"/>
      <c r="K580" s="49"/>
      <c r="L580" s="49"/>
      <c r="M580" s="49"/>
      <c r="N580" s="49"/>
      <c r="O580" s="49"/>
      <c r="P580" s="255"/>
      <c r="Q580" s="50"/>
      <c r="R580" s="51"/>
      <c r="S580" s="52"/>
      <c r="T580" s="256"/>
      <c r="U580" s="49"/>
      <c r="V580" s="49"/>
      <c r="W580" s="49"/>
      <c r="X580" s="49"/>
      <c r="Y580" s="49"/>
      <c r="Z580" s="49"/>
      <c r="AA580" s="49"/>
      <c r="AB580" s="49"/>
      <c r="AC580" s="49"/>
      <c r="AD580" s="47"/>
      <c r="AE580" s="110"/>
      <c r="AF580" s="45"/>
      <c r="AG580" s="45"/>
      <c r="AH580" s="45"/>
      <c r="AI580" s="58"/>
      <c r="AJ580" s="257"/>
      <c r="AK580" s="257"/>
      <c r="AL580" s="56"/>
      <c r="AM580" s="258"/>
      <c r="AN580" s="54"/>
      <c r="AO580" s="54"/>
      <c r="AP580" s="54"/>
      <c r="AQ580" s="54"/>
      <c r="AR580" s="54"/>
      <c r="AS580" s="54"/>
      <c r="AT580" s="58"/>
      <c r="AU580" s="54"/>
      <c r="AV580" s="54"/>
      <c r="AW580" s="112"/>
      <c r="AX580" s="45"/>
      <c r="AY580" s="45"/>
      <c r="AZ580" s="10"/>
      <c r="BA580" s="10">
        <f t="shared" si="478"/>
        <v>0</v>
      </c>
      <c r="BB580" s="11">
        <f t="shared" si="479"/>
        <v>-1</v>
      </c>
      <c r="BC580" s="10">
        <f t="shared" si="480"/>
        <v>0</v>
      </c>
      <c r="BD580" s="9">
        <f t="shared" si="481"/>
        <v>0</v>
      </c>
      <c r="BE580" s="9"/>
      <c r="BF580" s="114" t="e">
        <f>VLOOKUP(C580,[1]Sheet!$F:$Q,10,FALSE)</f>
        <v>#N/A</v>
      </c>
      <c r="BG580" s="17" t="e">
        <f>VLOOKUP(C580,[1]Sheet!$F:$Q,5,FALSE)</f>
        <v>#N/A</v>
      </c>
      <c r="BH580" s="17" t="e">
        <f>VLOOKUP(C580,[1]Sheet!$F:$Q,12,FALSE)</f>
        <v>#N/A</v>
      </c>
      <c r="BI580" s="17" t="e">
        <f t="shared" si="482"/>
        <v>#N/A</v>
      </c>
    </row>
    <row r="581" s="7" customFormat="1" ht="24.95" customHeight="1" spans="1:61">
      <c r="A581" s="44">
        <f t="shared" si="477"/>
        <v>579</v>
      </c>
      <c r="B581" s="44"/>
      <c r="C581" s="45"/>
      <c r="D581" s="45"/>
      <c r="E581" s="45"/>
      <c r="F581" s="45"/>
      <c r="G581" s="46"/>
      <c r="H581" s="48"/>
      <c r="I581" s="48"/>
      <c r="J581" s="49"/>
      <c r="K581" s="49"/>
      <c r="L581" s="49"/>
      <c r="M581" s="49"/>
      <c r="N581" s="49"/>
      <c r="O581" s="49"/>
      <c r="P581" s="255"/>
      <c r="Q581" s="50"/>
      <c r="R581" s="51"/>
      <c r="S581" s="52"/>
      <c r="T581" s="256"/>
      <c r="U581" s="49"/>
      <c r="V581" s="49"/>
      <c r="W581" s="49"/>
      <c r="X581" s="49"/>
      <c r="Y581" s="49"/>
      <c r="Z581" s="49"/>
      <c r="AA581" s="49"/>
      <c r="AB581" s="49"/>
      <c r="AC581" s="49"/>
      <c r="AD581" s="47"/>
      <c r="AE581" s="110"/>
      <c r="AF581" s="45"/>
      <c r="AG581" s="45"/>
      <c r="AH581" s="45"/>
      <c r="AI581" s="58"/>
      <c r="AJ581" s="257"/>
      <c r="AK581" s="257"/>
      <c r="AL581" s="56"/>
      <c r="AM581" s="258"/>
      <c r="AN581" s="54"/>
      <c r="AO581" s="54"/>
      <c r="AP581" s="54"/>
      <c r="AQ581" s="54"/>
      <c r="AR581" s="54"/>
      <c r="AS581" s="54"/>
      <c r="AT581" s="58"/>
      <c r="AU581" s="54"/>
      <c r="AV581" s="54"/>
      <c r="AW581" s="112"/>
      <c r="AX581" s="45"/>
      <c r="AY581" s="45"/>
      <c r="AZ581" s="10"/>
      <c r="BA581" s="10">
        <f t="shared" si="478"/>
        <v>0</v>
      </c>
      <c r="BB581" s="11">
        <f t="shared" si="479"/>
        <v>-1</v>
      </c>
      <c r="BC581" s="10">
        <f t="shared" si="480"/>
        <v>0</v>
      </c>
      <c r="BD581" s="9">
        <f t="shared" si="481"/>
        <v>0</v>
      </c>
      <c r="BE581" s="9"/>
      <c r="BF581" s="114" t="e">
        <f>VLOOKUP(C581,[1]Sheet!$F:$Q,10,FALSE)</f>
        <v>#N/A</v>
      </c>
      <c r="BG581" s="17" t="e">
        <f>VLOOKUP(C581,[1]Sheet!$F:$Q,5,FALSE)</f>
        <v>#N/A</v>
      </c>
      <c r="BH581" s="17" t="e">
        <f>VLOOKUP(C581,[1]Sheet!$F:$Q,12,FALSE)</f>
        <v>#N/A</v>
      </c>
      <c r="BI581" s="17" t="e">
        <f t="shared" si="482"/>
        <v>#N/A</v>
      </c>
    </row>
    <row r="582" ht="24.95" customHeight="1" spans="1:61">
      <c r="A582" s="44">
        <f t="shared" ref="A582:A589" si="483">ROW()-2</f>
        <v>580</v>
      </c>
      <c r="B582" s="44"/>
      <c r="C582" s="45"/>
      <c r="D582" s="45"/>
      <c r="E582" s="259"/>
      <c r="F582" s="45"/>
      <c r="G582" s="46"/>
      <c r="H582" s="109"/>
      <c r="I582" s="48"/>
      <c r="J582" s="49"/>
      <c r="K582" s="49"/>
      <c r="L582" s="49"/>
      <c r="M582" s="49"/>
      <c r="N582" s="49"/>
      <c r="O582" s="49"/>
      <c r="P582" s="255"/>
      <c r="Q582" s="50"/>
      <c r="R582" s="51"/>
      <c r="S582" s="52"/>
      <c r="T582" s="256"/>
      <c r="U582" s="49"/>
      <c r="V582" s="49"/>
      <c r="W582" s="49"/>
      <c r="X582" s="49"/>
      <c r="Y582" s="49"/>
      <c r="Z582" s="49"/>
      <c r="AA582" s="49"/>
      <c r="AB582" s="49"/>
      <c r="AC582" s="49"/>
      <c r="AD582" s="53"/>
      <c r="AE582" s="53"/>
      <c r="AF582" s="53"/>
      <c r="AG582" s="54"/>
      <c r="AH582" s="53"/>
      <c r="AI582" s="55"/>
      <c r="AJ582" s="261"/>
      <c r="AK582" s="261"/>
      <c r="AL582" s="262"/>
      <c r="AM582" s="57"/>
      <c r="AN582" s="54"/>
      <c r="AO582" s="57"/>
      <c r="AP582" s="57"/>
      <c r="AQ582" s="54"/>
      <c r="AR582" s="57"/>
      <c r="AS582" s="54"/>
      <c r="AT582" s="58"/>
      <c r="AU582" s="53"/>
      <c r="AV582" s="53"/>
      <c r="AW582" s="59"/>
      <c r="AX582" s="53"/>
      <c r="AY582" s="53"/>
      <c r="BA582" s="10">
        <f t="shared" ref="BA582:BA589" si="484">Q582</f>
        <v>0</v>
      </c>
      <c r="BB582" s="11">
        <f t="shared" ref="BB582:BB589" si="485">N582+BA582-1</f>
        <v>-1</v>
      </c>
      <c r="BC582" s="10">
        <f t="shared" ref="BC582:BC589" si="486">S582</f>
        <v>0</v>
      </c>
      <c r="BD582" s="11">
        <f t="shared" ref="BD582:BD589" si="487">AA582+BC582</f>
        <v>0</v>
      </c>
      <c r="BE582" s="11"/>
      <c r="BF582" s="114" t="e">
        <f>VLOOKUP(C582,[1]Sheet!$F:$Q,10,FALSE)</f>
        <v>#N/A</v>
      </c>
      <c r="BG582" s="17" t="e">
        <f>VLOOKUP(C582,[1]Sheet!$F:$Q,5,FALSE)</f>
        <v>#N/A</v>
      </c>
      <c r="BH582" s="17" t="e">
        <f>VLOOKUP(C582,[1]Sheet!$F:$Q,12,FALSE)</f>
        <v>#N/A</v>
      </c>
      <c r="BI582" s="17" t="e">
        <f t="shared" si="482"/>
        <v>#N/A</v>
      </c>
    </row>
    <row r="583" ht="24.95" customHeight="1" spans="1:61">
      <c r="A583" s="44">
        <f t="shared" si="483"/>
        <v>581</v>
      </c>
      <c r="B583" s="44"/>
      <c r="C583" s="45"/>
      <c r="D583" s="45"/>
      <c r="E583" s="259"/>
      <c r="F583" s="45"/>
      <c r="G583" s="46"/>
      <c r="H583" s="109"/>
      <c r="I583" s="48"/>
      <c r="J583" s="49"/>
      <c r="K583" s="49"/>
      <c r="L583" s="49"/>
      <c r="M583" s="49"/>
      <c r="N583" s="49"/>
      <c r="O583" s="49"/>
      <c r="P583" s="255"/>
      <c r="Q583" s="50"/>
      <c r="R583" s="51"/>
      <c r="S583" s="52"/>
      <c r="T583" s="256"/>
      <c r="U583" s="49"/>
      <c r="V583" s="49"/>
      <c r="W583" s="49"/>
      <c r="X583" s="49"/>
      <c r="Y583" s="49"/>
      <c r="Z583" s="49"/>
      <c r="AA583" s="49"/>
      <c r="AB583" s="49"/>
      <c r="AC583" s="49"/>
      <c r="AD583" s="53"/>
      <c r="AE583" s="53"/>
      <c r="AF583" s="53"/>
      <c r="AG583" s="54"/>
      <c r="AH583" s="53"/>
      <c r="AI583" s="55"/>
      <c r="AJ583" s="261"/>
      <c r="AK583" s="261"/>
      <c r="AL583" s="262"/>
      <c r="AM583" s="57"/>
      <c r="AN583" s="54"/>
      <c r="AO583" s="57"/>
      <c r="AP583" s="57"/>
      <c r="AQ583" s="54"/>
      <c r="AR583" s="57"/>
      <c r="AS583" s="54"/>
      <c r="AT583" s="58"/>
      <c r="AU583" s="53"/>
      <c r="AV583" s="53"/>
      <c r="AW583" s="59"/>
      <c r="AX583" s="53"/>
      <c r="AY583" s="53"/>
      <c r="BA583" s="10">
        <f t="shared" si="484"/>
        <v>0</v>
      </c>
      <c r="BB583" s="11">
        <f t="shared" si="485"/>
        <v>-1</v>
      </c>
      <c r="BC583" s="10">
        <f t="shared" si="486"/>
        <v>0</v>
      </c>
      <c r="BD583" s="11">
        <f t="shared" si="487"/>
        <v>0</v>
      </c>
      <c r="BE583" s="11"/>
      <c r="BF583" s="114" t="e">
        <f>VLOOKUP(C583,[1]Sheet!$F:$Q,10,FALSE)</f>
        <v>#N/A</v>
      </c>
      <c r="BG583" s="17" t="e">
        <f>VLOOKUP(C583,[1]Sheet!$F:$Q,5,FALSE)</f>
        <v>#N/A</v>
      </c>
      <c r="BH583" s="17" t="e">
        <f>VLOOKUP(C583,[1]Sheet!$F:$Q,12,FALSE)</f>
        <v>#N/A</v>
      </c>
      <c r="BI583" s="17" t="e">
        <f t="shared" si="482"/>
        <v>#N/A</v>
      </c>
    </row>
    <row r="584" ht="24.95" customHeight="1" spans="1:61">
      <c r="A584" s="44">
        <f t="shared" si="483"/>
        <v>582</v>
      </c>
      <c r="B584" s="44"/>
      <c r="C584" s="45"/>
      <c r="D584" s="45"/>
      <c r="E584" s="259"/>
      <c r="F584" s="45"/>
      <c r="G584" s="46"/>
      <c r="H584" s="109"/>
      <c r="I584" s="48"/>
      <c r="J584" s="49"/>
      <c r="K584" s="49"/>
      <c r="L584" s="49"/>
      <c r="M584" s="49"/>
      <c r="N584" s="49"/>
      <c r="O584" s="49"/>
      <c r="P584" s="255"/>
      <c r="Q584" s="50"/>
      <c r="R584" s="51"/>
      <c r="S584" s="52"/>
      <c r="T584" s="256"/>
      <c r="U584" s="49"/>
      <c r="V584" s="49"/>
      <c r="W584" s="49"/>
      <c r="X584" s="49"/>
      <c r="Y584" s="49"/>
      <c r="Z584" s="49"/>
      <c r="AA584" s="49"/>
      <c r="AB584" s="49"/>
      <c r="AC584" s="49"/>
      <c r="AD584" s="53"/>
      <c r="AE584" s="53"/>
      <c r="AF584" s="53"/>
      <c r="AG584" s="54"/>
      <c r="AH584" s="53"/>
      <c r="AI584" s="55"/>
      <c r="AJ584" s="261"/>
      <c r="AK584" s="261"/>
      <c r="AL584" s="262"/>
      <c r="AM584" s="57"/>
      <c r="AN584" s="54"/>
      <c r="AO584" s="57"/>
      <c r="AP584" s="57"/>
      <c r="AQ584" s="54"/>
      <c r="AR584" s="57"/>
      <c r="AS584" s="54"/>
      <c r="AT584" s="58"/>
      <c r="AU584" s="53"/>
      <c r="AV584" s="53"/>
      <c r="AW584" s="59"/>
      <c r="AX584" s="53"/>
      <c r="AY584" s="53"/>
      <c r="BA584" s="10">
        <f t="shared" si="484"/>
        <v>0</v>
      </c>
      <c r="BB584" s="11">
        <f t="shared" si="485"/>
        <v>-1</v>
      </c>
      <c r="BC584" s="10">
        <f t="shared" si="486"/>
        <v>0</v>
      </c>
      <c r="BD584" s="11">
        <f t="shared" si="487"/>
        <v>0</v>
      </c>
      <c r="BE584" s="11"/>
      <c r="BF584" s="114" t="e">
        <f>VLOOKUP(C584,[1]Sheet!$F:$Q,10,FALSE)</f>
        <v>#N/A</v>
      </c>
      <c r="BG584" s="17" t="e">
        <f>VLOOKUP(C584,[1]Sheet!$F:$Q,5,FALSE)</f>
        <v>#N/A</v>
      </c>
      <c r="BH584" s="17" t="e">
        <f>VLOOKUP(C584,[1]Sheet!$F:$Q,12,FALSE)</f>
        <v>#N/A</v>
      </c>
      <c r="BI584" s="17" t="e">
        <f t="shared" si="482"/>
        <v>#N/A</v>
      </c>
    </row>
    <row r="585" ht="24.95" customHeight="1" spans="1:61">
      <c r="A585" s="44">
        <f t="shared" si="483"/>
        <v>583</v>
      </c>
      <c r="B585" s="44"/>
      <c r="C585" s="45"/>
      <c r="D585" s="45"/>
      <c r="E585" s="259"/>
      <c r="F585" s="45"/>
      <c r="G585" s="46"/>
      <c r="H585" s="109"/>
      <c r="I585" s="48"/>
      <c r="J585" s="49"/>
      <c r="K585" s="49"/>
      <c r="L585" s="49"/>
      <c r="M585" s="49"/>
      <c r="N585" s="49"/>
      <c r="O585" s="49"/>
      <c r="P585" s="255"/>
      <c r="Q585" s="50"/>
      <c r="R585" s="51"/>
      <c r="S585" s="52"/>
      <c r="T585" s="256"/>
      <c r="U585" s="49"/>
      <c r="V585" s="49"/>
      <c r="W585" s="49"/>
      <c r="X585" s="49"/>
      <c r="Y585" s="49"/>
      <c r="Z585" s="49"/>
      <c r="AA585" s="49"/>
      <c r="AB585" s="49"/>
      <c r="AC585" s="49"/>
      <c r="AD585" s="53"/>
      <c r="AE585" s="53"/>
      <c r="AF585" s="53"/>
      <c r="AG585" s="54"/>
      <c r="AH585" s="53"/>
      <c r="AI585" s="55"/>
      <c r="AJ585" s="261"/>
      <c r="AK585" s="261"/>
      <c r="AL585" s="262"/>
      <c r="AM585" s="57"/>
      <c r="AN585" s="54"/>
      <c r="AO585" s="57"/>
      <c r="AP585" s="57"/>
      <c r="AQ585" s="54"/>
      <c r="AR585" s="57"/>
      <c r="AS585" s="54"/>
      <c r="AT585" s="58"/>
      <c r="AU585" s="53"/>
      <c r="AV585" s="53"/>
      <c r="AW585" s="59"/>
      <c r="AX585" s="53"/>
      <c r="AY585" s="53"/>
      <c r="BA585" s="10">
        <f t="shared" si="484"/>
        <v>0</v>
      </c>
      <c r="BB585" s="11">
        <f t="shared" si="485"/>
        <v>-1</v>
      </c>
      <c r="BC585" s="10">
        <f t="shared" si="486"/>
        <v>0</v>
      </c>
      <c r="BD585" s="11">
        <f t="shared" si="487"/>
        <v>0</v>
      </c>
      <c r="BE585" s="11"/>
      <c r="BF585" s="114" t="e">
        <f>VLOOKUP(C585,[1]Sheet!$F:$Q,10,FALSE)</f>
        <v>#N/A</v>
      </c>
      <c r="BG585" s="17" t="e">
        <f>VLOOKUP(C585,[1]Sheet!$F:$Q,5,FALSE)</f>
        <v>#N/A</v>
      </c>
      <c r="BH585" s="17" t="e">
        <f>VLOOKUP(C585,[1]Sheet!$F:$Q,12,FALSE)</f>
        <v>#N/A</v>
      </c>
      <c r="BI585" s="17" t="e">
        <f t="shared" si="482"/>
        <v>#N/A</v>
      </c>
    </row>
    <row r="586" ht="24.95" customHeight="1" spans="1:61">
      <c r="A586" s="44">
        <f t="shared" si="483"/>
        <v>584</v>
      </c>
      <c r="B586" s="44"/>
      <c r="C586" s="45"/>
      <c r="D586" s="45"/>
      <c r="E586" s="259"/>
      <c r="F586" s="45"/>
      <c r="G586" s="46"/>
      <c r="H586" s="109"/>
      <c r="I586" s="48"/>
      <c r="J586" s="49"/>
      <c r="K586" s="49"/>
      <c r="L586" s="49"/>
      <c r="M586" s="49"/>
      <c r="N586" s="49"/>
      <c r="O586" s="49"/>
      <c r="P586" s="255"/>
      <c r="Q586" s="50"/>
      <c r="R586" s="51"/>
      <c r="S586" s="52"/>
      <c r="T586" s="256"/>
      <c r="U586" s="49"/>
      <c r="V586" s="49"/>
      <c r="W586" s="49"/>
      <c r="X586" s="49"/>
      <c r="Y586" s="49"/>
      <c r="Z586" s="49"/>
      <c r="AA586" s="49"/>
      <c r="AB586" s="49"/>
      <c r="AC586" s="49"/>
      <c r="AD586" s="53"/>
      <c r="AE586" s="53"/>
      <c r="AF586" s="53"/>
      <c r="AG586" s="54"/>
      <c r="AH586" s="53"/>
      <c r="AI586" s="55"/>
      <c r="AJ586" s="261"/>
      <c r="AK586" s="261"/>
      <c r="AL586" s="262"/>
      <c r="AM586" s="57"/>
      <c r="AN586" s="54"/>
      <c r="AO586" s="57"/>
      <c r="AP586" s="57"/>
      <c r="AQ586" s="54"/>
      <c r="AR586" s="57"/>
      <c r="AS586" s="54"/>
      <c r="AT586" s="58"/>
      <c r="AU586" s="53"/>
      <c r="AV586" s="53"/>
      <c r="AW586" s="59"/>
      <c r="AX586" s="53"/>
      <c r="AY586" s="53"/>
      <c r="BA586" s="10">
        <f t="shared" si="484"/>
        <v>0</v>
      </c>
      <c r="BB586" s="11">
        <f t="shared" si="485"/>
        <v>-1</v>
      </c>
      <c r="BC586" s="10">
        <f t="shared" si="486"/>
        <v>0</v>
      </c>
      <c r="BD586" s="11">
        <f t="shared" si="487"/>
        <v>0</v>
      </c>
      <c r="BE586" s="11"/>
      <c r="BF586" s="114" t="e">
        <f>VLOOKUP(C586,[1]Sheet!$F:$Q,10,FALSE)</f>
        <v>#N/A</v>
      </c>
      <c r="BG586" s="17" t="e">
        <f>VLOOKUP(C586,[1]Sheet!$F:$Q,5,FALSE)</f>
        <v>#N/A</v>
      </c>
      <c r="BH586" s="17" t="e">
        <f>VLOOKUP(C586,[1]Sheet!$F:$Q,12,FALSE)</f>
        <v>#N/A</v>
      </c>
      <c r="BI586" s="17" t="e">
        <f t="shared" si="482"/>
        <v>#N/A</v>
      </c>
    </row>
    <row r="587" ht="24.95" customHeight="1" spans="1:61">
      <c r="A587" s="44">
        <f t="shared" si="483"/>
        <v>585</v>
      </c>
      <c r="B587" s="44"/>
      <c r="C587" s="45"/>
      <c r="D587" s="45"/>
      <c r="E587" s="259"/>
      <c r="F587" s="45"/>
      <c r="G587" s="46"/>
      <c r="H587" s="109"/>
      <c r="I587" s="48"/>
      <c r="J587" s="49"/>
      <c r="K587" s="49"/>
      <c r="L587" s="49"/>
      <c r="M587" s="49"/>
      <c r="N587" s="49"/>
      <c r="O587" s="49"/>
      <c r="P587" s="255"/>
      <c r="Q587" s="50"/>
      <c r="R587" s="51"/>
      <c r="S587" s="52"/>
      <c r="T587" s="256"/>
      <c r="U587" s="49"/>
      <c r="V587" s="49"/>
      <c r="W587" s="49"/>
      <c r="X587" s="49"/>
      <c r="Y587" s="49"/>
      <c r="Z587" s="49"/>
      <c r="AA587" s="49"/>
      <c r="AB587" s="49"/>
      <c r="AC587" s="49"/>
      <c r="AD587" s="53"/>
      <c r="AE587" s="53"/>
      <c r="AF587" s="53"/>
      <c r="AG587" s="54"/>
      <c r="AH587" s="53"/>
      <c r="AI587" s="55"/>
      <c r="AJ587" s="261"/>
      <c r="AK587" s="261"/>
      <c r="AL587" s="262"/>
      <c r="AM587" s="57"/>
      <c r="AN587" s="54"/>
      <c r="AO587" s="57"/>
      <c r="AP587" s="57"/>
      <c r="AQ587" s="54"/>
      <c r="AR587" s="57"/>
      <c r="AS587" s="54"/>
      <c r="AT587" s="58"/>
      <c r="AU587" s="53"/>
      <c r="AV587" s="53"/>
      <c r="AW587" s="59"/>
      <c r="AX587" s="53"/>
      <c r="AY587" s="53"/>
      <c r="BA587" s="10">
        <f t="shared" si="484"/>
        <v>0</v>
      </c>
      <c r="BB587" s="11">
        <f t="shared" si="485"/>
        <v>-1</v>
      </c>
      <c r="BC587" s="10">
        <f t="shared" si="486"/>
        <v>0</v>
      </c>
      <c r="BD587" s="11">
        <f t="shared" si="487"/>
        <v>0</v>
      </c>
      <c r="BE587" s="11"/>
      <c r="BF587" s="114" t="e">
        <f>VLOOKUP(C587,[1]Sheet!$F:$Q,10,FALSE)</f>
        <v>#N/A</v>
      </c>
      <c r="BG587" s="17" t="e">
        <f>VLOOKUP(C587,[1]Sheet!$F:$Q,5,FALSE)</f>
        <v>#N/A</v>
      </c>
      <c r="BH587" s="17" t="e">
        <f>VLOOKUP(C587,[1]Sheet!$F:$Q,12,FALSE)</f>
        <v>#N/A</v>
      </c>
      <c r="BI587" s="17" t="e">
        <f t="shared" ref="BI587:BI596" si="488">BG587-BH587</f>
        <v>#N/A</v>
      </c>
    </row>
    <row r="588" s="7" customFormat="1" ht="24.95" customHeight="1" spans="1:61">
      <c r="A588" s="44">
        <f t="shared" si="483"/>
        <v>586</v>
      </c>
      <c r="B588" s="44"/>
      <c r="C588" s="45"/>
      <c r="D588" s="45"/>
      <c r="E588" s="45"/>
      <c r="F588" s="45"/>
      <c r="G588" s="46"/>
      <c r="H588" s="48"/>
      <c r="I588" s="48"/>
      <c r="J588" s="49"/>
      <c r="K588" s="49"/>
      <c r="L588" s="49"/>
      <c r="M588" s="49"/>
      <c r="N588" s="49"/>
      <c r="O588" s="49"/>
      <c r="P588" s="255"/>
      <c r="Q588" s="50"/>
      <c r="R588" s="51"/>
      <c r="S588" s="52"/>
      <c r="T588" s="256"/>
      <c r="U588" s="49"/>
      <c r="V588" s="49"/>
      <c r="W588" s="49"/>
      <c r="X588" s="49"/>
      <c r="Y588" s="49"/>
      <c r="Z588" s="49"/>
      <c r="AA588" s="49"/>
      <c r="AB588" s="49"/>
      <c r="AC588" s="49"/>
      <c r="AD588" s="47"/>
      <c r="AE588" s="110"/>
      <c r="AF588" s="45"/>
      <c r="AG588" s="45"/>
      <c r="AH588" s="45"/>
      <c r="AI588" s="58"/>
      <c r="AJ588" s="257"/>
      <c r="AK588" s="257"/>
      <c r="AL588" s="56"/>
      <c r="AM588" s="258"/>
      <c r="AN588" s="54"/>
      <c r="AO588" s="54"/>
      <c r="AP588" s="54"/>
      <c r="AQ588" s="54"/>
      <c r="AR588" s="54"/>
      <c r="AS588" s="54"/>
      <c r="AT588" s="58"/>
      <c r="AU588" s="54"/>
      <c r="AV588" s="54"/>
      <c r="AW588" s="112"/>
      <c r="AX588" s="45"/>
      <c r="AY588" s="45"/>
      <c r="AZ588" s="10"/>
      <c r="BA588" s="10">
        <f t="shared" si="484"/>
        <v>0</v>
      </c>
      <c r="BB588" s="11">
        <f t="shared" si="485"/>
        <v>-1</v>
      </c>
      <c r="BC588" s="10">
        <f t="shared" si="486"/>
        <v>0</v>
      </c>
      <c r="BD588" s="9">
        <f t="shared" si="487"/>
        <v>0</v>
      </c>
      <c r="BE588" s="9"/>
      <c r="BF588" s="114" t="e">
        <f>VLOOKUP(C588,[1]Sheet!$F:$Q,10,FALSE)</f>
        <v>#N/A</v>
      </c>
      <c r="BG588" s="17" t="e">
        <f>VLOOKUP(C588,[1]Sheet!$F:$Q,5,FALSE)</f>
        <v>#N/A</v>
      </c>
      <c r="BH588" s="17" t="e">
        <f>VLOOKUP(C588,[1]Sheet!$F:$Q,12,FALSE)</f>
        <v>#N/A</v>
      </c>
      <c r="BI588" s="17" t="e">
        <f t="shared" si="488"/>
        <v>#N/A</v>
      </c>
    </row>
    <row r="589" ht="24.95" customHeight="1" spans="1:61">
      <c r="A589" s="44">
        <f t="shared" si="483"/>
        <v>587</v>
      </c>
      <c r="B589" s="44"/>
      <c r="C589" s="45"/>
      <c r="D589" s="45"/>
      <c r="E589" s="45"/>
      <c r="F589" s="45"/>
      <c r="G589" s="46"/>
      <c r="H589" s="109"/>
      <c r="I589" s="48"/>
      <c r="J589" s="49"/>
      <c r="K589" s="49"/>
      <c r="L589" s="49"/>
      <c r="M589" s="49"/>
      <c r="N589" s="49"/>
      <c r="O589" s="49"/>
      <c r="P589" s="255"/>
      <c r="Q589" s="50"/>
      <c r="R589" s="51"/>
      <c r="S589" s="52"/>
      <c r="T589" s="256"/>
      <c r="U589" s="49"/>
      <c r="V589" s="49"/>
      <c r="W589" s="49"/>
      <c r="X589" s="49"/>
      <c r="Y589" s="49"/>
      <c r="Z589" s="49"/>
      <c r="AA589" s="49"/>
      <c r="AB589" s="49"/>
      <c r="AC589" s="49"/>
      <c r="AD589" s="53"/>
      <c r="AE589" s="53"/>
      <c r="AF589" s="53"/>
      <c r="AG589" s="54"/>
      <c r="AH589" s="53"/>
      <c r="AI589" s="55"/>
      <c r="AJ589" s="261"/>
      <c r="AK589" s="261"/>
      <c r="AL589" s="262"/>
      <c r="AM589" s="57"/>
      <c r="AN589" s="57"/>
      <c r="AO589" s="1475"/>
      <c r="AP589" s="57"/>
      <c r="AQ589" s="57"/>
      <c r="AR589" s="57"/>
      <c r="AS589" s="54"/>
      <c r="AT589" s="58"/>
      <c r="AU589" s="53"/>
      <c r="AV589" s="53"/>
      <c r="AW589" s="59"/>
      <c r="AX589" s="53"/>
      <c r="AY589" s="53"/>
      <c r="BA589" s="10">
        <f t="shared" si="484"/>
        <v>0</v>
      </c>
      <c r="BB589" s="11">
        <f t="shared" si="485"/>
        <v>-1</v>
      </c>
      <c r="BC589" s="10">
        <f t="shared" si="486"/>
        <v>0</v>
      </c>
      <c r="BD589" s="11">
        <f t="shared" si="487"/>
        <v>0</v>
      </c>
      <c r="BE589" s="11"/>
      <c r="BF589" s="114" t="e">
        <f>VLOOKUP(C589,[1]Sheet!$F:$Q,10,FALSE)</f>
        <v>#N/A</v>
      </c>
      <c r="BG589" s="17" t="e">
        <f>VLOOKUP(C589,[1]Sheet!$F:$Q,5,FALSE)</f>
        <v>#N/A</v>
      </c>
      <c r="BH589" s="17" t="e">
        <f>VLOOKUP(C589,[1]Sheet!$F:$Q,12,FALSE)</f>
        <v>#N/A</v>
      </c>
      <c r="BI589" s="17" t="e">
        <f t="shared" si="488"/>
        <v>#N/A</v>
      </c>
    </row>
    <row r="590" ht="24.95" customHeight="1" spans="1:61">
      <c r="A590" s="44">
        <f t="shared" ref="A590:A599" si="489">ROW()-2</f>
        <v>588</v>
      </c>
      <c r="B590" s="44"/>
      <c r="C590" s="45"/>
      <c r="D590" s="45"/>
      <c r="E590" s="45"/>
      <c r="F590" s="45"/>
      <c r="G590" s="46"/>
      <c r="H590" s="109"/>
      <c r="I590" s="48"/>
      <c r="J590" s="49"/>
      <c r="K590" s="49"/>
      <c r="L590" s="49"/>
      <c r="M590" s="49"/>
      <c r="N590" s="49"/>
      <c r="O590" s="49"/>
      <c r="P590" s="255"/>
      <c r="Q590" s="50"/>
      <c r="R590" s="51"/>
      <c r="S590" s="52"/>
      <c r="T590" s="256"/>
      <c r="U590" s="49"/>
      <c r="V590" s="49"/>
      <c r="W590" s="49"/>
      <c r="X590" s="49"/>
      <c r="Y590" s="49"/>
      <c r="Z590" s="49"/>
      <c r="AA590" s="49"/>
      <c r="AB590" s="49"/>
      <c r="AC590" s="49"/>
      <c r="AD590" s="53"/>
      <c r="AE590" s="53"/>
      <c r="AF590" s="53"/>
      <c r="AG590" s="54"/>
      <c r="AH590" s="53"/>
      <c r="AI590" s="55"/>
      <c r="AJ590" s="261"/>
      <c r="AK590" s="261"/>
      <c r="AL590" s="262"/>
      <c r="AM590" s="57"/>
      <c r="AN590" s="57"/>
      <c r="AO590" s="1475"/>
      <c r="AP590" s="57"/>
      <c r="AQ590" s="57"/>
      <c r="AR590" s="57"/>
      <c r="AS590" s="54"/>
      <c r="AT590" s="58"/>
      <c r="AU590" s="53"/>
      <c r="AV590" s="53"/>
      <c r="AW590" s="59"/>
      <c r="AX590" s="53"/>
      <c r="AY590" s="53"/>
      <c r="BA590" s="10">
        <f t="shared" ref="BA590:BA599" si="490">Q590</f>
        <v>0</v>
      </c>
      <c r="BB590" s="11">
        <f t="shared" ref="BB590:BB599" si="491">N590+BA590-1</f>
        <v>-1</v>
      </c>
      <c r="BC590" s="10">
        <f t="shared" ref="BC590:BC599" si="492">S590</f>
        <v>0</v>
      </c>
      <c r="BD590" s="11">
        <f t="shared" ref="BD590:BD599" si="493">AA590+BC590</f>
        <v>0</v>
      </c>
      <c r="BE590" s="11"/>
      <c r="BF590" s="114" t="e">
        <f>VLOOKUP(C590,[1]Sheet!$F:$Q,10,FALSE)</f>
        <v>#N/A</v>
      </c>
      <c r="BG590" s="17" t="e">
        <f>VLOOKUP(C590,[1]Sheet!$F:$Q,5,FALSE)</f>
        <v>#N/A</v>
      </c>
      <c r="BH590" s="17" t="e">
        <f>VLOOKUP(C590,[1]Sheet!$F:$Q,12,FALSE)</f>
        <v>#N/A</v>
      </c>
      <c r="BI590" s="17" t="e">
        <f t="shared" si="488"/>
        <v>#N/A</v>
      </c>
    </row>
    <row r="591" ht="24.95" customHeight="1" spans="1:61">
      <c r="A591" s="44">
        <f t="shared" si="489"/>
        <v>589</v>
      </c>
      <c r="B591" s="44"/>
      <c r="C591" s="45"/>
      <c r="D591" s="45"/>
      <c r="E591" s="45"/>
      <c r="F591" s="45"/>
      <c r="G591" s="46"/>
      <c r="H591" s="109"/>
      <c r="I591" s="48"/>
      <c r="J591" s="49"/>
      <c r="K591" s="49"/>
      <c r="L591" s="49"/>
      <c r="M591" s="49"/>
      <c r="N591" s="49"/>
      <c r="O591" s="49"/>
      <c r="P591" s="255"/>
      <c r="Q591" s="50"/>
      <c r="R591" s="51"/>
      <c r="S591" s="52"/>
      <c r="T591" s="256"/>
      <c r="U591" s="49"/>
      <c r="V591" s="49"/>
      <c r="W591" s="49"/>
      <c r="X591" s="49"/>
      <c r="Y591" s="49"/>
      <c r="Z591" s="49"/>
      <c r="AA591" s="49"/>
      <c r="AB591" s="49"/>
      <c r="AC591" s="49"/>
      <c r="AD591" s="53"/>
      <c r="AE591" s="53"/>
      <c r="AF591" s="53"/>
      <c r="AG591" s="54"/>
      <c r="AH591" s="53"/>
      <c r="AI591" s="55"/>
      <c r="AJ591" s="261"/>
      <c r="AK591" s="261"/>
      <c r="AL591" s="262"/>
      <c r="AM591" s="57"/>
      <c r="AN591" s="57"/>
      <c r="AO591" s="1475"/>
      <c r="AP591" s="57"/>
      <c r="AQ591" s="57"/>
      <c r="AR591" s="57"/>
      <c r="AS591" s="54"/>
      <c r="AT591" s="58"/>
      <c r="AU591" s="53"/>
      <c r="AV591" s="53"/>
      <c r="AW591" s="59"/>
      <c r="AX591" s="53"/>
      <c r="AY591" s="53"/>
      <c r="BA591" s="10">
        <f t="shared" si="490"/>
        <v>0</v>
      </c>
      <c r="BB591" s="11">
        <f t="shared" si="491"/>
        <v>-1</v>
      </c>
      <c r="BC591" s="10">
        <f t="shared" si="492"/>
        <v>0</v>
      </c>
      <c r="BD591" s="11">
        <f t="shared" si="493"/>
        <v>0</v>
      </c>
      <c r="BE591" s="11"/>
      <c r="BF591" s="114" t="e">
        <f>VLOOKUP(C591,[1]Sheet!$F:$Q,10,FALSE)</f>
        <v>#N/A</v>
      </c>
      <c r="BG591" s="17" t="e">
        <f>VLOOKUP(C591,[1]Sheet!$F:$Q,5,FALSE)</f>
        <v>#N/A</v>
      </c>
      <c r="BH591" s="17" t="e">
        <f>VLOOKUP(C591,[1]Sheet!$F:$Q,12,FALSE)</f>
        <v>#N/A</v>
      </c>
      <c r="BI591" s="17" t="e">
        <f t="shared" si="488"/>
        <v>#N/A</v>
      </c>
    </row>
    <row r="592" ht="24.95" customHeight="1" spans="1:61">
      <c r="A592" s="44">
        <f t="shared" si="489"/>
        <v>590</v>
      </c>
      <c r="B592" s="44"/>
      <c r="C592" s="45"/>
      <c r="D592" s="45"/>
      <c r="E592" s="45"/>
      <c r="F592" s="45"/>
      <c r="G592" s="46"/>
      <c r="H592" s="109"/>
      <c r="I592" s="48"/>
      <c r="J592" s="49"/>
      <c r="K592" s="49"/>
      <c r="L592" s="49"/>
      <c r="M592" s="49"/>
      <c r="N592" s="49"/>
      <c r="O592" s="49"/>
      <c r="P592" s="255"/>
      <c r="Q592" s="50"/>
      <c r="R592" s="51"/>
      <c r="S592" s="52"/>
      <c r="T592" s="256"/>
      <c r="U592" s="49"/>
      <c r="V592" s="49"/>
      <c r="W592" s="49"/>
      <c r="X592" s="49"/>
      <c r="Y592" s="49"/>
      <c r="Z592" s="49"/>
      <c r="AA592" s="49"/>
      <c r="AB592" s="49"/>
      <c r="AC592" s="49"/>
      <c r="AD592" s="53"/>
      <c r="AE592" s="53"/>
      <c r="AF592" s="53"/>
      <c r="AG592" s="54"/>
      <c r="AH592" s="53"/>
      <c r="AI592" s="55"/>
      <c r="AJ592" s="261"/>
      <c r="AK592" s="261"/>
      <c r="AL592" s="262"/>
      <c r="AM592" s="57"/>
      <c r="AN592" s="57"/>
      <c r="AO592" s="1475"/>
      <c r="AP592" s="57"/>
      <c r="AQ592" s="57"/>
      <c r="AR592" s="57"/>
      <c r="AS592" s="54"/>
      <c r="AT592" s="58"/>
      <c r="AU592" s="53"/>
      <c r="AV592" s="53"/>
      <c r="AW592" s="59"/>
      <c r="AX592" s="53"/>
      <c r="AY592" s="53"/>
      <c r="BA592" s="10">
        <f t="shared" si="490"/>
        <v>0</v>
      </c>
      <c r="BB592" s="11">
        <f t="shared" si="491"/>
        <v>-1</v>
      </c>
      <c r="BC592" s="10">
        <f t="shared" si="492"/>
        <v>0</v>
      </c>
      <c r="BD592" s="11">
        <f t="shared" si="493"/>
        <v>0</v>
      </c>
      <c r="BE592" s="11"/>
      <c r="BF592" s="114" t="e">
        <f>VLOOKUP(C592,[1]Sheet!$F:$Q,10,FALSE)</f>
        <v>#N/A</v>
      </c>
      <c r="BG592" s="17" t="e">
        <f>VLOOKUP(C592,[1]Sheet!$F:$Q,5,FALSE)</f>
        <v>#N/A</v>
      </c>
      <c r="BH592" s="17" t="e">
        <f>VLOOKUP(C592,[1]Sheet!$F:$Q,12,FALSE)</f>
        <v>#N/A</v>
      </c>
      <c r="BI592" s="17" t="e">
        <f t="shared" si="488"/>
        <v>#N/A</v>
      </c>
    </row>
    <row r="593" ht="24.95" customHeight="1" spans="1:61">
      <c r="A593" s="44">
        <f t="shared" si="489"/>
        <v>591</v>
      </c>
      <c r="B593" s="44"/>
      <c r="C593" s="45"/>
      <c r="D593" s="45"/>
      <c r="E593" s="45"/>
      <c r="F593" s="45"/>
      <c r="G593" s="46"/>
      <c r="H593" s="109"/>
      <c r="I593" s="48"/>
      <c r="J593" s="49"/>
      <c r="K593" s="49"/>
      <c r="L593" s="49"/>
      <c r="M593" s="49"/>
      <c r="N593" s="49"/>
      <c r="O593" s="49"/>
      <c r="P593" s="255"/>
      <c r="Q593" s="50"/>
      <c r="R593" s="51"/>
      <c r="S593" s="52"/>
      <c r="T593" s="256"/>
      <c r="U593" s="49"/>
      <c r="V593" s="49"/>
      <c r="W593" s="49"/>
      <c r="X593" s="49"/>
      <c r="Y593" s="49"/>
      <c r="Z593" s="49"/>
      <c r="AA593" s="49"/>
      <c r="AB593" s="49"/>
      <c r="AC593" s="49"/>
      <c r="AD593" s="53"/>
      <c r="AE593" s="53"/>
      <c r="AF593" s="53"/>
      <c r="AG593" s="54"/>
      <c r="AH593" s="53"/>
      <c r="AI593" s="55"/>
      <c r="AJ593" s="261"/>
      <c r="AK593" s="261"/>
      <c r="AL593" s="262"/>
      <c r="AM593" s="57"/>
      <c r="AN593" s="57"/>
      <c r="AO593" s="54"/>
      <c r="AP593" s="57"/>
      <c r="AQ593" s="57"/>
      <c r="AR593" s="57"/>
      <c r="AS593" s="54"/>
      <c r="AT593" s="58"/>
      <c r="AU593" s="53"/>
      <c r="AV593" s="53"/>
      <c r="AW593" s="59"/>
      <c r="AX593" s="53"/>
      <c r="AY593" s="53"/>
      <c r="BA593" s="10">
        <f t="shared" si="490"/>
        <v>0</v>
      </c>
      <c r="BB593" s="11">
        <f t="shared" si="491"/>
        <v>-1</v>
      </c>
      <c r="BC593" s="10">
        <f t="shared" si="492"/>
        <v>0</v>
      </c>
      <c r="BD593" s="11">
        <f t="shared" si="493"/>
        <v>0</v>
      </c>
      <c r="BE593" s="11"/>
      <c r="BF593" s="114" t="e">
        <f>VLOOKUP(C593,[1]Sheet!$F:$Q,10,FALSE)</f>
        <v>#N/A</v>
      </c>
      <c r="BG593" s="17" t="e">
        <f>VLOOKUP(C593,[1]Sheet!$F:$Q,5,FALSE)</f>
        <v>#N/A</v>
      </c>
      <c r="BH593" s="17" t="e">
        <f>VLOOKUP(C593,[1]Sheet!$F:$Q,12,FALSE)</f>
        <v>#N/A</v>
      </c>
      <c r="BI593" s="17" t="e">
        <f t="shared" si="488"/>
        <v>#N/A</v>
      </c>
    </row>
    <row r="594" ht="24.95" customHeight="1" spans="1:61">
      <c r="A594" s="44">
        <f t="shared" si="489"/>
        <v>592</v>
      </c>
      <c r="B594" s="44"/>
      <c r="C594" s="45"/>
      <c r="D594" s="45"/>
      <c r="E594" s="45"/>
      <c r="F594" s="45"/>
      <c r="G594" s="46"/>
      <c r="H594" s="109"/>
      <c r="I594" s="48"/>
      <c r="J594" s="49"/>
      <c r="K594" s="49"/>
      <c r="L594" s="49"/>
      <c r="M594" s="49"/>
      <c r="N594" s="49"/>
      <c r="O594" s="49"/>
      <c r="P594" s="255"/>
      <c r="Q594" s="50"/>
      <c r="R594" s="51"/>
      <c r="S594" s="52"/>
      <c r="T594" s="256"/>
      <c r="U594" s="49"/>
      <c r="V594" s="49"/>
      <c r="W594" s="49"/>
      <c r="X594" s="49"/>
      <c r="Y594" s="49"/>
      <c r="Z594" s="49"/>
      <c r="AA594" s="49"/>
      <c r="AB594" s="49"/>
      <c r="AC594" s="49"/>
      <c r="AD594" s="53"/>
      <c r="AE594" s="53"/>
      <c r="AF594" s="53"/>
      <c r="AG594" s="54"/>
      <c r="AH594" s="53"/>
      <c r="AI594" s="55"/>
      <c r="AJ594" s="261"/>
      <c r="AK594" s="261"/>
      <c r="AL594" s="262"/>
      <c r="AM594" s="57"/>
      <c r="AN594" s="57"/>
      <c r="AO594" s="54"/>
      <c r="AP594" s="57"/>
      <c r="AQ594" s="57"/>
      <c r="AR594" s="57"/>
      <c r="AS594" s="54"/>
      <c r="AT594" s="58"/>
      <c r="AU594" s="53"/>
      <c r="AV594" s="53"/>
      <c r="AW594" s="59"/>
      <c r="AX594" s="53"/>
      <c r="AY594" s="53"/>
      <c r="BA594" s="10">
        <f t="shared" si="490"/>
        <v>0</v>
      </c>
      <c r="BB594" s="11">
        <f t="shared" si="491"/>
        <v>-1</v>
      </c>
      <c r="BC594" s="10">
        <f t="shared" si="492"/>
        <v>0</v>
      </c>
      <c r="BD594" s="11">
        <f t="shared" si="493"/>
        <v>0</v>
      </c>
      <c r="BE594" s="11"/>
      <c r="BF594" s="114" t="e">
        <f>VLOOKUP(C594,[1]Sheet!$F:$Q,10,FALSE)</f>
        <v>#N/A</v>
      </c>
      <c r="BG594" s="17" t="e">
        <f>VLOOKUP(C594,[1]Sheet!$F:$Q,5,FALSE)</f>
        <v>#N/A</v>
      </c>
      <c r="BH594" s="17" t="e">
        <f>VLOOKUP(C594,[1]Sheet!$F:$Q,12,FALSE)</f>
        <v>#N/A</v>
      </c>
      <c r="BI594" s="17" t="e">
        <f t="shared" si="488"/>
        <v>#N/A</v>
      </c>
    </row>
    <row r="595" ht="24.95" customHeight="1" spans="1:61">
      <c r="A595" s="44">
        <f t="shared" si="489"/>
        <v>593</v>
      </c>
      <c r="B595" s="44"/>
      <c r="C595" s="45"/>
      <c r="D595" s="45"/>
      <c r="E595" s="45"/>
      <c r="F595" s="45"/>
      <c r="G595" s="46"/>
      <c r="H595" s="109"/>
      <c r="I595" s="48"/>
      <c r="J595" s="49"/>
      <c r="K595" s="49"/>
      <c r="L595" s="49"/>
      <c r="M595" s="49"/>
      <c r="N595" s="49"/>
      <c r="O595" s="49"/>
      <c r="P595" s="255"/>
      <c r="Q595" s="50"/>
      <c r="R595" s="51"/>
      <c r="S595" s="52"/>
      <c r="T595" s="256"/>
      <c r="U595" s="49"/>
      <c r="V595" s="49"/>
      <c r="W595" s="49"/>
      <c r="X595" s="49"/>
      <c r="Y595" s="49"/>
      <c r="Z595" s="49"/>
      <c r="AA595" s="49"/>
      <c r="AB595" s="49"/>
      <c r="AC595" s="49"/>
      <c r="AD595" s="53"/>
      <c r="AE595" s="53"/>
      <c r="AF595" s="53"/>
      <c r="AG595" s="54"/>
      <c r="AH595" s="53"/>
      <c r="AI595" s="55"/>
      <c r="AJ595" s="261"/>
      <c r="AK595" s="261"/>
      <c r="AL595" s="262"/>
      <c r="AM595" s="57"/>
      <c r="AN595" s="57"/>
      <c r="AO595" s="54"/>
      <c r="AP595" s="57"/>
      <c r="AQ595" s="57"/>
      <c r="AR595" s="57"/>
      <c r="AS595" s="54"/>
      <c r="AT595" s="58"/>
      <c r="AU595" s="53"/>
      <c r="AV595" s="53"/>
      <c r="AW595" s="59"/>
      <c r="AX595" s="53"/>
      <c r="AY595" s="53"/>
      <c r="BA595" s="10">
        <f t="shared" si="490"/>
        <v>0</v>
      </c>
      <c r="BB595" s="11">
        <f t="shared" si="491"/>
        <v>-1</v>
      </c>
      <c r="BC595" s="10">
        <f t="shared" si="492"/>
        <v>0</v>
      </c>
      <c r="BD595" s="11">
        <f t="shared" si="493"/>
        <v>0</v>
      </c>
      <c r="BE595" s="11"/>
      <c r="BF595" s="114" t="e">
        <f>VLOOKUP(C595,[1]Sheet!$F:$Q,10,FALSE)</f>
        <v>#N/A</v>
      </c>
      <c r="BG595" s="17" t="e">
        <f>VLOOKUP(C595,[1]Sheet!$F:$Q,5,FALSE)</f>
        <v>#N/A</v>
      </c>
      <c r="BH595" s="17" t="e">
        <f>VLOOKUP(C595,[1]Sheet!$F:$Q,12,FALSE)</f>
        <v>#N/A</v>
      </c>
      <c r="BI595" s="17" t="e">
        <f t="shared" si="488"/>
        <v>#N/A</v>
      </c>
    </row>
    <row r="596" ht="24.95" customHeight="1" spans="1:61">
      <c r="A596" s="44">
        <f t="shared" si="489"/>
        <v>594</v>
      </c>
      <c r="B596" s="44"/>
      <c r="C596" s="45"/>
      <c r="D596" s="45"/>
      <c r="E596" s="45"/>
      <c r="F596" s="45"/>
      <c r="G596" s="46"/>
      <c r="H596" s="109"/>
      <c r="I596" s="48"/>
      <c r="J596" s="49"/>
      <c r="K596" s="49"/>
      <c r="L596" s="49"/>
      <c r="M596" s="49"/>
      <c r="N596" s="49"/>
      <c r="O596" s="49"/>
      <c r="P596" s="255"/>
      <c r="Q596" s="50"/>
      <c r="R596" s="51"/>
      <c r="S596" s="52"/>
      <c r="T596" s="256"/>
      <c r="U596" s="49"/>
      <c r="V596" s="49"/>
      <c r="W596" s="49"/>
      <c r="X596" s="49"/>
      <c r="Y596" s="49"/>
      <c r="Z596" s="49"/>
      <c r="AA596" s="49"/>
      <c r="AB596" s="49"/>
      <c r="AC596" s="49"/>
      <c r="AD596" s="53"/>
      <c r="AE596" s="53"/>
      <c r="AF596" s="53"/>
      <c r="AG596" s="54"/>
      <c r="AH596" s="53"/>
      <c r="AI596" s="55"/>
      <c r="AJ596" s="261"/>
      <c r="AK596" s="261"/>
      <c r="AL596" s="262"/>
      <c r="AM596" s="57"/>
      <c r="AN596" s="57"/>
      <c r="AO596" s="54"/>
      <c r="AP596" s="57"/>
      <c r="AQ596" s="57"/>
      <c r="AR596" s="57"/>
      <c r="AS596" s="54"/>
      <c r="AT596" s="58"/>
      <c r="AU596" s="53"/>
      <c r="AV596" s="53"/>
      <c r="AW596" s="59"/>
      <c r="AX596" s="53"/>
      <c r="AY596" s="53"/>
      <c r="BA596" s="10">
        <f t="shared" si="490"/>
        <v>0</v>
      </c>
      <c r="BB596" s="11">
        <f t="shared" si="491"/>
        <v>-1</v>
      </c>
      <c r="BC596" s="10">
        <f t="shared" si="492"/>
        <v>0</v>
      </c>
      <c r="BD596" s="11">
        <f t="shared" si="493"/>
        <v>0</v>
      </c>
      <c r="BE596" s="11"/>
      <c r="BF596" s="114" t="e">
        <f>VLOOKUP(C596,[1]Sheet!$F:$Q,10,FALSE)</f>
        <v>#N/A</v>
      </c>
      <c r="BG596" s="17" t="e">
        <f>VLOOKUP(C596,[1]Sheet!$F:$Q,5,FALSE)</f>
        <v>#N/A</v>
      </c>
      <c r="BH596" s="17" t="e">
        <f>VLOOKUP(C596,[1]Sheet!$F:$Q,12,FALSE)</f>
        <v>#N/A</v>
      </c>
      <c r="BI596" s="17" t="e">
        <f t="shared" si="488"/>
        <v>#N/A</v>
      </c>
    </row>
    <row r="597" ht="24.95" customHeight="1" spans="1:61">
      <c r="A597" s="44">
        <f t="shared" si="489"/>
        <v>595</v>
      </c>
      <c r="B597" s="44"/>
      <c r="C597" s="45"/>
      <c r="D597" s="45"/>
      <c r="E597" s="45"/>
      <c r="F597" s="45"/>
      <c r="G597" s="46"/>
      <c r="H597" s="109"/>
      <c r="I597" s="48"/>
      <c r="J597" s="49"/>
      <c r="K597" s="49"/>
      <c r="L597" s="49"/>
      <c r="M597" s="49"/>
      <c r="N597" s="49"/>
      <c r="O597" s="49"/>
      <c r="P597" s="255"/>
      <c r="Q597" s="50"/>
      <c r="R597" s="51"/>
      <c r="S597" s="52"/>
      <c r="T597" s="256"/>
      <c r="U597" s="49"/>
      <c r="V597" s="49"/>
      <c r="W597" s="49"/>
      <c r="X597" s="49"/>
      <c r="Y597" s="49"/>
      <c r="Z597" s="49"/>
      <c r="AA597" s="49"/>
      <c r="AB597" s="49"/>
      <c r="AC597" s="49"/>
      <c r="AD597" s="53"/>
      <c r="AE597" s="53"/>
      <c r="AF597" s="53"/>
      <c r="AG597" s="54"/>
      <c r="AH597" s="53"/>
      <c r="AI597" s="55"/>
      <c r="AJ597" s="261"/>
      <c r="AK597" s="261"/>
      <c r="AL597" s="262"/>
      <c r="AM597" s="57"/>
      <c r="AN597" s="57"/>
      <c r="AO597" s="54"/>
      <c r="AP597" s="57"/>
      <c r="AQ597" s="57"/>
      <c r="AR597" s="57"/>
      <c r="AS597" s="54"/>
      <c r="AT597" s="58"/>
      <c r="AU597" s="53"/>
      <c r="AV597" s="53"/>
      <c r="AW597" s="59"/>
      <c r="AX597" s="53"/>
      <c r="AY597" s="53"/>
      <c r="BA597" s="10">
        <f t="shared" si="490"/>
        <v>0</v>
      </c>
      <c r="BB597" s="11">
        <f t="shared" si="491"/>
        <v>-1</v>
      </c>
      <c r="BC597" s="10">
        <f t="shared" si="492"/>
        <v>0</v>
      </c>
      <c r="BD597" s="11">
        <f t="shared" si="493"/>
        <v>0</v>
      </c>
      <c r="BE597" s="11"/>
      <c r="BF597" s="114" t="e">
        <f>VLOOKUP(C597,[1]Sheet!$F:$Q,10,FALSE)</f>
        <v>#N/A</v>
      </c>
      <c r="BG597" s="17" t="e">
        <f>VLOOKUP(C597,[1]Sheet!$F:$Q,5,FALSE)</f>
        <v>#N/A</v>
      </c>
      <c r="BH597" s="17" t="e">
        <f>VLOOKUP(C597,[1]Sheet!$F:$Q,12,FALSE)</f>
        <v>#N/A</v>
      </c>
      <c r="BI597" s="17" t="e">
        <f t="shared" ref="BI597:BI608" si="494">BG597-BH597</f>
        <v>#N/A</v>
      </c>
    </row>
    <row r="598" ht="24.95" customHeight="1" spans="1:61">
      <c r="A598" s="44">
        <f t="shared" si="489"/>
        <v>596</v>
      </c>
      <c r="B598" s="44"/>
      <c r="C598" s="45"/>
      <c r="D598" s="45"/>
      <c r="E598" s="45"/>
      <c r="F598" s="45"/>
      <c r="G598" s="46"/>
      <c r="H598" s="109"/>
      <c r="I598" s="48"/>
      <c r="J598" s="49"/>
      <c r="K598" s="49"/>
      <c r="L598" s="49"/>
      <c r="M598" s="49"/>
      <c r="N598" s="49"/>
      <c r="O598" s="49"/>
      <c r="P598" s="255"/>
      <c r="Q598" s="50"/>
      <c r="R598" s="51"/>
      <c r="S598" s="52"/>
      <c r="T598" s="256"/>
      <c r="U598" s="49"/>
      <c r="V598" s="49"/>
      <c r="W598" s="49"/>
      <c r="X598" s="49"/>
      <c r="Y598" s="49"/>
      <c r="Z598" s="49"/>
      <c r="AA598" s="49"/>
      <c r="AB598" s="49"/>
      <c r="AC598" s="49"/>
      <c r="AD598" s="53"/>
      <c r="AE598" s="53"/>
      <c r="AF598" s="53"/>
      <c r="AG598" s="54"/>
      <c r="AH598" s="53"/>
      <c r="AI598" s="55"/>
      <c r="AJ598" s="261"/>
      <c r="AK598" s="261"/>
      <c r="AL598" s="262"/>
      <c r="AM598" s="57"/>
      <c r="AN598" s="57"/>
      <c r="AO598" s="54"/>
      <c r="AP598" s="57"/>
      <c r="AQ598" s="57"/>
      <c r="AR598" s="57"/>
      <c r="AS598" s="54"/>
      <c r="AT598" s="58"/>
      <c r="AU598" s="53"/>
      <c r="AV598" s="53"/>
      <c r="AW598" s="59"/>
      <c r="AX598" s="53"/>
      <c r="AY598" s="53"/>
      <c r="BA598" s="10">
        <f t="shared" si="490"/>
        <v>0</v>
      </c>
      <c r="BB598" s="11">
        <f t="shared" si="491"/>
        <v>-1</v>
      </c>
      <c r="BC598" s="10">
        <f t="shared" si="492"/>
        <v>0</v>
      </c>
      <c r="BD598" s="11">
        <f t="shared" si="493"/>
        <v>0</v>
      </c>
      <c r="BE598" s="11"/>
      <c r="BF598" s="114" t="e">
        <f>VLOOKUP(C598,[1]Sheet!$F:$Q,10,FALSE)</f>
        <v>#N/A</v>
      </c>
      <c r="BG598" s="17" t="e">
        <f>VLOOKUP(C598,[1]Sheet!$F:$Q,5,FALSE)</f>
        <v>#N/A</v>
      </c>
      <c r="BH598" s="17" t="e">
        <f>VLOOKUP(C598,[1]Sheet!$F:$Q,12,FALSE)</f>
        <v>#N/A</v>
      </c>
      <c r="BI598" s="17" t="e">
        <f t="shared" si="494"/>
        <v>#N/A</v>
      </c>
    </row>
    <row r="599" ht="24.95" customHeight="1" spans="1:61">
      <c r="A599" s="44">
        <f t="shared" si="489"/>
        <v>597</v>
      </c>
      <c r="B599" s="44"/>
      <c r="C599" s="45"/>
      <c r="D599" s="45"/>
      <c r="E599" s="45"/>
      <c r="F599" s="45"/>
      <c r="G599" s="46"/>
      <c r="H599" s="109"/>
      <c r="I599" s="48"/>
      <c r="J599" s="49"/>
      <c r="K599" s="49"/>
      <c r="L599" s="49"/>
      <c r="M599" s="49"/>
      <c r="N599" s="49"/>
      <c r="O599" s="49"/>
      <c r="P599" s="255"/>
      <c r="Q599" s="50"/>
      <c r="R599" s="51"/>
      <c r="S599" s="52"/>
      <c r="T599" s="256"/>
      <c r="U599" s="49"/>
      <c r="V599" s="49"/>
      <c r="W599" s="49"/>
      <c r="X599" s="49"/>
      <c r="Y599" s="49"/>
      <c r="Z599" s="49"/>
      <c r="AA599" s="49"/>
      <c r="AB599" s="49"/>
      <c r="AC599" s="49"/>
      <c r="AD599" s="53"/>
      <c r="AE599" s="53"/>
      <c r="AF599" s="53"/>
      <c r="AG599" s="54"/>
      <c r="AH599" s="53"/>
      <c r="AI599" s="55"/>
      <c r="AJ599" s="261"/>
      <c r="AK599" s="261"/>
      <c r="AL599" s="262"/>
      <c r="AM599" s="57"/>
      <c r="AN599" s="57"/>
      <c r="AO599" s="54"/>
      <c r="AP599" s="57"/>
      <c r="AQ599" s="57"/>
      <c r="AR599" s="57"/>
      <c r="AS599" s="54"/>
      <c r="AT599" s="58"/>
      <c r="AU599" s="53"/>
      <c r="AV599" s="53"/>
      <c r="AW599" s="59"/>
      <c r="AX599" s="53"/>
      <c r="AY599" s="53"/>
      <c r="BA599" s="10">
        <f t="shared" si="490"/>
        <v>0</v>
      </c>
      <c r="BB599" s="11">
        <f t="shared" si="491"/>
        <v>-1</v>
      </c>
      <c r="BC599" s="10">
        <f t="shared" si="492"/>
        <v>0</v>
      </c>
      <c r="BD599" s="11">
        <f t="shared" si="493"/>
        <v>0</v>
      </c>
      <c r="BE599" s="11"/>
      <c r="BF599" s="114" t="e">
        <f>VLOOKUP(C599,[1]Sheet!$F:$Q,10,FALSE)</f>
        <v>#N/A</v>
      </c>
      <c r="BG599" s="17" t="e">
        <f>VLOOKUP(C599,[1]Sheet!$F:$Q,5,FALSE)</f>
        <v>#N/A</v>
      </c>
      <c r="BH599" s="17" t="e">
        <f>VLOOKUP(C599,[1]Sheet!$F:$Q,12,FALSE)</f>
        <v>#N/A</v>
      </c>
      <c r="BI599" s="17" t="e">
        <f t="shared" si="494"/>
        <v>#N/A</v>
      </c>
    </row>
    <row r="600" ht="24.95" customHeight="1" spans="1:61">
      <c r="A600" s="44">
        <f t="shared" ref="A600:A608" si="495">ROW()-2</f>
        <v>598</v>
      </c>
      <c r="B600" s="44"/>
      <c r="C600" s="45"/>
      <c r="D600" s="45"/>
      <c r="E600" s="45"/>
      <c r="F600" s="45"/>
      <c r="G600" s="46"/>
      <c r="H600" s="109"/>
      <c r="I600" s="48"/>
      <c r="J600" s="49"/>
      <c r="K600" s="49"/>
      <c r="L600" s="49"/>
      <c r="M600" s="49"/>
      <c r="N600" s="49"/>
      <c r="O600" s="49"/>
      <c r="P600" s="255"/>
      <c r="Q600" s="50"/>
      <c r="R600" s="51"/>
      <c r="S600" s="52"/>
      <c r="T600" s="256"/>
      <c r="U600" s="49"/>
      <c r="V600" s="49"/>
      <c r="W600" s="49"/>
      <c r="X600" s="49"/>
      <c r="Y600" s="49"/>
      <c r="Z600" s="49"/>
      <c r="AA600" s="49"/>
      <c r="AB600" s="49"/>
      <c r="AC600" s="49"/>
      <c r="AD600" s="53"/>
      <c r="AE600" s="53"/>
      <c r="AF600" s="53"/>
      <c r="AG600" s="54"/>
      <c r="AH600" s="53"/>
      <c r="AI600" s="55"/>
      <c r="AJ600" s="261"/>
      <c r="AK600" s="261"/>
      <c r="AL600" s="262"/>
      <c r="AM600" s="57"/>
      <c r="AN600" s="57"/>
      <c r="AO600" s="54"/>
      <c r="AP600" s="57"/>
      <c r="AQ600" s="57"/>
      <c r="AR600" s="57"/>
      <c r="AS600" s="54"/>
      <c r="AT600" s="58"/>
      <c r="AU600" s="53"/>
      <c r="AV600" s="53"/>
      <c r="AW600" s="59"/>
      <c r="AX600" s="53"/>
      <c r="AY600" s="53"/>
      <c r="BA600" s="10">
        <f t="shared" ref="BA600:BA608" si="496">Q600</f>
        <v>0</v>
      </c>
      <c r="BB600" s="11">
        <f t="shared" ref="BB600:BB608" si="497">N600+BA600-1</f>
        <v>-1</v>
      </c>
      <c r="BC600" s="10">
        <f t="shared" ref="BC600:BC608" si="498">S600</f>
        <v>0</v>
      </c>
      <c r="BD600" s="11">
        <f t="shared" ref="BD600:BD608" si="499">AA600+BC600</f>
        <v>0</v>
      </c>
      <c r="BE600" s="11"/>
      <c r="BF600" s="114" t="e">
        <f>VLOOKUP(C600,[1]Sheet!$F:$Q,10,FALSE)</f>
        <v>#N/A</v>
      </c>
      <c r="BG600" s="17" t="e">
        <f>VLOOKUP(C600,[1]Sheet!$F:$Q,5,FALSE)</f>
        <v>#N/A</v>
      </c>
      <c r="BH600" s="17" t="e">
        <f>VLOOKUP(C600,[1]Sheet!$F:$Q,12,FALSE)</f>
        <v>#N/A</v>
      </c>
      <c r="BI600" s="17" t="e">
        <f t="shared" si="494"/>
        <v>#N/A</v>
      </c>
    </row>
    <row r="601" ht="24.95" customHeight="1" spans="1:61">
      <c r="A601" s="44">
        <f t="shared" si="495"/>
        <v>599</v>
      </c>
      <c r="B601" s="44"/>
      <c r="C601" s="45"/>
      <c r="D601" s="45"/>
      <c r="E601" s="45"/>
      <c r="F601" s="45"/>
      <c r="G601" s="46"/>
      <c r="H601" s="109"/>
      <c r="I601" s="48"/>
      <c r="J601" s="49"/>
      <c r="K601" s="49"/>
      <c r="L601" s="49"/>
      <c r="M601" s="49"/>
      <c r="N601" s="49"/>
      <c r="O601" s="49"/>
      <c r="P601" s="255"/>
      <c r="Q601" s="50"/>
      <c r="R601" s="51"/>
      <c r="S601" s="52"/>
      <c r="T601" s="256"/>
      <c r="U601" s="49"/>
      <c r="V601" s="49"/>
      <c r="W601" s="49"/>
      <c r="X601" s="49"/>
      <c r="Y601" s="49"/>
      <c r="Z601" s="49"/>
      <c r="AA601" s="49"/>
      <c r="AB601" s="49"/>
      <c r="AC601" s="49"/>
      <c r="AD601" s="53"/>
      <c r="AE601" s="53"/>
      <c r="AF601" s="53"/>
      <c r="AG601" s="54"/>
      <c r="AH601" s="53"/>
      <c r="AI601" s="55"/>
      <c r="AJ601" s="261"/>
      <c r="AK601" s="261"/>
      <c r="AL601" s="262"/>
      <c r="AM601" s="57"/>
      <c r="AN601" s="57"/>
      <c r="AO601" s="54"/>
      <c r="AP601" s="57"/>
      <c r="AQ601" s="57"/>
      <c r="AR601" s="57"/>
      <c r="AS601" s="54"/>
      <c r="AT601" s="58"/>
      <c r="AU601" s="53"/>
      <c r="AV601" s="53"/>
      <c r="AW601" s="59"/>
      <c r="AX601" s="53"/>
      <c r="AY601" s="53"/>
      <c r="BA601" s="10">
        <f t="shared" si="496"/>
        <v>0</v>
      </c>
      <c r="BB601" s="11">
        <f t="shared" si="497"/>
        <v>-1</v>
      </c>
      <c r="BC601" s="10">
        <f t="shared" si="498"/>
        <v>0</v>
      </c>
      <c r="BD601" s="11">
        <f t="shared" si="499"/>
        <v>0</v>
      </c>
      <c r="BE601" s="11"/>
      <c r="BF601" s="114" t="e">
        <f>VLOOKUP(C601,[1]Sheet!$F:$Q,10,FALSE)</f>
        <v>#N/A</v>
      </c>
      <c r="BG601" s="17" t="e">
        <f>VLOOKUP(C601,[1]Sheet!$F:$Q,5,FALSE)</f>
        <v>#N/A</v>
      </c>
      <c r="BH601" s="17" t="e">
        <f>VLOOKUP(C601,[1]Sheet!$F:$Q,12,FALSE)</f>
        <v>#N/A</v>
      </c>
      <c r="BI601" s="17" t="e">
        <f t="shared" si="494"/>
        <v>#N/A</v>
      </c>
    </row>
    <row r="602" ht="24.95" customHeight="1" spans="1:61">
      <c r="A602" s="44">
        <f t="shared" si="495"/>
        <v>600</v>
      </c>
      <c r="B602" s="44"/>
      <c r="C602" s="45"/>
      <c r="D602" s="45"/>
      <c r="E602" s="259"/>
      <c r="F602" s="45"/>
      <c r="G602" s="46"/>
      <c r="H602" s="109"/>
      <c r="I602" s="48"/>
      <c r="J602" s="49"/>
      <c r="K602" s="49"/>
      <c r="L602" s="49"/>
      <c r="M602" s="49"/>
      <c r="N602" s="49"/>
      <c r="O602" s="49"/>
      <c r="P602" s="255"/>
      <c r="Q602" s="50"/>
      <c r="R602" s="51"/>
      <c r="S602" s="52"/>
      <c r="T602" s="256"/>
      <c r="U602" s="49"/>
      <c r="V602" s="49"/>
      <c r="W602" s="49"/>
      <c r="X602" s="49"/>
      <c r="Y602" s="49"/>
      <c r="Z602" s="49"/>
      <c r="AA602" s="49"/>
      <c r="AB602" s="49"/>
      <c r="AC602" s="49"/>
      <c r="AD602" s="53"/>
      <c r="AE602" s="53"/>
      <c r="AF602" s="53"/>
      <c r="AG602" s="54"/>
      <c r="AH602" s="53"/>
      <c r="AI602" s="55"/>
      <c r="AJ602" s="261"/>
      <c r="AK602" s="261"/>
      <c r="AL602" s="262"/>
      <c r="AM602" s="57"/>
      <c r="AN602" s="54"/>
      <c r="AO602" s="54"/>
      <c r="AP602" s="57"/>
      <c r="AQ602" s="54"/>
      <c r="AR602" s="57"/>
      <c r="AS602" s="54"/>
      <c r="AT602" s="58"/>
      <c r="AU602" s="53"/>
      <c r="AV602" s="53"/>
      <c r="AW602" s="59"/>
      <c r="AX602" s="53"/>
      <c r="AY602" s="53"/>
      <c r="BA602" s="10">
        <f t="shared" si="496"/>
        <v>0</v>
      </c>
      <c r="BB602" s="11">
        <f t="shared" si="497"/>
        <v>-1</v>
      </c>
      <c r="BC602" s="10">
        <f t="shared" si="498"/>
        <v>0</v>
      </c>
      <c r="BD602" s="11">
        <f t="shared" si="499"/>
        <v>0</v>
      </c>
      <c r="BE602" s="11"/>
      <c r="BF602" s="114" t="e">
        <f>VLOOKUP(C602,[1]Sheet!$F:$Q,10,FALSE)</f>
        <v>#N/A</v>
      </c>
      <c r="BG602" s="17" t="e">
        <f>VLOOKUP(C602,[1]Sheet!$F:$Q,5,FALSE)</f>
        <v>#N/A</v>
      </c>
      <c r="BH602" s="17" t="e">
        <f>VLOOKUP(C602,[1]Sheet!$F:$Q,12,FALSE)</f>
        <v>#N/A</v>
      </c>
      <c r="BI602" s="17" t="e">
        <f t="shared" si="494"/>
        <v>#N/A</v>
      </c>
    </row>
    <row r="603" ht="24.95" customHeight="1" spans="1:61">
      <c r="A603" s="44">
        <f t="shared" si="495"/>
        <v>601</v>
      </c>
      <c r="B603" s="44"/>
      <c r="C603" s="45"/>
      <c r="D603" s="45"/>
      <c r="E603" s="259"/>
      <c r="F603" s="45"/>
      <c r="G603" s="46"/>
      <c r="H603" s="109"/>
      <c r="I603" s="48"/>
      <c r="J603" s="49"/>
      <c r="K603" s="49"/>
      <c r="L603" s="49"/>
      <c r="M603" s="49"/>
      <c r="N603" s="49"/>
      <c r="O603" s="49"/>
      <c r="P603" s="255"/>
      <c r="Q603" s="50"/>
      <c r="R603" s="51"/>
      <c r="S603" s="52"/>
      <c r="T603" s="256"/>
      <c r="U603" s="49"/>
      <c r="V603" s="49"/>
      <c r="W603" s="49"/>
      <c r="X603" s="49"/>
      <c r="Y603" s="49"/>
      <c r="Z603" s="49"/>
      <c r="AA603" s="49"/>
      <c r="AB603" s="49"/>
      <c r="AC603" s="49"/>
      <c r="AD603" s="53"/>
      <c r="AE603" s="53"/>
      <c r="AF603" s="53"/>
      <c r="AG603" s="54"/>
      <c r="AH603" s="53"/>
      <c r="AI603" s="55"/>
      <c r="AJ603" s="261"/>
      <c r="AK603" s="261"/>
      <c r="AL603" s="262"/>
      <c r="AM603" s="57"/>
      <c r="AN603" s="54"/>
      <c r="AO603" s="54"/>
      <c r="AP603" s="57"/>
      <c r="AQ603" s="54"/>
      <c r="AR603" s="57"/>
      <c r="AS603" s="54"/>
      <c r="AT603" s="58"/>
      <c r="AU603" s="53"/>
      <c r="AV603" s="53"/>
      <c r="AW603" s="59"/>
      <c r="AX603" s="53"/>
      <c r="AY603" s="53"/>
      <c r="BA603" s="10">
        <f t="shared" si="496"/>
        <v>0</v>
      </c>
      <c r="BB603" s="11">
        <f t="shared" si="497"/>
        <v>-1</v>
      </c>
      <c r="BC603" s="10">
        <f t="shared" si="498"/>
        <v>0</v>
      </c>
      <c r="BD603" s="11">
        <f t="shared" si="499"/>
        <v>0</v>
      </c>
      <c r="BE603" s="11"/>
      <c r="BF603" s="114" t="e">
        <f>VLOOKUP(C603,[1]Sheet!$F:$Q,10,FALSE)</f>
        <v>#N/A</v>
      </c>
      <c r="BG603" s="17" t="e">
        <f>VLOOKUP(C603,[1]Sheet!$F:$Q,5,FALSE)</f>
        <v>#N/A</v>
      </c>
      <c r="BH603" s="17" t="e">
        <f>VLOOKUP(C603,[1]Sheet!$F:$Q,12,FALSE)</f>
        <v>#N/A</v>
      </c>
      <c r="BI603" s="17" t="e">
        <f t="shared" si="494"/>
        <v>#N/A</v>
      </c>
    </row>
    <row r="604" ht="24.95" customHeight="1" spans="1:61">
      <c r="A604" s="44">
        <f t="shared" si="495"/>
        <v>602</v>
      </c>
      <c r="B604" s="44"/>
      <c r="C604" s="45"/>
      <c r="D604" s="45"/>
      <c r="E604" s="259"/>
      <c r="F604" s="45"/>
      <c r="G604" s="46"/>
      <c r="H604" s="109"/>
      <c r="I604" s="48"/>
      <c r="J604" s="49"/>
      <c r="K604" s="49"/>
      <c r="L604" s="49"/>
      <c r="M604" s="49"/>
      <c r="N604" s="49"/>
      <c r="O604" s="49"/>
      <c r="P604" s="255"/>
      <c r="Q604" s="50"/>
      <c r="R604" s="51"/>
      <c r="S604" s="52"/>
      <c r="T604" s="256"/>
      <c r="U604" s="49"/>
      <c r="V604" s="49"/>
      <c r="W604" s="49"/>
      <c r="X604" s="49"/>
      <c r="Y604" s="49"/>
      <c r="Z604" s="49"/>
      <c r="AA604" s="49"/>
      <c r="AB604" s="49"/>
      <c r="AC604" s="49"/>
      <c r="AD604" s="53"/>
      <c r="AE604" s="53"/>
      <c r="AF604" s="53"/>
      <c r="AG604" s="54"/>
      <c r="AH604" s="53"/>
      <c r="AI604" s="55"/>
      <c r="AJ604" s="261"/>
      <c r="AK604" s="261"/>
      <c r="AL604" s="262"/>
      <c r="AM604" s="57"/>
      <c r="AN604" s="54"/>
      <c r="AO604" s="54"/>
      <c r="AP604" s="57"/>
      <c r="AQ604" s="54"/>
      <c r="AR604" s="57"/>
      <c r="AS604" s="54"/>
      <c r="AT604" s="58"/>
      <c r="AU604" s="53"/>
      <c r="AV604" s="53"/>
      <c r="AW604" s="59"/>
      <c r="AX604" s="53"/>
      <c r="AY604" s="53"/>
      <c r="BA604" s="10">
        <f t="shared" si="496"/>
        <v>0</v>
      </c>
      <c r="BB604" s="11">
        <f t="shared" si="497"/>
        <v>-1</v>
      </c>
      <c r="BC604" s="10">
        <f t="shared" si="498"/>
        <v>0</v>
      </c>
      <c r="BD604" s="11">
        <f t="shared" si="499"/>
        <v>0</v>
      </c>
      <c r="BE604" s="11"/>
      <c r="BF604" s="114" t="e">
        <f>VLOOKUP(C604,[1]Sheet!$F:$Q,10,FALSE)</f>
        <v>#N/A</v>
      </c>
      <c r="BG604" s="17" t="e">
        <f>VLOOKUP(C604,[1]Sheet!$F:$Q,5,FALSE)</f>
        <v>#N/A</v>
      </c>
      <c r="BH604" s="17" t="e">
        <f>VLOOKUP(C604,[1]Sheet!$F:$Q,12,FALSE)</f>
        <v>#N/A</v>
      </c>
      <c r="BI604" s="17" t="e">
        <f t="shared" si="494"/>
        <v>#N/A</v>
      </c>
    </row>
    <row r="605" ht="24.95" customHeight="1" spans="1:61">
      <c r="A605" s="44">
        <f t="shared" si="495"/>
        <v>603</v>
      </c>
      <c r="B605" s="44"/>
      <c r="C605" s="45"/>
      <c r="D605" s="45"/>
      <c r="E605" s="259"/>
      <c r="F605" s="45"/>
      <c r="G605" s="46"/>
      <c r="H605" s="109"/>
      <c r="I605" s="48"/>
      <c r="J605" s="49"/>
      <c r="K605" s="49"/>
      <c r="L605" s="49"/>
      <c r="M605" s="49"/>
      <c r="N605" s="49"/>
      <c r="O605" s="49"/>
      <c r="P605" s="255"/>
      <c r="Q605" s="50"/>
      <c r="R605" s="51"/>
      <c r="S605" s="52"/>
      <c r="T605" s="256"/>
      <c r="U605" s="49"/>
      <c r="V605" s="49"/>
      <c r="W605" s="49"/>
      <c r="X605" s="49"/>
      <c r="Y605" s="49"/>
      <c r="Z605" s="49"/>
      <c r="AA605" s="49"/>
      <c r="AB605" s="49"/>
      <c r="AC605" s="49"/>
      <c r="AD605" s="53"/>
      <c r="AE605" s="53"/>
      <c r="AF605" s="53"/>
      <c r="AG605" s="54"/>
      <c r="AH605" s="53"/>
      <c r="AI605" s="55"/>
      <c r="AJ605" s="261"/>
      <c r="AK605" s="261"/>
      <c r="AL605" s="262"/>
      <c r="AM605" s="57"/>
      <c r="AN605" s="54"/>
      <c r="AO605" s="54"/>
      <c r="AP605" s="57"/>
      <c r="AQ605" s="54"/>
      <c r="AR605" s="57"/>
      <c r="AS605" s="54"/>
      <c r="AT605" s="58"/>
      <c r="AU605" s="53"/>
      <c r="AV605" s="53"/>
      <c r="AW605" s="59"/>
      <c r="AX605" s="53"/>
      <c r="AY605" s="53"/>
      <c r="BA605" s="10">
        <f t="shared" si="496"/>
        <v>0</v>
      </c>
      <c r="BB605" s="11">
        <f t="shared" si="497"/>
        <v>-1</v>
      </c>
      <c r="BC605" s="10">
        <f t="shared" si="498"/>
        <v>0</v>
      </c>
      <c r="BD605" s="11">
        <f t="shared" si="499"/>
        <v>0</v>
      </c>
      <c r="BE605" s="11"/>
      <c r="BF605" s="114" t="e">
        <f>VLOOKUP(C605,[1]Sheet!$F:$Q,10,FALSE)</f>
        <v>#N/A</v>
      </c>
      <c r="BG605" s="17" t="e">
        <f>VLOOKUP(C605,[1]Sheet!$F:$Q,5,FALSE)</f>
        <v>#N/A</v>
      </c>
      <c r="BH605" s="17" t="e">
        <f>VLOOKUP(C605,[1]Sheet!$F:$Q,12,FALSE)</f>
        <v>#N/A</v>
      </c>
      <c r="BI605" s="17" t="e">
        <f t="shared" si="494"/>
        <v>#N/A</v>
      </c>
    </row>
    <row r="606" ht="24.95" customHeight="1" spans="1:61">
      <c r="A606" s="44">
        <f t="shared" si="495"/>
        <v>604</v>
      </c>
      <c r="B606" s="44"/>
      <c r="C606" s="45"/>
      <c r="D606" s="45"/>
      <c r="E606" s="259"/>
      <c r="F606" s="45"/>
      <c r="G606" s="46"/>
      <c r="H606" s="109"/>
      <c r="I606" s="48"/>
      <c r="J606" s="49"/>
      <c r="K606" s="49"/>
      <c r="L606" s="49"/>
      <c r="M606" s="49"/>
      <c r="N606" s="49"/>
      <c r="O606" s="49"/>
      <c r="P606" s="255"/>
      <c r="Q606" s="50"/>
      <c r="R606" s="51"/>
      <c r="S606" s="52"/>
      <c r="T606" s="256"/>
      <c r="U606" s="49"/>
      <c r="V606" s="49"/>
      <c r="W606" s="49"/>
      <c r="X606" s="49"/>
      <c r="Y606" s="49"/>
      <c r="Z606" s="49"/>
      <c r="AA606" s="49"/>
      <c r="AB606" s="49"/>
      <c r="AC606" s="49"/>
      <c r="AD606" s="53"/>
      <c r="AE606" s="53"/>
      <c r="AF606" s="53"/>
      <c r="AG606" s="54"/>
      <c r="AH606" s="53"/>
      <c r="AI606" s="55"/>
      <c r="AJ606" s="261"/>
      <c r="AK606" s="261"/>
      <c r="AL606" s="262"/>
      <c r="AM606" s="57"/>
      <c r="AN606" s="54"/>
      <c r="AO606" s="54"/>
      <c r="AP606" s="57"/>
      <c r="AQ606" s="54"/>
      <c r="AR606" s="57"/>
      <c r="AS606" s="54"/>
      <c r="AT606" s="58"/>
      <c r="AU606" s="53"/>
      <c r="AV606" s="53"/>
      <c r="AW606" s="59"/>
      <c r="AX606" s="53"/>
      <c r="AY606" s="53"/>
      <c r="BA606" s="10">
        <f t="shared" si="496"/>
        <v>0</v>
      </c>
      <c r="BB606" s="11">
        <f t="shared" si="497"/>
        <v>-1</v>
      </c>
      <c r="BC606" s="10">
        <f t="shared" si="498"/>
        <v>0</v>
      </c>
      <c r="BD606" s="11">
        <f t="shared" si="499"/>
        <v>0</v>
      </c>
      <c r="BE606" s="11"/>
      <c r="BF606" s="114" t="e">
        <f>VLOOKUP(C606,[1]Sheet!$F:$Q,10,FALSE)</f>
        <v>#N/A</v>
      </c>
      <c r="BG606" s="17" t="e">
        <f>VLOOKUP(C606,[1]Sheet!$F:$Q,5,FALSE)</f>
        <v>#N/A</v>
      </c>
      <c r="BH606" s="17" t="e">
        <f>VLOOKUP(C606,[1]Sheet!$F:$Q,12,FALSE)</f>
        <v>#N/A</v>
      </c>
      <c r="BI606" s="17" t="e">
        <f t="shared" si="494"/>
        <v>#N/A</v>
      </c>
    </row>
    <row r="607" s="7" customFormat="1" ht="24.95" customHeight="1" spans="1:61">
      <c r="A607" s="44">
        <f t="shared" si="495"/>
        <v>605</v>
      </c>
      <c r="B607" s="44"/>
      <c r="C607" s="45"/>
      <c r="D607" s="45"/>
      <c r="E607" s="45"/>
      <c r="F607" s="45"/>
      <c r="G607" s="46"/>
      <c r="H607" s="48"/>
      <c r="I607" s="48"/>
      <c r="J607" s="49"/>
      <c r="K607" s="49"/>
      <c r="L607" s="49"/>
      <c r="M607" s="49"/>
      <c r="N607" s="49"/>
      <c r="O607" s="49"/>
      <c r="P607" s="255"/>
      <c r="Q607" s="50"/>
      <c r="R607" s="51"/>
      <c r="S607" s="52"/>
      <c r="T607" s="256"/>
      <c r="U607" s="49"/>
      <c r="V607" s="49"/>
      <c r="W607" s="49"/>
      <c r="X607" s="49"/>
      <c r="Y607" s="49"/>
      <c r="Z607" s="49"/>
      <c r="AA607" s="49"/>
      <c r="AB607" s="49"/>
      <c r="AC607" s="49"/>
      <c r="AD607" s="47"/>
      <c r="AE607" s="110"/>
      <c r="AF607" s="45"/>
      <c r="AG607" s="45"/>
      <c r="AH607" s="45"/>
      <c r="AI607" s="58"/>
      <c r="AJ607" s="257"/>
      <c r="AK607" s="257"/>
      <c r="AL607" s="56"/>
      <c r="AM607" s="258"/>
      <c r="AN607" s="54"/>
      <c r="AO607" s="54"/>
      <c r="AP607" s="54"/>
      <c r="AQ607" s="54"/>
      <c r="AR607" s="54"/>
      <c r="AS607" s="54"/>
      <c r="AT607" s="58"/>
      <c r="AU607" s="54"/>
      <c r="AV607" s="54"/>
      <c r="AW607" s="112"/>
      <c r="AX607" s="45"/>
      <c r="AY607" s="45"/>
      <c r="AZ607" s="10"/>
      <c r="BA607" s="10">
        <f t="shared" si="496"/>
        <v>0</v>
      </c>
      <c r="BB607" s="11">
        <f t="shared" si="497"/>
        <v>-1</v>
      </c>
      <c r="BC607" s="10">
        <f t="shared" si="498"/>
        <v>0</v>
      </c>
      <c r="BD607" s="9">
        <f t="shared" si="499"/>
        <v>0</v>
      </c>
      <c r="BE607" s="9"/>
      <c r="BF607" s="114" t="e">
        <f>VLOOKUP(C607,[1]Sheet!$F:$Q,10,FALSE)</f>
        <v>#N/A</v>
      </c>
      <c r="BG607" s="17" t="e">
        <f>VLOOKUP(C607,[1]Sheet!$F:$Q,5,FALSE)</f>
        <v>#N/A</v>
      </c>
      <c r="BH607" s="17" t="e">
        <f>VLOOKUP(C607,[1]Sheet!$F:$Q,12,FALSE)</f>
        <v>#N/A</v>
      </c>
      <c r="BI607" s="17" t="e">
        <f t="shared" si="494"/>
        <v>#N/A</v>
      </c>
    </row>
    <row r="608" ht="24.95" customHeight="1" spans="1:61">
      <c r="A608" s="44">
        <f t="shared" si="495"/>
        <v>606</v>
      </c>
      <c r="B608" s="44"/>
      <c r="C608" s="45"/>
      <c r="D608" s="45"/>
      <c r="E608" s="45"/>
      <c r="F608" s="45"/>
      <c r="G608" s="46"/>
      <c r="H608" s="109"/>
      <c r="I608" s="48"/>
      <c r="J608" s="49"/>
      <c r="K608" s="49"/>
      <c r="L608" s="49"/>
      <c r="M608" s="49"/>
      <c r="N608" s="49"/>
      <c r="O608" s="49"/>
      <c r="P608" s="255"/>
      <c r="Q608" s="50"/>
      <c r="R608" s="51"/>
      <c r="S608" s="52"/>
      <c r="T608" s="256"/>
      <c r="U608" s="49"/>
      <c r="V608" s="49"/>
      <c r="W608" s="49"/>
      <c r="X608" s="49"/>
      <c r="Y608" s="49"/>
      <c r="Z608" s="49"/>
      <c r="AA608" s="49"/>
      <c r="AB608" s="49"/>
      <c r="AC608" s="49"/>
      <c r="AD608" s="53"/>
      <c r="AE608" s="53"/>
      <c r="AF608" s="53"/>
      <c r="AG608" s="54"/>
      <c r="AH608" s="53"/>
      <c r="AI608" s="55"/>
      <c r="AJ608" s="261"/>
      <c r="AK608" s="261"/>
      <c r="AL608" s="262"/>
      <c r="AM608" s="57"/>
      <c r="AN608" s="57"/>
      <c r="AO608" s="54"/>
      <c r="AP608" s="57"/>
      <c r="AQ608" s="57"/>
      <c r="AR608" s="57"/>
      <c r="AS608" s="54"/>
      <c r="AT608" s="58"/>
      <c r="AU608" s="53"/>
      <c r="AV608" s="53"/>
      <c r="AW608" s="59"/>
      <c r="AX608" s="53"/>
      <c r="AY608" s="53"/>
      <c r="BA608" s="10">
        <f t="shared" si="496"/>
        <v>0</v>
      </c>
      <c r="BB608" s="11">
        <f t="shared" si="497"/>
        <v>-1</v>
      </c>
      <c r="BC608" s="10">
        <f t="shared" si="498"/>
        <v>0</v>
      </c>
      <c r="BD608" s="11">
        <f t="shared" si="499"/>
        <v>0</v>
      </c>
      <c r="BE608" s="11"/>
      <c r="BF608" s="114" t="e">
        <f>VLOOKUP(C608,[1]Sheet!$F:$Q,10,FALSE)</f>
        <v>#N/A</v>
      </c>
      <c r="BG608" s="17" t="e">
        <f>VLOOKUP(C608,[1]Sheet!$F:$Q,5,FALSE)</f>
        <v>#N/A</v>
      </c>
      <c r="BH608" s="17" t="e">
        <f>VLOOKUP(C608,[1]Sheet!$F:$Q,12,FALSE)</f>
        <v>#N/A</v>
      </c>
      <c r="BI608" s="17" t="e">
        <f t="shared" si="494"/>
        <v>#N/A</v>
      </c>
    </row>
    <row r="609" ht="24.95" customHeight="1" spans="1:61">
      <c r="A609" s="44">
        <f t="shared" ref="A609:A614" si="500">ROW()-2</f>
        <v>607</v>
      </c>
      <c r="B609" s="44"/>
      <c r="C609" s="45"/>
      <c r="D609" s="45"/>
      <c r="E609" s="45"/>
      <c r="F609" s="45"/>
      <c r="G609" s="46"/>
      <c r="H609" s="109"/>
      <c r="I609" s="48"/>
      <c r="J609" s="49"/>
      <c r="K609" s="49"/>
      <c r="L609" s="49"/>
      <c r="M609" s="49"/>
      <c r="N609" s="49"/>
      <c r="O609" s="49"/>
      <c r="P609" s="255"/>
      <c r="Q609" s="50"/>
      <c r="R609" s="51"/>
      <c r="S609" s="52"/>
      <c r="T609" s="256"/>
      <c r="U609" s="49"/>
      <c r="V609" s="49"/>
      <c r="W609" s="49"/>
      <c r="X609" s="49"/>
      <c r="Y609" s="49"/>
      <c r="Z609" s="49"/>
      <c r="AA609" s="49"/>
      <c r="AB609" s="49"/>
      <c r="AC609" s="49"/>
      <c r="AD609" s="53"/>
      <c r="AE609" s="53"/>
      <c r="AF609" s="53"/>
      <c r="AG609" s="54"/>
      <c r="AH609" s="53"/>
      <c r="AI609" s="55"/>
      <c r="AJ609" s="261"/>
      <c r="AK609" s="261"/>
      <c r="AL609" s="262"/>
      <c r="AM609" s="57"/>
      <c r="AN609" s="57"/>
      <c r="AO609" s="54"/>
      <c r="AP609" s="57"/>
      <c r="AQ609" s="57"/>
      <c r="AR609" s="57"/>
      <c r="AS609" s="54"/>
      <c r="AT609" s="58"/>
      <c r="AU609" s="53"/>
      <c r="AV609" s="53"/>
      <c r="AW609" s="59"/>
      <c r="AX609" s="53"/>
      <c r="AY609" s="53"/>
      <c r="BA609" s="10">
        <f t="shared" ref="BA609:BA614" si="501">Q609</f>
        <v>0</v>
      </c>
      <c r="BB609" s="11">
        <f t="shared" ref="BB609:BB614" si="502">N609+BA609-1</f>
        <v>-1</v>
      </c>
      <c r="BC609" s="10">
        <f t="shared" ref="BC609:BC614" si="503">S609</f>
        <v>0</v>
      </c>
      <c r="BD609" s="11">
        <f t="shared" ref="BD609:BD614" si="504">AA609+BC609</f>
        <v>0</v>
      </c>
      <c r="BE609" s="11"/>
      <c r="BF609" s="114" t="e">
        <f>VLOOKUP(C609,[1]Sheet!$F:$Q,10,FALSE)</f>
        <v>#N/A</v>
      </c>
      <c r="BG609" s="17" t="e">
        <f>VLOOKUP(C609,[1]Sheet!$F:$Q,5,FALSE)</f>
        <v>#N/A</v>
      </c>
      <c r="BH609" s="17" t="e">
        <f>VLOOKUP(C609,[1]Sheet!$F:$Q,12,FALSE)</f>
        <v>#N/A</v>
      </c>
      <c r="BI609" s="17" t="e">
        <f t="shared" ref="BI609:BI614" si="505">BG609-BH609</f>
        <v>#N/A</v>
      </c>
    </row>
    <row r="610" ht="24.95" customHeight="1" spans="1:61">
      <c r="A610" s="44">
        <f t="shared" si="500"/>
        <v>608</v>
      </c>
      <c r="B610" s="44"/>
      <c r="C610" s="45"/>
      <c r="D610" s="45"/>
      <c r="E610" s="259"/>
      <c r="F610" s="45"/>
      <c r="G610" s="46"/>
      <c r="H610" s="109"/>
      <c r="I610" s="48"/>
      <c r="J610" s="49"/>
      <c r="K610" s="49"/>
      <c r="L610" s="49"/>
      <c r="M610" s="49"/>
      <c r="N610" s="49"/>
      <c r="O610" s="49"/>
      <c r="P610" s="255"/>
      <c r="Q610" s="50"/>
      <c r="R610" s="51"/>
      <c r="S610" s="52"/>
      <c r="T610" s="49"/>
      <c r="U610" s="49"/>
      <c r="V610" s="49"/>
      <c r="W610" s="49"/>
      <c r="X610" s="49"/>
      <c r="Y610" s="49"/>
      <c r="Z610" s="49"/>
      <c r="AA610" s="49"/>
      <c r="AB610" s="49"/>
      <c r="AC610" s="49"/>
      <c r="AD610" s="53"/>
      <c r="AE610" s="53"/>
      <c r="AF610" s="53"/>
      <c r="AG610" s="54"/>
      <c r="AH610" s="53"/>
      <c r="AI610" s="55"/>
      <c r="AJ610" s="261"/>
      <c r="AK610" s="261"/>
      <c r="AL610" s="262"/>
      <c r="AM610" s="57"/>
      <c r="AN610" s="54"/>
      <c r="AO610" s="275"/>
      <c r="AP610" s="57"/>
      <c r="AQ610" s="54"/>
      <c r="AR610" s="57"/>
      <c r="AS610" s="54"/>
      <c r="AT610" s="58"/>
      <c r="AU610" s="53"/>
      <c r="AV610" s="53"/>
      <c r="AW610" s="59"/>
      <c r="AX610" s="53"/>
      <c r="AY610" s="53"/>
      <c r="BA610" s="10">
        <f t="shared" si="501"/>
        <v>0</v>
      </c>
      <c r="BB610" s="11">
        <f t="shared" si="502"/>
        <v>-1</v>
      </c>
      <c r="BC610" s="10">
        <f t="shared" si="503"/>
        <v>0</v>
      </c>
      <c r="BD610" s="11">
        <f t="shared" si="504"/>
        <v>0</v>
      </c>
      <c r="BE610" s="11"/>
      <c r="BF610" s="114" t="e">
        <f>VLOOKUP(C610,[1]Sheet!$F:$Q,10,FALSE)</f>
        <v>#N/A</v>
      </c>
      <c r="BG610" s="17" t="e">
        <f>VLOOKUP(C610,[1]Sheet!$F:$Q,5,FALSE)</f>
        <v>#N/A</v>
      </c>
      <c r="BH610" s="17" t="e">
        <f>VLOOKUP(C610,[1]Sheet!$F:$Q,12,FALSE)</f>
        <v>#N/A</v>
      </c>
      <c r="BI610" s="17" t="e">
        <f t="shared" si="505"/>
        <v>#N/A</v>
      </c>
    </row>
    <row r="611" ht="24.95" customHeight="1" spans="1:61">
      <c r="A611" s="44">
        <f t="shared" si="500"/>
        <v>609</v>
      </c>
      <c r="B611" s="44"/>
      <c r="C611" s="45"/>
      <c r="D611" s="45"/>
      <c r="E611" s="259"/>
      <c r="F611" s="45"/>
      <c r="G611" s="46"/>
      <c r="H611" s="109"/>
      <c r="I611" s="48"/>
      <c r="J611" s="49"/>
      <c r="K611" s="49"/>
      <c r="L611" s="49"/>
      <c r="M611" s="49"/>
      <c r="N611" s="49"/>
      <c r="O611" s="49"/>
      <c r="P611" s="255"/>
      <c r="Q611" s="50"/>
      <c r="R611" s="51"/>
      <c r="S611" s="52"/>
      <c r="T611" s="49"/>
      <c r="U611" s="49"/>
      <c r="V611" s="49"/>
      <c r="W611" s="49"/>
      <c r="X611" s="49"/>
      <c r="Y611" s="49"/>
      <c r="Z611" s="49"/>
      <c r="AA611" s="49"/>
      <c r="AB611" s="49"/>
      <c r="AC611" s="49"/>
      <c r="AD611" s="53"/>
      <c r="AE611" s="53"/>
      <c r="AF611" s="53"/>
      <c r="AG611" s="54"/>
      <c r="AH611" s="53"/>
      <c r="AI611" s="55"/>
      <c r="AJ611" s="261"/>
      <c r="AK611" s="261"/>
      <c r="AL611" s="262"/>
      <c r="AM611" s="57"/>
      <c r="AN611" s="54"/>
      <c r="AO611" s="276"/>
      <c r="AP611" s="57"/>
      <c r="AQ611" s="54"/>
      <c r="AR611" s="57"/>
      <c r="AS611" s="54"/>
      <c r="AT611" s="58"/>
      <c r="AU611" s="53"/>
      <c r="AV611" s="53"/>
      <c r="AW611" s="59"/>
      <c r="AX611" s="53"/>
      <c r="AY611" s="53"/>
      <c r="BA611" s="10">
        <f t="shared" si="501"/>
        <v>0</v>
      </c>
      <c r="BB611" s="11">
        <f t="shared" si="502"/>
        <v>-1</v>
      </c>
      <c r="BC611" s="10">
        <f t="shared" si="503"/>
        <v>0</v>
      </c>
      <c r="BD611" s="11">
        <f t="shared" si="504"/>
        <v>0</v>
      </c>
      <c r="BE611" s="11"/>
      <c r="BF611" s="114" t="e">
        <f>VLOOKUP(C611,[1]Sheet!$F:$Q,10,FALSE)</f>
        <v>#N/A</v>
      </c>
      <c r="BG611" s="17" t="e">
        <f>VLOOKUP(C611,[1]Sheet!$F:$Q,5,FALSE)</f>
        <v>#N/A</v>
      </c>
      <c r="BH611" s="17" t="e">
        <f>VLOOKUP(C611,[1]Sheet!$F:$Q,12,FALSE)</f>
        <v>#N/A</v>
      </c>
      <c r="BI611" s="17" t="e">
        <f t="shared" si="505"/>
        <v>#N/A</v>
      </c>
    </row>
    <row r="612" ht="24.95" customHeight="1" spans="1:61">
      <c r="A612" s="44">
        <f t="shared" si="500"/>
        <v>610</v>
      </c>
      <c r="B612" s="44"/>
      <c r="C612" s="45"/>
      <c r="D612" s="45"/>
      <c r="E612" s="259"/>
      <c r="F612" s="45"/>
      <c r="G612" s="46"/>
      <c r="H612" s="109"/>
      <c r="I612" s="48"/>
      <c r="J612" s="49"/>
      <c r="K612" s="49"/>
      <c r="L612" s="49"/>
      <c r="M612" s="49"/>
      <c r="N612" s="49"/>
      <c r="O612" s="49"/>
      <c r="P612" s="255"/>
      <c r="Q612" s="50"/>
      <c r="R612" s="51"/>
      <c r="S612" s="52"/>
      <c r="T612" s="49"/>
      <c r="U612" s="49"/>
      <c r="V612" s="49"/>
      <c r="W612" s="49"/>
      <c r="X612" s="49"/>
      <c r="Y612" s="49"/>
      <c r="Z612" s="49"/>
      <c r="AA612" s="49"/>
      <c r="AB612" s="49"/>
      <c r="AC612" s="49"/>
      <c r="AD612" s="53"/>
      <c r="AE612" s="53"/>
      <c r="AF612" s="53"/>
      <c r="AG612" s="54"/>
      <c r="AH612" s="53"/>
      <c r="AI612" s="55"/>
      <c r="AJ612" s="261"/>
      <c r="AK612" s="261"/>
      <c r="AL612" s="262"/>
      <c r="AM612" s="57"/>
      <c r="AN612" s="54"/>
      <c r="AO612" s="277"/>
      <c r="AP612" s="57"/>
      <c r="AQ612" s="54"/>
      <c r="AR612" s="57"/>
      <c r="AS612" s="54"/>
      <c r="AT612" s="58"/>
      <c r="AU612" s="53"/>
      <c r="AV612" s="53"/>
      <c r="AW612" s="59"/>
      <c r="AX612" s="53"/>
      <c r="AY612" s="53"/>
      <c r="BA612" s="10">
        <f t="shared" si="501"/>
        <v>0</v>
      </c>
      <c r="BB612" s="11">
        <f t="shared" si="502"/>
        <v>-1</v>
      </c>
      <c r="BC612" s="10">
        <f t="shared" si="503"/>
        <v>0</v>
      </c>
      <c r="BD612" s="11">
        <f t="shared" si="504"/>
        <v>0</v>
      </c>
      <c r="BE612" s="11"/>
      <c r="BF612" s="114" t="e">
        <f>VLOOKUP(C612,[1]Sheet!$F:$Q,10,FALSE)</f>
        <v>#N/A</v>
      </c>
      <c r="BG612" s="17" t="e">
        <f>VLOOKUP(C612,[1]Sheet!$F:$Q,5,FALSE)</f>
        <v>#N/A</v>
      </c>
      <c r="BH612" s="17" t="e">
        <f>VLOOKUP(C612,[1]Sheet!$F:$Q,12,FALSE)</f>
        <v>#N/A</v>
      </c>
      <c r="BI612" s="17" t="e">
        <f t="shared" si="505"/>
        <v>#N/A</v>
      </c>
    </row>
    <row r="613" s="7" customFormat="1" ht="24.95" customHeight="1" spans="1:61">
      <c r="A613" s="44">
        <f t="shared" si="500"/>
        <v>611</v>
      </c>
      <c r="B613" s="44"/>
      <c r="C613" s="45"/>
      <c r="D613" s="45"/>
      <c r="E613" s="45"/>
      <c r="F613" s="45"/>
      <c r="G613" s="46"/>
      <c r="H613" s="48"/>
      <c r="I613" s="48"/>
      <c r="J613" s="49"/>
      <c r="K613" s="49"/>
      <c r="L613" s="49"/>
      <c r="M613" s="49"/>
      <c r="N613" s="49"/>
      <c r="O613" s="49"/>
      <c r="P613" s="255"/>
      <c r="Q613" s="50"/>
      <c r="R613" s="51"/>
      <c r="S613" s="52"/>
      <c r="T613" s="256"/>
      <c r="U613" s="49"/>
      <c r="V613" s="49"/>
      <c r="W613" s="49"/>
      <c r="X613" s="49"/>
      <c r="Y613" s="49"/>
      <c r="Z613" s="49"/>
      <c r="AA613" s="49"/>
      <c r="AB613" s="49"/>
      <c r="AC613" s="49"/>
      <c r="AD613" s="47"/>
      <c r="AE613" s="110"/>
      <c r="AF613" s="45"/>
      <c r="AG613" s="45"/>
      <c r="AH613" s="45"/>
      <c r="AI613" s="58"/>
      <c r="AJ613" s="257"/>
      <c r="AK613" s="257"/>
      <c r="AL613" s="56"/>
      <c r="AM613" s="258"/>
      <c r="AN613" s="54"/>
      <c r="AO613" s="54"/>
      <c r="AP613" s="54"/>
      <c r="AQ613" s="54"/>
      <c r="AR613" s="54"/>
      <c r="AS613" s="54"/>
      <c r="AT613" s="58"/>
      <c r="AU613" s="54"/>
      <c r="AV613" s="54"/>
      <c r="AW613" s="112"/>
      <c r="AX613" s="45"/>
      <c r="AY613" s="45"/>
      <c r="AZ613" s="10"/>
      <c r="BA613" s="10">
        <f t="shared" si="501"/>
        <v>0</v>
      </c>
      <c r="BB613" s="11">
        <f t="shared" si="502"/>
        <v>-1</v>
      </c>
      <c r="BC613" s="10">
        <f t="shared" si="503"/>
        <v>0</v>
      </c>
      <c r="BD613" s="9">
        <f t="shared" si="504"/>
        <v>0</v>
      </c>
      <c r="BE613" s="9"/>
      <c r="BF613" s="114" t="e">
        <f>VLOOKUP(C613,[1]Sheet!$F:$Q,10,FALSE)</f>
        <v>#N/A</v>
      </c>
      <c r="BG613" s="17" t="e">
        <f>VLOOKUP(C613,[1]Sheet!$F:$Q,5,FALSE)</f>
        <v>#N/A</v>
      </c>
      <c r="BH613" s="17" t="e">
        <f>VLOOKUP(C613,[1]Sheet!$F:$Q,12,FALSE)</f>
        <v>#N/A</v>
      </c>
      <c r="BI613" s="17" t="e">
        <f t="shared" si="505"/>
        <v>#N/A</v>
      </c>
    </row>
    <row r="614" s="7" customFormat="1" ht="24.95" customHeight="1" spans="1:61">
      <c r="A614" s="44">
        <f t="shared" si="500"/>
        <v>612</v>
      </c>
      <c r="B614" s="44"/>
      <c r="C614" s="45"/>
      <c r="D614" s="45"/>
      <c r="E614" s="45"/>
      <c r="F614" s="45"/>
      <c r="G614" s="46"/>
      <c r="H614" s="48"/>
      <c r="I614" s="48"/>
      <c r="J614" s="49"/>
      <c r="K614" s="49"/>
      <c r="L614" s="49"/>
      <c r="M614" s="49"/>
      <c r="N614" s="49"/>
      <c r="O614" s="49"/>
      <c r="P614" s="255"/>
      <c r="Q614" s="50"/>
      <c r="R614" s="51"/>
      <c r="S614" s="52"/>
      <c r="T614" s="256"/>
      <c r="U614" s="49"/>
      <c r="V614" s="49"/>
      <c r="W614" s="49"/>
      <c r="X614" s="49"/>
      <c r="Y614" s="49"/>
      <c r="Z614" s="49"/>
      <c r="AA614" s="49"/>
      <c r="AB614" s="49"/>
      <c r="AC614" s="49"/>
      <c r="AD614" s="47"/>
      <c r="AE614" s="110"/>
      <c r="AF614" s="45"/>
      <c r="AG614" s="45"/>
      <c r="AH614" s="45"/>
      <c r="AI614" s="58"/>
      <c r="AJ614" s="257"/>
      <c r="AK614" s="257"/>
      <c r="AL614" s="56"/>
      <c r="AM614" s="258"/>
      <c r="AN614" s="54"/>
      <c r="AO614" s="54"/>
      <c r="AP614" s="54"/>
      <c r="AQ614" s="54"/>
      <c r="AR614" s="54"/>
      <c r="AS614" s="54"/>
      <c r="AT614" s="58"/>
      <c r="AU614" s="54"/>
      <c r="AV614" s="54"/>
      <c r="AW614" s="112"/>
      <c r="AX614" s="45"/>
      <c r="AY614" s="45"/>
      <c r="AZ614" s="10"/>
      <c r="BA614" s="10">
        <f t="shared" si="501"/>
        <v>0</v>
      </c>
      <c r="BB614" s="11">
        <f t="shared" si="502"/>
        <v>-1</v>
      </c>
      <c r="BC614" s="10">
        <f t="shared" si="503"/>
        <v>0</v>
      </c>
      <c r="BD614" s="9">
        <f t="shared" si="504"/>
        <v>0</v>
      </c>
      <c r="BE614" s="9"/>
      <c r="BF614" s="114" t="e">
        <f>VLOOKUP(C614,[1]Sheet!$F:$Q,10,FALSE)</f>
        <v>#N/A</v>
      </c>
      <c r="BG614" s="17" t="e">
        <f>VLOOKUP(C614,[1]Sheet!$F:$Q,5,FALSE)</f>
        <v>#N/A</v>
      </c>
      <c r="BH614" s="17" t="e">
        <f>VLOOKUP(C614,[1]Sheet!$F:$Q,12,FALSE)</f>
        <v>#N/A</v>
      </c>
      <c r="BI614" s="17" t="e">
        <f t="shared" si="505"/>
        <v>#N/A</v>
      </c>
    </row>
    <row r="615" s="7" customFormat="1" ht="24.95" customHeight="1" spans="1:61">
      <c r="A615" s="44">
        <f t="shared" ref="A615:A618" si="506">ROW()-2</f>
        <v>613</v>
      </c>
      <c r="B615" s="44"/>
      <c r="C615" s="45"/>
      <c r="D615" s="45"/>
      <c r="E615" s="45"/>
      <c r="F615" s="45"/>
      <c r="G615" s="46"/>
      <c r="H615" s="48"/>
      <c r="I615" s="48"/>
      <c r="J615" s="49"/>
      <c r="K615" s="49"/>
      <c r="L615" s="49"/>
      <c r="M615" s="49"/>
      <c r="N615" s="49"/>
      <c r="O615" s="49"/>
      <c r="P615" s="255"/>
      <c r="Q615" s="50"/>
      <c r="R615" s="51"/>
      <c r="S615" s="52"/>
      <c r="T615" s="256"/>
      <c r="U615" s="49"/>
      <c r="V615" s="49"/>
      <c r="W615" s="49"/>
      <c r="X615" s="49"/>
      <c r="Y615" s="49"/>
      <c r="Z615" s="49"/>
      <c r="AA615" s="49"/>
      <c r="AB615" s="49"/>
      <c r="AC615" s="49"/>
      <c r="AD615" s="47"/>
      <c r="AE615" s="110"/>
      <c r="AF615" s="45"/>
      <c r="AG615" s="45"/>
      <c r="AH615" s="45"/>
      <c r="AI615" s="58"/>
      <c r="AJ615" s="257"/>
      <c r="AK615" s="257"/>
      <c r="AL615" s="56"/>
      <c r="AM615" s="258"/>
      <c r="AN615" s="54"/>
      <c r="AO615" s="54"/>
      <c r="AP615" s="54"/>
      <c r="AQ615" s="54"/>
      <c r="AR615" s="54"/>
      <c r="AS615" s="54"/>
      <c r="AT615" s="58"/>
      <c r="AU615" s="54"/>
      <c r="AV615" s="54"/>
      <c r="AW615" s="112"/>
      <c r="AX615" s="45"/>
      <c r="AY615" s="45"/>
      <c r="AZ615" s="10"/>
      <c r="BA615" s="10">
        <f t="shared" ref="BA615:BA624" si="507">Q615</f>
        <v>0</v>
      </c>
      <c r="BB615" s="11">
        <f t="shared" ref="BB615:BB624" si="508">N615+BA615-1</f>
        <v>-1</v>
      </c>
      <c r="BC615" s="10">
        <f t="shared" ref="BC615:BC624" si="509">S615</f>
        <v>0</v>
      </c>
      <c r="BD615" s="9">
        <f t="shared" ref="BD615:BD624" si="510">AA615+BC615</f>
        <v>0</v>
      </c>
      <c r="BE615" s="9"/>
      <c r="BF615" s="114" t="e">
        <f>VLOOKUP(C615,[1]Sheet!$F:$Q,10,FALSE)</f>
        <v>#N/A</v>
      </c>
      <c r="BG615" s="17" t="e">
        <f>VLOOKUP(C615,[1]Sheet!$F:$Q,5,FALSE)</f>
        <v>#N/A</v>
      </c>
      <c r="BH615" s="17" t="e">
        <f>VLOOKUP(C615,[1]Sheet!$F:$Q,12,FALSE)</f>
        <v>#N/A</v>
      </c>
      <c r="BI615" s="17" t="e">
        <f t="shared" ref="BI615:BI624" si="511">BG615-BH615</f>
        <v>#N/A</v>
      </c>
    </row>
    <row r="616" s="7" customFormat="1" ht="24.95" customHeight="1" spans="1:61">
      <c r="A616" s="44">
        <f t="shared" si="506"/>
        <v>614</v>
      </c>
      <c r="B616" s="44"/>
      <c r="C616" s="45"/>
      <c r="D616" s="45"/>
      <c r="E616" s="45"/>
      <c r="F616" s="45"/>
      <c r="G616" s="46"/>
      <c r="H616" s="48"/>
      <c r="I616" s="48"/>
      <c r="J616" s="49"/>
      <c r="K616" s="49"/>
      <c r="L616" s="49"/>
      <c r="M616" s="49"/>
      <c r="N616" s="49"/>
      <c r="O616" s="49"/>
      <c r="P616" s="255"/>
      <c r="Q616" s="50"/>
      <c r="R616" s="51"/>
      <c r="S616" s="52"/>
      <c r="T616" s="256"/>
      <c r="U616" s="49"/>
      <c r="V616" s="49"/>
      <c r="W616" s="49"/>
      <c r="X616" s="49"/>
      <c r="Y616" s="49"/>
      <c r="Z616" s="49"/>
      <c r="AA616" s="49"/>
      <c r="AB616" s="49"/>
      <c r="AC616" s="49"/>
      <c r="AD616" s="47"/>
      <c r="AE616" s="110"/>
      <c r="AF616" s="45"/>
      <c r="AG616" s="45"/>
      <c r="AH616" s="45"/>
      <c r="AI616" s="58"/>
      <c r="AJ616" s="257"/>
      <c r="AK616" s="257"/>
      <c r="AL616" s="56"/>
      <c r="AM616" s="258"/>
      <c r="AN616" s="54"/>
      <c r="AO616" s="54"/>
      <c r="AP616" s="54"/>
      <c r="AQ616" s="54"/>
      <c r="AR616" s="54"/>
      <c r="AS616" s="54"/>
      <c r="AT616" s="58"/>
      <c r="AU616" s="54"/>
      <c r="AV616" s="54"/>
      <c r="AW616" s="112"/>
      <c r="AX616" s="45"/>
      <c r="AY616" s="45"/>
      <c r="AZ616" s="10"/>
      <c r="BA616" s="10">
        <f t="shared" si="507"/>
        <v>0</v>
      </c>
      <c r="BB616" s="11">
        <f t="shared" si="508"/>
        <v>-1</v>
      </c>
      <c r="BC616" s="10">
        <f t="shared" si="509"/>
        <v>0</v>
      </c>
      <c r="BD616" s="9">
        <f t="shared" si="510"/>
        <v>0</v>
      </c>
      <c r="BE616" s="9"/>
      <c r="BF616" s="114" t="e">
        <f>VLOOKUP(C616,[1]Sheet!$F:$Q,10,FALSE)</f>
        <v>#N/A</v>
      </c>
      <c r="BG616" s="17" t="e">
        <f>VLOOKUP(C616,[1]Sheet!$F:$Q,5,FALSE)</f>
        <v>#N/A</v>
      </c>
      <c r="BH616" s="17" t="e">
        <f>VLOOKUP(C616,[1]Sheet!$F:$Q,12,FALSE)</f>
        <v>#N/A</v>
      </c>
      <c r="BI616" s="17" t="e">
        <f t="shared" si="511"/>
        <v>#N/A</v>
      </c>
    </row>
    <row r="617" s="7" customFormat="1" ht="24.95" customHeight="1" spans="1:61">
      <c r="A617" s="44">
        <f t="shared" si="506"/>
        <v>615</v>
      </c>
      <c r="B617" s="44"/>
      <c r="C617" s="45"/>
      <c r="D617" s="45"/>
      <c r="E617" s="45"/>
      <c r="F617" s="45"/>
      <c r="G617" s="46"/>
      <c r="H617" s="48"/>
      <c r="I617" s="48"/>
      <c r="J617" s="49"/>
      <c r="K617" s="49"/>
      <c r="L617" s="49"/>
      <c r="M617" s="49"/>
      <c r="N617" s="49"/>
      <c r="O617" s="49"/>
      <c r="P617" s="255"/>
      <c r="Q617" s="50"/>
      <c r="R617" s="51"/>
      <c r="S617" s="52"/>
      <c r="T617" s="256"/>
      <c r="U617" s="49"/>
      <c r="V617" s="49"/>
      <c r="W617" s="49"/>
      <c r="X617" s="49"/>
      <c r="Y617" s="49"/>
      <c r="Z617" s="49"/>
      <c r="AA617" s="49"/>
      <c r="AB617" s="49"/>
      <c r="AC617" s="49"/>
      <c r="AD617" s="47"/>
      <c r="AE617" s="110"/>
      <c r="AF617" s="45"/>
      <c r="AG617" s="45"/>
      <c r="AH617" s="45"/>
      <c r="AI617" s="58"/>
      <c r="AJ617" s="257"/>
      <c r="AK617" s="257"/>
      <c r="AL617" s="56"/>
      <c r="AM617" s="258"/>
      <c r="AN617" s="54"/>
      <c r="AO617" s="54"/>
      <c r="AP617" s="54"/>
      <c r="AQ617" s="54"/>
      <c r="AR617" s="54"/>
      <c r="AS617" s="54"/>
      <c r="AT617" s="58"/>
      <c r="AU617" s="54"/>
      <c r="AV617" s="54"/>
      <c r="AW617" s="112"/>
      <c r="AX617" s="45"/>
      <c r="AY617" s="45"/>
      <c r="AZ617" s="10"/>
      <c r="BA617" s="10">
        <f t="shared" si="507"/>
        <v>0</v>
      </c>
      <c r="BB617" s="11">
        <f t="shared" si="508"/>
        <v>-1</v>
      </c>
      <c r="BC617" s="10">
        <f t="shared" si="509"/>
        <v>0</v>
      </c>
      <c r="BD617" s="9">
        <f t="shared" si="510"/>
        <v>0</v>
      </c>
      <c r="BE617" s="9"/>
      <c r="BF617" s="114" t="e">
        <f>VLOOKUP(C617,[1]Sheet!$F:$Q,10,FALSE)</f>
        <v>#N/A</v>
      </c>
      <c r="BG617" s="17" t="e">
        <f>VLOOKUP(C617,[1]Sheet!$F:$Q,5,FALSE)</f>
        <v>#N/A</v>
      </c>
      <c r="BH617" s="17" t="e">
        <f>VLOOKUP(C617,[1]Sheet!$F:$Q,12,FALSE)</f>
        <v>#N/A</v>
      </c>
      <c r="BI617" s="17" t="e">
        <f t="shared" si="511"/>
        <v>#N/A</v>
      </c>
    </row>
    <row r="618" s="7" customFormat="1" ht="24.95" customHeight="1" spans="1:61">
      <c r="A618" s="44">
        <f t="shared" si="506"/>
        <v>616</v>
      </c>
      <c r="B618" s="44"/>
      <c r="C618" s="45"/>
      <c r="D618" s="45"/>
      <c r="E618" s="45"/>
      <c r="F618" s="45"/>
      <c r="G618" s="46"/>
      <c r="H618" s="48"/>
      <c r="I618" s="48"/>
      <c r="J618" s="49"/>
      <c r="K618" s="49"/>
      <c r="L618" s="49"/>
      <c r="M618" s="49"/>
      <c r="N618" s="49"/>
      <c r="O618" s="49"/>
      <c r="P618" s="255"/>
      <c r="Q618" s="50"/>
      <c r="R618" s="51"/>
      <c r="S618" s="52"/>
      <c r="T618" s="256"/>
      <c r="U618" s="49"/>
      <c r="V618" s="49"/>
      <c r="W618" s="49"/>
      <c r="X618" s="49"/>
      <c r="Y618" s="49"/>
      <c r="Z618" s="49"/>
      <c r="AA618" s="49"/>
      <c r="AB618" s="49"/>
      <c r="AC618" s="49"/>
      <c r="AD618" s="47"/>
      <c r="AE618" s="110"/>
      <c r="AF618" s="45"/>
      <c r="AG618" s="45"/>
      <c r="AH618" s="45"/>
      <c r="AI618" s="58"/>
      <c r="AJ618" s="257"/>
      <c r="AK618" s="257"/>
      <c r="AL618" s="56"/>
      <c r="AM618" s="258"/>
      <c r="AN618" s="54"/>
      <c r="AO618" s="54"/>
      <c r="AP618" s="54"/>
      <c r="AQ618" s="54"/>
      <c r="AR618" s="54"/>
      <c r="AS618" s="54"/>
      <c r="AT618" s="58"/>
      <c r="AU618" s="54"/>
      <c r="AV618" s="54"/>
      <c r="AW618" s="112"/>
      <c r="AX618" s="45"/>
      <c r="AY618" s="45"/>
      <c r="AZ618" s="10"/>
      <c r="BA618" s="10">
        <f t="shared" si="507"/>
        <v>0</v>
      </c>
      <c r="BB618" s="11">
        <f t="shared" si="508"/>
        <v>-1</v>
      </c>
      <c r="BC618" s="10">
        <f t="shared" si="509"/>
        <v>0</v>
      </c>
      <c r="BD618" s="9">
        <f t="shared" si="510"/>
        <v>0</v>
      </c>
      <c r="BE618" s="9"/>
      <c r="BF618" s="114" t="e">
        <f>VLOOKUP(C618,[1]Sheet!$F:$Q,10,FALSE)</f>
        <v>#N/A</v>
      </c>
      <c r="BG618" s="17" t="e">
        <f>VLOOKUP(C618,[1]Sheet!$F:$Q,5,FALSE)</f>
        <v>#N/A</v>
      </c>
      <c r="BH618" s="17" t="e">
        <f>VLOOKUP(C618,[1]Sheet!$F:$Q,12,FALSE)</f>
        <v>#N/A</v>
      </c>
      <c r="BI618" s="17" t="e">
        <f t="shared" si="511"/>
        <v>#N/A</v>
      </c>
    </row>
    <row r="619" ht="24.95" customHeight="1" spans="1:61">
      <c r="A619" s="44">
        <f t="shared" ref="A619:A625" si="512">ROW()-2</f>
        <v>617</v>
      </c>
      <c r="B619" s="44"/>
      <c r="C619" s="45"/>
      <c r="D619" s="45"/>
      <c r="E619" s="45"/>
      <c r="F619" s="45"/>
      <c r="G619" s="46"/>
      <c r="H619" s="109"/>
      <c r="I619" s="48"/>
      <c r="J619" s="49"/>
      <c r="K619" s="49"/>
      <c r="L619" s="49"/>
      <c r="M619" s="49"/>
      <c r="N619" s="49"/>
      <c r="O619" s="49"/>
      <c r="P619" s="49"/>
      <c r="Q619" s="50"/>
      <c r="R619" s="51"/>
      <c r="S619" s="52"/>
      <c r="T619" s="49"/>
      <c r="U619" s="49"/>
      <c r="V619" s="49"/>
      <c r="W619" s="49"/>
      <c r="X619" s="49"/>
      <c r="Y619" s="49"/>
      <c r="Z619" s="49"/>
      <c r="AA619" s="49"/>
      <c r="AB619" s="49"/>
      <c r="AC619" s="49"/>
      <c r="AD619" s="53"/>
      <c r="AE619" s="53"/>
      <c r="AF619" s="53"/>
      <c r="AG619" s="54"/>
      <c r="AH619" s="53"/>
      <c r="AI619" s="55"/>
      <c r="AJ619" s="261"/>
      <c r="AK619" s="261"/>
      <c r="AL619" s="262"/>
      <c r="AM619" s="57"/>
      <c r="AN619" s="57"/>
      <c r="AO619" s="275"/>
      <c r="AP619" s="57"/>
      <c r="AQ619" s="57"/>
      <c r="AR619" s="57"/>
      <c r="AS619" s="54"/>
      <c r="AT619" s="58"/>
      <c r="AU619" s="53"/>
      <c r="AV619" s="53"/>
      <c r="AW619" s="59"/>
      <c r="AX619" s="53"/>
      <c r="AY619" s="53"/>
      <c r="BA619" s="10">
        <f t="shared" si="507"/>
        <v>0</v>
      </c>
      <c r="BB619" s="11">
        <f t="shared" si="508"/>
        <v>-1</v>
      </c>
      <c r="BC619" s="10">
        <f t="shared" si="509"/>
        <v>0</v>
      </c>
      <c r="BD619" s="11">
        <f t="shared" si="510"/>
        <v>0</v>
      </c>
      <c r="BE619" s="11"/>
      <c r="BF619" s="114" t="e">
        <f>VLOOKUP(C619,[1]Sheet!$F:$Q,10,FALSE)</f>
        <v>#N/A</v>
      </c>
      <c r="BG619" s="17" t="e">
        <f>VLOOKUP(C619,[1]Sheet!$F:$Q,5,FALSE)</f>
        <v>#N/A</v>
      </c>
      <c r="BH619" s="17" t="e">
        <f>VLOOKUP(C619,[1]Sheet!$F:$Q,12,FALSE)</f>
        <v>#N/A</v>
      </c>
      <c r="BI619" s="17" t="e">
        <f t="shared" si="511"/>
        <v>#N/A</v>
      </c>
    </row>
    <row r="620" ht="24.95" customHeight="1" spans="1:61">
      <c r="A620" s="44">
        <f t="shared" si="512"/>
        <v>618</v>
      </c>
      <c r="B620" s="44"/>
      <c r="C620" s="45"/>
      <c r="D620" s="45"/>
      <c r="E620" s="45"/>
      <c r="F620" s="45"/>
      <c r="G620" s="46"/>
      <c r="H620" s="109"/>
      <c r="I620" s="48"/>
      <c r="J620" s="49"/>
      <c r="K620" s="49"/>
      <c r="L620" s="49"/>
      <c r="M620" s="49"/>
      <c r="N620" s="49"/>
      <c r="O620" s="49"/>
      <c r="P620" s="49"/>
      <c r="Q620" s="50"/>
      <c r="R620" s="51"/>
      <c r="S620" s="52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  <c r="AD620" s="53"/>
      <c r="AE620" s="53"/>
      <c r="AF620" s="53"/>
      <c r="AG620" s="54"/>
      <c r="AH620" s="53"/>
      <c r="AI620" s="55"/>
      <c r="AJ620" s="261"/>
      <c r="AK620" s="261"/>
      <c r="AL620" s="262"/>
      <c r="AM620" s="57"/>
      <c r="AN620" s="57"/>
      <c r="AO620" s="276"/>
      <c r="AP620" s="57"/>
      <c r="AQ620" s="57"/>
      <c r="AR620" s="57"/>
      <c r="AS620" s="54"/>
      <c r="AT620" s="58"/>
      <c r="AU620" s="53"/>
      <c r="AV620" s="53"/>
      <c r="AW620" s="59"/>
      <c r="AX620" s="53"/>
      <c r="AY620" s="53"/>
      <c r="BA620" s="10">
        <f t="shared" si="507"/>
        <v>0</v>
      </c>
      <c r="BB620" s="11">
        <f t="shared" si="508"/>
        <v>-1</v>
      </c>
      <c r="BC620" s="10">
        <f t="shared" si="509"/>
        <v>0</v>
      </c>
      <c r="BD620" s="11">
        <f t="shared" si="510"/>
        <v>0</v>
      </c>
      <c r="BE620" s="11"/>
      <c r="BF620" s="114" t="e">
        <f>VLOOKUP(C620,[1]Sheet!$F:$Q,10,FALSE)</f>
        <v>#N/A</v>
      </c>
      <c r="BG620" s="17" t="e">
        <f>VLOOKUP(C620,[1]Sheet!$F:$Q,5,FALSE)</f>
        <v>#N/A</v>
      </c>
      <c r="BH620" s="17" t="e">
        <f>VLOOKUP(C620,[1]Sheet!$F:$Q,12,FALSE)</f>
        <v>#N/A</v>
      </c>
      <c r="BI620" s="17" t="e">
        <f t="shared" si="511"/>
        <v>#N/A</v>
      </c>
    </row>
    <row r="621" ht="24.95" customHeight="1" spans="1:61">
      <c r="A621" s="44">
        <f t="shared" si="512"/>
        <v>619</v>
      </c>
      <c r="B621" s="44"/>
      <c r="C621" s="45"/>
      <c r="D621" s="45"/>
      <c r="E621" s="45"/>
      <c r="F621" s="45"/>
      <c r="G621" s="46"/>
      <c r="H621" s="109"/>
      <c r="I621" s="48"/>
      <c r="J621" s="49"/>
      <c r="K621" s="49"/>
      <c r="L621" s="49"/>
      <c r="M621" s="49"/>
      <c r="N621" s="49"/>
      <c r="O621" s="49"/>
      <c r="P621" s="49"/>
      <c r="Q621" s="50"/>
      <c r="R621" s="51"/>
      <c r="S621" s="52"/>
      <c r="T621" s="49"/>
      <c r="U621" s="49"/>
      <c r="V621" s="49"/>
      <c r="W621" s="49"/>
      <c r="X621" s="49"/>
      <c r="Y621" s="49"/>
      <c r="Z621" s="49"/>
      <c r="AA621" s="49"/>
      <c r="AB621" s="49"/>
      <c r="AC621" s="49"/>
      <c r="AD621" s="53"/>
      <c r="AE621" s="53"/>
      <c r="AF621" s="53"/>
      <c r="AG621" s="54"/>
      <c r="AH621" s="53"/>
      <c r="AI621" s="55"/>
      <c r="AJ621" s="261"/>
      <c r="AK621" s="261"/>
      <c r="AL621" s="262"/>
      <c r="AM621" s="57"/>
      <c r="AN621" s="57"/>
      <c r="AO621" s="277"/>
      <c r="AP621" s="57"/>
      <c r="AQ621" s="57"/>
      <c r="AR621" s="57"/>
      <c r="AS621" s="54"/>
      <c r="AT621" s="58"/>
      <c r="AU621" s="53"/>
      <c r="AV621" s="53"/>
      <c r="AW621" s="59"/>
      <c r="AX621" s="53"/>
      <c r="AY621" s="53"/>
      <c r="BA621" s="10">
        <f t="shared" si="507"/>
        <v>0</v>
      </c>
      <c r="BB621" s="11">
        <f t="shared" si="508"/>
        <v>-1</v>
      </c>
      <c r="BC621" s="10">
        <f t="shared" si="509"/>
        <v>0</v>
      </c>
      <c r="BD621" s="11">
        <f t="shared" si="510"/>
        <v>0</v>
      </c>
      <c r="BE621" s="11"/>
      <c r="BF621" s="114" t="e">
        <f>VLOOKUP(C621,[1]Sheet!$F:$Q,10,FALSE)</f>
        <v>#N/A</v>
      </c>
      <c r="BG621" s="17" t="e">
        <f>VLOOKUP(C621,[1]Sheet!$F:$Q,5,FALSE)</f>
        <v>#N/A</v>
      </c>
      <c r="BH621" s="17" t="e">
        <f>VLOOKUP(C621,[1]Sheet!$F:$Q,12,FALSE)</f>
        <v>#N/A</v>
      </c>
      <c r="BI621" s="17" t="e">
        <f t="shared" si="511"/>
        <v>#N/A</v>
      </c>
    </row>
    <row r="622" ht="24.95" customHeight="1" spans="1:61">
      <c r="A622" s="44">
        <f t="shared" si="512"/>
        <v>620</v>
      </c>
      <c r="B622" s="44"/>
      <c r="C622" s="45"/>
      <c r="D622" s="45"/>
      <c r="E622" s="45"/>
      <c r="F622" s="45"/>
      <c r="G622" s="46"/>
      <c r="H622" s="109"/>
      <c r="I622" s="48"/>
      <c r="J622" s="49"/>
      <c r="K622" s="49"/>
      <c r="L622" s="49"/>
      <c r="M622" s="49"/>
      <c r="N622" s="49"/>
      <c r="O622" s="49"/>
      <c r="P622" s="49"/>
      <c r="Q622" s="50"/>
      <c r="R622" s="51"/>
      <c r="S622" s="52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  <c r="AD622" s="53"/>
      <c r="AE622" s="53"/>
      <c r="AF622" s="53"/>
      <c r="AG622" s="54"/>
      <c r="AH622" s="53"/>
      <c r="AI622" s="55"/>
      <c r="AJ622" s="261"/>
      <c r="AK622" s="261"/>
      <c r="AL622" s="262"/>
      <c r="AM622" s="57"/>
      <c r="AN622" s="57"/>
      <c r="AO622" s="275"/>
      <c r="AP622" s="57"/>
      <c r="AQ622" s="57"/>
      <c r="AR622" s="57"/>
      <c r="AS622" s="54"/>
      <c r="AT622" s="58"/>
      <c r="AU622" s="53"/>
      <c r="AV622" s="53"/>
      <c r="AW622" s="59"/>
      <c r="AX622" s="53"/>
      <c r="AY622" s="53"/>
      <c r="BA622" s="10">
        <f t="shared" si="507"/>
        <v>0</v>
      </c>
      <c r="BB622" s="11">
        <f t="shared" si="508"/>
        <v>-1</v>
      </c>
      <c r="BC622" s="10">
        <f t="shared" si="509"/>
        <v>0</v>
      </c>
      <c r="BD622" s="11">
        <f t="shared" si="510"/>
        <v>0</v>
      </c>
      <c r="BE622" s="11"/>
      <c r="BF622" s="114" t="e">
        <f>VLOOKUP(C622,[1]Sheet!$F:$Q,10,FALSE)</f>
        <v>#N/A</v>
      </c>
      <c r="BG622" s="17" t="e">
        <f>VLOOKUP(C622,[1]Sheet!$F:$Q,5,FALSE)</f>
        <v>#N/A</v>
      </c>
      <c r="BH622" s="17" t="e">
        <f>VLOOKUP(C622,[1]Sheet!$F:$Q,12,FALSE)</f>
        <v>#N/A</v>
      </c>
      <c r="BI622" s="17" t="e">
        <f t="shared" si="511"/>
        <v>#N/A</v>
      </c>
    </row>
    <row r="623" ht="24.95" customHeight="1" spans="1:61">
      <c r="A623" s="44">
        <f t="shared" si="512"/>
        <v>621</v>
      </c>
      <c r="B623" s="44"/>
      <c r="C623" s="45"/>
      <c r="D623" s="45"/>
      <c r="E623" s="45"/>
      <c r="F623" s="45"/>
      <c r="G623" s="46"/>
      <c r="H623" s="109"/>
      <c r="I623" s="48"/>
      <c r="J623" s="49"/>
      <c r="K623" s="49"/>
      <c r="L623" s="49"/>
      <c r="M623" s="49"/>
      <c r="N623" s="49"/>
      <c r="O623" s="49"/>
      <c r="P623" s="49"/>
      <c r="Q623" s="50"/>
      <c r="R623" s="51"/>
      <c r="S623" s="52"/>
      <c r="T623" s="49"/>
      <c r="U623" s="49"/>
      <c r="V623" s="49"/>
      <c r="W623" s="49"/>
      <c r="X623" s="49"/>
      <c r="Y623" s="49"/>
      <c r="Z623" s="49"/>
      <c r="AA623" s="49"/>
      <c r="AB623" s="49"/>
      <c r="AC623" s="49"/>
      <c r="AD623" s="53"/>
      <c r="AE623" s="53"/>
      <c r="AF623" s="53"/>
      <c r="AG623" s="54"/>
      <c r="AH623" s="53"/>
      <c r="AI623" s="55"/>
      <c r="AJ623" s="261"/>
      <c r="AK623" s="261"/>
      <c r="AL623" s="262"/>
      <c r="AM623" s="57"/>
      <c r="AN623" s="57"/>
      <c r="AO623" s="276"/>
      <c r="AP623" s="57"/>
      <c r="AQ623" s="57"/>
      <c r="AR623" s="57"/>
      <c r="AS623" s="54"/>
      <c r="AT623" s="58"/>
      <c r="AU623" s="53"/>
      <c r="AV623" s="53"/>
      <c r="AW623" s="59"/>
      <c r="AX623" s="53"/>
      <c r="AY623" s="53"/>
      <c r="BA623" s="10">
        <f t="shared" si="507"/>
        <v>0</v>
      </c>
      <c r="BB623" s="11">
        <f t="shared" si="508"/>
        <v>-1</v>
      </c>
      <c r="BC623" s="10">
        <f t="shared" si="509"/>
        <v>0</v>
      </c>
      <c r="BD623" s="11">
        <f t="shared" si="510"/>
        <v>0</v>
      </c>
      <c r="BE623" s="11"/>
      <c r="BF623" s="114" t="e">
        <f>VLOOKUP(C623,[1]Sheet!$F:$Q,10,FALSE)</f>
        <v>#N/A</v>
      </c>
      <c r="BG623" s="17" t="e">
        <f>VLOOKUP(C623,[1]Sheet!$F:$Q,5,FALSE)</f>
        <v>#N/A</v>
      </c>
      <c r="BH623" s="17" t="e">
        <f>VLOOKUP(C623,[1]Sheet!$F:$Q,12,FALSE)</f>
        <v>#N/A</v>
      </c>
      <c r="BI623" s="17" t="e">
        <f t="shared" si="511"/>
        <v>#N/A</v>
      </c>
    </row>
    <row r="624" ht="24.95" customHeight="1" spans="1:61">
      <c r="A624" s="44">
        <f t="shared" si="512"/>
        <v>622</v>
      </c>
      <c r="B624" s="44"/>
      <c r="C624" s="45"/>
      <c r="D624" s="45"/>
      <c r="E624" s="45"/>
      <c r="F624" s="45"/>
      <c r="G624" s="46"/>
      <c r="H624" s="109"/>
      <c r="I624" s="48"/>
      <c r="J624" s="49"/>
      <c r="K624" s="49"/>
      <c r="L624" s="49"/>
      <c r="M624" s="49"/>
      <c r="N624" s="49"/>
      <c r="O624" s="49"/>
      <c r="P624" s="49"/>
      <c r="Q624" s="50"/>
      <c r="R624" s="51"/>
      <c r="S624" s="52"/>
      <c r="T624" s="49"/>
      <c r="U624" s="49"/>
      <c r="V624" s="49"/>
      <c r="W624" s="49"/>
      <c r="X624" s="49"/>
      <c r="Y624" s="49"/>
      <c r="Z624" s="49"/>
      <c r="AA624" s="49"/>
      <c r="AB624" s="49"/>
      <c r="AC624" s="49"/>
      <c r="AD624" s="53"/>
      <c r="AE624" s="53"/>
      <c r="AF624" s="53"/>
      <c r="AG624" s="54"/>
      <c r="AH624" s="53"/>
      <c r="AI624" s="55"/>
      <c r="AJ624" s="261"/>
      <c r="AK624" s="261"/>
      <c r="AL624" s="262"/>
      <c r="AM624" s="57"/>
      <c r="AN624" s="57"/>
      <c r="AO624" s="277"/>
      <c r="AP624" s="57"/>
      <c r="AQ624" s="57"/>
      <c r="AR624" s="57"/>
      <c r="AS624" s="54"/>
      <c r="AT624" s="58"/>
      <c r="AU624" s="53"/>
      <c r="AV624" s="53"/>
      <c r="AW624" s="59"/>
      <c r="AX624" s="53"/>
      <c r="AY624" s="53"/>
      <c r="BA624" s="10">
        <f t="shared" si="507"/>
        <v>0</v>
      </c>
      <c r="BB624" s="11">
        <f t="shared" si="508"/>
        <v>-1</v>
      </c>
      <c r="BC624" s="10">
        <f t="shared" si="509"/>
        <v>0</v>
      </c>
      <c r="BD624" s="11">
        <f t="shared" si="510"/>
        <v>0</v>
      </c>
      <c r="BE624" s="11"/>
      <c r="BF624" s="114" t="e">
        <f>VLOOKUP(C624,[1]Sheet!$F:$Q,10,FALSE)</f>
        <v>#N/A</v>
      </c>
      <c r="BG624" s="17" t="e">
        <f>VLOOKUP(C624,[1]Sheet!$F:$Q,5,FALSE)</f>
        <v>#N/A</v>
      </c>
      <c r="BH624" s="17" t="e">
        <f>VLOOKUP(C624,[1]Sheet!$F:$Q,12,FALSE)</f>
        <v>#N/A</v>
      </c>
      <c r="BI624" s="17" t="e">
        <f t="shared" si="511"/>
        <v>#N/A</v>
      </c>
    </row>
    <row r="625" ht="24.95" customHeight="1" spans="1:61">
      <c r="A625" s="44">
        <f t="shared" si="512"/>
        <v>623</v>
      </c>
      <c r="B625" s="44"/>
      <c r="C625" s="45"/>
      <c r="D625" s="45"/>
      <c r="E625" s="45"/>
      <c r="F625" s="45"/>
      <c r="G625" s="46"/>
      <c r="H625" s="48"/>
      <c r="I625" s="48"/>
      <c r="J625" s="49"/>
      <c r="K625" s="49"/>
      <c r="L625" s="49"/>
      <c r="M625" s="49"/>
      <c r="N625" s="49"/>
      <c r="O625" s="49"/>
      <c r="P625" s="255"/>
      <c r="Q625" s="50"/>
      <c r="R625" s="51"/>
      <c r="S625" s="52"/>
      <c r="T625" s="256"/>
      <c r="U625" s="49"/>
      <c r="V625" s="49"/>
      <c r="W625" s="49"/>
      <c r="X625" s="49"/>
      <c r="Y625" s="49"/>
      <c r="Z625" s="49"/>
      <c r="AA625" s="49"/>
      <c r="AB625" s="49"/>
      <c r="AC625" s="49"/>
      <c r="AD625" s="53"/>
      <c r="AE625" s="53"/>
      <c r="AF625" s="53"/>
      <c r="AG625" s="54"/>
      <c r="AH625" s="53"/>
      <c r="AI625" s="55"/>
      <c r="AJ625" s="261"/>
      <c r="AK625" s="261"/>
      <c r="AL625" s="262"/>
      <c r="AM625" s="57"/>
      <c r="AN625" s="57"/>
      <c r="AO625" s="54"/>
      <c r="AP625" s="57"/>
      <c r="AQ625" s="57"/>
      <c r="AR625" s="57"/>
      <c r="AS625" s="54"/>
      <c r="AT625" s="58"/>
      <c r="AU625" s="53"/>
      <c r="AV625" s="53"/>
      <c r="AW625" s="59"/>
      <c r="AX625" s="53"/>
      <c r="AY625" s="53"/>
      <c r="BA625" s="10">
        <f t="shared" ref="BA625:BA637" si="513">Q625</f>
        <v>0</v>
      </c>
      <c r="BB625" s="11">
        <f t="shared" ref="BB625:BB637" si="514">N625+BA625-1</f>
        <v>-1</v>
      </c>
      <c r="BC625" s="10">
        <f t="shared" ref="BC625:BC637" si="515">S625</f>
        <v>0</v>
      </c>
      <c r="BD625" s="11">
        <f t="shared" ref="BD625:BD637" si="516">AA625+BC625</f>
        <v>0</v>
      </c>
      <c r="BE625" s="11"/>
      <c r="BF625" s="114" t="e">
        <f>VLOOKUP(C625,[1]Sheet!$F:$Q,10,FALSE)</f>
        <v>#N/A</v>
      </c>
      <c r="BG625" s="17" t="e">
        <f>VLOOKUP(C625,[1]Sheet!$F:$Q,5,FALSE)</f>
        <v>#N/A</v>
      </c>
      <c r="BH625" s="17" t="e">
        <f>VLOOKUP(C625,[1]Sheet!$F:$Q,12,FALSE)</f>
        <v>#N/A</v>
      </c>
      <c r="BI625" s="17" t="e">
        <f t="shared" ref="BI625:BI637" si="517">BG625-BH625</f>
        <v>#N/A</v>
      </c>
    </row>
    <row r="626" s="7" customFormat="1" ht="24.95" customHeight="1" spans="1:61">
      <c r="A626" s="44">
        <f t="shared" ref="A626:A637" si="518">ROW()-2</f>
        <v>624</v>
      </c>
      <c r="B626" s="44"/>
      <c r="C626" s="45"/>
      <c r="D626" s="45"/>
      <c r="E626" s="45"/>
      <c r="F626" s="45"/>
      <c r="G626" s="46"/>
      <c r="H626" s="48"/>
      <c r="I626" s="48"/>
      <c r="J626" s="49"/>
      <c r="K626" s="49"/>
      <c r="L626" s="49"/>
      <c r="M626" s="49"/>
      <c r="N626" s="49"/>
      <c r="O626" s="49"/>
      <c r="P626" s="255"/>
      <c r="Q626" s="50"/>
      <c r="R626" s="51"/>
      <c r="S626" s="52"/>
      <c r="T626" s="256"/>
      <c r="U626" s="49"/>
      <c r="V626" s="49"/>
      <c r="W626" s="49"/>
      <c r="X626" s="49"/>
      <c r="Y626" s="49"/>
      <c r="Z626" s="49"/>
      <c r="AA626" s="49"/>
      <c r="AB626" s="49"/>
      <c r="AC626" s="49"/>
      <c r="AD626" s="47"/>
      <c r="AE626" s="110"/>
      <c r="AF626" s="45"/>
      <c r="AG626" s="45"/>
      <c r="AH626" s="45"/>
      <c r="AI626" s="58"/>
      <c r="AJ626" s="257"/>
      <c r="AK626" s="257"/>
      <c r="AL626" s="56"/>
      <c r="AM626" s="258"/>
      <c r="AN626" s="54"/>
      <c r="AO626" s="54"/>
      <c r="AP626" s="54"/>
      <c r="AQ626" s="54"/>
      <c r="AR626" s="54"/>
      <c r="AS626" s="54"/>
      <c r="AT626" s="58"/>
      <c r="AU626" s="54"/>
      <c r="AV626" s="54"/>
      <c r="AW626" s="112"/>
      <c r="AX626" s="45"/>
      <c r="AY626" s="45"/>
      <c r="AZ626" s="10"/>
      <c r="BA626" s="10">
        <f t="shared" si="513"/>
        <v>0</v>
      </c>
      <c r="BB626" s="11">
        <f t="shared" si="514"/>
        <v>-1</v>
      </c>
      <c r="BC626" s="10">
        <f t="shared" si="515"/>
        <v>0</v>
      </c>
      <c r="BD626" s="9">
        <f t="shared" si="516"/>
        <v>0</v>
      </c>
      <c r="BE626" s="9"/>
      <c r="BF626" s="114" t="e">
        <f>VLOOKUP(C626,[1]Sheet!$F:$Q,10,FALSE)</f>
        <v>#N/A</v>
      </c>
      <c r="BG626" s="17" t="e">
        <f>VLOOKUP(C626,[1]Sheet!$F:$Q,5,FALSE)</f>
        <v>#N/A</v>
      </c>
      <c r="BH626" s="17" t="e">
        <f>VLOOKUP(C626,[1]Sheet!$F:$Q,12,FALSE)</f>
        <v>#N/A</v>
      </c>
      <c r="BI626" s="17" t="e">
        <f t="shared" si="517"/>
        <v>#N/A</v>
      </c>
    </row>
    <row r="627" s="7" customFormat="1" ht="24.95" customHeight="1" spans="1:61">
      <c r="A627" s="44">
        <f t="shared" si="518"/>
        <v>625</v>
      </c>
      <c r="B627" s="44"/>
      <c r="C627" s="45"/>
      <c r="D627" s="45"/>
      <c r="E627" s="45"/>
      <c r="F627" s="45"/>
      <c r="G627" s="46"/>
      <c r="H627" s="48"/>
      <c r="I627" s="48"/>
      <c r="J627" s="49"/>
      <c r="K627" s="49"/>
      <c r="L627" s="49"/>
      <c r="M627" s="49"/>
      <c r="N627" s="49"/>
      <c r="O627" s="49"/>
      <c r="P627" s="255"/>
      <c r="Q627" s="50"/>
      <c r="R627" s="51"/>
      <c r="S627" s="52"/>
      <c r="T627" s="256"/>
      <c r="U627" s="49"/>
      <c r="V627" s="49"/>
      <c r="W627" s="49"/>
      <c r="X627" s="49"/>
      <c r="Y627" s="49"/>
      <c r="Z627" s="49"/>
      <c r="AA627" s="49"/>
      <c r="AB627" s="49"/>
      <c r="AC627" s="49"/>
      <c r="AD627" s="47"/>
      <c r="AE627" s="110"/>
      <c r="AF627" s="45"/>
      <c r="AG627" s="45"/>
      <c r="AH627" s="45"/>
      <c r="AI627" s="258"/>
      <c r="AJ627" s="1476"/>
      <c r="AK627" s="1476"/>
      <c r="AL627" s="56"/>
      <c r="AM627" s="258"/>
      <c r="AN627" s="54"/>
      <c r="AO627" s="54"/>
      <c r="AP627" s="54"/>
      <c r="AQ627" s="54"/>
      <c r="AR627" s="54"/>
      <c r="AS627" s="54"/>
      <c r="AT627" s="258"/>
      <c r="AU627" s="54"/>
      <c r="AV627" s="54"/>
      <c r="AW627" s="112"/>
      <c r="AX627" s="45"/>
      <c r="AY627" s="45"/>
      <c r="AZ627" s="10"/>
      <c r="BA627" s="10">
        <f t="shared" si="513"/>
        <v>0</v>
      </c>
      <c r="BB627" s="11">
        <f t="shared" si="514"/>
        <v>-1</v>
      </c>
      <c r="BC627" s="10">
        <f t="shared" si="515"/>
        <v>0</v>
      </c>
      <c r="BD627" s="9">
        <f t="shared" si="516"/>
        <v>0</v>
      </c>
      <c r="BE627" s="9"/>
      <c r="BF627" s="114" t="e">
        <f>VLOOKUP(C627,[1]Sheet!$F:$Q,10,FALSE)</f>
        <v>#N/A</v>
      </c>
      <c r="BG627" s="17" t="e">
        <f>VLOOKUP(C627,[1]Sheet!$F:$Q,5,FALSE)</f>
        <v>#N/A</v>
      </c>
      <c r="BH627" s="17" t="e">
        <f>VLOOKUP(C627,[1]Sheet!$F:$Q,12,FALSE)</f>
        <v>#N/A</v>
      </c>
      <c r="BI627" s="17" t="e">
        <f t="shared" si="517"/>
        <v>#N/A</v>
      </c>
    </row>
    <row r="628" s="7" customFormat="1" ht="24.95" customHeight="1" spans="1:61">
      <c r="A628" s="44">
        <f t="shared" si="518"/>
        <v>626</v>
      </c>
      <c r="B628" s="44"/>
      <c r="C628" s="45"/>
      <c r="D628" s="45"/>
      <c r="E628" s="45"/>
      <c r="F628" s="45"/>
      <c r="G628" s="46"/>
      <c r="H628" s="48"/>
      <c r="I628" s="48"/>
      <c r="J628" s="49"/>
      <c r="K628" s="49"/>
      <c r="L628" s="49"/>
      <c r="M628" s="49"/>
      <c r="N628" s="49"/>
      <c r="O628" s="49"/>
      <c r="P628" s="255"/>
      <c r="Q628" s="50"/>
      <c r="R628" s="51"/>
      <c r="S628" s="52"/>
      <c r="T628" s="256"/>
      <c r="U628" s="49"/>
      <c r="V628" s="49"/>
      <c r="W628" s="49"/>
      <c r="X628" s="49"/>
      <c r="Y628" s="49"/>
      <c r="Z628" s="49"/>
      <c r="AA628" s="49"/>
      <c r="AB628" s="49"/>
      <c r="AC628" s="49"/>
      <c r="AD628" s="47"/>
      <c r="AE628" s="110"/>
      <c r="AF628" s="45"/>
      <c r="AG628" s="45"/>
      <c r="AH628" s="45"/>
      <c r="AI628" s="58"/>
      <c r="AJ628" s="257"/>
      <c r="AK628" s="257"/>
      <c r="AL628" s="56"/>
      <c r="AM628" s="258"/>
      <c r="AN628" s="54"/>
      <c r="AO628" s="54"/>
      <c r="AP628" s="54"/>
      <c r="AQ628" s="54"/>
      <c r="AR628" s="54"/>
      <c r="AS628" s="54"/>
      <c r="AT628" s="58"/>
      <c r="AU628" s="54"/>
      <c r="AV628" s="54"/>
      <c r="AW628" s="112"/>
      <c r="AX628" s="45"/>
      <c r="AY628" s="45"/>
      <c r="AZ628" s="10"/>
      <c r="BA628" s="10">
        <f t="shared" si="513"/>
        <v>0</v>
      </c>
      <c r="BB628" s="11">
        <f t="shared" si="514"/>
        <v>-1</v>
      </c>
      <c r="BC628" s="10">
        <f t="shared" si="515"/>
        <v>0</v>
      </c>
      <c r="BD628" s="9">
        <f t="shared" si="516"/>
        <v>0</v>
      </c>
      <c r="BE628" s="9"/>
      <c r="BF628" s="114" t="e">
        <f>VLOOKUP(C628,[1]Sheet!$F:$Q,10,FALSE)</f>
        <v>#N/A</v>
      </c>
      <c r="BG628" s="17" t="e">
        <f>VLOOKUP(C628,[1]Sheet!$F:$Q,5,FALSE)</f>
        <v>#N/A</v>
      </c>
      <c r="BH628" s="17" t="e">
        <f>VLOOKUP(C628,[1]Sheet!$F:$Q,12,FALSE)</f>
        <v>#N/A</v>
      </c>
      <c r="BI628" s="17" t="e">
        <f t="shared" si="517"/>
        <v>#N/A</v>
      </c>
    </row>
    <row r="629" ht="24.95" customHeight="1" spans="1:61">
      <c r="A629" s="44">
        <f t="shared" si="518"/>
        <v>627</v>
      </c>
      <c r="B629" s="44"/>
      <c r="C629" s="45"/>
      <c r="D629" s="45"/>
      <c r="E629" s="45"/>
      <c r="F629" s="45"/>
      <c r="G629" s="46"/>
      <c r="H629" s="109"/>
      <c r="I629" s="48"/>
      <c r="J629" s="49"/>
      <c r="K629" s="49"/>
      <c r="L629" s="49"/>
      <c r="M629" s="49"/>
      <c r="N629" s="49"/>
      <c r="O629" s="49"/>
      <c r="P629" s="255"/>
      <c r="Q629" s="50"/>
      <c r="R629" s="51"/>
      <c r="S629" s="52"/>
      <c r="T629" s="256"/>
      <c r="U629" s="49"/>
      <c r="V629" s="49"/>
      <c r="W629" s="49"/>
      <c r="X629" s="49"/>
      <c r="Y629" s="49"/>
      <c r="Z629" s="49"/>
      <c r="AA629" s="49"/>
      <c r="AB629" s="49"/>
      <c r="AC629" s="49"/>
      <c r="AD629" s="53"/>
      <c r="AE629" s="53"/>
      <c r="AF629" s="53"/>
      <c r="AG629" s="54"/>
      <c r="AH629" s="53"/>
      <c r="AI629" s="55"/>
      <c r="AJ629" s="261"/>
      <c r="AK629" s="261"/>
      <c r="AL629" s="262"/>
      <c r="AM629" s="57"/>
      <c r="AN629" s="57"/>
      <c r="AO629" s="275"/>
      <c r="AP629" s="57"/>
      <c r="AQ629" s="57"/>
      <c r="AR629" s="57"/>
      <c r="AS629" s="54"/>
      <c r="AT629" s="58"/>
      <c r="AU629" s="53"/>
      <c r="AV629" s="53"/>
      <c r="AW629" s="59"/>
      <c r="AX629" s="53"/>
      <c r="AY629" s="53"/>
      <c r="BA629" s="10">
        <f t="shared" si="513"/>
        <v>0</v>
      </c>
      <c r="BB629" s="11">
        <f t="shared" si="514"/>
        <v>-1</v>
      </c>
      <c r="BC629" s="10">
        <f t="shared" si="515"/>
        <v>0</v>
      </c>
      <c r="BD629" s="11">
        <f t="shared" si="516"/>
        <v>0</v>
      </c>
      <c r="BE629" s="11"/>
      <c r="BF629" s="114" t="e">
        <f>VLOOKUP(C629,[1]Sheet!$F:$Q,10,FALSE)</f>
        <v>#N/A</v>
      </c>
      <c r="BG629" s="17" t="e">
        <f>VLOOKUP(C629,[1]Sheet!$F:$Q,5,FALSE)</f>
        <v>#N/A</v>
      </c>
      <c r="BH629" s="17" t="e">
        <f>VLOOKUP(C629,[1]Sheet!$F:$Q,12,FALSE)</f>
        <v>#N/A</v>
      </c>
      <c r="BI629" s="17" t="e">
        <f t="shared" si="517"/>
        <v>#N/A</v>
      </c>
    </row>
    <row r="630" ht="24.95" customHeight="1" spans="1:61">
      <c r="A630" s="44">
        <f t="shared" si="518"/>
        <v>628</v>
      </c>
      <c r="B630" s="44"/>
      <c r="C630" s="45"/>
      <c r="D630" s="45"/>
      <c r="E630" s="45"/>
      <c r="F630" s="45"/>
      <c r="G630" s="46"/>
      <c r="H630" s="109"/>
      <c r="I630" s="48"/>
      <c r="J630" s="49"/>
      <c r="K630" s="49"/>
      <c r="L630" s="49"/>
      <c r="M630" s="49"/>
      <c r="N630" s="49"/>
      <c r="O630" s="49"/>
      <c r="P630" s="255"/>
      <c r="Q630" s="50"/>
      <c r="R630" s="51"/>
      <c r="S630" s="52"/>
      <c r="T630" s="256"/>
      <c r="U630" s="49"/>
      <c r="V630" s="49"/>
      <c r="W630" s="49"/>
      <c r="X630" s="49"/>
      <c r="Y630" s="49"/>
      <c r="Z630" s="49"/>
      <c r="AA630" s="49"/>
      <c r="AB630" s="49"/>
      <c r="AC630" s="49"/>
      <c r="AD630" s="53"/>
      <c r="AE630" s="53"/>
      <c r="AF630" s="53"/>
      <c r="AG630" s="54"/>
      <c r="AH630" s="53"/>
      <c r="AI630" s="55"/>
      <c r="AJ630" s="261"/>
      <c r="AK630" s="261"/>
      <c r="AL630" s="262"/>
      <c r="AM630" s="57"/>
      <c r="AN630" s="57"/>
      <c r="AO630" s="276"/>
      <c r="AP630" s="57"/>
      <c r="AQ630" s="57"/>
      <c r="AR630" s="57"/>
      <c r="AS630" s="54"/>
      <c r="AT630" s="58"/>
      <c r="AU630" s="53"/>
      <c r="AV630" s="53"/>
      <c r="AW630" s="59"/>
      <c r="AX630" s="53"/>
      <c r="AY630" s="53"/>
      <c r="BA630" s="10">
        <f t="shared" si="513"/>
        <v>0</v>
      </c>
      <c r="BB630" s="11">
        <f t="shared" si="514"/>
        <v>-1</v>
      </c>
      <c r="BC630" s="10">
        <f t="shared" si="515"/>
        <v>0</v>
      </c>
      <c r="BD630" s="11">
        <f t="shared" si="516"/>
        <v>0</v>
      </c>
      <c r="BE630" s="11"/>
      <c r="BF630" s="114" t="e">
        <f>VLOOKUP(C630,[1]Sheet!$F:$Q,10,FALSE)</f>
        <v>#N/A</v>
      </c>
      <c r="BG630" s="17" t="e">
        <f>VLOOKUP(C630,[1]Sheet!$F:$Q,5,FALSE)</f>
        <v>#N/A</v>
      </c>
      <c r="BH630" s="17" t="e">
        <f>VLOOKUP(C630,[1]Sheet!$F:$Q,12,FALSE)</f>
        <v>#N/A</v>
      </c>
      <c r="BI630" s="17" t="e">
        <f t="shared" si="517"/>
        <v>#N/A</v>
      </c>
    </row>
    <row r="631" ht="24.95" customHeight="1" spans="1:61">
      <c r="A631" s="44">
        <f t="shared" si="518"/>
        <v>629</v>
      </c>
      <c r="B631" s="44"/>
      <c r="C631" s="45"/>
      <c r="D631" s="45"/>
      <c r="E631" s="45"/>
      <c r="F631" s="45"/>
      <c r="G631" s="46"/>
      <c r="H631" s="109"/>
      <c r="I631" s="48"/>
      <c r="J631" s="49"/>
      <c r="K631" s="49"/>
      <c r="L631" s="49"/>
      <c r="M631" s="49"/>
      <c r="N631" s="49"/>
      <c r="O631" s="49"/>
      <c r="P631" s="255"/>
      <c r="Q631" s="50"/>
      <c r="R631" s="51"/>
      <c r="S631" s="52"/>
      <c r="T631" s="256"/>
      <c r="U631" s="49"/>
      <c r="V631" s="49"/>
      <c r="W631" s="49"/>
      <c r="X631" s="49"/>
      <c r="Y631" s="49"/>
      <c r="Z631" s="49"/>
      <c r="AA631" s="49"/>
      <c r="AB631" s="49"/>
      <c r="AC631" s="49"/>
      <c r="AD631" s="53"/>
      <c r="AE631" s="53"/>
      <c r="AF631" s="53"/>
      <c r="AG631" s="54"/>
      <c r="AH631" s="53"/>
      <c r="AI631" s="55"/>
      <c r="AJ631" s="261"/>
      <c r="AK631" s="261"/>
      <c r="AL631" s="262"/>
      <c r="AM631" s="57"/>
      <c r="AN631" s="57"/>
      <c r="AO631" s="276"/>
      <c r="AP631" s="57"/>
      <c r="AQ631" s="57"/>
      <c r="AR631" s="57"/>
      <c r="AS631" s="54"/>
      <c r="AT631" s="58"/>
      <c r="AU631" s="53"/>
      <c r="AV631" s="53"/>
      <c r="AW631" s="59"/>
      <c r="AX631" s="53"/>
      <c r="AY631" s="53"/>
      <c r="BA631" s="10">
        <f t="shared" si="513"/>
        <v>0</v>
      </c>
      <c r="BB631" s="11">
        <f t="shared" si="514"/>
        <v>-1</v>
      </c>
      <c r="BC631" s="10">
        <f t="shared" si="515"/>
        <v>0</v>
      </c>
      <c r="BD631" s="11">
        <f t="shared" si="516"/>
        <v>0</v>
      </c>
      <c r="BE631" s="11"/>
      <c r="BF631" s="114" t="e">
        <f>VLOOKUP(C631,[1]Sheet!$F:$Q,10,FALSE)</f>
        <v>#N/A</v>
      </c>
      <c r="BG631" s="17" t="e">
        <f>VLOOKUP(C631,[1]Sheet!$F:$Q,5,FALSE)</f>
        <v>#N/A</v>
      </c>
      <c r="BH631" s="17" t="e">
        <f>VLOOKUP(C631,[1]Sheet!$F:$Q,12,FALSE)</f>
        <v>#N/A</v>
      </c>
      <c r="BI631" s="17" t="e">
        <f t="shared" si="517"/>
        <v>#N/A</v>
      </c>
    </row>
    <row r="632" ht="24.95" customHeight="1" spans="1:61">
      <c r="A632" s="44">
        <f t="shared" si="518"/>
        <v>630</v>
      </c>
      <c r="B632" s="44"/>
      <c r="C632" s="45"/>
      <c r="D632" s="45"/>
      <c r="E632" s="45"/>
      <c r="F632" s="45"/>
      <c r="G632" s="46"/>
      <c r="H632" s="109"/>
      <c r="I632" s="48"/>
      <c r="J632" s="49"/>
      <c r="K632" s="49"/>
      <c r="L632" s="49"/>
      <c r="M632" s="49"/>
      <c r="N632" s="49"/>
      <c r="O632" s="49"/>
      <c r="P632" s="255"/>
      <c r="Q632" s="50"/>
      <c r="R632" s="51"/>
      <c r="S632" s="52"/>
      <c r="T632" s="256"/>
      <c r="U632" s="49"/>
      <c r="V632" s="49"/>
      <c r="W632" s="49"/>
      <c r="X632" s="49"/>
      <c r="Y632" s="49"/>
      <c r="Z632" s="49"/>
      <c r="AA632" s="49"/>
      <c r="AB632" s="49"/>
      <c r="AC632" s="49"/>
      <c r="AD632" s="53"/>
      <c r="AE632" s="53"/>
      <c r="AF632" s="53"/>
      <c r="AG632" s="54"/>
      <c r="AH632" s="53"/>
      <c r="AI632" s="55"/>
      <c r="AJ632" s="261"/>
      <c r="AK632" s="261"/>
      <c r="AL632" s="262"/>
      <c r="AM632" s="57"/>
      <c r="AN632" s="57"/>
      <c r="AO632" s="276"/>
      <c r="AP632" s="57"/>
      <c r="AQ632" s="57"/>
      <c r="AR632" s="57"/>
      <c r="AS632" s="54"/>
      <c r="AT632" s="58"/>
      <c r="AU632" s="53"/>
      <c r="AV632" s="53"/>
      <c r="AW632" s="59"/>
      <c r="AX632" s="53"/>
      <c r="AY632" s="53"/>
      <c r="BA632" s="10">
        <f t="shared" si="513"/>
        <v>0</v>
      </c>
      <c r="BB632" s="11">
        <f t="shared" si="514"/>
        <v>-1</v>
      </c>
      <c r="BC632" s="10">
        <f t="shared" si="515"/>
        <v>0</v>
      </c>
      <c r="BD632" s="11">
        <f t="shared" si="516"/>
        <v>0</v>
      </c>
      <c r="BE632" s="11"/>
      <c r="BF632" s="114" t="e">
        <f>VLOOKUP(C632,[1]Sheet!$F:$Q,10,FALSE)</f>
        <v>#N/A</v>
      </c>
      <c r="BG632" s="17" t="e">
        <f>VLOOKUP(C632,[1]Sheet!$F:$Q,5,FALSE)</f>
        <v>#N/A</v>
      </c>
      <c r="BH632" s="17" t="e">
        <f>VLOOKUP(C632,[1]Sheet!$F:$Q,12,FALSE)</f>
        <v>#N/A</v>
      </c>
      <c r="BI632" s="17" t="e">
        <f t="shared" si="517"/>
        <v>#N/A</v>
      </c>
    </row>
    <row r="633" ht="24.95" customHeight="1" spans="1:61">
      <c r="A633" s="44">
        <f t="shared" si="518"/>
        <v>631</v>
      </c>
      <c r="B633" s="44"/>
      <c r="C633" s="45"/>
      <c r="D633" s="45"/>
      <c r="E633" s="45"/>
      <c r="F633" s="45"/>
      <c r="G633" s="46"/>
      <c r="H633" s="109"/>
      <c r="I633" s="48"/>
      <c r="J633" s="49"/>
      <c r="K633" s="49"/>
      <c r="L633" s="49"/>
      <c r="M633" s="49"/>
      <c r="N633" s="49"/>
      <c r="O633" s="49"/>
      <c r="P633" s="255"/>
      <c r="Q633" s="50"/>
      <c r="R633" s="51"/>
      <c r="S633" s="52"/>
      <c r="T633" s="256"/>
      <c r="U633" s="49"/>
      <c r="V633" s="49"/>
      <c r="W633" s="49"/>
      <c r="X633" s="49"/>
      <c r="Y633" s="49"/>
      <c r="Z633" s="49"/>
      <c r="AA633" s="49"/>
      <c r="AB633" s="49"/>
      <c r="AC633" s="49"/>
      <c r="AD633" s="53"/>
      <c r="AE633" s="53"/>
      <c r="AF633" s="53"/>
      <c r="AG633" s="54"/>
      <c r="AH633" s="53"/>
      <c r="AI633" s="55"/>
      <c r="AJ633" s="261"/>
      <c r="AK633" s="261"/>
      <c r="AL633" s="262"/>
      <c r="AM633" s="57"/>
      <c r="AN633" s="57"/>
      <c r="AO633" s="276"/>
      <c r="AP633" s="57"/>
      <c r="AQ633" s="57"/>
      <c r="AR633" s="57"/>
      <c r="AS633" s="54"/>
      <c r="AT633" s="58"/>
      <c r="AU633" s="53"/>
      <c r="AV633" s="53"/>
      <c r="AW633" s="59"/>
      <c r="AX633" s="53"/>
      <c r="AY633" s="53"/>
      <c r="BA633" s="10">
        <f t="shared" si="513"/>
        <v>0</v>
      </c>
      <c r="BB633" s="11">
        <f t="shared" si="514"/>
        <v>-1</v>
      </c>
      <c r="BC633" s="10">
        <f t="shared" si="515"/>
        <v>0</v>
      </c>
      <c r="BD633" s="11">
        <f t="shared" si="516"/>
        <v>0</v>
      </c>
      <c r="BE633" s="11"/>
      <c r="BF633" s="114" t="e">
        <f>VLOOKUP(C633,[1]Sheet!$F:$Q,10,FALSE)</f>
        <v>#N/A</v>
      </c>
      <c r="BG633" s="17" t="e">
        <f>VLOOKUP(C633,[1]Sheet!$F:$Q,5,FALSE)</f>
        <v>#N/A</v>
      </c>
      <c r="BH633" s="17" t="e">
        <f>VLOOKUP(C633,[1]Sheet!$F:$Q,12,FALSE)</f>
        <v>#N/A</v>
      </c>
      <c r="BI633" s="17" t="e">
        <f t="shared" si="517"/>
        <v>#N/A</v>
      </c>
    </row>
    <row r="634" ht="24.95" customHeight="1" spans="1:61">
      <c r="A634" s="44">
        <f t="shared" si="518"/>
        <v>632</v>
      </c>
      <c r="B634" s="44"/>
      <c r="C634" s="45"/>
      <c r="D634" s="45"/>
      <c r="E634" s="45"/>
      <c r="F634" s="45"/>
      <c r="G634" s="46"/>
      <c r="H634" s="109"/>
      <c r="I634" s="48"/>
      <c r="J634" s="49"/>
      <c r="K634" s="49"/>
      <c r="L634" s="49"/>
      <c r="M634" s="49"/>
      <c r="N634" s="49"/>
      <c r="O634" s="49"/>
      <c r="P634" s="255"/>
      <c r="Q634" s="50"/>
      <c r="R634" s="51"/>
      <c r="S634" s="52"/>
      <c r="T634" s="256"/>
      <c r="U634" s="49"/>
      <c r="V634" s="49"/>
      <c r="W634" s="49"/>
      <c r="X634" s="49"/>
      <c r="Y634" s="49"/>
      <c r="Z634" s="49"/>
      <c r="AA634" s="49"/>
      <c r="AB634" s="49"/>
      <c r="AC634" s="49"/>
      <c r="AD634" s="53"/>
      <c r="AE634" s="53"/>
      <c r="AF634" s="53"/>
      <c r="AG634" s="54"/>
      <c r="AH634" s="53"/>
      <c r="AI634" s="55"/>
      <c r="AJ634" s="261"/>
      <c r="AK634" s="261"/>
      <c r="AL634" s="262"/>
      <c r="AM634" s="57"/>
      <c r="AN634" s="57"/>
      <c r="AO634" s="276"/>
      <c r="AP634" s="57"/>
      <c r="AQ634" s="57"/>
      <c r="AR634" s="57"/>
      <c r="AS634" s="54"/>
      <c r="AT634" s="58"/>
      <c r="AU634" s="53"/>
      <c r="AV634" s="53"/>
      <c r="AW634" s="59"/>
      <c r="AX634" s="53"/>
      <c r="AY634" s="53"/>
      <c r="BA634" s="10">
        <f t="shared" si="513"/>
        <v>0</v>
      </c>
      <c r="BB634" s="11">
        <f t="shared" si="514"/>
        <v>-1</v>
      </c>
      <c r="BC634" s="10">
        <f t="shared" si="515"/>
        <v>0</v>
      </c>
      <c r="BD634" s="11">
        <f t="shared" si="516"/>
        <v>0</v>
      </c>
      <c r="BE634" s="11"/>
      <c r="BF634" s="114" t="e">
        <f>VLOOKUP(C634,[1]Sheet!$F:$Q,10,FALSE)</f>
        <v>#N/A</v>
      </c>
      <c r="BG634" s="17" t="e">
        <f>VLOOKUP(C634,[1]Sheet!$F:$Q,5,FALSE)</f>
        <v>#N/A</v>
      </c>
      <c r="BH634" s="17" t="e">
        <f>VLOOKUP(C634,[1]Sheet!$F:$Q,12,FALSE)</f>
        <v>#N/A</v>
      </c>
      <c r="BI634" s="17" t="e">
        <f t="shared" si="517"/>
        <v>#N/A</v>
      </c>
    </row>
    <row r="635" ht="24.95" customHeight="1" spans="1:61">
      <c r="A635" s="44">
        <f t="shared" si="518"/>
        <v>633</v>
      </c>
      <c r="B635" s="44"/>
      <c r="C635" s="45"/>
      <c r="D635" s="45"/>
      <c r="E635" s="45"/>
      <c r="F635" s="45"/>
      <c r="G635" s="46"/>
      <c r="H635" s="109"/>
      <c r="I635" s="48"/>
      <c r="J635" s="49"/>
      <c r="K635" s="49"/>
      <c r="L635" s="49"/>
      <c r="M635" s="49"/>
      <c r="N635" s="49"/>
      <c r="O635" s="49"/>
      <c r="P635" s="255"/>
      <c r="Q635" s="50"/>
      <c r="R635" s="51"/>
      <c r="S635" s="52"/>
      <c r="T635" s="256"/>
      <c r="U635" s="49"/>
      <c r="V635" s="49"/>
      <c r="W635" s="49"/>
      <c r="X635" s="49"/>
      <c r="Y635" s="49"/>
      <c r="Z635" s="49"/>
      <c r="AA635" s="49"/>
      <c r="AB635" s="49"/>
      <c r="AC635" s="49"/>
      <c r="AD635" s="53"/>
      <c r="AE635" s="53"/>
      <c r="AF635" s="53"/>
      <c r="AG635" s="54"/>
      <c r="AH635" s="53"/>
      <c r="AI635" s="55"/>
      <c r="AJ635" s="261"/>
      <c r="AK635" s="261"/>
      <c r="AL635" s="262"/>
      <c r="AM635" s="57"/>
      <c r="AN635" s="57"/>
      <c r="AO635" s="277"/>
      <c r="AP635" s="57"/>
      <c r="AQ635" s="57"/>
      <c r="AR635" s="57"/>
      <c r="AS635" s="54"/>
      <c r="AT635" s="58"/>
      <c r="AU635" s="53"/>
      <c r="AV635" s="53"/>
      <c r="AW635" s="59"/>
      <c r="AX635" s="53"/>
      <c r="AY635" s="53"/>
      <c r="BA635" s="10">
        <f t="shared" si="513"/>
        <v>0</v>
      </c>
      <c r="BB635" s="11">
        <f t="shared" si="514"/>
        <v>-1</v>
      </c>
      <c r="BC635" s="10">
        <f t="shared" si="515"/>
        <v>0</v>
      </c>
      <c r="BD635" s="11">
        <f t="shared" si="516"/>
        <v>0</v>
      </c>
      <c r="BE635" s="11"/>
      <c r="BF635" s="114" t="e">
        <f>VLOOKUP(C635,[1]Sheet!$F:$Q,10,FALSE)</f>
        <v>#N/A</v>
      </c>
      <c r="BG635" s="17" t="e">
        <f>VLOOKUP(C635,[1]Sheet!$F:$Q,5,FALSE)</f>
        <v>#N/A</v>
      </c>
      <c r="BH635" s="17" t="e">
        <f>VLOOKUP(C635,[1]Sheet!$F:$Q,12,FALSE)</f>
        <v>#N/A</v>
      </c>
      <c r="BI635" s="17" t="e">
        <f t="shared" si="517"/>
        <v>#N/A</v>
      </c>
    </row>
    <row r="636" ht="24.95" customHeight="1" spans="1:61">
      <c r="A636" s="44">
        <f t="shared" si="518"/>
        <v>634</v>
      </c>
      <c r="B636" s="44"/>
      <c r="C636" s="45"/>
      <c r="D636" s="45"/>
      <c r="E636" s="259"/>
      <c r="F636" s="45"/>
      <c r="G636" s="46"/>
      <c r="H636" s="109"/>
      <c r="I636" s="48"/>
      <c r="J636" s="49"/>
      <c r="K636" s="49"/>
      <c r="L636" s="49"/>
      <c r="M636" s="49"/>
      <c r="N636" s="49"/>
      <c r="O636" s="49"/>
      <c r="P636" s="49"/>
      <c r="Q636" s="50"/>
      <c r="R636" s="51"/>
      <c r="S636" s="52"/>
      <c r="T636" s="49"/>
      <c r="U636" s="49"/>
      <c r="V636" s="49"/>
      <c r="W636" s="49"/>
      <c r="X636" s="49"/>
      <c r="Y636" s="49"/>
      <c r="Z636" s="49"/>
      <c r="AA636" s="49"/>
      <c r="AB636" s="49"/>
      <c r="AC636" s="49"/>
      <c r="AD636" s="53"/>
      <c r="AE636" s="53"/>
      <c r="AF636" s="53"/>
      <c r="AG636" s="54"/>
      <c r="AH636" s="53"/>
      <c r="AI636" s="55"/>
      <c r="AJ636" s="261"/>
      <c r="AK636" s="261"/>
      <c r="AL636" s="262"/>
      <c r="AM636" s="57"/>
      <c r="AN636" s="57"/>
      <c r="AO636" s="54"/>
      <c r="AP636" s="57"/>
      <c r="AQ636" s="57"/>
      <c r="AR636" s="57"/>
      <c r="AS636" s="54"/>
      <c r="AT636" s="58"/>
      <c r="AU636" s="53"/>
      <c r="AV636" s="53"/>
      <c r="AW636" s="59"/>
      <c r="AX636" s="53"/>
      <c r="AY636" s="53"/>
      <c r="BA636" s="10">
        <f t="shared" si="513"/>
        <v>0</v>
      </c>
      <c r="BB636" s="11">
        <f t="shared" si="514"/>
        <v>-1</v>
      </c>
      <c r="BC636" s="10">
        <f t="shared" si="515"/>
        <v>0</v>
      </c>
      <c r="BD636" s="11">
        <f t="shared" si="516"/>
        <v>0</v>
      </c>
      <c r="BE636" s="11"/>
      <c r="BF636" s="114" t="e">
        <f>VLOOKUP(C636,[1]Sheet!$F:$Q,10,FALSE)</f>
        <v>#N/A</v>
      </c>
      <c r="BG636" s="17" t="e">
        <f>VLOOKUP(C636,[1]Sheet!$F:$Q,5,FALSE)</f>
        <v>#N/A</v>
      </c>
      <c r="BH636" s="17" t="e">
        <f>VLOOKUP(C636,[1]Sheet!$F:$Q,12,FALSE)</f>
        <v>#N/A</v>
      </c>
      <c r="BI636" s="17" t="e">
        <f t="shared" si="517"/>
        <v>#N/A</v>
      </c>
    </row>
    <row r="637" ht="24.95" customHeight="1" spans="1:61">
      <c r="A637" s="44">
        <f t="shared" si="518"/>
        <v>635</v>
      </c>
      <c r="B637" s="44"/>
      <c r="C637" s="45"/>
      <c r="D637" s="45"/>
      <c r="E637" s="259"/>
      <c r="F637" s="45"/>
      <c r="G637" s="46"/>
      <c r="H637" s="109"/>
      <c r="I637" s="48"/>
      <c r="J637" s="49"/>
      <c r="K637" s="49"/>
      <c r="L637" s="49"/>
      <c r="M637" s="49"/>
      <c r="N637" s="49"/>
      <c r="O637" s="49"/>
      <c r="P637" s="49"/>
      <c r="Q637" s="50"/>
      <c r="R637" s="51"/>
      <c r="S637" s="52"/>
      <c r="T637" s="49"/>
      <c r="U637" s="49"/>
      <c r="V637" s="49"/>
      <c r="W637" s="49"/>
      <c r="X637" s="49"/>
      <c r="Y637" s="49"/>
      <c r="Z637" s="49"/>
      <c r="AA637" s="49"/>
      <c r="AB637" s="49"/>
      <c r="AC637" s="49"/>
      <c r="AD637" s="53"/>
      <c r="AE637" s="53"/>
      <c r="AF637" s="53"/>
      <c r="AG637" s="54"/>
      <c r="AH637" s="53"/>
      <c r="AI637" s="55"/>
      <c r="AJ637" s="261"/>
      <c r="AK637" s="261"/>
      <c r="AL637" s="262"/>
      <c r="AM637" s="57"/>
      <c r="AN637" s="57"/>
      <c r="AO637" s="54"/>
      <c r="AP637" s="57"/>
      <c r="AQ637" s="57"/>
      <c r="AR637" s="57"/>
      <c r="AS637" s="54"/>
      <c r="AT637" s="58"/>
      <c r="AU637" s="53"/>
      <c r="AV637" s="53"/>
      <c r="AW637" s="59"/>
      <c r="AX637" s="53"/>
      <c r="AY637" s="53"/>
      <c r="BA637" s="10">
        <f t="shared" si="513"/>
        <v>0</v>
      </c>
      <c r="BB637" s="11">
        <f t="shared" si="514"/>
        <v>-1</v>
      </c>
      <c r="BC637" s="10">
        <f t="shared" si="515"/>
        <v>0</v>
      </c>
      <c r="BD637" s="11">
        <f t="shared" si="516"/>
        <v>0</v>
      </c>
      <c r="BE637" s="11"/>
      <c r="BF637" s="114" t="e">
        <f>VLOOKUP(C637,[1]Sheet!$F:$Q,10,FALSE)</f>
        <v>#N/A</v>
      </c>
      <c r="BG637" s="17" t="e">
        <f>VLOOKUP(C637,[1]Sheet!$F:$Q,5,FALSE)</f>
        <v>#N/A</v>
      </c>
      <c r="BH637" s="17" t="e">
        <f>VLOOKUP(C637,[1]Sheet!$F:$Q,12,FALSE)</f>
        <v>#N/A</v>
      </c>
      <c r="BI637" s="17" t="e">
        <f t="shared" si="517"/>
        <v>#N/A</v>
      </c>
    </row>
    <row r="638" s="7" customFormat="1" ht="24.95" customHeight="1" spans="1:61">
      <c r="A638" s="44">
        <f t="shared" ref="A638:A642" si="519">ROW()-2</f>
        <v>636</v>
      </c>
      <c r="B638" s="44"/>
      <c r="C638" s="45"/>
      <c r="D638" s="45"/>
      <c r="E638" s="45"/>
      <c r="F638" s="45"/>
      <c r="G638" s="46"/>
      <c r="H638" s="109"/>
      <c r="I638" s="48"/>
      <c r="J638" s="49"/>
      <c r="K638" s="49"/>
      <c r="L638" s="49"/>
      <c r="M638" s="49"/>
      <c r="N638" s="49"/>
      <c r="O638" s="49"/>
      <c r="P638" s="49"/>
      <c r="Q638" s="50"/>
      <c r="R638" s="51"/>
      <c r="S638" s="52"/>
      <c r="T638" s="49"/>
      <c r="U638" s="49"/>
      <c r="V638" s="49"/>
      <c r="W638" s="49"/>
      <c r="X638" s="49"/>
      <c r="Y638" s="49"/>
      <c r="Z638" s="49"/>
      <c r="AA638" s="49"/>
      <c r="AB638" s="49"/>
      <c r="AC638" s="49"/>
      <c r="AD638" s="47"/>
      <c r="AE638" s="110"/>
      <c r="AF638" s="45"/>
      <c r="AG638" s="45"/>
      <c r="AH638" s="45"/>
      <c r="AI638" s="58"/>
      <c r="AJ638" s="257"/>
      <c r="AK638" s="257"/>
      <c r="AL638" s="56"/>
      <c r="AM638" s="258"/>
      <c r="AN638" s="54"/>
      <c r="AO638" s="54"/>
      <c r="AP638" s="54"/>
      <c r="AQ638" s="54"/>
      <c r="AR638" s="54"/>
      <c r="AS638" s="54"/>
      <c r="AT638" s="58"/>
      <c r="AU638" s="54"/>
      <c r="AV638" s="54"/>
      <c r="AW638" s="112"/>
      <c r="AX638" s="45"/>
      <c r="AY638" s="45"/>
      <c r="AZ638" s="10"/>
      <c r="BA638" s="10">
        <f t="shared" ref="BA638:BA642" si="520">Q638</f>
        <v>0</v>
      </c>
      <c r="BB638" s="11">
        <f t="shared" ref="BB638:BB642" si="521">N638+BA638-1</f>
        <v>-1</v>
      </c>
      <c r="BC638" s="10">
        <f t="shared" ref="BC638:BC642" si="522">S638</f>
        <v>0</v>
      </c>
      <c r="BD638" s="9">
        <f t="shared" ref="BD638:BD642" si="523">AA638+BC638</f>
        <v>0</v>
      </c>
    </row>
    <row r="639" ht="24.95" customHeight="1" spans="1:61">
      <c r="A639" s="44">
        <f t="shared" si="519"/>
        <v>637</v>
      </c>
      <c r="B639" s="44"/>
      <c r="C639" s="45"/>
      <c r="D639" s="45"/>
      <c r="E639" s="45"/>
      <c r="F639" s="45"/>
      <c r="G639" s="45"/>
      <c r="H639" s="47"/>
      <c r="I639" s="48"/>
      <c r="J639" s="49"/>
      <c r="K639" s="49"/>
      <c r="L639" s="49"/>
      <c r="M639" s="49"/>
      <c r="N639" s="49"/>
      <c r="O639" s="49"/>
      <c r="P639" s="49"/>
      <c r="Q639" s="50"/>
      <c r="R639" s="51"/>
      <c r="S639" s="52"/>
      <c r="T639" s="49"/>
      <c r="U639" s="49"/>
      <c r="V639" s="49"/>
      <c r="W639" s="49"/>
      <c r="X639" s="49"/>
      <c r="Y639" s="49"/>
      <c r="Z639" s="49"/>
      <c r="AA639" s="49"/>
      <c r="AB639" s="49"/>
      <c r="AC639" s="49"/>
      <c r="AD639" s="53"/>
      <c r="AE639" s="53"/>
      <c r="AF639" s="53"/>
      <c r="AG639" s="54"/>
      <c r="AH639" s="53"/>
      <c r="AI639" s="55"/>
      <c r="AJ639" s="261"/>
      <c r="AK639" s="261"/>
      <c r="AL639" s="262"/>
      <c r="AM639" s="57"/>
      <c r="AN639" s="54"/>
      <c r="AO639" s="57"/>
      <c r="AP639" s="57"/>
      <c r="AQ639" s="54"/>
      <c r="AR639" s="57"/>
      <c r="AS639" s="54"/>
      <c r="AT639" s="58"/>
      <c r="AU639" s="57"/>
      <c r="AV639" s="53"/>
      <c r="AW639" s="59"/>
      <c r="AX639" s="53"/>
      <c r="AY639" s="53"/>
      <c r="BA639" s="10">
        <f t="shared" si="520"/>
        <v>0</v>
      </c>
      <c r="BB639" s="11">
        <f t="shared" si="521"/>
        <v>-1</v>
      </c>
      <c r="BC639" s="10">
        <f t="shared" si="522"/>
        <v>0</v>
      </c>
      <c r="BD639" s="11">
        <f t="shared" si="523"/>
        <v>0</v>
      </c>
    </row>
    <row r="640" ht="24.95" customHeight="1" spans="1:61">
      <c r="A640" s="44">
        <f t="shared" si="519"/>
        <v>638</v>
      </c>
      <c r="B640" s="44"/>
      <c r="C640" s="45"/>
      <c r="D640" s="45"/>
      <c r="E640" s="45"/>
      <c r="F640" s="45"/>
      <c r="G640" s="45"/>
      <c r="H640" s="47"/>
      <c r="I640" s="48"/>
      <c r="J640" s="49"/>
      <c r="K640" s="49"/>
      <c r="L640" s="49"/>
      <c r="M640" s="49"/>
      <c r="N640" s="49"/>
      <c r="O640" s="49"/>
      <c r="P640" s="49"/>
      <c r="Q640" s="50"/>
      <c r="R640" s="51"/>
      <c r="S640" s="52"/>
      <c r="T640" s="49"/>
      <c r="U640" s="49"/>
      <c r="V640" s="49"/>
      <c r="W640" s="49"/>
      <c r="X640" s="49"/>
      <c r="Y640" s="49"/>
      <c r="Z640" s="49"/>
      <c r="AA640" s="49"/>
      <c r="AB640" s="49"/>
      <c r="AC640" s="49"/>
      <c r="AD640" s="53"/>
      <c r="AE640" s="53"/>
      <c r="AF640" s="53"/>
      <c r="AG640" s="54"/>
      <c r="AH640" s="53"/>
      <c r="AI640" s="55"/>
      <c r="AJ640" s="261"/>
      <c r="AK640" s="261"/>
      <c r="AL640" s="262"/>
      <c r="AM640" s="57"/>
      <c r="AN640" s="54"/>
      <c r="AO640" s="57"/>
      <c r="AP640" s="57"/>
      <c r="AQ640" s="54"/>
      <c r="AR640" s="57"/>
      <c r="AS640" s="54"/>
      <c r="AT640" s="58"/>
      <c r="AU640" s="57"/>
      <c r="AV640" s="53"/>
      <c r="AW640" s="59"/>
      <c r="AX640" s="53"/>
      <c r="AY640" s="53"/>
      <c r="BA640" s="10">
        <f t="shared" si="520"/>
        <v>0</v>
      </c>
      <c r="BB640" s="11">
        <f t="shared" si="521"/>
        <v>-1</v>
      </c>
      <c r="BC640" s="10">
        <f t="shared" si="522"/>
        <v>0</v>
      </c>
      <c r="BD640" s="11">
        <f t="shared" si="523"/>
        <v>0</v>
      </c>
    </row>
    <row r="641" ht="24.95" customHeight="1" spans="1:56">
      <c r="A641" s="44">
        <f t="shared" si="519"/>
        <v>639</v>
      </c>
      <c r="B641" s="44"/>
      <c r="C641" s="45"/>
      <c r="D641" s="45"/>
      <c r="E641" s="45"/>
      <c r="F641" s="45"/>
      <c r="G641" s="45"/>
      <c r="H641" s="47"/>
      <c r="I641" s="48"/>
      <c r="J641" s="49"/>
      <c r="K641" s="49"/>
      <c r="L641" s="49"/>
      <c r="M641" s="49"/>
      <c r="N641" s="49"/>
      <c r="O641" s="49"/>
      <c r="P641" s="49"/>
      <c r="Q641" s="50"/>
      <c r="R641" s="51"/>
      <c r="S641" s="52"/>
      <c r="T641" s="49"/>
      <c r="U641" s="49"/>
      <c r="V641" s="49"/>
      <c r="W641" s="49"/>
      <c r="X641" s="49"/>
      <c r="Y641" s="49"/>
      <c r="Z641" s="49"/>
      <c r="AA641" s="49"/>
      <c r="AB641" s="49"/>
      <c r="AC641" s="49"/>
      <c r="AD641" s="53"/>
      <c r="AE641" s="53"/>
      <c r="AF641" s="53"/>
      <c r="AG641" s="54"/>
      <c r="AH641" s="53"/>
      <c r="AI641" s="55"/>
      <c r="AJ641" s="261"/>
      <c r="AK641" s="261"/>
      <c r="AL641" s="262"/>
      <c r="AM641" s="57"/>
      <c r="AN641" s="54"/>
      <c r="AO641" s="57"/>
      <c r="AP641" s="57"/>
      <c r="AQ641" s="54"/>
      <c r="AR641" s="57"/>
      <c r="AS641" s="54"/>
      <c r="AT641" s="58"/>
      <c r="AU641" s="57"/>
      <c r="AV641" s="53"/>
      <c r="AW641" s="59"/>
      <c r="AX641" s="53"/>
      <c r="AY641" s="53"/>
      <c r="BA641" s="10">
        <f t="shared" si="520"/>
        <v>0</v>
      </c>
      <c r="BB641" s="11">
        <f t="shared" si="521"/>
        <v>-1</v>
      </c>
      <c r="BC641" s="10">
        <f t="shared" si="522"/>
        <v>0</v>
      </c>
      <c r="BD641" s="11">
        <f t="shared" si="523"/>
        <v>0</v>
      </c>
    </row>
    <row r="642" ht="24.95" customHeight="1" spans="1:56">
      <c r="A642" s="44">
        <f t="shared" si="519"/>
        <v>640</v>
      </c>
      <c r="B642" s="44"/>
      <c r="C642" s="45"/>
      <c r="D642" s="45"/>
      <c r="E642" s="45"/>
      <c r="F642" s="45"/>
      <c r="G642" s="45"/>
      <c r="H642" s="47"/>
      <c r="I642" s="48"/>
      <c r="J642" s="49"/>
      <c r="K642" s="49"/>
      <c r="L642" s="49"/>
      <c r="M642" s="49"/>
      <c r="N642" s="49"/>
      <c r="O642" s="49"/>
      <c r="P642" s="49"/>
      <c r="Q642" s="50"/>
      <c r="R642" s="51"/>
      <c r="S642" s="52"/>
      <c r="T642" s="49"/>
      <c r="U642" s="49"/>
      <c r="V642" s="49"/>
      <c r="W642" s="49"/>
      <c r="X642" s="49"/>
      <c r="Y642" s="49"/>
      <c r="Z642" s="49"/>
      <c r="AA642" s="49"/>
      <c r="AB642" s="49"/>
      <c r="AC642" s="49"/>
      <c r="AD642" s="53"/>
      <c r="AE642" s="53"/>
      <c r="AF642" s="53"/>
      <c r="AG642" s="54"/>
      <c r="AH642" s="53"/>
      <c r="AI642" s="55"/>
      <c r="AJ642" s="261"/>
      <c r="AK642" s="261"/>
      <c r="AL642" s="262"/>
      <c r="AM642" s="57"/>
      <c r="AN642" s="54"/>
      <c r="AO642" s="57"/>
      <c r="AP642" s="57"/>
      <c r="AQ642" s="54"/>
      <c r="AR642" s="57"/>
      <c r="AS642" s="54"/>
      <c r="AT642" s="58"/>
      <c r="AU642" s="57"/>
      <c r="AV642" s="53"/>
      <c r="AW642" s="59"/>
      <c r="AX642" s="53"/>
      <c r="AY642" s="53"/>
      <c r="BA642" s="10">
        <f t="shared" si="520"/>
        <v>0</v>
      </c>
      <c r="BB642" s="11">
        <f t="shared" si="521"/>
        <v>-1</v>
      </c>
      <c r="BC642" s="10">
        <f t="shared" si="522"/>
        <v>0</v>
      </c>
      <c r="BD642" s="11">
        <f t="shared" si="523"/>
        <v>0</v>
      </c>
    </row>
    <row r="643" ht="24.95" customHeight="1" spans="1:56">
      <c r="A643" s="44">
        <f t="shared" ref="A643:A648" si="524">ROW()-2</f>
        <v>641</v>
      </c>
      <c r="B643" s="44"/>
      <c r="C643" s="45"/>
      <c r="D643" s="45"/>
      <c r="E643" s="45"/>
      <c r="F643" s="45"/>
      <c r="G643" s="45"/>
      <c r="H643" s="47"/>
      <c r="I643" s="48"/>
      <c r="J643" s="49"/>
      <c r="K643" s="49"/>
      <c r="L643" s="49"/>
      <c r="M643" s="49"/>
      <c r="N643" s="49"/>
      <c r="O643" s="49"/>
      <c r="P643" s="49"/>
      <c r="Q643" s="50"/>
      <c r="R643" s="51"/>
      <c r="S643" s="52"/>
      <c r="T643" s="49"/>
      <c r="U643" s="49"/>
      <c r="V643" s="49"/>
      <c r="W643" s="49"/>
      <c r="X643" s="49"/>
      <c r="Y643" s="49"/>
      <c r="Z643" s="49"/>
      <c r="AA643" s="49"/>
      <c r="AB643" s="49"/>
      <c r="AC643" s="49"/>
      <c r="AD643" s="53"/>
      <c r="AE643" s="53"/>
      <c r="AF643" s="53"/>
      <c r="AG643" s="54"/>
      <c r="AH643" s="53"/>
      <c r="AI643" s="55"/>
      <c r="AJ643" s="261"/>
      <c r="AK643" s="261"/>
      <c r="AL643" s="262"/>
      <c r="AM643" s="57"/>
      <c r="AN643" s="54"/>
      <c r="AO643" s="57"/>
      <c r="AP643" s="57"/>
      <c r="AQ643" s="54"/>
      <c r="AR643" s="57"/>
      <c r="AS643" s="54"/>
      <c r="AT643" s="58"/>
      <c r="AU643" s="57"/>
      <c r="AV643" s="53"/>
      <c r="AW643" s="59"/>
      <c r="AX643" s="53"/>
      <c r="AY643" s="53"/>
      <c r="BA643" s="10">
        <f t="shared" ref="BA643:BA648" si="525">Q643</f>
        <v>0</v>
      </c>
      <c r="BB643" s="11">
        <f t="shared" ref="BB643:BB648" si="526">N643+BA643-1</f>
        <v>-1</v>
      </c>
      <c r="BC643" s="10">
        <f t="shared" ref="BC643:BC648" si="527">S643</f>
        <v>0</v>
      </c>
      <c r="BD643" s="11">
        <f t="shared" ref="BD643:BD648" si="528">AA643+BC643</f>
        <v>0</v>
      </c>
    </row>
    <row r="644" ht="24.95" customHeight="1" spans="1:56">
      <c r="A644" s="44">
        <f t="shared" si="524"/>
        <v>642</v>
      </c>
      <c r="B644" s="44"/>
      <c r="C644" s="45"/>
      <c r="D644" s="45"/>
      <c r="E644" s="45"/>
      <c r="F644" s="45"/>
      <c r="G644" s="45"/>
      <c r="H644" s="47"/>
      <c r="I644" s="48"/>
      <c r="J644" s="49"/>
      <c r="K644" s="49"/>
      <c r="L644" s="49"/>
      <c r="M644" s="49"/>
      <c r="N644" s="49"/>
      <c r="O644" s="49"/>
      <c r="P644" s="49"/>
      <c r="Q644" s="50"/>
      <c r="R644" s="51"/>
      <c r="S644" s="52"/>
      <c r="T644" s="49"/>
      <c r="U644" s="49"/>
      <c r="V644" s="49"/>
      <c r="W644" s="49"/>
      <c r="X644" s="49"/>
      <c r="Y644" s="49"/>
      <c r="Z644" s="49"/>
      <c r="AA644" s="49"/>
      <c r="AB644" s="49"/>
      <c r="AC644" s="49"/>
      <c r="AD644" s="53"/>
      <c r="AE644" s="53"/>
      <c r="AF644" s="53"/>
      <c r="AG644" s="54"/>
      <c r="AH644" s="53"/>
      <c r="AI644" s="55"/>
      <c r="AJ644" s="261"/>
      <c r="AK644" s="261"/>
      <c r="AL644" s="262"/>
      <c r="AM644" s="57"/>
      <c r="AN644" s="54"/>
      <c r="AO644" s="57"/>
      <c r="AP644" s="57"/>
      <c r="AQ644" s="54"/>
      <c r="AR644" s="57"/>
      <c r="AS644" s="54"/>
      <c r="AT644" s="58"/>
      <c r="AU644" s="57"/>
      <c r="AV644" s="53"/>
      <c r="AW644" s="59"/>
      <c r="AX644" s="53"/>
      <c r="AY644" s="53"/>
      <c r="BA644" s="10">
        <f t="shared" si="525"/>
        <v>0</v>
      </c>
      <c r="BB644" s="11">
        <f t="shared" si="526"/>
        <v>-1</v>
      </c>
      <c r="BC644" s="10">
        <f t="shared" si="527"/>
        <v>0</v>
      </c>
      <c r="BD644" s="11">
        <f t="shared" si="528"/>
        <v>0</v>
      </c>
    </row>
    <row r="645" ht="24.95" customHeight="1" spans="1:56">
      <c r="A645" s="44">
        <f t="shared" si="524"/>
        <v>643</v>
      </c>
      <c r="B645" s="44"/>
      <c r="C645" s="45"/>
      <c r="D645" s="45"/>
      <c r="E645" s="45"/>
      <c r="F645" s="45"/>
      <c r="G645" s="45"/>
      <c r="H645" s="47"/>
      <c r="I645" s="48"/>
      <c r="J645" s="49"/>
      <c r="K645" s="49"/>
      <c r="L645" s="49"/>
      <c r="M645" s="49"/>
      <c r="N645" s="49"/>
      <c r="O645" s="49"/>
      <c r="P645" s="49"/>
      <c r="Q645" s="50"/>
      <c r="R645" s="51"/>
      <c r="S645" s="52"/>
      <c r="T645" s="49"/>
      <c r="U645" s="49"/>
      <c r="V645" s="49"/>
      <c r="W645" s="49"/>
      <c r="X645" s="49"/>
      <c r="Y645" s="49"/>
      <c r="Z645" s="49"/>
      <c r="AA645" s="49"/>
      <c r="AB645" s="49"/>
      <c r="AC645" s="49"/>
      <c r="AD645" s="53"/>
      <c r="AE645" s="53"/>
      <c r="AF645" s="53"/>
      <c r="AG645" s="54"/>
      <c r="AH645" s="53"/>
      <c r="AI645" s="55"/>
      <c r="AJ645" s="261"/>
      <c r="AK645" s="261"/>
      <c r="AL645" s="262"/>
      <c r="AM645" s="57"/>
      <c r="AN645" s="54"/>
      <c r="AO645" s="57"/>
      <c r="AP645" s="57"/>
      <c r="AQ645" s="54"/>
      <c r="AR645" s="57"/>
      <c r="AS645" s="54"/>
      <c r="AT645" s="58"/>
      <c r="AU645" s="57"/>
      <c r="AV645" s="53"/>
      <c r="AW645" s="59"/>
      <c r="AX645" s="53"/>
      <c r="AY645" s="53"/>
      <c r="BA645" s="10">
        <f t="shared" si="525"/>
        <v>0</v>
      </c>
      <c r="BB645" s="11">
        <f t="shared" si="526"/>
        <v>-1</v>
      </c>
      <c r="BC645" s="10">
        <f t="shared" si="527"/>
        <v>0</v>
      </c>
      <c r="BD645" s="11">
        <f t="shared" si="528"/>
        <v>0</v>
      </c>
    </row>
    <row r="646" s="7" customFormat="1" ht="24.95" customHeight="1" spans="1:56">
      <c r="A646" s="44">
        <f t="shared" si="524"/>
        <v>644</v>
      </c>
      <c r="B646" s="44"/>
      <c r="C646" s="45"/>
      <c r="D646" s="45"/>
      <c r="E646" s="45"/>
      <c r="F646" s="45"/>
      <c r="G646" s="46"/>
      <c r="H646" s="109"/>
      <c r="I646" s="48"/>
      <c r="J646" s="49"/>
      <c r="K646" s="49"/>
      <c r="L646" s="49"/>
      <c r="M646" s="49"/>
      <c r="N646" s="49"/>
      <c r="O646" s="49"/>
      <c r="P646" s="49"/>
      <c r="Q646" s="50"/>
      <c r="R646" s="51"/>
      <c r="S646" s="52"/>
      <c r="T646" s="49"/>
      <c r="U646" s="49"/>
      <c r="V646" s="49"/>
      <c r="W646" s="49"/>
      <c r="X646" s="49"/>
      <c r="Y646" s="49"/>
      <c r="Z646" s="49"/>
      <c r="AA646" s="49"/>
      <c r="AB646" s="49"/>
      <c r="AC646" s="49"/>
      <c r="AD646" s="47"/>
      <c r="AE646" s="110"/>
      <c r="AF646" s="45"/>
      <c r="AG646" s="45"/>
      <c r="AH646" s="45"/>
      <c r="AI646" s="58"/>
      <c r="AJ646" s="257"/>
      <c r="AK646" s="257"/>
      <c r="AL646" s="56"/>
      <c r="AM646" s="258"/>
      <c r="AN646" s="54"/>
      <c r="AO646" s="54"/>
      <c r="AP646" s="54"/>
      <c r="AQ646" s="54"/>
      <c r="AR646" s="54"/>
      <c r="AS646" s="54">
        <f>SUM(AN646:AR646)</f>
        <v>0</v>
      </c>
      <c r="AT646" s="58">
        <f>(AI646/Fitting!$AT$1)+AS646</f>
        <v>0</v>
      </c>
      <c r="AU646" s="54"/>
      <c r="AV646" s="54"/>
      <c r="AW646" s="112"/>
      <c r="AX646" s="45"/>
      <c r="AY646" s="45"/>
      <c r="AZ646" s="10"/>
      <c r="BA646" s="10">
        <f t="shared" si="525"/>
        <v>0</v>
      </c>
      <c r="BB646" s="11">
        <f t="shared" si="526"/>
        <v>-1</v>
      </c>
      <c r="BC646" s="10">
        <f t="shared" si="527"/>
        <v>0</v>
      </c>
      <c r="BD646" s="9">
        <f t="shared" si="528"/>
        <v>0</v>
      </c>
    </row>
    <row r="647" s="7" customFormat="1" ht="24.95" customHeight="1" spans="1:56">
      <c r="A647" s="44">
        <f t="shared" si="524"/>
        <v>645</v>
      </c>
      <c r="B647" s="44"/>
      <c r="C647" s="45"/>
      <c r="D647" s="45"/>
      <c r="E647" s="45"/>
      <c r="F647" s="45"/>
      <c r="G647" s="46"/>
      <c r="H647" s="109"/>
      <c r="I647" s="48"/>
      <c r="J647" s="49"/>
      <c r="K647" s="49"/>
      <c r="L647" s="49"/>
      <c r="M647" s="49"/>
      <c r="N647" s="49"/>
      <c r="O647" s="49"/>
      <c r="P647" s="49"/>
      <c r="Q647" s="50"/>
      <c r="R647" s="51"/>
      <c r="S647" s="52"/>
      <c r="T647" s="49"/>
      <c r="U647" s="49"/>
      <c r="V647" s="49"/>
      <c r="W647" s="49"/>
      <c r="X647" s="49"/>
      <c r="Y647" s="49"/>
      <c r="Z647" s="49"/>
      <c r="AA647" s="49"/>
      <c r="AB647" s="49"/>
      <c r="AC647" s="49"/>
      <c r="AD647" s="47"/>
      <c r="AE647" s="110"/>
      <c r="AF647" s="45"/>
      <c r="AG647" s="45"/>
      <c r="AH647" s="45"/>
      <c r="AI647" s="58"/>
      <c r="AJ647" s="257"/>
      <c r="AK647" s="257"/>
      <c r="AL647" s="56"/>
      <c r="AM647" s="258"/>
      <c r="AN647" s="54"/>
      <c r="AO647" s="54"/>
      <c r="AP647" s="54"/>
      <c r="AQ647" s="54"/>
      <c r="AR647" s="54"/>
      <c r="AS647" s="54">
        <f>SUM(AN647:AR647)</f>
        <v>0</v>
      </c>
      <c r="AT647" s="58">
        <f>(AI647/Fitting!$AT$1)+AS647</f>
        <v>0</v>
      </c>
      <c r="AU647" s="1472"/>
      <c r="AV647" s="54"/>
      <c r="AW647" s="112"/>
      <c r="AX647" s="45"/>
      <c r="AY647" s="45"/>
      <c r="AZ647" s="10"/>
      <c r="BA647" s="10">
        <f t="shared" si="525"/>
        <v>0</v>
      </c>
      <c r="BB647" s="11">
        <f t="shared" si="526"/>
        <v>-1</v>
      </c>
      <c r="BC647" s="10">
        <f t="shared" si="527"/>
        <v>0</v>
      </c>
      <c r="BD647" s="9">
        <f t="shared" si="528"/>
        <v>0</v>
      </c>
    </row>
    <row r="648" ht="24.95" customHeight="1" spans="1:56">
      <c r="A648" s="44">
        <f t="shared" si="524"/>
        <v>646</v>
      </c>
      <c r="B648" s="44"/>
      <c r="C648" s="45"/>
      <c r="D648" s="45"/>
      <c r="E648" s="45"/>
      <c r="F648" s="45"/>
      <c r="G648" s="45"/>
      <c r="H648" s="47"/>
      <c r="I648" s="48"/>
      <c r="J648" s="49"/>
      <c r="K648" s="49"/>
      <c r="L648" s="49"/>
      <c r="M648" s="49"/>
      <c r="N648" s="49"/>
      <c r="O648" s="49"/>
      <c r="P648" s="49"/>
      <c r="Q648" s="50"/>
      <c r="R648" s="51"/>
      <c r="S648" s="52"/>
      <c r="T648" s="49"/>
      <c r="U648" s="49"/>
      <c r="V648" s="49"/>
      <c r="W648" s="49"/>
      <c r="X648" s="49"/>
      <c r="Y648" s="49"/>
      <c r="Z648" s="49"/>
      <c r="AA648" s="49"/>
      <c r="AB648" s="49"/>
      <c r="AC648" s="49"/>
      <c r="AD648" s="53"/>
      <c r="AE648" s="53"/>
      <c r="AF648" s="53"/>
      <c r="AG648" s="54"/>
      <c r="AH648" s="53"/>
      <c r="AI648" s="55"/>
      <c r="AJ648" s="261"/>
      <c r="AK648" s="261"/>
      <c r="AL648" s="262"/>
      <c r="AM648" s="57"/>
      <c r="AN648" s="54"/>
      <c r="AO648" s="57"/>
      <c r="AP648" s="57"/>
      <c r="AQ648" s="54"/>
      <c r="AR648" s="57"/>
      <c r="AS648" s="54"/>
      <c r="AT648" s="58"/>
      <c r="AU648" s="57"/>
      <c r="AV648" s="53"/>
      <c r="AW648" s="59"/>
      <c r="AX648" s="53"/>
      <c r="AY648" s="53"/>
      <c r="BA648" s="10">
        <f t="shared" si="525"/>
        <v>0</v>
      </c>
      <c r="BB648" s="11">
        <f t="shared" si="526"/>
        <v>-1</v>
      </c>
      <c r="BC648" s="10">
        <f t="shared" si="527"/>
        <v>0</v>
      </c>
      <c r="BD648" s="11">
        <f t="shared" si="528"/>
        <v>0</v>
      </c>
    </row>
    <row r="649" ht="24.95" customHeight="1" spans="1:56">
      <c r="A649" s="44">
        <f t="shared" ref="A649:A655" si="529">ROW()-2</f>
        <v>647</v>
      </c>
      <c r="B649" s="44"/>
      <c r="C649" s="45"/>
      <c r="D649" s="45"/>
      <c r="E649" s="45"/>
      <c r="F649" s="45"/>
      <c r="G649" s="45"/>
      <c r="H649" s="47"/>
      <c r="I649" s="48"/>
      <c r="J649" s="49"/>
      <c r="K649" s="49"/>
      <c r="L649" s="49"/>
      <c r="M649" s="49"/>
      <c r="N649" s="49"/>
      <c r="O649" s="49"/>
      <c r="P649" s="49"/>
      <c r="Q649" s="50"/>
      <c r="R649" s="51"/>
      <c r="S649" s="52"/>
      <c r="T649" s="49"/>
      <c r="U649" s="49"/>
      <c r="V649" s="49"/>
      <c r="W649" s="49"/>
      <c r="X649" s="49"/>
      <c r="Y649" s="49"/>
      <c r="Z649" s="49"/>
      <c r="AA649" s="49"/>
      <c r="AB649" s="49"/>
      <c r="AC649" s="49"/>
      <c r="AD649" s="53"/>
      <c r="AE649" s="53"/>
      <c r="AF649" s="53"/>
      <c r="AG649" s="54"/>
      <c r="AH649" s="53"/>
      <c r="AI649" s="55"/>
      <c r="AJ649" s="261"/>
      <c r="AK649" s="261"/>
      <c r="AL649" s="262"/>
      <c r="AM649" s="57"/>
      <c r="AN649" s="54"/>
      <c r="AO649" s="57"/>
      <c r="AP649" s="57"/>
      <c r="AQ649" s="54"/>
      <c r="AR649" s="57"/>
      <c r="AS649" s="54"/>
      <c r="AT649" s="58"/>
      <c r="AU649" s="57"/>
      <c r="AV649" s="53"/>
      <c r="AW649" s="59"/>
      <c r="AX649" s="53"/>
      <c r="AY649" s="53"/>
      <c r="BA649" s="10">
        <f t="shared" ref="BA649:BA655" si="530">Q649</f>
        <v>0</v>
      </c>
      <c r="BB649" s="11">
        <f t="shared" ref="BB649:BB655" si="531">N649+BA649-1</f>
        <v>-1</v>
      </c>
      <c r="BC649" s="10">
        <f t="shared" ref="BC649:BC655" si="532">S649</f>
        <v>0</v>
      </c>
      <c r="BD649" s="11">
        <f t="shared" ref="BD649:BD655" si="533">AA649+BC649</f>
        <v>0</v>
      </c>
    </row>
    <row r="650" s="7" customFormat="1" ht="24.95" customHeight="1" spans="1:56">
      <c r="A650" s="44">
        <f t="shared" si="529"/>
        <v>648</v>
      </c>
      <c r="B650" s="44"/>
      <c r="C650" s="45"/>
      <c r="D650" s="45"/>
      <c r="E650" s="45"/>
      <c r="F650" s="45"/>
      <c r="G650" s="46"/>
      <c r="H650" s="109"/>
      <c r="I650" s="48"/>
      <c r="J650" s="49"/>
      <c r="K650" s="49"/>
      <c r="L650" s="49"/>
      <c r="M650" s="49"/>
      <c r="N650" s="49"/>
      <c r="O650" s="49"/>
      <c r="P650" s="49"/>
      <c r="Q650" s="50"/>
      <c r="R650" s="51"/>
      <c r="S650" s="52"/>
      <c r="T650" s="49"/>
      <c r="U650" s="49"/>
      <c r="V650" s="49"/>
      <c r="W650" s="49"/>
      <c r="X650" s="49"/>
      <c r="Y650" s="49"/>
      <c r="Z650" s="49"/>
      <c r="AA650" s="49"/>
      <c r="AB650" s="49"/>
      <c r="AC650" s="49"/>
      <c r="AD650" s="47"/>
      <c r="AE650" s="110"/>
      <c r="AF650" s="45"/>
      <c r="AG650" s="45"/>
      <c r="AH650" s="45"/>
      <c r="AI650" s="58"/>
      <c r="AJ650" s="257"/>
      <c r="AK650" s="257"/>
      <c r="AL650" s="56"/>
      <c r="AM650" s="258"/>
      <c r="AN650" s="54"/>
      <c r="AO650" s="54"/>
      <c r="AP650" s="54"/>
      <c r="AQ650" s="54"/>
      <c r="AR650" s="54"/>
      <c r="AS650" s="54">
        <f>SUM(AN650:AR650)</f>
        <v>0</v>
      </c>
      <c r="AT650" s="58">
        <f>(AI650/Fitting!$AT$1)+AS650</f>
        <v>0</v>
      </c>
      <c r="AU650" s="54"/>
      <c r="AV650" s="54"/>
      <c r="AW650" s="112"/>
      <c r="AX650" s="45"/>
      <c r="AY650" s="45"/>
      <c r="AZ650" s="10"/>
      <c r="BA650" s="10">
        <f t="shared" si="530"/>
        <v>0</v>
      </c>
      <c r="BB650" s="11">
        <f t="shared" si="531"/>
        <v>-1</v>
      </c>
      <c r="BC650" s="10">
        <f t="shared" si="532"/>
        <v>0</v>
      </c>
      <c r="BD650" s="9">
        <f t="shared" si="533"/>
        <v>0</v>
      </c>
    </row>
    <row r="651" ht="24.95" customHeight="1" spans="1:56">
      <c r="A651" s="44">
        <f t="shared" si="529"/>
        <v>649</v>
      </c>
      <c r="B651" s="44"/>
      <c r="C651" s="45"/>
      <c r="D651" s="45"/>
      <c r="E651" s="45"/>
      <c r="F651" s="45"/>
      <c r="G651" s="45"/>
      <c r="H651" s="47"/>
      <c r="I651" s="48"/>
      <c r="J651" s="49"/>
      <c r="K651" s="49"/>
      <c r="L651" s="49"/>
      <c r="M651" s="49"/>
      <c r="N651" s="49"/>
      <c r="O651" s="49"/>
      <c r="P651" s="49"/>
      <c r="Q651" s="50"/>
      <c r="R651" s="51"/>
      <c r="S651" s="52"/>
      <c r="T651" s="49"/>
      <c r="U651" s="49"/>
      <c r="V651" s="49"/>
      <c r="W651" s="49"/>
      <c r="X651" s="49"/>
      <c r="Y651" s="49"/>
      <c r="Z651" s="49"/>
      <c r="AA651" s="49"/>
      <c r="AB651" s="49"/>
      <c r="AC651" s="49"/>
      <c r="AD651" s="53"/>
      <c r="AE651" s="53"/>
      <c r="AF651" s="53"/>
      <c r="AG651" s="54"/>
      <c r="AH651" s="53"/>
      <c r="AI651" s="55"/>
      <c r="AJ651" s="261"/>
      <c r="AK651" s="261"/>
      <c r="AL651" s="262"/>
      <c r="AM651" s="57"/>
      <c r="AN651" s="54"/>
      <c r="AO651" s="54"/>
      <c r="AP651" s="57"/>
      <c r="AQ651" s="54"/>
      <c r="AR651" s="57"/>
      <c r="AS651" s="54"/>
      <c r="AT651" s="58"/>
      <c r="AU651" s="57"/>
      <c r="AV651" s="53"/>
      <c r="AW651" s="59"/>
      <c r="AX651" s="53"/>
      <c r="AY651" s="53"/>
      <c r="BA651" s="10">
        <f t="shared" si="530"/>
        <v>0</v>
      </c>
      <c r="BB651" s="11">
        <f t="shared" si="531"/>
        <v>-1</v>
      </c>
      <c r="BC651" s="10">
        <f t="shared" si="532"/>
        <v>0</v>
      </c>
      <c r="BD651" s="11">
        <f t="shared" si="533"/>
        <v>0</v>
      </c>
    </row>
    <row r="652" ht="24.95" customHeight="1" spans="1:56">
      <c r="A652" s="44">
        <f t="shared" si="529"/>
        <v>650</v>
      </c>
      <c r="B652" s="44"/>
      <c r="C652" s="45"/>
      <c r="D652" s="45"/>
      <c r="E652" s="45"/>
      <c r="F652" s="45"/>
      <c r="G652" s="45"/>
      <c r="H652" s="47"/>
      <c r="I652" s="48"/>
      <c r="J652" s="49"/>
      <c r="K652" s="49"/>
      <c r="L652" s="49"/>
      <c r="M652" s="49"/>
      <c r="N652" s="49"/>
      <c r="O652" s="49"/>
      <c r="P652" s="49"/>
      <c r="Q652" s="50"/>
      <c r="R652" s="51"/>
      <c r="S652" s="52"/>
      <c r="T652" s="49"/>
      <c r="U652" s="49"/>
      <c r="V652" s="49"/>
      <c r="W652" s="49"/>
      <c r="X652" s="49"/>
      <c r="Y652" s="49"/>
      <c r="Z652" s="49"/>
      <c r="AA652" s="49"/>
      <c r="AB652" s="49"/>
      <c r="AC652" s="49"/>
      <c r="AD652" s="53"/>
      <c r="AE652" s="53"/>
      <c r="AF652" s="53"/>
      <c r="AG652" s="54"/>
      <c r="AH652" s="53"/>
      <c r="AI652" s="55"/>
      <c r="AJ652" s="261"/>
      <c r="AK652" s="261"/>
      <c r="AL652" s="262"/>
      <c r="AM652" s="57"/>
      <c r="AN652" s="54"/>
      <c r="AO652" s="54"/>
      <c r="AP652" s="57"/>
      <c r="AQ652" s="54"/>
      <c r="AR652" s="57"/>
      <c r="AS652" s="54"/>
      <c r="AT652" s="58"/>
      <c r="AU652" s="57"/>
      <c r="AV652" s="53"/>
      <c r="AW652" s="59"/>
      <c r="AX652" s="53"/>
      <c r="AY652" s="53"/>
      <c r="BA652" s="10">
        <f t="shared" si="530"/>
        <v>0</v>
      </c>
      <c r="BB652" s="11">
        <f t="shared" si="531"/>
        <v>-1</v>
      </c>
      <c r="BC652" s="10">
        <f t="shared" si="532"/>
        <v>0</v>
      </c>
      <c r="BD652" s="11">
        <f t="shared" si="533"/>
        <v>0</v>
      </c>
    </row>
    <row r="653" ht="24.95" customHeight="1" spans="1:56">
      <c r="A653" s="44">
        <f t="shared" si="529"/>
        <v>651</v>
      </c>
      <c r="B653" s="44"/>
      <c r="C653" s="45"/>
      <c r="D653" s="45"/>
      <c r="E653" s="45"/>
      <c r="F653" s="45"/>
      <c r="G653" s="45"/>
      <c r="H653" s="47"/>
      <c r="I653" s="48"/>
      <c r="J653" s="49"/>
      <c r="K653" s="49"/>
      <c r="L653" s="49"/>
      <c r="M653" s="49"/>
      <c r="N653" s="49"/>
      <c r="O653" s="49"/>
      <c r="P653" s="49"/>
      <c r="Q653" s="50"/>
      <c r="R653" s="51"/>
      <c r="S653" s="52"/>
      <c r="T653" s="49"/>
      <c r="U653" s="49"/>
      <c r="V653" s="49"/>
      <c r="W653" s="49"/>
      <c r="X653" s="49"/>
      <c r="Y653" s="49"/>
      <c r="Z653" s="49"/>
      <c r="AA653" s="49"/>
      <c r="AB653" s="49"/>
      <c r="AC653" s="49"/>
      <c r="AD653" s="53"/>
      <c r="AE653" s="53"/>
      <c r="AF653" s="53"/>
      <c r="AG653" s="54"/>
      <c r="AH653" s="53"/>
      <c r="AI653" s="55"/>
      <c r="AJ653" s="261"/>
      <c r="AK653" s="261"/>
      <c r="AL653" s="262"/>
      <c r="AM653" s="57"/>
      <c r="AN653" s="54"/>
      <c r="AO653" s="54"/>
      <c r="AP653" s="57"/>
      <c r="AQ653" s="54"/>
      <c r="AR653" s="57"/>
      <c r="AS653" s="54"/>
      <c r="AT653" s="58"/>
      <c r="AU653" s="57"/>
      <c r="AV653" s="53"/>
      <c r="AW653" s="59"/>
      <c r="AX653" s="53"/>
      <c r="AY653" s="53"/>
      <c r="BA653" s="10">
        <f t="shared" si="530"/>
        <v>0</v>
      </c>
      <c r="BB653" s="11">
        <f t="shared" si="531"/>
        <v>-1</v>
      </c>
      <c r="BC653" s="10">
        <f t="shared" si="532"/>
        <v>0</v>
      </c>
      <c r="BD653" s="11">
        <f t="shared" si="533"/>
        <v>0</v>
      </c>
    </row>
    <row r="654" ht="24.95" customHeight="1" spans="1:56">
      <c r="A654" s="44">
        <f t="shared" si="529"/>
        <v>652</v>
      </c>
      <c r="B654" s="44"/>
      <c r="C654" s="45"/>
      <c r="D654" s="45"/>
      <c r="E654" s="45"/>
      <c r="F654" s="45"/>
      <c r="G654" s="45"/>
      <c r="H654" s="47"/>
      <c r="I654" s="48"/>
      <c r="J654" s="49"/>
      <c r="K654" s="49"/>
      <c r="L654" s="49"/>
      <c r="M654" s="49"/>
      <c r="N654" s="49"/>
      <c r="O654" s="49"/>
      <c r="P654" s="49"/>
      <c r="Q654" s="50"/>
      <c r="R654" s="51"/>
      <c r="S654" s="52"/>
      <c r="T654" s="49"/>
      <c r="U654" s="49"/>
      <c r="V654" s="49"/>
      <c r="W654" s="49"/>
      <c r="X654" s="49"/>
      <c r="Y654" s="49"/>
      <c r="Z654" s="49"/>
      <c r="AA654" s="49"/>
      <c r="AB654" s="49"/>
      <c r="AC654" s="49"/>
      <c r="AD654" s="53"/>
      <c r="AE654" s="53"/>
      <c r="AF654" s="53"/>
      <c r="AG654" s="54"/>
      <c r="AH654" s="53"/>
      <c r="AI654" s="55"/>
      <c r="AJ654" s="261"/>
      <c r="AK654" s="261"/>
      <c r="AL654" s="262"/>
      <c r="AM654" s="57"/>
      <c r="AN654" s="54"/>
      <c r="AO654" s="57"/>
      <c r="AP654" s="57"/>
      <c r="AQ654" s="54"/>
      <c r="AR654" s="57"/>
      <c r="AS654" s="54"/>
      <c r="AT654" s="58"/>
      <c r="AU654" s="57"/>
      <c r="AV654" s="53"/>
      <c r="AW654" s="59"/>
      <c r="AX654" s="53"/>
      <c r="AY654" s="53"/>
      <c r="BA654" s="10">
        <f t="shared" si="530"/>
        <v>0</v>
      </c>
      <c r="BB654" s="11">
        <f t="shared" si="531"/>
        <v>-1</v>
      </c>
      <c r="BC654" s="10">
        <f t="shared" si="532"/>
        <v>0</v>
      </c>
      <c r="BD654" s="11">
        <f t="shared" si="533"/>
        <v>0</v>
      </c>
    </row>
    <row r="655" ht="24.95" customHeight="1" spans="1:56">
      <c r="A655" s="44">
        <f t="shared" si="529"/>
        <v>653</v>
      </c>
      <c r="B655" s="44"/>
      <c r="C655" s="45"/>
      <c r="D655" s="45"/>
      <c r="E655" s="45"/>
      <c r="F655" s="45"/>
      <c r="G655" s="45"/>
      <c r="H655" s="47"/>
      <c r="I655" s="48"/>
      <c r="J655" s="49"/>
      <c r="K655" s="49"/>
      <c r="L655" s="49"/>
      <c r="M655" s="49"/>
      <c r="N655" s="49"/>
      <c r="O655" s="49"/>
      <c r="P655" s="49"/>
      <c r="Q655" s="50"/>
      <c r="R655" s="51"/>
      <c r="S655" s="52"/>
      <c r="T655" s="49"/>
      <c r="U655" s="49"/>
      <c r="V655" s="49"/>
      <c r="W655" s="49"/>
      <c r="X655" s="49"/>
      <c r="Y655" s="49"/>
      <c r="Z655" s="49"/>
      <c r="AA655" s="49"/>
      <c r="AB655" s="49"/>
      <c r="AC655" s="49"/>
      <c r="AD655" s="53"/>
      <c r="AE655" s="53"/>
      <c r="AF655" s="53"/>
      <c r="AG655" s="54"/>
      <c r="AH655" s="53"/>
      <c r="AI655" s="55"/>
      <c r="AJ655" s="261"/>
      <c r="AK655" s="261"/>
      <c r="AL655" s="262"/>
      <c r="AM655" s="57"/>
      <c r="AN655" s="54"/>
      <c r="AO655" s="57"/>
      <c r="AP655" s="57"/>
      <c r="AQ655" s="54"/>
      <c r="AR655" s="57"/>
      <c r="AS655" s="54"/>
      <c r="AT655" s="58"/>
      <c r="AU655" s="57"/>
      <c r="AV655" s="53"/>
      <c r="AW655" s="59"/>
      <c r="AX655" s="53"/>
      <c r="AY655" s="53"/>
      <c r="BA655" s="10">
        <f t="shared" si="530"/>
        <v>0</v>
      </c>
      <c r="BB655" s="11">
        <f t="shared" si="531"/>
        <v>-1</v>
      </c>
      <c r="BC655" s="10">
        <f t="shared" si="532"/>
        <v>0</v>
      </c>
      <c r="BD655" s="11">
        <f t="shared" si="533"/>
        <v>0</v>
      </c>
    </row>
    <row r="656" ht="24.95" customHeight="1" spans="1:56">
      <c r="A656" s="44">
        <f t="shared" ref="A656:A663" si="534">ROW()-2</f>
        <v>654</v>
      </c>
      <c r="B656" s="44"/>
      <c r="C656" s="45"/>
      <c r="D656" s="45"/>
      <c r="E656" s="45"/>
      <c r="F656" s="45"/>
      <c r="G656" s="45"/>
      <c r="H656" s="47"/>
      <c r="I656" s="48"/>
      <c r="J656" s="49"/>
      <c r="K656" s="49"/>
      <c r="L656" s="49"/>
      <c r="M656" s="49"/>
      <c r="N656" s="49"/>
      <c r="O656" s="49"/>
      <c r="P656" s="49"/>
      <c r="Q656" s="50"/>
      <c r="R656" s="51"/>
      <c r="S656" s="52"/>
      <c r="T656" s="49"/>
      <c r="U656" s="49"/>
      <c r="V656" s="49"/>
      <c r="W656" s="49"/>
      <c r="X656" s="49"/>
      <c r="Y656" s="49"/>
      <c r="Z656" s="49"/>
      <c r="AA656" s="49"/>
      <c r="AB656" s="49"/>
      <c r="AC656" s="49"/>
      <c r="AD656" s="53"/>
      <c r="AE656" s="53"/>
      <c r="AF656" s="53"/>
      <c r="AG656" s="54"/>
      <c r="AH656" s="53"/>
      <c r="AI656" s="55"/>
      <c r="AJ656" s="261"/>
      <c r="AK656" s="261"/>
      <c r="AL656" s="262"/>
      <c r="AM656" s="57"/>
      <c r="AN656" s="54"/>
      <c r="AO656" s="57"/>
      <c r="AP656" s="57"/>
      <c r="AQ656" s="54"/>
      <c r="AR656" s="57"/>
      <c r="AS656" s="54"/>
      <c r="AT656" s="58"/>
      <c r="AU656" s="57"/>
      <c r="AV656" s="53"/>
      <c r="AW656" s="59"/>
      <c r="AX656" s="53"/>
      <c r="AY656" s="53"/>
      <c r="BA656" s="10">
        <f t="shared" ref="BA656:BA663" si="535">Q656</f>
        <v>0</v>
      </c>
      <c r="BB656" s="11">
        <f t="shared" ref="BB656:BB663" si="536">N656+BA656-1</f>
        <v>-1</v>
      </c>
      <c r="BC656" s="10">
        <f t="shared" ref="BC656:BC663" si="537">S656</f>
        <v>0</v>
      </c>
      <c r="BD656" s="11">
        <f t="shared" ref="BD656:BD663" si="538">AA656+BC656</f>
        <v>0</v>
      </c>
    </row>
    <row r="657" s="7" customFormat="1" ht="24.95" customHeight="1" spans="1:56">
      <c r="A657" s="44">
        <f t="shared" si="534"/>
        <v>655</v>
      </c>
      <c r="B657" s="44"/>
      <c r="C657" s="45"/>
      <c r="D657" s="45"/>
      <c r="E657" s="45"/>
      <c r="F657" s="45"/>
      <c r="G657" s="46"/>
      <c r="H657" s="109"/>
      <c r="I657" s="48"/>
      <c r="J657" s="49"/>
      <c r="K657" s="49"/>
      <c r="L657" s="49"/>
      <c r="M657" s="49"/>
      <c r="N657" s="49"/>
      <c r="O657" s="49"/>
      <c r="P657" s="49"/>
      <c r="Q657" s="50"/>
      <c r="R657" s="51"/>
      <c r="S657" s="52"/>
      <c r="T657" s="49"/>
      <c r="U657" s="49"/>
      <c r="V657" s="49"/>
      <c r="W657" s="49"/>
      <c r="X657" s="49"/>
      <c r="Y657" s="49"/>
      <c r="Z657" s="49"/>
      <c r="AA657" s="49"/>
      <c r="AB657" s="49"/>
      <c r="AC657" s="49"/>
      <c r="AD657" s="47"/>
      <c r="AE657" s="110"/>
      <c r="AF657" s="45"/>
      <c r="AG657" s="45"/>
      <c r="AH657" s="45"/>
      <c r="AI657" s="58"/>
      <c r="AJ657" s="257"/>
      <c r="AK657" s="257"/>
      <c r="AL657" s="56"/>
      <c r="AM657" s="258"/>
      <c r="AN657" s="54"/>
      <c r="AO657" s="54"/>
      <c r="AP657" s="54"/>
      <c r="AQ657" s="54"/>
      <c r="AR657" s="54"/>
      <c r="AS657" s="54">
        <f>SUM(AN657:AR657)</f>
        <v>0</v>
      </c>
      <c r="AT657" s="58">
        <f>(AI657/Fitting!$AT$1)+AS657</f>
        <v>0</v>
      </c>
      <c r="AU657" s="54"/>
      <c r="AV657" s="54"/>
      <c r="AW657" s="112"/>
      <c r="AX657" s="45"/>
      <c r="AY657" s="45"/>
      <c r="AZ657" s="10"/>
      <c r="BA657" s="10">
        <f t="shared" si="535"/>
        <v>0</v>
      </c>
      <c r="BB657" s="11">
        <f t="shared" si="536"/>
        <v>-1</v>
      </c>
      <c r="BC657" s="10">
        <f t="shared" si="537"/>
        <v>0</v>
      </c>
      <c r="BD657" s="9">
        <f t="shared" si="538"/>
        <v>0</v>
      </c>
    </row>
    <row r="658" ht="24.95" customHeight="1" spans="1:56">
      <c r="A658" s="44">
        <f t="shared" si="534"/>
        <v>656</v>
      </c>
      <c r="B658" s="44"/>
      <c r="C658" s="45"/>
      <c r="D658" s="45"/>
      <c r="E658" s="45"/>
      <c r="F658" s="45"/>
      <c r="G658" s="45"/>
      <c r="H658" s="47"/>
      <c r="I658" s="48"/>
      <c r="J658" s="49"/>
      <c r="K658" s="49"/>
      <c r="L658" s="49"/>
      <c r="M658" s="49"/>
      <c r="N658" s="49"/>
      <c r="O658" s="49"/>
      <c r="P658" s="49"/>
      <c r="Q658" s="50"/>
      <c r="R658" s="51"/>
      <c r="S658" s="52"/>
      <c r="T658" s="49"/>
      <c r="U658" s="49"/>
      <c r="V658" s="49"/>
      <c r="W658" s="49"/>
      <c r="X658" s="49"/>
      <c r="Y658" s="49"/>
      <c r="Z658" s="49"/>
      <c r="AA658" s="49"/>
      <c r="AB658" s="49"/>
      <c r="AC658" s="49"/>
      <c r="AD658" s="53"/>
      <c r="AE658" s="53"/>
      <c r="AF658" s="53"/>
      <c r="AG658" s="54"/>
      <c r="AH658" s="53"/>
      <c r="AI658" s="55"/>
      <c r="AJ658" s="261"/>
      <c r="AK658" s="261"/>
      <c r="AL658" s="262"/>
      <c r="AM658" s="57"/>
      <c r="AN658" s="54"/>
      <c r="AO658" s="54"/>
      <c r="AP658" s="57"/>
      <c r="AQ658" s="54"/>
      <c r="AR658" s="57"/>
      <c r="AS658" s="54"/>
      <c r="AT658" s="58"/>
      <c r="AU658" s="54"/>
      <c r="AV658" s="53"/>
      <c r="AW658" s="59"/>
      <c r="AX658" s="53"/>
      <c r="AY658" s="53"/>
      <c r="BA658" s="10">
        <f t="shared" si="535"/>
        <v>0</v>
      </c>
      <c r="BB658" s="11">
        <f t="shared" si="536"/>
        <v>-1</v>
      </c>
      <c r="BC658" s="10">
        <f t="shared" si="537"/>
        <v>0</v>
      </c>
      <c r="BD658" s="11">
        <f t="shared" si="538"/>
        <v>0</v>
      </c>
    </row>
    <row r="659" ht="24.95" customHeight="1" spans="1:56">
      <c r="A659" s="44">
        <f t="shared" si="534"/>
        <v>657</v>
      </c>
      <c r="B659" s="44"/>
      <c r="C659" s="45"/>
      <c r="D659" s="45"/>
      <c r="E659" s="45"/>
      <c r="F659" s="45"/>
      <c r="G659" s="45"/>
      <c r="H659" s="47"/>
      <c r="I659" s="48"/>
      <c r="J659" s="49"/>
      <c r="K659" s="49"/>
      <c r="L659" s="49"/>
      <c r="M659" s="49"/>
      <c r="N659" s="49"/>
      <c r="O659" s="49"/>
      <c r="P659" s="49"/>
      <c r="Q659" s="50"/>
      <c r="R659" s="51"/>
      <c r="S659" s="52"/>
      <c r="T659" s="49"/>
      <c r="U659" s="49"/>
      <c r="V659" s="49"/>
      <c r="W659" s="49"/>
      <c r="X659" s="49"/>
      <c r="Y659" s="49"/>
      <c r="Z659" s="49"/>
      <c r="AA659" s="49"/>
      <c r="AB659" s="49"/>
      <c r="AC659" s="49"/>
      <c r="AD659" s="53"/>
      <c r="AE659" s="53"/>
      <c r="AF659" s="53"/>
      <c r="AG659" s="54"/>
      <c r="AH659" s="53"/>
      <c r="AI659" s="55"/>
      <c r="AJ659" s="261"/>
      <c r="AK659" s="261"/>
      <c r="AL659" s="262"/>
      <c r="AM659" s="57"/>
      <c r="AN659" s="57"/>
      <c r="AO659" s="57"/>
      <c r="AP659" s="54"/>
      <c r="AQ659" s="57"/>
      <c r="AR659" s="57"/>
      <c r="AS659" s="54"/>
      <c r="AT659" s="58"/>
      <c r="AU659" s="53"/>
      <c r="AV659" s="53"/>
      <c r="AW659" s="59"/>
      <c r="AX659" s="53"/>
      <c r="AY659" s="53"/>
      <c r="BA659" s="10">
        <f t="shared" si="535"/>
        <v>0</v>
      </c>
      <c r="BB659" s="11">
        <f t="shared" si="536"/>
        <v>-1</v>
      </c>
      <c r="BC659" s="10">
        <f t="shared" si="537"/>
        <v>0</v>
      </c>
      <c r="BD659" s="11">
        <f t="shared" si="538"/>
        <v>0</v>
      </c>
    </row>
    <row r="660" ht="24.95" customHeight="1" spans="1:56">
      <c r="A660" s="44">
        <f t="shared" si="534"/>
        <v>658</v>
      </c>
      <c r="B660" s="44"/>
      <c r="C660" s="45"/>
      <c r="D660" s="45"/>
      <c r="E660" s="45"/>
      <c r="F660" s="45"/>
      <c r="G660" s="45"/>
      <c r="H660" s="47"/>
      <c r="I660" s="48"/>
      <c r="J660" s="49"/>
      <c r="K660" s="49"/>
      <c r="L660" s="49"/>
      <c r="M660" s="49"/>
      <c r="N660" s="49"/>
      <c r="O660" s="49"/>
      <c r="P660" s="49"/>
      <c r="Q660" s="50"/>
      <c r="R660" s="51"/>
      <c r="S660" s="52"/>
      <c r="T660" s="49"/>
      <c r="U660" s="49"/>
      <c r="V660" s="49"/>
      <c r="W660" s="49"/>
      <c r="X660" s="49"/>
      <c r="Y660" s="49"/>
      <c r="Z660" s="49"/>
      <c r="AA660" s="49"/>
      <c r="AB660" s="49"/>
      <c r="AC660" s="49"/>
      <c r="AD660" s="53"/>
      <c r="AE660" s="53"/>
      <c r="AF660" s="53"/>
      <c r="AG660" s="54"/>
      <c r="AH660" s="53"/>
      <c r="AI660" s="55"/>
      <c r="AJ660" s="261"/>
      <c r="AK660" s="261"/>
      <c r="AL660" s="262"/>
      <c r="AM660" s="57"/>
      <c r="AN660" s="57"/>
      <c r="AO660" s="57"/>
      <c r="AP660" s="57"/>
      <c r="AQ660" s="57"/>
      <c r="AR660" s="57"/>
      <c r="AS660" s="54"/>
      <c r="AT660" s="58"/>
      <c r="AU660" s="53"/>
      <c r="AV660" s="53"/>
      <c r="AW660" s="59"/>
      <c r="AX660" s="53"/>
      <c r="AY660" s="53"/>
      <c r="BA660" s="10">
        <f t="shared" si="535"/>
        <v>0</v>
      </c>
      <c r="BB660" s="11">
        <f t="shared" si="536"/>
        <v>-1</v>
      </c>
      <c r="BC660" s="10">
        <f t="shared" si="537"/>
        <v>0</v>
      </c>
      <c r="BD660" s="11">
        <f t="shared" si="538"/>
        <v>0</v>
      </c>
    </row>
    <row r="661" ht="24.95" customHeight="1" spans="1:56">
      <c r="A661" s="44">
        <f t="shared" si="534"/>
        <v>659</v>
      </c>
      <c r="B661" s="44"/>
      <c r="C661" s="45"/>
      <c r="D661" s="45"/>
      <c r="E661" s="45"/>
      <c r="F661" s="45"/>
      <c r="G661" s="45"/>
      <c r="H661" s="47"/>
      <c r="I661" s="48"/>
      <c r="J661" s="49"/>
      <c r="K661" s="49"/>
      <c r="L661" s="49"/>
      <c r="M661" s="49"/>
      <c r="N661" s="49"/>
      <c r="O661" s="49"/>
      <c r="P661" s="49"/>
      <c r="Q661" s="50"/>
      <c r="R661" s="51"/>
      <c r="S661" s="52"/>
      <c r="T661" s="49"/>
      <c r="U661" s="49"/>
      <c r="V661" s="49"/>
      <c r="W661" s="49"/>
      <c r="X661" s="49"/>
      <c r="Y661" s="49"/>
      <c r="Z661" s="49"/>
      <c r="AA661" s="49"/>
      <c r="AB661" s="49"/>
      <c r="AC661" s="49"/>
      <c r="AD661" s="53"/>
      <c r="AE661" s="53"/>
      <c r="AF661" s="53"/>
      <c r="AG661" s="54"/>
      <c r="AH661" s="53"/>
      <c r="AI661" s="55"/>
      <c r="AJ661" s="261"/>
      <c r="AK661" s="261"/>
      <c r="AL661" s="262"/>
      <c r="AM661" s="57"/>
      <c r="AN661" s="57"/>
      <c r="AO661" s="57"/>
      <c r="AP661" s="54"/>
      <c r="AQ661" s="57"/>
      <c r="AR661" s="57"/>
      <c r="AS661" s="54"/>
      <c r="AT661" s="58"/>
      <c r="AU661" s="53"/>
      <c r="AV661" s="53"/>
      <c r="AW661" s="59"/>
      <c r="AX661" s="53"/>
      <c r="AY661" s="53"/>
      <c r="BA661" s="10">
        <f t="shared" si="535"/>
        <v>0</v>
      </c>
      <c r="BB661" s="11">
        <f t="shared" si="536"/>
        <v>-1</v>
      </c>
      <c r="BC661" s="10">
        <f t="shared" si="537"/>
        <v>0</v>
      </c>
      <c r="BD661" s="11">
        <f t="shared" si="538"/>
        <v>0</v>
      </c>
    </row>
    <row r="662" ht="24.95" customHeight="1" spans="1:56">
      <c r="A662" s="44">
        <f t="shared" ref="A662:A674" si="539">ROW()-2</f>
        <v>660</v>
      </c>
      <c r="B662" s="44"/>
      <c r="C662" s="45"/>
      <c r="D662" s="45"/>
      <c r="E662" s="45"/>
      <c r="F662" s="45"/>
      <c r="G662" s="45"/>
      <c r="H662" s="47"/>
      <c r="I662" s="48"/>
      <c r="J662" s="49"/>
      <c r="K662" s="49"/>
      <c r="L662" s="49"/>
      <c r="M662" s="49"/>
      <c r="N662" s="49"/>
      <c r="O662" s="49"/>
      <c r="P662" s="49"/>
      <c r="Q662" s="50"/>
      <c r="R662" s="51"/>
      <c r="S662" s="52"/>
      <c r="T662" s="49"/>
      <c r="U662" s="49"/>
      <c r="V662" s="49"/>
      <c r="W662" s="49"/>
      <c r="X662" s="49"/>
      <c r="Y662" s="49"/>
      <c r="Z662" s="49"/>
      <c r="AA662" s="49"/>
      <c r="AB662" s="49"/>
      <c r="AC662" s="49"/>
      <c r="AD662" s="53"/>
      <c r="AE662" s="53"/>
      <c r="AF662" s="53"/>
      <c r="AG662" s="54"/>
      <c r="AH662" s="53"/>
      <c r="AI662" s="55"/>
      <c r="AJ662" s="261"/>
      <c r="AK662" s="261"/>
      <c r="AL662" s="262"/>
      <c r="AM662" s="57"/>
      <c r="AN662" s="57"/>
      <c r="AO662" s="57"/>
      <c r="AP662" s="54"/>
      <c r="AQ662" s="57"/>
      <c r="AR662" s="57"/>
      <c r="AS662" s="54"/>
      <c r="AT662" s="58"/>
      <c r="AU662" s="53"/>
      <c r="AV662" s="53"/>
      <c r="AW662" s="59"/>
      <c r="AX662" s="53"/>
      <c r="AY662" s="53"/>
      <c r="BA662" s="10">
        <f t="shared" si="535"/>
        <v>0</v>
      </c>
      <c r="BB662" s="11">
        <f t="shared" si="536"/>
        <v>-1</v>
      </c>
      <c r="BC662" s="10">
        <f t="shared" si="537"/>
        <v>0</v>
      </c>
      <c r="BD662" s="11">
        <f t="shared" si="538"/>
        <v>0</v>
      </c>
    </row>
    <row r="663" s="7" customFormat="1" ht="24.95" customHeight="1" spans="1:56">
      <c r="A663" s="44">
        <f t="shared" si="534"/>
        <v>661</v>
      </c>
      <c r="B663" s="44"/>
      <c r="C663" s="45"/>
      <c r="D663" s="45"/>
      <c r="E663" s="45"/>
      <c r="F663" s="45"/>
      <c r="G663" s="46"/>
      <c r="H663" s="109"/>
      <c r="I663" s="48"/>
      <c r="J663" s="49"/>
      <c r="K663" s="49"/>
      <c r="L663" s="49"/>
      <c r="M663" s="49"/>
      <c r="N663" s="49"/>
      <c r="O663" s="49"/>
      <c r="P663" s="49"/>
      <c r="Q663" s="50"/>
      <c r="R663" s="51"/>
      <c r="S663" s="52"/>
      <c r="T663" s="49"/>
      <c r="U663" s="49"/>
      <c r="V663" s="49"/>
      <c r="W663" s="49"/>
      <c r="X663" s="49"/>
      <c r="Y663" s="49"/>
      <c r="Z663" s="49"/>
      <c r="AA663" s="49"/>
      <c r="AB663" s="49"/>
      <c r="AC663" s="49"/>
      <c r="AD663" s="47"/>
      <c r="AE663" s="110"/>
      <c r="AF663" s="45"/>
      <c r="AG663" s="45"/>
      <c r="AH663" s="45"/>
      <c r="AI663" s="58"/>
      <c r="AJ663" s="257"/>
      <c r="AK663" s="257"/>
      <c r="AL663" s="56"/>
      <c r="AM663" s="258"/>
      <c r="AN663" s="54"/>
      <c r="AO663" s="54"/>
      <c r="AP663" s="54"/>
      <c r="AQ663" s="54"/>
      <c r="AR663" s="54"/>
      <c r="AS663" s="54">
        <f>SUM(AN663:AR663)</f>
        <v>0</v>
      </c>
      <c r="AT663" s="58">
        <f>(AI663/Fitting!$AT$1)+AS663</f>
        <v>0</v>
      </c>
      <c r="AU663" s="54"/>
      <c r="AV663" s="54"/>
      <c r="AW663" s="112"/>
      <c r="AX663" s="45"/>
      <c r="AY663" s="45"/>
      <c r="AZ663" s="10"/>
      <c r="BA663" s="10">
        <f t="shared" si="535"/>
        <v>0</v>
      </c>
      <c r="BB663" s="11">
        <f t="shared" si="536"/>
        <v>-1</v>
      </c>
      <c r="BC663" s="10">
        <f t="shared" si="537"/>
        <v>0</v>
      </c>
      <c r="BD663" s="9">
        <f t="shared" si="538"/>
        <v>0</v>
      </c>
    </row>
    <row r="664" ht="24.95" customHeight="1" spans="1:56">
      <c r="A664" s="44">
        <f t="shared" si="539"/>
        <v>662</v>
      </c>
      <c r="B664" s="44"/>
      <c r="C664" s="45"/>
      <c r="D664" s="45"/>
      <c r="E664" s="45"/>
      <c r="F664" s="45"/>
      <c r="G664" s="45"/>
      <c r="H664" s="47"/>
      <c r="I664" s="48"/>
      <c r="J664" s="49"/>
      <c r="K664" s="49"/>
      <c r="L664" s="49"/>
      <c r="M664" s="49"/>
      <c r="N664" s="49"/>
      <c r="O664" s="49"/>
      <c r="P664" s="49"/>
      <c r="Q664" s="50"/>
      <c r="R664" s="51"/>
      <c r="S664" s="52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  <c r="AD664" s="53"/>
      <c r="AE664" s="53"/>
      <c r="AF664" s="53"/>
      <c r="AG664" s="54"/>
      <c r="AH664" s="53"/>
      <c r="AI664" s="55"/>
      <c r="AJ664" s="261"/>
      <c r="AK664" s="261"/>
      <c r="AL664" s="262"/>
      <c r="AM664" s="57"/>
      <c r="AN664" s="57"/>
      <c r="AO664" s="54"/>
      <c r="AP664" s="54"/>
      <c r="AQ664" s="57"/>
      <c r="AR664" s="57"/>
      <c r="AS664" s="54"/>
      <c r="AT664" s="58"/>
      <c r="AU664" s="53"/>
      <c r="AV664" s="53"/>
      <c r="AW664" s="59"/>
      <c r="AX664" s="53"/>
      <c r="AY664" s="53"/>
      <c r="BA664" s="10">
        <f t="shared" ref="BA664:BA669" si="540">Q664</f>
        <v>0</v>
      </c>
      <c r="BB664" s="11">
        <f t="shared" ref="BB664:BB669" si="541">N664+BA664-1</f>
        <v>-1</v>
      </c>
      <c r="BC664" s="10">
        <f t="shared" ref="BC664:BC669" si="542">S664</f>
        <v>0</v>
      </c>
      <c r="BD664" s="11">
        <f t="shared" ref="BD664:BD669" si="543">AA664+BC664</f>
        <v>0</v>
      </c>
    </row>
    <row r="665" ht="24.95" customHeight="1" spans="1:56">
      <c r="A665" s="44">
        <f t="shared" si="539"/>
        <v>663</v>
      </c>
      <c r="B665" s="44"/>
      <c r="C665" s="45"/>
      <c r="D665" s="45"/>
      <c r="E665" s="45"/>
      <c r="F665" s="45"/>
      <c r="G665" s="45"/>
      <c r="H665" s="47"/>
      <c r="I665" s="48"/>
      <c r="J665" s="49"/>
      <c r="K665" s="49"/>
      <c r="L665" s="49"/>
      <c r="M665" s="49"/>
      <c r="N665" s="49"/>
      <c r="O665" s="49"/>
      <c r="P665" s="49"/>
      <c r="Q665" s="50"/>
      <c r="R665" s="51"/>
      <c r="S665" s="52"/>
      <c r="T665" s="49"/>
      <c r="U665" s="49"/>
      <c r="V665" s="49"/>
      <c r="W665" s="49"/>
      <c r="X665" s="49"/>
      <c r="Y665" s="49"/>
      <c r="Z665" s="49"/>
      <c r="AA665" s="49"/>
      <c r="AB665" s="49"/>
      <c r="AC665" s="49"/>
      <c r="AD665" s="53"/>
      <c r="AE665" s="53"/>
      <c r="AF665" s="53"/>
      <c r="AG665" s="54"/>
      <c r="AH665" s="53"/>
      <c r="AI665" s="55"/>
      <c r="AJ665" s="261"/>
      <c r="AK665" s="261"/>
      <c r="AL665" s="262"/>
      <c r="AM665" s="57"/>
      <c r="AN665" s="57"/>
      <c r="AO665" s="54"/>
      <c r="AP665" s="54"/>
      <c r="AQ665" s="57"/>
      <c r="AR665" s="57"/>
      <c r="AS665" s="54"/>
      <c r="AT665" s="58"/>
      <c r="AU665" s="53"/>
      <c r="AV665" s="53"/>
      <c r="AW665" s="59"/>
      <c r="AX665" s="53"/>
      <c r="AY665" s="53"/>
      <c r="BA665" s="10">
        <f t="shared" si="540"/>
        <v>0</v>
      </c>
      <c r="BB665" s="11">
        <f t="shared" si="541"/>
        <v>-1</v>
      </c>
      <c r="BC665" s="10">
        <f t="shared" si="542"/>
        <v>0</v>
      </c>
      <c r="BD665" s="11">
        <f t="shared" si="543"/>
        <v>0</v>
      </c>
    </row>
    <row r="666" ht="24.95" customHeight="1" spans="1:56">
      <c r="A666" s="44">
        <f t="shared" si="539"/>
        <v>664</v>
      </c>
      <c r="B666" s="44"/>
      <c r="C666" s="45"/>
      <c r="D666" s="45"/>
      <c r="E666" s="45"/>
      <c r="F666" s="45"/>
      <c r="G666" s="45"/>
      <c r="H666" s="47"/>
      <c r="I666" s="48"/>
      <c r="J666" s="49"/>
      <c r="K666" s="49"/>
      <c r="L666" s="49"/>
      <c r="M666" s="49"/>
      <c r="N666" s="49"/>
      <c r="O666" s="49"/>
      <c r="P666" s="49"/>
      <c r="Q666" s="50"/>
      <c r="R666" s="51"/>
      <c r="S666" s="52"/>
      <c r="T666" s="49"/>
      <c r="U666" s="49"/>
      <c r="V666" s="49"/>
      <c r="W666" s="49"/>
      <c r="X666" s="49"/>
      <c r="Y666" s="49"/>
      <c r="Z666" s="49"/>
      <c r="AA666" s="49"/>
      <c r="AB666" s="49"/>
      <c r="AC666" s="49"/>
      <c r="AD666" s="53"/>
      <c r="AE666" s="53"/>
      <c r="AF666" s="53"/>
      <c r="AG666" s="54"/>
      <c r="AH666" s="53"/>
      <c r="AI666" s="55"/>
      <c r="AJ666" s="261"/>
      <c r="AK666" s="261"/>
      <c r="AL666" s="262"/>
      <c r="AM666" s="57"/>
      <c r="AN666" s="57"/>
      <c r="AO666" s="54"/>
      <c r="AP666" s="54"/>
      <c r="AQ666" s="57"/>
      <c r="AR666" s="57"/>
      <c r="AS666" s="54"/>
      <c r="AT666" s="58"/>
      <c r="AU666" s="53"/>
      <c r="AV666" s="53"/>
      <c r="AW666" s="59"/>
      <c r="AX666" s="53"/>
      <c r="AY666" s="53"/>
      <c r="BA666" s="10">
        <f t="shared" si="540"/>
        <v>0</v>
      </c>
      <c r="BB666" s="11">
        <f t="shared" si="541"/>
        <v>-1</v>
      </c>
      <c r="BC666" s="10">
        <f t="shared" si="542"/>
        <v>0</v>
      </c>
      <c r="BD666" s="11">
        <f t="shared" si="543"/>
        <v>0</v>
      </c>
    </row>
    <row r="667" ht="24.95" customHeight="1" spans="1:56">
      <c r="A667" s="44">
        <f t="shared" si="539"/>
        <v>665</v>
      </c>
      <c r="B667" s="44"/>
      <c r="C667" s="45"/>
      <c r="D667" s="45"/>
      <c r="E667" s="45"/>
      <c r="F667" s="45"/>
      <c r="G667" s="45"/>
      <c r="H667" s="47"/>
      <c r="I667" s="48"/>
      <c r="J667" s="49"/>
      <c r="K667" s="49"/>
      <c r="L667" s="49"/>
      <c r="M667" s="49"/>
      <c r="N667" s="49"/>
      <c r="O667" s="49"/>
      <c r="P667" s="49"/>
      <c r="Q667" s="50"/>
      <c r="R667" s="51"/>
      <c r="S667" s="52"/>
      <c r="T667" s="49"/>
      <c r="U667" s="49"/>
      <c r="V667" s="49"/>
      <c r="W667" s="49"/>
      <c r="X667" s="49"/>
      <c r="Y667" s="49"/>
      <c r="Z667" s="49"/>
      <c r="AA667" s="49"/>
      <c r="AB667" s="49"/>
      <c r="AC667" s="49"/>
      <c r="AD667" s="53"/>
      <c r="AE667" s="53"/>
      <c r="AF667" s="53"/>
      <c r="AG667" s="54"/>
      <c r="AH667" s="53"/>
      <c r="AI667" s="55"/>
      <c r="AJ667" s="261"/>
      <c r="AK667" s="261"/>
      <c r="AL667" s="262"/>
      <c r="AM667" s="57"/>
      <c r="AN667" s="57"/>
      <c r="AO667" s="54"/>
      <c r="AP667" s="54"/>
      <c r="AQ667" s="57"/>
      <c r="AR667" s="57"/>
      <c r="AS667" s="54"/>
      <c r="AT667" s="58"/>
      <c r="AU667" s="53"/>
      <c r="AV667" s="53"/>
      <c r="AW667" s="59"/>
      <c r="AX667" s="53"/>
      <c r="AY667" s="53"/>
      <c r="BA667" s="10">
        <f t="shared" si="540"/>
        <v>0</v>
      </c>
      <c r="BB667" s="11">
        <f t="shared" si="541"/>
        <v>-1</v>
      </c>
      <c r="BC667" s="10">
        <f t="shared" si="542"/>
        <v>0</v>
      </c>
      <c r="BD667" s="11">
        <f t="shared" si="543"/>
        <v>0</v>
      </c>
    </row>
    <row r="668" s="7" customFormat="1" ht="24.95" customHeight="1" spans="1:56">
      <c r="A668" s="44">
        <f t="shared" si="539"/>
        <v>666</v>
      </c>
      <c r="B668" s="44"/>
      <c r="C668" s="45"/>
      <c r="D668" s="45"/>
      <c r="E668" s="45"/>
      <c r="F668" s="45"/>
      <c r="G668" s="46"/>
      <c r="H668" s="109"/>
      <c r="I668" s="48"/>
      <c r="J668" s="49"/>
      <c r="K668" s="49"/>
      <c r="L668" s="49"/>
      <c r="M668" s="49"/>
      <c r="N668" s="49"/>
      <c r="O668" s="49"/>
      <c r="P668" s="49"/>
      <c r="Q668" s="50"/>
      <c r="R668" s="51"/>
      <c r="S668" s="52"/>
      <c r="T668" s="49"/>
      <c r="U668" s="49"/>
      <c r="V668" s="49"/>
      <c r="W668" s="49"/>
      <c r="X668" s="49"/>
      <c r="Y668" s="49"/>
      <c r="Z668" s="49"/>
      <c r="AA668" s="49"/>
      <c r="AB668" s="49"/>
      <c r="AC668" s="49"/>
      <c r="AD668" s="47"/>
      <c r="AE668" s="110"/>
      <c r="AF668" s="45"/>
      <c r="AG668" s="45"/>
      <c r="AH668" s="45"/>
      <c r="AI668" s="58"/>
      <c r="AJ668" s="257"/>
      <c r="AK668" s="257"/>
      <c r="AL668" s="56"/>
      <c r="AM668" s="258"/>
      <c r="AN668" s="54"/>
      <c r="AO668" s="54"/>
      <c r="AP668" s="54"/>
      <c r="AQ668" s="54"/>
      <c r="AR668" s="54"/>
      <c r="AS668" s="54">
        <f>SUM(AN668:AR668)</f>
        <v>0</v>
      </c>
      <c r="AT668" s="58">
        <f>(AI668/Fitting!$AT$1)+AS668</f>
        <v>0</v>
      </c>
      <c r="AU668" s="54"/>
      <c r="AV668" s="54"/>
      <c r="AW668" s="112"/>
      <c r="AX668" s="45"/>
      <c r="AY668" s="45"/>
      <c r="AZ668" s="10"/>
      <c r="BA668" s="10">
        <f t="shared" si="540"/>
        <v>0</v>
      </c>
      <c r="BB668" s="11">
        <f t="shared" si="541"/>
        <v>-1</v>
      </c>
      <c r="BC668" s="10">
        <f t="shared" si="542"/>
        <v>0</v>
      </c>
      <c r="BD668" s="9">
        <f t="shared" si="543"/>
        <v>0</v>
      </c>
    </row>
    <row r="669" s="7" customFormat="1" ht="24.95" customHeight="1" spans="1:56">
      <c r="A669" s="44">
        <f t="shared" si="539"/>
        <v>667</v>
      </c>
      <c r="B669" s="44"/>
      <c r="C669" s="45"/>
      <c r="D669" s="45"/>
      <c r="E669" s="45"/>
      <c r="F669" s="45"/>
      <c r="G669" s="46"/>
      <c r="H669" s="109"/>
      <c r="I669" s="48"/>
      <c r="J669" s="49"/>
      <c r="K669" s="49"/>
      <c r="L669" s="49"/>
      <c r="M669" s="49"/>
      <c r="N669" s="49"/>
      <c r="O669" s="49"/>
      <c r="P669" s="49"/>
      <c r="Q669" s="50"/>
      <c r="R669" s="51"/>
      <c r="S669" s="52"/>
      <c r="T669" s="49"/>
      <c r="U669" s="49"/>
      <c r="V669" s="49"/>
      <c r="W669" s="49"/>
      <c r="X669" s="49"/>
      <c r="Y669" s="49"/>
      <c r="Z669" s="49"/>
      <c r="AA669" s="49"/>
      <c r="AB669" s="49"/>
      <c r="AC669" s="49"/>
      <c r="AD669" s="47"/>
      <c r="AE669" s="110"/>
      <c r="AF669" s="45"/>
      <c r="AG669" s="45"/>
      <c r="AH669" s="45"/>
      <c r="AI669" s="58"/>
      <c r="AJ669" s="257"/>
      <c r="AK669" s="257"/>
      <c r="AL669" s="56"/>
      <c r="AM669" s="258"/>
      <c r="AN669" s="54"/>
      <c r="AO669" s="54"/>
      <c r="AP669" s="54"/>
      <c r="AQ669" s="54"/>
      <c r="AR669" s="54"/>
      <c r="AS669" s="54">
        <f>SUM(AN669:AR669)</f>
        <v>0</v>
      </c>
      <c r="AT669" s="58">
        <f>(AI669/Fitting!$AT$1)+AS669</f>
        <v>0</v>
      </c>
      <c r="AU669" s="54"/>
      <c r="AV669" s="54"/>
      <c r="AW669" s="112"/>
      <c r="AX669" s="45"/>
      <c r="AY669" s="45"/>
      <c r="AZ669" s="10"/>
      <c r="BA669" s="10">
        <f t="shared" si="540"/>
        <v>0</v>
      </c>
      <c r="BB669" s="11">
        <f t="shared" si="541"/>
        <v>-1</v>
      </c>
      <c r="BC669" s="10">
        <f t="shared" si="542"/>
        <v>0</v>
      </c>
      <c r="BD669" s="9">
        <f t="shared" si="543"/>
        <v>0</v>
      </c>
    </row>
    <row r="670" s="7" customFormat="1" ht="24.95" customHeight="1" spans="1:56">
      <c r="A670" s="44">
        <f t="shared" ref="A670:A679" si="544">ROW()-2</f>
        <v>668</v>
      </c>
      <c r="B670" s="44"/>
      <c r="C670" s="45"/>
      <c r="D670" s="45"/>
      <c r="E670" s="45"/>
      <c r="F670" s="45"/>
      <c r="G670" s="46"/>
      <c r="H670" s="109"/>
      <c r="I670" s="48"/>
      <c r="J670" s="49"/>
      <c r="K670" s="49"/>
      <c r="L670" s="49"/>
      <c r="M670" s="49"/>
      <c r="N670" s="49"/>
      <c r="O670" s="49"/>
      <c r="P670" s="49"/>
      <c r="Q670" s="50"/>
      <c r="R670" s="51"/>
      <c r="S670" s="52"/>
      <c r="T670" s="49"/>
      <c r="U670" s="49"/>
      <c r="V670" s="49"/>
      <c r="W670" s="49"/>
      <c r="X670" s="49"/>
      <c r="Y670" s="49"/>
      <c r="Z670" s="49"/>
      <c r="AA670" s="49"/>
      <c r="AB670" s="49"/>
      <c r="AC670" s="49"/>
      <c r="AD670" s="47"/>
      <c r="AE670" s="110"/>
      <c r="AF670" s="45"/>
      <c r="AG670" s="45"/>
      <c r="AH670" s="45"/>
      <c r="AI670" s="58"/>
      <c r="AJ670" s="257"/>
      <c r="AK670" s="257"/>
      <c r="AL670" s="56"/>
      <c r="AM670" s="258"/>
      <c r="AN670" s="54"/>
      <c r="AO670" s="54"/>
      <c r="AP670" s="54"/>
      <c r="AQ670" s="54"/>
      <c r="AR670" s="54"/>
      <c r="AS670" s="54">
        <f>SUM(AN670:AR670)</f>
        <v>0</v>
      </c>
      <c r="AT670" s="58">
        <f>(AI670/Fitting!$AT$1)+AS670</f>
        <v>0</v>
      </c>
      <c r="AU670" s="54"/>
      <c r="AV670" s="54"/>
      <c r="AW670" s="112"/>
      <c r="AX670" s="45"/>
      <c r="AY670" s="45"/>
      <c r="AZ670" s="10"/>
      <c r="BA670" s="10">
        <f t="shared" ref="BA670:BA679" si="545">Q670</f>
        <v>0</v>
      </c>
      <c r="BB670" s="11">
        <f t="shared" ref="BB670:BB679" si="546">N670+BA670-1</f>
        <v>-1</v>
      </c>
      <c r="BC670" s="10">
        <f t="shared" ref="BC670:BC679" si="547">S670</f>
        <v>0</v>
      </c>
      <c r="BD670" s="9">
        <f t="shared" ref="BD670:BD679" si="548">AA670+BC670</f>
        <v>0</v>
      </c>
    </row>
    <row r="671" s="7" customFormat="1" ht="24.95" customHeight="1" spans="1:56">
      <c r="A671" s="44">
        <f t="shared" si="544"/>
        <v>669</v>
      </c>
      <c r="B671" s="44"/>
      <c r="C671" s="45"/>
      <c r="D671" s="45"/>
      <c r="E671" s="45"/>
      <c r="F671" s="45"/>
      <c r="G671" s="46"/>
      <c r="H671" s="109"/>
      <c r="I671" s="48"/>
      <c r="J671" s="49"/>
      <c r="K671" s="49"/>
      <c r="L671" s="49"/>
      <c r="M671" s="49"/>
      <c r="N671" s="49"/>
      <c r="O671" s="49"/>
      <c r="P671" s="49"/>
      <c r="Q671" s="50"/>
      <c r="R671" s="51"/>
      <c r="S671" s="52"/>
      <c r="T671" s="49"/>
      <c r="U671" s="49"/>
      <c r="V671" s="49"/>
      <c r="W671" s="49"/>
      <c r="X671" s="49"/>
      <c r="Y671" s="49"/>
      <c r="Z671" s="49"/>
      <c r="AA671" s="49"/>
      <c r="AB671" s="49"/>
      <c r="AC671" s="49"/>
      <c r="AD671" s="47"/>
      <c r="AE671" s="110"/>
      <c r="AF671" s="45"/>
      <c r="AG671" s="45"/>
      <c r="AH671" s="45"/>
      <c r="AI671" s="58"/>
      <c r="AJ671" s="257"/>
      <c r="AK671" s="257"/>
      <c r="AL671" s="56"/>
      <c r="AM671" s="258"/>
      <c r="AN671" s="54"/>
      <c r="AO671" s="54"/>
      <c r="AP671" s="54"/>
      <c r="AQ671" s="54"/>
      <c r="AR671" s="54"/>
      <c r="AS671" s="54">
        <f>SUM(AN671:AR671)</f>
        <v>0</v>
      </c>
      <c r="AT671" s="58">
        <f>(AI671/Fitting!$AT$1)+AS671</f>
        <v>0</v>
      </c>
      <c r="AU671" s="54"/>
      <c r="AV671" s="54"/>
      <c r="AW671" s="112"/>
      <c r="AX671" s="45"/>
      <c r="AY671" s="45"/>
      <c r="AZ671" s="10"/>
      <c r="BA671" s="10">
        <f t="shared" si="545"/>
        <v>0</v>
      </c>
      <c r="BB671" s="11">
        <f t="shared" si="546"/>
        <v>-1</v>
      </c>
      <c r="BC671" s="10">
        <f t="shared" si="547"/>
        <v>0</v>
      </c>
      <c r="BD671" s="9">
        <f t="shared" si="548"/>
        <v>0</v>
      </c>
    </row>
    <row r="672" ht="24.95" customHeight="1" spans="1:56">
      <c r="A672" s="44">
        <f t="shared" si="544"/>
        <v>670</v>
      </c>
      <c r="B672" s="44"/>
      <c r="C672" s="45"/>
      <c r="D672" s="45"/>
      <c r="E672" s="45"/>
      <c r="F672" s="45"/>
      <c r="G672" s="45"/>
      <c r="H672" s="47"/>
      <c r="I672" s="48"/>
      <c r="J672" s="49"/>
      <c r="K672" s="49"/>
      <c r="L672" s="49"/>
      <c r="M672" s="49"/>
      <c r="N672" s="49"/>
      <c r="O672" s="49"/>
      <c r="P672" s="49"/>
      <c r="Q672" s="50"/>
      <c r="R672" s="51"/>
      <c r="S672" s="52"/>
      <c r="T672" s="49"/>
      <c r="U672" s="49"/>
      <c r="V672" s="49"/>
      <c r="W672" s="49"/>
      <c r="X672" s="49"/>
      <c r="Y672" s="49"/>
      <c r="Z672" s="49"/>
      <c r="AA672" s="49"/>
      <c r="AB672" s="49"/>
      <c r="AC672" s="49"/>
      <c r="AD672" s="53"/>
      <c r="AE672" s="53"/>
      <c r="AF672" s="53"/>
      <c r="AG672" s="54"/>
      <c r="AH672" s="53"/>
      <c r="AI672" s="55"/>
      <c r="AJ672" s="261"/>
      <c r="AK672" s="261"/>
      <c r="AL672" s="262"/>
      <c r="AM672" s="57"/>
      <c r="AN672" s="54"/>
      <c r="AO672" s="54"/>
      <c r="AP672" s="54"/>
      <c r="AQ672" s="54"/>
      <c r="AR672" s="57"/>
      <c r="AS672" s="54"/>
      <c r="AT672" s="58"/>
      <c r="AU672" s="54"/>
      <c r="AV672" s="53"/>
      <c r="AW672" s="59"/>
      <c r="AX672" s="53"/>
      <c r="AY672" s="53"/>
      <c r="BA672" s="10">
        <f t="shared" si="545"/>
        <v>0</v>
      </c>
      <c r="BB672" s="11">
        <f t="shared" si="546"/>
        <v>-1</v>
      </c>
      <c r="BC672" s="10">
        <f t="shared" si="547"/>
        <v>0</v>
      </c>
      <c r="BD672" s="11">
        <f t="shared" si="548"/>
        <v>0</v>
      </c>
    </row>
    <row r="673" ht="24.95" customHeight="1" spans="1:56">
      <c r="A673" s="44">
        <f t="shared" si="544"/>
        <v>671</v>
      </c>
      <c r="B673" s="44"/>
      <c r="C673" s="45"/>
      <c r="D673" s="45"/>
      <c r="E673" s="45"/>
      <c r="F673" s="45"/>
      <c r="G673" s="45"/>
      <c r="H673" s="47"/>
      <c r="I673" s="48"/>
      <c r="J673" s="49"/>
      <c r="K673" s="49"/>
      <c r="L673" s="49"/>
      <c r="M673" s="49"/>
      <c r="N673" s="49"/>
      <c r="O673" s="49"/>
      <c r="P673" s="49"/>
      <c r="Q673" s="50"/>
      <c r="R673" s="51"/>
      <c r="S673" s="52"/>
      <c r="T673" s="49"/>
      <c r="U673" s="49"/>
      <c r="V673" s="49"/>
      <c r="W673" s="49"/>
      <c r="X673" s="49"/>
      <c r="Y673" s="49"/>
      <c r="Z673" s="49"/>
      <c r="AA673" s="49"/>
      <c r="AB673" s="49"/>
      <c r="AC673" s="49"/>
      <c r="AD673" s="53"/>
      <c r="AE673" s="53"/>
      <c r="AF673" s="53"/>
      <c r="AG673" s="54"/>
      <c r="AH673" s="53"/>
      <c r="AI673" s="55"/>
      <c r="AJ673" s="261"/>
      <c r="AK673" s="261"/>
      <c r="AL673" s="262"/>
      <c r="AM673" s="57"/>
      <c r="AN673" s="57"/>
      <c r="AO673" s="54"/>
      <c r="AP673" s="57"/>
      <c r="AQ673" s="57"/>
      <c r="AR673" s="57"/>
      <c r="AS673" s="54"/>
      <c r="AT673" s="58"/>
      <c r="AU673" s="53"/>
      <c r="AV673" s="53"/>
      <c r="AW673" s="59"/>
      <c r="AX673" s="53"/>
      <c r="AY673" s="53"/>
      <c r="BA673" s="10">
        <f t="shared" si="545"/>
        <v>0</v>
      </c>
      <c r="BB673" s="11">
        <f t="shared" si="546"/>
        <v>-1</v>
      </c>
      <c r="BC673" s="10">
        <f t="shared" si="547"/>
        <v>0</v>
      </c>
      <c r="BD673" s="11">
        <f t="shared" si="548"/>
        <v>0</v>
      </c>
    </row>
    <row r="674" ht="24.95" customHeight="1" spans="1:56">
      <c r="A674" s="44">
        <f t="shared" si="539"/>
        <v>672</v>
      </c>
      <c r="B674" s="44"/>
      <c r="C674" s="45"/>
      <c r="D674" s="45"/>
      <c r="E674" s="45"/>
      <c r="F674" s="45"/>
      <c r="G674" s="45"/>
      <c r="H674" s="47"/>
      <c r="I674" s="48"/>
      <c r="J674" s="49"/>
      <c r="K674" s="49"/>
      <c r="L674" s="49"/>
      <c r="M674" s="49"/>
      <c r="N674" s="49"/>
      <c r="O674" s="49"/>
      <c r="P674" s="49"/>
      <c r="Q674" s="50"/>
      <c r="R674" s="51"/>
      <c r="S674" s="52"/>
      <c r="T674" s="49"/>
      <c r="U674" s="49"/>
      <c r="V674" s="49"/>
      <c r="W674" s="49"/>
      <c r="X674" s="49"/>
      <c r="Y674" s="49"/>
      <c r="Z674" s="49"/>
      <c r="AA674" s="49"/>
      <c r="AB674" s="49"/>
      <c r="AC674" s="49"/>
      <c r="AD674" s="53"/>
      <c r="AE674" s="53"/>
      <c r="AF674" s="53"/>
      <c r="AG674" s="54"/>
      <c r="AH674" s="53"/>
      <c r="AI674" s="55"/>
      <c r="AJ674" s="261"/>
      <c r="AK674" s="261"/>
      <c r="AL674" s="262"/>
      <c r="AM674" s="57"/>
      <c r="AN674" s="57"/>
      <c r="AO674" s="57"/>
      <c r="AP674" s="57"/>
      <c r="AQ674" s="57"/>
      <c r="AR674" s="57"/>
      <c r="AS674" s="54"/>
      <c r="AT674" s="58"/>
      <c r="AU674" s="53"/>
      <c r="AV674" s="53"/>
      <c r="AW674" s="59"/>
      <c r="AX674" s="53"/>
      <c r="AY674" s="53"/>
      <c r="BA674" s="10">
        <f t="shared" si="545"/>
        <v>0</v>
      </c>
      <c r="BB674" s="11">
        <f t="shared" si="546"/>
        <v>-1</v>
      </c>
      <c r="BC674" s="10">
        <f t="shared" si="547"/>
        <v>0</v>
      </c>
      <c r="BD674" s="11">
        <f t="shared" si="548"/>
        <v>0</v>
      </c>
    </row>
    <row r="675" ht="24.95" customHeight="1" spans="1:56">
      <c r="A675" s="44">
        <f t="shared" si="544"/>
        <v>673</v>
      </c>
      <c r="B675" s="44"/>
      <c r="C675" s="45"/>
      <c r="D675" s="45"/>
      <c r="E675" s="45"/>
      <c r="F675" s="45"/>
      <c r="G675" s="45"/>
      <c r="H675" s="47"/>
      <c r="I675" s="48"/>
      <c r="J675" s="49"/>
      <c r="K675" s="49"/>
      <c r="L675" s="49"/>
      <c r="M675" s="49"/>
      <c r="N675" s="49"/>
      <c r="O675" s="49"/>
      <c r="P675" s="49"/>
      <c r="Q675" s="50"/>
      <c r="R675" s="51"/>
      <c r="S675" s="52"/>
      <c r="T675" s="49"/>
      <c r="U675" s="49"/>
      <c r="V675" s="49"/>
      <c r="W675" s="49"/>
      <c r="X675" s="49"/>
      <c r="Y675" s="49"/>
      <c r="Z675" s="49"/>
      <c r="AA675" s="49"/>
      <c r="AB675" s="49"/>
      <c r="AC675" s="49"/>
      <c r="AD675" s="53"/>
      <c r="AE675" s="53"/>
      <c r="AF675" s="53"/>
      <c r="AG675" s="54"/>
      <c r="AH675" s="53"/>
      <c r="AI675" s="55"/>
      <c r="AJ675" s="261"/>
      <c r="AK675" s="261"/>
      <c r="AL675" s="262"/>
      <c r="AM675" s="57"/>
      <c r="AN675" s="57"/>
      <c r="AO675" s="57"/>
      <c r="AP675" s="57"/>
      <c r="AQ675" s="57"/>
      <c r="AR675" s="57"/>
      <c r="AS675" s="54"/>
      <c r="AT675" s="58"/>
      <c r="AU675" s="53"/>
      <c r="AV675" s="53"/>
      <c r="AW675" s="59"/>
      <c r="AX675" s="53"/>
      <c r="AY675" s="53"/>
      <c r="BA675" s="10">
        <f t="shared" si="545"/>
        <v>0</v>
      </c>
      <c r="BB675" s="11">
        <f t="shared" si="546"/>
        <v>-1</v>
      </c>
      <c r="BC675" s="10">
        <f t="shared" si="547"/>
        <v>0</v>
      </c>
      <c r="BD675" s="11">
        <f t="shared" si="548"/>
        <v>0</v>
      </c>
    </row>
    <row r="676" ht="24.95" customHeight="1" spans="1:56">
      <c r="A676" s="44">
        <f t="shared" si="544"/>
        <v>674</v>
      </c>
      <c r="B676" s="44"/>
      <c r="C676" s="45"/>
      <c r="D676" s="45"/>
      <c r="E676" s="45"/>
      <c r="F676" s="45"/>
      <c r="G676" s="45"/>
      <c r="H676" s="47"/>
      <c r="I676" s="48"/>
      <c r="J676" s="49"/>
      <c r="K676" s="49"/>
      <c r="L676" s="49"/>
      <c r="M676" s="49"/>
      <c r="N676" s="49"/>
      <c r="O676" s="49"/>
      <c r="P676" s="49"/>
      <c r="Q676" s="50"/>
      <c r="R676" s="51"/>
      <c r="S676" s="52"/>
      <c r="T676" s="49"/>
      <c r="U676" s="49"/>
      <c r="V676" s="49"/>
      <c r="W676" s="49"/>
      <c r="X676" s="49"/>
      <c r="Y676" s="49"/>
      <c r="Z676" s="49"/>
      <c r="AA676" s="49"/>
      <c r="AB676" s="49"/>
      <c r="AC676" s="49"/>
      <c r="AD676" s="53"/>
      <c r="AE676" s="53"/>
      <c r="AF676" s="53"/>
      <c r="AG676" s="54"/>
      <c r="AH676" s="53"/>
      <c r="AI676" s="55"/>
      <c r="AJ676" s="261"/>
      <c r="AK676" s="261"/>
      <c r="AL676" s="262"/>
      <c r="AM676" s="57"/>
      <c r="AN676" s="57"/>
      <c r="AO676" s="57"/>
      <c r="AP676" s="57"/>
      <c r="AQ676" s="57"/>
      <c r="AR676" s="57"/>
      <c r="AS676" s="54"/>
      <c r="AT676" s="58"/>
      <c r="AU676" s="53"/>
      <c r="AV676" s="53"/>
      <c r="AW676" s="59"/>
      <c r="AX676" s="53"/>
      <c r="AY676" s="53"/>
      <c r="BA676" s="10">
        <f t="shared" si="545"/>
        <v>0</v>
      </c>
      <c r="BB676" s="11">
        <f t="shared" si="546"/>
        <v>-1</v>
      </c>
      <c r="BC676" s="10">
        <f t="shared" si="547"/>
        <v>0</v>
      </c>
      <c r="BD676" s="11">
        <f t="shared" si="548"/>
        <v>0</v>
      </c>
    </row>
    <row r="677" ht="24.95" customHeight="1" spans="1:56">
      <c r="A677" s="44">
        <f t="shared" si="544"/>
        <v>675</v>
      </c>
      <c r="B677" s="44"/>
      <c r="C677" s="45"/>
      <c r="D677" s="45"/>
      <c r="E677" s="45"/>
      <c r="F677" s="45"/>
      <c r="G677" s="45"/>
      <c r="H677" s="47"/>
      <c r="I677" s="48"/>
      <c r="J677" s="49"/>
      <c r="K677" s="49"/>
      <c r="L677" s="49"/>
      <c r="M677" s="49"/>
      <c r="N677" s="49"/>
      <c r="O677" s="49"/>
      <c r="P677" s="49"/>
      <c r="Q677" s="50"/>
      <c r="R677" s="51"/>
      <c r="S677" s="52"/>
      <c r="T677" s="49"/>
      <c r="U677" s="49"/>
      <c r="V677" s="49"/>
      <c r="W677" s="49"/>
      <c r="X677" s="49"/>
      <c r="Y677" s="49"/>
      <c r="Z677" s="49"/>
      <c r="AA677" s="49"/>
      <c r="AB677" s="49"/>
      <c r="AC677" s="49"/>
      <c r="AD677" s="53"/>
      <c r="AE677" s="53"/>
      <c r="AF677" s="53"/>
      <c r="AG677" s="54"/>
      <c r="AH677" s="53"/>
      <c r="AI677" s="55"/>
      <c r="AJ677" s="261"/>
      <c r="AK677" s="261"/>
      <c r="AL677" s="262"/>
      <c r="AM677" s="57"/>
      <c r="AN677" s="57"/>
      <c r="AO677" s="57"/>
      <c r="AP677" s="57"/>
      <c r="AQ677" s="57"/>
      <c r="AR677" s="57"/>
      <c r="AS677" s="54"/>
      <c r="AT677" s="58"/>
      <c r="AU677" s="53"/>
      <c r="AV677" s="53"/>
      <c r="AW677" s="59"/>
      <c r="AX677" s="53"/>
      <c r="AY677" s="53"/>
      <c r="BA677" s="10">
        <f t="shared" si="545"/>
        <v>0</v>
      </c>
      <c r="BB677" s="11">
        <f t="shared" si="546"/>
        <v>-1</v>
      </c>
      <c r="BC677" s="10">
        <f t="shared" si="547"/>
        <v>0</v>
      </c>
      <c r="BD677" s="11">
        <f t="shared" si="548"/>
        <v>0</v>
      </c>
    </row>
    <row r="678" ht="24.95" customHeight="1" spans="1:56">
      <c r="A678" s="44">
        <f t="shared" si="544"/>
        <v>676</v>
      </c>
      <c r="B678" s="44"/>
      <c r="C678" s="45"/>
      <c r="D678" s="45"/>
      <c r="E678" s="45"/>
      <c r="F678" s="45"/>
      <c r="G678" s="45"/>
      <c r="H678" s="47"/>
      <c r="I678" s="48"/>
      <c r="J678" s="49"/>
      <c r="K678" s="49"/>
      <c r="L678" s="49"/>
      <c r="M678" s="49"/>
      <c r="N678" s="49"/>
      <c r="O678" s="49"/>
      <c r="P678" s="49"/>
      <c r="Q678" s="50"/>
      <c r="R678" s="51"/>
      <c r="S678" s="52"/>
      <c r="T678" s="49"/>
      <c r="U678" s="49"/>
      <c r="V678" s="49"/>
      <c r="W678" s="49"/>
      <c r="X678" s="49"/>
      <c r="Y678" s="49"/>
      <c r="Z678" s="49"/>
      <c r="AA678" s="49"/>
      <c r="AB678" s="49"/>
      <c r="AC678" s="49"/>
      <c r="AD678" s="53"/>
      <c r="AE678" s="53"/>
      <c r="AF678" s="53"/>
      <c r="AG678" s="54"/>
      <c r="AH678" s="53"/>
      <c r="AI678" s="55"/>
      <c r="AJ678" s="261"/>
      <c r="AK678" s="261"/>
      <c r="AL678" s="262"/>
      <c r="AM678" s="57"/>
      <c r="AN678" s="57"/>
      <c r="AO678" s="57"/>
      <c r="AP678" s="57"/>
      <c r="AQ678" s="57"/>
      <c r="AR678" s="57"/>
      <c r="AS678" s="54"/>
      <c r="AT678" s="58"/>
      <c r="AU678" s="53"/>
      <c r="AV678" s="53"/>
      <c r="AW678" s="59"/>
      <c r="AX678" s="53"/>
      <c r="AY678" s="53"/>
      <c r="BA678" s="10">
        <f t="shared" si="545"/>
        <v>0</v>
      </c>
      <c r="BB678" s="11">
        <f t="shared" si="546"/>
        <v>-1</v>
      </c>
      <c r="BC678" s="10">
        <f t="shared" si="547"/>
        <v>0</v>
      </c>
      <c r="BD678" s="11">
        <f t="shared" si="548"/>
        <v>0</v>
      </c>
    </row>
    <row r="679" ht="24.95" customHeight="1" spans="1:56">
      <c r="A679" s="44">
        <f t="shared" si="544"/>
        <v>677</v>
      </c>
      <c r="B679" s="44"/>
      <c r="C679" s="45"/>
      <c r="D679" s="45"/>
      <c r="E679" s="45"/>
      <c r="F679" s="45"/>
      <c r="G679" s="45"/>
      <c r="H679" s="47"/>
      <c r="I679" s="48"/>
      <c r="J679" s="49"/>
      <c r="K679" s="49"/>
      <c r="L679" s="49"/>
      <c r="M679" s="49"/>
      <c r="N679" s="49"/>
      <c r="O679" s="49"/>
      <c r="P679" s="49"/>
      <c r="Q679" s="50"/>
      <c r="R679" s="51"/>
      <c r="S679" s="52"/>
      <c r="T679" s="49"/>
      <c r="U679" s="49"/>
      <c r="V679" s="49"/>
      <c r="W679" s="49"/>
      <c r="X679" s="49"/>
      <c r="Y679" s="49"/>
      <c r="Z679" s="49"/>
      <c r="AA679" s="49"/>
      <c r="AB679" s="49"/>
      <c r="AC679" s="49"/>
      <c r="AD679" s="53"/>
      <c r="AE679" s="53"/>
      <c r="AF679" s="53"/>
      <c r="AG679" s="54"/>
      <c r="AH679" s="53"/>
      <c r="AI679" s="55"/>
      <c r="AJ679" s="261"/>
      <c r="AK679" s="261"/>
      <c r="AL679" s="262"/>
      <c r="AM679" s="57"/>
      <c r="AN679" s="57"/>
      <c r="AO679" s="57"/>
      <c r="AP679" s="57"/>
      <c r="AQ679" s="57"/>
      <c r="AR679" s="57"/>
      <c r="AS679" s="54"/>
      <c r="AT679" s="58"/>
      <c r="AU679" s="53"/>
      <c r="AV679" s="53"/>
      <c r="AW679" s="59"/>
      <c r="AX679" s="53"/>
      <c r="AY679" s="53"/>
      <c r="BA679" s="10">
        <f t="shared" si="545"/>
        <v>0</v>
      </c>
      <c r="BB679" s="11">
        <f t="shared" si="546"/>
        <v>-1</v>
      </c>
      <c r="BC679" s="10">
        <f t="shared" si="547"/>
        <v>0</v>
      </c>
      <c r="BD679" s="11">
        <f t="shared" si="548"/>
        <v>0</v>
      </c>
    </row>
    <row r="680" ht="24.95" customHeight="1" spans="1:56">
      <c r="A680" s="44">
        <f t="shared" ref="A680:A686" si="549">ROW()-2</f>
        <v>678</v>
      </c>
      <c r="B680" s="44"/>
      <c r="C680" s="45"/>
      <c r="D680" s="45"/>
      <c r="E680" s="45"/>
      <c r="F680" s="45"/>
      <c r="G680" s="45"/>
      <c r="H680" s="47"/>
      <c r="I680" s="48"/>
      <c r="J680" s="49"/>
      <c r="K680" s="49"/>
      <c r="L680" s="49"/>
      <c r="M680" s="49"/>
      <c r="N680" s="49"/>
      <c r="O680" s="49"/>
      <c r="P680" s="49"/>
      <c r="Q680" s="50"/>
      <c r="R680" s="51"/>
      <c r="S680" s="52"/>
      <c r="T680" s="49"/>
      <c r="U680" s="49"/>
      <c r="V680" s="49"/>
      <c r="W680" s="49"/>
      <c r="X680" s="49"/>
      <c r="Y680" s="49"/>
      <c r="Z680" s="49"/>
      <c r="AA680" s="49"/>
      <c r="AB680" s="49"/>
      <c r="AC680" s="49"/>
      <c r="AD680" s="53"/>
      <c r="AE680" s="53"/>
      <c r="AF680" s="53"/>
      <c r="AG680" s="54"/>
      <c r="AH680" s="53"/>
      <c r="AI680" s="55"/>
      <c r="AJ680" s="261"/>
      <c r="AK680" s="261"/>
      <c r="AL680" s="262"/>
      <c r="AM680" s="57"/>
      <c r="AN680" s="57"/>
      <c r="AO680" s="57"/>
      <c r="AP680" s="57"/>
      <c r="AQ680" s="57"/>
      <c r="AR680" s="57"/>
      <c r="AS680" s="54"/>
      <c r="AT680" s="58"/>
      <c r="AU680" s="53"/>
      <c r="AV680" s="53"/>
      <c r="AW680" s="59"/>
      <c r="AX680" s="53"/>
      <c r="AY680" s="53"/>
      <c r="BA680" s="10">
        <f t="shared" ref="BA680:BA686" si="550">Q680</f>
        <v>0</v>
      </c>
      <c r="BB680" s="11">
        <f t="shared" ref="BB680:BB686" si="551">N680+BA680-1</f>
        <v>-1</v>
      </c>
      <c r="BC680" s="10">
        <f t="shared" ref="BC680:BC686" si="552">S680</f>
        <v>0</v>
      </c>
      <c r="BD680" s="11">
        <f t="shared" ref="BD680:BD686" si="553">AA680+BC680</f>
        <v>0</v>
      </c>
    </row>
    <row r="681" ht="24.95" customHeight="1" spans="1:56">
      <c r="A681" s="44">
        <f t="shared" si="549"/>
        <v>679</v>
      </c>
      <c r="B681" s="44"/>
      <c r="C681" s="45"/>
      <c r="D681" s="45"/>
      <c r="E681" s="45"/>
      <c r="F681" s="45"/>
      <c r="G681" s="45"/>
      <c r="H681" s="47"/>
      <c r="I681" s="48"/>
      <c r="J681" s="49"/>
      <c r="K681" s="49"/>
      <c r="L681" s="49"/>
      <c r="M681" s="49"/>
      <c r="N681" s="49"/>
      <c r="O681" s="49"/>
      <c r="P681" s="49"/>
      <c r="Q681" s="50"/>
      <c r="R681" s="51"/>
      <c r="S681" s="52"/>
      <c r="T681" s="49"/>
      <c r="U681" s="49"/>
      <c r="V681" s="49"/>
      <c r="W681" s="49"/>
      <c r="X681" s="49"/>
      <c r="Y681" s="49"/>
      <c r="Z681" s="49"/>
      <c r="AA681" s="49"/>
      <c r="AB681" s="49"/>
      <c r="AC681" s="49"/>
      <c r="AD681" s="53"/>
      <c r="AE681" s="53"/>
      <c r="AF681" s="53"/>
      <c r="AG681" s="54"/>
      <c r="AH681" s="53"/>
      <c r="AI681" s="57"/>
      <c r="AJ681" s="1470"/>
      <c r="AK681" s="1470"/>
      <c r="AL681" s="262"/>
      <c r="AM681" s="57"/>
      <c r="AN681" s="57"/>
      <c r="AO681" s="54"/>
      <c r="AP681" s="57"/>
      <c r="AQ681" s="57"/>
      <c r="AR681" s="57"/>
      <c r="AS681" s="54"/>
      <c r="AT681" s="258"/>
      <c r="AU681" s="53"/>
      <c r="AV681" s="53"/>
      <c r="AW681" s="59"/>
      <c r="AX681" s="53"/>
      <c r="AY681" s="53"/>
      <c r="BA681" s="10">
        <f t="shared" si="550"/>
        <v>0</v>
      </c>
      <c r="BB681" s="11">
        <f t="shared" si="551"/>
        <v>-1</v>
      </c>
      <c r="BC681" s="10">
        <f t="shared" si="552"/>
        <v>0</v>
      </c>
      <c r="BD681" s="11">
        <f t="shared" si="553"/>
        <v>0</v>
      </c>
    </row>
    <row r="682" ht="24.95" customHeight="1" spans="1:56">
      <c r="A682" s="44">
        <f t="shared" si="549"/>
        <v>680</v>
      </c>
      <c r="B682" s="44"/>
      <c r="C682" s="45"/>
      <c r="D682" s="45"/>
      <c r="E682" s="45"/>
      <c r="F682" s="45"/>
      <c r="G682" s="45"/>
      <c r="H682" s="47"/>
      <c r="I682" s="48"/>
      <c r="J682" s="49"/>
      <c r="K682" s="49"/>
      <c r="L682" s="49"/>
      <c r="M682" s="49"/>
      <c r="N682" s="49"/>
      <c r="O682" s="49"/>
      <c r="P682" s="49"/>
      <c r="Q682" s="50"/>
      <c r="R682" s="51"/>
      <c r="S682" s="52"/>
      <c r="T682" s="49"/>
      <c r="U682" s="49"/>
      <c r="V682" s="49"/>
      <c r="W682" s="49"/>
      <c r="X682" s="49"/>
      <c r="Y682" s="49"/>
      <c r="Z682" s="49"/>
      <c r="AA682" s="49"/>
      <c r="AB682" s="49"/>
      <c r="AC682" s="49"/>
      <c r="AD682" s="53"/>
      <c r="AE682" s="53"/>
      <c r="AF682" s="53"/>
      <c r="AG682" s="54"/>
      <c r="AH682" s="53"/>
      <c r="AI682" s="55"/>
      <c r="AJ682" s="261"/>
      <c r="AK682" s="261"/>
      <c r="AL682" s="262"/>
      <c r="AM682" s="57"/>
      <c r="AN682" s="57"/>
      <c r="AO682" s="54"/>
      <c r="AP682" s="54"/>
      <c r="AQ682" s="57"/>
      <c r="AR682" s="57"/>
      <c r="AS682" s="54"/>
      <c r="AT682" s="58"/>
      <c r="AU682" s="53"/>
      <c r="AV682" s="53"/>
      <c r="AW682" s="59"/>
      <c r="AX682" s="53"/>
      <c r="AY682" s="53"/>
      <c r="BA682" s="10">
        <f t="shared" si="550"/>
        <v>0</v>
      </c>
      <c r="BB682" s="11">
        <f t="shared" si="551"/>
        <v>-1</v>
      </c>
      <c r="BC682" s="10">
        <f t="shared" si="552"/>
        <v>0</v>
      </c>
      <c r="BD682" s="11">
        <f t="shared" si="553"/>
        <v>0</v>
      </c>
    </row>
    <row r="683" ht="24.95" customHeight="1" spans="1:56">
      <c r="A683" s="44">
        <f t="shared" si="549"/>
        <v>681</v>
      </c>
      <c r="B683" s="44"/>
      <c r="C683" s="45"/>
      <c r="D683" s="45"/>
      <c r="E683" s="45"/>
      <c r="F683" s="45"/>
      <c r="G683" s="45"/>
      <c r="H683" s="47"/>
      <c r="I683" s="48"/>
      <c r="J683" s="49"/>
      <c r="K683" s="49"/>
      <c r="L683" s="49"/>
      <c r="M683" s="49"/>
      <c r="N683" s="49"/>
      <c r="O683" s="49"/>
      <c r="P683" s="49"/>
      <c r="Q683" s="50"/>
      <c r="R683" s="51"/>
      <c r="S683" s="52"/>
      <c r="T683" s="49"/>
      <c r="U683" s="49"/>
      <c r="V683" s="49"/>
      <c r="W683" s="49"/>
      <c r="X683" s="49"/>
      <c r="Y683" s="49"/>
      <c r="Z683" s="49"/>
      <c r="AA683" s="49"/>
      <c r="AB683" s="49"/>
      <c r="AC683" s="49"/>
      <c r="AD683" s="53"/>
      <c r="AE683" s="53"/>
      <c r="AF683" s="53"/>
      <c r="AG683" s="54"/>
      <c r="AH683" s="53"/>
      <c r="AI683" s="55"/>
      <c r="AJ683" s="261"/>
      <c r="AK683" s="261"/>
      <c r="AL683" s="262"/>
      <c r="AM683" s="57"/>
      <c r="AN683" s="57"/>
      <c r="AO683" s="54"/>
      <c r="AP683" s="54"/>
      <c r="AQ683" s="57"/>
      <c r="AR683" s="57"/>
      <c r="AS683" s="54"/>
      <c r="AT683" s="58"/>
      <c r="AU683" s="53"/>
      <c r="AV683" s="53"/>
      <c r="AW683" s="59"/>
      <c r="AX683" s="53"/>
      <c r="AY683" s="53"/>
      <c r="BA683" s="10">
        <f t="shared" si="550"/>
        <v>0</v>
      </c>
      <c r="BB683" s="11">
        <f t="shared" si="551"/>
        <v>-1</v>
      </c>
      <c r="BC683" s="10">
        <f t="shared" si="552"/>
        <v>0</v>
      </c>
      <c r="BD683" s="11">
        <f t="shared" si="553"/>
        <v>0</v>
      </c>
    </row>
    <row r="684" ht="24.95" customHeight="1" spans="1:56">
      <c r="A684" s="44">
        <f t="shared" si="549"/>
        <v>682</v>
      </c>
      <c r="B684" s="44"/>
      <c r="C684" s="45"/>
      <c r="D684" s="45"/>
      <c r="E684" s="45"/>
      <c r="F684" s="45"/>
      <c r="G684" s="45"/>
      <c r="H684" s="47"/>
      <c r="I684" s="48"/>
      <c r="J684" s="49"/>
      <c r="K684" s="49"/>
      <c r="L684" s="49"/>
      <c r="M684" s="49"/>
      <c r="N684" s="49"/>
      <c r="O684" s="49"/>
      <c r="P684" s="49"/>
      <c r="Q684" s="50"/>
      <c r="R684" s="51"/>
      <c r="S684" s="52"/>
      <c r="T684" s="49"/>
      <c r="U684" s="49"/>
      <c r="V684" s="49"/>
      <c r="W684" s="49"/>
      <c r="X684" s="49"/>
      <c r="Y684" s="49"/>
      <c r="Z684" s="49"/>
      <c r="AA684" s="49"/>
      <c r="AB684" s="49"/>
      <c r="AC684" s="49"/>
      <c r="AD684" s="53"/>
      <c r="AE684" s="53"/>
      <c r="AF684" s="53"/>
      <c r="AG684" s="54"/>
      <c r="AH684" s="53"/>
      <c r="AI684" s="55"/>
      <c r="AJ684" s="261"/>
      <c r="AK684" s="261"/>
      <c r="AL684" s="262"/>
      <c r="AM684" s="57"/>
      <c r="AN684" s="57"/>
      <c r="AO684" s="54"/>
      <c r="AP684" s="54"/>
      <c r="AQ684" s="57"/>
      <c r="AR684" s="57"/>
      <c r="AS684" s="54"/>
      <c r="AT684" s="58"/>
      <c r="AU684" s="53"/>
      <c r="AV684" s="53"/>
      <c r="AW684" s="59"/>
      <c r="AX684" s="53"/>
      <c r="AY684" s="53"/>
      <c r="BA684" s="10">
        <f t="shared" si="550"/>
        <v>0</v>
      </c>
      <c r="BB684" s="11">
        <f t="shared" si="551"/>
        <v>-1</v>
      </c>
      <c r="BC684" s="10">
        <f t="shared" si="552"/>
        <v>0</v>
      </c>
      <c r="BD684" s="11">
        <f t="shared" si="553"/>
        <v>0</v>
      </c>
    </row>
    <row r="685" ht="24.95" customHeight="1" spans="1:56">
      <c r="A685" s="44">
        <f t="shared" si="549"/>
        <v>683</v>
      </c>
      <c r="B685" s="44"/>
      <c r="C685" s="45"/>
      <c r="D685" s="45"/>
      <c r="E685" s="45"/>
      <c r="F685" s="45"/>
      <c r="G685" s="45"/>
      <c r="H685" s="47"/>
      <c r="I685" s="48"/>
      <c r="J685" s="49"/>
      <c r="K685" s="49"/>
      <c r="L685" s="49"/>
      <c r="M685" s="49"/>
      <c r="N685" s="49"/>
      <c r="O685" s="49"/>
      <c r="P685" s="49"/>
      <c r="Q685" s="50"/>
      <c r="R685" s="51"/>
      <c r="S685" s="52"/>
      <c r="T685" s="49"/>
      <c r="U685" s="49"/>
      <c r="V685" s="49"/>
      <c r="W685" s="49"/>
      <c r="X685" s="49"/>
      <c r="Y685" s="49"/>
      <c r="Z685" s="49"/>
      <c r="AA685" s="49"/>
      <c r="AB685" s="49"/>
      <c r="AC685" s="49"/>
      <c r="AD685" s="53"/>
      <c r="AE685" s="53"/>
      <c r="AF685" s="53"/>
      <c r="AG685" s="54"/>
      <c r="AH685" s="53"/>
      <c r="AI685" s="55"/>
      <c r="AJ685" s="261"/>
      <c r="AK685" s="261"/>
      <c r="AL685" s="262"/>
      <c r="AM685" s="57"/>
      <c r="AN685" s="57"/>
      <c r="AO685" s="54"/>
      <c r="AP685" s="57"/>
      <c r="AQ685" s="57"/>
      <c r="AR685" s="57"/>
      <c r="AS685" s="54"/>
      <c r="AT685" s="58"/>
      <c r="AU685" s="53"/>
      <c r="AV685" s="53"/>
      <c r="AW685" s="59"/>
      <c r="AX685" s="53"/>
      <c r="AY685" s="53"/>
      <c r="BA685" s="10">
        <f t="shared" si="550"/>
        <v>0</v>
      </c>
      <c r="BB685" s="11">
        <f t="shared" si="551"/>
        <v>-1</v>
      </c>
      <c r="BC685" s="10">
        <f t="shared" si="552"/>
        <v>0</v>
      </c>
      <c r="BD685" s="11">
        <f t="shared" si="553"/>
        <v>0</v>
      </c>
    </row>
    <row r="686" ht="24.95" customHeight="1" spans="1:56">
      <c r="A686" s="44">
        <f t="shared" si="549"/>
        <v>684</v>
      </c>
      <c r="B686" s="44"/>
      <c r="C686" s="45"/>
      <c r="D686" s="45"/>
      <c r="E686" s="45"/>
      <c r="F686" s="45"/>
      <c r="G686" s="45"/>
      <c r="H686" s="47"/>
      <c r="I686" s="48"/>
      <c r="J686" s="49"/>
      <c r="K686" s="49"/>
      <c r="L686" s="49"/>
      <c r="M686" s="49"/>
      <c r="N686" s="49"/>
      <c r="O686" s="49"/>
      <c r="P686" s="49"/>
      <c r="Q686" s="50"/>
      <c r="R686" s="51"/>
      <c r="S686" s="52"/>
      <c r="T686" s="49"/>
      <c r="U686" s="49"/>
      <c r="V686" s="49"/>
      <c r="W686" s="49"/>
      <c r="X686" s="49"/>
      <c r="Y686" s="49"/>
      <c r="Z686" s="49"/>
      <c r="AA686" s="49"/>
      <c r="AB686" s="49"/>
      <c r="AC686" s="49"/>
      <c r="AD686" s="53"/>
      <c r="AE686" s="53"/>
      <c r="AF686" s="53"/>
      <c r="AG686" s="54"/>
      <c r="AH686" s="53"/>
      <c r="AI686" s="55"/>
      <c r="AJ686" s="261"/>
      <c r="AK686" s="261"/>
      <c r="AL686" s="262"/>
      <c r="AM686" s="57"/>
      <c r="AN686" s="57"/>
      <c r="AO686" s="54"/>
      <c r="AP686" s="57"/>
      <c r="AQ686" s="57"/>
      <c r="AR686" s="57"/>
      <c r="AS686" s="54"/>
      <c r="AT686" s="58"/>
      <c r="AU686" s="53"/>
      <c r="AV686" s="53"/>
      <c r="AW686" s="59"/>
      <c r="AX686" s="53"/>
      <c r="AY686" s="53"/>
      <c r="BA686" s="10">
        <f t="shared" si="550"/>
        <v>0</v>
      </c>
      <c r="BB686" s="11">
        <f t="shared" si="551"/>
        <v>-1</v>
      </c>
      <c r="BC686" s="10">
        <f t="shared" si="552"/>
        <v>0</v>
      </c>
      <c r="BD686" s="11">
        <f t="shared" si="553"/>
        <v>0</v>
      </c>
    </row>
    <row r="687" ht="24.95" customHeight="1" spans="1:56">
      <c r="A687" s="44">
        <f t="shared" ref="A687:A693" si="554">ROW()-2</f>
        <v>685</v>
      </c>
      <c r="B687" s="44"/>
      <c r="C687" s="45"/>
      <c r="D687" s="45"/>
      <c r="E687" s="45"/>
      <c r="F687" s="45"/>
      <c r="G687" s="45"/>
      <c r="H687" s="47"/>
      <c r="I687" s="48"/>
      <c r="J687" s="49"/>
      <c r="K687" s="49"/>
      <c r="L687" s="49"/>
      <c r="M687" s="49"/>
      <c r="N687" s="49"/>
      <c r="O687" s="49"/>
      <c r="P687" s="49"/>
      <c r="Q687" s="50"/>
      <c r="R687" s="51"/>
      <c r="S687" s="52"/>
      <c r="T687" s="49"/>
      <c r="U687" s="49"/>
      <c r="V687" s="49"/>
      <c r="W687" s="49"/>
      <c r="X687" s="49"/>
      <c r="Y687" s="49"/>
      <c r="Z687" s="49"/>
      <c r="AA687" s="49"/>
      <c r="AB687" s="49"/>
      <c r="AC687" s="49"/>
      <c r="AD687" s="53"/>
      <c r="AE687" s="53"/>
      <c r="AF687" s="53"/>
      <c r="AG687" s="54"/>
      <c r="AH687" s="53"/>
      <c r="AI687" s="55"/>
      <c r="AJ687" s="261"/>
      <c r="AK687" s="261"/>
      <c r="AL687" s="262"/>
      <c r="AM687" s="57"/>
      <c r="AN687" s="57"/>
      <c r="AO687" s="54"/>
      <c r="AP687" s="57"/>
      <c r="AQ687" s="57"/>
      <c r="AR687" s="57"/>
      <c r="AS687" s="54"/>
      <c r="AT687" s="58"/>
      <c r="AU687" s="53"/>
      <c r="AV687" s="53"/>
      <c r="AW687" s="59"/>
      <c r="AX687" s="53"/>
      <c r="AY687" s="53"/>
      <c r="BA687" s="10">
        <f t="shared" ref="BA687:BA698" si="555">Q687</f>
        <v>0</v>
      </c>
      <c r="BB687" s="11">
        <f t="shared" ref="BB687:BB698" si="556">N687+BA687-1</f>
        <v>-1</v>
      </c>
      <c r="BC687" s="10">
        <f t="shared" ref="BC687:BC698" si="557">S687</f>
        <v>0</v>
      </c>
      <c r="BD687" s="11">
        <f t="shared" ref="BD687:BD698" si="558">AA687+BC687</f>
        <v>0</v>
      </c>
    </row>
    <row r="688" ht="24.95" customHeight="1" spans="1:56">
      <c r="A688" s="44">
        <f t="shared" si="554"/>
        <v>686</v>
      </c>
      <c r="B688" s="44"/>
      <c r="C688" s="45"/>
      <c r="D688" s="45"/>
      <c r="E688" s="45"/>
      <c r="F688" s="45"/>
      <c r="G688" s="45"/>
      <c r="H688" s="47"/>
      <c r="I688" s="48"/>
      <c r="J688" s="49"/>
      <c r="K688" s="49"/>
      <c r="L688" s="49"/>
      <c r="M688" s="49"/>
      <c r="N688" s="49"/>
      <c r="O688" s="49"/>
      <c r="P688" s="49"/>
      <c r="Q688" s="50"/>
      <c r="R688" s="51"/>
      <c r="S688" s="52"/>
      <c r="T688" s="49"/>
      <c r="U688" s="49"/>
      <c r="V688" s="49"/>
      <c r="W688" s="49"/>
      <c r="X688" s="49"/>
      <c r="Y688" s="49"/>
      <c r="Z688" s="49"/>
      <c r="AA688" s="49"/>
      <c r="AB688" s="49"/>
      <c r="AC688" s="49"/>
      <c r="AD688" s="53"/>
      <c r="AE688" s="53"/>
      <c r="AF688" s="53"/>
      <c r="AG688" s="54"/>
      <c r="AH688" s="53"/>
      <c r="AI688" s="55"/>
      <c r="AJ688" s="261"/>
      <c r="AK688" s="261"/>
      <c r="AL688" s="262"/>
      <c r="AM688" s="57"/>
      <c r="AN688" s="57"/>
      <c r="AO688" s="54"/>
      <c r="AP688" s="57"/>
      <c r="AQ688" s="57"/>
      <c r="AR688" s="57"/>
      <c r="AS688" s="54"/>
      <c r="AT688" s="58"/>
      <c r="AU688" s="53"/>
      <c r="AV688" s="53"/>
      <c r="AW688" s="59"/>
      <c r="AX688" s="53"/>
      <c r="AY688" s="53"/>
      <c r="BA688" s="10">
        <f t="shared" si="555"/>
        <v>0</v>
      </c>
      <c r="BB688" s="11">
        <f t="shared" si="556"/>
        <v>-1</v>
      </c>
      <c r="BC688" s="10">
        <f t="shared" si="557"/>
        <v>0</v>
      </c>
      <c r="BD688" s="11">
        <f t="shared" si="558"/>
        <v>0</v>
      </c>
    </row>
    <row r="689" ht="24.95" customHeight="1" spans="1:56">
      <c r="A689" s="44">
        <f t="shared" si="554"/>
        <v>687</v>
      </c>
      <c r="B689" s="44"/>
      <c r="C689" s="45"/>
      <c r="D689" s="45"/>
      <c r="E689" s="45"/>
      <c r="F689" s="45"/>
      <c r="G689" s="45"/>
      <c r="H689" s="47"/>
      <c r="I689" s="48"/>
      <c r="J689" s="49"/>
      <c r="K689" s="49"/>
      <c r="L689" s="49"/>
      <c r="M689" s="49"/>
      <c r="N689" s="49"/>
      <c r="O689" s="49"/>
      <c r="P689" s="49"/>
      <c r="Q689" s="50"/>
      <c r="R689" s="51"/>
      <c r="S689" s="52"/>
      <c r="T689" s="49"/>
      <c r="U689" s="49"/>
      <c r="V689" s="49"/>
      <c r="W689" s="49"/>
      <c r="X689" s="49"/>
      <c r="Y689" s="49"/>
      <c r="Z689" s="49"/>
      <c r="AA689" s="49"/>
      <c r="AB689" s="49"/>
      <c r="AC689" s="49"/>
      <c r="AD689" s="53"/>
      <c r="AE689" s="53"/>
      <c r="AF689" s="53"/>
      <c r="AG689" s="54"/>
      <c r="AH689" s="53"/>
      <c r="AI689" s="55"/>
      <c r="AJ689" s="261"/>
      <c r="AK689" s="261"/>
      <c r="AL689" s="262"/>
      <c r="AM689" s="57"/>
      <c r="AN689" s="57"/>
      <c r="AO689" s="54"/>
      <c r="AP689" s="57"/>
      <c r="AQ689" s="57"/>
      <c r="AR689" s="57"/>
      <c r="AS689" s="54"/>
      <c r="AT689" s="58"/>
      <c r="AU689" s="53"/>
      <c r="AV689" s="53"/>
      <c r="AW689" s="59"/>
      <c r="AX689" s="53"/>
      <c r="AY689" s="53"/>
      <c r="BA689" s="10">
        <f t="shared" si="555"/>
        <v>0</v>
      </c>
      <c r="BB689" s="11">
        <f t="shared" si="556"/>
        <v>-1</v>
      </c>
      <c r="BC689" s="10">
        <f t="shared" si="557"/>
        <v>0</v>
      </c>
      <c r="BD689" s="11">
        <f t="shared" si="558"/>
        <v>0</v>
      </c>
    </row>
    <row r="690" ht="24.95" customHeight="1" spans="1:56">
      <c r="A690" s="44">
        <f t="shared" si="554"/>
        <v>688</v>
      </c>
      <c r="B690" s="44"/>
      <c r="C690" s="45"/>
      <c r="D690" s="45"/>
      <c r="E690" s="45"/>
      <c r="F690" s="45"/>
      <c r="G690" s="45"/>
      <c r="H690" s="47"/>
      <c r="I690" s="48"/>
      <c r="J690" s="49"/>
      <c r="K690" s="49"/>
      <c r="L690" s="49"/>
      <c r="M690" s="49"/>
      <c r="N690" s="49"/>
      <c r="O690" s="49"/>
      <c r="P690" s="49"/>
      <c r="Q690" s="50"/>
      <c r="R690" s="51"/>
      <c r="S690" s="52"/>
      <c r="T690" s="49"/>
      <c r="U690" s="49"/>
      <c r="V690" s="49"/>
      <c r="W690" s="49"/>
      <c r="X690" s="49"/>
      <c r="Y690" s="49"/>
      <c r="Z690" s="49"/>
      <c r="AA690" s="49"/>
      <c r="AB690" s="49"/>
      <c r="AC690" s="49"/>
      <c r="AD690" s="53"/>
      <c r="AE690" s="53"/>
      <c r="AF690" s="53"/>
      <c r="AG690" s="54"/>
      <c r="AH690" s="53"/>
      <c r="AI690" s="55"/>
      <c r="AJ690" s="261"/>
      <c r="AK690" s="261"/>
      <c r="AL690" s="262"/>
      <c r="AM690" s="57"/>
      <c r="AN690" s="57"/>
      <c r="AO690" s="54"/>
      <c r="AP690" s="54"/>
      <c r="AQ690" s="57"/>
      <c r="AR690" s="57"/>
      <c r="AS690" s="54"/>
      <c r="AT690" s="58"/>
      <c r="AU690" s="53"/>
      <c r="AV690" s="53"/>
      <c r="AW690" s="59"/>
      <c r="AX690" s="53"/>
      <c r="AY690" s="53"/>
      <c r="BA690" s="10">
        <f t="shared" si="555"/>
        <v>0</v>
      </c>
      <c r="BB690" s="11">
        <f t="shared" si="556"/>
        <v>-1</v>
      </c>
      <c r="BC690" s="10">
        <f t="shared" si="557"/>
        <v>0</v>
      </c>
      <c r="BD690" s="11">
        <f t="shared" si="558"/>
        <v>0</v>
      </c>
    </row>
    <row r="691" ht="24.95" customHeight="1" spans="1:56">
      <c r="A691" s="44">
        <f t="shared" si="554"/>
        <v>689</v>
      </c>
      <c r="B691" s="44"/>
      <c r="C691" s="45"/>
      <c r="D691" s="45"/>
      <c r="E691" s="45"/>
      <c r="F691" s="45"/>
      <c r="G691" s="45"/>
      <c r="H691" s="47"/>
      <c r="I691" s="48"/>
      <c r="J691" s="49"/>
      <c r="K691" s="49"/>
      <c r="L691" s="49"/>
      <c r="M691" s="49"/>
      <c r="N691" s="49"/>
      <c r="O691" s="49"/>
      <c r="P691" s="49"/>
      <c r="Q691" s="50"/>
      <c r="R691" s="51"/>
      <c r="S691" s="52"/>
      <c r="T691" s="49"/>
      <c r="U691" s="49"/>
      <c r="V691" s="49"/>
      <c r="W691" s="49"/>
      <c r="X691" s="49"/>
      <c r="Y691" s="49"/>
      <c r="Z691" s="49"/>
      <c r="AA691" s="49"/>
      <c r="AB691" s="49"/>
      <c r="AC691" s="49"/>
      <c r="AD691" s="53"/>
      <c r="AE691" s="53"/>
      <c r="AF691" s="53"/>
      <c r="AG691" s="54"/>
      <c r="AH691" s="53"/>
      <c r="AI691" s="55"/>
      <c r="AJ691" s="261"/>
      <c r="AK691" s="261"/>
      <c r="AL691" s="262"/>
      <c r="AM691" s="57"/>
      <c r="AN691" s="57"/>
      <c r="AO691" s="54"/>
      <c r="AP691" s="57"/>
      <c r="AQ691" s="57"/>
      <c r="AR691" s="57"/>
      <c r="AS691" s="54"/>
      <c r="AT691" s="58"/>
      <c r="AU691" s="53"/>
      <c r="AV691" s="53"/>
      <c r="AW691" s="59"/>
      <c r="AX691" s="53"/>
      <c r="AY691" s="53"/>
      <c r="BA691" s="10">
        <f t="shared" si="555"/>
        <v>0</v>
      </c>
      <c r="BB691" s="11">
        <f t="shared" si="556"/>
        <v>-1</v>
      </c>
      <c r="BC691" s="10">
        <f t="shared" si="557"/>
        <v>0</v>
      </c>
      <c r="BD691" s="11">
        <f t="shared" si="558"/>
        <v>0</v>
      </c>
    </row>
    <row r="692" s="7" customFormat="1" ht="24.95" customHeight="1" spans="1:56">
      <c r="A692" s="44">
        <f t="shared" si="554"/>
        <v>690</v>
      </c>
      <c r="B692" s="44"/>
      <c r="C692" s="45"/>
      <c r="D692" s="45"/>
      <c r="E692" s="45"/>
      <c r="F692" s="45"/>
      <c r="G692" s="46"/>
      <c r="H692" s="109"/>
      <c r="I692" s="48"/>
      <c r="J692" s="49"/>
      <c r="K692" s="49"/>
      <c r="L692" s="49"/>
      <c r="M692" s="49"/>
      <c r="N692" s="49"/>
      <c r="O692" s="49"/>
      <c r="P692" s="49"/>
      <c r="Q692" s="50"/>
      <c r="R692" s="51"/>
      <c r="S692" s="52"/>
      <c r="T692" s="49"/>
      <c r="U692" s="49"/>
      <c r="V692" s="49"/>
      <c r="W692" s="49"/>
      <c r="X692" s="49"/>
      <c r="Y692" s="49"/>
      <c r="Z692" s="49"/>
      <c r="AA692" s="49"/>
      <c r="AB692" s="49"/>
      <c r="AC692" s="49"/>
      <c r="AD692" s="47"/>
      <c r="AE692" s="110"/>
      <c r="AF692" s="45"/>
      <c r="AG692" s="45"/>
      <c r="AH692" s="45"/>
      <c r="AI692" s="58"/>
      <c r="AJ692" s="257"/>
      <c r="AK692" s="257"/>
      <c r="AL692" s="56"/>
      <c r="AM692" s="258"/>
      <c r="AN692" s="54"/>
      <c r="AO692" s="54"/>
      <c r="AP692" s="54"/>
      <c r="AQ692" s="54"/>
      <c r="AR692" s="54"/>
      <c r="AS692" s="54">
        <f>SUM(AN692:AR692)</f>
        <v>0</v>
      </c>
      <c r="AT692" s="58">
        <f>(AI692/Fitting!$AT$1)+AS692</f>
        <v>0</v>
      </c>
      <c r="AU692" s="54"/>
      <c r="AV692" s="54"/>
      <c r="AW692" s="112"/>
      <c r="AX692" s="45"/>
      <c r="AY692" s="45"/>
      <c r="AZ692" s="10"/>
      <c r="BA692" s="10">
        <f t="shared" si="555"/>
        <v>0</v>
      </c>
      <c r="BB692" s="11">
        <f t="shared" si="556"/>
        <v>-1</v>
      </c>
      <c r="BC692" s="10">
        <f t="shared" si="557"/>
        <v>0</v>
      </c>
      <c r="BD692" s="9">
        <f t="shared" si="558"/>
        <v>0</v>
      </c>
    </row>
    <row r="693" ht="24.95" customHeight="1" spans="1:56">
      <c r="A693" s="44">
        <f t="shared" si="554"/>
        <v>691</v>
      </c>
      <c r="B693" s="44"/>
      <c r="C693" s="45"/>
      <c r="D693" s="45"/>
      <c r="E693" s="45"/>
      <c r="F693" s="45"/>
      <c r="G693" s="45"/>
      <c r="H693" s="47"/>
      <c r="I693" s="48"/>
      <c r="J693" s="49"/>
      <c r="K693" s="49"/>
      <c r="L693" s="49"/>
      <c r="M693" s="49"/>
      <c r="N693" s="49"/>
      <c r="O693" s="49"/>
      <c r="P693" s="49"/>
      <c r="Q693" s="50"/>
      <c r="R693" s="51"/>
      <c r="S693" s="52"/>
      <c r="T693" s="49"/>
      <c r="U693" s="49"/>
      <c r="V693" s="49"/>
      <c r="W693" s="49"/>
      <c r="X693" s="49"/>
      <c r="Y693" s="49"/>
      <c r="Z693" s="49"/>
      <c r="AA693" s="49"/>
      <c r="AB693" s="49"/>
      <c r="AC693" s="49"/>
      <c r="AD693" s="53"/>
      <c r="AE693" s="53"/>
      <c r="AF693" s="53"/>
      <c r="AG693" s="54"/>
      <c r="AH693" s="53"/>
      <c r="AI693" s="55"/>
      <c r="AJ693" s="261"/>
      <c r="AK693" s="261"/>
      <c r="AL693" s="262"/>
      <c r="AM693" s="57"/>
      <c r="AN693" s="57"/>
      <c r="AO693" s="57"/>
      <c r="AP693" s="54"/>
      <c r="AQ693" s="57"/>
      <c r="AR693" s="57"/>
      <c r="AS693" s="54"/>
      <c r="AT693" s="58"/>
      <c r="AU693" s="53"/>
      <c r="AV693" s="53"/>
      <c r="AW693" s="59"/>
      <c r="AX693" s="53"/>
      <c r="AY693" s="53"/>
      <c r="BA693" s="10">
        <f t="shared" si="555"/>
        <v>0</v>
      </c>
      <c r="BB693" s="11">
        <f t="shared" si="556"/>
        <v>-1</v>
      </c>
      <c r="BC693" s="10">
        <f t="shared" si="557"/>
        <v>0</v>
      </c>
      <c r="BD693" s="11">
        <f t="shared" si="558"/>
        <v>0</v>
      </c>
    </row>
    <row r="694" ht="24.95" customHeight="1" spans="1:56">
      <c r="A694" s="44">
        <f t="shared" ref="A694:A700" si="559">ROW()-2</f>
        <v>692</v>
      </c>
      <c r="B694" s="44"/>
      <c r="C694" s="45"/>
      <c r="D694" s="45"/>
      <c r="E694" s="45"/>
      <c r="F694" s="45"/>
      <c r="G694" s="46"/>
      <c r="H694" s="47"/>
      <c r="I694" s="48"/>
      <c r="J694" s="49"/>
      <c r="K694" s="49"/>
      <c r="L694" s="49"/>
      <c r="M694" s="49"/>
      <c r="N694" s="49"/>
      <c r="O694" s="49"/>
      <c r="P694" s="49"/>
      <c r="Q694" s="50"/>
      <c r="R694" s="51"/>
      <c r="S694" s="52"/>
      <c r="T694" s="49"/>
      <c r="U694" s="49"/>
      <c r="V694" s="49"/>
      <c r="W694" s="49"/>
      <c r="X694" s="49"/>
      <c r="Y694" s="49"/>
      <c r="Z694" s="49"/>
      <c r="AA694" s="49"/>
      <c r="AB694" s="49"/>
      <c r="AC694" s="49"/>
      <c r="AD694" s="53"/>
      <c r="AE694" s="53"/>
      <c r="AF694" s="53"/>
      <c r="AG694" s="54"/>
      <c r="AH694" s="53"/>
      <c r="AI694" s="55"/>
      <c r="AJ694" s="261"/>
      <c r="AK694" s="261"/>
      <c r="AL694" s="262"/>
      <c r="AM694" s="57"/>
      <c r="AN694" s="57"/>
      <c r="AO694" s="57"/>
      <c r="AP694" s="54"/>
      <c r="AQ694" s="57"/>
      <c r="AR694" s="57"/>
      <c r="AS694" s="54"/>
      <c r="AT694" s="58"/>
      <c r="AU694" s="53"/>
      <c r="AV694" s="53"/>
      <c r="AW694" s="59"/>
      <c r="AX694" s="53"/>
      <c r="AY694" s="53"/>
      <c r="BA694" s="10">
        <f t="shared" si="555"/>
        <v>0</v>
      </c>
      <c r="BB694" s="11">
        <f t="shared" si="556"/>
        <v>-1</v>
      </c>
      <c r="BC694" s="10">
        <f t="shared" si="557"/>
        <v>0</v>
      </c>
      <c r="BD694" s="11">
        <f t="shared" si="558"/>
        <v>0</v>
      </c>
    </row>
    <row r="695" ht="24.95" customHeight="1" spans="1:56">
      <c r="A695" s="44">
        <f t="shared" si="559"/>
        <v>693</v>
      </c>
      <c r="B695" s="44"/>
      <c r="C695" s="45"/>
      <c r="D695" s="45"/>
      <c r="E695" s="45"/>
      <c r="F695" s="45"/>
      <c r="G695" s="45"/>
      <c r="H695" s="1477"/>
      <c r="I695" s="48"/>
      <c r="J695" s="49"/>
      <c r="K695" s="49"/>
      <c r="L695" s="49"/>
      <c r="M695" s="49"/>
      <c r="N695" s="49"/>
      <c r="O695" s="49"/>
      <c r="P695" s="49"/>
      <c r="Q695" s="50"/>
      <c r="R695" s="51"/>
      <c r="S695" s="52"/>
      <c r="T695" s="49"/>
      <c r="U695" s="49"/>
      <c r="V695" s="49"/>
      <c r="W695" s="49"/>
      <c r="X695" s="49"/>
      <c r="Y695" s="49"/>
      <c r="Z695" s="49"/>
      <c r="AA695" s="49"/>
      <c r="AB695" s="49"/>
      <c r="AC695" s="49"/>
      <c r="AD695" s="53"/>
      <c r="AE695" s="53"/>
      <c r="AF695" s="53"/>
      <c r="AG695" s="54"/>
      <c r="AH695" s="53"/>
      <c r="AI695" s="55"/>
      <c r="AJ695" s="261"/>
      <c r="AK695" s="261"/>
      <c r="AL695" s="262"/>
      <c r="AM695" s="57"/>
      <c r="AN695" s="57"/>
      <c r="AO695" s="54"/>
      <c r="AP695" s="57"/>
      <c r="AQ695" s="57"/>
      <c r="AR695" s="57"/>
      <c r="AS695" s="54"/>
      <c r="AT695" s="58"/>
      <c r="AU695" s="53"/>
      <c r="AV695" s="53"/>
      <c r="AW695" s="59"/>
      <c r="AX695" s="53"/>
      <c r="AY695" s="53"/>
      <c r="BA695" s="10">
        <f t="shared" si="555"/>
        <v>0</v>
      </c>
      <c r="BB695" s="11">
        <f t="shared" si="556"/>
        <v>-1</v>
      </c>
      <c r="BC695" s="10">
        <f t="shared" si="557"/>
        <v>0</v>
      </c>
      <c r="BD695" s="11">
        <f t="shared" si="558"/>
        <v>0</v>
      </c>
    </row>
    <row r="696" ht="24.95" customHeight="1" spans="1:56">
      <c r="A696" s="44">
        <f t="shared" si="559"/>
        <v>694</v>
      </c>
      <c r="B696" s="44"/>
      <c r="C696" s="45"/>
      <c r="D696" s="45"/>
      <c r="E696" s="45"/>
      <c r="F696" s="45"/>
      <c r="G696" s="45"/>
      <c r="H696" s="47"/>
      <c r="I696" s="48"/>
      <c r="J696" s="49"/>
      <c r="K696" s="49"/>
      <c r="L696" s="49"/>
      <c r="M696" s="49"/>
      <c r="N696" s="49"/>
      <c r="O696" s="49"/>
      <c r="P696" s="49"/>
      <c r="Q696" s="50"/>
      <c r="R696" s="51"/>
      <c r="S696" s="52"/>
      <c r="T696" s="49"/>
      <c r="U696" s="49"/>
      <c r="V696" s="49"/>
      <c r="W696" s="49"/>
      <c r="X696" s="49"/>
      <c r="Y696" s="49"/>
      <c r="Z696" s="49"/>
      <c r="AA696" s="49"/>
      <c r="AB696" s="49"/>
      <c r="AC696" s="49"/>
      <c r="AD696" s="53"/>
      <c r="AE696" s="53"/>
      <c r="AF696" s="53"/>
      <c r="AG696" s="54"/>
      <c r="AH696" s="53"/>
      <c r="AI696" s="55"/>
      <c r="AJ696" s="261"/>
      <c r="AK696" s="261"/>
      <c r="AL696" s="262"/>
      <c r="AM696" s="57"/>
      <c r="AN696" s="57"/>
      <c r="AO696" s="57"/>
      <c r="AP696" s="57"/>
      <c r="AQ696" s="57"/>
      <c r="AR696" s="57"/>
      <c r="AS696" s="54"/>
      <c r="AT696" s="58"/>
      <c r="AU696" s="53"/>
      <c r="AV696" s="53"/>
      <c r="AW696" s="59"/>
      <c r="AX696" s="53"/>
      <c r="AY696" s="53"/>
      <c r="BA696" s="10">
        <f t="shared" si="555"/>
        <v>0</v>
      </c>
      <c r="BB696" s="11">
        <f t="shared" si="556"/>
        <v>-1</v>
      </c>
      <c r="BC696" s="10">
        <f t="shared" si="557"/>
        <v>0</v>
      </c>
      <c r="BD696" s="11">
        <f t="shared" si="558"/>
        <v>0</v>
      </c>
    </row>
    <row r="697" ht="24.95" customHeight="1" spans="1:56">
      <c r="A697" s="44">
        <f t="shared" si="559"/>
        <v>695</v>
      </c>
      <c r="B697" s="44"/>
      <c r="C697" s="45"/>
      <c r="D697" s="45"/>
      <c r="E697" s="45"/>
      <c r="F697" s="45"/>
      <c r="G697" s="45"/>
      <c r="H697" s="47"/>
      <c r="I697" s="48"/>
      <c r="J697" s="49"/>
      <c r="K697" s="49"/>
      <c r="L697" s="49"/>
      <c r="M697" s="49"/>
      <c r="N697" s="49"/>
      <c r="O697" s="49"/>
      <c r="P697" s="49"/>
      <c r="Q697" s="50"/>
      <c r="R697" s="51"/>
      <c r="S697" s="52"/>
      <c r="T697" s="49"/>
      <c r="U697" s="49"/>
      <c r="V697" s="49"/>
      <c r="W697" s="49"/>
      <c r="X697" s="49"/>
      <c r="Y697" s="49"/>
      <c r="Z697" s="49"/>
      <c r="AA697" s="49"/>
      <c r="AB697" s="49"/>
      <c r="AC697" s="49"/>
      <c r="AD697" s="53"/>
      <c r="AE697" s="53"/>
      <c r="AF697" s="53"/>
      <c r="AG697" s="54"/>
      <c r="AH697" s="53"/>
      <c r="AI697" s="55"/>
      <c r="AJ697" s="261"/>
      <c r="AK697" s="261"/>
      <c r="AL697" s="262"/>
      <c r="AM697" s="57"/>
      <c r="AN697" s="57"/>
      <c r="AO697" s="57"/>
      <c r="AP697" s="57"/>
      <c r="AQ697" s="57"/>
      <c r="AR697" s="57"/>
      <c r="AS697" s="54"/>
      <c r="AT697" s="58"/>
      <c r="AU697" s="53"/>
      <c r="AV697" s="53"/>
      <c r="AW697" s="59"/>
      <c r="AX697" s="53"/>
      <c r="AY697" s="53"/>
      <c r="BA697" s="10">
        <f t="shared" si="555"/>
        <v>0</v>
      </c>
      <c r="BB697" s="11">
        <f t="shared" si="556"/>
        <v>-1</v>
      </c>
      <c r="BC697" s="10">
        <f t="shared" si="557"/>
        <v>0</v>
      </c>
      <c r="BD697" s="11">
        <f t="shared" si="558"/>
        <v>0</v>
      </c>
    </row>
    <row r="698" ht="24.95" customHeight="1" spans="1:56">
      <c r="A698" s="44">
        <f t="shared" si="559"/>
        <v>696</v>
      </c>
      <c r="B698" s="44"/>
      <c r="C698" s="45"/>
      <c r="D698" s="45"/>
      <c r="E698" s="45"/>
      <c r="F698" s="45"/>
      <c r="G698" s="45"/>
      <c r="H698" s="47"/>
      <c r="I698" s="48"/>
      <c r="J698" s="49"/>
      <c r="K698" s="49"/>
      <c r="L698" s="49"/>
      <c r="M698" s="49"/>
      <c r="N698" s="49"/>
      <c r="O698" s="49"/>
      <c r="P698" s="49"/>
      <c r="Q698" s="50"/>
      <c r="R698" s="51"/>
      <c r="S698" s="52"/>
      <c r="T698" s="49"/>
      <c r="U698" s="49"/>
      <c r="V698" s="49"/>
      <c r="W698" s="49"/>
      <c r="X698" s="49"/>
      <c r="Y698" s="49"/>
      <c r="Z698" s="49"/>
      <c r="AA698" s="49"/>
      <c r="AB698" s="49"/>
      <c r="AC698" s="49"/>
      <c r="AD698" s="53"/>
      <c r="AE698" s="53"/>
      <c r="AF698" s="53"/>
      <c r="AG698" s="54"/>
      <c r="AH698" s="53"/>
      <c r="AI698" s="55"/>
      <c r="AJ698" s="261"/>
      <c r="AK698" s="261"/>
      <c r="AL698" s="262"/>
      <c r="AM698" s="57"/>
      <c r="AN698" s="57"/>
      <c r="AO698" s="57"/>
      <c r="AP698" s="57"/>
      <c r="AQ698" s="57"/>
      <c r="AR698" s="57"/>
      <c r="AS698" s="54"/>
      <c r="AT698" s="58"/>
      <c r="AU698" s="53"/>
      <c r="AV698" s="53"/>
      <c r="AW698" s="59"/>
      <c r="AX698" s="53"/>
      <c r="AY698" s="53"/>
      <c r="BA698" s="10">
        <f t="shared" si="555"/>
        <v>0</v>
      </c>
      <c r="BB698" s="11">
        <f t="shared" si="556"/>
        <v>-1</v>
      </c>
      <c r="BC698" s="10">
        <f t="shared" si="557"/>
        <v>0</v>
      </c>
      <c r="BD698" s="11">
        <f t="shared" si="558"/>
        <v>0</v>
      </c>
    </row>
    <row r="699" s="7" customFormat="1" ht="24.95" customHeight="1" spans="1:56">
      <c r="A699" s="44">
        <f t="shared" si="559"/>
        <v>697</v>
      </c>
      <c r="B699" s="44"/>
      <c r="C699" s="45"/>
      <c r="D699" s="45"/>
      <c r="E699" s="45"/>
      <c r="F699" s="45"/>
      <c r="G699" s="46"/>
      <c r="H699" s="109"/>
      <c r="I699" s="48"/>
      <c r="J699" s="49"/>
      <c r="K699" s="49"/>
      <c r="L699" s="49"/>
      <c r="M699" s="49"/>
      <c r="N699" s="49"/>
      <c r="O699" s="49"/>
      <c r="P699" s="49"/>
      <c r="Q699" s="50"/>
      <c r="R699" s="51"/>
      <c r="S699" s="52"/>
      <c r="T699" s="49"/>
      <c r="U699" s="49"/>
      <c r="V699" s="49"/>
      <c r="W699" s="49"/>
      <c r="X699" s="49"/>
      <c r="Y699" s="49"/>
      <c r="Z699" s="49"/>
      <c r="AA699" s="49"/>
      <c r="AB699" s="49"/>
      <c r="AC699" s="49"/>
      <c r="AD699" s="47"/>
      <c r="AE699" s="110"/>
      <c r="AF699" s="45"/>
      <c r="AG699" s="45"/>
      <c r="AH699" s="45"/>
      <c r="AI699" s="58"/>
      <c r="AJ699" s="257"/>
      <c r="AK699" s="257"/>
      <c r="AL699" s="56"/>
      <c r="AM699" s="258"/>
      <c r="AN699" s="54"/>
      <c r="AO699" s="54"/>
      <c r="AP699" s="54"/>
      <c r="AQ699" s="54"/>
      <c r="AR699" s="54"/>
      <c r="AS699" s="54"/>
      <c r="AT699" s="58"/>
      <c r="AU699" s="54"/>
      <c r="AV699" s="54"/>
      <c r="AW699" s="112"/>
      <c r="AX699" s="45"/>
      <c r="AY699" s="45"/>
      <c r="AZ699" s="10"/>
      <c r="BA699" s="10"/>
      <c r="BB699" s="11"/>
      <c r="BC699" s="10"/>
      <c r="BD699" s="9"/>
    </row>
    <row r="700" s="7" customFormat="1" ht="24.95" customHeight="1" spans="1:56">
      <c r="A700" s="44">
        <f t="shared" si="559"/>
        <v>698</v>
      </c>
      <c r="B700" s="44"/>
      <c r="C700" s="45"/>
      <c r="D700" s="45"/>
      <c r="E700" s="45"/>
      <c r="F700" s="45"/>
      <c r="G700" s="46"/>
      <c r="H700" s="109"/>
      <c r="I700" s="48"/>
      <c r="J700" s="49"/>
      <c r="K700" s="49"/>
      <c r="L700" s="49"/>
      <c r="M700" s="49"/>
      <c r="N700" s="49"/>
      <c r="O700" s="49"/>
      <c r="P700" s="49"/>
      <c r="Q700" s="50"/>
      <c r="R700" s="51"/>
      <c r="S700" s="52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  <c r="AD700" s="47"/>
      <c r="AE700" s="110"/>
      <c r="AF700" s="45"/>
      <c r="AG700" s="45"/>
      <c r="AH700" s="45"/>
      <c r="AI700" s="58"/>
      <c r="AJ700" s="257"/>
      <c r="AK700" s="257"/>
      <c r="AL700" s="56"/>
      <c r="AM700" s="258"/>
      <c r="AN700" s="54"/>
      <c r="AO700" s="54"/>
      <c r="AP700" s="54"/>
      <c r="AQ700" s="54"/>
      <c r="AR700" s="54"/>
      <c r="AS700" s="54">
        <f>SUM(AN700:AR700)</f>
        <v>0</v>
      </c>
      <c r="AT700" s="58">
        <f>(AI700/Fitting!$AT$1)+AS700</f>
        <v>0</v>
      </c>
      <c r="AU700" s="54"/>
      <c r="AV700" s="54"/>
      <c r="AW700" s="112"/>
      <c r="AX700" s="45"/>
      <c r="AY700" s="45"/>
      <c r="AZ700" s="10"/>
      <c r="BA700" s="10">
        <f>Q700</f>
        <v>0</v>
      </c>
      <c r="BB700" s="11">
        <f>N700+BA700-1</f>
        <v>-1</v>
      </c>
      <c r="BC700" s="10">
        <f>S700</f>
        <v>0</v>
      </c>
      <c r="BD700" s="9">
        <f>AA700+BC700</f>
        <v>0</v>
      </c>
    </row>
    <row r="701" s="7" customFormat="1" ht="24.95" customHeight="1" spans="1:56">
      <c r="A701" s="44">
        <f t="shared" ref="A701:A706" si="560">ROW()-2</f>
        <v>699</v>
      </c>
      <c r="B701" s="44"/>
      <c r="C701" s="45"/>
      <c r="D701" s="45"/>
      <c r="E701" s="45"/>
      <c r="F701" s="45"/>
      <c r="G701" s="46"/>
      <c r="H701" s="48"/>
      <c r="I701" s="48"/>
      <c r="J701" s="49"/>
      <c r="K701" s="49"/>
      <c r="L701" s="49"/>
      <c r="M701" s="49"/>
      <c r="N701" s="49"/>
      <c r="O701" s="49"/>
      <c r="P701" s="49"/>
      <c r="Q701" s="50"/>
      <c r="R701" s="51"/>
      <c r="S701" s="52"/>
      <c r="T701" s="49"/>
      <c r="U701" s="49"/>
      <c r="V701" s="49"/>
      <c r="W701" s="49"/>
      <c r="X701" s="49"/>
      <c r="Y701" s="49"/>
      <c r="Z701" s="49"/>
      <c r="AA701" s="49"/>
      <c r="AB701" s="49"/>
      <c r="AC701" s="49"/>
      <c r="AD701" s="47"/>
      <c r="AE701" s="110"/>
      <c r="AF701" s="45"/>
      <c r="AG701" s="45"/>
      <c r="AH701" s="45"/>
      <c r="AI701" s="58"/>
      <c r="AJ701" s="257"/>
      <c r="AK701" s="257"/>
      <c r="AL701" s="56"/>
      <c r="AM701" s="258"/>
      <c r="AN701" s="54"/>
      <c r="AO701" s="54"/>
      <c r="AP701" s="54"/>
      <c r="AQ701" s="54"/>
      <c r="AR701" s="54"/>
      <c r="AS701" s="54">
        <f>SUM(AN701:AR701)</f>
        <v>0</v>
      </c>
      <c r="AT701" s="58">
        <f>(AI701/Fitting!$AT$1)+AS701</f>
        <v>0</v>
      </c>
      <c r="AU701" s="54"/>
      <c r="AV701" s="54"/>
      <c r="AW701" s="112"/>
      <c r="AX701" s="45"/>
      <c r="AY701" s="45"/>
      <c r="AZ701" s="10"/>
      <c r="BA701" s="10">
        <f>Q701</f>
        <v>0</v>
      </c>
      <c r="BB701" s="11">
        <f>N701+BA701-1</f>
        <v>-1</v>
      </c>
      <c r="BC701" s="10">
        <f>S701</f>
        <v>0</v>
      </c>
      <c r="BD701" s="9">
        <f>AA701+BC701</f>
        <v>0</v>
      </c>
    </row>
    <row r="702" s="7" customFormat="1" ht="24.95" customHeight="1" spans="1:56">
      <c r="A702" s="44">
        <f t="shared" si="560"/>
        <v>700</v>
      </c>
      <c r="B702" s="44"/>
      <c r="C702" s="45"/>
      <c r="D702" s="45"/>
      <c r="E702" s="45"/>
      <c r="F702" s="45"/>
      <c r="G702" s="46"/>
      <c r="H702" s="109"/>
      <c r="I702" s="48"/>
      <c r="J702" s="49"/>
      <c r="K702" s="49"/>
      <c r="L702" s="49"/>
      <c r="M702" s="49"/>
      <c r="N702" s="49"/>
      <c r="O702" s="49"/>
      <c r="P702" s="49"/>
      <c r="Q702" s="50"/>
      <c r="R702" s="51"/>
      <c r="S702" s="52"/>
      <c r="T702" s="49"/>
      <c r="U702" s="49"/>
      <c r="V702" s="49"/>
      <c r="W702" s="49"/>
      <c r="X702" s="49"/>
      <c r="Y702" s="49"/>
      <c r="Z702" s="49"/>
      <c r="AA702" s="49"/>
      <c r="AB702" s="49"/>
      <c r="AC702" s="49"/>
      <c r="AD702" s="47"/>
      <c r="AE702" s="110"/>
      <c r="AF702" s="45"/>
      <c r="AG702" s="45"/>
      <c r="AH702" s="45"/>
      <c r="AI702" s="58"/>
      <c r="AJ702" s="257"/>
      <c r="AK702" s="257"/>
      <c r="AL702" s="56"/>
      <c r="AM702" s="258"/>
      <c r="AN702" s="54"/>
      <c r="AO702" s="54"/>
      <c r="AP702" s="54"/>
      <c r="AQ702" s="54"/>
      <c r="AR702" s="54"/>
      <c r="AS702" s="54"/>
      <c r="AT702" s="58"/>
      <c r="AU702" s="54"/>
      <c r="AV702" s="54"/>
      <c r="AW702" s="112"/>
      <c r="AX702" s="45"/>
      <c r="AY702" s="45"/>
      <c r="AZ702" s="10"/>
      <c r="BA702" s="10"/>
      <c r="BB702" s="11"/>
      <c r="BC702" s="10"/>
      <c r="BD702" s="9"/>
    </row>
    <row r="703" ht="24.95" customHeight="1" spans="1:56">
      <c r="A703" s="44">
        <f t="shared" si="560"/>
        <v>701</v>
      </c>
      <c r="B703" s="44"/>
      <c r="C703" s="45"/>
      <c r="D703" s="45"/>
      <c r="E703" s="45"/>
      <c r="F703" s="45"/>
      <c r="G703" s="45"/>
      <c r="H703" s="109"/>
      <c r="I703" s="48"/>
      <c r="J703" s="49"/>
      <c r="K703" s="49"/>
      <c r="L703" s="49"/>
      <c r="M703" s="49"/>
      <c r="N703" s="49"/>
      <c r="O703" s="49"/>
      <c r="P703" s="49"/>
      <c r="Q703" s="50"/>
      <c r="R703" s="51"/>
      <c r="S703" s="52"/>
      <c r="T703" s="49"/>
      <c r="U703" s="49"/>
      <c r="V703" s="49"/>
      <c r="W703" s="49"/>
      <c r="X703" s="49"/>
      <c r="Y703" s="49"/>
      <c r="Z703" s="49"/>
      <c r="AA703" s="49"/>
      <c r="AB703" s="49"/>
      <c r="AC703" s="49"/>
      <c r="AD703" s="53"/>
      <c r="AE703" s="53"/>
      <c r="AF703" s="53"/>
      <c r="AG703" s="54"/>
      <c r="AH703" s="53"/>
      <c r="AI703" s="55"/>
      <c r="AJ703" s="261"/>
      <c r="AK703" s="261"/>
      <c r="AL703" s="262"/>
      <c r="AM703" s="57"/>
      <c r="AN703" s="57"/>
      <c r="AO703" s="54"/>
      <c r="AP703" s="57"/>
      <c r="AQ703" s="57"/>
      <c r="AR703" s="57"/>
      <c r="AS703" s="54"/>
      <c r="AT703" s="58"/>
      <c r="AU703" s="53"/>
      <c r="AV703" s="53"/>
      <c r="AW703" s="59"/>
      <c r="AX703" s="53"/>
      <c r="AY703" s="53"/>
      <c r="BA703" s="10">
        <f>Q703</f>
        <v>0</v>
      </c>
      <c r="BB703" s="11">
        <f>N703+BA703-1</f>
        <v>-1</v>
      </c>
      <c r="BC703" s="10">
        <f>S703</f>
        <v>0</v>
      </c>
      <c r="BD703" s="11">
        <f>AA703+BC703</f>
        <v>0</v>
      </c>
    </row>
    <row r="704" ht="24.95" customHeight="1" spans="1:56">
      <c r="A704" s="44">
        <f t="shared" si="560"/>
        <v>702</v>
      </c>
      <c r="B704" s="44"/>
      <c r="C704" s="45"/>
      <c r="D704" s="45"/>
      <c r="E704" s="45"/>
      <c r="F704" s="45"/>
      <c r="G704" s="45"/>
      <c r="H704" s="109"/>
      <c r="I704" s="48"/>
      <c r="J704" s="49"/>
      <c r="K704" s="49"/>
      <c r="L704" s="49"/>
      <c r="M704" s="49"/>
      <c r="N704" s="49"/>
      <c r="O704" s="49"/>
      <c r="P704" s="49"/>
      <c r="Q704" s="50"/>
      <c r="R704" s="51"/>
      <c r="S704" s="52"/>
      <c r="T704" s="49"/>
      <c r="U704" s="49"/>
      <c r="V704" s="49"/>
      <c r="W704" s="49"/>
      <c r="X704" s="49"/>
      <c r="Y704" s="49"/>
      <c r="Z704" s="49"/>
      <c r="AA704" s="49"/>
      <c r="AB704" s="49"/>
      <c r="AC704" s="49"/>
      <c r="AD704" s="53"/>
      <c r="AE704" s="53"/>
      <c r="AF704" s="53"/>
      <c r="AG704" s="54"/>
      <c r="AH704" s="53"/>
      <c r="AI704" s="55"/>
      <c r="AJ704" s="261"/>
      <c r="AK704" s="261"/>
      <c r="AL704" s="262"/>
      <c r="AM704" s="57"/>
      <c r="AN704" s="57"/>
      <c r="AO704" s="54"/>
      <c r="AP704" s="57"/>
      <c r="AQ704" s="57"/>
      <c r="AR704" s="57"/>
      <c r="AS704" s="54"/>
      <c r="AT704" s="58"/>
      <c r="AU704" s="53"/>
      <c r="AV704" s="53"/>
      <c r="AW704" s="59"/>
      <c r="AX704" s="53"/>
      <c r="AY704" s="53"/>
      <c r="BA704" s="10">
        <f>Q704</f>
        <v>0</v>
      </c>
      <c r="BB704" s="11">
        <f>N704+BA704-1</f>
        <v>-1</v>
      </c>
      <c r="BC704" s="10">
        <f>S704</f>
        <v>0</v>
      </c>
      <c r="BD704" s="11">
        <f>AA704+BC704</f>
        <v>0</v>
      </c>
    </row>
    <row r="705" s="7" customFormat="1" ht="24.95" customHeight="1" spans="1:56">
      <c r="A705" s="44">
        <f t="shared" si="560"/>
        <v>703</v>
      </c>
      <c r="B705" s="44"/>
      <c r="C705" s="45"/>
      <c r="D705" s="45"/>
      <c r="E705" s="45"/>
      <c r="F705" s="45"/>
      <c r="G705" s="46"/>
      <c r="H705" s="109"/>
      <c r="I705" s="48"/>
      <c r="J705" s="49"/>
      <c r="K705" s="49"/>
      <c r="L705" s="49"/>
      <c r="M705" s="49"/>
      <c r="N705" s="49"/>
      <c r="O705" s="49"/>
      <c r="P705" s="49"/>
      <c r="Q705" s="50"/>
      <c r="R705" s="51"/>
      <c r="S705" s="52"/>
      <c r="T705" s="49"/>
      <c r="U705" s="49"/>
      <c r="V705" s="49"/>
      <c r="W705" s="49"/>
      <c r="X705" s="49"/>
      <c r="Y705" s="49"/>
      <c r="Z705" s="49"/>
      <c r="AA705" s="49"/>
      <c r="AB705" s="49"/>
      <c r="AC705" s="49"/>
      <c r="AD705" s="47"/>
      <c r="AE705" s="110"/>
      <c r="AF705" s="45"/>
      <c r="AG705" s="45"/>
      <c r="AH705" s="45"/>
      <c r="AI705" s="58"/>
      <c r="AJ705" s="257"/>
      <c r="AK705" s="257"/>
      <c r="AL705" s="56"/>
      <c r="AM705" s="258"/>
      <c r="AN705" s="54"/>
      <c r="AO705" s="54"/>
      <c r="AP705" s="54"/>
      <c r="AQ705" s="54"/>
      <c r="AR705" s="54"/>
      <c r="AS705" s="54"/>
      <c r="AT705" s="58"/>
      <c r="AU705" s="54"/>
      <c r="AV705" s="54"/>
      <c r="AW705" s="112"/>
      <c r="AX705" s="45"/>
      <c r="AY705" s="45"/>
      <c r="AZ705" s="10"/>
      <c r="BA705" s="10"/>
      <c r="BB705" s="11"/>
      <c r="BC705" s="10"/>
      <c r="BD705" s="9"/>
    </row>
    <row r="706" s="7" customFormat="1" ht="24.95" customHeight="1" spans="1:56">
      <c r="A706" s="44">
        <f t="shared" si="560"/>
        <v>704</v>
      </c>
      <c r="B706" s="44"/>
      <c r="C706" s="45"/>
      <c r="D706" s="45"/>
      <c r="E706" s="45"/>
      <c r="F706" s="45"/>
      <c r="G706" s="46"/>
      <c r="H706" s="109"/>
      <c r="I706" s="48"/>
      <c r="J706" s="49"/>
      <c r="K706" s="49"/>
      <c r="L706" s="49"/>
      <c r="M706" s="49"/>
      <c r="N706" s="49"/>
      <c r="O706" s="49"/>
      <c r="P706" s="49"/>
      <c r="Q706" s="50"/>
      <c r="R706" s="51"/>
      <c r="S706" s="52"/>
      <c r="T706" s="49"/>
      <c r="U706" s="49"/>
      <c r="V706" s="49"/>
      <c r="W706" s="49"/>
      <c r="X706" s="49"/>
      <c r="Y706" s="49"/>
      <c r="Z706" s="49"/>
      <c r="AA706" s="49"/>
      <c r="AB706" s="49"/>
      <c r="AC706" s="49"/>
      <c r="AD706" s="47"/>
      <c r="AE706" s="110"/>
      <c r="AF706" s="45"/>
      <c r="AG706" s="45"/>
      <c r="AH706" s="45"/>
      <c r="AI706" s="58"/>
      <c r="AJ706" s="257"/>
      <c r="AK706" s="257"/>
      <c r="AL706" s="56"/>
      <c r="AM706" s="258"/>
      <c r="AN706" s="54"/>
      <c r="AO706" s="54"/>
      <c r="AP706" s="54"/>
      <c r="AQ706" s="54"/>
      <c r="AR706" s="54"/>
      <c r="AS706" s="54">
        <f>SUM(AN706:AR706)</f>
        <v>0</v>
      </c>
      <c r="AT706" s="58">
        <f>(AI706/Fitting!$AT$1)+AS706</f>
        <v>0</v>
      </c>
      <c r="AU706" s="54"/>
      <c r="AV706" s="54"/>
      <c r="AW706" s="112"/>
      <c r="AX706" s="45"/>
      <c r="AY706" s="45"/>
      <c r="AZ706" s="10"/>
      <c r="BA706" s="10">
        <f t="shared" ref="BA706:BA711" si="561">Q706</f>
        <v>0</v>
      </c>
      <c r="BB706" s="11">
        <f t="shared" ref="BB706:BB711" si="562">N706+BA706-1</f>
        <v>-1</v>
      </c>
      <c r="BC706" s="10">
        <f t="shared" ref="BC706:BC711" si="563">S706</f>
        <v>0</v>
      </c>
      <c r="BD706" s="9">
        <f t="shared" ref="BD706:BD711" si="564">AA706+BC706</f>
        <v>0</v>
      </c>
    </row>
    <row r="707" s="7" customFormat="1" ht="24.95" customHeight="1" spans="1:56">
      <c r="A707" s="44">
        <f t="shared" ref="A707:A717" si="565">ROW()-2</f>
        <v>705</v>
      </c>
      <c r="B707" s="44"/>
      <c r="C707" s="45"/>
      <c r="D707" s="45"/>
      <c r="E707" s="45"/>
      <c r="F707" s="45"/>
      <c r="G707" s="46"/>
      <c r="H707" s="109"/>
      <c r="I707" s="48"/>
      <c r="J707" s="49"/>
      <c r="K707" s="49"/>
      <c r="L707" s="49"/>
      <c r="M707" s="49"/>
      <c r="N707" s="49"/>
      <c r="O707" s="49"/>
      <c r="P707" s="49"/>
      <c r="Q707" s="50"/>
      <c r="R707" s="51"/>
      <c r="S707" s="52"/>
      <c r="T707" s="49"/>
      <c r="U707" s="49"/>
      <c r="V707" s="49"/>
      <c r="W707" s="49"/>
      <c r="X707" s="49"/>
      <c r="Y707" s="49"/>
      <c r="Z707" s="49"/>
      <c r="AA707" s="49"/>
      <c r="AB707" s="49"/>
      <c r="AC707" s="49"/>
      <c r="AD707" s="47"/>
      <c r="AE707" s="110"/>
      <c r="AF707" s="45"/>
      <c r="AG707" s="45"/>
      <c r="AH707" s="45"/>
      <c r="AI707" s="58"/>
      <c r="AJ707" s="257"/>
      <c r="AK707" s="257"/>
      <c r="AL707" s="56"/>
      <c r="AM707" s="258"/>
      <c r="AN707" s="54"/>
      <c r="AO707" s="54"/>
      <c r="AP707" s="54"/>
      <c r="AQ707" s="54"/>
      <c r="AR707" s="54"/>
      <c r="AS707" s="54">
        <f>SUM(AN707:AR707)</f>
        <v>0</v>
      </c>
      <c r="AT707" s="58">
        <f>(AI707/Fitting!$AT$1)+AS707</f>
        <v>0</v>
      </c>
      <c r="AU707" s="54"/>
      <c r="AV707" s="54"/>
      <c r="AW707" s="112"/>
      <c r="AX707" s="45"/>
      <c r="AY707" s="45"/>
      <c r="AZ707" s="10"/>
      <c r="BA707" s="10">
        <f t="shared" si="561"/>
        <v>0</v>
      </c>
      <c r="BB707" s="11">
        <f t="shared" si="562"/>
        <v>-1</v>
      </c>
      <c r="BC707" s="10">
        <f t="shared" si="563"/>
        <v>0</v>
      </c>
      <c r="BD707" s="9">
        <f t="shared" si="564"/>
        <v>0</v>
      </c>
    </row>
    <row r="708" ht="24.95" customHeight="1" spans="1:56">
      <c r="A708" s="44">
        <f t="shared" si="565"/>
        <v>706</v>
      </c>
      <c r="B708" s="44"/>
      <c r="C708" s="45"/>
      <c r="D708" s="45"/>
      <c r="E708" s="45"/>
      <c r="F708" s="45"/>
      <c r="G708" s="45"/>
      <c r="H708" s="109"/>
      <c r="I708" s="48"/>
      <c r="J708" s="49"/>
      <c r="K708" s="49"/>
      <c r="L708" s="49"/>
      <c r="M708" s="49"/>
      <c r="N708" s="49"/>
      <c r="O708" s="49"/>
      <c r="P708" s="49"/>
      <c r="Q708" s="50"/>
      <c r="R708" s="51"/>
      <c r="S708" s="52"/>
      <c r="T708" s="49"/>
      <c r="U708" s="49"/>
      <c r="V708" s="49"/>
      <c r="W708" s="49"/>
      <c r="X708" s="49"/>
      <c r="Y708" s="49"/>
      <c r="Z708" s="49"/>
      <c r="AA708" s="49"/>
      <c r="AB708" s="49"/>
      <c r="AC708" s="49"/>
      <c r="AD708" s="53"/>
      <c r="AE708" s="53"/>
      <c r="AF708" s="53"/>
      <c r="AG708" s="54"/>
      <c r="AH708" s="53"/>
      <c r="AI708" s="55"/>
      <c r="AJ708" s="261"/>
      <c r="AK708" s="261"/>
      <c r="AL708" s="262"/>
      <c r="AM708" s="57"/>
      <c r="AN708" s="57"/>
      <c r="AO708" s="57"/>
      <c r="AP708" s="57"/>
      <c r="AQ708" s="57"/>
      <c r="AR708" s="57"/>
      <c r="AS708" s="54"/>
      <c r="AT708" s="58"/>
      <c r="AU708" s="53"/>
      <c r="AV708" s="53"/>
      <c r="AW708" s="59"/>
      <c r="AX708" s="53"/>
      <c r="AY708" s="53"/>
      <c r="BA708" s="10">
        <f t="shared" si="561"/>
        <v>0</v>
      </c>
      <c r="BB708" s="11">
        <f t="shared" si="562"/>
        <v>-1</v>
      </c>
      <c r="BC708" s="10">
        <f t="shared" si="563"/>
        <v>0</v>
      </c>
      <c r="BD708" s="11">
        <f t="shared" si="564"/>
        <v>0</v>
      </c>
    </row>
    <row r="709" ht="24.95" customHeight="1" spans="1:56">
      <c r="A709" s="44">
        <f t="shared" si="565"/>
        <v>707</v>
      </c>
      <c r="B709" s="44"/>
      <c r="C709" s="45"/>
      <c r="D709" s="45"/>
      <c r="E709" s="45"/>
      <c r="F709" s="45"/>
      <c r="G709" s="45"/>
      <c r="H709" s="109"/>
      <c r="I709" s="48"/>
      <c r="J709" s="49"/>
      <c r="K709" s="49"/>
      <c r="L709" s="49"/>
      <c r="M709" s="49"/>
      <c r="N709" s="49"/>
      <c r="O709" s="49"/>
      <c r="P709" s="49"/>
      <c r="Q709" s="50"/>
      <c r="R709" s="51"/>
      <c r="S709" s="52"/>
      <c r="T709" s="49"/>
      <c r="U709" s="49"/>
      <c r="V709" s="49"/>
      <c r="W709" s="49"/>
      <c r="X709" s="49"/>
      <c r="Y709" s="49"/>
      <c r="Z709" s="49"/>
      <c r="AA709" s="49"/>
      <c r="AB709" s="49"/>
      <c r="AC709" s="49"/>
      <c r="AD709" s="53"/>
      <c r="AE709" s="53"/>
      <c r="AF709" s="53"/>
      <c r="AG709" s="54"/>
      <c r="AH709" s="53"/>
      <c r="AI709" s="55"/>
      <c r="AJ709" s="261"/>
      <c r="AK709" s="261"/>
      <c r="AL709" s="262"/>
      <c r="AM709" s="57"/>
      <c r="AN709" s="57"/>
      <c r="AO709" s="57"/>
      <c r="AP709" s="57"/>
      <c r="AQ709" s="57"/>
      <c r="AR709" s="57"/>
      <c r="AS709" s="54"/>
      <c r="AT709" s="58"/>
      <c r="AU709" s="53"/>
      <c r="AV709" s="53"/>
      <c r="AW709" s="59"/>
      <c r="AX709" s="53"/>
      <c r="AY709" s="53"/>
      <c r="BA709" s="10">
        <f t="shared" si="561"/>
        <v>0</v>
      </c>
      <c r="BB709" s="11">
        <f t="shared" si="562"/>
        <v>-1</v>
      </c>
      <c r="BC709" s="10">
        <f t="shared" si="563"/>
        <v>0</v>
      </c>
      <c r="BD709" s="11">
        <f t="shared" si="564"/>
        <v>0</v>
      </c>
    </row>
    <row r="710" ht="24.95" customHeight="1" spans="1:56">
      <c r="A710" s="44">
        <f t="shared" si="565"/>
        <v>708</v>
      </c>
      <c r="B710" s="44"/>
      <c r="C710" s="45"/>
      <c r="D710" s="45"/>
      <c r="E710" s="45"/>
      <c r="F710" s="45"/>
      <c r="G710" s="45"/>
      <c r="H710" s="109"/>
      <c r="I710" s="48"/>
      <c r="J710" s="49"/>
      <c r="K710" s="49"/>
      <c r="L710" s="49"/>
      <c r="M710" s="49"/>
      <c r="N710" s="49"/>
      <c r="O710" s="49"/>
      <c r="P710" s="49"/>
      <c r="Q710" s="50"/>
      <c r="R710" s="51"/>
      <c r="S710" s="52"/>
      <c r="T710" s="49"/>
      <c r="U710" s="49"/>
      <c r="V710" s="49"/>
      <c r="W710" s="49"/>
      <c r="X710" s="49"/>
      <c r="Y710" s="49"/>
      <c r="Z710" s="49"/>
      <c r="AA710" s="49"/>
      <c r="AB710" s="49"/>
      <c r="AC710" s="49"/>
      <c r="AD710" s="53"/>
      <c r="AE710" s="53"/>
      <c r="AF710" s="53"/>
      <c r="AG710" s="54"/>
      <c r="AH710" s="53"/>
      <c r="AI710" s="55"/>
      <c r="AJ710" s="261"/>
      <c r="AK710" s="261"/>
      <c r="AL710" s="262"/>
      <c r="AM710" s="57"/>
      <c r="AN710" s="57"/>
      <c r="AO710" s="57"/>
      <c r="AP710" s="57"/>
      <c r="AQ710" s="57"/>
      <c r="AR710" s="57"/>
      <c r="AS710" s="54"/>
      <c r="AT710" s="58"/>
      <c r="AU710" s="53"/>
      <c r="AV710" s="53"/>
      <c r="AW710" s="59"/>
      <c r="AX710" s="53"/>
      <c r="AY710" s="53"/>
      <c r="BA710" s="10">
        <f t="shared" si="561"/>
        <v>0</v>
      </c>
      <c r="BB710" s="11">
        <f t="shared" si="562"/>
        <v>-1</v>
      </c>
      <c r="BC710" s="10">
        <f t="shared" si="563"/>
        <v>0</v>
      </c>
      <c r="BD710" s="11">
        <f t="shared" si="564"/>
        <v>0</v>
      </c>
    </row>
    <row r="711" ht="24.95" customHeight="1" spans="1:56">
      <c r="A711" s="44">
        <f t="shared" si="565"/>
        <v>709</v>
      </c>
      <c r="B711" s="44"/>
      <c r="C711" s="45"/>
      <c r="D711" s="45"/>
      <c r="E711" s="45"/>
      <c r="F711" s="45"/>
      <c r="G711" s="45"/>
      <c r="H711" s="109"/>
      <c r="I711" s="48"/>
      <c r="J711" s="49"/>
      <c r="K711" s="49"/>
      <c r="L711" s="49"/>
      <c r="M711" s="49"/>
      <c r="N711" s="49"/>
      <c r="O711" s="49"/>
      <c r="P711" s="49"/>
      <c r="Q711" s="50"/>
      <c r="R711" s="51"/>
      <c r="S711" s="52"/>
      <c r="T711" s="49"/>
      <c r="U711" s="49"/>
      <c r="V711" s="49"/>
      <c r="W711" s="49"/>
      <c r="X711" s="49"/>
      <c r="Y711" s="49"/>
      <c r="Z711" s="49"/>
      <c r="AA711" s="49"/>
      <c r="AB711" s="49"/>
      <c r="AC711" s="49"/>
      <c r="AD711" s="53"/>
      <c r="AE711" s="53"/>
      <c r="AF711" s="53"/>
      <c r="AG711" s="54"/>
      <c r="AH711" s="53"/>
      <c r="AI711" s="55"/>
      <c r="AJ711" s="261"/>
      <c r="AK711" s="261"/>
      <c r="AL711" s="262"/>
      <c r="AM711" s="57"/>
      <c r="AN711" s="57"/>
      <c r="AO711" s="57"/>
      <c r="AP711" s="57"/>
      <c r="AQ711" s="57"/>
      <c r="AR711" s="57"/>
      <c r="AS711" s="54"/>
      <c r="AT711" s="58"/>
      <c r="AU711" s="53"/>
      <c r="AV711" s="53"/>
      <c r="AW711" s="59"/>
      <c r="AX711" s="53"/>
      <c r="AY711" s="53"/>
      <c r="BA711" s="10">
        <f t="shared" si="561"/>
        <v>0</v>
      </c>
      <c r="BB711" s="11">
        <f t="shared" si="562"/>
        <v>-1</v>
      </c>
      <c r="BC711" s="10">
        <f t="shared" si="563"/>
        <v>0</v>
      </c>
      <c r="BD711" s="11">
        <f t="shared" si="564"/>
        <v>0</v>
      </c>
    </row>
    <row r="712" ht="24.95" customHeight="1" spans="1:56">
      <c r="A712" s="44">
        <f t="shared" si="565"/>
        <v>710</v>
      </c>
      <c r="B712" s="44"/>
      <c r="C712" s="45"/>
      <c r="D712" s="45"/>
      <c r="E712" s="45"/>
      <c r="F712" s="45"/>
      <c r="G712" s="45"/>
      <c r="H712" s="109"/>
      <c r="I712" s="48"/>
      <c r="J712" s="49"/>
      <c r="K712" s="49"/>
      <c r="L712" s="49"/>
      <c r="M712" s="49"/>
      <c r="N712" s="49"/>
      <c r="O712" s="49"/>
      <c r="P712" s="49"/>
      <c r="Q712" s="50"/>
      <c r="R712" s="51"/>
      <c r="S712" s="52"/>
      <c r="T712" s="49"/>
      <c r="U712" s="49"/>
      <c r="V712" s="49"/>
      <c r="W712" s="49"/>
      <c r="X712" s="49"/>
      <c r="Y712" s="49"/>
      <c r="Z712" s="49"/>
      <c r="AA712" s="49"/>
      <c r="AB712" s="49"/>
      <c r="AC712" s="49"/>
      <c r="AD712" s="53"/>
      <c r="AE712" s="53"/>
      <c r="AF712" s="53"/>
      <c r="AG712" s="54"/>
      <c r="AH712" s="53"/>
      <c r="AI712" s="55"/>
      <c r="AJ712" s="261"/>
      <c r="AK712" s="261"/>
      <c r="AL712" s="262"/>
      <c r="AM712" s="57"/>
      <c r="AN712" s="57"/>
      <c r="AO712" s="57"/>
      <c r="AP712" s="57"/>
      <c r="AQ712" s="57"/>
      <c r="AR712" s="57"/>
      <c r="AS712" s="54"/>
      <c r="AT712" s="58"/>
      <c r="AU712" s="53"/>
      <c r="AV712" s="53"/>
      <c r="AW712" s="59"/>
      <c r="AX712" s="53"/>
      <c r="AY712" s="53"/>
      <c r="BA712" s="10">
        <f t="shared" ref="BA712:BA717" si="566">Q712</f>
        <v>0</v>
      </c>
      <c r="BB712" s="11">
        <f t="shared" ref="BB712:BB717" si="567">N712+BA712-1</f>
        <v>-1</v>
      </c>
      <c r="BC712" s="10">
        <f t="shared" ref="BC712:BC717" si="568">S712</f>
        <v>0</v>
      </c>
      <c r="BD712" s="11">
        <f t="shared" ref="BD712:BD717" si="569">AA712+BC712</f>
        <v>0</v>
      </c>
    </row>
    <row r="713" s="7" customFormat="1" ht="24.95" customHeight="1" spans="1:56">
      <c r="A713" s="44">
        <f t="shared" si="565"/>
        <v>711</v>
      </c>
      <c r="B713" s="44"/>
      <c r="C713" s="45"/>
      <c r="D713" s="45"/>
      <c r="E713" s="45"/>
      <c r="F713" s="45"/>
      <c r="G713" s="46"/>
      <c r="H713" s="109"/>
      <c r="I713" s="48"/>
      <c r="J713" s="49"/>
      <c r="K713" s="49"/>
      <c r="L713" s="49"/>
      <c r="M713" s="49"/>
      <c r="N713" s="49"/>
      <c r="O713" s="49"/>
      <c r="P713" s="49"/>
      <c r="Q713" s="50"/>
      <c r="R713" s="51"/>
      <c r="S713" s="52"/>
      <c r="T713" s="49"/>
      <c r="U713" s="49"/>
      <c r="V713" s="49"/>
      <c r="W713" s="49"/>
      <c r="X713" s="49"/>
      <c r="Y713" s="49"/>
      <c r="Z713" s="49"/>
      <c r="AA713" s="49"/>
      <c r="AB713" s="49"/>
      <c r="AC713" s="49"/>
      <c r="AD713" s="47"/>
      <c r="AE713" s="110"/>
      <c r="AF713" s="45"/>
      <c r="AG713" s="45"/>
      <c r="AH713" s="45"/>
      <c r="AI713" s="58"/>
      <c r="AJ713" s="257"/>
      <c r="AK713" s="257"/>
      <c r="AL713" s="56"/>
      <c r="AM713" s="258"/>
      <c r="AN713" s="54"/>
      <c r="AO713" s="54"/>
      <c r="AP713" s="54"/>
      <c r="AQ713" s="54"/>
      <c r="AR713" s="54"/>
      <c r="AS713" s="54">
        <f>SUM(AN713:AR713)</f>
        <v>0</v>
      </c>
      <c r="AT713" s="58">
        <f>(AI713/Fitting!$AT$1)+AS713</f>
        <v>0</v>
      </c>
      <c r="AU713" s="54"/>
      <c r="AV713" s="54"/>
      <c r="AW713" s="112"/>
      <c r="AX713" s="45"/>
      <c r="AY713" s="45"/>
      <c r="AZ713" s="10"/>
      <c r="BA713" s="10">
        <f t="shared" si="566"/>
        <v>0</v>
      </c>
      <c r="BB713" s="11">
        <f t="shared" si="567"/>
        <v>-1</v>
      </c>
      <c r="BC713" s="10">
        <f t="shared" si="568"/>
        <v>0</v>
      </c>
      <c r="BD713" s="9">
        <f t="shared" si="569"/>
        <v>0</v>
      </c>
    </row>
    <row r="714" s="7" customFormat="1" ht="24.95" customHeight="1" spans="1:56">
      <c r="A714" s="44">
        <f t="shared" si="565"/>
        <v>712</v>
      </c>
      <c r="B714" s="44"/>
      <c r="C714" s="45"/>
      <c r="D714" s="45"/>
      <c r="E714" s="45"/>
      <c r="F714" s="45"/>
      <c r="G714" s="46"/>
      <c r="H714" s="109"/>
      <c r="I714" s="48"/>
      <c r="J714" s="49"/>
      <c r="K714" s="49"/>
      <c r="L714" s="49"/>
      <c r="M714" s="49"/>
      <c r="N714" s="49"/>
      <c r="O714" s="49"/>
      <c r="P714" s="49"/>
      <c r="Q714" s="50"/>
      <c r="R714" s="51"/>
      <c r="S714" s="52"/>
      <c r="T714" s="49"/>
      <c r="U714" s="49"/>
      <c r="V714" s="49"/>
      <c r="W714" s="49"/>
      <c r="X714" s="49"/>
      <c r="Y714" s="49"/>
      <c r="Z714" s="49"/>
      <c r="AA714" s="49"/>
      <c r="AB714" s="49"/>
      <c r="AC714" s="49"/>
      <c r="AD714" s="47"/>
      <c r="AE714" s="110"/>
      <c r="AF714" s="45"/>
      <c r="AG714" s="45"/>
      <c r="AH714" s="45"/>
      <c r="AI714" s="58"/>
      <c r="AJ714" s="257"/>
      <c r="AK714" s="257"/>
      <c r="AL714" s="56"/>
      <c r="AM714" s="258"/>
      <c r="AN714" s="54"/>
      <c r="AO714" s="54"/>
      <c r="AP714" s="54"/>
      <c r="AQ714" s="54"/>
      <c r="AR714" s="54"/>
      <c r="AS714" s="54">
        <f>SUM(AN714:AR714)</f>
        <v>0</v>
      </c>
      <c r="AT714" s="58">
        <f>(AI714/Fitting!$AT$1)+AS714</f>
        <v>0</v>
      </c>
      <c r="AU714" s="54"/>
      <c r="AV714" s="54"/>
      <c r="AW714" s="112"/>
      <c r="AX714" s="45"/>
      <c r="AY714" s="45"/>
      <c r="AZ714" s="10"/>
      <c r="BA714" s="10">
        <f t="shared" si="566"/>
        <v>0</v>
      </c>
      <c r="BB714" s="11">
        <f t="shared" si="567"/>
        <v>-1</v>
      </c>
      <c r="BC714" s="10">
        <f t="shared" si="568"/>
        <v>0</v>
      </c>
      <c r="BD714" s="9">
        <f t="shared" si="569"/>
        <v>0</v>
      </c>
    </row>
    <row r="715" ht="24.95" customHeight="1" spans="1:56">
      <c r="A715" s="44">
        <f t="shared" si="565"/>
        <v>713</v>
      </c>
      <c r="B715" s="44"/>
      <c r="C715" s="45"/>
      <c r="D715" s="45"/>
      <c r="E715" s="45"/>
      <c r="F715" s="45"/>
      <c r="G715" s="45"/>
      <c r="H715" s="109"/>
      <c r="I715" s="48"/>
      <c r="J715" s="49"/>
      <c r="K715" s="49"/>
      <c r="L715" s="49"/>
      <c r="M715" s="49"/>
      <c r="N715" s="49"/>
      <c r="O715" s="49"/>
      <c r="P715" s="49"/>
      <c r="Q715" s="50"/>
      <c r="R715" s="51"/>
      <c r="S715" s="52"/>
      <c r="T715" s="49"/>
      <c r="U715" s="49"/>
      <c r="V715" s="49"/>
      <c r="W715" s="49"/>
      <c r="X715" s="49"/>
      <c r="Y715" s="49"/>
      <c r="Z715" s="49"/>
      <c r="AA715" s="49"/>
      <c r="AB715" s="49"/>
      <c r="AC715" s="49"/>
      <c r="AD715" s="53"/>
      <c r="AE715" s="53"/>
      <c r="AF715" s="53"/>
      <c r="AG715" s="54"/>
      <c r="AH715" s="53"/>
      <c r="AI715" s="55"/>
      <c r="AJ715" s="261"/>
      <c r="AK715" s="261"/>
      <c r="AL715" s="262"/>
      <c r="AM715" s="57"/>
      <c r="AN715" s="57"/>
      <c r="AO715" s="57"/>
      <c r="AP715" s="57"/>
      <c r="AQ715" s="57"/>
      <c r="AR715" s="57"/>
      <c r="AS715" s="54"/>
      <c r="AT715" s="58"/>
      <c r="AU715" s="53"/>
      <c r="AV715" s="53"/>
      <c r="AW715" s="59"/>
      <c r="AX715" s="53"/>
      <c r="AY715" s="53"/>
      <c r="BA715" s="10">
        <f t="shared" si="566"/>
        <v>0</v>
      </c>
      <c r="BB715" s="11">
        <f t="shared" si="567"/>
        <v>-1</v>
      </c>
      <c r="BC715" s="10">
        <f t="shared" si="568"/>
        <v>0</v>
      </c>
      <c r="BD715" s="11">
        <f t="shared" si="569"/>
        <v>0</v>
      </c>
    </row>
    <row r="716" ht="24.95" customHeight="1" spans="1:56">
      <c r="A716" s="44">
        <f t="shared" si="565"/>
        <v>714</v>
      </c>
      <c r="B716" s="44"/>
      <c r="C716" s="45"/>
      <c r="D716" s="45"/>
      <c r="E716" s="45"/>
      <c r="F716" s="45"/>
      <c r="G716" s="45"/>
      <c r="H716" s="109"/>
      <c r="I716" s="48"/>
      <c r="J716" s="49"/>
      <c r="K716" s="49"/>
      <c r="L716" s="49"/>
      <c r="M716" s="49"/>
      <c r="N716" s="49"/>
      <c r="O716" s="49"/>
      <c r="P716" s="49"/>
      <c r="Q716" s="50"/>
      <c r="R716" s="51"/>
      <c r="S716" s="52"/>
      <c r="T716" s="49"/>
      <c r="U716" s="49"/>
      <c r="V716" s="49"/>
      <c r="W716" s="49"/>
      <c r="X716" s="49"/>
      <c r="Y716" s="49"/>
      <c r="Z716" s="49"/>
      <c r="AA716" s="49"/>
      <c r="AB716" s="49"/>
      <c r="AC716" s="49"/>
      <c r="AD716" s="53"/>
      <c r="AE716" s="53"/>
      <c r="AF716" s="53"/>
      <c r="AG716" s="54"/>
      <c r="AH716" s="53"/>
      <c r="AI716" s="55"/>
      <c r="AJ716" s="261"/>
      <c r="AK716" s="261"/>
      <c r="AL716" s="262"/>
      <c r="AM716" s="57"/>
      <c r="AN716" s="57"/>
      <c r="AO716" s="57"/>
      <c r="AP716" s="57"/>
      <c r="AQ716" s="57"/>
      <c r="AR716" s="57"/>
      <c r="AS716" s="54"/>
      <c r="AT716" s="58"/>
      <c r="AU716" s="53"/>
      <c r="AV716" s="53"/>
      <c r="AW716" s="59"/>
      <c r="AX716" s="53"/>
      <c r="AY716" s="53"/>
      <c r="BA716" s="10">
        <f t="shared" si="566"/>
        <v>0</v>
      </c>
      <c r="BB716" s="11">
        <f t="shared" si="567"/>
        <v>-1</v>
      </c>
      <c r="BC716" s="10">
        <f t="shared" si="568"/>
        <v>0</v>
      </c>
      <c r="BD716" s="11">
        <f t="shared" si="569"/>
        <v>0</v>
      </c>
    </row>
    <row r="717" ht="24.95" customHeight="1" spans="1:56">
      <c r="A717" s="44">
        <f t="shared" si="565"/>
        <v>715</v>
      </c>
      <c r="B717" s="44"/>
      <c r="C717" s="45"/>
      <c r="D717" s="45"/>
      <c r="E717" s="45"/>
      <c r="F717" s="45"/>
      <c r="G717" s="45"/>
      <c r="H717" s="109"/>
      <c r="I717" s="48"/>
      <c r="J717" s="49"/>
      <c r="K717" s="49"/>
      <c r="L717" s="49"/>
      <c r="M717" s="49"/>
      <c r="N717" s="49"/>
      <c r="O717" s="49"/>
      <c r="P717" s="49"/>
      <c r="Q717" s="50"/>
      <c r="R717" s="51"/>
      <c r="S717" s="52"/>
      <c r="T717" s="49"/>
      <c r="U717" s="49"/>
      <c r="V717" s="49"/>
      <c r="W717" s="49"/>
      <c r="X717" s="49"/>
      <c r="Y717" s="49"/>
      <c r="Z717" s="49"/>
      <c r="AA717" s="49"/>
      <c r="AB717" s="49"/>
      <c r="AC717" s="49"/>
      <c r="AD717" s="53"/>
      <c r="AE717" s="53"/>
      <c r="AF717" s="53"/>
      <c r="AG717" s="54"/>
      <c r="AH717" s="53"/>
      <c r="AI717" s="55"/>
      <c r="AJ717" s="261"/>
      <c r="AK717" s="261"/>
      <c r="AL717" s="262"/>
      <c r="AM717" s="57"/>
      <c r="AN717" s="57"/>
      <c r="AO717" s="54"/>
      <c r="AP717" s="57"/>
      <c r="AQ717" s="57"/>
      <c r="AR717" s="57"/>
      <c r="AS717" s="54"/>
      <c r="AT717" s="58"/>
      <c r="AU717" s="53"/>
      <c r="AV717" s="53"/>
      <c r="AW717" s="59"/>
      <c r="AX717" s="53"/>
      <c r="AY717" s="53"/>
      <c r="BA717" s="10">
        <f t="shared" si="566"/>
        <v>0</v>
      </c>
      <c r="BB717" s="11">
        <f t="shared" si="567"/>
        <v>-1</v>
      </c>
      <c r="BC717" s="10">
        <f t="shared" si="568"/>
        <v>0</v>
      </c>
      <c r="BD717" s="11">
        <f t="shared" si="569"/>
        <v>0</v>
      </c>
    </row>
    <row r="718" ht="24.95" customHeight="1" spans="1:56">
      <c r="A718" s="44">
        <f t="shared" ref="A718:A732" si="570">ROW()-2</f>
        <v>716</v>
      </c>
      <c r="B718" s="44"/>
      <c r="C718" s="45"/>
      <c r="D718" s="45"/>
      <c r="E718" s="45"/>
      <c r="F718" s="45"/>
      <c r="G718" s="45"/>
      <c r="H718" s="47"/>
      <c r="I718" s="48"/>
      <c r="J718" s="49"/>
      <c r="K718" s="49"/>
      <c r="L718" s="49"/>
      <c r="M718" s="49"/>
      <c r="N718" s="49"/>
      <c r="O718" s="49"/>
      <c r="P718" s="49"/>
      <c r="Q718" s="50"/>
      <c r="R718" s="51"/>
      <c r="S718" s="52"/>
      <c r="T718" s="49"/>
      <c r="U718" s="49"/>
      <c r="V718" s="49"/>
      <c r="W718" s="49"/>
      <c r="X718" s="49"/>
      <c r="Y718" s="49"/>
      <c r="Z718" s="49"/>
      <c r="AA718" s="49"/>
      <c r="AB718" s="49"/>
      <c r="AC718" s="49"/>
      <c r="AD718" s="53"/>
      <c r="AE718" s="53"/>
      <c r="AF718" s="53"/>
      <c r="AG718" s="54"/>
      <c r="AH718" s="53"/>
      <c r="AI718" s="55"/>
      <c r="AJ718" s="261"/>
      <c r="AK718" s="261"/>
      <c r="AL718" s="262"/>
      <c r="AM718" s="57"/>
      <c r="AN718" s="57"/>
      <c r="AO718" s="57"/>
      <c r="AP718" s="57"/>
      <c r="AQ718" s="57"/>
      <c r="AR718" s="57"/>
      <c r="AS718" s="54">
        <f t="shared" ref="AS718:AS745" si="571">SUM(AN718:AR718)</f>
        <v>0</v>
      </c>
      <c r="AT718" s="58">
        <f>(AI718/Ceramic!$AT$1)+AS718</f>
        <v>0</v>
      </c>
      <c r="AU718" s="53"/>
      <c r="AV718" s="53"/>
      <c r="AW718" s="59"/>
      <c r="AX718" s="53"/>
      <c r="AY718" s="53"/>
      <c r="BA718" s="10">
        <f t="shared" ref="BA718:BA745" si="572">Q718</f>
        <v>0</v>
      </c>
      <c r="BB718" s="11">
        <f t="shared" ref="BB718:BB745" si="573">N718+BA718-1</f>
        <v>-1</v>
      </c>
      <c r="BC718" s="10">
        <f t="shared" ref="BC718:BC745" si="574">S718</f>
        <v>0</v>
      </c>
      <c r="BD718" s="11">
        <f t="shared" ref="BD718:BD745" si="575">AA718+BC718</f>
        <v>0</v>
      </c>
    </row>
    <row r="719" ht="24.95" customHeight="1" spans="1:56">
      <c r="A719" s="44">
        <f t="shared" si="570"/>
        <v>717</v>
      </c>
      <c r="B719" s="44"/>
      <c r="C719" s="45"/>
      <c r="D719" s="45"/>
      <c r="E719" s="45"/>
      <c r="F719" s="45"/>
      <c r="G719" s="45"/>
      <c r="H719" s="47"/>
      <c r="I719" s="48"/>
      <c r="J719" s="49"/>
      <c r="K719" s="49"/>
      <c r="L719" s="49"/>
      <c r="M719" s="49"/>
      <c r="N719" s="49"/>
      <c r="O719" s="49"/>
      <c r="P719" s="49"/>
      <c r="Q719" s="50"/>
      <c r="R719" s="51"/>
      <c r="S719" s="52"/>
      <c r="T719" s="49"/>
      <c r="U719" s="49"/>
      <c r="V719" s="49"/>
      <c r="W719" s="49"/>
      <c r="X719" s="49"/>
      <c r="Y719" s="49"/>
      <c r="Z719" s="49"/>
      <c r="AA719" s="49"/>
      <c r="AB719" s="49"/>
      <c r="AC719" s="49"/>
      <c r="AD719" s="53"/>
      <c r="AE719" s="53"/>
      <c r="AF719" s="53"/>
      <c r="AG719" s="54"/>
      <c r="AH719" s="53"/>
      <c r="AI719" s="55"/>
      <c r="AJ719" s="261"/>
      <c r="AK719" s="261"/>
      <c r="AL719" s="262"/>
      <c r="AM719" s="57"/>
      <c r="AN719" s="57"/>
      <c r="AO719" s="57"/>
      <c r="AP719" s="57"/>
      <c r="AQ719" s="57"/>
      <c r="AR719" s="57"/>
      <c r="AS719" s="54">
        <f t="shared" si="571"/>
        <v>0</v>
      </c>
      <c r="AT719" s="58">
        <f>(AI719/Ceramic!$AT$1)+AS719</f>
        <v>0</v>
      </c>
      <c r="AU719" s="53"/>
      <c r="AV719" s="53"/>
      <c r="AW719" s="59"/>
      <c r="AX719" s="53"/>
      <c r="AY719" s="53"/>
      <c r="BA719" s="10">
        <f t="shared" si="572"/>
        <v>0</v>
      </c>
      <c r="BB719" s="11">
        <f t="shared" si="573"/>
        <v>-1</v>
      </c>
      <c r="BC719" s="10">
        <f t="shared" si="574"/>
        <v>0</v>
      </c>
      <c r="BD719" s="11">
        <f t="shared" si="575"/>
        <v>0</v>
      </c>
    </row>
    <row r="720" ht="24.95" customHeight="1" spans="1:56">
      <c r="A720" s="44">
        <f t="shared" si="570"/>
        <v>718</v>
      </c>
      <c r="B720" s="44"/>
      <c r="C720" s="45"/>
      <c r="D720" s="45"/>
      <c r="E720" s="45"/>
      <c r="F720" s="45"/>
      <c r="G720" s="45"/>
      <c r="H720" s="47"/>
      <c r="I720" s="48"/>
      <c r="J720" s="49"/>
      <c r="K720" s="49"/>
      <c r="L720" s="49"/>
      <c r="M720" s="49"/>
      <c r="N720" s="49"/>
      <c r="O720" s="49"/>
      <c r="P720" s="49"/>
      <c r="Q720" s="50"/>
      <c r="R720" s="51"/>
      <c r="S720" s="52"/>
      <c r="T720" s="49"/>
      <c r="U720" s="49"/>
      <c r="V720" s="49"/>
      <c r="W720" s="49"/>
      <c r="X720" s="49"/>
      <c r="Y720" s="49"/>
      <c r="Z720" s="49"/>
      <c r="AA720" s="49"/>
      <c r="AB720" s="49"/>
      <c r="AC720" s="49"/>
      <c r="AD720" s="53"/>
      <c r="AE720" s="53"/>
      <c r="AF720" s="53"/>
      <c r="AG720" s="54"/>
      <c r="AH720" s="53"/>
      <c r="AI720" s="55"/>
      <c r="AJ720" s="261"/>
      <c r="AK720" s="261"/>
      <c r="AL720" s="262"/>
      <c r="AM720" s="57"/>
      <c r="AN720" s="57"/>
      <c r="AO720" s="57"/>
      <c r="AP720" s="57"/>
      <c r="AQ720" s="57"/>
      <c r="AR720" s="57"/>
      <c r="AS720" s="54">
        <f t="shared" si="571"/>
        <v>0</v>
      </c>
      <c r="AT720" s="58">
        <f>(AI720/Ceramic!$AT$1)+AS720</f>
        <v>0</v>
      </c>
      <c r="AU720" s="53"/>
      <c r="AV720" s="53"/>
      <c r="AW720" s="59"/>
      <c r="AX720" s="53"/>
      <c r="AY720" s="53"/>
      <c r="BA720" s="10">
        <f t="shared" si="572"/>
        <v>0</v>
      </c>
      <c r="BB720" s="11">
        <f t="shared" si="573"/>
        <v>-1</v>
      </c>
      <c r="BC720" s="10">
        <f t="shared" si="574"/>
        <v>0</v>
      </c>
      <c r="BD720" s="11">
        <f t="shared" si="575"/>
        <v>0</v>
      </c>
    </row>
    <row r="721" ht="24.95" customHeight="1" spans="1:56">
      <c r="A721" s="44">
        <f t="shared" si="570"/>
        <v>719</v>
      </c>
      <c r="B721" s="44"/>
      <c r="C721" s="45"/>
      <c r="D721" s="45"/>
      <c r="E721" s="45"/>
      <c r="F721" s="45"/>
      <c r="G721" s="45"/>
      <c r="H721" s="47"/>
      <c r="I721" s="48"/>
      <c r="J721" s="49"/>
      <c r="K721" s="49"/>
      <c r="L721" s="49"/>
      <c r="M721" s="49"/>
      <c r="N721" s="49"/>
      <c r="O721" s="49"/>
      <c r="P721" s="49"/>
      <c r="Q721" s="50"/>
      <c r="R721" s="51"/>
      <c r="S721" s="52"/>
      <c r="T721" s="49"/>
      <c r="U721" s="49"/>
      <c r="V721" s="49"/>
      <c r="W721" s="49"/>
      <c r="X721" s="49"/>
      <c r="Y721" s="49"/>
      <c r="Z721" s="49"/>
      <c r="AA721" s="49"/>
      <c r="AB721" s="49"/>
      <c r="AC721" s="49"/>
      <c r="AD721" s="53"/>
      <c r="AE721" s="53"/>
      <c r="AF721" s="53"/>
      <c r="AG721" s="54"/>
      <c r="AH721" s="53"/>
      <c r="AI721" s="55"/>
      <c r="AJ721" s="261"/>
      <c r="AK721" s="261"/>
      <c r="AL721" s="262"/>
      <c r="AM721" s="57"/>
      <c r="AN721" s="57"/>
      <c r="AO721" s="57"/>
      <c r="AP721" s="57"/>
      <c r="AQ721" s="57"/>
      <c r="AR721" s="57"/>
      <c r="AS721" s="54">
        <f t="shared" si="571"/>
        <v>0</v>
      </c>
      <c r="AT721" s="58">
        <f>(AI721/Ceramic!$AT$1)+AS721</f>
        <v>0</v>
      </c>
      <c r="AU721" s="53"/>
      <c r="AV721" s="53"/>
      <c r="AW721" s="59"/>
      <c r="AX721" s="53"/>
      <c r="AY721" s="53"/>
      <c r="BA721" s="10">
        <f t="shared" si="572"/>
        <v>0</v>
      </c>
      <c r="BB721" s="11">
        <f t="shared" si="573"/>
        <v>-1</v>
      </c>
      <c r="BC721" s="10">
        <f t="shared" si="574"/>
        <v>0</v>
      </c>
      <c r="BD721" s="11">
        <f t="shared" si="575"/>
        <v>0</v>
      </c>
    </row>
    <row r="722" ht="24.95" customHeight="1" spans="1:56">
      <c r="A722" s="44">
        <f t="shared" si="570"/>
        <v>720</v>
      </c>
      <c r="B722" s="44"/>
      <c r="C722" s="45"/>
      <c r="D722" s="45"/>
      <c r="E722" s="45"/>
      <c r="F722" s="45"/>
      <c r="G722" s="45"/>
      <c r="H722" s="47"/>
      <c r="I722" s="48"/>
      <c r="J722" s="49"/>
      <c r="K722" s="49"/>
      <c r="L722" s="49"/>
      <c r="M722" s="49"/>
      <c r="N722" s="49"/>
      <c r="O722" s="49"/>
      <c r="P722" s="49"/>
      <c r="Q722" s="50"/>
      <c r="R722" s="51"/>
      <c r="S722" s="52"/>
      <c r="T722" s="49"/>
      <c r="U722" s="49"/>
      <c r="V722" s="49"/>
      <c r="W722" s="49"/>
      <c r="X722" s="49"/>
      <c r="Y722" s="49"/>
      <c r="Z722" s="49"/>
      <c r="AA722" s="49"/>
      <c r="AB722" s="49"/>
      <c r="AC722" s="49"/>
      <c r="AD722" s="53"/>
      <c r="AE722" s="53"/>
      <c r="AF722" s="53"/>
      <c r="AG722" s="54"/>
      <c r="AH722" s="53"/>
      <c r="AI722" s="55"/>
      <c r="AJ722" s="261"/>
      <c r="AK722" s="261"/>
      <c r="AL722" s="262"/>
      <c r="AM722" s="57"/>
      <c r="AN722" s="57"/>
      <c r="AO722" s="57"/>
      <c r="AP722" s="57"/>
      <c r="AQ722" s="57"/>
      <c r="AR722" s="57"/>
      <c r="AS722" s="54">
        <f t="shared" si="571"/>
        <v>0</v>
      </c>
      <c r="AT722" s="58">
        <f>(AI722/Ceramic!$AT$1)+AS722</f>
        <v>0</v>
      </c>
      <c r="AU722" s="53"/>
      <c r="AV722" s="53"/>
      <c r="AW722" s="59"/>
      <c r="AX722" s="53"/>
      <c r="AY722" s="53"/>
      <c r="BA722" s="10">
        <f t="shared" si="572"/>
        <v>0</v>
      </c>
      <c r="BB722" s="11">
        <f t="shared" si="573"/>
        <v>-1</v>
      </c>
      <c r="BC722" s="10">
        <f t="shared" si="574"/>
        <v>0</v>
      </c>
      <c r="BD722" s="11">
        <f t="shared" si="575"/>
        <v>0</v>
      </c>
    </row>
    <row r="723" ht="24.95" customHeight="1" spans="1:56">
      <c r="A723" s="44">
        <f t="shared" si="570"/>
        <v>721</v>
      </c>
      <c r="B723" s="44"/>
      <c r="C723" s="45"/>
      <c r="D723" s="45"/>
      <c r="E723" s="45"/>
      <c r="F723" s="45"/>
      <c r="G723" s="45"/>
      <c r="H723" s="47"/>
      <c r="I723" s="48"/>
      <c r="J723" s="49"/>
      <c r="K723" s="49"/>
      <c r="L723" s="49"/>
      <c r="M723" s="49"/>
      <c r="N723" s="49"/>
      <c r="O723" s="49"/>
      <c r="P723" s="49"/>
      <c r="Q723" s="50"/>
      <c r="R723" s="51"/>
      <c r="S723" s="52"/>
      <c r="T723" s="49"/>
      <c r="U723" s="49"/>
      <c r="V723" s="49"/>
      <c r="W723" s="49"/>
      <c r="X723" s="49"/>
      <c r="Y723" s="49"/>
      <c r="Z723" s="49"/>
      <c r="AA723" s="49"/>
      <c r="AB723" s="49"/>
      <c r="AC723" s="49"/>
      <c r="AD723" s="53"/>
      <c r="AE723" s="53"/>
      <c r="AF723" s="53"/>
      <c r="AG723" s="54"/>
      <c r="AH723" s="53"/>
      <c r="AI723" s="55"/>
      <c r="AJ723" s="261"/>
      <c r="AK723" s="261"/>
      <c r="AL723" s="262"/>
      <c r="AM723" s="57"/>
      <c r="AN723" s="57"/>
      <c r="AO723" s="57"/>
      <c r="AP723" s="57"/>
      <c r="AQ723" s="57"/>
      <c r="AR723" s="57"/>
      <c r="AS723" s="54">
        <f t="shared" si="571"/>
        <v>0</v>
      </c>
      <c r="AT723" s="58">
        <f>(AI723/Ceramic!$AT$1)+AS723</f>
        <v>0</v>
      </c>
      <c r="AU723" s="53"/>
      <c r="AV723" s="53"/>
      <c r="AW723" s="59"/>
      <c r="AX723" s="53"/>
      <c r="AY723" s="53"/>
      <c r="BA723" s="10">
        <f t="shared" si="572"/>
        <v>0</v>
      </c>
      <c r="BB723" s="11">
        <f t="shared" si="573"/>
        <v>-1</v>
      </c>
      <c r="BC723" s="10">
        <f t="shared" si="574"/>
        <v>0</v>
      </c>
      <c r="BD723" s="11">
        <f t="shared" si="575"/>
        <v>0</v>
      </c>
    </row>
    <row r="724" ht="24.95" customHeight="1" spans="1:56">
      <c r="A724" s="44">
        <f t="shared" si="570"/>
        <v>722</v>
      </c>
      <c r="B724" s="44"/>
      <c r="C724" s="45"/>
      <c r="D724" s="45"/>
      <c r="E724" s="45"/>
      <c r="F724" s="45"/>
      <c r="G724" s="45"/>
      <c r="H724" s="47"/>
      <c r="I724" s="48"/>
      <c r="J724" s="49"/>
      <c r="K724" s="49"/>
      <c r="L724" s="49"/>
      <c r="M724" s="49"/>
      <c r="N724" s="49"/>
      <c r="O724" s="49"/>
      <c r="P724" s="49"/>
      <c r="Q724" s="50"/>
      <c r="R724" s="51"/>
      <c r="S724" s="52"/>
      <c r="T724" s="49"/>
      <c r="U724" s="49"/>
      <c r="V724" s="49"/>
      <c r="W724" s="49"/>
      <c r="X724" s="49"/>
      <c r="Y724" s="49"/>
      <c r="Z724" s="49"/>
      <c r="AA724" s="49"/>
      <c r="AB724" s="49"/>
      <c r="AC724" s="49"/>
      <c r="AD724" s="53"/>
      <c r="AE724" s="53"/>
      <c r="AF724" s="53"/>
      <c r="AG724" s="54"/>
      <c r="AH724" s="53"/>
      <c r="AI724" s="55"/>
      <c r="AJ724" s="261"/>
      <c r="AK724" s="261"/>
      <c r="AL724" s="262"/>
      <c r="AM724" s="57"/>
      <c r="AN724" s="57"/>
      <c r="AO724" s="57"/>
      <c r="AP724" s="57"/>
      <c r="AQ724" s="57"/>
      <c r="AR724" s="57"/>
      <c r="AS724" s="54">
        <f t="shared" si="571"/>
        <v>0</v>
      </c>
      <c r="AT724" s="58">
        <f>(AI724/Ceramic!$AT$1)+AS724</f>
        <v>0</v>
      </c>
      <c r="AU724" s="53"/>
      <c r="AV724" s="53"/>
      <c r="AW724" s="59"/>
      <c r="AX724" s="53"/>
      <c r="AY724" s="53"/>
      <c r="BA724" s="10">
        <f t="shared" si="572"/>
        <v>0</v>
      </c>
      <c r="BB724" s="11">
        <f t="shared" si="573"/>
        <v>-1</v>
      </c>
      <c r="BC724" s="10">
        <f t="shared" si="574"/>
        <v>0</v>
      </c>
      <c r="BD724" s="11">
        <f t="shared" si="575"/>
        <v>0</v>
      </c>
    </row>
    <row r="725" ht="24.95" customHeight="1" spans="1:56">
      <c r="A725" s="44">
        <f t="shared" si="570"/>
        <v>723</v>
      </c>
      <c r="B725" s="44"/>
      <c r="C725" s="45"/>
      <c r="D725" s="45"/>
      <c r="E725" s="45"/>
      <c r="F725" s="45"/>
      <c r="G725" s="45"/>
      <c r="H725" s="47"/>
      <c r="I725" s="48"/>
      <c r="J725" s="49"/>
      <c r="K725" s="49"/>
      <c r="L725" s="49"/>
      <c r="M725" s="49"/>
      <c r="N725" s="49"/>
      <c r="O725" s="49"/>
      <c r="P725" s="49"/>
      <c r="Q725" s="50"/>
      <c r="R725" s="51"/>
      <c r="S725" s="52"/>
      <c r="T725" s="49"/>
      <c r="U725" s="49"/>
      <c r="V725" s="49"/>
      <c r="W725" s="49"/>
      <c r="X725" s="49"/>
      <c r="Y725" s="49"/>
      <c r="Z725" s="49"/>
      <c r="AA725" s="49"/>
      <c r="AB725" s="49"/>
      <c r="AC725" s="49"/>
      <c r="AD725" s="53"/>
      <c r="AE725" s="53"/>
      <c r="AF725" s="53"/>
      <c r="AG725" s="54"/>
      <c r="AH725" s="53"/>
      <c r="AI725" s="55"/>
      <c r="AJ725" s="261"/>
      <c r="AK725" s="261"/>
      <c r="AL725" s="262"/>
      <c r="AM725" s="57"/>
      <c r="AN725" s="57"/>
      <c r="AO725" s="57"/>
      <c r="AP725" s="57"/>
      <c r="AQ725" s="57"/>
      <c r="AR725" s="57"/>
      <c r="AS725" s="54">
        <f t="shared" si="571"/>
        <v>0</v>
      </c>
      <c r="AT725" s="58">
        <f>(AI725/Ceramic!$AT$1)+AS725</f>
        <v>0</v>
      </c>
      <c r="AU725" s="53"/>
      <c r="AV725" s="53"/>
      <c r="AW725" s="59"/>
      <c r="AX725" s="53"/>
      <c r="AY725" s="53"/>
      <c r="BA725" s="10">
        <f t="shared" si="572"/>
        <v>0</v>
      </c>
      <c r="BB725" s="11">
        <f t="shared" si="573"/>
        <v>-1</v>
      </c>
      <c r="BC725" s="10">
        <f t="shared" si="574"/>
        <v>0</v>
      </c>
      <c r="BD725" s="11">
        <f t="shared" si="575"/>
        <v>0</v>
      </c>
    </row>
    <row r="726" ht="24.95" customHeight="1" spans="1:56">
      <c r="A726" s="44">
        <f t="shared" si="570"/>
        <v>724</v>
      </c>
      <c r="B726" s="44"/>
      <c r="C726" s="45"/>
      <c r="D726" s="45"/>
      <c r="E726" s="45"/>
      <c r="F726" s="45"/>
      <c r="G726" s="45"/>
      <c r="H726" s="47"/>
      <c r="I726" s="48"/>
      <c r="J726" s="49"/>
      <c r="K726" s="49"/>
      <c r="L726" s="49"/>
      <c r="M726" s="49"/>
      <c r="N726" s="49"/>
      <c r="O726" s="49"/>
      <c r="P726" s="49"/>
      <c r="Q726" s="50"/>
      <c r="R726" s="51"/>
      <c r="S726" s="52"/>
      <c r="T726" s="49"/>
      <c r="U726" s="49"/>
      <c r="V726" s="49"/>
      <c r="W726" s="49"/>
      <c r="X726" s="49"/>
      <c r="Y726" s="49"/>
      <c r="Z726" s="49"/>
      <c r="AA726" s="49"/>
      <c r="AB726" s="49"/>
      <c r="AC726" s="49"/>
      <c r="AD726" s="53"/>
      <c r="AE726" s="53"/>
      <c r="AF726" s="53"/>
      <c r="AG726" s="54"/>
      <c r="AH726" s="53"/>
      <c r="AI726" s="55"/>
      <c r="AJ726" s="261"/>
      <c r="AK726" s="261"/>
      <c r="AL726" s="262"/>
      <c r="AM726" s="57"/>
      <c r="AN726" s="57"/>
      <c r="AO726" s="57"/>
      <c r="AP726" s="57"/>
      <c r="AQ726" s="57"/>
      <c r="AR726" s="57"/>
      <c r="AS726" s="54">
        <f t="shared" si="571"/>
        <v>0</v>
      </c>
      <c r="AT726" s="58">
        <f>(AI726/Ceramic!$AT$1)+AS726</f>
        <v>0</v>
      </c>
      <c r="AU726" s="53"/>
      <c r="AV726" s="53"/>
      <c r="AW726" s="59"/>
      <c r="AX726" s="53"/>
      <c r="AY726" s="53"/>
      <c r="BA726" s="10">
        <f t="shared" si="572"/>
        <v>0</v>
      </c>
      <c r="BB726" s="11">
        <f t="shared" si="573"/>
        <v>-1</v>
      </c>
      <c r="BC726" s="10">
        <f t="shared" si="574"/>
        <v>0</v>
      </c>
      <c r="BD726" s="11">
        <f t="shared" si="575"/>
        <v>0</v>
      </c>
    </row>
    <row r="727" ht="24.95" customHeight="1" spans="1:56">
      <c r="A727" s="44">
        <f t="shared" si="570"/>
        <v>725</v>
      </c>
      <c r="B727" s="44"/>
      <c r="C727" s="45"/>
      <c r="D727" s="45"/>
      <c r="E727" s="45"/>
      <c r="F727" s="45"/>
      <c r="G727" s="45"/>
      <c r="H727" s="47"/>
      <c r="I727" s="48"/>
      <c r="J727" s="49"/>
      <c r="K727" s="49"/>
      <c r="L727" s="49"/>
      <c r="M727" s="49"/>
      <c r="N727" s="49"/>
      <c r="O727" s="49"/>
      <c r="P727" s="49"/>
      <c r="Q727" s="50"/>
      <c r="R727" s="51"/>
      <c r="S727" s="52"/>
      <c r="T727" s="49"/>
      <c r="U727" s="49"/>
      <c r="V727" s="49"/>
      <c r="W727" s="49"/>
      <c r="X727" s="49"/>
      <c r="Y727" s="49"/>
      <c r="Z727" s="49"/>
      <c r="AA727" s="49"/>
      <c r="AB727" s="49"/>
      <c r="AC727" s="49"/>
      <c r="AD727" s="53"/>
      <c r="AE727" s="53"/>
      <c r="AF727" s="53"/>
      <c r="AG727" s="54"/>
      <c r="AH727" s="53"/>
      <c r="AI727" s="55"/>
      <c r="AJ727" s="261"/>
      <c r="AK727" s="261"/>
      <c r="AL727" s="262"/>
      <c r="AM727" s="57"/>
      <c r="AN727" s="57"/>
      <c r="AO727" s="57"/>
      <c r="AP727" s="57"/>
      <c r="AQ727" s="57"/>
      <c r="AR727" s="57"/>
      <c r="AS727" s="54">
        <f t="shared" si="571"/>
        <v>0</v>
      </c>
      <c r="AT727" s="58">
        <f>(AI727/Ceramic!$AT$1)+AS727</f>
        <v>0</v>
      </c>
      <c r="AU727" s="53"/>
      <c r="AV727" s="53"/>
      <c r="AW727" s="59"/>
      <c r="AX727" s="53"/>
      <c r="AY727" s="53"/>
      <c r="BA727" s="10">
        <f t="shared" si="572"/>
        <v>0</v>
      </c>
      <c r="BB727" s="11">
        <f t="shared" si="573"/>
        <v>-1</v>
      </c>
      <c r="BC727" s="10">
        <f t="shared" si="574"/>
        <v>0</v>
      </c>
      <c r="BD727" s="11">
        <f t="shared" si="575"/>
        <v>0</v>
      </c>
    </row>
    <row r="728" ht="24.95" customHeight="1" spans="1:56">
      <c r="A728" s="44">
        <f t="shared" si="570"/>
        <v>726</v>
      </c>
      <c r="B728" s="44"/>
      <c r="C728" s="45"/>
      <c r="D728" s="45"/>
      <c r="E728" s="45"/>
      <c r="F728" s="45"/>
      <c r="G728" s="45"/>
      <c r="H728" s="47"/>
      <c r="I728" s="48"/>
      <c r="J728" s="49"/>
      <c r="K728" s="49"/>
      <c r="L728" s="49"/>
      <c r="M728" s="49"/>
      <c r="N728" s="49"/>
      <c r="O728" s="49"/>
      <c r="P728" s="49"/>
      <c r="Q728" s="50"/>
      <c r="R728" s="51"/>
      <c r="S728" s="52"/>
      <c r="T728" s="49"/>
      <c r="U728" s="49"/>
      <c r="V728" s="49"/>
      <c r="W728" s="49"/>
      <c r="X728" s="49"/>
      <c r="Y728" s="49"/>
      <c r="Z728" s="49"/>
      <c r="AA728" s="49"/>
      <c r="AB728" s="49"/>
      <c r="AC728" s="49"/>
      <c r="AD728" s="53"/>
      <c r="AE728" s="53"/>
      <c r="AF728" s="53"/>
      <c r="AG728" s="54"/>
      <c r="AH728" s="53"/>
      <c r="AI728" s="55"/>
      <c r="AJ728" s="261"/>
      <c r="AK728" s="261"/>
      <c r="AL728" s="262"/>
      <c r="AM728" s="57"/>
      <c r="AN728" s="57"/>
      <c r="AO728" s="57"/>
      <c r="AP728" s="57"/>
      <c r="AQ728" s="57"/>
      <c r="AR728" s="57"/>
      <c r="AS728" s="54">
        <f t="shared" si="571"/>
        <v>0</v>
      </c>
      <c r="AT728" s="58">
        <f>(AI728/Ceramic!$AT$1)+AS728</f>
        <v>0</v>
      </c>
      <c r="AU728" s="53"/>
      <c r="AV728" s="53"/>
      <c r="AW728" s="59"/>
      <c r="AX728" s="53"/>
      <c r="AY728" s="53"/>
      <c r="BA728" s="10">
        <f t="shared" si="572"/>
        <v>0</v>
      </c>
      <c r="BB728" s="11">
        <f t="shared" si="573"/>
        <v>-1</v>
      </c>
      <c r="BC728" s="10">
        <f t="shared" si="574"/>
        <v>0</v>
      </c>
      <c r="BD728" s="11">
        <f t="shared" si="575"/>
        <v>0</v>
      </c>
    </row>
    <row r="729" ht="24.95" customHeight="1" spans="1:56">
      <c r="A729" s="44">
        <f t="shared" si="570"/>
        <v>727</v>
      </c>
      <c r="B729" s="44"/>
      <c r="C729" s="45"/>
      <c r="D729" s="45"/>
      <c r="E729" s="45"/>
      <c r="F729" s="45"/>
      <c r="G729" s="45"/>
      <c r="H729" s="47"/>
      <c r="I729" s="48"/>
      <c r="J729" s="49"/>
      <c r="K729" s="49"/>
      <c r="L729" s="49"/>
      <c r="M729" s="49"/>
      <c r="N729" s="49"/>
      <c r="O729" s="49"/>
      <c r="P729" s="49"/>
      <c r="Q729" s="50"/>
      <c r="R729" s="51"/>
      <c r="S729" s="52"/>
      <c r="T729" s="49"/>
      <c r="U729" s="49"/>
      <c r="V729" s="49"/>
      <c r="W729" s="49"/>
      <c r="X729" s="49"/>
      <c r="Y729" s="49"/>
      <c r="Z729" s="49"/>
      <c r="AA729" s="49"/>
      <c r="AB729" s="49"/>
      <c r="AC729" s="49"/>
      <c r="AD729" s="53"/>
      <c r="AE729" s="53"/>
      <c r="AF729" s="53"/>
      <c r="AG729" s="54"/>
      <c r="AH729" s="53"/>
      <c r="AI729" s="55"/>
      <c r="AJ729" s="261"/>
      <c r="AK729" s="261"/>
      <c r="AL729" s="262"/>
      <c r="AM729" s="57"/>
      <c r="AN729" s="57"/>
      <c r="AO729" s="57"/>
      <c r="AP729" s="57"/>
      <c r="AQ729" s="57"/>
      <c r="AR729" s="57"/>
      <c r="AS729" s="54">
        <f t="shared" si="571"/>
        <v>0</v>
      </c>
      <c r="AT729" s="58">
        <f>(AI729/Ceramic!$AT$1)+AS729</f>
        <v>0</v>
      </c>
      <c r="AU729" s="53"/>
      <c r="AV729" s="53"/>
      <c r="AW729" s="59"/>
      <c r="AX729" s="53"/>
      <c r="AY729" s="53"/>
      <c r="BA729" s="10">
        <f t="shared" si="572"/>
        <v>0</v>
      </c>
      <c r="BB729" s="11">
        <f t="shared" si="573"/>
        <v>-1</v>
      </c>
      <c r="BC729" s="10">
        <f t="shared" si="574"/>
        <v>0</v>
      </c>
      <c r="BD729" s="11">
        <f t="shared" si="575"/>
        <v>0</v>
      </c>
    </row>
    <row r="730" ht="24.95" customHeight="1" spans="1:56">
      <c r="A730" s="44">
        <f t="shared" si="570"/>
        <v>728</v>
      </c>
      <c r="B730" s="44"/>
      <c r="C730" s="45"/>
      <c r="D730" s="45"/>
      <c r="E730" s="45"/>
      <c r="F730" s="45"/>
      <c r="G730" s="45"/>
      <c r="H730" s="47"/>
      <c r="I730" s="48"/>
      <c r="J730" s="49"/>
      <c r="K730" s="49"/>
      <c r="L730" s="49"/>
      <c r="M730" s="49"/>
      <c r="N730" s="49"/>
      <c r="O730" s="49"/>
      <c r="P730" s="49"/>
      <c r="Q730" s="50"/>
      <c r="R730" s="51"/>
      <c r="S730" s="52"/>
      <c r="T730" s="49"/>
      <c r="U730" s="49"/>
      <c r="V730" s="49"/>
      <c r="W730" s="49"/>
      <c r="X730" s="49"/>
      <c r="Y730" s="49"/>
      <c r="Z730" s="49"/>
      <c r="AA730" s="49"/>
      <c r="AB730" s="49"/>
      <c r="AC730" s="49"/>
      <c r="AD730" s="53"/>
      <c r="AE730" s="53"/>
      <c r="AF730" s="53"/>
      <c r="AG730" s="54"/>
      <c r="AH730" s="53"/>
      <c r="AI730" s="55"/>
      <c r="AJ730" s="261"/>
      <c r="AK730" s="261"/>
      <c r="AL730" s="262"/>
      <c r="AM730" s="57"/>
      <c r="AN730" s="57"/>
      <c r="AO730" s="57"/>
      <c r="AP730" s="57"/>
      <c r="AQ730" s="57"/>
      <c r="AR730" s="57"/>
      <c r="AS730" s="54">
        <f t="shared" si="571"/>
        <v>0</v>
      </c>
      <c r="AT730" s="58">
        <f>(AI730/Ceramic!$AT$1)+AS730</f>
        <v>0</v>
      </c>
      <c r="AU730" s="53"/>
      <c r="AV730" s="53"/>
      <c r="AW730" s="59"/>
      <c r="AX730" s="53"/>
      <c r="AY730" s="53"/>
      <c r="BA730" s="10">
        <f t="shared" si="572"/>
        <v>0</v>
      </c>
      <c r="BB730" s="11">
        <f t="shared" si="573"/>
        <v>-1</v>
      </c>
      <c r="BC730" s="10">
        <f t="shared" si="574"/>
        <v>0</v>
      </c>
      <c r="BD730" s="11">
        <f t="shared" si="575"/>
        <v>0</v>
      </c>
    </row>
    <row r="731" ht="24.95" customHeight="1" spans="1:56">
      <c r="A731" s="44">
        <f t="shared" si="570"/>
        <v>729</v>
      </c>
      <c r="B731" s="44"/>
      <c r="C731" s="45"/>
      <c r="D731" s="45"/>
      <c r="E731" s="45"/>
      <c r="F731" s="45"/>
      <c r="G731" s="45"/>
      <c r="H731" s="47"/>
      <c r="I731" s="48"/>
      <c r="J731" s="49"/>
      <c r="K731" s="49"/>
      <c r="L731" s="49"/>
      <c r="M731" s="49"/>
      <c r="N731" s="49"/>
      <c r="O731" s="49"/>
      <c r="P731" s="49"/>
      <c r="Q731" s="50"/>
      <c r="R731" s="51"/>
      <c r="S731" s="52"/>
      <c r="T731" s="49"/>
      <c r="U731" s="49"/>
      <c r="V731" s="49"/>
      <c r="W731" s="49"/>
      <c r="X731" s="49"/>
      <c r="Y731" s="49"/>
      <c r="Z731" s="49"/>
      <c r="AA731" s="49"/>
      <c r="AB731" s="49"/>
      <c r="AC731" s="49"/>
      <c r="AD731" s="53"/>
      <c r="AE731" s="53"/>
      <c r="AF731" s="53"/>
      <c r="AG731" s="54"/>
      <c r="AH731" s="53"/>
      <c r="AI731" s="55"/>
      <c r="AJ731" s="261"/>
      <c r="AK731" s="261"/>
      <c r="AL731" s="262"/>
      <c r="AM731" s="57"/>
      <c r="AN731" s="57"/>
      <c r="AO731" s="57"/>
      <c r="AP731" s="57"/>
      <c r="AQ731" s="57"/>
      <c r="AR731" s="57"/>
      <c r="AS731" s="54">
        <f t="shared" si="571"/>
        <v>0</v>
      </c>
      <c r="AT731" s="58">
        <f>(AI731/Ceramic!$AT$1)+AS731</f>
        <v>0</v>
      </c>
      <c r="AU731" s="53"/>
      <c r="AV731" s="53"/>
      <c r="AW731" s="59"/>
      <c r="AX731" s="53"/>
      <c r="AY731" s="53"/>
      <c r="BA731" s="10">
        <f t="shared" si="572"/>
        <v>0</v>
      </c>
      <c r="BB731" s="11">
        <f t="shared" si="573"/>
        <v>-1</v>
      </c>
      <c r="BC731" s="10">
        <f t="shared" si="574"/>
        <v>0</v>
      </c>
      <c r="BD731" s="11">
        <f t="shared" si="575"/>
        <v>0</v>
      </c>
    </row>
    <row r="732" ht="24.95" customHeight="1" spans="1:56">
      <c r="A732" s="44">
        <f t="shared" si="570"/>
        <v>730</v>
      </c>
      <c r="B732" s="44"/>
      <c r="C732" s="45"/>
      <c r="D732" s="45"/>
      <c r="E732" s="45"/>
      <c r="F732" s="45"/>
      <c r="G732" s="45"/>
      <c r="H732" s="47"/>
      <c r="I732" s="48"/>
      <c r="J732" s="49"/>
      <c r="K732" s="49"/>
      <c r="L732" s="49"/>
      <c r="M732" s="49"/>
      <c r="N732" s="49"/>
      <c r="O732" s="49"/>
      <c r="P732" s="49"/>
      <c r="Q732" s="50"/>
      <c r="R732" s="51"/>
      <c r="S732" s="52"/>
      <c r="T732" s="49"/>
      <c r="U732" s="49"/>
      <c r="V732" s="49"/>
      <c r="W732" s="49"/>
      <c r="X732" s="49"/>
      <c r="Y732" s="49"/>
      <c r="Z732" s="49"/>
      <c r="AA732" s="49"/>
      <c r="AB732" s="49"/>
      <c r="AC732" s="49"/>
      <c r="AD732" s="53"/>
      <c r="AE732" s="53"/>
      <c r="AF732" s="53"/>
      <c r="AG732" s="54"/>
      <c r="AH732" s="53"/>
      <c r="AI732" s="55"/>
      <c r="AJ732" s="261"/>
      <c r="AK732" s="261"/>
      <c r="AL732" s="262"/>
      <c r="AM732" s="57"/>
      <c r="AN732" s="57"/>
      <c r="AO732" s="57"/>
      <c r="AP732" s="57"/>
      <c r="AQ732" s="57"/>
      <c r="AR732" s="57"/>
      <c r="AS732" s="54">
        <f t="shared" si="571"/>
        <v>0</v>
      </c>
      <c r="AT732" s="58">
        <f>(AI732/Ceramic!$AT$1)+AS732</f>
        <v>0</v>
      </c>
      <c r="AU732" s="53"/>
      <c r="AV732" s="53"/>
      <c r="AW732" s="59"/>
      <c r="AX732" s="53"/>
      <c r="AY732" s="53"/>
      <c r="BA732" s="10">
        <f t="shared" si="572"/>
        <v>0</v>
      </c>
      <c r="BB732" s="11">
        <f t="shared" si="573"/>
        <v>-1</v>
      </c>
      <c r="BC732" s="10">
        <f t="shared" si="574"/>
        <v>0</v>
      </c>
      <c r="BD732" s="11">
        <f t="shared" si="575"/>
        <v>0</v>
      </c>
    </row>
    <row r="733" ht="24.95" customHeight="1" spans="1:56">
      <c r="A733" s="44">
        <f t="shared" ref="A733:A747" si="576">ROW()-2</f>
        <v>731</v>
      </c>
      <c r="B733" s="44"/>
      <c r="C733" s="45"/>
      <c r="D733" s="45"/>
      <c r="E733" s="45"/>
      <c r="F733" s="45"/>
      <c r="G733" s="45"/>
      <c r="H733" s="47"/>
      <c r="I733" s="48"/>
      <c r="J733" s="49"/>
      <c r="K733" s="49"/>
      <c r="L733" s="49"/>
      <c r="M733" s="49"/>
      <c r="N733" s="49"/>
      <c r="O733" s="49"/>
      <c r="P733" s="49"/>
      <c r="Q733" s="50"/>
      <c r="R733" s="51"/>
      <c r="S733" s="52"/>
      <c r="T733" s="49"/>
      <c r="U733" s="49"/>
      <c r="V733" s="49"/>
      <c r="W733" s="49"/>
      <c r="X733" s="49"/>
      <c r="Y733" s="49"/>
      <c r="Z733" s="49"/>
      <c r="AA733" s="49"/>
      <c r="AB733" s="49"/>
      <c r="AC733" s="49"/>
      <c r="AD733" s="53"/>
      <c r="AE733" s="53"/>
      <c r="AF733" s="53"/>
      <c r="AG733" s="54"/>
      <c r="AH733" s="53"/>
      <c r="AI733" s="55"/>
      <c r="AJ733" s="261"/>
      <c r="AK733" s="261"/>
      <c r="AL733" s="262"/>
      <c r="AM733" s="57"/>
      <c r="AN733" s="57"/>
      <c r="AO733" s="57"/>
      <c r="AP733" s="57"/>
      <c r="AQ733" s="57"/>
      <c r="AR733" s="57"/>
      <c r="AS733" s="54">
        <f t="shared" si="571"/>
        <v>0</v>
      </c>
      <c r="AT733" s="58">
        <f>(AI733/Ceramic!$AT$1)+AS733</f>
        <v>0</v>
      </c>
      <c r="AU733" s="53"/>
      <c r="AV733" s="53"/>
      <c r="AW733" s="59"/>
      <c r="AX733" s="53"/>
      <c r="AY733" s="53"/>
      <c r="BA733" s="10">
        <f t="shared" si="572"/>
        <v>0</v>
      </c>
      <c r="BB733" s="11">
        <f t="shared" si="573"/>
        <v>-1</v>
      </c>
      <c r="BC733" s="10">
        <f t="shared" si="574"/>
        <v>0</v>
      </c>
      <c r="BD733" s="11">
        <f t="shared" si="575"/>
        <v>0</v>
      </c>
    </row>
    <row r="734" ht="24.95" customHeight="1" spans="1:56">
      <c r="A734" s="44">
        <f t="shared" si="576"/>
        <v>732</v>
      </c>
      <c r="B734" s="44"/>
      <c r="C734" s="45"/>
      <c r="D734" s="45"/>
      <c r="E734" s="45"/>
      <c r="F734" s="45"/>
      <c r="G734" s="45"/>
      <c r="H734" s="47"/>
      <c r="I734" s="48"/>
      <c r="J734" s="49"/>
      <c r="K734" s="49"/>
      <c r="L734" s="49"/>
      <c r="M734" s="49"/>
      <c r="N734" s="49"/>
      <c r="O734" s="49"/>
      <c r="P734" s="49"/>
      <c r="Q734" s="50"/>
      <c r="R734" s="51"/>
      <c r="S734" s="52"/>
      <c r="T734" s="49"/>
      <c r="U734" s="49"/>
      <c r="V734" s="49"/>
      <c r="W734" s="49"/>
      <c r="X734" s="49"/>
      <c r="Y734" s="49"/>
      <c r="Z734" s="49"/>
      <c r="AA734" s="49"/>
      <c r="AB734" s="49"/>
      <c r="AC734" s="49"/>
      <c r="AD734" s="53"/>
      <c r="AE734" s="53"/>
      <c r="AF734" s="53"/>
      <c r="AG734" s="54"/>
      <c r="AH734" s="53"/>
      <c r="AI734" s="55"/>
      <c r="AJ734" s="261"/>
      <c r="AK734" s="261"/>
      <c r="AL734" s="262"/>
      <c r="AM734" s="57"/>
      <c r="AN734" s="57"/>
      <c r="AO734" s="57"/>
      <c r="AP734" s="57"/>
      <c r="AQ734" s="57"/>
      <c r="AR734" s="57"/>
      <c r="AS734" s="54">
        <f t="shared" si="571"/>
        <v>0</v>
      </c>
      <c r="AT734" s="58">
        <f>(AI734/Ceramic!$AT$1)+AS734</f>
        <v>0</v>
      </c>
      <c r="AU734" s="53"/>
      <c r="AV734" s="53"/>
      <c r="AW734" s="59"/>
      <c r="AX734" s="53"/>
      <c r="AY734" s="53"/>
      <c r="BA734" s="10">
        <f t="shared" si="572"/>
        <v>0</v>
      </c>
      <c r="BB734" s="11">
        <f t="shared" si="573"/>
        <v>-1</v>
      </c>
      <c r="BC734" s="10">
        <f t="shared" si="574"/>
        <v>0</v>
      </c>
      <c r="BD734" s="11">
        <f t="shared" si="575"/>
        <v>0</v>
      </c>
    </row>
    <row r="735" ht="24.95" customHeight="1" spans="1:56">
      <c r="A735" s="44">
        <f t="shared" si="576"/>
        <v>733</v>
      </c>
      <c r="B735" s="44"/>
      <c r="C735" s="45"/>
      <c r="D735" s="45"/>
      <c r="E735" s="45"/>
      <c r="F735" s="45"/>
      <c r="G735" s="45"/>
      <c r="H735" s="47"/>
      <c r="I735" s="48"/>
      <c r="J735" s="49"/>
      <c r="K735" s="49"/>
      <c r="L735" s="49"/>
      <c r="M735" s="49"/>
      <c r="N735" s="49"/>
      <c r="O735" s="49"/>
      <c r="P735" s="49"/>
      <c r="Q735" s="50"/>
      <c r="R735" s="51"/>
      <c r="S735" s="52"/>
      <c r="T735" s="49"/>
      <c r="U735" s="49"/>
      <c r="V735" s="49"/>
      <c r="W735" s="49"/>
      <c r="X735" s="49"/>
      <c r="Y735" s="49"/>
      <c r="Z735" s="49"/>
      <c r="AA735" s="49"/>
      <c r="AB735" s="49"/>
      <c r="AC735" s="49"/>
      <c r="AD735" s="53"/>
      <c r="AE735" s="53"/>
      <c r="AF735" s="53"/>
      <c r="AG735" s="54"/>
      <c r="AH735" s="53"/>
      <c r="AI735" s="55"/>
      <c r="AJ735" s="261"/>
      <c r="AK735" s="261"/>
      <c r="AL735" s="262"/>
      <c r="AM735" s="57"/>
      <c r="AN735" s="57"/>
      <c r="AO735" s="57"/>
      <c r="AP735" s="57"/>
      <c r="AQ735" s="57"/>
      <c r="AR735" s="57"/>
      <c r="AS735" s="54">
        <f t="shared" si="571"/>
        <v>0</v>
      </c>
      <c r="AT735" s="58">
        <f>(AI735/Ceramic!$AT$1)+AS735</f>
        <v>0</v>
      </c>
      <c r="AU735" s="53"/>
      <c r="AV735" s="53"/>
      <c r="AW735" s="59"/>
      <c r="AX735" s="53"/>
      <c r="AY735" s="53"/>
      <c r="BA735" s="10">
        <f t="shared" si="572"/>
        <v>0</v>
      </c>
      <c r="BB735" s="11">
        <f t="shared" si="573"/>
        <v>-1</v>
      </c>
      <c r="BC735" s="10">
        <f t="shared" si="574"/>
        <v>0</v>
      </c>
      <c r="BD735" s="11">
        <f t="shared" si="575"/>
        <v>0</v>
      </c>
    </row>
    <row r="736" ht="24.95" customHeight="1" spans="1:56">
      <c r="A736" s="44">
        <f t="shared" si="576"/>
        <v>734</v>
      </c>
      <c r="B736" s="44"/>
      <c r="C736" s="45"/>
      <c r="D736" s="45"/>
      <c r="E736" s="45"/>
      <c r="F736" s="45"/>
      <c r="G736" s="45"/>
      <c r="H736" s="47"/>
      <c r="I736" s="48"/>
      <c r="J736" s="49"/>
      <c r="K736" s="49"/>
      <c r="L736" s="49"/>
      <c r="M736" s="49"/>
      <c r="N736" s="49"/>
      <c r="O736" s="49"/>
      <c r="P736" s="49"/>
      <c r="Q736" s="50"/>
      <c r="R736" s="51"/>
      <c r="S736" s="52"/>
      <c r="T736" s="49"/>
      <c r="U736" s="49"/>
      <c r="V736" s="49"/>
      <c r="W736" s="49"/>
      <c r="X736" s="49"/>
      <c r="Y736" s="49"/>
      <c r="Z736" s="49"/>
      <c r="AA736" s="49"/>
      <c r="AB736" s="49"/>
      <c r="AC736" s="49"/>
      <c r="AD736" s="53"/>
      <c r="AE736" s="53"/>
      <c r="AF736" s="53"/>
      <c r="AG736" s="54"/>
      <c r="AH736" s="53"/>
      <c r="AI736" s="55"/>
      <c r="AJ736" s="261"/>
      <c r="AK736" s="261"/>
      <c r="AL736" s="262"/>
      <c r="AM736" s="57"/>
      <c r="AN736" s="57"/>
      <c r="AO736" s="57"/>
      <c r="AP736" s="57"/>
      <c r="AQ736" s="57"/>
      <c r="AR736" s="57"/>
      <c r="AS736" s="54">
        <f t="shared" si="571"/>
        <v>0</v>
      </c>
      <c r="AT736" s="58">
        <f>(AI736/Ceramic!$AT$1)+AS736</f>
        <v>0</v>
      </c>
      <c r="AU736" s="53"/>
      <c r="AV736" s="53"/>
      <c r="AW736" s="59"/>
      <c r="AX736" s="53"/>
      <c r="AY736" s="53"/>
      <c r="BA736" s="10">
        <f t="shared" si="572"/>
        <v>0</v>
      </c>
      <c r="BB736" s="11">
        <f t="shared" si="573"/>
        <v>-1</v>
      </c>
      <c r="BC736" s="10">
        <f t="shared" si="574"/>
        <v>0</v>
      </c>
      <c r="BD736" s="11">
        <f t="shared" si="575"/>
        <v>0</v>
      </c>
    </row>
    <row r="737" ht="24.95" customHeight="1" spans="1:56">
      <c r="A737" s="44">
        <f t="shared" si="576"/>
        <v>735</v>
      </c>
      <c r="B737" s="44"/>
      <c r="C737" s="45"/>
      <c r="D737" s="45"/>
      <c r="E737" s="45"/>
      <c r="F737" s="45"/>
      <c r="G737" s="45"/>
      <c r="H737" s="47"/>
      <c r="I737" s="48"/>
      <c r="J737" s="49"/>
      <c r="K737" s="49"/>
      <c r="L737" s="49"/>
      <c r="M737" s="49"/>
      <c r="N737" s="49"/>
      <c r="O737" s="49"/>
      <c r="P737" s="49"/>
      <c r="Q737" s="50"/>
      <c r="R737" s="51"/>
      <c r="S737" s="52"/>
      <c r="T737" s="49"/>
      <c r="U737" s="49"/>
      <c r="V737" s="49"/>
      <c r="W737" s="49"/>
      <c r="X737" s="49"/>
      <c r="Y737" s="49"/>
      <c r="Z737" s="49"/>
      <c r="AA737" s="49"/>
      <c r="AB737" s="49"/>
      <c r="AC737" s="49"/>
      <c r="AD737" s="53"/>
      <c r="AE737" s="53"/>
      <c r="AF737" s="53"/>
      <c r="AG737" s="54"/>
      <c r="AH737" s="53"/>
      <c r="AI737" s="55"/>
      <c r="AJ737" s="261"/>
      <c r="AK737" s="261"/>
      <c r="AL737" s="262"/>
      <c r="AM737" s="57"/>
      <c r="AN737" s="57"/>
      <c r="AO737" s="57"/>
      <c r="AP737" s="57"/>
      <c r="AQ737" s="57"/>
      <c r="AR737" s="57"/>
      <c r="AS737" s="54">
        <f t="shared" si="571"/>
        <v>0</v>
      </c>
      <c r="AT737" s="58">
        <f>(AI737/Ceramic!$AT$1)+AS737</f>
        <v>0</v>
      </c>
      <c r="AU737" s="53"/>
      <c r="AV737" s="53"/>
      <c r="AW737" s="59"/>
      <c r="AX737" s="53"/>
      <c r="AY737" s="53"/>
      <c r="BA737" s="10">
        <f t="shared" si="572"/>
        <v>0</v>
      </c>
      <c r="BB737" s="11">
        <f t="shared" si="573"/>
        <v>-1</v>
      </c>
      <c r="BC737" s="10">
        <f t="shared" si="574"/>
        <v>0</v>
      </c>
      <c r="BD737" s="11">
        <f t="shared" si="575"/>
        <v>0</v>
      </c>
    </row>
    <row r="738" ht="24.95" customHeight="1" spans="1:56">
      <c r="A738" s="44">
        <f t="shared" si="576"/>
        <v>736</v>
      </c>
      <c r="B738" s="44"/>
      <c r="C738" s="45"/>
      <c r="D738" s="45"/>
      <c r="E738" s="45"/>
      <c r="F738" s="45"/>
      <c r="G738" s="45"/>
      <c r="H738" s="47"/>
      <c r="I738" s="48"/>
      <c r="J738" s="49"/>
      <c r="K738" s="49"/>
      <c r="L738" s="49"/>
      <c r="M738" s="49"/>
      <c r="N738" s="49"/>
      <c r="O738" s="49"/>
      <c r="P738" s="49"/>
      <c r="Q738" s="50"/>
      <c r="R738" s="51"/>
      <c r="S738" s="52"/>
      <c r="T738" s="49"/>
      <c r="U738" s="49"/>
      <c r="V738" s="49"/>
      <c r="W738" s="49"/>
      <c r="X738" s="49"/>
      <c r="Y738" s="49"/>
      <c r="Z738" s="49"/>
      <c r="AA738" s="49"/>
      <c r="AB738" s="49"/>
      <c r="AC738" s="49"/>
      <c r="AD738" s="53"/>
      <c r="AE738" s="53"/>
      <c r="AF738" s="53"/>
      <c r="AG738" s="54"/>
      <c r="AH738" s="53"/>
      <c r="AI738" s="55"/>
      <c r="AJ738" s="261"/>
      <c r="AK738" s="261"/>
      <c r="AL738" s="262"/>
      <c r="AM738" s="57"/>
      <c r="AN738" s="57"/>
      <c r="AO738" s="57"/>
      <c r="AP738" s="57"/>
      <c r="AQ738" s="57"/>
      <c r="AR738" s="57"/>
      <c r="AS738" s="54">
        <f t="shared" si="571"/>
        <v>0</v>
      </c>
      <c r="AT738" s="58">
        <f>(AI738/Ceramic!$AT$1)+AS738</f>
        <v>0</v>
      </c>
      <c r="AU738" s="53"/>
      <c r="AV738" s="53"/>
      <c r="AW738" s="59"/>
      <c r="AX738" s="53"/>
      <c r="AY738" s="53"/>
      <c r="BA738" s="10">
        <f t="shared" si="572"/>
        <v>0</v>
      </c>
      <c r="BB738" s="11">
        <f t="shared" si="573"/>
        <v>-1</v>
      </c>
      <c r="BC738" s="10">
        <f t="shared" si="574"/>
        <v>0</v>
      </c>
      <c r="BD738" s="11">
        <f t="shared" si="575"/>
        <v>0</v>
      </c>
    </row>
    <row r="739" ht="24.95" customHeight="1" spans="1:56">
      <c r="A739" s="44">
        <f t="shared" si="576"/>
        <v>737</v>
      </c>
      <c r="B739" s="44"/>
      <c r="C739" s="45"/>
      <c r="D739" s="45"/>
      <c r="E739" s="45"/>
      <c r="F739" s="45"/>
      <c r="G739" s="45"/>
      <c r="H739" s="47"/>
      <c r="I739" s="48"/>
      <c r="J739" s="49"/>
      <c r="K739" s="49"/>
      <c r="L739" s="49"/>
      <c r="M739" s="49"/>
      <c r="N739" s="49"/>
      <c r="O739" s="49"/>
      <c r="P739" s="49"/>
      <c r="Q739" s="50"/>
      <c r="R739" s="51"/>
      <c r="S739" s="52"/>
      <c r="T739" s="49"/>
      <c r="U739" s="49"/>
      <c r="V739" s="49"/>
      <c r="W739" s="49"/>
      <c r="X739" s="49"/>
      <c r="Y739" s="49"/>
      <c r="Z739" s="49"/>
      <c r="AA739" s="49"/>
      <c r="AB739" s="49"/>
      <c r="AC739" s="49"/>
      <c r="AD739" s="53"/>
      <c r="AE739" s="53"/>
      <c r="AF739" s="53"/>
      <c r="AG739" s="54"/>
      <c r="AH739" s="53"/>
      <c r="AI739" s="55"/>
      <c r="AJ739" s="261"/>
      <c r="AK739" s="261"/>
      <c r="AL739" s="262"/>
      <c r="AM739" s="57"/>
      <c r="AN739" s="57"/>
      <c r="AO739" s="57"/>
      <c r="AP739" s="57"/>
      <c r="AQ739" s="57"/>
      <c r="AR739" s="57"/>
      <c r="AS739" s="54">
        <f t="shared" si="571"/>
        <v>0</v>
      </c>
      <c r="AT739" s="58">
        <f>(AI739/Ceramic!$AT$1)+AS739</f>
        <v>0</v>
      </c>
      <c r="AU739" s="53"/>
      <c r="AV739" s="53"/>
      <c r="AW739" s="59"/>
      <c r="AX739" s="53"/>
      <c r="AY739" s="53"/>
      <c r="BA739" s="10">
        <f t="shared" si="572"/>
        <v>0</v>
      </c>
      <c r="BB739" s="11">
        <f t="shared" si="573"/>
        <v>-1</v>
      </c>
      <c r="BC739" s="10">
        <f t="shared" si="574"/>
        <v>0</v>
      </c>
      <c r="BD739" s="11">
        <f t="shared" si="575"/>
        <v>0</v>
      </c>
    </row>
    <row r="740" ht="24.95" customHeight="1" spans="1:56">
      <c r="A740" s="44">
        <f t="shared" si="576"/>
        <v>738</v>
      </c>
      <c r="B740" s="44"/>
      <c r="C740" s="45"/>
      <c r="D740" s="45"/>
      <c r="E740" s="45"/>
      <c r="F740" s="45"/>
      <c r="G740" s="45"/>
      <c r="H740" s="47"/>
      <c r="I740" s="48"/>
      <c r="J740" s="49"/>
      <c r="K740" s="49"/>
      <c r="L740" s="49"/>
      <c r="M740" s="49"/>
      <c r="N740" s="49"/>
      <c r="O740" s="49"/>
      <c r="P740" s="49"/>
      <c r="Q740" s="50"/>
      <c r="R740" s="51"/>
      <c r="S740" s="52"/>
      <c r="T740" s="49"/>
      <c r="U740" s="49"/>
      <c r="V740" s="49"/>
      <c r="W740" s="49"/>
      <c r="X740" s="49"/>
      <c r="Y740" s="49"/>
      <c r="Z740" s="49"/>
      <c r="AA740" s="49"/>
      <c r="AB740" s="49"/>
      <c r="AC740" s="49"/>
      <c r="AD740" s="53"/>
      <c r="AE740" s="53"/>
      <c r="AF740" s="53"/>
      <c r="AG740" s="54"/>
      <c r="AH740" s="53"/>
      <c r="AI740" s="55"/>
      <c r="AJ740" s="261"/>
      <c r="AK740" s="261"/>
      <c r="AL740" s="262"/>
      <c r="AM740" s="57"/>
      <c r="AN740" s="57"/>
      <c r="AO740" s="57"/>
      <c r="AP740" s="57"/>
      <c r="AQ740" s="57"/>
      <c r="AR740" s="57"/>
      <c r="AS740" s="54">
        <f t="shared" si="571"/>
        <v>0</v>
      </c>
      <c r="AT740" s="58">
        <f>(AI740/Ceramic!$AT$1)+AS740</f>
        <v>0</v>
      </c>
      <c r="AU740" s="53"/>
      <c r="AV740" s="53"/>
      <c r="AW740" s="59"/>
      <c r="AX740" s="53"/>
      <c r="AY740" s="53"/>
      <c r="BA740" s="10">
        <f t="shared" si="572"/>
        <v>0</v>
      </c>
      <c r="BB740" s="11">
        <f t="shared" si="573"/>
        <v>-1</v>
      </c>
      <c r="BC740" s="10">
        <f t="shared" si="574"/>
        <v>0</v>
      </c>
      <c r="BD740" s="11">
        <f t="shared" si="575"/>
        <v>0</v>
      </c>
    </row>
    <row r="741" ht="24.95" customHeight="1" spans="1:56">
      <c r="A741" s="44">
        <f t="shared" si="576"/>
        <v>739</v>
      </c>
      <c r="B741" s="44"/>
      <c r="C741" s="45"/>
      <c r="D741" s="45"/>
      <c r="E741" s="45"/>
      <c r="F741" s="45"/>
      <c r="G741" s="45"/>
      <c r="H741" s="47"/>
      <c r="I741" s="48"/>
      <c r="J741" s="49"/>
      <c r="K741" s="49"/>
      <c r="L741" s="49"/>
      <c r="M741" s="49"/>
      <c r="N741" s="49"/>
      <c r="O741" s="49"/>
      <c r="P741" s="49"/>
      <c r="Q741" s="50"/>
      <c r="R741" s="51"/>
      <c r="S741" s="52"/>
      <c r="T741" s="49"/>
      <c r="U741" s="49"/>
      <c r="V741" s="49"/>
      <c r="W741" s="49"/>
      <c r="X741" s="49"/>
      <c r="Y741" s="49"/>
      <c r="Z741" s="49"/>
      <c r="AA741" s="49"/>
      <c r="AB741" s="49"/>
      <c r="AC741" s="49"/>
      <c r="AD741" s="53"/>
      <c r="AE741" s="53"/>
      <c r="AF741" s="53"/>
      <c r="AG741" s="54"/>
      <c r="AH741" s="53"/>
      <c r="AI741" s="55"/>
      <c r="AJ741" s="261"/>
      <c r="AK741" s="261"/>
      <c r="AL741" s="262"/>
      <c r="AM741" s="57"/>
      <c r="AN741" s="57"/>
      <c r="AO741" s="57"/>
      <c r="AP741" s="57"/>
      <c r="AQ741" s="57"/>
      <c r="AR741" s="57"/>
      <c r="AS741" s="54">
        <f t="shared" si="571"/>
        <v>0</v>
      </c>
      <c r="AT741" s="58">
        <f>(AI741/Ceramic!$AT$1)+AS741</f>
        <v>0</v>
      </c>
      <c r="AU741" s="53"/>
      <c r="AV741" s="53"/>
      <c r="AW741" s="59"/>
      <c r="AX741" s="53"/>
      <c r="AY741" s="53"/>
      <c r="BA741" s="10">
        <f t="shared" si="572"/>
        <v>0</v>
      </c>
      <c r="BB741" s="11">
        <f t="shared" si="573"/>
        <v>-1</v>
      </c>
      <c r="BC741" s="10">
        <f t="shared" si="574"/>
        <v>0</v>
      </c>
      <c r="BD741" s="11">
        <f t="shared" si="575"/>
        <v>0</v>
      </c>
    </row>
    <row r="742" ht="24.95" customHeight="1" spans="1:56">
      <c r="A742" s="44">
        <f t="shared" si="576"/>
        <v>740</v>
      </c>
      <c r="B742" s="44"/>
      <c r="C742" s="45"/>
      <c r="D742" s="45"/>
      <c r="E742" s="45"/>
      <c r="F742" s="45"/>
      <c r="G742" s="45"/>
      <c r="H742" s="47"/>
      <c r="I742" s="48"/>
      <c r="J742" s="49"/>
      <c r="K742" s="49"/>
      <c r="L742" s="49"/>
      <c r="M742" s="49"/>
      <c r="N742" s="49"/>
      <c r="O742" s="49"/>
      <c r="P742" s="49"/>
      <c r="Q742" s="50"/>
      <c r="R742" s="51"/>
      <c r="S742" s="52"/>
      <c r="T742" s="49"/>
      <c r="U742" s="49"/>
      <c r="V742" s="49"/>
      <c r="W742" s="49"/>
      <c r="X742" s="49"/>
      <c r="Y742" s="49"/>
      <c r="Z742" s="49"/>
      <c r="AA742" s="49"/>
      <c r="AB742" s="49"/>
      <c r="AC742" s="49"/>
      <c r="AD742" s="53"/>
      <c r="AE742" s="53"/>
      <c r="AF742" s="53"/>
      <c r="AG742" s="54"/>
      <c r="AH742" s="53"/>
      <c r="AI742" s="55"/>
      <c r="AJ742" s="261"/>
      <c r="AK742" s="261"/>
      <c r="AL742" s="262"/>
      <c r="AM742" s="57"/>
      <c r="AN742" s="57"/>
      <c r="AO742" s="57"/>
      <c r="AP742" s="57"/>
      <c r="AQ742" s="57"/>
      <c r="AR742" s="57"/>
      <c r="AS742" s="54">
        <f t="shared" si="571"/>
        <v>0</v>
      </c>
      <c r="AT742" s="58">
        <f>(AI742/Ceramic!$AT$1)+AS742</f>
        <v>0</v>
      </c>
      <c r="AU742" s="53"/>
      <c r="AV742" s="53"/>
      <c r="AW742" s="59"/>
      <c r="AX742" s="53"/>
      <c r="AY742" s="53"/>
      <c r="BA742" s="10">
        <f t="shared" si="572"/>
        <v>0</v>
      </c>
      <c r="BB742" s="11">
        <f t="shared" si="573"/>
        <v>-1</v>
      </c>
      <c r="BC742" s="10">
        <f t="shared" si="574"/>
        <v>0</v>
      </c>
      <c r="BD742" s="11">
        <f t="shared" si="575"/>
        <v>0</v>
      </c>
    </row>
    <row r="743" ht="24.95" customHeight="1" spans="1:56">
      <c r="A743" s="44">
        <f t="shared" si="576"/>
        <v>741</v>
      </c>
      <c r="B743" s="44"/>
      <c r="C743" s="45"/>
      <c r="D743" s="45"/>
      <c r="E743" s="45"/>
      <c r="F743" s="45"/>
      <c r="G743" s="45"/>
      <c r="H743" s="47"/>
      <c r="I743" s="48"/>
      <c r="J743" s="49"/>
      <c r="K743" s="49"/>
      <c r="L743" s="49"/>
      <c r="M743" s="49"/>
      <c r="N743" s="49"/>
      <c r="O743" s="49"/>
      <c r="P743" s="49"/>
      <c r="Q743" s="50"/>
      <c r="R743" s="51"/>
      <c r="S743" s="52"/>
      <c r="T743" s="49"/>
      <c r="U743" s="49"/>
      <c r="V743" s="49"/>
      <c r="W743" s="49"/>
      <c r="X743" s="49"/>
      <c r="Y743" s="49"/>
      <c r="Z743" s="49"/>
      <c r="AA743" s="49"/>
      <c r="AB743" s="49"/>
      <c r="AC743" s="49"/>
      <c r="AD743" s="53"/>
      <c r="AE743" s="53"/>
      <c r="AF743" s="53"/>
      <c r="AG743" s="54"/>
      <c r="AH743" s="53"/>
      <c r="AI743" s="55"/>
      <c r="AJ743" s="261"/>
      <c r="AK743" s="261"/>
      <c r="AL743" s="262"/>
      <c r="AM743" s="57"/>
      <c r="AN743" s="57"/>
      <c r="AO743" s="57"/>
      <c r="AP743" s="57"/>
      <c r="AQ743" s="57"/>
      <c r="AR743" s="57"/>
      <c r="AS743" s="54">
        <f t="shared" si="571"/>
        <v>0</v>
      </c>
      <c r="AT743" s="58">
        <f>(AI743/Ceramic!$AT$1)+AS743</f>
        <v>0</v>
      </c>
      <c r="AU743" s="53"/>
      <c r="AV743" s="53"/>
      <c r="AW743" s="59"/>
      <c r="AX743" s="53"/>
      <c r="AY743" s="53"/>
      <c r="BA743" s="10">
        <f t="shared" si="572"/>
        <v>0</v>
      </c>
      <c r="BB743" s="11">
        <f t="shared" si="573"/>
        <v>-1</v>
      </c>
      <c r="BC743" s="10">
        <f t="shared" si="574"/>
        <v>0</v>
      </c>
      <c r="BD743" s="11">
        <f t="shared" si="575"/>
        <v>0</v>
      </c>
    </row>
    <row r="744" ht="24.95" customHeight="1" spans="1:56">
      <c r="A744" s="44">
        <f t="shared" si="576"/>
        <v>742</v>
      </c>
      <c r="B744" s="44"/>
      <c r="C744" s="45"/>
      <c r="D744" s="45"/>
      <c r="E744" s="45"/>
      <c r="F744" s="45"/>
      <c r="G744" s="45"/>
      <c r="H744" s="47"/>
      <c r="I744" s="48"/>
      <c r="J744" s="49"/>
      <c r="K744" s="49"/>
      <c r="L744" s="49"/>
      <c r="M744" s="49"/>
      <c r="N744" s="49"/>
      <c r="O744" s="49"/>
      <c r="P744" s="49"/>
      <c r="Q744" s="50"/>
      <c r="R744" s="51"/>
      <c r="S744" s="52"/>
      <c r="T744" s="49"/>
      <c r="U744" s="49"/>
      <c r="V744" s="49"/>
      <c r="W744" s="49"/>
      <c r="X744" s="49"/>
      <c r="Y744" s="49"/>
      <c r="Z744" s="49"/>
      <c r="AA744" s="49"/>
      <c r="AB744" s="49"/>
      <c r="AC744" s="49"/>
      <c r="AD744" s="53"/>
      <c r="AE744" s="53"/>
      <c r="AF744" s="53"/>
      <c r="AG744" s="54"/>
      <c r="AH744" s="53"/>
      <c r="AI744" s="55"/>
      <c r="AJ744" s="261"/>
      <c r="AK744" s="261"/>
      <c r="AL744" s="262"/>
      <c r="AM744" s="57"/>
      <c r="AN744" s="57"/>
      <c r="AO744" s="57"/>
      <c r="AP744" s="57"/>
      <c r="AQ744" s="57"/>
      <c r="AR744" s="57"/>
      <c r="AS744" s="54">
        <f t="shared" si="571"/>
        <v>0</v>
      </c>
      <c r="AT744" s="58">
        <f>(AI744/Ceramic!$AT$1)+AS744</f>
        <v>0</v>
      </c>
      <c r="AU744" s="53"/>
      <c r="AV744" s="53"/>
      <c r="AW744" s="59"/>
      <c r="AX744" s="53"/>
      <c r="AY744" s="53"/>
      <c r="BA744" s="10">
        <f t="shared" si="572"/>
        <v>0</v>
      </c>
      <c r="BB744" s="11">
        <f t="shared" si="573"/>
        <v>-1</v>
      </c>
      <c r="BC744" s="10">
        <f t="shared" si="574"/>
        <v>0</v>
      </c>
      <c r="BD744" s="11">
        <f t="shared" si="575"/>
        <v>0</v>
      </c>
    </row>
    <row r="745" ht="24.95" customHeight="1" spans="1:56">
      <c r="A745" s="44">
        <f t="shared" si="576"/>
        <v>743</v>
      </c>
      <c r="B745" s="44"/>
      <c r="C745" s="45"/>
      <c r="D745" s="45"/>
      <c r="E745" s="45"/>
      <c r="F745" s="45"/>
      <c r="G745" s="45"/>
      <c r="H745" s="47"/>
      <c r="I745" s="48"/>
      <c r="J745" s="49"/>
      <c r="K745" s="49"/>
      <c r="L745" s="49"/>
      <c r="M745" s="49"/>
      <c r="N745" s="49"/>
      <c r="O745" s="49"/>
      <c r="P745" s="49"/>
      <c r="Q745" s="50"/>
      <c r="R745" s="51"/>
      <c r="S745" s="52"/>
      <c r="T745" s="49"/>
      <c r="U745" s="49"/>
      <c r="V745" s="49"/>
      <c r="W745" s="49"/>
      <c r="X745" s="49"/>
      <c r="Y745" s="49"/>
      <c r="Z745" s="49"/>
      <c r="AA745" s="49"/>
      <c r="AB745" s="49"/>
      <c r="AC745" s="49"/>
      <c r="AD745" s="53"/>
      <c r="AE745" s="53"/>
      <c r="AF745" s="53"/>
      <c r="AG745" s="54"/>
      <c r="AH745" s="53"/>
      <c r="AI745" s="55"/>
      <c r="AJ745" s="261"/>
      <c r="AK745" s="261"/>
      <c r="AL745" s="262"/>
      <c r="AM745" s="57"/>
      <c r="AN745" s="57"/>
      <c r="AO745" s="57"/>
      <c r="AP745" s="57"/>
      <c r="AQ745" s="57"/>
      <c r="AR745" s="57"/>
      <c r="AS745" s="54">
        <f t="shared" si="571"/>
        <v>0</v>
      </c>
      <c r="AT745" s="58">
        <f>(AI745/Ceramic!$AT$1)+AS745</f>
        <v>0</v>
      </c>
      <c r="AU745" s="53"/>
      <c r="AV745" s="53"/>
      <c r="AW745" s="59"/>
      <c r="AX745" s="53"/>
      <c r="AY745" s="53"/>
      <c r="BA745" s="10">
        <f t="shared" si="572"/>
        <v>0</v>
      </c>
      <c r="BB745" s="11">
        <f t="shared" si="573"/>
        <v>-1</v>
      </c>
      <c r="BC745" s="10">
        <f t="shared" si="574"/>
        <v>0</v>
      </c>
      <c r="BD745" s="11">
        <f t="shared" si="575"/>
        <v>0</v>
      </c>
    </row>
    <row r="746" ht="24.95" customHeight="1" spans="1:56">
      <c r="A746" s="44">
        <f t="shared" si="576"/>
        <v>744</v>
      </c>
      <c r="B746" s="44"/>
      <c r="C746" s="45"/>
      <c r="D746" s="45"/>
      <c r="E746" s="45"/>
      <c r="F746" s="45"/>
      <c r="G746" s="45"/>
      <c r="H746" s="47"/>
      <c r="I746" s="48"/>
      <c r="J746" s="49"/>
      <c r="K746" s="49"/>
      <c r="L746" s="49"/>
      <c r="M746" s="49"/>
      <c r="N746" s="49"/>
      <c r="O746" s="49"/>
      <c r="P746" s="49"/>
      <c r="Q746" s="50"/>
      <c r="R746" s="51"/>
      <c r="S746" s="52"/>
      <c r="T746" s="49"/>
      <c r="U746" s="49"/>
      <c r="V746" s="49"/>
      <c r="W746" s="49"/>
      <c r="X746" s="49"/>
      <c r="Y746" s="49"/>
      <c r="Z746" s="49"/>
      <c r="AA746" s="49"/>
      <c r="AB746" s="49"/>
      <c r="AC746" s="49"/>
      <c r="AD746" s="53"/>
      <c r="AE746" s="53"/>
      <c r="AF746" s="53"/>
      <c r="AG746" s="54"/>
      <c r="AH746" s="53"/>
      <c r="AI746" s="55"/>
      <c r="AJ746" s="261"/>
      <c r="AK746" s="261"/>
      <c r="AL746" s="262"/>
      <c r="AM746" s="57"/>
      <c r="AN746" s="57"/>
      <c r="AO746" s="57"/>
      <c r="AP746" s="57"/>
      <c r="AQ746" s="57"/>
      <c r="AR746" s="57"/>
      <c r="AS746" s="54">
        <f t="shared" ref="AS746:AS747" si="577">SUM(AN746:AR746)</f>
        <v>0</v>
      </c>
      <c r="AT746" s="58">
        <f>(AI746/Ceramic!$AT$1)+AS746</f>
        <v>0</v>
      </c>
      <c r="AU746" s="53"/>
      <c r="AV746" s="53"/>
      <c r="AW746" s="59"/>
      <c r="AX746" s="53"/>
      <c r="AY746" s="53"/>
      <c r="BA746" s="10">
        <f t="shared" ref="BA746:BA747" si="578">Q746</f>
        <v>0</v>
      </c>
      <c r="BB746" s="11">
        <f t="shared" ref="BB746:BB747" si="579">N746+BA746-1</f>
        <v>-1</v>
      </c>
      <c r="BC746" s="10">
        <f t="shared" ref="BC746:BC747" si="580">S746</f>
        <v>0</v>
      </c>
      <c r="BD746" s="11">
        <f t="shared" ref="BD746:BD747" si="581">AA746+BC746</f>
        <v>0</v>
      </c>
    </row>
    <row r="747" ht="24.95" customHeight="1" spans="1:56">
      <c r="A747" s="44">
        <f t="shared" si="576"/>
        <v>745</v>
      </c>
      <c r="B747" s="44"/>
      <c r="C747" s="45"/>
      <c r="D747" s="45"/>
      <c r="E747" s="45"/>
      <c r="F747" s="45"/>
      <c r="G747" s="45"/>
      <c r="H747" s="47"/>
      <c r="I747" s="48"/>
      <c r="J747" s="49"/>
      <c r="K747" s="49"/>
      <c r="L747" s="49"/>
      <c r="M747" s="49"/>
      <c r="N747" s="49"/>
      <c r="O747" s="49"/>
      <c r="P747" s="49"/>
      <c r="Q747" s="50"/>
      <c r="R747" s="51"/>
      <c r="S747" s="52"/>
      <c r="T747" s="49"/>
      <c r="U747" s="49"/>
      <c r="V747" s="49"/>
      <c r="W747" s="49"/>
      <c r="X747" s="49"/>
      <c r="Y747" s="49"/>
      <c r="Z747" s="49"/>
      <c r="AA747" s="49"/>
      <c r="AB747" s="49"/>
      <c r="AC747" s="49"/>
      <c r="AD747" s="53"/>
      <c r="AE747" s="53"/>
      <c r="AF747" s="53"/>
      <c r="AG747" s="54"/>
      <c r="AH747" s="53"/>
      <c r="AI747" s="55"/>
      <c r="AJ747" s="261"/>
      <c r="AK747" s="261"/>
      <c r="AL747" s="262"/>
      <c r="AM747" s="57"/>
      <c r="AN747" s="57"/>
      <c r="AO747" s="57"/>
      <c r="AP747" s="57"/>
      <c r="AQ747" s="57"/>
      <c r="AR747" s="57"/>
      <c r="AS747" s="54">
        <f t="shared" si="577"/>
        <v>0</v>
      </c>
      <c r="AT747" s="58">
        <f>(AI747/Ceramic!$AT$1)+AS747</f>
        <v>0</v>
      </c>
      <c r="AU747" s="53"/>
      <c r="AV747" s="53"/>
      <c r="AW747" s="59"/>
      <c r="AX747" s="53"/>
      <c r="AY747" s="53"/>
      <c r="BA747" s="10">
        <f t="shared" si="578"/>
        <v>0</v>
      </c>
      <c r="BB747" s="11">
        <f t="shared" si="579"/>
        <v>-1</v>
      </c>
      <c r="BC747" s="10">
        <f t="shared" si="580"/>
        <v>0</v>
      </c>
      <c r="BD747" s="11">
        <f t="shared" si="581"/>
        <v>0</v>
      </c>
    </row>
    <row r="1048329" customHeight="1" spans="29:29">
      <c r="AC1048329" s="1478">
        <v>45196</v>
      </c>
    </row>
  </sheetData>
  <mergeCells count="106">
    <mergeCell ref="L1:M1"/>
    <mergeCell ref="Q1:S1"/>
    <mergeCell ref="Z1:AA1"/>
    <mergeCell ref="Q2:S2"/>
    <mergeCell ref="AH8:AH14"/>
    <mergeCell ref="AH15:AH19"/>
    <mergeCell ref="AH20:AH23"/>
    <mergeCell ref="AO69:AO70"/>
    <mergeCell ref="AO114:AO115"/>
    <mergeCell ref="AO365:AO367"/>
    <mergeCell ref="AO372:AO374"/>
    <mergeCell ref="AO392:AO394"/>
    <mergeCell ref="AO397:AO398"/>
    <mergeCell ref="AO435:AO436"/>
    <mergeCell ref="AO457:AO460"/>
    <mergeCell ref="AO471:AO476"/>
    <mergeCell ref="AO487:AO493"/>
    <mergeCell ref="AO497:AO502"/>
    <mergeCell ref="AO504:AO511"/>
    <mergeCell ref="AO574:AO579"/>
    <mergeCell ref="AO610:AO612"/>
    <mergeCell ref="AO619:AO621"/>
    <mergeCell ref="AO622:AO624"/>
    <mergeCell ref="AO629:AO635"/>
    <mergeCell ref="AP75:AP79"/>
    <mergeCell ref="AP80:AP84"/>
    <mergeCell ref="AP108:AP113"/>
    <mergeCell ref="AU9:AU14"/>
    <mergeCell ref="AU16:AU19"/>
    <mergeCell ref="AU20:AU23"/>
    <mergeCell ref="AU24:AU31"/>
    <mergeCell ref="AU32:AU34"/>
    <mergeCell ref="AU36:AU42"/>
    <mergeCell ref="AU43:AU44"/>
    <mergeCell ref="AU60:AU63"/>
    <mergeCell ref="AU69:AU70"/>
    <mergeCell ref="AU75:AU79"/>
    <mergeCell ref="AU80:AU84"/>
    <mergeCell ref="AU93:AU94"/>
    <mergeCell ref="AU101:AU102"/>
    <mergeCell ref="AU103:AU107"/>
    <mergeCell ref="AU108:AU113"/>
    <mergeCell ref="AU114:AU118"/>
    <mergeCell ref="AU120:AU121"/>
    <mergeCell ref="AU125:AU127"/>
    <mergeCell ref="AU130:AU131"/>
    <mergeCell ref="AU135:AU136"/>
    <mergeCell ref="AU138:AU144"/>
    <mergeCell ref="AU151:AU153"/>
    <mergeCell ref="AU154:AU155"/>
    <mergeCell ref="AU156:AU157"/>
    <mergeCell ref="AU158:AU160"/>
    <mergeCell ref="AU162:AU164"/>
    <mergeCell ref="AU165:AU169"/>
    <mergeCell ref="AU171:AU174"/>
    <mergeCell ref="AU175:AU182"/>
    <mergeCell ref="AU184:AU186"/>
    <mergeCell ref="AU187:AU188"/>
    <mergeCell ref="AU189:AU193"/>
    <mergeCell ref="AU197:AU198"/>
    <mergeCell ref="AU199:AU206"/>
    <mergeCell ref="AU214:AU216"/>
    <mergeCell ref="AU231:AU233"/>
    <mergeCell ref="AU234:AU235"/>
    <mergeCell ref="AU323:AU326"/>
    <mergeCell ref="AU327:AU329"/>
    <mergeCell ref="AU330:AU334"/>
    <mergeCell ref="AU336:AU337"/>
    <mergeCell ref="AU339:AU343"/>
    <mergeCell ref="AU344:AU346"/>
    <mergeCell ref="AU355:AU357"/>
    <mergeCell ref="AU359:AU363"/>
    <mergeCell ref="AU365:AU367"/>
    <mergeCell ref="AU375:AU377"/>
    <mergeCell ref="AU379:AU380"/>
    <mergeCell ref="AU381:AU383"/>
    <mergeCell ref="AU384:AU385"/>
    <mergeCell ref="AU392:AU394"/>
    <mergeCell ref="AU395:AU396"/>
    <mergeCell ref="AU397:AU398"/>
    <mergeCell ref="AU403:AU406"/>
    <mergeCell ref="AU413:AU414"/>
    <mergeCell ref="AU415:AU417"/>
    <mergeCell ref="AU418:AU422"/>
    <mergeCell ref="AU428:AU432"/>
    <mergeCell ref="AU433:AU434"/>
    <mergeCell ref="AU435:AU436"/>
    <mergeCell ref="AU439:AU443"/>
    <mergeCell ref="AU449:AU450"/>
    <mergeCell ref="AU452:AU456"/>
    <mergeCell ref="AU462:AU466"/>
    <mergeCell ref="AU467:AU468"/>
    <mergeCell ref="AU469:AU470"/>
    <mergeCell ref="AU471:AU476"/>
    <mergeCell ref="AU478:AU479"/>
    <mergeCell ref="AU481:AU482"/>
    <mergeCell ref="AU483:AU485"/>
    <mergeCell ref="AU495:AU496"/>
    <mergeCell ref="AU512:AU514"/>
    <mergeCell ref="AU515:AU516"/>
    <mergeCell ref="AU518:AU521"/>
    <mergeCell ref="AU523:AU524"/>
    <mergeCell ref="AU529:AU531"/>
    <mergeCell ref="AU545:AU546"/>
    <mergeCell ref="AU563:AU564"/>
    <mergeCell ref="AU569:AU571"/>
  </mergeCells>
  <pageMargins left="0.708661417322835" right="0.708661417322835" top="0.748031496062992" bottom="0.748031496062992" header="0.31496062992126" footer="0.31496062992126"/>
  <pageSetup paperSize="9" scale="68" orientation="landscape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pageSetUpPr fitToPage="1"/>
  </sheetPr>
  <dimension ref="A1:BJ1046633"/>
  <sheetViews>
    <sheetView zoomScale="96" zoomScaleNormal="96" topLeftCell="A12" workbookViewId="0">
      <selection activeCell="G21" sqref="G21"/>
    </sheetView>
  </sheetViews>
  <sheetFormatPr defaultColWidth="9.140625" defaultRowHeight="20.1" customHeight="1"/>
  <cols>
    <col min="1" max="1" width="6" style="1" customWidth="1"/>
    <col min="2" max="2" width="6.7109375" style="1" customWidth="1"/>
    <col min="3" max="3" width="14.140625" style="7" customWidth="1"/>
    <col min="4" max="4" width="7.4296875" style="7" customWidth="1"/>
    <col min="5" max="5" width="12" style="7" customWidth="1"/>
    <col min="6" max="6" width="11.5703125" style="7" customWidth="1"/>
    <col min="7" max="7" width="11.2890625" style="7" customWidth="1"/>
    <col min="8" max="8" width="21.859375" style="8" customWidth="1"/>
    <col min="9" max="9" width="41" style="8" customWidth="1"/>
    <col min="10" max="11" width="12.140625" style="9" customWidth="1"/>
    <col min="12" max="12" width="10.7109375" style="9" customWidth="1"/>
    <col min="13" max="13" width="11.140625" style="9" customWidth="1"/>
    <col min="14" max="16" width="11.2890625" style="9" customWidth="1"/>
    <col min="17" max="17" width="5.7109375" style="10" customWidth="1"/>
    <col min="18" max="18" width="2.7109375" style="11" customWidth="1"/>
    <col min="19" max="19" width="5.7109375" style="10" customWidth="1"/>
    <col min="20" max="20" width="14.140625" style="9" customWidth="1"/>
    <col min="21" max="21" width="14.859375" style="9" customWidth="1"/>
    <col min="22" max="23" width="11.7109375" style="9" customWidth="1"/>
    <col min="24" max="25" width="12.859375" style="9" customWidth="1"/>
    <col min="26" max="26" width="11.859375" style="9" customWidth="1"/>
    <col min="27" max="27" width="12.7109375" style="9" customWidth="1"/>
    <col min="28" max="28" width="13.140625" style="9" customWidth="1"/>
    <col min="29" max="29" width="11.859375" style="9" customWidth="1"/>
    <col min="30" max="30" width="10.7109375" style="1" customWidth="1"/>
    <col min="31" max="32" width="9.140625" style="1" customWidth="1"/>
    <col min="33" max="33" width="16" style="12" customWidth="1"/>
    <col min="34" max="34" width="9.140625" style="1" customWidth="1"/>
    <col min="35" max="37" width="17.7109375" style="13" customWidth="1"/>
    <col min="38" max="38" width="17.7109375" style="14" customWidth="1"/>
    <col min="39" max="39" width="17.7109375" style="15" customWidth="1"/>
    <col min="40" max="40" width="11.859375" style="16" customWidth="1"/>
    <col min="41" max="41" width="10.140625" style="17" customWidth="1"/>
    <col min="42" max="44" width="9.140625" style="16" customWidth="1"/>
    <col min="45" max="45" width="14.2890625" style="17" customWidth="1"/>
    <col min="46" max="46" width="10.7109375" style="7" customWidth="1"/>
    <col min="47" max="47" width="11.859375" style="1" customWidth="1"/>
    <col min="48" max="48" width="10.7109375" style="1" customWidth="1"/>
    <col min="49" max="49" width="14.5703125" style="18" customWidth="1"/>
    <col min="50" max="50" width="15.2890625" style="1" customWidth="1"/>
    <col min="51" max="51" width="14.7109375" style="1" customWidth="1"/>
    <col min="52" max="52" width="2.2890625" style="1" customWidth="1"/>
    <col min="53" max="53" width="11.140625" style="10" customWidth="1"/>
    <col min="54" max="54" width="12.5703125" style="11" customWidth="1"/>
    <col min="55" max="55" width="11.140625" style="10" customWidth="1"/>
    <col min="56" max="56" width="11.4296875" style="11" customWidth="1"/>
    <col min="57" max="57" width="11" style="1" customWidth="1"/>
    <col min="58" max="58" width="9.2890625" style="1" customWidth="1"/>
    <col min="59" max="59" width="10.7109375" style="1" customWidth="1"/>
    <col min="60" max="60" width="10.4296875" style="1" customWidth="1"/>
    <col min="61" max="61" width="10.2890625" style="1" customWidth="1"/>
    <col min="62" max="62" width="9.4296875" style="1" customWidth="1"/>
    <col min="63" max="16384" width="9.140625" style="1"/>
  </cols>
  <sheetData>
    <row r="1" s="7" customFormat="1" ht="24.75" customHeight="1" spans="1:62">
      <c r="A1" s="6" t="s">
        <v>866</v>
      </c>
      <c r="B1" s="6"/>
      <c r="C1" s="6"/>
      <c r="D1" s="6"/>
      <c r="E1" s="81"/>
      <c r="F1" s="81"/>
      <c r="G1" s="81"/>
      <c r="H1" s="82"/>
      <c r="I1" s="82"/>
      <c r="J1" s="83"/>
      <c r="K1" s="83"/>
      <c r="L1" s="83"/>
      <c r="M1" s="83"/>
      <c r="N1" s="9"/>
      <c r="O1" s="9"/>
      <c r="P1" s="9"/>
      <c r="Q1" s="10"/>
      <c r="R1" s="11"/>
      <c r="S1" s="10"/>
      <c r="T1" s="9"/>
      <c r="U1" s="9"/>
      <c r="V1" s="9"/>
      <c r="W1" s="9"/>
      <c r="X1" s="9"/>
      <c r="Y1" s="9"/>
      <c r="Z1" s="9"/>
      <c r="AA1" s="9"/>
      <c r="AB1" s="9"/>
      <c r="AC1" s="9"/>
      <c r="AD1" s="8"/>
      <c r="AE1" s="84"/>
      <c r="AI1" s="85"/>
      <c r="AJ1" s="85"/>
      <c r="AK1" s="85" t="s">
        <v>265</v>
      </c>
      <c r="AL1" s="14"/>
      <c r="AM1" s="86"/>
      <c r="AN1" s="87"/>
      <c r="AO1" s="88"/>
      <c r="AP1" s="87"/>
      <c r="AQ1" s="87"/>
      <c r="AR1" s="87"/>
      <c r="AS1" s="12"/>
      <c r="AT1" s="89">
        <v>1.6</v>
      </c>
      <c r="AU1" s="87"/>
      <c r="AV1" s="87"/>
      <c r="AW1" s="90"/>
      <c r="AZ1" s="10"/>
      <c r="BA1" s="10"/>
      <c r="BB1" s="11"/>
      <c r="BC1" s="10"/>
      <c r="BD1" s="9"/>
    </row>
    <row r="2" s="2" customFormat="1" ht="46" spans="1:62">
      <c r="A2" s="91" t="s">
        <v>1</v>
      </c>
      <c r="B2" s="91" t="s">
        <v>2</v>
      </c>
      <c r="C2" s="92" t="s">
        <v>3</v>
      </c>
      <c r="D2" s="91" t="s">
        <v>4</v>
      </c>
      <c r="E2" s="93" t="s">
        <v>5</v>
      </c>
      <c r="F2" s="93" t="s">
        <v>6</v>
      </c>
      <c r="G2" s="91" t="s">
        <v>7</v>
      </c>
      <c r="H2" s="94" t="s">
        <v>8</v>
      </c>
      <c r="I2" s="95" t="s">
        <v>9</v>
      </c>
      <c r="J2" s="96" t="s">
        <v>10</v>
      </c>
      <c r="K2" s="96" t="s">
        <v>11</v>
      </c>
      <c r="L2" s="96" t="s">
        <v>12</v>
      </c>
      <c r="M2" s="96" t="s">
        <v>13</v>
      </c>
      <c r="N2" s="96" t="s">
        <v>14</v>
      </c>
      <c r="O2" s="96" t="s">
        <v>15</v>
      </c>
      <c r="P2" s="96" t="s">
        <v>16</v>
      </c>
      <c r="Q2" s="97" t="s">
        <v>17</v>
      </c>
      <c r="R2" s="98"/>
      <c r="S2" s="99"/>
      <c r="T2" s="96" t="s">
        <v>18</v>
      </c>
      <c r="U2" s="96" t="s">
        <v>19</v>
      </c>
      <c r="V2" s="100" t="s">
        <v>20</v>
      </c>
      <c r="W2" s="96" t="s">
        <v>21</v>
      </c>
      <c r="X2" s="96" t="s">
        <v>22</v>
      </c>
      <c r="Y2" s="100" t="s">
        <v>23</v>
      </c>
      <c r="Z2" s="100" t="s">
        <v>24</v>
      </c>
      <c r="AA2" s="100" t="s">
        <v>25</v>
      </c>
      <c r="AB2" s="100" t="s">
        <v>26</v>
      </c>
      <c r="AC2" s="96" t="s">
        <v>27</v>
      </c>
      <c r="AD2" s="101" t="s">
        <v>28</v>
      </c>
      <c r="AE2" s="101" t="s">
        <v>29</v>
      </c>
      <c r="AF2" s="102" t="s">
        <v>30</v>
      </c>
      <c r="AG2" s="103" t="s">
        <v>31</v>
      </c>
      <c r="AH2" s="29" t="s">
        <v>32</v>
      </c>
      <c r="AI2" s="104" t="s">
        <v>33</v>
      </c>
      <c r="AJ2" s="104" t="s">
        <v>34</v>
      </c>
      <c r="AK2" s="31">
        <v>0.014</v>
      </c>
      <c r="AL2" s="32" t="s">
        <v>35</v>
      </c>
      <c r="AM2" s="33" t="s">
        <v>36</v>
      </c>
      <c r="AN2" s="105" t="s">
        <v>37</v>
      </c>
      <c r="AO2" s="105" t="s">
        <v>38</v>
      </c>
      <c r="AP2" s="106" t="s">
        <v>39</v>
      </c>
      <c r="AQ2" s="106" t="s">
        <v>40</v>
      </c>
      <c r="AR2" s="106" t="s">
        <v>41</v>
      </c>
      <c r="AS2" s="36" t="s">
        <v>42</v>
      </c>
      <c r="AT2" s="37" t="s">
        <v>43</v>
      </c>
      <c r="AU2" s="37" t="s">
        <v>44</v>
      </c>
      <c r="AV2" s="38" t="s">
        <v>45</v>
      </c>
      <c r="AW2" s="107" t="s">
        <v>37</v>
      </c>
      <c r="AX2" s="40" t="s">
        <v>46</v>
      </c>
      <c r="AY2" s="40" t="s">
        <v>107</v>
      </c>
      <c r="AZ2" s="41"/>
      <c r="BA2" s="41"/>
      <c r="BB2" s="42" t="s">
        <v>48</v>
      </c>
      <c r="BC2" s="41"/>
      <c r="BD2" s="108" t="s">
        <v>49</v>
      </c>
    </row>
    <row r="3" s="7" customFormat="1" ht="24.95" customHeight="1" spans="1:62">
      <c r="A3" s="44">
        <f>'Arrived - Joint Mocha Container'!A6+1</f>
        <v>3</v>
      </c>
      <c r="B3" s="44" t="s">
        <v>276</v>
      </c>
      <c r="C3" s="45" t="s">
        <v>867</v>
      </c>
      <c r="D3" s="45" t="s">
        <v>290</v>
      </c>
      <c r="E3" s="45" t="s">
        <v>118</v>
      </c>
      <c r="F3" s="45" t="s">
        <v>57</v>
      </c>
      <c r="G3" s="46" t="s">
        <v>109</v>
      </c>
      <c r="H3" s="109" t="s">
        <v>868</v>
      </c>
      <c r="I3" s="48"/>
      <c r="J3" s="49">
        <v>46042</v>
      </c>
      <c r="K3" s="49">
        <v>46045</v>
      </c>
      <c r="L3" s="49">
        <v>46047</v>
      </c>
      <c r="M3" s="49">
        <v>46059</v>
      </c>
      <c r="N3" s="49">
        <v>46061</v>
      </c>
      <c r="O3" s="49"/>
      <c r="P3" s="49"/>
      <c r="Q3" s="50">
        <v>14</v>
      </c>
      <c r="R3" s="1780" t="s">
        <v>60</v>
      </c>
      <c r="S3" s="52">
        <v>0</v>
      </c>
      <c r="T3" s="49"/>
      <c r="U3" s="49"/>
      <c r="V3" s="49"/>
      <c r="W3" s="49"/>
      <c r="X3" s="49">
        <v>46067</v>
      </c>
      <c r="Y3" s="49"/>
      <c r="Z3" s="49"/>
      <c r="AA3" s="49">
        <v>46077</v>
      </c>
      <c r="AB3" s="49">
        <v>46078</v>
      </c>
      <c r="AC3" s="49">
        <v>46078</v>
      </c>
      <c r="AD3" s="47"/>
      <c r="AE3" s="110"/>
      <c r="AF3" s="45"/>
      <c r="AG3" s="45"/>
      <c r="AH3" s="45"/>
      <c r="AI3" s="58">
        <v>11250</v>
      </c>
      <c r="AJ3" s="58"/>
      <c r="AK3" s="58"/>
      <c r="AL3" s="56"/>
      <c r="AM3" s="54"/>
      <c r="AN3" s="54">
        <f>2700+162</f>
        <v>2862</v>
      </c>
      <c r="AO3" s="54"/>
      <c r="AP3" s="54">
        <v>1823.2</v>
      </c>
      <c r="AQ3" s="54">
        <v>565</v>
      </c>
      <c r="AR3" s="54"/>
      <c r="AS3" s="54"/>
      <c r="AT3" s="111"/>
      <c r="AU3" s="54">
        <f>56.09+3.37</f>
        <v>59.46</v>
      </c>
      <c r="AV3" s="54"/>
      <c r="AW3" s="112"/>
      <c r="AX3" s="45"/>
      <c r="AY3" s="45"/>
      <c r="AZ3" s="113"/>
      <c r="BA3" s="10"/>
      <c r="BB3" s="10">
        <f>Q3</f>
        <v>14</v>
      </c>
      <c r="BC3" s="11">
        <f>N3+BB3-1</f>
        <v>46074</v>
      </c>
      <c r="BD3" s="10">
        <f>S3</f>
        <v>0</v>
      </c>
      <c r="BE3" s="9">
        <f>AA3+BD3</f>
        <v>46077</v>
      </c>
      <c r="BF3" s="9"/>
      <c r="BG3" s="114" t="str">
        <f>VLOOKUP(C3,[1]Sheet!$F:$Q,10,FALSE)</f>
        <v>I</v>
      </c>
      <c r="BH3" s="17">
        <f>VLOOKUP(C3,[1]Sheet!$F:$Q,5,FALSE)</f>
        <v>34125.32</v>
      </c>
      <c r="BI3" s="17">
        <f>VLOOKUP(C3,[1]Sheet!$F:$Q,12,FALSE)</f>
        <v>0</v>
      </c>
      <c r="BJ3" s="17">
        <f>BH3-BI3</f>
        <v>34125.32</v>
      </c>
    </row>
    <row r="4" s="7" customFormat="1" ht="24.95" customHeight="1" spans="1:62">
      <c r="A4" s="44">
        <f>'Arrived - Joint Mocha Container'!A3+1</f>
        <v>4</v>
      </c>
      <c r="B4" s="44" t="s">
        <v>62</v>
      </c>
      <c r="C4" s="45" t="s">
        <v>869</v>
      </c>
      <c r="D4" s="45" t="s">
        <v>55</v>
      </c>
      <c r="E4" s="45" t="s">
        <v>74</v>
      </c>
      <c r="F4" s="45" t="s">
        <v>57</v>
      </c>
      <c r="G4" s="46" t="s">
        <v>109</v>
      </c>
      <c r="H4" s="109" t="s">
        <v>75</v>
      </c>
      <c r="I4" s="48"/>
      <c r="J4" s="49">
        <v>46048</v>
      </c>
      <c r="K4" s="49">
        <v>46049</v>
      </c>
      <c r="L4" s="49">
        <v>46051</v>
      </c>
      <c r="M4" s="49">
        <v>46062</v>
      </c>
      <c r="N4" s="49">
        <v>46064</v>
      </c>
      <c r="O4" s="49"/>
      <c r="P4" s="49"/>
      <c r="Q4" s="50">
        <v>14</v>
      </c>
      <c r="R4" s="1780" t="s">
        <v>60</v>
      </c>
      <c r="S4" s="52">
        <v>0</v>
      </c>
      <c r="T4" s="49"/>
      <c r="U4" s="49"/>
      <c r="V4" s="49"/>
      <c r="W4" s="49"/>
      <c r="X4" s="49">
        <v>46067</v>
      </c>
      <c r="Y4" s="49"/>
      <c r="Z4" s="49"/>
      <c r="AA4" s="49">
        <v>46078</v>
      </c>
      <c r="AB4" s="49">
        <v>46081</v>
      </c>
      <c r="AC4" s="49">
        <v>46083</v>
      </c>
      <c r="AD4" s="47"/>
      <c r="AE4" s="110"/>
      <c r="AF4" s="45"/>
      <c r="AG4" s="45"/>
      <c r="AH4" s="45"/>
      <c r="AI4" s="58">
        <v>10200</v>
      </c>
      <c r="AJ4" s="58"/>
      <c r="AK4" s="58"/>
      <c r="AL4" s="56"/>
      <c r="AM4" s="54"/>
      <c r="AN4" s="54">
        <f>2700+162</f>
        <v>2862</v>
      </c>
      <c r="AO4" s="54"/>
      <c r="AP4" s="54">
        <v>1920</v>
      </c>
      <c r="AQ4" s="54">
        <v>491.3</v>
      </c>
      <c r="AR4" s="54"/>
      <c r="AS4" s="54"/>
      <c r="AT4" s="111"/>
      <c r="AU4" s="54">
        <f>444.07+26.64</f>
        <v>470.71</v>
      </c>
      <c r="AV4" s="54"/>
      <c r="AW4" s="112"/>
      <c r="AX4" s="45"/>
      <c r="AY4" s="45"/>
      <c r="AZ4" s="113"/>
      <c r="BA4" s="10"/>
      <c r="BB4" s="10">
        <f>Q4</f>
        <v>14</v>
      </c>
      <c r="BC4" s="11">
        <f>N4+BB4-1</f>
        <v>46077</v>
      </c>
      <c r="BD4" s="10">
        <f>S4</f>
        <v>0</v>
      </c>
      <c r="BE4" s="9">
        <f>AA4+BD4</f>
        <v>46078</v>
      </c>
      <c r="BF4" s="9"/>
      <c r="BG4" s="114" t="str">
        <f>VLOOKUP(C4,[1]Sheet!$F:$Q,10,FALSE)</f>
        <v>I</v>
      </c>
      <c r="BH4" s="17">
        <f>VLOOKUP(C4,[1]Sheet!$F:$Q,5,FALSE)</f>
        <v>465852.5</v>
      </c>
      <c r="BI4" s="17">
        <f>VLOOKUP(C4,[1]Sheet!$F:$Q,12,FALSE)</f>
        <v>0</v>
      </c>
      <c r="BJ4" s="17">
        <f>BH4-BI4</f>
        <v>465852.5</v>
      </c>
    </row>
    <row r="5" s="7" customFormat="1" ht="24.95" customHeight="1" spans="1:62">
      <c r="A5" s="44">
        <v>1</v>
      </c>
      <c r="B5" s="44" t="s">
        <v>62</v>
      </c>
      <c r="C5" s="45" t="s">
        <v>870</v>
      </c>
      <c r="D5" s="45" t="s">
        <v>290</v>
      </c>
      <c r="E5" s="45" t="s">
        <v>118</v>
      </c>
      <c r="F5" s="45" t="s">
        <v>57</v>
      </c>
      <c r="G5" s="46" t="s">
        <v>109</v>
      </c>
      <c r="H5" s="109" t="s">
        <v>91</v>
      </c>
      <c r="I5" s="48"/>
      <c r="J5" s="49">
        <v>46033</v>
      </c>
      <c r="K5" s="49">
        <v>46035</v>
      </c>
      <c r="L5" s="49">
        <v>46037</v>
      </c>
      <c r="M5" s="49">
        <v>46045</v>
      </c>
      <c r="N5" s="49">
        <v>46049</v>
      </c>
      <c r="O5" s="49"/>
      <c r="P5" s="49"/>
      <c r="Q5" s="50">
        <v>14</v>
      </c>
      <c r="R5" s="1780" t="s">
        <v>60</v>
      </c>
      <c r="S5" s="52">
        <v>0</v>
      </c>
      <c r="T5" s="49"/>
      <c r="U5" s="49"/>
      <c r="V5" s="49"/>
      <c r="W5" s="49"/>
      <c r="X5" s="49">
        <v>46058</v>
      </c>
      <c r="Y5" s="49"/>
      <c r="Z5" s="49"/>
      <c r="AA5" s="49">
        <v>46060</v>
      </c>
      <c r="AB5" s="49"/>
      <c r="AC5" s="49">
        <v>46062</v>
      </c>
      <c r="AD5" s="47"/>
      <c r="AE5" s="110"/>
      <c r="AF5" s="45"/>
      <c r="AG5" s="45"/>
      <c r="AH5" s="45"/>
      <c r="AI5" s="58">
        <v>11300</v>
      </c>
      <c r="AJ5" s="58"/>
      <c r="AK5" s="58"/>
      <c r="AL5" s="56"/>
      <c r="AM5" s="54"/>
      <c r="AN5" s="54">
        <f>2700+162</f>
        <v>2862</v>
      </c>
      <c r="AO5" s="54"/>
      <c r="AP5" s="54"/>
      <c r="AQ5" s="54">
        <v>417.5</v>
      </c>
      <c r="AR5" s="54"/>
      <c r="AS5" s="54"/>
      <c r="AT5" s="111"/>
      <c r="AU5" s="54">
        <f>93.8+5.63</f>
        <v>99.43</v>
      </c>
      <c r="AV5" s="54"/>
      <c r="AW5" s="112"/>
      <c r="AX5" s="45"/>
      <c r="AY5" s="45"/>
      <c r="AZ5" s="113"/>
      <c r="BA5" s="10"/>
      <c r="BB5" s="10">
        <f>Q5</f>
        <v>14</v>
      </c>
      <c r="BC5" s="11">
        <f>N5+BB5-1</f>
        <v>46062</v>
      </c>
      <c r="BD5" s="10">
        <f>S5</f>
        <v>0</v>
      </c>
      <c r="BE5" s="9">
        <f>AA5+BD5</f>
        <v>46060</v>
      </c>
      <c r="BF5" s="9"/>
      <c r="BG5" s="114" t="str">
        <f>VLOOKUP(C5,[1]Sheet!$F:$Q,10,FALSE)</f>
        <v>I</v>
      </c>
      <c r="BH5" s="17">
        <f>VLOOKUP(C5,[1]Sheet!$F:$Q,5,FALSE)</f>
        <v>47261.2</v>
      </c>
      <c r="BI5" s="17">
        <f>VLOOKUP(C5,[1]Sheet!$F:$Q,12,FALSE)</f>
        <v>0</v>
      </c>
      <c r="BJ5" s="17">
        <f>BH5-BI5</f>
        <v>47261.2</v>
      </c>
    </row>
    <row r="6" s="7" customFormat="1" ht="24.95" customHeight="1" spans="1:62">
      <c r="A6" s="44">
        <f>'Arrived - Joint Mocha Container'!A5+1</f>
        <v>2</v>
      </c>
      <c r="B6" s="44" t="s">
        <v>62</v>
      </c>
      <c r="C6" s="45" t="s">
        <v>871</v>
      </c>
      <c r="D6" s="45" t="s">
        <v>70</v>
      </c>
      <c r="E6" s="45" t="s">
        <v>56</v>
      </c>
      <c r="F6" s="45" t="s">
        <v>64</v>
      </c>
      <c r="G6" s="46" t="s">
        <v>109</v>
      </c>
      <c r="H6" s="109" t="s">
        <v>59</v>
      </c>
      <c r="I6" s="48"/>
      <c r="J6" s="49">
        <v>46034</v>
      </c>
      <c r="K6" s="49">
        <v>46037</v>
      </c>
      <c r="L6" s="49">
        <v>46039</v>
      </c>
      <c r="M6" s="49">
        <v>46050</v>
      </c>
      <c r="N6" s="49">
        <v>46058</v>
      </c>
      <c r="O6" s="49"/>
      <c r="P6" s="49"/>
      <c r="Q6" s="50">
        <v>14</v>
      </c>
      <c r="R6" s="1780" t="s">
        <v>60</v>
      </c>
      <c r="S6" s="52">
        <v>0</v>
      </c>
      <c r="T6" s="49"/>
      <c r="U6" s="49"/>
      <c r="V6" s="49"/>
      <c r="W6" s="49"/>
      <c r="X6" s="49">
        <v>46059</v>
      </c>
      <c r="Y6" s="49"/>
      <c r="Z6" s="49"/>
      <c r="AA6" s="49">
        <v>46067</v>
      </c>
      <c r="AB6" s="49"/>
      <c r="AC6" s="49">
        <v>46074</v>
      </c>
      <c r="AD6" s="47"/>
      <c r="AE6" s="110"/>
      <c r="AF6" s="45"/>
      <c r="AG6" s="45"/>
      <c r="AH6" s="45"/>
      <c r="AI6" s="58">
        <v>9800</v>
      </c>
      <c r="AJ6" s="58"/>
      <c r="AK6" s="58"/>
      <c r="AL6" s="56"/>
      <c r="AM6" s="54"/>
      <c r="AN6" s="54">
        <v>2700</v>
      </c>
      <c r="AO6" s="54"/>
      <c r="AP6" s="54"/>
      <c r="AQ6" s="54">
        <v>293.8</v>
      </c>
      <c r="AR6" s="54"/>
      <c r="AS6" s="54"/>
      <c r="AT6" s="111"/>
      <c r="AU6" s="54"/>
      <c r="AV6" s="54"/>
      <c r="AW6" s="112"/>
      <c r="AX6" s="45"/>
      <c r="AY6" s="45"/>
      <c r="AZ6" s="113"/>
      <c r="BA6" s="10"/>
      <c r="BB6" s="10">
        <f>Q6</f>
        <v>14</v>
      </c>
      <c r="BC6" s="11">
        <f>N6+BB6-1</f>
        <v>46071</v>
      </c>
      <c r="BD6" s="10">
        <f>S6</f>
        <v>0</v>
      </c>
      <c r="BE6" s="9">
        <f>AA6+BD6</f>
        <v>46067</v>
      </c>
      <c r="BF6" s="9"/>
      <c r="BG6" s="114" t="str">
        <f>VLOOKUP(C6,[1]Sheet!$F:$Q,10,FALSE)</f>
        <v>I</v>
      </c>
      <c r="BH6" s="17">
        <f>VLOOKUP(C6,[1]Sheet!$F:$Q,5,FALSE)</f>
        <v>20558.5</v>
      </c>
      <c r="BI6" s="17">
        <f>VLOOKUP(C6,[1]Sheet!$F:$Q,12,FALSE)</f>
        <v>0</v>
      </c>
      <c r="BJ6" s="17">
        <f>BH6-BI6</f>
        <v>20558.5</v>
      </c>
    </row>
    <row r="7" s="7" customFormat="1" ht="24.95" customHeight="1" spans="1:62">
      <c r="A7" s="44">
        <v>1</v>
      </c>
      <c r="B7" s="44" t="s">
        <v>62</v>
      </c>
      <c r="C7" s="45" t="s">
        <v>872</v>
      </c>
      <c r="D7" s="45" t="s">
        <v>78</v>
      </c>
      <c r="E7" s="45" t="s">
        <v>56</v>
      </c>
      <c r="F7" s="45" t="s">
        <v>57</v>
      </c>
      <c r="G7" s="46" t="s">
        <v>109</v>
      </c>
      <c r="H7" s="109" t="s">
        <v>873</v>
      </c>
      <c r="I7" s="48"/>
      <c r="J7" s="49">
        <v>46056</v>
      </c>
      <c r="K7" s="49">
        <v>46057</v>
      </c>
      <c r="L7" s="49">
        <v>46059</v>
      </c>
      <c r="M7" s="49">
        <v>46069</v>
      </c>
      <c r="N7" s="49">
        <v>46082</v>
      </c>
      <c r="O7" s="49"/>
      <c r="P7" s="49"/>
      <c r="Q7" s="50">
        <v>21</v>
      </c>
      <c r="R7" s="1780" t="s">
        <v>60</v>
      </c>
      <c r="S7" s="52">
        <v>0</v>
      </c>
      <c r="T7" s="49"/>
      <c r="U7" s="49"/>
      <c r="V7" s="49"/>
      <c r="W7" s="49"/>
      <c r="X7" s="49">
        <v>46083</v>
      </c>
      <c r="Y7" s="49"/>
      <c r="Z7" s="49"/>
      <c r="AA7" s="49">
        <v>46091</v>
      </c>
      <c r="AB7" s="49">
        <v>46092</v>
      </c>
      <c r="AC7" s="49">
        <v>46094</v>
      </c>
      <c r="AD7" s="47"/>
      <c r="AE7" s="110"/>
      <c r="AF7" s="45"/>
      <c r="AG7" s="45"/>
      <c r="AH7" s="45"/>
      <c r="AI7" s="58">
        <v>10250</v>
      </c>
      <c r="AJ7" s="58"/>
      <c r="AK7" s="58"/>
      <c r="AL7" s="56"/>
      <c r="AM7" s="54"/>
      <c r="AN7" s="54">
        <f>2700+162</f>
        <v>2862</v>
      </c>
      <c r="AO7" s="54"/>
      <c r="AP7" s="54"/>
      <c r="AQ7" s="54">
        <v>293.8</v>
      </c>
      <c r="AR7" s="54"/>
      <c r="AS7" s="54"/>
      <c r="AT7" s="111"/>
      <c r="AU7" s="54">
        <f>80.4+4.82</f>
        <v>85.22</v>
      </c>
      <c r="AV7" s="54"/>
      <c r="AW7" s="112"/>
      <c r="AX7" s="45"/>
      <c r="AY7" s="45"/>
      <c r="AZ7" s="10"/>
      <c r="BA7" s="10">
        <f t="shared" ref="BA7:BA17" si="0">Q7</f>
        <v>21</v>
      </c>
      <c r="BB7" s="11">
        <f t="shared" ref="BB7:BB17" si="1">N7+BA7-1</f>
        <v>46102</v>
      </c>
      <c r="BC7" s="10">
        <f t="shared" ref="BC7:BC17" si="2">S7</f>
        <v>0</v>
      </c>
      <c r="BD7" s="9">
        <f t="shared" ref="BD7:BD17" si="3">AA7+BC7</f>
        <v>46091</v>
      </c>
      <c r="BE7" s="9"/>
      <c r="BF7" s="114" t="str">
        <f>VLOOKUP(C7,[1]Sheet!$F:$Q,10,FALSE)</f>
        <v>I</v>
      </c>
      <c r="BG7" s="17">
        <f>VLOOKUP(C7,[1]Sheet!$F:$Q,5,FALSE)</f>
        <v>25240</v>
      </c>
      <c r="BH7" s="17">
        <f>VLOOKUP(C7,[1]Sheet!$F:$Q,12,FALSE)</f>
        <v>0</v>
      </c>
      <c r="BI7" s="17">
        <f t="shared" ref="BI7:BI17" si="4">BG7-BH7</f>
        <v>25240</v>
      </c>
    </row>
    <row r="8" s="7" customFormat="1" ht="31" spans="1:62">
      <c r="A8" s="44">
        <v>1</v>
      </c>
      <c r="B8" s="44" t="s">
        <v>62</v>
      </c>
      <c r="C8" s="45" t="s">
        <v>874</v>
      </c>
      <c r="D8" s="45" t="s">
        <v>78</v>
      </c>
      <c r="E8" s="45" t="s">
        <v>56</v>
      </c>
      <c r="F8" s="45" t="s">
        <v>57</v>
      </c>
      <c r="G8" s="46" t="s">
        <v>875</v>
      </c>
      <c r="H8" s="48" t="s">
        <v>876</v>
      </c>
      <c r="I8" s="48"/>
      <c r="J8" s="49">
        <v>46112</v>
      </c>
      <c r="K8" s="49">
        <v>46116</v>
      </c>
      <c r="L8" s="49">
        <v>46118</v>
      </c>
      <c r="M8" s="49">
        <v>46125</v>
      </c>
      <c r="N8" s="49">
        <v>46124</v>
      </c>
      <c r="O8" s="49"/>
      <c r="P8" s="49"/>
      <c r="Q8" s="50">
        <v>14</v>
      </c>
      <c r="R8" s="1780" t="s">
        <v>60</v>
      </c>
      <c r="S8" s="52">
        <v>0</v>
      </c>
      <c r="T8" s="49"/>
      <c r="U8" s="49"/>
      <c r="V8" s="49"/>
      <c r="W8" s="49"/>
      <c r="X8" s="49">
        <v>46127</v>
      </c>
      <c r="Y8" s="49"/>
      <c r="Z8" s="49"/>
      <c r="AA8" s="49">
        <v>46128</v>
      </c>
      <c r="AB8" s="49">
        <v>46129</v>
      </c>
      <c r="AC8" s="49">
        <v>46130</v>
      </c>
      <c r="AD8" s="47"/>
      <c r="AE8" s="110"/>
      <c r="AF8" s="45"/>
      <c r="AG8" s="45"/>
      <c r="AH8" s="45"/>
      <c r="AI8" s="58">
        <v>10600</v>
      </c>
      <c r="AJ8" s="58"/>
      <c r="AK8" s="58"/>
      <c r="AL8" s="56"/>
      <c r="AM8" s="54"/>
      <c r="AN8" s="54">
        <f>1798.39+107.9</f>
        <v>1906.29</v>
      </c>
      <c r="AO8" s="54"/>
      <c r="AP8" s="54"/>
      <c r="AQ8" s="54"/>
      <c r="AR8" s="54"/>
      <c r="AS8" s="54"/>
      <c r="AT8" s="111"/>
      <c r="AU8" s="54">
        <f>391.62+23.5</f>
        <v>415.12</v>
      </c>
      <c r="AV8" s="54"/>
      <c r="AW8" s="112"/>
      <c r="AX8" s="45"/>
      <c r="AY8" s="45"/>
      <c r="AZ8" s="10"/>
      <c r="BA8" s="10">
        <f t="shared" si="0"/>
        <v>14</v>
      </c>
      <c r="BB8" s="11">
        <f t="shared" si="1"/>
        <v>46137</v>
      </c>
      <c r="BC8" s="10">
        <f t="shared" si="2"/>
        <v>0</v>
      </c>
      <c r="BD8" s="9">
        <f t="shared" si="3"/>
        <v>46128</v>
      </c>
      <c r="BE8" s="9"/>
      <c r="BF8" s="114" t="str">
        <f>VLOOKUP(C8,[1]Sheet!$F:$Q,10,FALSE)</f>
        <v>I</v>
      </c>
      <c r="BG8" s="17">
        <f>VLOOKUP(C8,[1]Sheet!$F:$Q,5,FALSE)</f>
        <v>0</v>
      </c>
      <c r="BH8" s="17">
        <f>VLOOKUP(C8,[1]Sheet!$F:$Q,12,FALSE)</f>
        <v>0</v>
      </c>
      <c r="BI8" s="17">
        <f t="shared" si="4"/>
        <v>0</v>
      </c>
    </row>
    <row r="9" s="7" customFormat="1" ht="31" spans="1:62">
      <c r="A9" s="44">
        <f>'Arrived - Joint Mocha Container'!A8+1</f>
        <v>2</v>
      </c>
      <c r="B9" s="44" t="s">
        <v>62</v>
      </c>
      <c r="C9" s="45" t="s">
        <v>877</v>
      </c>
      <c r="D9" s="45" t="s">
        <v>182</v>
      </c>
      <c r="E9" s="45" t="s">
        <v>56</v>
      </c>
      <c r="F9" s="45" t="s">
        <v>57</v>
      </c>
      <c r="G9" s="46" t="s">
        <v>875</v>
      </c>
      <c r="H9" s="48" t="s">
        <v>878</v>
      </c>
      <c r="I9" s="48" t="s">
        <v>879</v>
      </c>
      <c r="J9" s="49">
        <v>46120</v>
      </c>
      <c r="K9" s="49">
        <v>46122</v>
      </c>
      <c r="L9" s="49">
        <v>46124</v>
      </c>
      <c r="M9" s="49">
        <v>46131</v>
      </c>
      <c r="N9" s="49">
        <v>46132</v>
      </c>
      <c r="O9" s="49"/>
      <c r="P9" s="49"/>
      <c r="Q9" s="50">
        <v>14</v>
      </c>
      <c r="R9" s="1780" t="s">
        <v>60</v>
      </c>
      <c r="S9" s="52">
        <v>14</v>
      </c>
      <c r="T9" s="49"/>
      <c r="U9" s="49"/>
      <c r="V9" s="49"/>
      <c r="W9" s="49"/>
      <c r="X9" s="49"/>
      <c r="Y9" s="49"/>
      <c r="Z9" s="49"/>
      <c r="AA9" s="49">
        <v>46133</v>
      </c>
      <c r="AB9" s="49">
        <v>46134</v>
      </c>
      <c r="AC9" s="49">
        <v>46135</v>
      </c>
      <c r="AD9" s="47"/>
      <c r="AE9" s="110"/>
      <c r="AF9" s="45"/>
      <c r="AG9" s="45"/>
      <c r="AH9" s="45"/>
      <c r="AI9" s="58">
        <v>10500</v>
      </c>
      <c r="AJ9" s="58"/>
      <c r="AK9" s="58"/>
      <c r="AL9" s="56"/>
      <c r="AM9" s="54"/>
      <c r="AN9" s="54">
        <f>1101.08+60.66</f>
        <v>1161.74</v>
      </c>
      <c r="AO9" s="54"/>
      <c r="AP9" s="54"/>
      <c r="AQ9" s="54"/>
      <c r="AR9" s="54"/>
      <c r="AS9" s="54"/>
      <c r="AT9" s="111"/>
      <c r="AU9" s="54">
        <f>32.02+1.92</f>
        <v>33.94</v>
      </c>
      <c r="AV9" s="54"/>
      <c r="AW9" s="112"/>
      <c r="AX9" s="45"/>
      <c r="AY9" s="45"/>
      <c r="AZ9" s="10"/>
      <c r="BA9" s="10">
        <f t="shared" si="0"/>
        <v>14</v>
      </c>
      <c r="BB9" s="11">
        <f t="shared" si="1"/>
        <v>46145</v>
      </c>
      <c r="BC9" s="10">
        <f t="shared" si="2"/>
        <v>14</v>
      </c>
      <c r="BD9" s="9">
        <f t="shared" si="3"/>
        <v>46147</v>
      </c>
      <c r="BE9" s="9"/>
      <c r="BF9" s="114" t="str">
        <f>VLOOKUP(C9,[1]Sheet!$F:$Q,10,FALSE)</f>
        <v>I</v>
      </c>
      <c r="BG9" s="17">
        <f>VLOOKUP(C9,[1]Sheet!$F:$Q,5,FALSE)</f>
        <v>18087.5</v>
      </c>
      <c r="BH9" s="17">
        <f>VLOOKUP(C9,[1]Sheet!$F:$Q,12,FALSE)</f>
        <v>0</v>
      </c>
      <c r="BI9" s="17">
        <f t="shared" si="4"/>
        <v>18087.5</v>
      </c>
    </row>
    <row r="10" s="78" customFormat="1" ht="24.95" customHeight="1" spans="1:62">
      <c r="A10" s="115">
        <v>1</v>
      </c>
      <c r="B10" s="115" t="s">
        <v>62</v>
      </c>
      <c r="C10" s="116" t="s">
        <v>880</v>
      </c>
      <c r="D10" s="116" t="s">
        <v>78</v>
      </c>
      <c r="E10" s="116" t="s">
        <v>56</v>
      </c>
      <c r="F10" s="116" t="s">
        <v>64</v>
      </c>
      <c r="G10" s="117" t="s">
        <v>875</v>
      </c>
      <c r="H10" s="118" t="s">
        <v>66</v>
      </c>
      <c r="I10" s="119" t="s">
        <v>881</v>
      </c>
      <c r="J10" s="120">
        <v>46122</v>
      </c>
      <c r="K10" s="120">
        <v>46126</v>
      </c>
      <c r="L10" s="120">
        <v>46128</v>
      </c>
      <c r="M10" s="120">
        <v>46134</v>
      </c>
      <c r="N10" s="120">
        <v>46135</v>
      </c>
      <c r="O10" s="120"/>
      <c r="P10" s="120"/>
      <c r="Q10" s="121">
        <v>14</v>
      </c>
      <c r="R10" s="1781" t="s">
        <v>60</v>
      </c>
      <c r="S10" s="123">
        <v>0</v>
      </c>
      <c r="T10" s="120"/>
      <c r="U10" s="120"/>
      <c r="V10" s="120"/>
      <c r="W10" s="120"/>
      <c r="X10" s="120">
        <v>46135</v>
      </c>
      <c r="Y10" s="120"/>
      <c r="Z10" s="120"/>
      <c r="AA10" s="120">
        <v>46136</v>
      </c>
      <c r="AB10" s="120"/>
      <c r="AC10" s="120"/>
      <c r="AD10" s="124"/>
      <c r="AE10" s="125"/>
      <c r="AF10" s="116"/>
      <c r="AG10" s="116"/>
      <c r="AH10" s="116"/>
      <c r="AI10" s="111">
        <v>11150</v>
      </c>
      <c r="AJ10" s="111"/>
      <c r="AK10" s="111"/>
      <c r="AL10" s="126"/>
      <c r="AM10" s="127"/>
      <c r="AN10" s="127"/>
      <c r="AO10" s="127"/>
      <c r="AP10" s="127"/>
      <c r="AQ10" s="127"/>
      <c r="AR10" s="127"/>
      <c r="AS10" s="127"/>
      <c r="AT10" s="111"/>
      <c r="AU10" s="127"/>
      <c r="AV10" s="127"/>
      <c r="AW10" s="128"/>
      <c r="AX10" s="116"/>
      <c r="AY10" s="116"/>
      <c r="AZ10" s="129"/>
      <c r="BA10" s="129">
        <f t="shared" si="0"/>
        <v>14</v>
      </c>
      <c r="BB10" s="130">
        <f t="shared" si="1"/>
        <v>46148</v>
      </c>
      <c r="BC10" s="129">
        <f t="shared" si="2"/>
        <v>0</v>
      </c>
      <c r="BD10" s="131">
        <f t="shared" si="3"/>
        <v>46136</v>
      </c>
      <c r="BE10" s="131"/>
      <c r="BF10" s="132" t="str">
        <f>VLOOKUP(C10,[1]Sheet!$F:$Q,10,FALSE)</f>
        <v>I</v>
      </c>
      <c r="BG10" s="133">
        <f>VLOOKUP(C10,[1]Sheet!$F:$Q,5,FALSE)</f>
        <v>0</v>
      </c>
      <c r="BH10" s="133">
        <f>VLOOKUP(C10,[1]Sheet!$F:$Q,12,FALSE)</f>
        <v>0</v>
      </c>
      <c r="BI10" s="133">
        <f t="shared" si="4"/>
        <v>0</v>
      </c>
    </row>
    <row r="11" s="7" customFormat="1" ht="24.95" customHeight="1" spans="1:62">
      <c r="A11" s="44">
        <v>1</v>
      </c>
      <c r="B11" s="44" t="s">
        <v>62</v>
      </c>
      <c r="C11" s="45" t="s">
        <v>882</v>
      </c>
      <c r="D11" s="45" t="s">
        <v>883</v>
      </c>
      <c r="E11" s="45" t="s">
        <v>118</v>
      </c>
      <c r="F11" s="45" t="s">
        <v>57</v>
      </c>
      <c r="G11" s="46" t="s">
        <v>109</v>
      </c>
      <c r="H11" s="109" t="s">
        <v>884</v>
      </c>
      <c r="I11" s="48"/>
      <c r="J11" s="49">
        <v>46142</v>
      </c>
      <c r="K11" s="49">
        <v>46144</v>
      </c>
      <c r="L11" s="49">
        <v>46146</v>
      </c>
      <c r="M11" s="49">
        <v>46153</v>
      </c>
      <c r="N11" s="49">
        <v>46153</v>
      </c>
      <c r="O11" s="49"/>
      <c r="P11" s="49"/>
      <c r="Q11" s="50">
        <v>21</v>
      </c>
      <c r="R11" s="1780" t="s">
        <v>60</v>
      </c>
      <c r="S11" s="52">
        <v>0</v>
      </c>
      <c r="T11" s="49"/>
      <c r="U11" s="49"/>
      <c r="V11" s="49"/>
      <c r="W11" s="49"/>
      <c r="X11" s="49">
        <v>46157</v>
      </c>
      <c r="Y11" s="49"/>
      <c r="Z11" s="49"/>
      <c r="AA11" s="49">
        <v>46159</v>
      </c>
      <c r="AB11" s="49">
        <v>46160</v>
      </c>
      <c r="AC11" s="49">
        <v>46161</v>
      </c>
      <c r="AD11" s="47"/>
      <c r="AE11" s="110"/>
      <c r="AF11" s="45"/>
      <c r="AG11" s="45"/>
      <c r="AH11" s="45"/>
      <c r="AI11" s="58">
        <v>10300</v>
      </c>
      <c r="AJ11" s="58"/>
      <c r="AK11" s="58"/>
      <c r="AL11" s="56"/>
      <c r="AM11" s="54"/>
      <c r="AN11" s="54">
        <f>245.47+14.73</f>
        <v>260.2</v>
      </c>
      <c r="AO11" s="54"/>
      <c r="AP11" s="54"/>
      <c r="AQ11" s="54">
        <v>15.78</v>
      </c>
      <c r="AR11" s="54"/>
      <c r="AS11" s="54"/>
      <c r="AT11" s="111"/>
      <c r="AU11" s="54">
        <f>4.27+0.26</f>
        <v>4.53</v>
      </c>
      <c r="AV11" s="54"/>
      <c r="AW11" s="112"/>
      <c r="AX11" s="45"/>
      <c r="AY11" s="46"/>
      <c r="AZ11" s="10"/>
      <c r="BA11" s="10">
        <f t="shared" si="0"/>
        <v>21</v>
      </c>
      <c r="BB11" s="11">
        <f t="shared" si="1"/>
        <v>46173</v>
      </c>
      <c r="BC11" s="10">
        <f t="shared" si="2"/>
        <v>0</v>
      </c>
      <c r="BD11" s="9">
        <f t="shared" si="3"/>
        <v>46159</v>
      </c>
      <c r="BE11" s="9"/>
      <c r="BF11" s="114" t="str">
        <f>VLOOKUP(C11,[1]Sheet!$F:$Q,10,FALSE)</f>
        <v>I</v>
      </c>
      <c r="BG11" s="17">
        <f>VLOOKUP(C11,[1]Sheet!$F:$Q,5,FALSE)</f>
        <v>1440</v>
      </c>
      <c r="BH11" s="17">
        <f>VLOOKUP(C11,[1]Sheet!$F:$Q,12,FALSE)</f>
        <v>0</v>
      </c>
      <c r="BI11" s="17">
        <f t="shared" si="4"/>
        <v>1440</v>
      </c>
    </row>
    <row r="12" s="7" customFormat="1" ht="24.95" customHeight="1" spans="1:62">
      <c r="A12" s="44">
        <v>1</v>
      </c>
      <c r="B12" s="44" t="s">
        <v>62</v>
      </c>
      <c r="C12" s="45" t="s">
        <v>885</v>
      </c>
      <c r="D12" s="45" t="s">
        <v>82</v>
      </c>
      <c r="E12" s="45" t="s">
        <v>56</v>
      </c>
      <c r="F12" s="45" t="s">
        <v>57</v>
      </c>
      <c r="G12" s="46" t="s">
        <v>109</v>
      </c>
      <c r="H12" s="109" t="s">
        <v>886</v>
      </c>
      <c r="I12" s="48"/>
      <c r="J12" s="49">
        <v>46152</v>
      </c>
      <c r="K12" s="49">
        <v>46154</v>
      </c>
      <c r="L12" s="49">
        <v>46156</v>
      </c>
      <c r="M12" s="49">
        <v>46164</v>
      </c>
      <c r="N12" s="49">
        <v>46171</v>
      </c>
      <c r="O12" s="49"/>
      <c r="P12" s="49"/>
      <c r="Q12" s="50">
        <v>14</v>
      </c>
      <c r="R12" s="1780" t="s">
        <v>60</v>
      </c>
      <c r="S12" s="52">
        <v>0</v>
      </c>
      <c r="T12" s="49"/>
      <c r="U12" s="49"/>
      <c r="V12" s="49"/>
      <c r="W12" s="49"/>
      <c r="X12" s="49">
        <v>46178</v>
      </c>
      <c r="Y12" s="49"/>
      <c r="Z12" s="49"/>
      <c r="AA12" s="49">
        <v>46179</v>
      </c>
      <c r="AB12" s="49">
        <v>46184</v>
      </c>
      <c r="AC12" s="49">
        <v>46185</v>
      </c>
      <c r="AD12" s="47"/>
      <c r="AE12" s="110"/>
      <c r="AF12" s="45"/>
      <c r="AG12" s="45"/>
      <c r="AH12" s="45"/>
      <c r="AI12" s="58">
        <v>10600</v>
      </c>
      <c r="AJ12" s="58"/>
      <c r="AK12" s="58"/>
      <c r="AL12" s="56"/>
      <c r="AM12" s="54"/>
      <c r="AN12" s="54"/>
      <c r="AO12" s="54"/>
      <c r="AP12" s="54"/>
      <c r="AQ12" s="54"/>
      <c r="AR12" s="54"/>
      <c r="AS12" s="54"/>
      <c r="AT12" s="111"/>
      <c r="AU12" s="54"/>
      <c r="AV12" s="54"/>
      <c r="AW12" s="112"/>
      <c r="AX12" s="45"/>
      <c r="AY12" s="46"/>
      <c r="AZ12" s="10"/>
      <c r="BA12" s="10">
        <f t="shared" si="0"/>
        <v>14</v>
      </c>
      <c r="BB12" s="11">
        <f t="shared" si="1"/>
        <v>46184</v>
      </c>
      <c r="BC12" s="10">
        <f t="shared" si="2"/>
        <v>0</v>
      </c>
      <c r="BD12" s="9">
        <f t="shared" si="3"/>
        <v>46179</v>
      </c>
      <c r="BE12" s="9"/>
      <c r="BF12" s="114" t="str">
        <f>VLOOKUP(C12,[1]Sheet!$F:$Q,10,FALSE)</f>
        <v>I</v>
      </c>
      <c r="BG12" s="17">
        <f>VLOOKUP(C12,[1]Sheet!$F:$Q,5,FALSE)</f>
        <v>2125</v>
      </c>
      <c r="BH12" s="17">
        <f>VLOOKUP(C12,[1]Sheet!$F:$Q,12,FALSE)</f>
        <v>0</v>
      </c>
      <c r="BI12" s="17">
        <f t="shared" si="4"/>
        <v>2125</v>
      </c>
    </row>
    <row r="13" s="79" customFormat="1" ht="24.95" customHeight="1" spans="1:62">
      <c r="A13" s="134">
        <v>2</v>
      </c>
      <c r="B13" s="134" t="s">
        <v>62</v>
      </c>
      <c r="C13" s="135" t="s">
        <v>887</v>
      </c>
      <c r="D13" s="135" t="s">
        <v>613</v>
      </c>
      <c r="E13" s="135" t="s">
        <v>56</v>
      </c>
      <c r="F13" s="135" t="s">
        <v>57</v>
      </c>
      <c r="G13" s="136" t="s">
        <v>109</v>
      </c>
      <c r="H13" s="137" t="s">
        <v>888</v>
      </c>
      <c r="I13" s="138"/>
      <c r="J13" s="139">
        <v>46154</v>
      </c>
      <c r="K13" s="139">
        <v>46158</v>
      </c>
      <c r="L13" s="139">
        <v>46159</v>
      </c>
      <c r="M13" s="139">
        <v>46166</v>
      </c>
      <c r="N13" s="139">
        <v>46166</v>
      </c>
      <c r="O13" s="139"/>
      <c r="P13" s="139"/>
      <c r="Q13" s="140">
        <v>7</v>
      </c>
      <c r="R13" s="1763" t="s">
        <v>60</v>
      </c>
      <c r="S13" s="142">
        <v>7</v>
      </c>
      <c r="T13" s="139"/>
      <c r="U13" s="139"/>
      <c r="V13" s="139"/>
      <c r="W13" s="139"/>
      <c r="X13" s="139">
        <v>46178</v>
      </c>
      <c r="Y13" s="139"/>
      <c r="Z13" s="139"/>
      <c r="AA13" s="139">
        <v>46179</v>
      </c>
      <c r="AB13" s="139">
        <v>46182</v>
      </c>
      <c r="AC13" s="139">
        <v>46182</v>
      </c>
      <c r="AD13" s="143"/>
      <c r="AE13" s="144"/>
      <c r="AF13" s="135"/>
      <c r="AG13" s="135"/>
      <c r="AH13" s="135"/>
      <c r="AI13" s="145">
        <v>11000</v>
      </c>
      <c r="AJ13" s="145"/>
      <c r="AK13" s="145"/>
      <c r="AL13" s="146"/>
      <c r="AM13" s="147"/>
      <c r="AN13" s="147"/>
      <c r="AO13" s="147"/>
      <c r="AP13" s="147"/>
      <c r="AQ13" s="147"/>
      <c r="AR13" s="147"/>
      <c r="AS13" s="147"/>
      <c r="AT13" s="148"/>
      <c r="AU13" s="147"/>
      <c r="AV13" s="147"/>
      <c r="AW13" s="149"/>
      <c r="AX13" s="135"/>
      <c r="AY13" s="136"/>
      <c r="AZ13" s="150"/>
      <c r="BA13" s="150">
        <f t="shared" si="0"/>
        <v>7</v>
      </c>
      <c r="BB13" s="151">
        <f t="shared" si="1"/>
        <v>46172</v>
      </c>
      <c r="BC13" s="150">
        <f t="shared" si="2"/>
        <v>7</v>
      </c>
      <c r="BD13" s="152">
        <f t="shared" si="3"/>
        <v>46186</v>
      </c>
      <c r="BE13" s="152"/>
      <c r="BF13" s="153" t="str">
        <f>VLOOKUP(C13,[1]Sheet!$F:$Q,10,FALSE)</f>
        <v>I</v>
      </c>
      <c r="BG13" s="154">
        <f>VLOOKUP(C13,[1]Sheet!$F:$Q,5,FALSE)</f>
        <v>62000</v>
      </c>
      <c r="BH13" s="154">
        <f>VLOOKUP(C13,[1]Sheet!$F:$Q,12,FALSE)</f>
        <v>0</v>
      </c>
      <c r="BI13" s="154">
        <f t="shared" si="4"/>
        <v>62000</v>
      </c>
    </row>
    <row r="14" s="7" customFormat="1" ht="24.95" customHeight="1" spans="1:62">
      <c r="A14" s="44">
        <v>1</v>
      </c>
      <c r="B14" s="44" t="s">
        <v>276</v>
      </c>
      <c r="C14" s="45" t="s">
        <v>889</v>
      </c>
      <c r="D14" s="45" t="s">
        <v>55</v>
      </c>
      <c r="E14" s="45" t="s">
        <v>56</v>
      </c>
      <c r="F14" s="45" t="s">
        <v>57</v>
      </c>
      <c r="G14" s="46" t="s">
        <v>109</v>
      </c>
      <c r="H14" s="109" t="s">
        <v>75</v>
      </c>
      <c r="I14" s="48"/>
      <c r="J14" s="49">
        <v>46174</v>
      </c>
      <c r="K14" s="49">
        <v>46175</v>
      </c>
      <c r="L14" s="49">
        <v>46177</v>
      </c>
      <c r="M14" s="49">
        <v>46188</v>
      </c>
      <c r="N14" s="49">
        <v>46187</v>
      </c>
      <c r="O14" s="49"/>
      <c r="P14" s="49"/>
      <c r="Q14" s="50">
        <v>14</v>
      </c>
      <c r="R14" s="1780" t="s">
        <v>60</v>
      </c>
      <c r="S14" s="52">
        <v>7</v>
      </c>
      <c r="T14" s="49"/>
      <c r="U14" s="49"/>
      <c r="V14" s="49"/>
      <c r="W14" s="49"/>
      <c r="X14" s="49">
        <v>46192</v>
      </c>
      <c r="Y14" s="49"/>
      <c r="Z14" s="49"/>
      <c r="AA14" s="49">
        <v>46193</v>
      </c>
      <c r="AB14" s="49"/>
      <c r="AC14" s="49">
        <v>46194</v>
      </c>
      <c r="AD14" s="47"/>
      <c r="AE14" s="110"/>
      <c r="AF14" s="45"/>
      <c r="AG14" s="45"/>
      <c r="AH14" s="45"/>
      <c r="AI14" s="58">
        <v>10050</v>
      </c>
      <c r="AJ14" s="58"/>
      <c r="AK14" s="58"/>
      <c r="AL14" s="56"/>
      <c r="AM14" s="54"/>
      <c r="AN14" s="54"/>
      <c r="AO14" s="54"/>
      <c r="AP14" s="54"/>
      <c r="AQ14" s="54"/>
      <c r="AR14" s="54"/>
      <c r="AS14" s="54"/>
      <c r="AT14" s="111"/>
      <c r="AU14" s="54"/>
      <c r="AV14" s="54"/>
      <c r="AW14" s="112"/>
      <c r="AX14" s="45"/>
      <c r="AY14" s="46"/>
      <c r="AZ14" s="10"/>
      <c r="BA14" s="10">
        <f t="shared" si="0"/>
        <v>14</v>
      </c>
      <c r="BB14" s="11">
        <f t="shared" si="1"/>
        <v>46200</v>
      </c>
      <c r="BC14" s="10">
        <f t="shared" si="2"/>
        <v>7</v>
      </c>
      <c r="BD14" s="9">
        <f t="shared" si="3"/>
        <v>46200</v>
      </c>
      <c r="BE14" s="9"/>
      <c r="BF14" s="114" t="str">
        <f>VLOOKUP(C14,[1]Sheet!$F:$Q,10,FALSE)</f>
        <v>I</v>
      </c>
      <c r="BG14" s="17">
        <f>VLOOKUP(C14,[1]Sheet!$F:$Q,5,FALSE)</f>
        <v>197995.8</v>
      </c>
      <c r="BH14" s="17">
        <f>VLOOKUP(C14,[1]Sheet!$F:$Q,12,FALSE)</f>
        <v>0</v>
      </c>
      <c r="BI14" s="17">
        <f t="shared" si="4"/>
        <v>197995.8</v>
      </c>
    </row>
    <row r="15" s="78" customFormat="1" ht="24.95" customHeight="1" spans="1:62">
      <c r="A15" s="115">
        <f>Fitting!A32+1</f>
        <v>2</v>
      </c>
      <c r="B15" s="115" t="s">
        <v>62</v>
      </c>
      <c r="C15" s="116" t="s">
        <v>890</v>
      </c>
      <c r="D15" s="116" t="s">
        <v>182</v>
      </c>
      <c r="E15" s="116" t="s">
        <v>56</v>
      </c>
      <c r="F15" s="116" t="s">
        <v>64</v>
      </c>
      <c r="G15" s="117" t="s">
        <v>109</v>
      </c>
      <c r="H15" s="118" t="s">
        <v>891</v>
      </c>
      <c r="I15" s="119"/>
      <c r="J15" s="120">
        <v>46184</v>
      </c>
      <c r="K15" s="120">
        <v>46185</v>
      </c>
      <c r="L15" s="120">
        <v>46187</v>
      </c>
      <c r="M15" s="120">
        <v>46194</v>
      </c>
      <c r="N15" s="120">
        <v>46202</v>
      </c>
      <c r="O15" s="120"/>
      <c r="P15" s="120"/>
      <c r="Q15" s="121">
        <v>14</v>
      </c>
      <c r="R15" s="1781" t="s">
        <v>60</v>
      </c>
      <c r="S15" s="123">
        <v>14</v>
      </c>
      <c r="T15" s="120"/>
      <c r="U15" s="120"/>
      <c r="V15" s="120"/>
      <c r="W15" s="120"/>
      <c r="X15" s="120">
        <v>46206</v>
      </c>
      <c r="Y15" s="120"/>
      <c r="Z15" s="120"/>
      <c r="AA15" s="120">
        <v>46211</v>
      </c>
      <c r="AB15" s="120">
        <v>46212</v>
      </c>
      <c r="AC15" s="120">
        <v>46212</v>
      </c>
      <c r="AD15" s="124"/>
      <c r="AE15" s="125"/>
      <c r="AF15" s="116"/>
      <c r="AG15" s="116"/>
      <c r="AH15" s="116"/>
      <c r="AI15" s="111">
        <v>11350</v>
      </c>
      <c r="AJ15" s="111"/>
      <c r="AK15" s="111"/>
      <c r="AL15" s="126"/>
      <c r="AM15" s="127"/>
      <c r="AN15" s="127"/>
      <c r="AO15" s="127"/>
      <c r="AP15" s="127"/>
      <c r="AQ15" s="127"/>
      <c r="AR15" s="127"/>
      <c r="AS15" s="127"/>
      <c r="AT15" s="111"/>
      <c r="AU15" s="127"/>
      <c r="AV15" s="127"/>
      <c r="AW15" s="128"/>
      <c r="AX15" s="116"/>
      <c r="AY15" s="117"/>
      <c r="AZ15" s="129"/>
      <c r="BA15" s="129">
        <f t="shared" si="0"/>
        <v>14</v>
      </c>
      <c r="BB15" s="130">
        <f t="shared" si="1"/>
        <v>46215</v>
      </c>
      <c r="BC15" s="129">
        <f t="shared" si="2"/>
        <v>14</v>
      </c>
      <c r="BD15" s="131">
        <f t="shared" si="3"/>
        <v>46225</v>
      </c>
      <c r="BE15" s="131"/>
      <c r="BF15" s="132">
        <f>VLOOKUP(C15,[1]Sheet!$F:$Q,9,FALSE)</f>
        <v>0.6031</v>
      </c>
      <c r="BG15" s="133">
        <f>VLOOKUP(C15,[1]Sheet!$F:$Q,5,FALSE)</f>
        <v>14520</v>
      </c>
      <c r="BH15" s="133">
        <f>VLOOKUP(C15,[1]Sheet!$F:$Q,12,FALSE)</f>
        <v>0</v>
      </c>
      <c r="BI15" s="133">
        <f t="shared" si="4"/>
        <v>14520</v>
      </c>
    </row>
    <row r="16" s="78" customFormat="1" ht="24.95" customHeight="1" spans="1:62">
      <c r="A16" s="115">
        <f>'Arrived - Joint Mocha Container'!A15+1</f>
        <v>3</v>
      </c>
      <c r="B16" s="115" t="s">
        <v>62</v>
      </c>
      <c r="C16" s="116" t="s">
        <v>892</v>
      </c>
      <c r="D16" s="116" t="s">
        <v>70</v>
      </c>
      <c r="E16" s="116" t="s">
        <v>56</v>
      </c>
      <c r="F16" s="116" t="s">
        <v>64</v>
      </c>
      <c r="G16" s="117" t="s">
        <v>109</v>
      </c>
      <c r="H16" s="118" t="s">
        <v>893</v>
      </c>
      <c r="I16" s="119"/>
      <c r="J16" s="120">
        <v>46191</v>
      </c>
      <c r="K16" s="120">
        <v>46194</v>
      </c>
      <c r="L16" s="120">
        <v>46196</v>
      </c>
      <c r="M16" s="120">
        <v>46205</v>
      </c>
      <c r="N16" s="120">
        <v>46209</v>
      </c>
      <c r="O16" s="120"/>
      <c r="P16" s="120"/>
      <c r="Q16" s="121">
        <v>14</v>
      </c>
      <c r="R16" s="1781" t="s">
        <v>60</v>
      </c>
      <c r="S16" s="123">
        <v>0</v>
      </c>
      <c r="T16" s="120"/>
      <c r="U16" s="120"/>
      <c r="V16" s="120"/>
      <c r="W16" s="120"/>
      <c r="X16" s="120"/>
      <c r="Y16" s="120"/>
      <c r="Z16" s="120"/>
      <c r="AA16" s="120">
        <v>46212</v>
      </c>
      <c r="AB16" s="120"/>
      <c r="AC16" s="120">
        <v>46212</v>
      </c>
      <c r="AD16" s="124"/>
      <c r="AE16" s="125"/>
      <c r="AF16" s="116"/>
      <c r="AG16" s="116"/>
      <c r="AH16" s="116"/>
      <c r="AI16" s="111">
        <v>13600</v>
      </c>
      <c r="AJ16" s="111"/>
      <c r="AK16" s="111"/>
      <c r="AL16" s="126"/>
      <c r="AM16" s="127"/>
      <c r="AN16" s="127"/>
      <c r="AO16" s="127"/>
      <c r="AP16" s="127"/>
      <c r="AQ16" s="127"/>
      <c r="AR16" s="127"/>
      <c r="AS16" s="127"/>
      <c r="AT16" s="111"/>
      <c r="AU16" s="127"/>
      <c r="AV16" s="127"/>
      <c r="AW16" s="128"/>
      <c r="AX16" s="116"/>
      <c r="AY16" s="117"/>
      <c r="AZ16" s="129"/>
      <c r="BA16" s="129">
        <f t="shared" si="0"/>
        <v>14</v>
      </c>
      <c r="BB16" s="130">
        <f t="shared" si="1"/>
        <v>46222</v>
      </c>
      <c r="BC16" s="129">
        <f t="shared" si="2"/>
        <v>0</v>
      </c>
      <c r="BD16" s="131">
        <f t="shared" si="3"/>
        <v>46212</v>
      </c>
      <c r="BE16" s="131"/>
      <c r="BF16" s="132">
        <f>VLOOKUP(C16,[1]Sheet!$F:$Q,9,FALSE)</f>
        <v>0.6059</v>
      </c>
      <c r="BG16" s="133">
        <f>VLOOKUP(C16,[1]Sheet!$F:$Q,5,FALSE)</f>
        <v>21840</v>
      </c>
      <c r="BH16" s="133">
        <f>VLOOKUP(C16,[1]Sheet!$F:$Q,12,FALSE)</f>
        <v>0</v>
      </c>
      <c r="BI16" s="133">
        <f t="shared" si="4"/>
        <v>21840</v>
      </c>
    </row>
    <row r="17" s="80" customFormat="1" ht="24.95" customHeight="1" spans="1:61">
      <c r="A17" s="60">
        <f>'Arrived - Joint Mocha Container'!A16+1</f>
        <v>4</v>
      </c>
      <c r="B17" s="60" t="s">
        <v>62</v>
      </c>
      <c r="C17" s="61" t="s">
        <v>894</v>
      </c>
      <c r="D17" s="61" t="s">
        <v>169</v>
      </c>
      <c r="E17" s="61" t="s">
        <v>56</v>
      </c>
      <c r="F17" s="61" t="s">
        <v>57</v>
      </c>
      <c r="G17" s="62" t="s">
        <v>109</v>
      </c>
      <c r="H17" s="155" t="s">
        <v>339</v>
      </c>
      <c r="I17" s="64"/>
      <c r="J17" s="65">
        <v>46196</v>
      </c>
      <c r="K17" s="65">
        <v>46198</v>
      </c>
      <c r="L17" s="65">
        <v>46200</v>
      </c>
      <c r="M17" s="65">
        <v>46206</v>
      </c>
      <c r="N17" s="65">
        <v>46209</v>
      </c>
      <c r="O17" s="65"/>
      <c r="P17" s="65"/>
      <c r="Q17" s="66">
        <v>14</v>
      </c>
      <c r="R17" s="1761" t="s">
        <v>60</v>
      </c>
      <c r="S17" s="68">
        <v>0</v>
      </c>
      <c r="T17" s="65"/>
      <c r="U17" s="65"/>
      <c r="V17" s="65"/>
      <c r="W17" s="65"/>
      <c r="X17" s="65">
        <v>46210</v>
      </c>
      <c r="Y17" s="65"/>
      <c r="Z17" s="65"/>
      <c r="AA17" s="65">
        <v>46217</v>
      </c>
      <c r="AB17" s="65">
        <v>46218</v>
      </c>
      <c r="AC17" s="65"/>
      <c r="AD17" s="63"/>
      <c r="AE17" s="156"/>
      <c r="AF17" s="61"/>
      <c r="AG17" s="61"/>
      <c r="AH17" s="61"/>
      <c r="AI17" s="74">
        <v>12900</v>
      </c>
      <c r="AJ17" s="74"/>
      <c r="AK17" s="74"/>
      <c r="AL17" s="72"/>
      <c r="AM17" s="70"/>
      <c r="AN17" s="70"/>
      <c r="AO17" s="70"/>
      <c r="AP17" s="70"/>
      <c r="AQ17" s="70"/>
      <c r="AR17" s="70"/>
      <c r="AS17" s="70"/>
      <c r="AT17" s="157"/>
      <c r="AU17" s="70"/>
      <c r="AV17" s="70"/>
      <c r="AW17" s="158"/>
      <c r="AX17" s="61"/>
      <c r="AY17" s="62"/>
      <c r="AZ17" s="76"/>
      <c r="BA17" s="76">
        <f t="shared" si="0"/>
        <v>14</v>
      </c>
      <c r="BB17" s="77">
        <f t="shared" si="1"/>
        <v>46222</v>
      </c>
      <c r="BC17" s="76">
        <f t="shared" si="2"/>
        <v>0</v>
      </c>
      <c r="BD17" s="159">
        <f t="shared" si="3"/>
        <v>46217</v>
      </c>
      <c r="BE17" s="159"/>
      <c r="BF17" s="160">
        <f>VLOOKUP(C17,[1]Sheet!$F:$Q,9,FALSE)</f>
        <v>0.6059</v>
      </c>
      <c r="BG17" s="161">
        <f>VLOOKUP(C17,[1]Sheet!$F:$Q,5,FALSE)</f>
        <v>36850</v>
      </c>
      <c r="BH17" s="161">
        <f>VLOOKUP(C17,[1]Sheet!$F:$Q,12,FALSE)</f>
        <v>0</v>
      </c>
      <c r="BI17" s="161">
        <f t="shared" si="4"/>
        <v>36850</v>
      </c>
    </row>
    <row r="18" s="79" customFormat="1" ht="24.75" customHeight="1" spans="1:61">
      <c r="A18" s="134"/>
      <c r="B18" s="134"/>
      <c r="C18" s="135"/>
      <c r="D18" s="135"/>
      <c r="E18" s="135"/>
      <c r="F18" s="135"/>
      <c r="G18" s="136"/>
      <c r="H18" s="137"/>
      <c r="I18" s="138"/>
      <c r="J18" s="139"/>
      <c r="K18" s="139"/>
      <c r="L18" s="139"/>
      <c r="M18" s="139"/>
      <c r="N18" s="139"/>
      <c r="O18" s="139"/>
      <c r="P18" s="139"/>
      <c r="Q18" s="140"/>
      <c r="R18" s="141"/>
      <c r="S18" s="142"/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43"/>
      <c r="AE18" s="144"/>
      <c r="AF18" s="135"/>
      <c r="AG18" s="135"/>
      <c r="AH18" s="135"/>
      <c r="AI18" s="145"/>
      <c r="AJ18" s="145"/>
      <c r="AK18" s="145"/>
      <c r="AL18" s="146"/>
      <c r="AM18" s="162"/>
      <c r="AN18" s="147"/>
      <c r="AO18" s="147"/>
      <c r="AP18" s="147"/>
      <c r="AQ18" s="147"/>
      <c r="AR18" s="147"/>
      <c r="AS18" s="147"/>
      <c r="AT18" s="145"/>
      <c r="AU18" s="147"/>
      <c r="AV18" s="147"/>
      <c r="AW18" s="149"/>
      <c r="AX18" s="135"/>
      <c r="AY18" s="135"/>
      <c r="AZ18" s="150"/>
      <c r="BA18" s="150"/>
      <c r="BB18" s="151"/>
      <c r="BC18" s="150"/>
      <c r="BD18" s="152"/>
    </row>
    <row r="21" s="7" customFormat="1" ht="23.2" spans="1:61">
      <c r="A21" s="6" t="s">
        <v>895</v>
      </c>
      <c r="B21" s="6"/>
      <c r="C21" s="6"/>
      <c r="D21" s="6"/>
      <c r="E21" s="6"/>
      <c r="F21" s="6"/>
      <c r="G21" s="6"/>
      <c r="H21" s="6"/>
      <c r="I21" s="6"/>
      <c r="J21" s="83"/>
      <c r="K21" s="83"/>
      <c r="L21" s="83"/>
      <c r="M21" s="83"/>
      <c r="N21" s="9"/>
      <c r="O21" s="9"/>
      <c r="P21" s="9"/>
      <c r="Q21" s="10"/>
      <c r="R21" s="11"/>
      <c r="S21" s="10"/>
      <c r="T21" s="163"/>
      <c r="U21" s="163"/>
      <c r="V21" s="9"/>
      <c r="W21" s="163"/>
      <c r="X21" s="163"/>
      <c r="Y21" s="163"/>
      <c r="Z21" s="9"/>
      <c r="AA21" s="9"/>
      <c r="AB21" s="9"/>
      <c r="AC21" s="9"/>
      <c r="AD21" s="1"/>
      <c r="AG21" s="12"/>
      <c r="AI21" s="13"/>
      <c r="AJ21" s="13"/>
      <c r="AK21" s="13"/>
      <c r="AL21" s="14"/>
      <c r="AM21" s="15"/>
      <c r="AN21" s="164"/>
      <c r="AO21" s="165"/>
      <c r="AP21" s="164"/>
      <c r="AQ21" s="164"/>
      <c r="AR21" s="164"/>
      <c r="AS21" s="17"/>
      <c r="AT21" s="17">
        <v>1.6</v>
      </c>
      <c r="AW21" s="166"/>
      <c r="BA21" s="10"/>
      <c r="BB21" s="11"/>
      <c r="BC21" s="10"/>
      <c r="BD21" s="11"/>
    </row>
    <row r="22" s="2" customFormat="1" ht="36.75" customHeight="1" spans="1:61">
      <c r="A22" s="19" t="s">
        <v>1</v>
      </c>
      <c r="B22" s="19" t="s">
        <v>2</v>
      </c>
      <c r="C22" s="19" t="s">
        <v>3</v>
      </c>
      <c r="D22" s="19" t="s">
        <v>4</v>
      </c>
      <c r="E22" s="20" t="s">
        <v>5</v>
      </c>
      <c r="F22" s="20" t="s">
        <v>6</v>
      </c>
      <c r="G22" s="19" t="s">
        <v>7</v>
      </c>
      <c r="H22" s="21" t="s">
        <v>8</v>
      </c>
      <c r="I22" s="19" t="s">
        <v>9</v>
      </c>
      <c r="J22" s="22" t="s">
        <v>10</v>
      </c>
      <c r="K22" s="22" t="s">
        <v>11</v>
      </c>
      <c r="L22" s="22" t="s">
        <v>12</v>
      </c>
      <c r="M22" s="22" t="s">
        <v>13</v>
      </c>
      <c r="N22" s="22" t="s">
        <v>14</v>
      </c>
      <c r="O22" s="22" t="s">
        <v>15</v>
      </c>
      <c r="P22" s="22" t="s">
        <v>16</v>
      </c>
      <c r="Q22" s="23" t="s">
        <v>17</v>
      </c>
      <c r="R22" s="24"/>
      <c r="S22" s="25"/>
      <c r="T22" s="22" t="s">
        <v>18</v>
      </c>
      <c r="U22" s="22" t="s">
        <v>19</v>
      </c>
      <c r="V22" s="26" t="s">
        <v>20</v>
      </c>
      <c r="W22" s="26" t="s">
        <v>21</v>
      </c>
      <c r="X22" s="22" t="s">
        <v>22</v>
      </c>
      <c r="Y22" s="26" t="s">
        <v>23</v>
      </c>
      <c r="Z22" s="26" t="s">
        <v>24</v>
      </c>
      <c r="AA22" s="26" t="s">
        <v>25</v>
      </c>
      <c r="AB22" s="26" t="s">
        <v>26</v>
      </c>
      <c r="AC22" s="22" t="s">
        <v>27</v>
      </c>
      <c r="AD22" s="27" t="s">
        <v>28</v>
      </c>
      <c r="AE22" s="27" t="s">
        <v>29</v>
      </c>
      <c r="AF22" s="27" t="s">
        <v>30</v>
      </c>
      <c r="AG22" s="28" t="s">
        <v>31</v>
      </c>
      <c r="AH22" s="29" t="s">
        <v>32</v>
      </c>
      <c r="AI22" s="30" t="s">
        <v>33</v>
      </c>
      <c r="AJ22" s="30"/>
      <c r="AK22" s="30"/>
      <c r="AL22" s="32" t="s">
        <v>35</v>
      </c>
      <c r="AM22" s="33" t="s">
        <v>36</v>
      </c>
      <c r="AN22" s="34" t="s">
        <v>37</v>
      </c>
      <c r="AO22" s="34" t="s">
        <v>38</v>
      </c>
      <c r="AP22" s="35" t="s">
        <v>39</v>
      </c>
      <c r="AQ22" s="35" t="s">
        <v>40</v>
      </c>
      <c r="AR22" s="35" t="s">
        <v>41</v>
      </c>
      <c r="AS22" s="36" t="s">
        <v>42</v>
      </c>
      <c r="AT22" s="37" t="s">
        <v>43</v>
      </c>
      <c r="AU22" s="37" t="s">
        <v>44</v>
      </c>
      <c r="AV22" s="38" t="s">
        <v>45</v>
      </c>
      <c r="AW22" s="39" t="s">
        <v>37</v>
      </c>
      <c r="AX22" s="40" t="s">
        <v>46</v>
      </c>
      <c r="AY22" s="40" t="s">
        <v>47</v>
      </c>
      <c r="BA22" s="41"/>
      <c r="BB22" s="42" t="s">
        <v>115</v>
      </c>
      <c r="BD22" s="42" t="s">
        <v>49</v>
      </c>
      <c r="BE22" s="43"/>
    </row>
    <row r="23" ht="24.95" customHeight="1" spans="1:61">
      <c r="A23" s="44">
        <v>1</v>
      </c>
      <c r="B23" s="44"/>
      <c r="C23" s="45"/>
      <c r="D23" s="45"/>
      <c r="E23" s="45"/>
      <c r="F23" s="45"/>
      <c r="G23" s="45"/>
      <c r="H23" s="109"/>
      <c r="I23" s="48"/>
      <c r="J23" s="49"/>
      <c r="K23" s="49"/>
      <c r="L23" s="49"/>
      <c r="M23" s="49"/>
      <c r="N23" s="49"/>
      <c r="O23" s="49"/>
      <c r="P23" s="49"/>
      <c r="Q23" s="50"/>
      <c r="R23" s="51"/>
      <c r="S23" s="52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53"/>
      <c r="AE23" s="53"/>
      <c r="AF23" s="53"/>
      <c r="AG23" s="54"/>
      <c r="AH23" s="53"/>
      <c r="AI23" s="55"/>
      <c r="AJ23" s="55"/>
      <c r="AK23" s="55"/>
      <c r="AL23" s="56"/>
      <c r="AM23" s="54"/>
      <c r="AN23" s="57"/>
      <c r="AO23" s="54"/>
      <c r="AP23" s="57"/>
      <c r="AQ23" s="57"/>
      <c r="AR23" s="57"/>
      <c r="AS23" s="54"/>
      <c r="AT23" s="58"/>
      <c r="AU23" s="53"/>
      <c r="AV23" s="53"/>
      <c r="AW23" s="59"/>
      <c r="AX23" s="53"/>
      <c r="AY23" s="53"/>
      <c r="BA23" s="10">
        <f>Q23</f>
        <v>0</v>
      </c>
      <c r="BB23" s="11">
        <f>N23+BA23-1</f>
        <v>-1</v>
      </c>
      <c r="BC23" s="10">
        <f>S23</f>
        <v>0</v>
      </c>
      <c r="BD23" s="11">
        <f>AA23+BC23</f>
        <v>0</v>
      </c>
    </row>
    <row r="24" ht="24.95" customHeight="1" spans="1:61">
      <c r="A24" s="44">
        <v>2</v>
      </c>
      <c r="B24" s="44"/>
      <c r="C24" s="45"/>
      <c r="D24" s="45"/>
      <c r="E24" s="45"/>
      <c r="F24" s="45"/>
      <c r="G24" s="45"/>
      <c r="H24" s="109"/>
      <c r="I24" s="48"/>
      <c r="J24" s="49"/>
      <c r="K24" s="49"/>
      <c r="L24" s="49"/>
      <c r="M24" s="49"/>
      <c r="N24" s="49"/>
      <c r="O24" s="49"/>
      <c r="P24" s="49"/>
      <c r="Q24" s="50"/>
      <c r="R24" s="51"/>
      <c r="S24" s="52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53"/>
      <c r="AE24" s="53"/>
      <c r="AF24" s="53"/>
      <c r="AG24" s="54"/>
      <c r="AH24" s="53"/>
      <c r="AI24" s="55"/>
      <c r="AJ24" s="55"/>
      <c r="AK24" s="55"/>
      <c r="AL24" s="56"/>
      <c r="AM24" s="54"/>
      <c r="AN24" s="57"/>
      <c r="AO24" s="54"/>
      <c r="AP24" s="57"/>
      <c r="AQ24" s="57"/>
      <c r="AR24" s="57"/>
      <c r="AS24" s="54"/>
      <c r="AT24" s="58"/>
      <c r="AU24" s="53"/>
      <c r="AV24" s="53"/>
      <c r="AW24" s="59"/>
      <c r="AX24" s="53"/>
      <c r="AY24" s="53"/>
      <c r="BA24" s="10">
        <f>Q24</f>
        <v>0</v>
      </c>
      <c r="BB24" s="11">
        <f>N24+BA24-1</f>
        <v>-1</v>
      </c>
      <c r="BC24" s="10">
        <f>S24</f>
        <v>0</v>
      </c>
      <c r="BD24" s="11">
        <f>AA24+BC24</f>
        <v>0</v>
      </c>
    </row>
    <row r="25" ht="24.95" customHeight="1" spans="1:61">
      <c r="A25" s="44"/>
      <c r="B25" s="44"/>
      <c r="C25" s="45"/>
      <c r="D25" s="45"/>
      <c r="E25" s="45"/>
      <c r="F25" s="45"/>
      <c r="G25" s="45"/>
      <c r="H25" s="47"/>
      <c r="I25" s="48"/>
      <c r="J25" s="49"/>
      <c r="K25" s="49"/>
      <c r="L25" s="49"/>
      <c r="M25" s="49"/>
      <c r="N25" s="49"/>
      <c r="O25" s="49"/>
      <c r="P25" s="49"/>
      <c r="Q25" s="50"/>
      <c r="R25" s="51"/>
      <c r="S25" s="52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53"/>
      <c r="AE25" s="53"/>
      <c r="AF25" s="53"/>
      <c r="AG25" s="54"/>
      <c r="AH25" s="53"/>
      <c r="AI25" s="55"/>
      <c r="AJ25" s="55"/>
      <c r="AK25" s="55"/>
      <c r="AL25" s="56"/>
      <c r="AM25" s="54"/>
      <c r="AN25" s="57"/>
      <c r="AO25" s="54"/>
      <c r="AP25" s="57"/>
      <c r="AQ25" s="57"/>
      <c r="AR25" s="57"/>
      <c r="AS25" s="54"/>
      <c r="AT25" s="58"/>
      <c r="AU25" s="53"/>
      <c r="AV25" s="53"/>
      <c r="AW25" s="59"/>
      <c r="AX25" s="53"/>
      <c r="AY25" s="53"/>
    </row>
    <row r="26" ht="24.95" customHeight="1" spans="1:61">
      <c r="A26" s="44"/>
      <c r="B26" s="44"/>
      <c r="C26" s="45"/>
      <c r="D26" s="45"/>
      <c r="E26" s="45"/>
      <c r="F26" s="45"/>
      <c r="G26" s="45"/>
      <c r="H26" s="47"/>
      <c r="I26" s="48"/>
      <c r="J26" s="49"/>
      <c r="K26" s="49"/>
      <c r="L26" s="49"/>
      <c r="M26" s="49"/>
      <c r="N26" s="49"/>
      <c r="O26" s="49"/>
      <c r="P26" s="49"/>
      <c r="Q26" s="50"/>
      <c r="R26" s="51"/>
      <c r="S26" s="52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53"/>
      <c r="AE26" s="53"/>
      <c r="AF26" s="53"/>
      <c r="AG26" s="54"/>
      <c r="AH26" s="53"/>
      <c r="AI26" s="55"/>
      <c r="AJ26" s="55"/>
      <c r="AK26" s="55"/>
      <c r="AL26" s="56"/>
      <c r="AM26" s="54"/>
      <c r="AN26" s="57"/>
      <c r="AO26" s="54"/>
      <c r="AP26" s="57"/>
      <c r="AQ26" s="57"/>
      <c r="AR26" s="57"/>
      <c r="AS26" s="54"/>
      <c r="AT26" s="58"/>
      <c r="AU26" s="53"/>
      <c r="AV26" s="53"/>
      <c r="AW26" s="59"/>
      <c r="AX26" s="53"/>
      <c r="AY26" s="53"/>
    </row>
    <row r="27" ht="24.95" customHeight="1" spans="1:61">
      <c r="A27" s="44"/>
      <c r="B27" s="44"/>
      <c r="C27" s="45"/>
      <c r="D27" s="45"/>
      <c r="E27" s="45"/>
      <c r="F27" s="45"/>
      <c r="G27" s="45"/>
      <c r="H27" s="47"/>
      <c r="I27" s="48"/>
      <c r="J27" s="49"/>
      <c r="K27" s="49"/>
      <c r="L27" s="49"/>
      <c r="M27" s="49"/>
      <c r="N27" s="49"/>
      <c r="O27" s="49"/>
      <c r="P27" s="49"/>
      <c r="Q27" s="50"/>
      <c r="R27" s="51"/>
      <c r="S27" s="52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53"/>
      <c r="AE27" s="53"/>
      <c r="AF27" s="53"/>
      <c r="AG27" s="54"/>
      <c r="AH27" s="53"/>
      <c r="AI27" s="55"/>
      <c r="AJ27" s="55"/>
      <c r="AK27" s="55"/>
      <c r="AL27" s="56"/>
      <c r="AM27" s="54"/>
      <c r="AN27" s="57"/>
      <c r="AO27" s="54"/>
      <c r="AP27" s="57"/>
      <c r="AQ27" s="57"/>
      <c r="AR27" s="57"/>
      <c r="AS27" s="54"/>
      <c r="AT27" s="58"/>
      <c r="AU27" s="53"/>
      <c r="AV27" s="53"/>
      <c r="AW27" s="59"/>
      <c r="AX27" s="53"/>
      <c r="AY27" s="53"/>
    </row>
    <row r="28" ht="24.95" customHeight="1" spans="1:61">
      <c r="A28" s="44"/>
      <c r="B28" s="44"/>
      <c r="C28" s="45"/>
      <c r="D28" s="45"/>
      <c r="E28" s="45"/>
      <c r="F28" s="45"/>
      <c r="G28" s="45"/>
      <c r="H28" s="47"/>
      <c r="I28" s="48"/>
      <c r="J28" s="49"/>
      <c r="K28" s="49"/>
      <c r="L28" s="49"/>
      <c r="M28" s="49"/>
      <c r="N28" s="49"/>
      <c r="O28" s="49"/>
      <c r="P28" s="49"/>
      <c r="Q28" s="50"/>
      <c r="R28" s="51"/>
      <c r="S28" s="52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53"/>
      <c r="AE28" s="53"/>
      <c r="AF28" s="53"/>
      <c r="AG28" s="54"/>
      <c r="AH28" s="53"/>
      <c r="AI28" s="55"/>
      <c r="AJ28" s="55"/>
      <c r="AK28" s="55"/>
      <c r="AL28" s="56"/>
      <c r="AM28" s="54"/>
      <c r="AN28" s="57"/>
      <c r="AO28" s="54"/>
      <c r="AP28" s="57"/>
      <c r="AQ28" s="57"/>
      <c r="AR28" s="57"/>
      <c r="AS28" s="54"/>
      <c r="AT28" s="58"/>
      <c r="AU28" s="53"/>
      <c r="AV28" s="53"/>
      <c r="AW28" s="59"/>
      <c r="AX28" s="53"/>
      <c r="AY28" s="53"/>
    </row>
    <row r="1046547" customHeight="1" spans="8:8">
      <c r="H1046547" s="47"/>
    </row>
    <row r="1046633" customHeight="1" spans="30:30">
      <c r="AD1046633" s="53"/>
    </row>
  </sheetData>
  <mergeCells count="2">
    <mergeCell ref="Q2:S2"/>
    <mergeCell ref="Q22:S22"/>
  </mergeCells>
  <printOptions horizontalCentered="1"/>
  <pageMargins left="0" right="0" top="0.393700787401575" bottom="0.196850393700787" header="0.31496062992126" footer="0.31496062992126"/>
  <pageSetup paperSize="9" scale="75" fitToHeight="2" orientation="landscape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BE10"/>
  <sheetViews>
    <sheetView workbookViewId="0">
      <selection activeCell="AK2" sqref="AK2"/>
    </sheetView>
  </sheetViews>
  <sheetFormatPr defaultColWidth="9" defaultRowHeight="16.8"/>
  <cols>
    <col min="3" max="3" width="14.4296875" customWidth="1"/>
    <col min="5" max="5" width="12.7109375" customWidth="1"/>
    <col min="6" max="6" width="10.140625" customWidth="1"/>
    <col min="7" max="7" width="11.140625" customWidth="1"/>
    <col min="8" max="8" width="15.140625" customWidth="1"/>
    <col min="10" max="14" width="10.4296875" customWidth="1"/>
    <col min="20" max="20" width="10.4296875" customWidth="1"/>
    <col min="21" max="21" width="12.2890625" customWidth="1"/>
    <col min="24" max="24" width="10.859375" customWidth="1"/>
    <col min="27" max="27" width="11.5703125" customWidth="1"/>
    <col min="28" max="28" width="10.4296875" customWidth="1"/>
    <col min="38" max="38" width="13" style="4" customWidth="1"/>
    <col min="39" max="39" width="12.859375" style="5" customWidth="1"/>
  </cols>
  <sheetData>
    <row r="1" s="1" customFormat="1" ht="20.1" customHeight="1" spans="1:57">
      <c r="A1" s="6" t="s">
        <v>896</v>
      </c>
      <c r="C1" s="7"/>
      <c r="D1" s="7"/>
      <c r="E1" s="7"/>
      <c r="F1" s="7"/>
      <c r="G1" s="7"/>
      <c r="H1" s="8"/>
      <c r="I1" s="8"/>
      <c r="J1" s="9"/>
      <c r="K1" s="9"/>
      <c r="L1" s="9"/>
      <c r="M1" s="9"/>
      <c r="N1" s="9"/>
      <c r="O1" s="9"/>
      <c r="P1" s="9"/>
      <c r="Q1" s="10"/>
      <c r="R1" s="11"/>
      <c r="S1" s="10"/>
      <c r="T1" s="9"/>
      <c r="U1" s="9"/>
      <c r="V1" s="9"/>
      <c r="W1" s="9"/>
      <c r="X1" s="9"/>
      <c r="Y1" s="9"/>
      <c r="Z1" s="9"/>
      <c r="AA1" s="9"/>
      <c r="AB1" s="9"/>
      <c r="AC1" s="9"/>
      <c r="AG1" s="12"/>
      <c r="AI1" s="13"/>
      <c r="AJ1" s="13"/>
      <c r="AK1" s="13" t="s">
        <v>265</v>
      </c>
      <c r="AL1" s="14"/>
      <c r="AM1" s="15"/>
      <c r="AN1" s="16"/>
      <c r="AO1" s="17"/>
      <c r="AP1" s="16"/>
      <c r="AQ1" s="16"/>
      <c r="AR1" s="16"/>
      <c r="AS1" s="17"/>
      <c r="AT1" s="7"/>
      <c r="AW1" s="18"/>
      <c r="BA1" s="10"/>
      <c r="BB1" s="11"/>
      <c r="BC1" s="10"/>
      <c r="BD1" s="11"/>
    </row>
    <row r="2" s="2" customFormat="1" ht="36.75" customHeight="1" spans="1:57">
      <c r="A2" s="19" t="s">
        <v>1</v>
      </c>
      <c r="B2" s="19" t="s">
        <v>2</v>
      </c>
      <c r="C2" s="19" t="s">
        <v>3</v>
      </c>
      <c r="D2" s="19" t="s">
        <v>4</v>
      </c>
      <c r="E2" s="20" t="s">
        <v>5</v>
      </c>
      <c r="F2" s="20" t="s">
        <v>6</v>
      </c>
      <c r="G2" s="19" t="s">
        <v>7</v>
      </c>
      <c r="H2" s="21" t="s">
        <v>8</v>
      </c>
      <c r="I2" s="19" t="s">
        <v>9</v>
      </c>
      <c r="J2" s="22" t="s">
        <v>10</v>
      </c>
      <c r="K2" s="22" t="s">
        <v>11</v>
      </c>
      <c r="L2" s="22" t="s">
        <v>12</v>
      </c>
      <c r="M2" s="22" t="s">
        <v>13</v>
      </c>
      <c r="N2" s="22" t="s">
        <v>14</v>
      </c>
      <c r="O2" s="22" t="s">
        <v>15</v>
      </c>
      <c r="P2" s="22" t="s">
        <v>16</v>
      </c>
      <c r="Q2" s="23" t="s">
        <v>17</v>
      </c>
      <c r="R2" s="24"/>
      <c r="S2" s="25"/>
      <c r="T2" s="22" t="s">
        <v>18</v>
      </c>
      <c r="U2" s="22" t="s">
        <v>19</v>
      </c>
      <c r="V2" s="26" t="s">
        <v>20</v>
      </c>
      <c r="W2" s="26" t="s">
        <v>21</v>
      </c>
      <c r="X2" s="22" t="s">
        <v>22</v>
      </c>
      <c r="Y2" s="26" t="s">
        <v>23</v>
      </c>
      <c r="Z2" s="26" t="s">
        <v>24</v>
      </c>
      <c r="AA2" s="26" t="s">
        <v>25</v>
      </c>
      <c r="AB2" s="26" t="s">
        <v>26</v>
      </c>
      <c r="AC2" s="22" t="s">
        <v>27</v>
      </c>
      <c r="AD2" s="27" t="s">
        <v>28</v>
      </c>
      <c r="AE2" s="27" t="s">
        <v>29</v>
      </c>
      <c r="AF2" s="27" t="s">
        <v>30</v>
      </c>
      <c r="AG2" s="28" t="s">
        <v>31</v>
      </c>
      <c r="AH2" s="29" t="s">
        <v>32</v>
      </c>
      <c r="AI2" s="30" t="s">
        <v>33</v>
      </c>
      <c r="AJ2" s="30" t="s">
        <v>34</v>
      </c>
      <c r="AK2" s="31">
        <v>0.014</v>
      </c>
      <c r="AL2" s="32" t="s">
        <v>35</v>
      </c>
      <c r="AM2" s="33" t="s">
        <v>36</v>
      </c>
      <c r="AN2" s="34" t="s">
        <v>37</v>
      </c>
      <c r="AO2" s="34" t="s">
        <v>38</v>
      </c>
      <c r="AP2" s="35" t="s">
        <v>39</v>
      </c>
      <c r="AQ2" s="35" t="s">
        <v>40</v>
      </c>
      <c r="AR2" s="35" t="s">
        <v>41</v>
      </c>
      <c r="AS2" s="36" t="s">
        <v>42</v>
      </c>
      <c r="AT2" s="37" t="s">
        <v>43</v>
      </c>
      <c r="AU2" s="37" t="s">
        <v>44</v>
      </c>
      <c r="AV2" s="38" t="s">
        <v>45</v>
      </c>
      <c r="AW2" s="39" t="s">
        <v>37</v>
      </c>
      <c r="AX2" s="40" t="s">
        <v>46</v>
      </c>
      <c r="AY2" s="40" t="s">
        <v>47</v>
      </c>
      <c r="BA2" s="41"/>
      <c r="BB2" s="42" t="s">
        <v>115</v>
      </c>
      <c r="BD2" s="42" t="s">
        <v>49</v>
      </c>
      <c r="BE2" s="43"/>
    </row>
    <row r="3" s="1" customFormat="1" ht="24.95" customHeight="1" spans="1:57">
      <c r="A3" s="44">
        <v>1</v>
      </c>
      <c r="B3" s="44"/>
      <c r="C3" s="45"/>
      <c r="D3" s="45"/>
      <c r="E3" s="45"/>
      <c r="F3" s="45"/>
      <c r="G3" s="46"/>
      <c r="H3" s="47"/>
      <c r="I3" s="48"/>
      <c r="J3" s="49"/>
      <c r="K3" s="49"/>
      <c r="L3" s="49"/>
      <c r="M3" s="49"/>
      <c r="N3" s="49"/>
      <c r="O3" s="49"/>
      <c r="P3" s="49"/>
      <c r="Q3" s="50"/>
      <c r="R3" s="51"/>
      <c r="S3" s="52"/>
      <c r="T3" s="49"/>
      <c r="U3" s="49"/>
      <c r="V3" s="49"/>
      <c r="W3" s="49"/>
      <c r="X3" s="49"/>
      <c r="Y3" s="49"/>
      <c r="Z3" s="49"/>
      <c r="AA3" s="49"/>
      <c r="AB3" s="49"/>
      <c r="AC3" s="49"/>
      <c r="AD3" s="53"/>
      <c r="AE3" s="53"/>
      <c r="AF3" s="53"/>
      <c r="AG3" s="54"/>
      <c r="AH3" s="53"/>
      <c r="AI3" s="55"/>
      <c r="AJ3" s="55"/>
      <c r="AK3" s="55"/>
      <c r="AL3" s="56"/>
      <c r="AM3" s="54"/>
      <c r="AN3" s="57"/>
      <c r="AO3" s="54"/>
      <c r="AP3" s="57"/>
      <c r="AQ3" s="57"/>
      <c r="AR3" s="57"/>
      <c r="AS3" s="54"/>
      <c r="AT3" s="58"/>
      <c r="AU3" s="53"/>
      <c r="AV3" s="53"/>
      <c r="AW3" s="59"/>
      <c r="AX3" s="53"/>
      <c r="AY3" s="53"/>
      <c r="BA3" s="10"/>
      <c r="BB3" s="11"/>
      <c r="BC3" s="10"/>
      <c r="BD3" s="11"/>
    </row>
    <row r="4" s="1" customFormat="1" ht="24.95" customHeight="1" spans="1:57">
      <c r="A4" s="44">
        <v>2</v>
      </c>
      <c r="B4" s="44"/>
      <c r="C4" s="45"/>
      <c r="D4" s="45"/>
      <c r="E4" s="45"/>
      <c r="F4" s="45"/>
      <c r="G4" s="45"/>
      <c r="H4" s="47"/>
      <c r="I4" s="48"/>
      <c r="J4" s="49"/>
      <c r="K4" s="49"/>
      <c r="L4" s="49"/>
      <c r="M4" s="49"/>
      <c r="N4" s="49"/>
      <c r="O4" s="49"/>
      <c r="P4" s="49"/>
      <c r="Q4" s="50"/>
      <c r="R4" s="51"/>
      <c r="S4" s="52"/>
      <c r="T4" s="49"/>
      <c r="U4" s="49"/>
      <c r="V4" s="49"/>
      <c r="W4" s="49"/>
      <c r="X4" s="49"/>
      <c r="Y4" s="49"/>
      <c r="Z4" s="49"/>
      <c r="AA4" s="49"/>
      <c r="AB4" s="49"/>
      <c r="AC4" s="49"/>
      <c r="AD4" s="53"/>
      <c r="AE4" s="53"/>
      <c r="AF4" s="53"/>
      <c r="AG4" s="54"/>
      <c r="AH4" s="53"/>
      <c r="AI4" s="55"/>
      <c r="AJ4" s="55"/>
      <c r="AK4" s="55"/>
      <c r="AL4" s="56"/>
      <c r="AM4" s="54"/>
      <c r="AN4" s="57"/>
      <c r="AO4" s="54"/>
      <c r="AP4" s="57"/>
      <c r="AQ4" s="57"/>
      <c r="AR4" s="57"/>
      <c r="AS4" s="54"/>
      <c r="AT4" s="58"/>
      <c r="AU4" s="53"/>
      <c r="AV4" s="53"/>
      <c r="AW4" s="59"/>
      <c r="AX4" s="53"/>
      <c r="AY4" s="53"/>
      <c r="BA4" s="10"/>
      <c r="BB4" s="11"/>
      <c r="BC4" s="10"/>
      <c r="BD4" s="11"/>
    </row>
    <row r="5" s="1" customFormat="1" ht="24.95" customHeight="1" spans="1:57">
      <c r="A5" s="44">
        <v>3</v>
      </c>
      <c r="B5" s="44"/>
      <c r="C5" s="45"/>
      <c r="D5" s="45"/>
      <c r="E5" s="45"/>
      <c r="F5" s="45"/>
      <c r="G5" s="45"/>
      <c r="H5" s="47"/>
      <c r="I5" s="48"/>
      <c r="J5" s="49"/>
      <c r="K5" s="49"/>
      <c r="L5" s="49"/>
      <c r="M5" s="49"/>
      <c r="N5" s="49"/>
      <c r="O5" s="49"/>
      <c r="P5" s="49"/>
      <c r="Q5" s="50"/>
      <c r="R5" s="51"/>
      <c r="S5" s="52"/>
      <c r="T5" s="49"/>
      <c r="U5" s="49"/>
      <c r="V5" s="49"/>
      <c r="W5" s="49"/>
      <c r="X5" s="49"/>
      <c r="Y5" s="49"/>
      <c r="Z5" s="49"/>
      <c r="AA5" s="49"/>
      <c r="AB5" s="49"/>
      <c r="AC5" s="49"/>
      <c r="AD5" s="53"/>
      <c r="AE5" s="53"/>
      <c r="AF5" s="53"/>
      <c r="AG5" s="54"/>
      <c r="AH5" s="53"/>
      <c r="AI5" s="55"/>
      <c r="AJ5" s="55"/>
      <c r="AK5" s="55"/>
      <c r="AL5" s="56"/>
      <c r="AM5" s="54"/>
      <c r="AN5" s="57"/>
      <c r="AO5" s="54"/>
      <c r="AP5" s="57"/>
      <c r="AQ5" s="57"/>
      <c r="AR5" s="57"/>
      <c r="AS5" s="54"/>
      <c r="AT5" s="58"/>
      <c r="AU5" s="53"/>
      <c r="AV5" s="53"/>
      <c r="AW5" s="59"/>
      <c r="AX5" s="53"/>
      <c r="AY5" s="53"/>
      <c r="BA5" s="10"/>
      <c r="BB5" s="11"/>
      <c r="BC5" s="10"/>
      <c r="BD5" s="11"/>
    </row>
    <row r="6" s="1" customFormat="1" ht="24.95" customHeight="1" spans="1:57">
      <c r="A6" s="44">
        <v>4</v>
      </c>
      <c r="B6" s="44"/>
      <c r="C6" s="45"/>
      <c r="D6" s="45"/>
      <c r="E6" s="45"/>
      <c r="F6" s="45"/>
      <c r="G6" s="45"/>
      <c r="H6" s="47"/>
      <c r="I6" s="48"/>
      <c r="J6" s="49"/>
      <c r="K6" s="49"/>
      <c r="L6" s="49"/>
      <c r="M6" s="49"/>
      <c r="N6" s="49"/>
      <c r="O6" s="49"/>
      <c r="P6" s="49"/>
      <c r="Q6" s="50"/>
      <c r="R6" s="51"/>
      <c r="S6" s="52"/>
      <c r="T6" s="49"/>
      <c r="U6" s="49"/>
      <c r="V6" s="49"/>
      <c r="W6" s="49"/>
      <c r="X6" s="49"/>
      <c r="Y6" s="49"/>
      <c r="Z6" s="49"/>
      <c r="AA6" s="49"/>
      <c r="AB6" s="49"/>
      <c r="AC6" s="49"/>
      <c r="AD6" s="53"/>
      <c r="AE6" s="53"/>
      <c r="AF6" s="53"/>
      <c r="AG6" s="54"/>
      <c r="AH6" s="53"/>
      <c r="AI6" s="55"/>
      <c r="AJ6" s="55"/>
      <c r="AK6" s="55"/>
      <c r="AL6" s="56"/>
      <c r="AM6" s="54"/>
      <c r="AN6" s="57"/>
      <c r="AO6" s="54"/>
      <c r="AP6" s="57"/>
      <c r="AQ6" s="57"/>
      <c r="AR6" s="57"/>
      <c r="AS6" s="54"/>
      <c r="AT6" s="58"/>
      <c r="AU6" s="53"/>
      <c r="AV6" s="53"/>
      <c r="AW6" s="59"/>
      <c r="AX6" s="53"/>
      <c r="AY6" s="53"/>
      <c r="BA6" s="10"/>
      <c r="BB6" s="11"/>
      <c r="BC6" s="10"/>
      <c r="BD6" s="11"/>
    </row>
    <row r="7" s="3" customFormat="1" ht="24.75" customHeight="1" spans="1:57">
      <c r="A7" s="44">
        <v>5</v>
      </c>
      <c r="B7" s="60"/>
      <c r="C7" s="61"/>
      <c r="D7" s="61"/>
      <c r="E7" s="61"/>
      <c r="F7" s="61"/>
      <c r="G7" s="62"/>
      <c r="H7" s="63"/>
      <c r="I7" s="64"/>
      <c r="J7" s="65"/>
      <c r="K7" s="65"/>
      <c r="L7" s="65"/>
      <c r="M7" s="65"/>
      <c r="N7" s="65"/>
      <c r="O7" s="65"/>
      <c r="P7" s="65"/>
      <c r="Q7" s="66"/>
      <c r="R7" s="67"/>
      <c r="S7" s="68"/>
      <c r="T7" s="65"/>
      <c r="U7" s="65"/>
      <c r="V7" s="65"/>
      <c r="W7" s="65"/>
      <c r="X7" s="65"/>
      <c r="Y7" s="65"/>
      <c r="Z7" s="65"/>
      <c r="AA7" s="65"/>
      <c r="AB7" s="65"/>
      <c r="AC7" s="65"/>
      <c r="AD7" s="69"/>
      <c r="AE7" s="69"/>
      <c r="AF7" s="69"/>
      <c r="AG7" s="70"/>
      <c r="AH7" s="69"/>
      <c r="AI7" s="71"/>
      <c r="AJ7" s="71"/>
      <c r="AK7" s="71"/>
      <c r="AL7" s="72"/>
      <c r="AM7" s="70"/>
      <c r="AN7" s="73"/>
      <c r="AO7" s="70"/>
      <c r="AP7" s="73"/>
      <c r="AQ7" s="73"/>
      <c r="AR7" s="73"/>
      <c r="AS7" s="70"/>
      <c r="AT7" s="74"/>
      <c r="AU7" s="69"/>
      <c r="AV7" s="69"/>
      <c r="AW7" s="75"/>
      <c r="AX7" s="69"/>
      <c r="AY7" s="69"/>
      <c r="BA7" s="76"/>
      <c r="BB7" s="77"/>
      <c r="BC7" s="76"/>
      <c r="BD7" s="77"/>
    </row>
    <row r="8" s="3" customFormat="1" ht="24.75" customHeight="1" spans="1:57">
      <c r="A8" s="44">
        <v>6</v>
      </c>
      <c r="B8" s="60"/>
      <c r="C8" s="61"/>
      <c r="D8" s="61"/>
      <c r="E8" s="61"/>
      <c r="F8" s="61"/>
      <c r="G8" s="62"/>
      <c r="H8" s="63"/>
      <c r="I8" s="64"/>
      <c r="J8" s="65"/>
      <c r="K8" s="65"/>
      <c r="L8" s="65"/>
      <c r="M8" s="65"/>
      <c r="N8" s="65"/>
      <c r="O8" s="65"/>
      <c r="P8" s="65"/>
      <c r="Q8" s="66"/>
      <c r="R8" s="67"/>
      <c r="S8" s="68"/>
      <c r="T8" s="65"/>
      <c r="U8" s="65"/>
      <c r="V8" s="65"/>
      <c r="W8" s="65"/>
      <c r="X8" s="65"/>
      <c r="Y8" s="65"/>
      <c r="Z8" s="65"/>
      <c r="AA8" s="65"/>
      <c r="AB8" s="65"/>
      <c r="AC8" s="65"/>
      <c r="AD8" s="69"/>
      <c r="AE8" s="69"/>
      <c r="AF8" s="69"/>
      <c r="AG8" s="70"/>
      <c r="AH8" s="69"/>
      <c r="AI8" s="71"/>
      <c r="AJ8" s="71"/>
      <c r="AK8" s="71"/>
      <c r="AL8" s="72"/>
      <c r="AM8" s="70"/>
      <c r="AN8" s="73"/>
      <c r="AO8" s="70"/>
      <c r="AP8" s="73"/>
      <c r="AQ8" s="73"/>
      <c r="AR8" s="73"/>
      <c r="AS8" s="70"/>
      <c r="AT8" s="74"/>
      <c r="AU8" s="69"/>
      <c r="AV8" s="69"/>
      <c r="AW8" s="75"/>
      <c r="AX8" s="69"/>
      <c r="AY8" s="69"/>
      <c r="BA8" s="76"/>
      <c r="BB8" s="77"/>
      <c r="BC8" s="76"/>
      <c r="BD8" s="77"/>
    </row>
    <row r="9" s="3" customFormat="1" ht="24.75" customHeight="1" spans="1:57">
      <c r="A9" s="44">
        <v>7</v>
      </c>
      <c r="B9" s="60"/>
      <c r="C9" s="61"/>
      <c r="D9" s="61"/>
      <c r="E9" s="61"/>
      <c r="F9" s="61"/>
      <c r="G9" s="62"/>
      <c r="H9" s="63"/>
      <c r="I9" s="64"/>
      <c r="J9" s="65"/>
      <c r="K9" s="65"/>
      <c r="L9" s="65"/>
      <c r="M9" s="65"/>
      <c r="N9" s="65"/>
      <c r="O9" s="65"/>
      <c r="P9" s="65"/>
      <c r="Q9" s="66"/>
      <c r="R9" s="67"/>
      <c r="S9" s="68"/>
      <c r="T9" s="65"/>
      <c r="U9" s="65"/>
      <c r="V9" s="65"/>
      <c r="W9" s="65"/>
      <c r="X9" s="65"/>
      <c r="Y9" s="65"/>
      <c r="Z9" s="65"/>
      <c r="AA9" s="65"/>
      <c r="AB9" s="65"/>
      <c r="AC9" s="65"/>
      <c r="AD9" s="69"/>
      <c r="AE9" s="69"/>
      <c r="AF9" s="69"/>
      <c r="AG9" s="70"/>
      <c r="AH9" s="69"/>
      <c r="AI9" s="71"/>
      <c r="AJ9" s="71"/>
      <c r="AK9" s="71"/>
      <c r="AL9" s="72"/>
      <c r="AM9" s="70"/>
      <c r="AN9" s="73"/>
      <c r="AO9" s="70"/>
      <c r="AP9" s="73"/>
      <c r="AQ9" s="73"/>
      <c r="AR9" s="73"/>
      <c r="AS9" s="70"/>
      <c r="AT9" s="74"/>
      <c r="AU9" s="69"/>
      <c r="AV9" s="69"/>
      <c r="AW9" s="75"/>
      <c r="AX9" s="69"/>
      <c r="AY9" s="69"/>
      <c r="BA9" s="76"/>
      <c r="BB9" s="77"/>
      <c r="BC9" s="76"/>
      <c r="BD9" s="77"/>
    </row>
    <row r="10" s="1" customFormat="1" ht="24.95" customHeight="1" spans="1:57">
      <c r="A10" s="44">
        <v>8</v>
      </c>
      <c r="B10" s="44"/>
      <c r="C10" s="61"/>
      <c r="D10" s="45"/>
      <c r="E10" s="45"/>
      <c r="F10" s="45"/>
      <c r="G10" s="45"/>
      <c r="H10" s="47"/>
      <c r="I10" s="48"/>
      <c r="J10" s="49"/>
      <c r="K10" s="49"/>
      <c r="L10" s="49"/>
      <c r="M10" s="49"/>
      <c r="N10" s="49"/>
      <c r="O10" s="49"/>
      <c r="P10" s="49"/>
      <c r="Q10" s="50"/>
      <c r="R10" s="51"/>
      <c r="S10" s="52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53"/>
      <c r="AE10" s="53"/>
      <c r="AF10" s="53"/>
      <c r="AG10" s="54"/>
      <c r="AH10" s="53"/>
      <c r="AI10" s="55"/>
      <c r="AJ10" s="55"/>
      <c r="AK10" s="55"/>
      <c r="AL10" s="56"/>
      <c r="AM10" s="54"/>
      <c r="AN10" s="57"/>
      <c r="AO10" s="54"/>
      <c r="AP10" s="57"/>
      <c r="AQ10" s="57"/>
      <c r="AR10" s="57"/>
      <c r="AS10" s="54"/>
      <c r="AT10" s="58"/>
      <c r="AU10" s="53"/>
      <c r="AV10" s="53"/>
      <c r="AW10" s="59"/>
      <c r="AX10" s="53"/>
      <c r="AY10" s="53"/>
      <c r="BA10" s="10"/>
      <c r="BB10" s="11"/>
      <c r="BC10" s="10"/>
      <c r="BD10" s="11"/>
    </row>
  </sheetData>
  <mergeCells count="1">
    <mergeCell ref="Q2:S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Fitting</vt:lpstr>
      <vt:lpstr>Ceramic</vt:lpstr>
      <vt:lpstr>Arrived</vt:lpstr>
      <vt:lpstr>Arrived - Joint Mocha Container</vt:lpstr>
      <vt:lpstr>Arrived (Mocha) Joint 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Sorento</dc:creator>
  <cp:lastModifiedBy>Teh Jayson</cp:lastModifiedBy>
  <dcterms:created xsi:type="dcterms:W3CDTF">2018-05-03T17:47:00Z</dcterms:created>
  <cp:lastPrinted>2025-12-15T08:43:00Z</cp:lastPrinted>
  <dcterms:modified xsi:type="dcterms:W3CDTF">2026-07-23T16:00:30Z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B421C950F292FF9A1ECA616A71056EE7_42</vt:lpwstr>
  </property>
  <property fmtid="{D5CDD505-2E9C-101B-9397-08002B2CF9AE}" pid="3" name="KSOProductBuildVer">
    <vt:lpwstr>1033-12.1.26015.26015</vt:lpwstr>
  </property>
  <property fmtid="{D5CDD505-2E9C-101B-9397-08002B2CF9AE}" pid="4" name="CalculationRule">
    <vt:i4>0</vt:i4>
  </property>
</Properties>
</file>